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ndeportesantioquia-my.sharepoint.com/personal/cvasquezr_indeportesantioquia_gov_co/Documents/AI/Catalina Vásquez/Administrativa y Financiera/2025/INFORMES/Planeación/"/>
    </mc:Choice>
  </mc:AlternateContent>
  <xr:revisionPtr revIDLastSave="0" documentId="8_{902094E9-EDB5-4CE4-A012-F615D638D620}" xr6:coauthVersionLast="47" xr6:coauthVersionMax="47" xr10:uidLastSave="{00000000-0000-0000-0000-000000000000}"/>
  <bookViews>
    <workbookView xWindow="-120" yWindow="-120" windowWidth="29040" windowHeight="15720" xr2:uid="{987CC152-B443-4E5C-BBE5-4B4C2C8363B9}"/>
  </bookViews>
  <sheets>
    <sheet name="Contrato" sheetId="1" r:id="rId1"/>
  </sheets>
  <externalReferences>
    <externalReference r:id="rId2"/>
    <externalReference r:id="rId3"/>
    <externalReference r:id="rId4"/>
    <externalReference r:id="rId5"/>
  </externalReferences>
  <definedNames>
    <definedName name="_xlnm._FilterDatabase" localSheetId="0" hidden="1">'Contrato'!$Z$1142:$Z$1142</definedName>
    <definedName name="A">#REF!</definedName>
    <definedName name="APOYO">#REF!</definedName>
    <definedName name="_xlnm.Print_Area" localSheetId="0">'Contrato'!$B$9</definedName>
    <definedName name="B">#REF!</definedName>
    <definedName name="BASEDATOS">#REF!</definedName>
    <definedName name="cambiar">#REF!</definedName>
    <definedName name="camila">#REF!</definedName>
    <definedName name="CAPACITACION">#REF!</definedName>
    <definedName name="CAR">#REF!</definedName>
    <definedName name="Contratación">'[2]Tipo de Contratación'!$A$1:$E$1</definedName>
    <definedName name="CONTRATOS">#REF!</definedName>
    <definedName name="D">#REF!</definedName>
    <definedName name="E">#REF!</definedName>
    <definedName name="ESCUELAS">#REF!</definedName>
    <definedName name="G">#REF!</definedName>
    <definedName name="H">#REF!</definedName>
    <definedName name="I">#REF!</definedName>
    <definedName name="IMAGEN">#REF!</definedName>
    <definedName name="INFRAESTRUCTURA">#REF!</definedName>
    <definedName name="J">#REF!</definedName>
    <definedName name="jorge">#REF!</definedName>
    <definedName name="JUEGOS">#REF!</definedName>
    <definedName name="K">#REF!</definedName>
    <definedName name="L">#REF!</definedName>
    <definedName name="M">#REF!</definedName>
    <definedName name="MEDICO">#REF!</definedName>
    <definedName name="N">#REF!</definedName>
    <definedName name="O">#REF!</definedName>
    <definedName name="OBSERVATORIO">#REF!</definedName>
    <definedName name="OLE_LINK1" localSheetId="0">'Contrato'!$C$887</definedName>
    <definedName name="P">#REF!</definedName>
    <definedName name="POTENCIAL">#REF!</definedName>
    <definedName name="Proeycto">#REF!</definedName>
    <definedName name="PROY">'[1]PAA 2024'!#REF!</definedName>
    <definedName name="PROYEC">'[1]PAA 2024'!#REF!</definedName>
    <definedName name="PROYECTOS">[3]Hoja7!$E$2:$E$19</definedName>
    <definedName name="PROYECTOS1">'[4]PROYECTOS 2012 - 2015'!$E$2:$E$19</definedName>
    <definedName name="Q">#REF!</definedName>
    <definedName name="RECREACION">#REF!</definedName>
    <definedName name="SALUD">#REF!</definedName>
    <definedName name="SEDUCATIVO">#REF!</definedName>
    <definedName name="SISTEMAS">#REF!</definedName>
    <definedName name="SUPER">#REF!</definedName>
    <definedName name="UV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135" i="1" l="1" a="1"/>
  <c r="AQ1135" i="1" s="1"/>
  <c r="AO1135" i="1" a="1"/>
  <c r="AO1135" i="1" s="1"/>
  <c r="AK1135" i="1"/>
  <c r="AI1135" i="1"/>
  <c r="AH1135" i="1"/>
  <c r="AF1135" i="1"/>
  <c r="AG1135" i="1" s="1"/>
  <c r="Y1135" i="1" s="1"/>
  <c r="T1135" i="1" a="1"/>
  <c r="T1135" i="1" s="1"/>
  <c r="S1135" i="1"/>
  <c r="R1135" i="1" a="1"/>
  <c r="R1135" i="1" s="1"/>
  <c r="P1135" i="1" a="1"/>
  <c r="P1135" i="1" s="1"/>
  <c r="AP1135" i="1" s="1" a="1"/>
  <c r="AP1135" i="1" s="1"/>
  <c r="N1135" i="1"/>
  <c r="N1135" i="1" a="1"/>
  <c r="AQ1134" i="1" a="1"/>
  <c r="AQ1134" i="1" s="1"/>
  <c r="AP1134" i="1" a="1"/>
  <c r="AP1134" i="1" s="1"/>
  <c r="AO1134" i="1"/>
  <c r="AK1134" i="1"/>
  <c r="AI1134" i="1"/>
  <c r="AH1134" i="1" s="1"/>
  <c r="AF1134" i="1"/>
  <c r="AG1134" i="1" s="1"/>
  <c r="Y1134" i="1" s="1"/>
  <c r="V1134" i="1"/>
  <c r="T1134" i="1" a="1"/>
  <c r="T1134" i="1" s="1"/>
  <c r="S1134" i="1"/>
  <c r="R1134" i="1" a="1"/>
  <c r="R1134" i="1" s="1"/>
  <c r="P1134" i="1" a="1"/>
  <c r="P1134" i="1" s="1"/>
  <c r="N1134" i="1" a="1"/>
  <c r="N1134" i="1" s="1"/>
  <c r="AO1134" i="1" s="1" a="1"/>
  <c r="AQ1133" i="1"/>
  <c r="AQ1133" i="1" a="1"/>
  <c r="AK1133" i="1"/>
  <c r="AI1133" i="1"/>
  <c r="AH1133" i="1"/>
  <c r="AG1133" i="1"/>
  <c r="Y1133" i="1" s="1"/>
  <c r="AF1133" i="1"/>
  <c r="T1133" i="1" a="1"/>
  <c r="T1133" i="1" s="1"/>
  <c r="S1133" i="1"/>
  <c r="R1133" i="1" a="1"/>
  <c r="R1133" i="1" s="1"/>
  <c r="P1133" i="1" a="1"/>
  <c r="P1133" i="1" s="1"/>
  <c r="AP1133" i="1" s="1" a="1"/>
  <c r="AP1133" i="1" s="1"/>
  <c r="N1133" i="1"/>
  <c r="AO1133" i="1" s="1" a="1"/>
  <c r="AO1133" i="1" s="1"/>
  <c r="N1133" i="1" a="1"/>
  <c r="AQ1132" i="1" a="1"/>
  <c r="AQ1132" i="1" s="1"/>
  <c r="AK1132" i="1"/>
  <c r="AI1132" i="1"/>
  <c r="AH1132" i="1" s="1"/>
  <c r="AF1132" i="1"/>
  <c r="AG1132" i="1" s="1"/>
  <c r="Y1132" i="1" s="1"/>
  <c r="T1132" i="1" a="1"/>
  <c r="T1132" i="1" s="1"/>
  <c r="S1132" i="1"/>
  <c r="R1132" i="1" a="1"/>
  <c r="R1132" i="1" s="1"/>
  <c r="P1132" i="1"/>
  <c r="AP1132" i="1" s="1" a="1"/>
  <c r="AP1132" i="1" s="1"/>
  <c r="P1132" i="1" a="1"/>
  <c r="N1132" i="1"/>
  <c r="AO1132" i="1" s="1" a="1"/>
  <c r="AO1132" i="1" s="1"/>
  <c r="N1132" i="1" a="1"/>
  <c r="AQ1131" i="1" a="1"/>
  <c r="AQ1131" i="1" s="1"/>
  <c r="AK1131" i="1"/>
  <c r="AI1131" i="1"/>
  <c r="AH1131" i="1" s="1"/>
  <c r="AF1131" i="1"/>
  <c r="AG1131" i="1" s="1"/>
  <c r="Y1131" i="1" s="1"/>
  <c r="T1131" i="1" a="1"/>
  <c r="T1131" i="1" s="1"/>
  <c r="S1131" i="1"/>
  <c r="R1131" i="1" a="1"/>
  <c r="R1131" i="1" s="1"/>
  <c r="P1131" i="1"/>
  <c r="AP1131" i="1" s="1" a="1"/>
  <c r="AP1131" i="1" s="1"/>
  <c r="P1131" i="1" a="1"/>
  <c r="N1131" i="1"/>
  <c r="AO1131" i="1" s="1" a="1"/>
  <c r="AO1131" i="1" s="1"/>
  <c r="N1131" i="1" a="1"/>
  <c r="AQ1130" i="1" a="1"/>
  <c r="AQ1130" i="1" s="1"/>
  <c r="AP1130" i="1" a="1"/>
  <c r="AP1130" i="1" s="1"/>
  <c r="AK1130" i="1"/>
  <c r="AI1130" i="1"/>
  <c r="AH1130" i="1" s="1"/>
  <c r="AF1130" i="1"/>
  <c r="AG1130" i="1" s="1"/>
  <c r="U1130" i="1" a="1"/>
  <c r="U1130" i="1" s="1"/>
  <c r="T1130" i="1" a="1"/>
  <c r="T1130" i="1" s="1"/>
  <c r="S1130" i="1"/>
  <c r="R1130" i="1"/>
  <c r="R1130" i="1" a="1"/>
  <c r="P1130" i="1"/>
  <c r="P1130" i="1" a="1"/>
  <c r="N1130" i="1" a="1"/>
  <c r="N1130" i="1" s="1"/>
  <c r="AO1130" i="1" s="1" a="1"/>
  <c r="AO1130" i="1" s="1"/>
  <c r="AQ1129" i="1" a="1"/>
  <c r="AQ1129" i="1" s="1"/>
  <c r="AK1129" i="1"/>
  <c r="AI1129" i="1"/>
  <c r="AH1129" i="1"/>
  <c r="AF1129" i="1"/>
  <c r="AG1129" i="1" s="1"/>
  <c r="Y1129" i="1" s="1"/>
  <c r="T1129" i="1" a="1"/>
  <c r="T1129" i="1" s="1"/>
  <c r="S1129" i="1"/>
  <c r="R1129" i="1"/>
  <c r="R1129" i="1" a="1"/>
  <c r="P1129" i="1"/>
  <c r="AP1129" i="1" s="1" a="1"/>
  <c r="AP1129" i="1" s="1"/>
  <c r="P1129" i="1" a="1"/>
  <c r="N1129" i="1" a="1"/>
  <c r="N1129" i="1" s="1"/>
  <c r="AO1129" i="1" s="1" a="1"/>
  <c r="AO1129" i="1" s="1"/>
  <c r="AQ1128" i="1" a="1"/>
  <c r="AQ1128" i="1" s="1"/>
  <c r="AK1128" i="1"/>
  <c r="AI1128" i="1"/>
  <c r="AH1128" i="1" s="1"/>
  <c r="AF1128" i="1"/>
  <c r="AG1128" i="1" s="1"/>
  <c r="Y1128" i="1" s="1"/>
  <c r="T1128" i="1" a="1"/>
  <c r="T1128" i="1" s="1"/>
  <c r="S1128" i="1"/>
  <c r="R1128" i="1" a="1"/>
  <c r="R1128" i="1" s="1"/>
  <c r="P1128" i="1"/>
  <c r="AP1128" i="1" s="1" a="1"/>
  <c r="AP1128" i="1" s="1"/>
  <c r="P1128" i="1" a="1"/>
  <c r="N1128" i="1" a="1"/>
  <c r="N1128" i="1" s="1"/>
  <c r="AO1128" i="1" s="1" a="1"/>
  <c r="AO1128" i="1" s="1"/>
  <c r="AQ1127" i="1" a="1"/>
  <c r="AQ1127" i="1" s="1"/>
  <c r="AK1127" i="1"/>
  <c r="AI1127" i="1"/>
  <c r="AH1127" i="1"/>
  <c r="AF1127" i="1"/>
  <c r="AG1127" i="1" s="1"/>
  <c r="Y1127" i="1" s="1"/>
  <c r="T1127" i="1" a="1"/>
  <c r="T1127" i="1" s="1"/>
  <c r="S1127" i="1"/>
  <c r="R1127" i="1" a="1"/>
  <c r="R1127" i="1" s="1"/>
  <c r="P1127" i="1"/>
  <c r="AP1127" i="1" s="1" a="1"/>
  <c r="AP1127" i="1" s="1"/>
  <c r="P1127" i="1" a="1"/>
  <c r="N1127" i="1" a="1"/>
  <c r="N1127" i="1" s="1"/>
  <c r="AO1127" i="1" s="1" a="1"/>
  <c r="AO1127" i="1" s="1"/>
  <c r="AQ1126" i="1" a="1"/>
  <c r="AQ1126" i="1" s="1"/>
  <c r="AK1126" i="1"/>
  <c r="AI1126" i="1"/>
  <c r="AH1126" i="1"/>
  <c r="AF1126" i="1"/>
  <c r="AG1126" i="1" s="1"/>
  <c r="Y1126" i="1" s="1"/>
  <c r="U1126" i="1" a="1"/>
  <c r="U1126" i="1" s="1"/>
  <c r="T1126" i="1" a="1"/>
  <c r="T1126" i="1" s="1"/>
  <c r="S1126" i="1"/>
  <c r="R1126" i="1" a="1"/>
  <c r="R1126" i="1" s="1"/>
  <c r="P1126" i="1"/>
  <c r="AP1126" i="1" s="1" a="1"/>
  <c r="AP1126" i="1" s="1"/>
  <c r="P1126" i="1" a="1"/>
  <c r="N1126" i="1" a="1"/>
  <c r="N1126" i="1" s="1"/>
  <c r="AO1126" i="1" s="1" a="1"/>
  <c r="AO1126" i="1" s="1"/>
  <c r="AQ1125" i="1" a="1"/>
  <c r="AQ1125" i="1" s="1"/>
  <c r="AP1125" i="1"/>
  <c r="AK1125" i="1"/>
  <c r="AI1125" i="1"/>
  <c r="AH1125" i="1"/>
  <c r="AF1125" i="1"/>
  <c r="AG1125" i="1" s="1"/>
  <c r="Y1125" i="1" s="1"/>
  <c r="T1125" i="1" a="1"/>
  <c r="T1125" i="1" s="1"/>
  <c r="S1125" i="1"/>
  <c r="R1125" i="1" a="1"/>
  <c r="R1125" i="1" s="1"/>
  <c r="P1125" i="1"/>
  <c r="AP1125" i="1" s="1" a="1"/>
  <c r="P1125" i="1" a="1"/>
  <c r="N1125" i="1" a="1"/>
  <c r="N1125" i="1" s="1"/>
  <c r="AO1125" i="1" s="1" a="1"/>
  <c r="AO1125" i="1" s="1"/>
  <c r="AQ1124" i="1" a="1"/>
  <c r="AQ1124" i="1" s="1"/>
  <c r="AO1124" i="1"/>
  <c r="AK1124" i="1"/>
  <c r="AI1124" i="1"/>
  <c r="AH1124" i="1"/>
  <c r="AF1124" i="1"/>
  <c r="AG1124" i="1" s="1"/>
  <c r="Y1124" i="1" s="1"/>
  <c r="T1124" i="1" a="1"/>
  <c r="T1124" i="1" s="1"/>
  <c r="S1124" i="1"/>
  <c r="R1124" i="1" a="1"/>
  <c r="R1124" i="1" s="1"/>
  <c r="P1124" i="1"/>
  <c r="AP1124" i="1" s="1" a="1"/>
  <c r="AP1124" i="1" s="1"/>
  <c r="P1124" i="1" a="1"/>
  <c r="N1124" i="1"/>
  <c r="AO1124" i="1" s="1" a="1"/>
  <c r="N1124" i="1" a="1"/>
  <c r="AQ1123" i="1" a="1"/>
  <c r="AQ1123" i="1" s="1"/>
  <c r="AK1123" i="1"/>
  <c r="AI1123" i="1"/>
  <c r="AH1123" i="1" s="1"/>
  <c r="AF1123" i="1"/>
  <c r="AG1123" i="1" s="1"/>
  <c r="Y1123" i="1" s="1"/>
  <c r="T1123" i="1" a="1"/>
  <c r="T1123" i="1" s="1"/>
  <c r="S1123" i="1"/>
  <c r="R1123" i="1" a="1"/>
  <c r="R1123" i="1" s="1"/>
  <c r="P1123" i="1"/>
  <c r="AP1123" i="1" s="1" a="1"/>
  <c r="AP1123" i="1" s="1"/>
  <c r="P1123" i="1" a="1"/>
  <c r="N1123" i="1"/>
  <c r="AO1123" i="1" s="1" a="1"/>
  <c r="AO1123" i="1" s="1"/>
  <c r="N1123" i="1" a="1"/>
  <c r="AQ1122" i="1" a="1"/>
  <c r="AQ1122" i="1" s="1"/>
  <c r="AK1122" i="1"/>
  <c r="AI1122" i="1"/>
  <c r="AH1122" i="1" s="1"/>
  <c r="AF1122" i="1"/>
  <c r="AG1122" i="1" s="1"/>
  <c r="Y1122" i="1" s="1"/>
  <c r="U1122" i="1" a="1"/>
  <c r="U1122" i="1" s="1"/>
  <c r="T1122" i="1" a="1"/>
  <c r="T1122" i="1" s="1"/>
  <c r="S1122" i="1"/>
  <c r="R1122" i="1" a="1"/>
  <c r="R1122" i="1" s="1"/>
  <c r="P1122" i="1"/>
  <c r="AP1122" i="1" s="1" a="1"/>
  <c r="AP1122" i="1" s="1"/>
  <c r="P1122" i="1" a="1"/>
  <c r="N1122" i="1"/>
  <c r="AO1122" i="1" s="1" a="1"/>
  <c r="AO1122" i="1" s="1"/>
  <c r="N1122" i="1" a="1"/>
  <c r="AQ1121" i="1" a="1"/>
  <c r="AQ1121" i="1" s="1"/>
  <c r="AP1121" i="1"/>
  <c r="AO1121" i="1"/>
  <c r="AK1121" i="1"/>
  <c r="AI1121" i="1"/>
  <c r="AH1121" i="1" s="1"/>
  <c r="AF1121" i="1"/>
  <c r="AG1121" i="1" s="1"/>
  <c r="Y1121" i="1"/>
  <c r="T1121" i="1" a="1"/>
  <c r="T1121" i="1" s="1"/>
  <c r="S1121" i="1"/>
  <c r="R1121" i="1" a="1"/>
  <c r="R1121" i="1" s="1"/>
  <c r="P1121" i="1"/>
  <c r="AP1121" i="1" s="1" a="1"/>
  <c r="P1121" i="1" a="1"/>
  <c r="N1121" i="1"/>
  <c r="AO1121" i="1" s="1" a="1"/>
  <c r="N1121" i="1" a="1"/>
  <c r="AQ1120" i="1" a="1"/>
  <c r="AQ1120" i="1" s="1"/>
  <c r="AK1120" i="1"/>
  <c r="AI1120" i="1"/>
  <c r="AH1120" i="1"/>
  <c r="AF1120" i="1"/>
  <c r="AG1120" i="1" s="1"/>
  <c r="Y1120" i="1" s="1"/>
  <c r="T1120" i="1" a="1"/>
  <c r="T1120" i="1" s="1"/>
  <c r="S1120" i="1"/>
  <c r="R1120" i="1" a="1"/>
  <c r="R1120" i="1" s="1"/>
  <c r="P1120" i="1"/>
  <c r="AP1120" i="1" s="1" a="1"/>
  <c r="AP1120" i="1" s="1"/>
  <c r="P1120" i="1" a="1"/>
  <c r="N1120" i="1"/>
  <c r="AO1120" i="1" s="1" a="1"/>
  <c r="AO1120" i="1" s="1"/>
  <c r="N1120" i="1" a="1"/>
  <c r="AQ1119" i="1" a="1"/>
  <c r="AQ1119" i="1" s="1"/>
  <c r="AK1119" i="1"/>
  <c r="AI1119" i="1"/>
  <c r="AH1119" i="1" s="1"/>
  <c r="AF1119" i="1"/>
  <c r="AG1119" i="1" s="1"/>
  <c r="Y1119" i="1" s="1"/>
  <c r="T1119" i="1" a="1"/>
  <c r="T1119" i="1" s="1"/>
  <c r="S1119" i="1"/>
  <c r="R1119" i="1" a="1"/>
  <c r="R1119" i="1" s="1"/>
  <c r="P1119" i="1"/>
  <c r="AP1119" i="1" s="1" a="1"/>
  <c r="AP1119" i="1" s="1"/>
  <c r="P1119" i="1" a="1"/>
  <c r="N1119" i="1"/>
  <c r="AO1119" i="1" s="1" a="1"/>
  <c r="AO1119" i="1" s="1"/>
  <c r="N1119" i="1" a="1"/>
  <c r="AQ1118" i="1" a="1"/>
  <c r="AQ1118" i="1" s="1"/>
  <c r="AK1118" i="1"/>
  <c r="AI1118" i="1"/>
  <c r="AH1118" i="1" s="1"/>
  <c r="AF1118" i="1"/>
  <c r="AG1118" i="1" s="1"/>
  <c r="Y1118" i="1" s="1"/>
  <c r="T1118" i="1" a="1"/>
  <c r="T1118" i="1" s="1"/>
  <c r="U1118" i="1" s="1" a="1"/>
  <c r="U1118" i="1" s="1"/>
  <c r="S1118" i="1"/>
  <c r="R1118" i="1" a="1"/>
  <c r="R1118" i="1" s="1"/>
  <c r="P1118" i="1"/>
  <c r="AP1118" i="1" s="1" a="1"/>
  <c r="AP1118" i="1" s="1"/>
  <c r="P1118" i="1" a="1"/>
  <c r="N1118" i="1"/>
  <c r="AO1118" i="1" s="1" a="1"/>
  <c r="AO1118" i="1" s="1"/>
  <c r="N1118" i="1" a="1"/>
  <c r="AQ1117" i="1" a="1"/>
  <c r="AQ1117" i="1" s="1"/>
  <c r="AO1117" i="1"/>
  <c r="AK1117" i="1"/>
  <c r="AI1117" i="1"/>
  <c r="AH1117" i="1" s="1"/>
  <c r="AF1117" i="1"/>
  <c r="AG1117" i="1" s="1"/>
  <c r="Y1117" i="1"/>
  <c r="T1117" i="1" a="1"/>
  <c r="T1117" i="1" s="1"/>
  <c r="S1117" i="1"/>
  <c r="R1117" i="1" a="1"/>
  <c r="R1117" i="1" s="1"/>
  <c r="P1117" i="1"/>
  <c r="AP1117" i="1" s="1" a="1"/>
  <c r="AP1117" i="1" s="1"/>
  <c r="P1117" i="1" a="1"/>
  <c r="N1117" i="1"/>
  <c r="AO1117" i="1" s="1" a="1"/>
  <c r="N1117" i="1" a="1"/>
  <c r="AQ1116" i="1" a="1"/>
  <c r="AQ1116" i="1" s="1"/>
  <c r="AK1116" i="1"/>
  <c r="AI1116" i="1"/>
  <c r="AH1116" i="1"/>
  <c r="AF1116" i="1"/>
  <c r="AG1116" i="1" s="1"/>
  <c r="Y1116" i="1" s="1"/>
  <c r="T1116" i="1" a="1"/>
  <c r="T1116" i="1" s="1"/>
  <c r="S1116" i="1"/>
  <c r="R1116" i="1" a="1"/>
  <c r="R1116" i="1" s="1"/>
  <c r="P1116" i="1"/>
  <c r="AP1116" i="1" s="1" a="1"/>
  <c r="AP1116" i="1" s="1"/>
  <c r="P1116" i="1" a="1"/>
  <c r="N1116" i="1"/>
  <c r="AO1116" i="1" s="1" a="1"/>
  <c r="AO1116" i="1" s="1"/>
  <c r="N1116" i="1" a="1"/>
  <c r="AQ1115" i="1" a="1"/>
  <c r="AQ1115" i="1" s="1"/>
  <c r="AL1115" i="1"/>
  <c r="AK1115" i="1"/>
  <c r="AI1115" i="1"/>
  <c r="AH1115" i="1" s="1"/>
  <c r="AF1115" i="1"/>
  <c r="AG1115" i="1" s="1"/>
  <c r="Y1115" i="1" s="1"/>
  <c r="T1115" i="1" a="1"/>
  <c r="T1115" i="1" s="1"/>
  <c r="V1115" i="1" s="1"/>
  <c r="S1115" i="1"/>
  <c r="R1115" i="1" a="1"/>
  <c r="R1115" i="1" s="1"/>
  <c r="P1115" i="1"/>
  <c r="AP1115" i="1" s="1" a="1"/>
  <c r="AP1115" i="1" s="1"/>
  <c r="P1115" i="1" a="1"/>
  <c r="N1115" i="1"/>
  <c r="AO1115" i="1" s="1" a="1"/>
  <c r="AO1115" i="1" s="1"/>
  <c r="N1115" i="1" a="1"/>
  <c r="AQ1114" i="1" a="1"/>
  <c r="AQ1114" i="1" s="1"/>
  <c r="AO1114" i="1"/>
  <c r="AK1114" i="1"/>
  <c r="AI1114" i="1"/>
  <c r="AH1114" i="1" s="1"/>
  <c r="AF1114" i="1"/>
  <c r="AG1114" i="1" s="1"/>
  <c r="Y1114" i="1" s="1"/>
  <c r="T1114" i="1" a="1"/>
  <c r="T1114" i="1" s="1"/>
  <c r="S1114" i="1"/>
  <c r="R1114" i="1" a="1"/>
  <c r="R1114" i="1" s="1"/>
  <c r="P1114" i="1"/>
  <c r="AP1114" i="1" s="1" a="1"/>
  <c r="AP1114" i="1" s="1"/>
  <c r="P1114" i="1" a="1"/>
  <c r="N1114" i="1" a="1"/>
  <c r="N1114" i="1" s="1"/>
  <c r="AO1114" i="1" s="1" a="1"/>
  <c r="AQ1113" i="1" a="1"/>
  <c r="AQ1113" i="1" s="1"/>
  <c r="AK1113" i="1"/>
  <c r="AI1113" i="1"/>
  <c r="AH1113" i="1" s="1"/>
  <c r="AF1113" i="1"/>
  <c r="AG1113" i="1" s="1"/>
  <c r="Y1113" i="1"/>
  <c r="T1113" i="1" a="1"/>
  <c r="T1113" i="1" s="1"/>
  <c r="S1113" i="1"/>
  <c r="R1113" i="1" a="1"/>
  <c r="R1113" i="1" s="1"/>
  <c r="P1113" i="1"/>
  <c r="AP1113" i="1" s="1" a="1"/>
  <c r="AP1113" i="1" s="1"/>
  <c r="P1113" i="1" a="1"/>
  <c r="N1113" i="1" a="1"/>
  <c r="N1113" i="1" s="1"/>
  <c r="AO1113" i="1" s="1" a="1"/>
  <c r="AO1113" i="1" s="1"/>
  <c r="AQ1112" i="1" a="1"/>
  <c r="AQ1112" i="1" s="1"/>
  <c r="AO1112" i="1"/>
  <c r="AL1112" i="1"/>
  <c r="AK1112" i="1"/>
  <c r="AI1112" i="1"/>
  <c r="AH1112" i="1"/>
  <c r="AF1112" i="1"/>
  <c r="AG1112" i="1" s="1"/>
  <c r="Y1112" i="1" s="1"/>
  <c r="T1112" i="1" a="1"/>
  <c r="T1112" i="1" s="1"/>
  <c r="S1112" i="1"/>
  <c r="R1112" i="1" a="1"/>
  <c r="R1112" i="1" s="1"/>
  <c r="P1112" i="1"/>
  <c r="AP1112" i="1" s="1" a="1"/>
  <c r="AP1112" i="1" s="1"/>
  <c r="P1112" i="1" a="1"/>
  <c r="N1112" i="1"/>
  <c r="AO1112" i="1" s="1" a="1"/>
  <c r="N1112" i="1" a="1"/>
  <c r="AQ1111" i="1" a="1"/>
  <c r="AQ1111" i="1" s="1"/>
  <c r="AO1111" i="1" a="1"/>
  <c r="AO1111" i="1" s="1"/>
  <c r="AL1111" i="1"/>
  <c r="AN1111" i="1" s="1"/>
  <c r="AK1111" i="1"/>
  <c r="AI1111" i="1"/>
  <c r="AH1111" i="1" s="1"/>
  <c r="AF1111" i="1"/>
  <c r="AG1111" i="1" s="1"/>
  <c r="Y1111" i="1" s="1"/>
  <c r="U1111" i="1" a="1"/>
  <c r="U1111" i="1" s="1"/>
  <c r="T1111" i="1" a="1"/>
  <c r="T1111" i="1" s="1"/>
  <c r="V1111" i="1" s="1"/>
  <c r="S1111" i="1"/>
  <c r="R1111" i="1" a="1"/>
  <c r="R1111" i="1" s="1"/>
  <c r="P1111" i="1"/>
  <c r="AP1111" i="1" s="1" a="1"/>
  <c r="AP1111" i="1" s="1"/>
  <c r="P1111" i="1" a="1"/>
  <c r="N1111" i="1"/>
  <c r="N1111" i="1" a="1"/>
  <c r="AQ1110" i="1" a="1"/>
  <c r="AQ1110" i="1" s="1"/>
  <c r="AO1110" i="1" a="1"/>
  <c r="AO1110" i="1" s="1"/>
  <c r="AK1110" i="1"/>
  <c r="AI1110" i="1"/>
  <c r="AH1110" i="1" s="1"/>
  <c r="AF1110" i="1"/>
  <c r="AG1110" i="1" s="1"/>
  <c r="Y1110" i="1" s="1"/>
  <c r="T1110" i="1" a="1"/>
  <c r="T1110" i="1" s="1"/>
  <c r="S1110" i="1"/>
  <c r="R1110" i="1" a="1"/>
  <c r="R1110" i="1" s="1"/>
  <c r="P1110" i="1"/>
  <c r="AP1110" i="1" s="1" a="1"/>
  <c r="AP1110" i="1" s="1"/>
  <c r="P1110" i="1" a="1"/>
  <c r="N1110" i="1"/>
  <c r="N1110" i="1" a="1"/>
  <c r="AQ1109" i="1" a="1"/>
  <c r="AQ1109" i="1" s="1"/>
  <c r="AK1109" i="1"/>
  <c r="AI1109" i="1"/>
  <c r="AH1109" i="1" s="1"/>
  <c r="AF1109" i="1"/>
  <c r="AG1109" i="1" s="1"/>
  <c r="Y1109" i="1"/>
  <c r="T1109" i="1" a="1"/>
  <c r="T1109" i="1" s="1"/>
  <c r="S1109" i="1"/>
  <c r="R1109" i="1" a="1"/>
  <c r="R1109" i="1" s="1"/>
  <c r="P1109" i="1"/>
  <c r="AP1109" i="1" s="1" a="1"/>
  <c r="AP1109" i="1" s="1"/>
  <c r="P1109" i="1" a="1"/>
  <c r="N1109" i="1"/>
  <c r="AO1109" i="1" s="1" a="1"/>
  <c r="AO1109" i="1" s="1"/>
  <c r="N1109" i="1" a="1"/>
  <c r="AQ1108" i="1" a="1"/>
  <c r="AQ1108" i="1" s="1"/>
  <c r="AK1108" i="1"/>
  <c r="AI1108" i="1"/>
  <c r="AH1108" i="1" s="1"/>
  <c r="AF1108" i="1"/>
  <c r="AG1108" i="1" s="1"/>
  <c r="Y1108" i="1" s="1"/>
  <c r="T1108" i="1" a="1"/>
  <c r="T1108" i="1" s="1"/>
  <c r="S1108" i="1"/>
  <c r="R1108" i="1" a="1"/>
  <c r="R1108" i="1" s="1"/>
  <c r="P1108" i="1"/>
  <c r="AP1108" i="1" s="1" a="1"/>
  <c r="AP1108" i="1" s="1"/>
  <c r="P1108" i="1" a="1"/>
  <c r="N1108" i="1"/>
  <c r="AO1108" i="1" s="1" a="1"/>
  <c r="AO1108" i="1" s="1"/>
  <c r="N1108" i="1" a="1"/>
  <c r="AQ1107" i="1" a="1"/>
  <c r="AQ1107" i="1" s="1"/>
  <c r="AK1107" i="1"/>
  <c r="AI1107" i="1"/>
  <c r="AH1107" i="1" s="1"/>
  <c r="AF1107" i="1"/>
  <c r="AG1107" i="1" s="1"/>
  <c r="Y1107" i="1" s="1"/>
  <c r="T1107" i="1" a="1"/>
  <c r="T1107" i="1" s="1"/>
  <c r="V1107" i="1" s="1"/>
  <c r="S1107" i="1"/>
  <c r="R1107" i="1" a="1"/>
  <c r="R1107" i="1" s="1"/>
  <c r="P1107" i="1"/>
  <c r="AP1107" i="1" s="1" a="1"/>
  <c r="AP1107" i="1" s="1"/>
  <c r="P1107" i="1" a="1"/>
  <c r="N1107" i="1"/>
  <c r="AO1107" i="1" s="1" a="1"/>
  <c r="AO1107" i="1" s="1"/>
  <c r="N1107" i="1" a="1"/>
  <c r="AQ1106" i="1" a="1"/>
  <c r="AQ1106" i="1" s="1"/>
  <c r="AP1106" i="1"/>
  <c r="AK1106" i="1"/>
  <c r="AI1106" i="1"/>
  <c r="AH1106" i="1" s="1"/>
  <c r="AF1106" i="1"/>
  <c r="AG1106" i="1" s="1"/>
  <c r="Y1106" i="1"/>
  <c r="U1106" i="1" a="1"/>
  <c r="U1106" i="1" s="1"/>
  <c r="T1106" i="1" a="1"/>
  <c r="T1106" i="1" s="1"/>
  <c r="S1106" i="1"/>
  <c r="R1106" i="1" a="1"/>
  <c r="R1106" i="1" s="1"/>
  <c r="P1106" i="1"/>
  <c r="AP1106" i="1" s="1" a="1"/>
  <c r="P1106" i="1" a="1"/>
  <c r="N1106" i="1" a="1"/>
  <c r="N1106" i="1" s="1"/>
  <c r="AO1106" i="1" s="1" a="1"/>
  <c r="AO1106" i="1" s="1"/>
  <c r="AQ1105" i="1" a="1"/>
  <c r="AQ1105" i="1" s="1"/>
  <c r="AO1105" i="1"/>
  <c r="AM1105" i="1"/>
  <c r="AK1105" i="1"/>
  <c r="AI1105" i="1"/>
  <c r="AH1105" i="1" s="1"/>
  <c r="AF1105" i="1"/>
  <c r="AG1105" i="1" s="1"/>
  <c r="V1105" i="1"/>
  <c r="U1105" i="1" a="1"/>
  <c r="U1105" i="1" s="1"/>
  <c r="T1105" i="1"/>
  <c r="AL1105" i="1" s="1"/>
  <c r="AN1105" i="1" s="1"/>
  <c r="T1105" i="1" a="1"/>
  <c r="S1105" i="1"/>
  <c r="R1105" i="1"/>
  <c r="R1105" i="1" a="1"/>
  <c r="P1105" i="1" a="1"/>
  <c r="P1105" i="1" s="1"/>
  <c r="AP1105" i="1" s="1" a="1"/>
  <c r="AP1105" i="1" s="1"/>
  <c r="N1105" i="1" a="1"/>
  <c r="N1105" i="1" s="1"/>
  <c r="AO1105" i="1" s="1" a="1"/>
  <c r="AQ1104" i="1"/>
  <c r="AQ1104" i="1" a="1"/>
  <c r="AO1104" i="1" a="1"/>
  <c r="AO1104" i="1" s="1"/>
  <c r="AL1104" i="1"/>
  <c r="AK1104" i="1"/>
  <c r="AI1104" i="1"/>
  <c r="AH1104" i="1"/>
  <c r="AG1104" i="1"/>
  <c r="Y1104" i="1" s="1"/>
  <c r="AF1104" i="1"/>
  <c r="V1104" i="1"/>
  <c r="U1104" i="1" a="1"/>
  <c r="U1104" i="1" s="1"/>
  <c r="T1104" i="1"/>
  <c r="T1104" i="1" a="1"/>
  <c r="S1104" i="1"/>
  <c r="R1104" i="1"/>
  <c r="R1104" i="1" a="1"/>
  <c r="P1104" i="1" a="1"/>
  <c r="P1104" i="1" s="1"/>
  <c r="AP1104" i="1" s="1" a="1"/>
  <c r="AP1104" i="1" s="1"/>
  <c r="N1104" i="1" a="1"/>
  <c r="N1104" i="1" s="1"/>
  <c r="AQ1103" i="1"/>
  <c r="AQ1103" i="1" a="1"/>
  <c r="AO1103" i="1" a="1"/>
  <c r="AO1103" i="1" s="1"/>
  <c r="AK1103" i="1"/>
  <c r="AI1103" i="1"/>
  <c r="AH1103" i="1"/>
  <c r="AG1103" i="1"/>
  <c r="AF1103" i="1"/>
  <c r="Y1103" i="1"/>
  <c r="T1103" i="1"/>
  <c r="T1103" i="1" a="1"/>
  <c r="S1103" i="1"/>
  <c r="R1103" i="1"/>
  <c r="R1103" i="1" a="1"/>
  <c r="P1103" i="1"/>
  <c r="AP1103" i="1" s="1" a="1"/>
  <c r="AP1103" i="1" s="1"/>
  <c r="P1103" i="1" a="1"/>
  <c r="N1103" i="1" a="1"/>
  <c r="N1103" i="1" s="1"/>
  <c r="AQ1102" i="1"/>
  <c r="AQ1102" i="1" a="1"/>
  <c r="AP1102" i="1"/>
  <c r="AP1102" i="1" a="1"/>
  <c r="AO1102" i="1" a="1"/>
  <c r="AO1102" i="1" s="1"/>
  <c r="AL1102" i="1"/>
  <c r="AM1102" i="1" s="1"/>
  <c r="AK1102" i="1"/>
  <c r="AI1102" i="1"/>
  <c r="AH1102" i="1"/>
  <c r="AG1102" i="1"/>
  <c r="AF1102" i="1"/>
  <c r="Y1102" i="1"/>
  <c r="V1102" i="1"/>
  <c r="U1102" i="1" a="1"/>
  <c r="U1102" i="1" s="1"/>
  <c r="T1102" i="1"/>
  <c r="T1102" i="1" a="1"/>
  <c r="S1102" i="1"/>
  <c r="R1102" i="1"/>
  <c r="R1102" i="1" a="1"/>
  <c r="P1102" i="1"/>
  <c r="P1102" i="1" a="1"/>
  <c r="N1102" i="1" a="1"/>
  <c r="N1102" i="1" s="1"/>
  <c r="AQ1101" i="1"/>
  <c r="AQ1101" i="1" a="1"/>
  <c r="AP1101" i="1"/>
  <c r="AP1101" i="1" a="1"/>
  <c r="AK1101" i="1"/>
  <c r="AI1101" i="1"/>
  <c r="AH1101" i="1"/>
  <c r="AG1101" i="1"/>
  <c r="Y1101" i="1" s="1"/>
  <c r="AF1101" i="1"/>
  <c r="T1101" i="1"/>
  <c r="T1101" i="1" a="1"/>
  <c r="S1101" i="1"/>
  <c r="R1101" i="1"/>
  <c r="R1101" i="1" a="1"/>
  <c r="P1101" i="1"/>
  <c r="P1101" i="1" a="1"/>
  <c r="N1101" i="1" a="1"/>
  <c r="N1101" i="1" s="1"/>
  <c r="AO1101" i="1" s="1" a="1"/>
  <c r="AO1101" i="1" s="1"/>
  <c r="AQ1100" i="1"/>
  <c r="AQ1100" i="1" a="1"/>
  <c r="AO1100" i="1"/>
  <c r="AO1100" i="1" a="1"/>
  <c r="AL1100" i="1"/>
  <c r="AK1100" i="1"/>
  <c r="AI1100" i="1"/>
  <c r="AH1100" i="1"/>
  <c r="AG1100" i="1"/>
  <c r="AF1100" i="1"/>
  <c r="Y1100" i="1"/>
  <c r="T1100" i="1" a="1"/>
  <c r="T1100" i="1" s="1"/>
  <c r="V1100" i="1" s="1"/>
  <c r="S1100" i="1"/>
  <c r="R1100" i="1"/>
  <c r="R1100" i="1" a="1"/>
  <c r="P1100" i="1"/>
  <c r="AP1100" i="1" s="1" a="1"/>
  <c r="AP1100" i="1" s="1"/>
  <c r="P1100" i="1" a="1"/>
  <c r="N1100" i="1" a="1"/>
  <c r="N1100" i="1" s="1"/>
  <c r="AQ1099" i="1"/>
  <c r="AQ1099" i="1" a="1"/>
  <c r="AO1099" i="1" a="1"/>
  <c r="AO1099" i="1" s="1"/>
  <c r="AN1099" i="1"/>
  <c r="AL1099" i="1"/>
  <c r="AM1099" i="1" s="1"/>
  <c r="AK1099" i="1"/>
  <c r="AI1099" i="1"/>
  <c r="AH1099" i="1"/>
  <c r="AG1099" i="1"/>
  <c r="AF1099" i="1"/>
  <c r="Y1099" i="1"/>
  <c r="U1099" i="1" a="1"/>
  <c r="U1099" i="1" s="1"/>
  <c r="T1099" i="1"/>
  <c r="V1099" i="1" s="1"/>
  <c r="T1099" i="1" a="1"/>
  <c r="S1099" i="1"/>
  <c r="R1099" i="1"/>
  <c r="R1099" i="1" a="1"/>
  <c r="P1099" i="1" a="1"/>
  <c r="P1099" i="1" s="1"/>
  <c r="AP1099" i="1" s="1" a="1"/>
  <c r="AP1099" i="1" s="1"/>
  <c r="N1099" i="1"/>
  <c r="N1099" i="1" a="1"/>
  <c r="AQ1098" i="1" a="1"/>
  <c r="AQ1098" i="1" s="1"/>
  <c r="AP1098" i="1" a="1"/>
  <c r="AP1098" i="1" s="1"/>
  <c r="AO1098" i="1" a="1"/>
  <c r="AO1098" i="1" s="1"/>
  <c r="AN1098" i="1"/>
  <c r="AL1098" i="1"/>
  <c r="AM1098" i="1" s="1"/>
  <c r="AK1098" i="1"/>
  <c r="AI1098" i="1"/>
  <c r="AH1098" i="1"/>
  <c r="AF1098" i="1"/>
  <c r="AG1098" i="1" s="1"/>
  <c r="Y1098" i="1" s="1"/>
  <c r="V1098" i="1"/>
  <c r="U1098" i="1" a="1"/>
  <c r="U1098" i="1" s="1"/>
  <c r="T1098" i="1"/>
  <c r="T1098" i="1" a="1"/>
  <c r="S1098" i="1"/>
  <c r="R1098" i="1" a="1"/>
  <c r="R1098" i="1" s="1"/>
  <c r="P1098" i="1"/>
  <c r="P1098" i="1" a="1"/>
  <c r="N1098" i="1"/>
  <c r="N1098" i="1" a="1"/>
  <c r="AQ1097" i="1"/>
  <c r="AQ1097" i="1" a="1"/>
  <c r="AK1097" i="1"/>
  <c r="AI1097" i="1"/>
  <c r="AH1097" i="1" s="1"/>
  <c r="AG1097" i="1"/>
  <c r="AF1097" i="1"/>
  <c r="Y1097" i="1"/>
  <c r="T1097" i="1" a="1"/>
  <c r="T1097" i="1" s="1"/>
  <c r="S1097" i="1"/>
  <c r="R1097" i="1" a="1"/>
  <c r="R1097" i="1" s="1"/>
  <c r="P1097" i="1"/>
  <c r="AP1097" i="1" s="1" a="1"/>
  <c r="AP1097" i="1" s="1"/>
  <c r="P1097" i="1" a="1"/>
  <c r="N1097" i="1"/>
  <c r="AO1097" i="1" s="1" a="1"/>
  <c r="AO1097" i="1" s="1"/>
  <c r="N1097" i="1" a="1"/>
  <c r="AQ1096" i="1"/>
  <c r="AQ1096" i="1" a="1"/>
  <c r="AP1096" i="1" a="1"/>
  <c r="AP1096" i="1" s="1"/>
  <c r="AL1096" i="1"/>
  <c r="AK1096" i="1"/>
  <c r="AI1096" i="1"/>
  <c r="AH1096" i="1"/>
  <c r="AF1096" i="1"/>
  <c r="AG1096" i="1" s="1"/>
  <c r="Y1096" i="1" s="1"/>
  <c r="T1096" i="1" a="1"/>
  <c r="T1096" i="1" s="1"/>
  <c r="V1096" i="1" s="1"/>
  <c r="S1096" i="1"/>
  <c r="R1096" i="1" a="1"/>
  <c r="R1096" i="1" s="1"/>
  <c r="P1096" i="1" a="1"/>
  <c r="P1096" i="1" s="1"/>
  <c r="N1096" i="1" a="1"/>
  <c r="N1096" i="1" s="1"/>
  <c r="AO1096" i="1" s="1" a="1"/>
  <c r="AO1096" i="1" s="1"/>
  <c r="AQ1095" i="1" a="1"/>
  <c r="AQ1095" i="1" s="1"/>
  <c r="AP1095" i="1"/>
  <c r="AO1095" i="1"/>
  <c r="AO1095" i="1" a="1"/>
  <c r="AK1095" i="1"/>
  <c r="AI1095" i="1"/>
  <c r="AH1095" i="1" s="1"/>
  <c r="AG1095" i="1"/>
  <c r="AF1095" i="1"/>
  <c r="Y1095" i="1"/>
  <c r="U1095" i="1" a="1"/>
  <c r="U1095" i="1" s="1"/>
  <c r="T1095" i="1"/>
  <c r="T1095" i="1" a="1"/>
  <c r="S1095" i="1"/>
  <c r="R1095" i="1"/>
  <c r="R1095" i="1" a="1"/>
  <c r="P1095" i="1"/>
  <c r="AP1095" i="1" s="1" a="1"/>
  <c r="P1095" i="1" a="1"/>
  <c r="N1095" i="1"/>
  <c r="N1095" i="1" a="1"/>
  <c r="AQ1094" i="1" a="1"/>
  <c r="AQ1094" i="1" s="1"/>
  <c r="AP1094" i="1" a="1"/>
  <c r="AP1094" i="1" s="1"/>
  <c r="AO1094" i="1"/>
  <c r="AK1094" i="1"/>
  <c r="AI1094" i="1"/>
  <c r="AH1094" i="1"/>
  <c r="AF1094" i="1"/>
  <c r="AG1094" i="1" s="1"/>
  <c r="Y1094" i="1"/>
  <c r="U1094" i="1" a="1"/>
  <c r="U1094" i="1" s="1"/>
  <c r="T1094" i="1" a="1"/>
  <c r="T1094" i="1" s="1"/>
  <c r="S1094" i="1"/>
  <c r="R1094" i="1" a="1"/>
  <c r="R1094" i="1" s="1"/>
  <c r="P1094" i="1"/>
  <c r="P1094" i="1" a="1"/>
  <c r="N1094" i="1" a="1"/>
  <c r="N1094" i="1" s="1"/>
  <c r="AO1094" i="1" s="1" a="1"/>
  <c r="AQ1093" i="1" a="1"/>
  <c r="AQ1093" i="1" s="1"/>
  <c r="AK1093" i="1"/>
  <c r="AI1093" i="1"/>
  <c r="AH1093" i="1"/>
  <c r="AF1093" i="1"/>
  <c r="AG1093" i="1" s="1"/>
  <c r="Y1093" i="1" s="1"/>
  <c r="U1093" i="1" a="1"/>
  <c r="U1093" i="1" s="1"/>
  <c r="T1093" i="1" a="1"/>
  <c r="T1093" i="1" s="1"/>
  <c r="S1093" i="1"/>
  <c r="R1093" i="1" a="1"/>
  <c r="R1093" i="1" s="1"/>
  <c r="P1093" i="1" a="1"/>
  <c r="P1093" i="1" s="1"/>
  <c r="AP1093" i="1" s="1" a="1"/>
  <c r="AP1093" i="1" s="1"/>
  <c r="N1093" i="1" a="1"/>
  <c r="N1093" i="1" s="1"/>
  <c r="AO1093" i="1" s="1" a="1"/>
  <c r="AO1093" i="1" s="1"/>
  <c r="AQ1092" i="1"/>
  <c r="AQ1092" i="1" a="1"/>
  <c r="AL1092" i="1"/>
  <c r="AK1092" i="1"/>
  <c r="AI1092" i="1"/>
  <c r="AH1092" i="1"/>
  <c r="AG1092" i="1"/>
  <c r="Y1092" i="1" s="1"/>
  <c r="AF1092" i="1"/>
  <c r="V1092" i="1"/>
  <c r="U1092" i="1"/>
  <c r="T1092" i="1" a="1"/>
  <c r="T1092" i="1" s="1"/>
  <c r="U1092" i="1" s="1" a="1"/>
  <c r="S1092" i="1"/>
  <c r="R1092" i="1"/>
  <c r="R1092" i="1" a="1"/>
  <c r="P1092" i="1"/>
  <c r="AP1092" i="1" s="1" a="1"/>
  <c r="AP1092" i="1" s="1"/>
  <c r="P1092" i="1" a="1"/>
  <c r="N1092" i="1" a="1"/>
  <c r="N1092" i="1" s="1"/>
  <c r="AO1092" i="1" s="1" a="1"/>
  <c r="AO1092" i="1" s="1"/>
  <c r="AQ1091" i="1" a="1"/>
  <c r="AQ1091" i="1" s="1"/>
  <c r="AP1091" i="1"/>
  <c r="AO1091" i="1" a="1"/>
  <c r="AO1091" i="1" s="1"/>
  <c r="AK1091" i="1"/>
  <c r="AI1091" i="1"/>
  <c r="AH1091" i="1" s="1"/>
  <c r="AG1091" i="1"/>
  <c r="Y1091" i="1" s="1"/>
  <c r="AF1091" i="1"/>
  <c r="T1091" i="1"/>
  <c r="T1091" i="1" a="1"/>
  <c r="S1091" i="1"/>
  <c r="R1091" i="1" a="1"/>
  <c r="R1091" i="1" s="1"/>
  <c r="P1091" i="1"/>
  <c r="AP1091" i="1" s="1" a="1"/>
  <c r="P1091" i="1" a="1"/>
  <c r="N1091" i="1"/>
  <c r="N1091" i="1" a="1"/>
  <c r="AQ1090" i="1" a="1"/>
  <c r="AQ1090" i="1" s="1"/>
  <c r="AP1090" i="1"/>
  <c r="AK1090" i="1"/>
  <c r="AI1090" i="1"/>
  <c r="AH1090" i="1"/>
  <c r="AF1090" i="1"/>
  <c r="AG1090" i="1" s="1"/>
  <c r="Y1090" i="1"/>
  <c r="V1090" i="1"/>
  <c r="T1090" i="1" a="1"/>
  <c r="T1090" i="1" s="1"/>
  <c r="AL1090" i="1" s="1"/>
  <c r="S1090" i="1"/>
  <c r="R1090" i="1" a="1"/>
  <c r="R1090" i="1" s="1"/>
  <c r="P1090" i="1"/>
  <c r="AP1090" i="1" s="1" a="1"/>
  <c r="P1090" i="1" a="1"/>
  <c r="N1090" i="1" a="1"/>
  <c r="N1090" i="1" s="1"/>
  <c r="AO1090" i="1" s="1" a="1"/>
  <c r="AO1090" i="1" s="1"/>
  <c r="AQ1089" i="1"/>
  <c r="AQ1089" i="1" a="1"/>
  <c r="AO1089" i="1"/>
  <c r="AK1089" i="1"/>
  <c r="AI1089" i="1"/>
  <c r="AH1089" i="1"/>
  <c r="AG1089" i="1"/>
  <c r="Y1089" i="1" s="1"/>
  <c r="AF1089" i="1"/>
  <c r="T1089" i="1" a="1"/>
  <c r="T1089" i="1" s="1"/>
  <c r="S1089" i="1"/>
  <c r="R1089" i="1" a="1"/>
  <c r="R1089" i="1" s="1"/>
  <c r="P1089" i="1" a="1"/>
  <c r="P1089" i="1" s="1"/>
  <c r="AP1089" i="1" s="1" a="1"/>
  <c r="AP1089" i="1" s="1"/>
  <c r="N1089" i="1"/>
  <c r="AO1089" i="1" s="1" a="1"/>
  <c r="N1089" i="1" a="1"/>
  <c r="AQ1088" i="1"/>
  <c r="AQ1088" i="1" a="1"/>
  <c r="AO1088" i="1"/>
  <c r="AO1088" i="1" a="1"/>
  <c r="AK1088" i="1"/>
  <c r="AI1088" i="1"/>
  <c r="AH1088" i="1"/>
  <c r="AF1088" i="1"/>
  <c r="AG1088" i="1" s="1"/>
  <c r="Y1088" i="1" s="1"/>
  <c r="T1088" i="1" a="1"/>
  <c r="T1088" i="1" s="1"/>
  <c r="S1088" i="1"/>
  <c r="R1088" i="1"/>
  <c r="R1088" i="1" a="1"/>
  <c r="P1088" i="1" a="1"/>
  <c r="P1088" i="1" s="1"/>
  <c r="AP1088" i="1" s="1" a="1"/>
  <c r="AP1088" i="1" s="1"/>
  <c r="N1088" i="1" a="1"/>
  <c r="N1088" i="1" s="1"/>
  <c r="AQ1087" i="1" a="1"/>
  <c r="AQ1087" i="1" s="1"/>
  <c r="AK1087" i="1"/>
  <c r="AI1087" i="1"/>
  <c r="AH1087" i="1" s="1"/>
  <c r="AG1087" i="1"/>
  <c r="Y1087" i="1" s="1"/>
  <c r="AF1087" i="1"/>
  <c r="T1087" i="1" a="1"/>
  <c r="T1087" i="1" s="1"/>
  <c r="S1087" i="1"/>
  <c r="R1087" i="1" a="1"/>
  <c r="R1087" i="1" s="1"/>
  <c r="P1087" i="1"/>
  <c r="AP1087" i="1" s="1" a="1"/>
  <c r="AP1087" i="1" s="1"/>
  <c r="P1087" i="1" a="1"/>
  <c r="N1087" i="1"/>
  <c r="AO1087" i="1" s="1" a="1"/>
  <c r="AO1087" i="1" s="1"/>
  <c r="N1087" i="1" a="1"/>
  <c r="AQ1086" i="1" a="1"/>
  <c r="AQ1086" i="1" s="1"/>
  <c r="AP1086" i="1" a="1"/>
  <c r="AP1086" i="1" s="1"/>
  <c r="AO1086" i="1" a="1"/>
  <c r="AO1086" i="1" s="1"/>
  <c r="AK1086" i="1"/>
  <c r="AI1086" i="1"/>
  <c r="AH1086" i="1"/>
  <c r="AF1086" i="1"/>
  <c r="AG1086" i="1" s="1"/>
  <c r="Y1086" i="1"/>
  <c r="T1086" i="1" a="1"/>
  <c r="T1086" i="1" s="1"/>
  <c r="S1086" i="1"/>
  <c r="R1086" i="1" a="1"/>
  <c r="R1086" i="1" s="1"/>
  <c r="P1086" i="1"/>
  <c r="P1086" i="1" a="1"/>
  <c r="N1086" i="1" a="1"/>
  <c r="N1086" i="1" s="1"/>
  <c r="AQ1085" i="1" a="1"/>
  <c r="AQ1085" i="1" s="1"/>
  <c r="AP1085" i="1"/>
  <c r="AP1085" i="1" a="1"/>
  <c r="AO1085" i="1"/>
  <c r="AK1085" i="1"/>
  <c r="AI1085" i="1"/>
  <c r="AH1085" i="1"/>
  <c r="AF1085" i="1"/>
  <c r="AG1085" i="1" s="1"/>
  <c r="Y1085" i="1"/>
  <c r="U1085" i="1" a="1"/>
  <c r="U1085" i="1" s="1"/>
  <c r="T1085" i="1"/>
  <c r="T1085" i="1" a="1"/>
  <c r="S1085" i="1"/>
  <c r="R1085" i="1" a="1"/>
  <c r="R1085" i="1" s="1"/>
  <c r="P1085" i="1" a="1"/>
  <c r="P1085" i="1" s="1"/>
  <c r="N1085" i="1" a="1"/>
  <c r="N1085" i="1" s="1"/>
  <c r="AO1085" i="1" s="1" a="1"/>
  <c r="AQ1084" i="1"/>
  <c r="AQ1084" i="1" a="1"/>
  <c r="AL1084" i="1"/>
  <c r="AK1084" i="1"/>
  <c r="AI1084" i="1"/>
  <c r="AH1084" i="1" s="1"/>
  <c r="AG1084" i="1"/>
  <c r="Y1084" i="1" s="1"/>
  <c r="AF1084" i="1"/>
  <c r="T1084" i="1" a="1"/>
  <c r="T1084" i="1" s="1"/>
  <c r="V1084" i="1" s="1"/>
  <c r="S1084" i="1"/>
  <c r="R1084" i="1"/>
  <c r="R1084" i="1" a="1"/>
  <c r="P1084" i="1"/>
  <c r="AP1084" i="1" s="1" a="1"/>
  <c r="AP1084" i="1" s="1"/>
  <c r="P1084" i="1" a="1"/>
  <c r="N1084" i="1"/>
  <c r="AO1084" i="1" s="1" a="1"/>
  <c r="AO1084" i="1" s="1"/>
  <c r="N1084" i="1" a="1"/>
  <c r="AQ1083" i="1"/>
  <c r="AQ1083" i="1" a="1"/>
  <c r="AK1083" i="1"/>
  <c r="AI1083" i="1"/>
  <c r="AH1083" i="1"/>
  <c r="AF1083" i="1"/>
  <c r="AG1083" i="1" s="1"/>
  <c r="Y1083" i="1" s="1"/>
  <c r="U1083" i="1" a="1"/>
  <c r="U1083" i="1" s="1"/>
  <c r="T1083" i="1"/>
  <c r="T1083" i="1" a="1"/>
  <c r="S1083" i="1"/>
  <c r="R1083" i="1" a="1"/>
  <c r="R1083" i="1" s="1"/>
  <c r="P1083" i="1" a="1"/>
  <c r="P1083" i="1" s="1"/>
  <c r="AP1083" i="1" s="1" a="1"/>
  <c r="AP1083" i="1" s="1"/>
  <c r="N1083" i="1"/>
  <c r="AO1083" i="1" s="1" a="1"/>
  <c r="AO1083" i="1" s="1"/>
  <c r="N1083" i="1" a="1"/>
  <c r="AQ1082" i="1" a="1"/>
  <c r="AQ1082" i="1" s="1"/>
  <c r="AK1082" i="1"/>
  <c r="AI1082" i="1"/>
  <c r="AH1082" i="1"/>
  <c r="AF1082" i="1"/>
  <c r="AG1082" i="1" s="1"/>
  <c r="Y1082" i="1" s="1"/>
  <c r="V1082" i="1"/>
  <c r="U1082" i="1" a="1"/>
  <c r="U1082" i="1" s="1"/>
  <c r="T1082" i="1" a="1"/>
  <c r="T1082" i="1" s="1"/>
  <c r="AL1082" i="1" s="1"/>
  <c r="S1082" i="1"/>
  <c r="R1082" i="1"/>
  <c r="R1082" i="1" a="1"/>
  <c r="P1082" i="1"/>
  <c r="AP1082" i="1" s="1" a="1"/>
  <c r="AP1082" i="1" s="1"/>
  <c r="P1082" i="1" a="1"/>
  <c r="N1082" i="1" a="1"/>
  <c r="N1082" i="1" s="1"/>
  <c r="AO1082" i="1" s="1" a="1"/>
  <c r="AO1082" i="1" s="1"/>
  <c r="AQ1081" i="1"/>
  <c r="AQ1081" i="1" a="1"/>
  <c r="AK1081" i="1"/>
  <c r="AI1081" i="1"/>
  <c r="AH1081" i="1"/>
  <c r="AF1081" i="1"/>
  <c r="AG1081" i="1" s="1"/>
  <c r="Y1081" i="1" s="1"/>
  <c r="T1081" i="1"/>
  <c r="T1081" i="1" a="1"/>
  <c r="S1081" i="1"/>
  <c r="R1081" i="1" a="1"/>
  <c r="R1081" i="1" s="1"/>
  <c r="P1081" i="1" a="1"/>
  <c r="P1081" i="1" s="1"/>
  <c r="AP1081" i="1" s="1" a="1"/>
  <c r="AP1081" i="1" s="1"/>
  <c r="N1081" i="1" a="1"/>
  <c r="N1081" i="1" s="1"/>
  <c r="AO1081" i="1" s="1" a="1"/>
  <c r="AO1081" i="1" s="1"/>
  <c r="AQ1080" i="1"/>
  <c r="AQ1080" i="1" a="1"/>
  <c r="AO1080" i="1"/>
  <c r="AK1080" i="1"/>
  <c r="AI1080" i="1"/>
  <c r="AH1080" i="1"/>
  <c r="AG1080" i="1"/>
  <c r="Y1080" i="1" s="1"/>
  <c r="AF1080" i="1"/>
  <c r="T1080" i="1" a="1"/>
  <c r="T1080" i="1" s="1"/>
  <c r="S1080" i="1"/>
  <c r="R1080" i="1"/>
  <c r="R1080" i="1" a="1"/>
  <c r="P1080" i="1" a="1"/>
  <c r="P1080" i="1" s="1"/>
  <c r="AP1080" i="1" s="1" a="1"/>
  <c r="AP1080" i="1" s="1"/>
  <c r="N1080" i="1" a="1"/>
  <c r="N1080" i="1" s="1"/>
  <c r="AO1080" i="1" s="1" a="1"/>
  <c r="AQ1079" i="1" a="1"/>
  <c r="AQ1079" i="1" s="1"/>
  <c r="AL1079" i="1"/>
  <c r="AN1079" i="1" s="1"/>
  <c r="AK1079" i="1"/>
  <c r="AI1079" i="1"/>
  <c r="AH1079" i="1" s="1"/>
  <c r="AG1079" i="1"/>
  <c r="Y1079" i="1" s="1"/>
  <c r="AF1079" i="1"/>
  <c r="T1079" i="1" a="1"/>
  <c r="T1079" i="1" s="1"/>
  <c r="S1079" i="1"/>
  <c r="R1079" i="1"/>
  <c r="R1079" i="1" a="1"/>
  <c r="P1079" i="1"/>
  <c r="AP1079" i="1" s="1" a="1"/>
  <c r="AP1079" i="1" s="1"/>
  <c r="P1079" i="1" a="1"/>
  <c r="N1079" i="1"/>
  <c r="AO1079" i="1" s="1" a="1"/>
  <c r="AO1079" i="1" s="1"/>
  <c r="N1079" i="1" a="1"/>
  <c r="AQ1078" i="1" a="1"/>
  <c r="AQ1078" i="1" s="1"/>
  <c r="AL1078" i="1"/>
  <c r="AK1078" i="1"/>
  <c r="AI1078" i="1"/>
  <c r="AH1078" i="1" s="1"/>
  <c r="AF1078" i="1"/>
  <c r="AG1078" i="1" s="1"/>
  <c r="Y1078" i="1"/>
  <c r="T1078" i="1"/>
  <c r="V1078" i="1" s="1"/>
  <c r="T1078" i="1" a="1"/>
  <c r="S1078" i="1"/>
  <c r="R1078" i="1" a="1"/>
  <c r="R1078" i="1" s="1"/>
  <c r="P1078" i="1"/>
  <c r="AP1078" i="1" s="1" a="1"/>
  <c r="AP1078" i="1" s="1"/>
  <c r="P1078" i="1" a="1"/>
  <c r="N1078" i="1" a="1"/>
  <c r="N1078" i="1" s="1"/>
  <c r="AO1078" i="1" s="1" a="1"/>
  <c r="AO1078" i="1" s="1"/>
  <c r="AQ1077" i="1" a="1"/>
  <c r="AQ1077" i="1" s="1"/>
  <c r="AP1077" i="1"/>
  <c r="AK1077" i="1"/>
  <c r="AI1077" i="1"/>
  <c r="AH1077" i="1"/>
  <c r="AF1077" i="1"/>
  <c r="AG1077" i="1" s="1"/>
  <c r="Y1077" i="1" s="1"/>
  <c r="V1077" i="1"/>
  <c r="T1077" i="1"/>
  <c r="U1077" i="1" s="1" a="1"/>
  <c r="U1077" i="1" s="1"/>
  <c r="T1077" i="1" a="1"/>
  <c r="S1077" i="1"/>
  <c r="R1077" i="1" a="1"/>
  <c r="R1077" i="1" s="1"/>
  <c r="P1077" i="1" a="1"/>
  <c r="P1077" i="1" s="1"/>
  <c r="AP1077" i="1" s="1" a="1"/>
  <c r="N1077" i="1" a="1"/>
  <c r="N1077" i="1" s="1"/>
  <c r="AO1077" i="1" s="1" a="1"/>
  <c r="AO1077" i="1" s="1"/>
  <c r="AQ1076" i="1"/>
  <c r="AQ1076" i="1" a="1"/>
  <c r="AP1076" i="1" a="1"/>
  <c r="AP1076" i="1" s="1"/>
  <c r="AK1076" i="1"/>
  <c r="AI1076" i="1"/>
  <c r="AH1076" i="1" s="1"/>
  <c r="AG1076" i="1"/>
  <c r="Y1076" i="1" s="1"/>
  <c r="AF1076" i="1"/>
  <c r="T1076" i="1" a="1"/>
  <c r="T1076" i="1" s="1"/>
  <c r="S1076" i="1"/>
  <c r="R1076" i="1" a="1"/>
  <c r="R1076" i="1" s="1"/>
  <c r="P1076" i="1" a="1"/>
  <c r="P1076" i="1" s="1"/>
  <c r="N1076" i="1" a="1"/>
  <c r="N1076" i="1" s="1"/>
  <c r="AO1076" i="1" s="1" a="1"/>
  <c r="AO1076" i="1" s="1"/>
  <c r="AQ1075" i="1"/>
  <c r="AQ1075" i="1" a="1"/>
  <c r="AK1075" i="1"/>
  <c r="AI1075" i="1"/>
  <c r="AH1075" i="1" s="1"/>
  <c r="AF1075" i="1"/>
  <c r="AG1075" i="1" s="1"/>
  <c r="Y1075" i="1" s="1"/>
  <c r="T1075" i="1" a="1"/>
  <c r="T1075" i="1" s="1"/>
  <c r="V1075" i="1" s="1"/>
  <c r="S1075" i="1"/>
  <c r="R1075" i="1"/>
  <c r="R1075" i="1" a="1"/>
  <c r="P1075" i="1"/>
  <c r="AP1075" i="1" s="1" a="1"/>
  <c r="AP1075" i="1" s="1"/>
  <c r="P1075" i="1" a="1"/>
  <c r="N1075" i="1" a="1"/>
  <c r="N1075" i="1" s="1"/>
  <c r="AO1075" i="1" s="1" a="1"/>
  <c r="AO1075" i="1" s="1"/>
  <c r="AQ1074" i="1"/>
  <c r="AQ1074" i="1" a="1"/>
  <c r="AP1074" i="1"/>
  <c r="AK1074" i="1"/>
  <c r="AI1074" i="1"/>
  <c r="AH1074" i="1" s="1"/>
  <c r="AF1074" i="1"/>
  <c r="AG1074" i="1" s="1"/>
  <c r="Y1074" i="1"/>
  <c r="T1074" i="1"/>
  <c r="T1074" i="1" a="1"/>
  <c r="S1074" i="1"/>
  <c r="R1074" i="1" a="1"/>
  <c r="R1074" i="1" s="1"/>
  <c r="P1074" i="1"/>
  <c r="AP1074" i="1" s="1" a="1"/>
  <c r="P1074" i="1" a="1"/>
  <c r="N1074" i="1" a="1"/>
  <c r="N1074" i="1" s="1"/>
  <c r="AO1074" i="1" s="1" a="1"/>
  <c r="AO1074" i="1" s="1"/>
  <c r="AQ1073" i="1" a="1"/>
  <c r="AQ1073" i="1" s="1"/>
  <c r="AP1073" i="1" a="1"/>
  <c r="AP1073" i="1" s="1"/>
  <c r="AO1073" i="1"/>
  <c r="AO1073" i="1" a="1"/>
  <c r="AK1073" i="1"/>
  <c r="AI1073" i="1"/>
  <c r="AH1073" i="1" s="1"/>
  <c r="AF1073" i="1"/>
  <c r="AG1073" i="1" s="1"/>
  <c r="Y1073" i="1" s="1"/>
  <c r="T1073" i="1"/>
  <c r="T1073" i="1" a="1"/>
  <c r="S1073" i="1"/>
  <c r="R1073" i="1"/>
  <c r="R1073" i="1" a="1"/>
  <c r="P1073" i="1"/>
  <c r="P1073" i="1" a="1"/>
  <c r="N1073" i="1"/>
  <c r="N1073" i="1" a="1"/>
  <c r="AQ1072" i="1" a="1"/>
  <c r="AQ1072" i="1" s="1"/>
  <c r="AP1072" i="1"/>
  <c r="AP1072" i="1" a="1"/>
  <c r="AO1072" i="1"/>
  <c r="AO1072" i="1" a="1"/>
  <c r="AK1072" i="1"/>
  <c r="AI1072" i="1"/>
  <c r="AH1072" i="1" s="1"/>
  <c r="AF1072" i="1"/>
  <c r="AG1072" i="1" s="1"/>
  <c r="Y1072" i="1" s="1"/>
  <c r="U1072" i="1" a="1"/>
  <c r="U1072" i="1" s="1"/>
  <c r="T1072" i="1" a="1"/>
  <c r="T1072" i="1" s="1"/>
  <c r="S1072" i="1"/>
  <c r="R1072" i="1" a="1"/>
  <c r="R1072" i="1" s="1"/>
  <c r="P1072" i="1" a="1"/>
  <c r="P1072" i="1" s="1"/>
  <c r="N1072" i="1"/>
  <c r="N1072" i="1" a="1"/>
  <c r="AQ1071" i="1" a="1"/>
  <c r="AQ1071" i="1" s="1"/>
  <c r="AP1071" i="1"/>
  <c r="AP1071" i="1" a="1"/>
  <c r="AO1071" i="1"/>
  <c r="AO1071" i="1" a="1"/>
  <c r="AK1071" i="1"/>
  <c r="AI1071" i="1"/>
  <c r="AH1071" i="1" s="1"/>
  <c r="AG1071" i="1"/>
  <c r="Y1071" i="1" s="1"/>
  <c r="AF1071" i="1"/>
  <c r="T1071" i="1" a="1"/>
  <c r="T1071" i="1" s="1"/>
  <c r="S1071" i="1"/>
  <c r="R1071" i="1"/>
  <c r="R1071" i="1" a="1"/>
  <c r="P1071" i="1"/>
  <c r="P1071" i="1" a="1"/>
  <c r="N1071" i="1"/>
  <c r="N1071" i="1" a="1"/>
  <c r="AQ1070" i="1" a="1"/>
  <c r="AQ1070" i="1" s="1"/>
  <c r="AO1070" i="1"/>
  <c r="AK1070" i="1"/>
  <c r="AI1070" i="1"/>
  <c r="AH1070" i="1" s="1"/>
  <c r="AG1070" i="1"/>
  <c r="Y1070" i="1" s="1"/>
  <c r="AF1070" i="1"/>
  <c r="T1070" i="1" a="1"/>
  <c r="T1070" i="1" s="1"/>
  <c r="AL1070" i="1" s="1"/>
  <c r="S1070" i="1"/>
  <c r="R1070" i="1" a="1"/>
  <c r="R1070" i="1" s="1"/>
  <c r="P1070" i="1" a="1"/>
  <c r="P1070" i="1" s="1"/>
  <c r="AP1070" i="1" s="1" a="1"/>
  <c r="AP1070" i="1" s="1"/>
  <c r="N1070" i="1"/>
  <c r="AO1070" i="1" s="1" a="1"/>
  <c r="N1070" i="1" a="1"/>
  <c r="AQ1069" i="1" a="1"/>
  <c r="AQ1069" i="1" s="1"/>
  <c r="AO1069" i="1"/>
  <c r="AO1069" i="1" a="1"/>
  <c r="AK1069" i="1"/>
  <c r="AI1069" i="1"/>
  <c r="AH1069" i="1"/>
  <c r="AF1069" i="1"/>
  <c r="AG1069" i="1" s="1"/>
  <c r="Y1069" i="1" s="1"/>
  <c r="T1069" i="1"/>
  <c r="T1069" i="1" a="1"/>
  <c r="S1069" i="1"/>
  <c r="R1069" i="1"/>
  <c r="R1069" i="1" a="1"/>
  <c r="P1069" i="1"/>
  <c r="AP1069" i="1" s="1" a="1"/>
  <c r="AP1069" i="1" s="1"/>
  <c r="P1069" i="1" a="1"/>
  <c r="N1069" i="1"/>
  <c r="N1069" i="1" a="1"/>
  <c r="AQ1068" i="1"/>
  <c r="AQ1068" i="1" a="1"/>
  <c r="AP1068" i="1" a="1"/>
  <c r="AP1068" i="1" s="1"/>
  <c r="AO1068" i="1"/>
  <c r="AO1068" i="1" a="1"/>
  <c r="AK1068" i="1"/>
  <c r="AI1068" i="1"/>
  <c r="AH1068" i="1" s="1"/>
  <c r="AG1068" i="1"/>
  <c r="Y1068" i="1" s="1"/>
  <c r="AF1068" i="1"/>
  <c r="T1068" i="1" a="1"/>
  <c r="T1068" i="1" s="1"/>
  <c r="S1068" i="1"/>
  <c r="R1068" i="1" a="1"/>
  <c r="R1068" i="1" s="1"/>
  <c r="P1068" i="1" a="1"/>
  <c r="P1068" i="1" s="1"/>
  <c r="N1068" i="1"/>
  <c r="N1068" i="1" a="1"/>
  <c r="AQ1067" i="1"/>
  <c r="AQ1067" i="1" a="1"/>
  <c r="AP1067" i="1" a="1"/>
  <c r="AP1067" i="1" s="1"/>
  <c r="AO1067" i="1" a="1"/>
  <c r="AO1067" i="1" s="1"/>
  <c r="AK1067" i="1"/>
  <c r="AI1067" i="1"/>
  <c r="AH1067" i="1" s="1"/>
  <c r="AG1067" i="1"/>
  <c r="Y1067" i="1" s="1"/>
  <c r="AF1067" i="1"/>
  <c r="U1067" i="1" a="1"/>
  <c r="U1067" i="1" s="1"/>
  <c r="T1067" i="1" a="1"/>
  <c r="T1067" i="1" s="1"/>
  <c r="S1067" i="1"/>
  <c r="R1067" i="1"/>
  <c r="R1067" i="1" a="1"/>
  <c r="P1067" i="1"/>
  <c r="P1067" i="1" a="1"/>
  <c r="N1067" i="1"/>
  <c r="N1067" i="1" a="1"/>
  <c r="AQ1066" i="1"/>
  <c r="AQ1066" i="1" a="1"/>
  <c r="AO1066" i="1"/>
  <c r="AK1066" i="1"/>
  <c r="AI1066" i="1"/>
  <c r="AH1066" i="1" s="1"/>
  <c r="AG1066" i="1"/>
  <c r="Y1066" i="1" s="1"/>
  <c r="AF1066" i="1"/>
  <c r="T1066" i="1" a="1"/>
  <c r="T1066" i="1" s="1"/>
  <c r="S1066" i="1"/>
  <c r="R1066" i="1" a="1"/>
  <c r="R1066" i="1" s="1"/>
  <c r="P1066" i="1"/>
  <c r="AP1066" i="1" s="1" a="1"/>
  <c r="AP1066" i="1" s="1"/>
  <c r="P1066" i="1" a="1"/>
  <c r="N1066" i="1" a="1"/>
  <c r="N1066" i="1" s="1"/>
  <c r="AO1066" i="1" s="1" a="1"/>
  <c r="AQ1065" i="1" a="1"/>
  <c r="AQ1065" i="1" s="1"/>
  <c r="AK1065" i="1"/>
  <c r="AI1065" i="1"/>
  <c r="AH1065" i="1"/>
  <c r="AF1065" i="1"/>
  <c r="AG1065" i="1" s="1"/>
  <c r="Y1065" i="1" s="1"/>
  <c r="T1065" i="1" a="1"/>
  <c r="T1065" i="1" s="1"/>
  <c r="S1065" i="1"/>
  <c r="R1065" i="1"/>
  <c r="R1065" i="1" a="1"/>
  <c r="P1065" i="1"/>
  <c r="AP1065" i="1" s="1" a="1"/>
  <c r="AP1065" i="1" s="1"/>
  <c r="P1065" i="1" a="1"/>
  <c r="N1065" i="1"/>
  <c r="AO1065" i="1" s="1" a="1"/>
  <c r="AO1065" i="1" s="1"/>
  <c r="N1065" i="1" a="1"/>
  <c r="AQ1064" i="1"/>
  <c r="AQ1064" i="1" a="1"/>
  <c r="AK1064" i="1"/>
  <c r="AI1064" i="1"/>
  <c r="AH1064" i="1" s="1"/>
  <c r="AF1064" i="1"/>
  <c r="AG1064" i="1" s="1"/>
  <c r="Y1064" i="1" s="1"/>
  <c r="T1064" i="1"/>
  <c r="T1064" i="1" a="1"/>
  <c r="S1064" i="1"/>
  <c r="R1064" i="1" a="1"/>
  <c r="R1064" i="1" s="1"/>
  <c r="P1064" i="1" a="1"/>
  <c r="P1064" i="1" s="1"/>
  <c r="AP1064" i="1" s="1" a="1"/>
  <c r="AP1064" i="1" s="1"/>
  <c r="N1064" i="1"/>
  <c r="AO1064" i="1" s="1" a="1"/>
  <c r="AO1064" i="1" s="1"/>
  <c r="N1064" i="1" a="1"/>
  <c r="AQ1063" i="1"/>
  <c r="AQ1063" i="1" a="1"/>
  <c r="AK1063" i="1"/>
  <c r="AI1063" i="1"/>
  <c r="AH1063" i="1" s="1"/>
  <c r="AG1063" i="1"/>
  <c r="Y1063" i="1" s="1"/>
  <c r="AF1063" i="1"/>
  <c r="T1063" i="1" a="1"/>
  <c r="T1063" i="1" s="1"/>
  <c r="S1063" i="1"/>
  <c r="R1063" i="1"/>
  <c r="R1063" i="1" a="1"/>
  <c r="P1063" i="1"/>
  <c r="AP1063" i="1" s="1" a="1"/>
  <c r="AP1063" i="1" s="1"/>
  <c r="P1063" i="1" a="1"/>
  <c r="N1063" i="1"/>
  <c r="AO1063" i="1" s="1" a="1"/>
  <c r="AO1063" i="1" s="1"/>
  <c r="N1063" i="1" a="1"/>
  <c r="AQ1062" i="1"/>
  <c r="AQ1062" i="1" a="1"/>
  <c r="AK1062" i="1"/>
  <c r="AI1062" i="1"/>
  <c r="AH1062" i="1" s="1"/>
  <c r="AG1062" i="1"/>
  <c r="AF1062" i="1"/>
  <c r="Y1062" i="1"/>
  <c r="T1062" i="1" a="1"/>
  <c r="T1062" i="1" s="1"/>
  <c r="S1062" i="1"/>
  <c r="R1062" i="1"/>
  <c r="R1062" i="1" a="1"/>
  <c r="P1062" i="1"/>
  <c r="AP1062" i="1" s="1" a="1"/>
  <c r="AP1062" i="1" s="1"/>
  <c r="P1062" i="1" a="1"/>
  <c r="N1062" i="1" a="1"/>
  <c r="N1062" i="1" s="1"/>
  <c r="AO1062" i="1" s="1" a="1"/>
  <c r="AO1062" i="1" s="1"/>
  <c r="AQ1061" i="1" a="1"/>
  <c r="AQ1061" i="1" s="1"/>
  <c r="AP1061" i="1" a="1"/>
  <c r="AP1061" i="1" s="1"/>
  <c r="AL1061" i="1"/>
  <c r="AK1061" i="1"/>
  <c r="AI1061" i="1"/>
  <c r="AH1061" i="1"/>
  <c r="AF1061" i="1"/>
  <c r="AG1061" i="1" s="1"/>
  <c r="Y1061" i="1" s="1"/>
  <c r="V1061" i="1"/>
  <c r="T1061" i="1" a="1"/>
  <c r="T1061" i="1" s="1"/>
  <c r="U1061" i="1" s="1" a="1"/>
  <c r="U1061" i="1" s="1"/>
  <c r="S1061" i="1"/>
  <c r="R1061" i="1"/>
  <c r="R1061" i="1" a="1"/>
  <c r="P1061" i="1"/>
  <c r="P1061" i="1" a="1"/>
  <c r="N1061" i="1"/>
  <c r="AO1061" i="1" s="1" a="1"/>
  <c r="AO1061" i="1" s="1"/>
  <c r="N1061" i="1" a="1"/>
  <c r="AQ1060" i="1"/>
  <c r="AQ1060" i="1" a="1"/>
  <c r="AL1060" i="1"/>
  <c r="AK1060" i="1"/>
  <c r="AI1060" i="1"/>
  <c r="AH1060" i="1" s="1"/>
  <c r="AF1060" i="1"/>
  <c r="AG1060" i="1" s="1"/>
  <c r="Y1060" i="1" s="1"/>
  <c r="V1060" i="1"/>
  <c r="T1060" i="1" a="1"/>
  <c r="T1060" i="1" s="1"/>
  <c r="U1060" i="1" s="1" a="1"/>
  <c r="U1060" i="1" s="1"/>
  <c r="S1060" i="1"/>
  <c r="R1060" i="1" a="1"/>
  <c r="R1060" i="1" s="1"/>
  <c r="P1060" i="1" a="1"/>
  <c r="P1060" i="1" s="1"/>
  <c r="AP1060" i="1" s="1" a="1"/>
  <c r="AP1060" i="1" s="1"/>
  <c r="N1060" i="1" a="1"/>
  <c r="N1060" i="1" s="1"/>
  <c r="AO1060" i="1" s="1" a="1"/>
  <c r="AO1060" i="1" s="1"/>
  <c r="AQ1059" i="1"/>
  <c r="AQ1059" i="1" a="1"/>
  <c r="AK1059" i="1"/>
  <c r="AI1059" i="1"/>
  <c r="AH1059" i="1"/>
  <c r="AG1059" i="1"/>
  <c r="Y1059" i="1" s="1"/>
  <c r="AF1059" i="1"/>
  <c r="T1059" i="1" a="1"/>
  <c r="T1059" i="1" s="1"/>
  <c r="S1059" i="1"/>
  <c r="R1059" i="1"/>
  <c r="R1059" i="1" a="1"/>
  <c r="P1059" i="1" a="1"/>
  <c r="P1059" i="1" s="1"/>
  <c r="AP1059" i="1" s="1" a="1"/>
  <c r="AP1059" i="1" s="1"/>
  <c r="N1059" i="1" a="1"/>
  <c r="N1059" i="1" s="1"/>
  <c r="AO1059" i="1" s="1" a="1"/>
  <c r="AO1059" i="1" s="1"/>
  <c r="AQ1058" i="1"/>
  <c r="AQ1058" i="1" a="1"/>
  <c r="AK1058" i="1"/>
  <c r="AI1058" i="1"/>
  <c r="AH1058" i="1" s="1"/>
  <c r="AF1058" i="1"/>
  <c r="AG1058" i="1" s="1"/>
  <c r="V1058" i="1"/>
  <c r="T1058" i="1" a="1"/>
  <c r="T1058" i="1" s="1"/>
  <c r="S1058" i="1"/>
  <c r="R1058" i="1"/>
  <c r="R1058" i="1" a="1"/>
  <c r="P1058" i="1" a="1"/>
  <c r="P1058" i="1" s="1"/>
  <c r="AP1058" i="1" s="1" a="1"/>
  <c r="AP1058" i="1" s="1"/>
  <c r="N1058" i="1"/>
  <c r="AO1058" i="1" s="1" a="1"/>
  <c r="AO1058" i="1" s="1"/>
  <c r="N1058" i="1" a="1"/>
  <c r="AQ1057" i="1"/>
  <c r="AQ1057" i="1" a="1"/>
  <c r="AP1057" i="1"/>
  <c r="AO1057" i="1" a="1"/>
  <c r="AO1057" i="1" s="1"/>
  <c r="AK1057" i="1"/>
  <c r="AI1057" i="1"/>
  <c r="AH1057" i="1"/>
  <c r="AG1057" i="1"/>
  <c r="AF1057" i="1"/>
  <c r="Y1057" i="1"/>
  <c r="T1057" i="1"/>
  <c r="T1057" i="1" a="1"/>
  <c r="S1057" i="1"/>
  <c r="R1057" i="1" a="1"/>
  <c r="R1057" i="1" s="1"/>
  <c r="P1057" i="1"/>
  <c r="AP1057" i="1" s="1" a="1"/>
  <c r="P1057" i="1" a="1"/>
  <c r="N1057" i="1" a="1"/>
  <c r="N1057" i="1" s="1"/>
  <c r="AQ1056" i="1" a="1"/>
  <c r="AQ1056" i="1" s="1"/>
  <c r="AP1056" i="1" a="1"/>
  <c r="AP1056" i="1" s="1"/>
  <c r="AK1056" i="1"/>
  <c r="AI1056" i="1"/>
  <c r="AH1056" i="1"/>
  <c r="AF1056" i="1"/>
  <c r="AG1056" i="1" s="1"/>
  <c r="Y1056" i="1" s="1"/>
  <c r="T1056" i="1" a="1"/>
  <c r="T1056" i="1" s="1"/>
  <c r="S1056" i="1"/>
  <c r="R1056" i="1"/>
  <c r="R1056" i="1" a="1"/>
  <c r="P1056" i="1"/>
  <c r="P1056" i="1" a="1"/>
  <c r="N1056" i="1"/>
  <c r="AO1056" i="1" s="1" a="1"/>
  <c r="AO1056" i="1" s="1"/>
  <c r="N1056" i="1" a="1"/>
  <c r="AQ1055" i="1"/>
  <c r="AQ1055" i="1" a="1"/>
  <c r="AL1055" i="1"/>
  <c r="AK1055" i="1"/>
  <c r="AI1055" i="1"/>
  <c r="AH1055" i="1" s="1"/>
  <c r="AG1055" i="1"/>
  <c r="Y1055" i="1" s="1"/>
  <c r="AF1055" i="1"/>
  <c r="T1055" i="1"/>
  <c r="V1055" i="1" s="1"/>
  <c r="T1055" i="1" a="1"/>
  <c r="S1055" i="1"/>
  <c r="R1055" i="1" a="1"/>
  <c r="R1055" i="1" s="1"/>
  <c r="P1055" i="1"/>
  <c r="AP1055" i="1" s="1" a="1"/>
  <c r="AP1055" i="1" s="1"/>
  <c r="P1055" i="1" a="1"/>
  <c r="N1055" i="1" a="1"/>
  <c r="N1055" i="1" s="1"/>
  <c r="AO1055" i="1" s="1" a="1"/>
  <c r="AO1055" i="1" s="1"/>
  <c r="AQ1054" i="1"/>
  <c r="AQ1054" i="1" a="1"/>
  <c r="AK1054" i="1"/>
  <c r="AI1054" i="1"/>
  <c r="AH1054" i="1" s="1"/>
  <c r="AG1054" i="1"/>
  <c r="AF1054" i="1"/>
  <c r="Y1054" i="1"/>
  <c r="T1054" i="1" a="1"/>
  <c r="T1054" i="1" s="1"/>
  <c r="S1054" i="1"/>
  <c r="R1054" i="1" a="1"/>
  <c r="R1054" i="1" s="1"/>
  <c r="P1054" i="1"/>
  <c r="AP1054" i="1" s="1" a="1"/>
  <c r="AP1054" i="1" s="1"/>
  <c r="P1054" i="1" a="1"/>
  <c r="N1054" i="1" a="1"/>
  <c r="N1054" i="1" s="1"/>
  <c r="AO1054" i="1" s="1" a="1"/>
  <c r="AO1054" i="1" s="1"/>
  <c r="AQ1053" i="1"/>
  <c r="AQ1053" i="1" a="1"/>
  <c r="AO1053" i="1"/>
  <c r="AO1053" i="1" a="1"/>
  <c r="AK1053" i="1"/>
  <c r="AI1053" i="1"/>
  <c r="AH1053" i="1" s="1"/>
  <c r="AG1053" i="1"/>
  <c r="Y1053" i="1" s="1"/>
  <c r="AF1053" i="1"/>
  <c r="T1053" i="1" a="1"/>
  <c r="T1053" i="1" s="1"/>
  <c r="S1053" i="1"/>
  <c r="R1053" i="1"/>
  <c r="R1053" i="1" a="1"/>
  <c r="P1053" i="1" a="1"/>
  <c r="P1053" i="1" s="1"/>
  <c r="AP1053" i="1" s="1" a="1"/>
  <c r="AP1053" i="1" s="1"/>
  <c r="N1053" i="1" a="1"/>
  <c r="N1053" i="1" s="1"/>
  <c r="AQ1052" i="1" a="1"/>
  <c r="AQ1052" i="1" s="1"/>
  <c r="AL1052" i="1"/>
  <c r="AN1052" i="1" s="1"/>
  <c r="AK1052" i="1"/>
  <c r="AI1052" i="1"/>
  <c r="AH1052" i="1"/>
  <c r="AF1052" i="1"/>
  <c r="AG1052" i="1" s="1"/>
  <c r="Y1052" i="1" s="1"/>
  <c r="U1052" i="1" a="1"/>
  <c r="U1052" i="1" s="1"/>
  <c r="T1052" i="1"/>
  <c r="V1052" i="1" s="1"/>
  <c r="T1052" i="1" a="1"/>
  <c r="S1052" i="1"/>
  <c r="R1052" i="1"/>
  <c r="R1052" i="1" a="1"/>
  <c r="P1052" i="1"/>
  <c r="AP1052" i="1" s="1" a="1"/>
  <c r="AP1052" i="1" s="1"/>
  <c r="P1052" i="1" a="1"/>
  <c r="N1052" i="1" a="1"/>
  <c r="N1052" i="1" s="1"/>
  <c r="AO1052" i="1" s="1" a="1"/>
  <c r="AO1052" i="1" s="1"/>
  <c r="AQ1051" i="1"/>
  <c r="AQ1051" i="1" a="1"/>
  <c r="AL1051" i="1"/>
  <c r="AK1051" i="1"/>
  <c r="AI1051" i="1"/>
  <c r="AH1051" i="1"/>
  <c r="AG1051" i="1"/>
  <c r="Y1051" i="1" s="1"/>
  <c r="AF1051" i="1"/>
  <c r="V1051" i="1"/>
  <c r="U1051" i="1"/>
  <c r="U1051" i="1" a="1"/>
  <c r="T1051" i="1"/>
  <c r="T1051" i="1" a="1"/>
  <c r="S1051" i="1"/>
  <c r="R1051" i="1"/>
  <c r="R1051" i="1" a="1"/>
  <c r="P1051" i="1"/>
  <c r="AP1051" i="1" s="1" a="1"/>
  <c r="AP1051" i="1" s="1"/>
  <c r="P1051" i="1" a="1"/>
  <c r="N1051" i="1"/>
  <c r="AO1051" i="1" s="1" a="1"/>
  <c r="AO1051" i="1" s="1"/>
  <c r="N1051" i="1" a="1"/>
  <c r="AQ1050" i="1" a="1"/>
  <c r="AQ1050" i="1" s="1"/>
  <c r="AP1050" i="1"/>
  <c r="AP1050" i="1" a="1"/>
  <c r="AO1050" i="1" a="1"/>
  <c r="AO1050" i="1" s="1"/>
  <c r="AL1050" i="1"/>
  <c r="AM1050" i="1" s="1"/>
  <c r="AK1050" i="1"/>
  <c r="AI1050" i="1"/>
  <c r="AH1050" i="1" s="1"/>
  <c r="AG1050" i="1"/>
  <c r="AF1050" i="1"/>
  <c r="Y1050" i="1"/>
  <c r="V1050" i="1"/>
  <c r="U1050" i="1"/>
  <c r="U1050" i="1" a="1"/>
  <c r="T1050" i="1"/>
  <c r="T1050" i="1" a="1"/>
  <c r="S1050" i="1"/>
  <c r="R1050" i="1"/>
  <c r="R1050" i="1" a="1"/>
  <c r="P1050" i="1" a="1"/>
  <c r="P1050" i="1" s="1"/>
  <c r="N1050" i="1"/>
  <c r="N1050" i="1" a="1"/>
  <c r="AQ1049" i="1" a="1"/>
  <c r="AQ1049" i="1" s="1"/>
  <c r="AK1049" i="1"/>
  <c r="AI1049" i="1"/>
  <c r="AH1049" i="1" s="1"/>
  <c r="AG1049" i="1"/>
  <c r="AF1049" i="1"/>
  <c r="Y1049" i="1"/>
  <c r="V1049" i="1"/>
  <c r="U1049" i="1" a="1"/>
  <c r="U1049" i="1" s="1"/>
  <c r="T1049" i="1"/>
  <c r="AL1049" i="1" s="1"/>
  <c r="AN1049" i="1" s="1"/>
  <c r="T1049" i="1" a="1"/>
  <c r="S1049" i="1"/>
  <c r="R1049" i="1" a="1"/>
  <c r="R1049" i="1" s="1"/>
  <c r="P1049" i="1"/>
  <c r="AP1049" i="1" s="1" a="1"/>
  <c r="AP1049" i="1" s="1"/>
  <c r="P1049" i="1" a="1"/>
  <c r="N1049" i="1"/>
  <c r="AO1049" i="1" s="1" a="1"/>
  <c r="AO1049" i="1" s="1"/>
  <c r="N1049" i="1" a="1"/>
  <c r="AQ1048" i="1"/>
  <c r="AQ1048" i="1" a="1"/>
  <c r="AK1048" i="1"/>
  <c r="AI1048" i="1"/>
  <c r="AH1048" i="1"/>
  <c r="AG1048" i="1"/>
  <c r="AF1048" i="1"/>
  <c r="Y1048" i="1"/>
  <c r="V1048" i="1"/>
  <c r="T1048" i="1" a="1"/>
  <c r="T1048" i="1" s="1"/>
  <c r="U1048" i="1" s="1" a="1"/>
  <c r="U1048" i="1" s="1"/>
  <c r="S1048" i="1"/>
  <c r="R1048" i="1"/>
  <c r="R1048" i="1" a="1"/>
  <c r="P1048" i="1" a="1"/>
  <c r="P1048" i="1" s="1"/>
  <c r="AP1048" i="1" s="1" a="1"/>
  <c r="AP1048" i="1" s="1"/>
  <c r="N1048" i="1" a="1"/>
  <c r="N1048" i="1" s="1"/>
  <c r="AO1048" i="1" s="1" a="1"/>
  <c r="AO1048" i="1" s="1"/>
  <c r="AQ1047" i="1" a="1"/>
  <c r="AQ1047" i="1" s="1"/>
  <c r="AP1047" i="1" a="1"/>
  <c r="AP1047" i="1" s="1"/>
  <c r="AO1047" i="1"/>
  <c r="AK1047" i="1"/>
  <c r="AI1047" i="1"/>
  <c r="AH1047" i="1"/>
  <c r="AF1047" i="1"/>
  <c r="AG1047" i="1" s="1"/>
  <c r="Y1047" i="1" s="1"/>
  <c r="T1047" i="1" a="1"/>
  <c r="T1047" i="1" s="1"/>
  <c r="V1047" i="1" s="1"/>
  <c r="S1047" i="1"/>
  <c r="R1047" i="1"/>
  <c r="R1047" i="1" a="1"/>
  <c r="P1047" i="1" a="1"/>
  <c r="P1047" i="1" s="1"/>
  <c r="N1047" i="1"/>
  <c r="AO1047" i="1" s="1" a="1"/>
  <c r="N1047" i="1" a="1"/>
  <c r="AQ1046" i="1"/>
  <c r="AQ1046" i="1" a="1"/>
  <c r="AL1046" i="1"/>
  <c r="AK1046" i="1"/>
  <c r="AI1046" i="1"/>
  <c r="AH1046" i="1" s="1"/>
  <c r="AF1046" i="1"/>
  <c r="AG1046" i="1" s="1"/>
  <c r="Y1046" i="1" s="1"/>
  <c r="V1046" i="1"/>
  <c r="U1046" i="1"/>
  <c r="T1046" i="1"/>
  <c r="U1046" i="1" s="1" a="1"/>
  <c r="T1046" i="1" a="1"/>
  <c r="S1046" i="1"/>
  <c r="R1046" i="1"/>
  <c r="R1046" i="1" a="1"/>
  <c r="P1046" i="1" a="1"/>
  <c r="P1046" i="1" s="1"/>
  <c r="AP1046" i="1" s="1" a="1"/>
  <c r="AP1046" i="1" s="1"/>
  <c r="N1046" i="1" a="1"/>
  <c r="N1046" i="1" s="1"/>
  <c r="AO1046" i="1" s="1" a="1"/>
  <c r="AO1046" i="1" s="1"/>
  <c r="AQ1045" i="1" a="1"/>
  <c r="AQ1045" i="1" s="1"/>
  <c r="AO1045" i="1" a="1"/>
  <c r="AO1045" i="1" s="1"/>
  <c r="AK1045" i="1"/>
  <c r="AI1045" i="1"/>
  <c r="AH1045" i="1"/>
  <c r="AF1045" i="1"/>
  <c r="AG1045" i="1" s="1"/>
  <c r="V1045" i="1"/>
  <c r="T1045" i="1"/>
  <c r="T1045" i="1" a="1"/>
  <c r="S1045" i="1"/>
  <c r="R1045" i="1" a="1"/>
  <c r="R1045" i="1" s="1"/>
  <c r="P1045" i="1"/>
  <c r="AP1045" i="1" s="1" a="1"/>
  <c r="AP1045" i="1" s="1"/>
  <c r="P1045" i="1" a="1"/>
  <c r="N1045" i="1" a="1"/>
  <c r="N1045" i="1" s="1"/>
  <c r="AQ1044" i="1" a="1"/>
  <c r="AQ1044" i="1" s="1"/>
  <c r="AO1044" i="1" a="1"/>
  <c r="AO1044" i="1" s="1"/>
  <c r="AL1044" i="1"/>
  <c r="AK1044" i="1"/>
  <c r="AI1044" i="1"/>
  <c r="AH1044" i="1"/>
  <c r="AF1044" i="1"/>
  <c r="AG1044" i="1" s="1"/>
  <c r="Y1044" i="1" s="1"/>
  <c r="U1044" i="1"/>
  <c r="U1044" i="1" a="1"/>
  <c r="T1044" i="1" a="1"/>
  <c r="T1044" i="1" s="1"/>
  <c r="V1044" i="1" s="1"/>
  <c r="S1044" i="1"/>
  <c r="R1044" i="1" a="1"/>
  <c r="R1044" i="1" s="1"/>
  <c r="P1044" i="1" a="1"/>
  <c r="P1044" i="1" s="1"/>
  <c r="AP1044" i="1" s="1" a="1"/>
  <c r="AP1044" i="1" s="1"/>
  <c r="N1044" i="1"/>
  <c r="N1044" i="1" a="1"/>
  <c r="AQ1043" i="1"/>
  <c r="AQ1043" i="1" a="1"/>
  <c r="AK1043" i="1"/>
  <c r="AI1043" i="1"/>
  <c r="AH1043" i="1" s="1"/>
  <c r="AG1043" i="1"/>
  <c r="Y1043" i="1" s="1"/>
  <c r="AF1043" i="1"/>
  <c r="T1043" i="1" a="1"/>
  <c r="T1043" i="1" s="1"/>
  <c r="S1043" i="1"/>
  <c r="R1043" i="1" a="1"/>
  <c r="R1043" i="1" s="1"/>
  <c r="P1043" i="1" a="1"/>
  <c r="P1043" i="1" s="1"/>
  <c r="AP1043" i="1" s="1" a="1"/>
  <c r="AP1043" i="1" s="1"/>
  <c r="N1043" i="1" a="1"/>
  <c r="N1043" i="1" s="1"/>
  <c r="AO1043" i="1" s="1" a="1"/>
  <c r="AO1043" i="1" s="1"/>
  <c r="AQ1042" i="1" a="1"/>
  <c r="AQ1042" i="1" s="1"/>
  <c r="AO1042" i="1" a="1"/>
  <c r="AO1042" i="1" s="1"/>
  <c r="AK1042" i="1"/>
  <c r="AI1042" i="1"/>
  <c r="AH1042" i="1" s="1"/>
  <c r="AF1042" i="1"/>
  <c r="AG1042" i="1" s="1"/>
  <c r="Y1042" i="1" s="1"/>
  <c r="T1042" i="1" a="1"/>
  <c r="T1042" i="1" s="1"/>
  <c r="S1042" i="1"/>
  <c r="R1042" i="1"/>
  <c r="R1042" i="1" a="1"/>
  <c r="P1042" i="1"/>
  <c r="AP1042" i="1" s="1" a="1"/>
  <c r="AP1042" i="1" s="1"/>
  <c r="P1042" i="1" a="1"/>
  <c r="N1042" i="1" a="1"/>
  <c r="N1042" i="1" s="1"/>
  <c r="AQ1041" i="1" a="1"/>
  <c r="AQ1041" i="1" s="1"/>
  <c r="AK1041" i="1"/>
  <c r="AI1041" i="1"/>
  <c r="AH1041" i="1"/>
  <c r="AG1041" i="1"/>
  <c r="Y1041" i="1" s="1"/>
  <c r="AF1041" i="1"/>
  <c r="T1041" i="1"/>
  <c r="T1041" i="1" a="1"/>
  <c r="S1041" i="1"/>
  <c r="R1041" i="1" a="1"/>
  <c r="R1041" i="1" s="1"/>
  <c r="P1041" i="1" a="1"/>
  <c r="P1041" i="1" s="1"/>
  <c r="AP1041" i="1" s="1" a="1"/>
  <c r="AP1041" i="1" s="1"/>
  <c r="N1041" i="1" a="1"/>
  <c r="N1041" i="1" s="1"/>
  <c r="AO1041" i="1" s="1" a="1"/>
  <c r="AO1041" i="1" s="1"/>
  <c r="AQ1040" i="1" a="1"/>
  <c r="AQ1040" i="1" s="1"/>
  <c r="AL1040" i="1"/>
  <c r="AN1040" i="1" s="1"/>
  <c r="AK1040" i="1"/>
  <c r="AI1040" i="1"/>
  <c r="AH1040" i="1" s="1"/>
  <c r="AF1040" i="1"/>
  <c r="AG1040" i="1" s="1"/>
  <c r="Y1040" i="1" s="1"/>
  <c r="T1040" i="1" a="1"/>
  <c r="T1040" i="1" s="1"/>
  <c r="S1040" i="1"/>
  <c r="R1040" i="1"/>
  <c r="R1040" i="1" a="1"/>
  <c r="P1040" i="1" a="1"/>
  <c r="P1040" i="1" s="1"/>
  <c r="AP1040" i="1" s="1" a="1"/>
  <c r="AP1040" i="1" s="1"/>
  <c r="N1040" i="1"/>
  <c r="AO1040" i="1" s="1" a="1"/>
  <c r="AO1040" i="1" s="1"/>
  <c r="N1040" i="1" a="1"/>
  <c r="AQ1039" i="1"/>
  <c r="AQ1039" i="1" a="1"/>
  <c r="AP1039" i="1"/>
  <c r="AK1039" i="1"/>
  <c r="AI1039" i="1"/>
  <c r="AH1039" i="1" s="1"/>
  <c r="AF1039" i="1"/>
  <c r="AG1039" i="1" s="1"/>
  <c r="Y1039" i="1" s="1"/>
  <c r="T1039" i="1" a="1"/>
  <c r="T1039" i="1" s="1"/>
  <c r="AL1039" i="1" s="1"/>
  <c r="S1039" i="1"/>
  <c r="R1039" i="1"/>
  <c r="R1039" i="1" a="1"/>
  <c r="P1039" i="1" a="1"/>
  <c r="P1039" i="1" s="1"/>
  <c r="AP1039" i="1" s="1" a="1"/>
  <c r="N1039" i="1" a="1"/>
  <c r="N1039" i="1" s="1"/>
  <c r="AO1039" i="1" s="1" a="1"/>
  <c r="AO1039" i="1" s="1"/>
  <c r="AQ1038" i="1" a="1"/>
  <c r="AQ1038" i="1" s="1"/>
  <c r="AN1038" i="1"/>
  <c r="AM1038" i="1"/>
  <c r="AK1038" i="1"/>
  <c r="AI1038" i="1"/>
  <c r="AH1038" i="1" s="1"/>
  <c r="AF1038" i="1"/>
  <c r="AG1038" i="1" s="1"/>
  <c r="Y1038" i="1" s="1"/>
  <c r="V1038" i="1"/>
  <c r="T1038" i="1"/>
  <c r="AL1038" i="1" s="1"/>
  <c r="T1038" i="1" a="1"/>
  <c r="S1038" i="1"/>
  <c r="R1038" i="1"/>
  <c r="R1038" i="1" a="1"/>
  <c r="P1038" i="1"/>
  <c r="AP1038" i="1" s="1" a="1"/>
  <c r="AP1038" i="1" s="1"/>
  <c r="P1038" i="1" a="1"/>
  <c r="N1038" i="1"/>
  <c r="AO1038" i="1" s="1" a="1"/>
  <c r="AO1038" i="1" s="1"/>
  <c r="N1038" i="1" a="1"/>
  <c r="AQ1037" i="1"/>
  <c r="AQ1037" i="1" a="1"/>
  <c r="AK1037" i="1"/>
  <c r="AI1037" i="1"/>
  <c r="AH1037" i="1"/>
  <c r="AF1037" i="1"/>
  <c r="AG1037" i="1" s="1"/>
  <c r="Y1037" i="1" s="1"/>
  <c r="T1037" i="1" a="1"/>
  <c r="T1037" i="1" s="1"/>
  <c r="AL1037" i="1" s="1"/>
  <c r="S1037" i="1"/>
  <c r="R1037" i="1" a="1"/>
  <c r="R1037" i="1" s="1"/>
  <c r="P1037" i="1"/>
  <c r="AP1037" i="1" s="1" a="1"/>
  <c r="AP1037" i="1" s="1"/>
  <c r="P1037" i="1" a="1"/>
  <c r="N1037" i="1" a="1"/>
  <c r="N1037" i="1" s="1"/>
  <c r="AO1037" i="1" s="1" a="1"/>
  <c r="AO1037" i="1" s="1"/>
  <c r="AQ1036" i="1" a="1"/>
  <c r="AQ1036" i="1" s="1"/>
  <c r="AL1036" i="1"/>
  <c r="AN1036" i="1" s="1"/>
  <c r="AK1036" i="1"/>
  <c r="AI1036" i="1"/>
  <c r="AH1036" i="1" s="1"/>
  <c r="AG1036" i="1"/>
  <c r="Y1036" i="1" s="1"/>
  <c r="AF1036" i="1"/>
  <c r="V1036" i="1"/>
  <c r="T1036" i="1" a="1"/>
  <c r="T1036" i="1" s="1"/>
  <c r="U1036" i="1" s="1" a="1"/>
  <c r="U1036" i="1" s="1"/>
  <c r="S1036" i="1"/>
  <c r="R1036" i="1" a="1"/>
  <c r="R1036" i="1" s="1"/>
  <c r="P1036" i="1" a="1"/>
  <c r="P1036" i="1" s="1"/>
  <c r="AP1036" i="1" s="1" a="1"/>
  <c r="AP1036" i="1" s="1"/>
  <c r="N1036" i="1"/>
  <c r="AO1036" i="1" s="1" a="1"/>
  <c r="AO1036" i="1" s="1"/>
  <c r="N1036" i="1" a="1"/>
  <c r="AQ1035" i="1"/>
  <c r="AQ1035" i="1" a="1"/>
  <c r="AP1035" i="1"/>
  <c r="AL1035" i="1"/>
  <c r="AK1035" i="1"/>
  <c r="AI1035" i="1"/>
  <c r="AH1035" i="1" s="1"/>
  <c r="AF1035" i="1"/>
  <c r="AG1035" i="1" s="1"/>
  <c r="Y1035" i="1"/>
  <c r="U1035" i="1" a="1"/>
  <c r="U1035" i="1" s="1"/>
  <c r="T1035" i="1" a="1"/>
  <c r="T1035" i="1" s="1"/>
  <c r="V1035" i="1" s="1"/>
  <c r="S1035" i="1"/>
  <c r="R1035" i="1"/>
  <c r="R1035" i="1" a="1"/>
  <c r="P1035" i="1" a="1"/>
  <c r="P1035" i="1" s="1"/>
  <c r="AP1035" i="1" s="1" a="1"/>
  <c r="N1035" i="1"/>
  <c r="AO1035" i="1" s="1" a="1"/>
  <c r="AO1035" i="1" s="1"/>
  <c r="N1035" i="1" a="1"/>
  <c r="AQ1034" i="1" a="1"/>
  <c r="AQ1034" i="1" s="1"/>
  <c r="AO1034" i="1"/>
  <c r="AN1034" i="1"/>
  <c r="AK1034" i="1"/>
  <c r="AI1034" i="1"/>
  <c r="AH1034" i="1"/>
  <c r="AF1034" i="1"/>
  <c r="AG1034" i="1" s="1"/>
  <c r="Y1034" i="1" s="1"/>
  <c r="V1034" i="1"/>
  <c r="T1034" i="1"/>
  <c r="AL1034" i="1" s="1"/>
  <c r="AM1034" i="1" s="1"/>
  <c r="T1034" i="1" a="1"/>
  <c r="S1034" i="1"/>
  <c r="R1034" i="1" a="1"/>
  <c r="R1034" i="1" s="1"/>
  <c r="P1034" i="1"/>
  <c r="AP1034" i="1" s="1" a="1"/>
  <c r="AP1034" i="1" s="1"/>
  <c r="P1034" i="1" a="1"/>
  <c r="N1034" i="1"/>
  <c r="AO1034" i="1" s="1" a="1"/>
  <c r="N1034" i="1" a="1"/>
  <c r="AQ1033" i="1" a="1"/>
  <c r="AQ1033" i="1" s="1"/>
  <c r="AP1033" i="1"/>
  <c r="AK1033" i="1"/>
  <c r="AI1033" i="1"/>
  <c r="AH1033" i="1" s="1"/>
  <c r="AF1033" i="1"/>
  <c r="AG1033" i="1" s="1"/>
  <c r="Y1033" i="1"/>
  <c r="T1033" i="1"/>
  <c r="T1033" i="1" a="1"/>
  <c r="S1033" i="1"/>
  <c r="R1033" i="1" a="1"/>
  <c r="R1033" i="1" s="1"/>
  <c r="P1033" i="1" a="1"/>
  <c r="P1033" i="1" s="1"/>
  <c r="AP1033" i="1" s="1" a="1"/>
  <c r="N1033" i="1"/>
  <c r="AO1033" i="1" s="1" a="1"/>
  <c r="AO1033" i="1" s="1"/>
  <c r="N1033" i="1" a="1"/>
  <c r="AQ1032" i="1" a="1"/>
  <c r="AQ1032" i="1" s="1"/>
  <c r="AO1032" i="1" a="1"/>
  <c r="AO1032" i="1" s="1"/>
  <c r="AM1032" i="1"/>
  <c r="AK1032" i="1"/>
  <c r="AI1032" i="1"/>
  <c r="AH1032" i="1"/>
  <c r="AG1032" i="1"/>
  <c r="Y1032" i="1" s="1"/>
  <c r="AF1032" i="1"/>
  <c r="V1032" i="1"/>
  <c r="U1032" i="1" a="1"/>
  <c r="U1032" i="1" s="1"/>
  <c r="T1032" i="1" a="1"/>
  <c r="T1032" i="1" s="1"/>
  <c r="AL1032" i="1" s="1"/>
  <c r="AN1032" i="1" s="1"/>
  <c r="S1032" i="1"/>
  <c r="R1032" i="1"/>
  <c r="R1032" i="1" a="1"/>
  <c r="P1032" i="1" a="1"/>
  <c r="P1032" i="1" s="1"/>
  <c r="AP1032" i="1" s="1" a="1"/>
  <c r="AP1032" i="1" s="1"/>
  <c r="N1032" i="1"/>
  <c r="N1032" i="1" a="1"/>
  <c r="AQ1031" i="1" a="1"/>
  <c r="AQ1031" i="1" s="1"/>
  <c r="AK1031" i="1"/>
  <c r="AI1031" i="1"/>
  <c r="AH1031" i="1" s="1"/>
  <c r="AF1031" i="1"/>
  <c r="AG1031" i="1" s="1"/>
  <c r="Y1031" i="1" s="1"/>
  <c r="T1031" i="1"/>
  <c r="T1031" i="1" a="1"/>
  <c r="S1031" i="1"/>
  <c r="R1031" i="1"/>
  <c r="R1031" i="1" a="1"/>
  <c r="P1031" i="1" a="1"/>
  <c r="P1031" i="1" s="1"/>
  <c r="AP1031" i="1" s="1" a="1"/>
  <c r="AP1031" i="1" s="1"/>
  <c r="N1031" i="1"/>
  <c r="AO1031" i="1" s="1" a="1"/>
  <c r="AO1031" i="1" s="1"/>
  <c r="N1031" i="1" a="1"/>
  <c r="AQ1030" i="1" a="1"/>
  <c r="AQ1030" i="1" s="1"/>
  <c r="AP1030" i="1" a="1"/>
  <c r="AP1030" i="1" s="1"/>
  <c r="AK1030" i="1"/>
  <c r="AI1030" i="1"/>
  <c r="AH1030" i="1"/>
  <c r="AF1030" i="1"/>
  <c r="AG1030" i="1" s="1"/>
  <c r="Y1030" i="1"/>
  <c r="T1030" i="1" a="1"/>
  <c r="T1030" i="1" s="1"/>
  <c r="S1030" i="1"/>
  <c r="R1030" i="1"/>
  <c r="R1030" i="1" a="1"/>
  <c r="P1030" i="1"/>
  <c r="P1030" i="1" a="1"/>
  <c r="N1030" i="1" a="1"/>
  <c r="N1030" i="1" s="1"/>
  <c r="AO1030" i="1" s="1" a="1"/>
  <c r="AO1030" i="1" s="1"/>
  <c r="AQ1029" i="1"/>
  <c r="AQ1029" i="1" a="1"/>
  <c r="AK1029" i="1"/>
  <c r="AI1029" i="1"/>
  <c r="AH1029" i="1" s="1"/>
  <c r="AF1029" i="1"/>
  <c r="AG1029" i="1" s="1"/>
  <c r="Y1029" i="1" s="1"/>
  <c r="T1029" i="1" a="1"/>
  <c r="T1029" i="1" s="1"/>
  <c r="S1029" i="1"/>
  <c r="R1029" i="1" a="1"/>
  <c r="R1029" i="1" s="1"/>
  <c r="P1029" i="1" a="1"/>
  <c r="P1029" i="1" s="1"/>
  <c r="AP1029" i="1" s="1" a="1"/>
  <c r="AP1029" i="1" s="1"/>
  <c r="N1029" i="1" a="1"/>
  <c r="N1029" i="1" s="1"/>
  <c r="AO1029" i="1" s="1" a="1"/>
  <c r="AO1029" i="1" s="1"/>
  <c r="AQ1028" i="1"/>
  <c r="AQ1028" i="1" a="1"/>
  <c r="AP1028" i="1" a="1"/>
  <c r="AP1028" i="1" s="1"/>
  <c r="AK1028" i="1"/>
  <c r="AI1028" i="1"/>
  <c r="AH1028" i="1"/>
  <c r="AF1028" i="1"/>
  <c r="AG1028" i="1" s="1"/>
  <c r="Y1028" i="1" s="1"/>
  <c r="T1028" i="1" a="1"/>
  <c r="T1028" i="1" s="1"/>
  <c r="S1028" i="1"/>
  <c r="R1028" i="1" a="1"/>
  <c r="R1028" i="1" s="1"/>
  <c r="P1028" i="1"/>
  <c r="P1028" i="1" a="1"/>
  <c r="N1028" i="1"/>
  <c r="AO1028" i="1" s="1" a="1"/>
  <c r="AO1028" i="1" s="1"/>
  <c r="N1028" i="1" a="1"/>
  <c r="AQ1027" i="1" a="1"/>
  <c r="AQ1027" i="1" s="1"/>
  <c r="AK1027" i="1"/>
  <c r="AI1027" i="1"/>
  <c r="AH1027" i="1" s="1"/>
  <c r="AF1027" i="1"/>
  <c r="AG1027" i="1" s="1"/>
  <c r="Y1027" i="1" s="1"/>
  <c r="T1027" i="1"/>
  <c r="T1027" i="1" a="1"/>
  <c r="S1027" i="1"/>
  <c r="R1027" i="1"/>
  <c r="R1027" i="1" a="1"/>
  <c r="P1027" i="1"/>
  <c r="AP1027" i="1" s="1" a="1"/>
  <c r="AP1027" i="1" s="1"/>
  <c r="P1027" i="1" a="1"/>
  <c r="N1027" i="1"/>
  <c r="AO1027" i="1" s="1" a="1"/>
  <c r="AO1027" i="1" s="1"/>
  <c r="N1027" i="1" a="1"/>
  <c r="AQ1026" i="1" a="1"/>
  <c r="AQ1026" i="1" s="1"/>
  <c r="AP1026" i="1"/>
  <c r="AO1026" i="1" a="1"/>
  <c r="AO1026" i="1" s="1"/>
  <c r="AK1026" i="1"/>
  <c r="AI1026" i="1"/>
  <c r="AH1026" i="1"/>
  <c r="AF1026" i="1"/>
  <c r="AG1026" i="1" s="1"/>
  <c r="Y1026" i="1" s="1"/>
  <c r="T1026" i="1" a="1"/>
  <c r="T1026" i="1" s="1"/>
  <c r="S1026" i="1"/>
  <c r="R1026" i="1" a="1"/>
  <c r="R1026" i="1" s="1"/>
  <c r="P1026" i="1"/>
  <c r="AP1026" i="1" s="1" a="1"/>
  <c r="P1026" i="1" a="1"/>
  <c r="N1026" i="1" a="1"/>
  <c r="N1026" i="1" s="1"/>
  <c r="AQ1025" i="1"/>
  <c r="AQ1025" i="1" a="1"/>
  <c r="AO1025" i="1"/>
  <c r="AK1025" i="1"/>
  <c r="AI1025" i="1"/>
  <c r="AH1025" i="1"/>
  <c r="AG1025" i="1"/>
  <c r="Y1025" i="1" s="1"/>
  <c r="AF1025" i="1"/>
  <c r="U1025" i="1" a="1"/>
  <c r="U1025" i="1" s="1"/>
  <c r="T1025" i="1" a="1"/>
  <c r="T1025" i="1" s="1"/>
  <c r="S1025" i="1"/>
  <c r="R1025" i="1" a="1"/>
  <c r="R1025" i="1" s="1"/>
  <c r="P1025" i="1" a="1"/>
  <c r="P1025" i="1" s="1"/>
  <c r="AP1025" i="1" s="1" a="1"/>
  <c r="AP1025" i="1" s="1"/>
  <c r="N1025" i="1"/>
  <c r="AO1025" i="1" s="1" a="1"/>
  <c r="N1025" i="1" a="1"/>
  <c r="AQ1024" i="1"/>
  <c r="AQ1024" i="1" a="1"/>
  <c r="AP1024" i="1" a="1"/>
  <c r="AP1024" i="1" s="1"/>
  <c r="AO1024" i="1" a="1"/>
  <c r="AO1024" i="1" s="1"/>
  <c r="AK1024" i="1"/>
  <c r="AI1024" i="1"/>
  <c r="AH1024" i="1"/>
  <c r="AF1024" i="1"/>
  <c r="AG1024" i="1" s="1"/>
  <c r="Y1024" i="1" s="1"/>
  <c r="T1024" i="1" a="1"/>
  <c r="T1024" i="1" s="1"/>
  <c r="S1024" i="1"/>
  <c r="R1024" i="1" a="1"/>
  <c r="R1024" i="1" s="1"/>
  <c r="P1024" i="1"/>
  <c r="P1024" i="1" a="1"/>
  <c r="N1024" i="1" a="1"/>
  <c r="N1024" i="1" s="1"/>
  <c r="AQ1023" i="1"/>
  <c r="AQ1023" i="1" a="1"/>
  <c r="AK1023" i="1"/>
  <c r="AI1023" i="1"/>
  <c r="AH1023" i="1" s="1"/>
  <c r="AG1023" i="1"/>
  <c r="Y1023" i="1" s="1"/>
  <c r="AF1023" i="1"/>
  <c r="T1023" i="1"/>
  <c r="V1023" i="1" s="1"/>
  <c r="T1023" i="1" a="1"/>
  <c r="S1023" i="1"/>
  <c r="R1023" i="1"/>
  <c r="R1023" i="1" a="1"/>
  <c r="P1023" i="1"/>
  <c r="AP1023" i="1" s="1" a="1"/>
  <c r="AP1023" i="1" s="1"/>
  <c r="P1023" i="1" a="1"/>
  <c r="N1023" i="1"/>
  <c r="AO1023" i="1" s="1" a="1"/>
  <c r="AO1023" i="1" s="1"/>
  <c r="N1023" i="1" a="1"/>
  <c r="AQ1022" i="1" a="1"/>
  <c r="AQ1022" i="1" s="1"/>
  <c r="AO1022" i="1"/>
  <c r="AO1022" i="1" a="1"/>
  <c r="AK1022" i="1"/>
  <c r="AI1022" i="1"/>
  <c r="AH1022" i="1"/>
  <c r="AF1022" i="1"/>
  <c r="AG1022" i="1" s="1"/>
  <c r="T1022" i="1" a="1"/>
  <c r="T1022" i="1" s="1"/>
  <c r="S1022" i="1"/>
  <c r="R1022" i="1"/>
  <c r="R1022" i="1" a="1"/>
  <c r="P1022" i="1"/>
  <c r="AP1022" i="1" s="1" a="1"/>
  <c r="AP1022" i="1" s="1"/>
  <c r="P1022" i="1" a="1"/>
  <c r="N1022" i="1" a="1"/>
  <c r="N1022" i="1" s="1"/>
  <c r="AQ1021" i="1" a="1"/>
  <c r="AQ1021" i="1" s="1"/>
  <c r="AP1021" i="1"/>
  <c r="AP1021" i="1" a="1"/>
  <c r="AK1021" i="1"/>
  <c r="AI1021" i="1"/>
  <c r="AH1021" i="1"/>
  <c r="AF1021" i="1"/>
  <c r="AG1021" i="1" s="1"/>
  <c r="Y1021" i="1" s="1"/>
  <c r="T1021" i="1" a="1"/>
  <c r="T1021" i="1" s="1"/>
  <c r="S1021" i="1"/>
  <c r="R1021" i="1"/>
  <c r="R1021" i="1" a="1"/>
  <c r="P1021" i="1"/>
  <c r="P1021" i="1" a="1"/>
  <c r="N1021" i="1" a="1"/>
  <c r="N1021" i="1" s="1"/>
  <c r="AO1021" i="1" s="1" a="1"/>
  <c r="AO1021" i="1" s="1"/>
  <c r="AQ1020" i="1" a="1"/>
  <c r="AQ1020" i="1" s="1"/>
  <c r="AO1020" i="1"/>
  <c r="AK1020" i="1"/>
  <c r="AI1020" i="1"/>
  <c r="AH1020" i="1" s="1"/>
  <c r="AF1020" i="1"/>
  <c r="AG1020" i="1" s="1"/>
  <c r="Y1020" i="1" s="1"/>
  <c r="T1020" i="1"/>
  <c r="T1020" i="1" a="1"/>
  <c r="S1020" i="1"/>
  <c r="R1020" i="1"/>
  <c r="R1020" i="1" a="1"/>
  <c r="P1020" i="1" a="1"/>
  <c r="P1020" i="1" s="1"/>
  <c r="AP1020" i="1" s="1" a="1"/>
  <c r="AP1020" i="1" s="1"/>
  <c r="N1020" i="1"/>
  <c r="AO1020" i="1" s="1" a="1"/>
  <c r="N1020" i="1" a="1"/>
  <c r="AQ1019" i="1" a="1"/>
  <c r="AQ1019" i="1" s="1"/>
  <c r="AP1019" i="1" a="1"/>
  <c r="AP1019" i="1" s="1"/>
  <c r="AK1019" i="1"/>
  <c r="AI1019" i="1"/>
  <c r="AH1019" i="1"/>
  <c r="AF1019" i="1"/>
  <c r="AG1019" i="1" s="1"/>
  <c r="Y1019" i="1" s="1"/>
  <c r="T1019" i="1" a="1"/>
  <c r="T1019" i="1" s="1"/>
  <c r="S1019" i="1"/>
  <c r="R1019" i="1"/>
  <c r="R1019" i="1" a="1"/>
  <c r="P1019" i="1" a="1"/>
  <c r="P1019" i="1" s="1"/>
  <c r="N1019" i="1" a="1"/>
  <c r="N1019" i="1" s="1"/>
  <c r="AO1019" i="1" s="1" a="1"/>
  <c r="AO1019" i="1" s="1"/>
  <c r="AQ1018" i="1"/>
  <c r="AQ1018" i="1" a="1"/>
  <c r="AP1018" i="1" a="1"/>
  <c r="AP1018" i="1" s="1"/>
  <c r="AO1018" i="1" a="1"/>
  <c r="AO1018" i="1" s="1"/>
  <c r="AK1018" i="1"/>
  <c r="AI1018" i="1"/>
  <c r="AH1018" i="1" s="1"/>
  <c r="AF1018" i="1"/>
  <c r="AG1018" i="1" s="1"/>
  <c r="Y1018" i="1" s="1"/>
  <c r="T1018" i="1" a="1"/>
  <c r="T1018" i="1" s="1"/>
  <c r="S1018" i="1"/>
  <c r="R1018" i="1" a="1"/>
  <c r="R1018" i="1" s="1"/>
  <c r="P1018" i="1"/>
  <c r="P1018" i="1" a="1"/>
  <c r="N1018" i="1"/>
  <c r="N1018" i="1" a="1"/>
  <c r="AQ1017" i="1" a="1"/>
  <c r="AQ1017" i="1" s="1"/>
  <c r="AP1017" i="1" a="1"/>
  <c r="AP1017" i="1" s="1"/>
  <c r="AL1017" i="1"/>
  <c r="AN1017" i="1" s="1"/>
  <c r="AK1017" i="1"/>
  <c r="AI1017" i="1"/>
  <c r="AH1017" i="1" s="1"/>
  <c r="AG1017" i="1"/>
  <c r="AF1017" i="1"/>
  <c r="Y1017" i="1"/>
  <c r="V1017" i="1"/>
  <c r="U1017" i="1" a="1"/>
  <c r="U1017" i="1" s="1"/>
  <c r="T1017" i="1"/>
  <c r="T1017" i="1" a="1"/>
  <c r="S1017" i="1"/>
  <c r="R1017" i="1"/>
  <c r="R1017" i="1" a="1"/>
  <c r="P1017" i="1" a="1"/>
  <c r="P1017" i="1" s="1"/>
  <c r="N1017" i="1"/>
  <c r="AO1017" i="1" s="1" a="1"/>
  <c r="AO1017" i="1" s="1"/>
  <c r="N1017" i="1" a="1"/>
  <c r="AQ1016" i="1"/>
  <c r="AQ1016" i="1" a="1"/>
  <c r="AP1016" i="1" a="1"/>
  <c r="AP1016" i="1" s="1"/>
  <c r="AK1016" i="1"/>
  <c r="AI1016" i="1"/>
  <c r="AH1016" i="1"/>
  <c r="AF1016" i="1"/>
  <c r="AG1016" i="1" s="1"/>
  <c r="Y1016" i="1" s="1"/>
  <c r="T1016" i="1" a="1"/>
  <c r="T1016" i="1" s="1"/>
  <c r="V1016" i="1" s="1"/>
  <c r="S1016" i="1"/>
  <c r="R1016" i="1" a="1"/>
  <c r="R1016" i="1" s="1"/>
  <c r="P1016" i="1"/>
  <c r="P1016" i="1" a="1"/>
  <c r="N1016" i="1"/>
  <c r="AO1016" i="1" s="1" a="1"/>
  <c r="AO1016" i="1" s="1"/>
  <c r="N1016" i="1" a="1"/>
  <c r="AQ1015" i="1"/>
  <c r="AQ1015" i="1" a="1"/>
  <c r="AK1015" i="1"/>
  <c r="AI1015" i="1"/>
  <c r="AH1015" i="1"/>
  <c r="AF1015" i="1"/>
  <c r="AG1015" i="1" s="1"/>
  <c r="Y1015" i="1" s="1"/>
  <c r="T1015" i="1" a="1"/>
  <c r="T1015" i="1" s="1"/>
  <c r="S1015" i="1"/>
  <c r="R1015" i="1" a="1"/>
  <c r="R1015" i="1" s="1"/>
  <c r="P1015" i="1" a="1"/>
  <c r="P1015" i="1" s="1"/>
  <c r="AP1015" i="1" s="1" a="1"/>
  <c r="AP1015" i="1" s="1"/>
  <c r="N1015" i="1" a="1"/>
  <c r="N1015" i="1" s="1"/>
  <c r="AO1015" i="1" s="1" a="1"/>
  <c r="AO1015" i="1" s="1"/>
  <c r="AQ1014" i="1"/>
  <c r="AQ1014" i="1" a="1"/>
  <c r="AK1014" i="1"/>
  <c r="AI1014" i="1"/>
  <c r="AH1014" i="1" s="1"/>
  <c r="AG1014" i="1"/>
  <c r="Y1014" i="1" s="1"/>
  <c r="AF1014" i="1"/>
  <c r="T1014" i="1"/>
  <c r="T1014" i="1" a="1"/>
  <c r="S1014" i="1"/>
  <c r="R1014" i="1"/>
  <c r="R1014" i="1" a="1"/>
  <c r="P1014" i="1"/>
  <c r="AP1014" i="1" s="1" a="1"/>
  <c r="AP1014" i="1" s="1"/>
  <c r="P1014" i="1" a="1"/>
  <c r="N1014" i="1"/>
  <c r="AO1014" i="1" s="1" a="1"/>
  <c r="AO1014" i="1" s="1"/>
  <c r="N1014" i="1" a="1"/>
  <c r="AQ1013" i="1"/>
  <c r="AQ1013" i="1" a="1"/>
  <c r="AO1013" i="1"/>
  <c r="AL1013" i="1"/>
  <c r="AK1013" i="1"/>
  <c r="AI1013" i="1"/>
  <c r="AH1013" i="1" s="1"/>
  <c r="AG1013" i="1"/>
  <c r="Y1013" i="1" s="1"/>
  <c r="AF1013" i="1"/>
  <c r="U1013" i="1" a="1"/>
  <c r="U1013" i="1" s="1"/>
  <c r="T1013" i="1" a="1"/>
  <c r="T1013" i="1" s="1"/>
  <c r="V1013" i="1" s="1"/>
  <c r="S1013" i="1"/>
  <c r="R1013" i="1"/>
  <c r="R1013" i="1" a="1"/>
  <c r="P1013" i="1" a="1"/>
  <c r="P1013" i="1" s="1"/>
  <c r="AP1013" i="1" s="1" a="1"/>
  <c r="AP1013" i="1" s="1"/>
  <c r="N1013" i="1"/>
  <c r="AO1013" i="1" s="1" a="1"/>
  <c r="N1013" i="1" a="1"/>
  <c r="AQ1012" i="1" a="1"/>
  <c r="AQ1012" i="1" s="1"/>
  <c r="AP1012" i="1" a="1"/>
  <c r="AP1012" i="1" s="1"/>
  <c r="AK1012" i="1"/>
  <c r="AI1012" i="1"/>
  <c r="AH1012" i="1" s="1"/>
  <c r="AG1012" i="1"/>
  <c r="AF1012" i="1"/>
  <c r="Y1012" i="1"/>
  <c r="T1012" i="1"/>
  <c r="T1012" i="1" a="1"/>
  <c r="S1012" i="1"/>
  <c r="R1012" i="1" a="1"/>
  <c r="R1012" i="1" s="1"/>
  <c r="P1012" i="1"/>
  <c r="P1012" i="1" a="1"/>
  <c r="N1012" i="1" a="1"/>
  <c r="N1012" i="1" s="1"/>
  <c r="AO1012" i="1" s="1" a="1"/>
  <c r="AO1012" i="1" s="1"/>
  <c r="AQ1011" i="1" a="1"/>
  <c r="AQ1011" i="1" s="1"/>
  <c r="AP1011" i="1" a="1"/>
  <c r="AP1011" i="1" s="1"/>
  <c r="AK1011" i="1"/>
  <c r="AI1011" i="1"/>
  <c r="AH1011" i="1" s="1"/>
  <c r="AF1011" i="1"/>
  <c r="AG1011" i="1" s="1"/>
  <c r="Y1011" i="1"/>
  <c r="T1011" i="1" a="1"/>
  <c r="T1011" i="1" s="1"/>
  <c r="S1011" i="1"/>
  <c r="R1011" i="1" a="1"/>
  <c r="R1011" i="1" s="1"/>
  <c r="P1011" i="1"/>
  <c r="P1011" i="1" a="1"/>
  <c r="N1011" i="1" a="1"/>
  <c r="N1011" i="1" s="1"/>
  <c r="AO1011" i="1" s="1" a="1"/>
  <c r="AO1011" i="1" s="1"/>
  <c r="AQ1010" i="1"/>
  <c r="AQ1010" i="1" a="1"/>
  <c r="AO1010" i="1" a="1"/>
  <c r="AO1010" i="1" s="1"/>
  <c r="AL1010" i="1"/>
  <c r="AK1010" i="1"/>
  <c r="AI1010" i="1"/>
  <c r="AH1010" i="1"/>
  <c r="AG1010" i="1"/>
  <c r="Y1010" i="1" s="1"/>
  <c r="AF1010" i="1"/>
  <c r="T1010" i="1"/>
  <c r="T1010" i="1" a="1"/>
  <c r="S1010" i="1"/>
  <c r="R1010" i="1"/>
  <c r="R1010" i="1" a="1"/>
  <c r="P1010" i="1" a="1"/>
  <c r="P1010" i="1" s="1"/>
  <c r="AP1010" i="1" s="1" a="1"/>
  <c r="AP1010" i="1" s="1"/>
  <c r="N1010" i="1"/>
  <c r="N1010" i="1" a="1"/>
  <c r="AQ1009" i="1" a="1"/>
  <c r="AQ1009" i="1" s="1"/>
  <c r="AP1009" i="1" a="1"/>
  <c r="AP1009" i="1" s="1"/>
  <c r="AK1009" i="1"/>
  <c r="AI1009" i="1"/>
  <c r="AH1009" i="1" s="1"/>
  <c r="AG1009" i="1"/>
  <c r="Y1009" i="1" s="1"/>
  <c r="AF1009" i="1"/>
  <c r="T1009" i="1" a="1"/>
  <c r="T1009" i="1" s="1"/>
  <c r="S1009" i="1"/>
  <c r="R1009" i="1" a="1"/>
  <c r="R1009" i="1" s="1"/>
  <c r="P1009" i="1" a="1"/>
  <c r="P1009" i="1" s="1"/>
  <c r="N1009" i="1"/>
  <c r="AO1009" i="1" s="1" a="1"/>
  <c r="AO1009" i="1" s="1"/>
  <c r="N1009" i="1" a="1"/>
  <c r="AQ1008" i="1"/>
  <c r="AQ1008" i="1" a="1"/>
  <c r="AP1008" i="1"/>
  <c r="AO1008" i="1" a="1"/>
  <c r="AO1008" i="1" s="1"/>
  <c r="AK1008" i="1"/>
  <c r="AI1008" i="1"/>
  <c r="AH1008" i="1"/>
  <c r="AF1008" i="1"/>
  <c r="AG1008" i="1" s="1"/>
  <c r="Y1008" i="1" s="1"/>
  <c r="U1008" i="1" a="1"/>
  <c r="U1008" i="1" s="1"/>
  <c r="T1008" i="1"/>
  <c r="AL1008" i="1" s="1"/>
  <c r="T1008" i="1" a="1"/>
  <c r="S1008" i="1"/>
  <c r="R1008" i="1" a="1"/>
  <c r="R1008" i="1" s="1"/>
  <c r="P1008" i="1"/>
  <c r="AP1008" i="1" s="1" a="1"/>
  <c r="P1008" i="1" a="1"/>
  <c r="N1008" i="1"/>
  <c r="N1008" i="1" a="1"/>
  <c r="AQ1007" i="1"/>
  <c r="AQ1007" i="1" a="1"/>
  <c r="AP1007" i="1" a="1"/>
  <c r="AP1007" i="1" s="1"/>
  <c r="AL1007" i="1"/>
  <c r="AK1007" i="1"/>
  <c r="AI1007" i="1"/>
  <c r="AH1007" i="1"/>
  <c r="AF1007" i="1"/>
  <c r="AG1007" i="1" s="1"/>
  <c r="Y1007" i="1" s="1"/>
  <c r="V1007" i="1"/>
  <c r="U1007" i="1"/>
  <c r="T1007" i="1"/>
  <c r="U1007" i="1" s="1" a="1"/>
  <c r="T1007" i="1" a="1"/>
  <c r="S1007" i="1"/>
  <c r="R1007" i="1" a="1"/>
  <c r="R1007" i="1" s="1"/>
  <c r="P1007" i="1" a="1"/>
  <c r="P1007" i="1" s="1"/>
  <c r="N1007" i="1" a="1"/>
  <c r="N1007" i="1" s="1"/>
  <c r="AO1007" i="1" s="1" a="1"/>
  <c r="AO1007" i="1" s="1"/>
  <c r="AQ1006" i="1" a="1"/>
  <c r="AQ1006" i="1" s="1"/>
  <c r="AP1006" i="1" a="1"/>
  <c r="AP1006" i="1" s="1"/>
  <c r="AL1006" i="1"/>
  <c r="AK1006" i="1"/>
  <c r="AI1006" i="1"/>
  <c r="AH1006" i="1" s="1"/>
  <c r="AG1006" i="1"/>
  <c r="Y1006" i="1" s="1"/>
  <c r="AF1006" i="1"/>
  <c r="U1006" i="1"/>
  <c r="T1006" i="1" a="1"/>
  <c r="T1006" i="1" s="1"/>
  <c r="U1006" i="1" s="1" a="1"/>
  <c r="S1006" i="1"/>
  <c r="R1006" i="1"/>
  <c r="R1006" i="1" a="1"/>
  <c r="P1006" i="1"/>
  <c r="P1006" i="1" a="1"/>
  <c r="N1006" i="1"/>
  <c r="AO1006" i="1" s="1" a="1"/>
  <c r="AO1006" i="1" s="1"/>
  <c r="N1006" i="1" a="1"/>
  <c r="AQ1005" i="1"/>
  <c r="AQ1005" i="1" a="1"/>
  <c r="AK1005" i="1"/>
  <c r="AI1005" i="1"/>
  <c r="AH1005" i="1" s="1"/>
  <c r="AF1005" i="1"/>
  <c r="AG1005" i="1" s="1"/>
  <c r="Y1005" i="1" s="1"/>
  <c r="T1005" i="1"/>
  <c r="T1005" i="1" a="1"/>
  <c r="S1005" i="1"/>
  <c r="R1005" i="1"/>
  <c r="R1005" i="1" a="1"/>
  <c r="P1005" i="1" a="1"/>
  <c r="P1005" i="1" s="1"/>
  <c r="AP1005" i="1" s="1" a="1"/>
  <c r="AP1005" i="1" s="1"/>
  <c r="N1005" i="1" a="1"/>
  <c r="N1005" i="1" s="1"/>
  <c r="AO1005" i="1" s="1" a="1"/>
  <c r="AO1005" i="1" s="1"/>
  <c r="AQ1004" i="1"/>
  <c r="AQ1004" i="1" a="1"/>
  <c r="AK1004" i="1"/>
  <c r="AI1004" i="1"/>
  <c r="AH1004" i="1" s="1"/>
  <c r="AF1004" i="1"/>
  <c r="AG1004" i="1" s="1"/>
  <c r="Y1004" i="1" s="1"/>
  <c r="U1004" i="1" a="1"/>
  <c r="U1004" i="1" s="1"/>
  <c r="T1004" i="1"/>
  <c r="T1004" i="1" a="1"/>
  <c r="S1004" i="1"/>
  <c r="R1004" i="1" a="1"/>
  <c r="R1004" i="1" s="1"/>
  <c r="P1004" i="1" a="1"/>
  <c r="P1004" i="1" s="1"/>
  <c r="AP1004" i="1" s="1" a="1"/>
  <c r="AP1004" i="1" s="1"/>
  <c r="N1004" i="1"/>
  <c r="AO1004" i="1" s="1" a="1"/>
  <c r="AO1004" i="1" s="1"/>
  <c r="N1004" i="1" a="1"/>
  <c r="AQ1003" i="1" a="1"/>
  <c r="AQ1003" i="1" s="1"/>
  <c r="AO1003" i="1"/>
  <c r="AK1003" i="1"/>
  <c r="AI1003" i="1"/>
  <c r="AH1003" i="1"/>
  <c r="AG1003" i="1"/>
  <c r="Y1003" i="1" s="1"/>
  <c r="AF1003" i="1"/>
  <c r="T1003" i="1" a="1"/>
  <c r="T1003" i="1" s="1"/>
  <c r="S1003" i="1"/>
  <c r="R1003" i="1"/>
  <c r="R1003" i="1" a="1"/>
  <c r="P1003" i="1"/>
  <c r="AP1003" i="1" s="1" a="1"/>
  <c r="AP1003" i="1" s="1"/>
  <c r="P1003" i="1" a="1"/>
  <c r="N1003" i="1"/>
  <c r="AO1003" i="1" s="1" a="1"/>
  <c r="N1003" i="1" a="1"/>
  <c r="AQ1002" i="1" a="1"/>
  <c r="AQ1002" i="1" s="1"/>
  <c r="AO1002" i="1"/>
  <c r="AO1002" i="1" a="1"/>
  <c r="AM1002" i="1"/>
  <c r="AL1002" i="1"/>
  <c r="AN1002" i="1" s="1"/>
  <c r="AK1002" i="1"/>
  <c r="AI1002" i="1"/>
  <c r="AH1002" i="1" s="1"/>
  <c r="AF1002" i="1"/>
  <c r="AG1002" i="1" s="1"/>
  <c r="Y1002" i="1" s="1"/>
  <c r="V1002" i="1"/>
  <c r="T1002" i="1"/>
  <c r="U1002" i="1" s="1" a="1"/>
  <c r="U1002" i="1" s="1"/>
  <c r="T1002" i="1" a="1"/>
  <c r="S1002" i="1"/>
  <c r="R1002" i="1" a="1"/>
  <c r="R1002" i="1" s="1"/>
  <c r="P1002" i="1"/>
  <c r="AP1002" i="1" s="1" a="1"/>
  <c r="AP1002" i="1" s="1"/>
  <c r="P1002" i="1" a="1"/>
  <c r="N1002" i="1"/>
  <c r="N1002" i="1" a="1"/>
  <c r="AQ1001" i="1"/>
  <c r="AQ1001" i="1" a="1"/>
  <c r="AP1001" i="1" a="1"/>
  <c r="AP1001" i="1" s="1"/>
  <c r="AK1001" i="1"/>
  <c r="AI1001" i="1"/>
  <c r="AH1001" i="1" s="1"/>
  <c r="AF1001" i="1"/>
  <c r="AG1001" i="1" s="1"/>
  <c r="Y1001" i="1"/>
  <c r="V1001" i="1"/>
  <c r="T1001" i="1" a="1"/>
  <c r="T1001" i="1" s="1"/>
  <c r="S1001" i="1"/>
  <c r="R1001" i="1"/>
  <c r="R1001" i="1" a="1"/>
  <c r="P1001" i="1" a="1"/>
  <c r="P1001" i="1" s="1"/>
  <c r="N1001" i="1" a="1"/>
  <c r="N1001" i="1" s="1"/>
  <c r="AO1001" i="1" s="1" a="1"/>
  <c r="AO1001" i="1" s="1"/>
  <c r="AQ1000" i="1"/>
  <c r="AQ1000" i="1" a="1"/>
  <c r="AK1000" i="1"/>
  <c r="AI1000" i="1"/>
  <c r="AH1000" i="1"/>
  <c r="AG1000" i="1"/>
  <c r="Y1000" i="1" s="1"/>
  <c r="AF1000" i="1"/>
  <c r="T1000" i="1" a="1"/>
  <c r="T1000" i="1" s="1"/>
  <c r="S1000" i="1"/>
  <c r="R1000" i="1"/>
  <c r="R1000" i="1" a="1"/>
  <c r="P1000" i="1" a="1"/>
  <c r="P1000" i="1" s="1"/>
  <c r="AP1000" i="1" s="1" a="1"/>
  <c r="AP1000" i="1" s="1"/>
  <c r="N1000" i="1" a="1"/>
  <c r="N1000" i="1" s="1"/>
  <c r="AO1000" i="1" s="1" a="1"/>
  <c r="AO1000" i="1" s="1"/>
  <c r="AQ999" i="1"/>
  <c r="AQ999" i="1" a="1"/>
  <c r="AP999" i="1" a="1"/>
  <c r="AP999" i="1" s="1"/>
  <c r="AO999" i="1" a="1"/>
  <c r="AO999" i="1" s="1"/>
  <c r="AK999" i="1"/>
  <c r="AI999" i="1"/>
  <c r="AH999" i="1" s="1"/>
  <c r="AG999" i="1"/>
  <c r="Y999" i="1" s="1"/>
  <c r="AF999" i="1"/>
  <c r="V999" i="1"/>
  <c r="U999" i="1"/>
  <c r="U999" i="1" a="1"/>
  <c r="T999" i="1"/>
  <c r="AL999" i="1" s="1"/>
  <c r="T999" i="1" a="1"/>
  <c r="S999" i="1"/>
  <c r="R999" i="1" a="1"/>
  <c r="R999" i="1" s="1"/>
  <c r="P999" i="1" a="1"/>
  <c r="P999" i="1" s="1"/>
  <c r="N999" i="1" a="1"/>
  <c r="N999" i="1" s="1"/>
  <c r="AQ998" i="1"/>
  <c r="AQ998" i="1" a="1"/>
  <c r="AL998" i="1"/>
  <c r="AN998" i="1" s="1"/>
  <c r="AK998" i="1"/>
  <c r="AI998" i="1"/>
  <c r="AH998" i="1"/>
  <c r="AF998" i="1"/>
  <c r="AG998" i="1" s="1"/>
  <c r="Y998" i="1" s="1"/>
  <c r="T998" i="1" a="1"/>
  <c r="T998" i="1" s="1"/>
  <c r="S998" i="1"/>
  <c r="R998" i="1"/>
  <c r="R998" i="1" a="1"/>
  <c r="P998" i="1"/>
  <c r="AP998" i="1" s="1" a="1"/>
  <c r="AP998" i="1" s="1"/>
  <c r="P998" i="1" a="1"/>
  <c r="N998" i="1" a="1"/>
  <c r="N998" i="1" s="1"/>
  <c r="AO998" i="1" s="1" a="1"/>
  <c r="AO998" i="1" s="1"/>
  <c r="AQ997" i="1"/>
  <c r="AQ997" i="1" a="1"/>
  <c r="AO997" i="1" a="1"/>
  <c r="AO997" i="1" s="1"/>
  <c r="AK997" i="1"/>
  <c r="AI997" i="1"/>
  <c r="AH997" i="1"/>
  <c r="AG997" i="1"/>
  <c r="Y997" i="1" s="1"/>
  <c r="AF997" i="1"/>
  <c r="T997" i="1"/>
  <c r="U997" i="1" s="1" a="1"/>
  <c r="U997" i="1" s="1"/>
  <c r="T997" i="1" a="1"/>
  <c r="S997" i="1"/>
  <c r="R997" i="1" a="1"/>
  <c r="R997" i="1" s="1"/>
  <c r="P997" i="1"/>
  <c r="AP997" i="1" s="1" a="1"/>
  <c r="AP997" i="1" s="1"/>
  <c r="P997" i="1" a="1"/>
  <c r="N997" i="1"/>
  <c r="N997" i="1" a="1"/>
  <c r="AQ996" i="1" a="1"/>
  <c r="AQ996" i="1" s="1"/>
  <c r="AP996" i="1" a="1"/>
  <c r="AP996" i="1" s="1"/>
  <c r="AL996" i="1"/>
  <c r="AK996" i="1"/>
  <c r="AI996" i="1"/>
  <c r="AH996" i="1" s="1"/>
  <c r="AG996" i="1"/>
  <c r="AF996" i="1"/>
  <c r="Y996" i="1"/>
  <c r="U996" i="1" a="1"/>
  <c r="U996" i="1" s="1"/>
  <c r="T996" i="1"/>
  <c r="V996" i="1" s="1"/>
  <c r="T996" i="1" a="1"/>
  <c r="S996" i="1"/>
  <c r="R996" i="1"/>
  <c r="R996" i="1" a="1"/>
  <c r="P996" i="1" a="1"/>
  <c r="P996" i="1" s="1"/>
  <c r="N996" i="1"/>
  <c r="AO996" i="1" s="1" a="1"/>
  <c r="AO996" i="1" s="1"/>
  <c r="N996" i="1" a="1"/>
  <c r="AQ995" i="1"/>
  <c r="AQ995" i="1" a="1"/>
  <c r="AK995" i="1"/>
  <c r="AI995" i="1"/>
  <c r="AH995" i="1"/>
  <c r="AF995" i="1"/>
  <c r="AG995" i="1" s="1"/>
  <c r="Y995" i="1" s="1"/>
  <c r="V995" i="1"/>
  <c r="T995" i="1" a="1"/>
  <c r="T995" i="1" s="1"/>
  <c r="S995" i="1"/>
  <c r="R995" i="1" a="1"/>
  <c r="R995" i="1" s="1"/>
  <c r="P995" i="1" a="1"/>
  <c r="P995" i="1" s="1"/>
  <c r="AP995" i="1" s="1" a="1"/>
  <c r="AP995" i="1" s="1"/>
  <c r="N995" i="1" a="1"/>
  <c r="N995" i="1" s="1"/>
  <c r="AO995" i="1" s="1" a="1"/>
  <c r="AO995" i="1" s="1"/>
  <c r="AQ994" i="1" a="1"/>
  <c r="AQ994" i="1" s="1"/>
  <c r="AK994" i="1"/>
  <c r="AI994" i="1"/>
  <c r="AH994" i="1" s="1"/>
  <c r="AF994" i="1"/>
  <c r="AG994" i="1" s="1"/>
  <c r="Y994" i="1" s="1"/>
  <c r="T994" i="1" a="1"/>
  <c r="T994" i="1" s="1"/>
  <c r="S994" i="1"/>
  <c r="R994" i="1"/>
  <c r="R994" i="1" a="1"/>
  <c r="P994" i="1" a="1"/>
  <c r="P994" i="1" s="1"/>
  <c r="AP994" i="1" s="1" a="1"/>
  <c r="AP994" i="1" s="1"/>
  <c r="N994" i="1"/>
  <c r="AO994" i="1" s="1" a="1"/>
  <c r="AO994" i="1" s="1"/>
  <c r="N994" i="1" a="1"/>
  <c r="AQ993" i="1" a="1"/>
  <c r="AQ993" i="1" s="1"/>
  <c r="AO993" i="1"/>
  <c r="AK993" i="1"/>
  <c r="AI993" i="1"/>
  <c r="AH993" i="1" s="1"/>
  <c r="AF993" i="1"/>
  <c r="AG993" i="1" s="1"/>
  <c r="Y993" i="1" s="1"/>
  <c r="T993" i="1"/>
  <c r="T993" i="1" a="1"/>
  <c r="S993" i="1"/>
  <c r="R993" i="1"/>
  <c r="R993" i="1" a="1"/>
  <c r="P993" i="1"/>
  <c r="AP993" i="1" s="1" a="1"/>
  <c r="AP993" i="1" s="1"/>
  <c r="P993" i="1" a="1"/>
  <c r="N993" i="1"/>
  <c r="AO993" i="1" s="1" a="1"/>
  <c r="N993" i="1" a="1"/>
  <c r="AQ992" i="1" a="1"/>
  <c r="AQ992" i="1" s="1"/>
  <c r="AK992" i="1"/>
  <c r="AI992" i="1"/>
  <c r="AH992" i="1" s="1"/>
  <c r="AG992" i="1"/>
  <c r="Y992" i="1" s="1"/>
  <c r="AF992" i="1"/>
  <c r="T992" i="1" a="1"/>
  <c r="T992" i="1" s="1"/>
  <c r="S992" i="1"/>
  <c r="R992" i="1" a="1"/>
  <c r="R992" i="1" s="1"/>
  <c r="P992" i="1" a="1"/>
  <c r="P992" i="1" s="1"/>
  <c r="AP992" i="1" s="1" a="1"/>
  <c r="AP992" i="1" s="1"/>
  <c r="N992" i="1" a="1"/>
  <c r="N992" i="1" s="1"/>
  <c r="AO992" i="1" s="1" a="1"/>
  <c r="AO992" i="1" s="1"/>
  <c r="AQ991" i="1" a="1"/>
  <c r="AQ991" i="1" s="1"/>
  <c r="AP991" i="1" a="1"/>
  <c r="AP991" i="1" s="1"/>
  <c r="AM991" i="1"/>
  <c r="AK991" i="1"/>
  <c r="AI991" i="1"/>
  <c r="AH991" i="1"/>
  <c r="AG991" i="1"/>
  <c r="Y991" i="1" s="1"/>
  <c r="AF991" i="1"/>
  <c r="V991" i="1"/>
  <c r="U991" i="1" a="1"/>
  <c r="U991" i="1" s="1"/>
  <c r="T991" i="1" a="1"/>
  <c r="T991" i="1" s="1"/>
  <c r="AL991" i="1" s="1"/>
  <c r="AN991" i="1" s="1"/>
  <c r="S991" i="1"/>
  <c r="R991" i="1"/>
  <c r="R991" i="1" a="1"/>
  <c r="P991" i="1" a="1"/>
  <c r="P991" i="1" s="1"/>
  <c r="N991" i="1" a="1"/>
  <c r="N991" i="1" s="1"/>
  <c r="AO991" i="1" s="1" a="1"/>
  <c r="AO991" i="1" s="1"/>
  <c r="AQ990" i="1" a="1"/>
  <c r="AQ990" i="1" s="1"/>
  <c r="AO990" i="1"/>
  <c r="AK990" i="1"/>
  <c r="AI990" i="1"/>
  <c r="AH990" i="1"/>
  <c r="AG990" i="1"/>
  <c r="Y990" i="1" s="1"/>
  <c r="AF990" i="1"/>
  <c r="T990" i="1" a="1"/>
  <c r="T990" i="1" s="1"/>
  <c r="S990" i="1"/>
  <c r="R990" i="1" a="1"/>
  <c r="R990" i="1" s="1"/>
  <c r="P990" i="1"/>
  <c r="AP990" i="1" s="1" a="1"/>
  <c r="AP990" i="1" s="1"/>
  <c r="P990" i="1" a="1"/>
  <c r="N990" i="1" a="1"/>
  <c r="N990" i="1" s="1"/>
  <c r="AO990" i="1" s="1" a="1"/>
  <c r="AQ989" i="1" a="1"/>
  <c r="AQ989" i="1" s="1"/>
  <c r="AN989" i="1"/>
  <c r="AL989" i="1"/>
  <c r="AM989" i="1" s="1"/>
  <c r="AK989" i="1"/>
  <c r="AI989" i="1"/>
  <c r="AH989" i="1" s="1"/>
  <c r="AF989" i="1"/>
  <c r="AG989" i="1" s="1"/>
  <c r="Y989" i="1" s="1"/>
  <c r="V989" i="1"/>
  <c r="T989" i="1"/>
  <c r="U989" i="1" s="1" a="1"/>
  <c r="U989" i="1" s="1"/>
  <c r="T989" i="1" a="1"/>
  <c r="S989" i="1"/>
  <c r="R989" i="1" a="1"/>
  <c r="R989" i="1" s="1"/>
  <c r="P989" i="1"/>
  <c r="AP989" i="1" s="1" a="1"/>
  <c r="AP989" i="1" s="1"/>
  <c r="P989" i="1" a="1"/>
  <c r="N989" i="1"/>
  <c r="AO989" i="1" s="1" a="1"/>
  <c r="AO989" i="1" s="1"/>
  <c r="N989" i="1" a="1"/>
  <c r="AQ988" i="1"/>
  <c r="AQ988" i="1" a="1"/>
  <c r="AP988" i="1" a="1"/>
  <c r="AP988" i="1" s="1"/>
  <c r="AK988" i="1"/>
  <c r="AI988" i="1"/>
  <c r="AH988" i="1" s="1"/>
  <c r="AF988" i="1"/>
  <c r="AG988" i="1" s="1"/>
  <c r="Y988" i="1" s="1"/>
  <c r="T988" i="1"/>
  <c r="T988" i="1" a="1"/>
  <c r="S988" i="1"/>
  <c r="R988" i="1" a="1"/>
  <c r="R988" i="1" s="1"/>
  <c r="P988" i="1" a="1"/>
  <c r="P988" i="1" s="1"/>
  <c r="N988" i="1" a="1"/>
  <c r="N988" i="1" s="1"/>
  <c r="AO988" i="1" s="1" a="1"/>
  <c r="AO988" i="1" s="1"/>
  <c r="AQ987" i="1" a="1"/>
  <c r="AQ987" i="1" s="1"/>
  <c r="AO987" i="1" a="1"/>
  <c r="AO987" i="1" s="1"/>
  <c r="AK987" i="1"/>
  <c r="AI987" i="1"/>
  <c r="AH987" i="1" s="1"/>
  <c r="AF987" i="1"/>
  <c r="AG987" i="1" s="1"/>
  <c r="Y987" i="1" s="1"/>
  <c r="V987" i="1"/>
  <c r="U987" i="1" a="1"/>
  <c r="U987" i="1" s="1"/>
  <c r="T987" i="1" a="1"/>
  <c r="T987" i="1" s="1"/>
  <c r="AL987" i="1" s="1"/>
  <c r="AN987" i="1" s="1"/>
  <c r="S987" i="1"/>
  <c r="R987" i="1" a="1"/>
  <c r="R987" i="1" s="1"/>
  <c r="P987" i="1"/>
  <c r="AP987" i="1" s="1" a="1"/>
  <c r="AP987" i="1" s="1"/>
  <c r="P987" i="1" a="1"/>
  <c r="N987" i="1" a="1"/>
  <c r="N987" i="1" s="1"/>
  <c r="AQ986" i="1"/>
  <c r="AQ986" i="1" a="1"/>
  <c r="AO986" i="1"/>
  <c r="AN986" i="1"/>
  <c r="AM986" i="1"/>
  <c r="AL986" i="1"/>
  <c r="AK986" i="1"/>
  <c r="AI986" i="1"/>
  <c r="AH986" i="1" s="1"/>
  <c r="AF986" i="1"/>
  <c r="AG986" i="1" s="1"/>
  <c r="V986" i="1"/>
  <c r="U986" i="1" a="1"/>
  <c r="U986" i="1" s="1"/>
  <c r="T986" i="1" a="1"/>
  <c r="T986" i="1" s="1"/>
  <c r="S986" i="1"/>
  <c r="R986" i="1" a="1"/>
  <c r="R986" i="1" s="1"/>
  <c r="P986" i="1" a="1"/>
  <c r="P986" i="1" s="1"/>
  <c r="AP986" i="1" s="1" a="1"/>
  <c r="AP986" i="1" s="1"/>
  <c r="N986" i="1"/>
  <c r="AO986" i="1" s="1" a="1"/>
  <c r="N986" i="1" a="1"/>
  <c r="AQ985" i="1"/>
  <c r="AQ985" i="1" a="1"/>
  <c r="AL985" i="1"/>
  <c r="AM985" i="1" s="1"/>
  <c r="AK985" i="1"/>
  <c r="AI985" i="1"/>
  <c r="AH985" i="1" s="1"/>
  <c r="AG985" i="1"/>
  <c r="AF985" i="1"/>
  <c r="T985" i="1"/>
  <c r="V985" i="1" s="1"/>
  <c r="T985" i="1" a="1"/>
  <c r="S985" i="1"/>
  <c r="R985" i="1" a="1"/>
  <c r="R985" i="1" s="1"/>
  <c r="P985" i="1" a="1"/>
  <c r="P985" i="1" s="1"/>
  <c r="AP985" i="1" s="1" a="1"/>
  <c r="AP985" i="1" s="1"/>
  <c r="N985" i="1"/>
  <c r="AO985" i="1" s="1" a="1"/>
  <c r="AO985" i="1" s="1"/>
  <c r="N985" i="1" a="1"/>
  <c r="AQ984" i="1"/>
  <c r="AQ984" i="1" a="1"/>
  <c r="AO984" i="1" a="1"/>
  <c r="AO984" i="1" s="1"/>
  <c r="AK984" i="1"/>
  <c r="AI984" i="1"/>
  <c r="AH984" i="1" s="1"/>
  <c r="AG984" i="1"/>
  <c r="AF984" i="1"/>
  <c r="Y984" i="1"/>
  <c r="T984" i="1"/>
  <c r="T984" i="1" a="1"/>
  <c r="S984" i="1"/>
  <c r="R984" i="1" a="1"/>
  <c r="R984" i="1" s="1"/>
  <c r="P984" i="1" a="1"/>
  <c r="P984" i="1" s="1"/>
  <c r="AP984" i="1" s="1" a="1"/>
  <c r="AP984" i="1" s="1"/>
  <c r="N984" i="1" a="1"/>
  <c r="N984" i="1" s="1"/>
  <c r="AQ983" i="1" a="1"/>
  <c r="AQ983" i="1" s="1"/>
  <c r="AP983" i="1" a="1"/>
  <c r="AP983" i="1" s="1"/>
  <c r="AK983" i="1"/>
  <c r="AI983" i="1"/>
  <c r="AH983" i="1"/>
  <c r="AG983" i="1"/>
  <c r="AF983" i="1"/>
  <c r="Y983" i="1"/>
  <c r="T983" i="1" a="1"/>
  <c r="T983" i="1" s="1"/>
  <c r="S983" i="1"/>
  <c r="R983" i="1"/>
  <c r="R983" i="1" a="1"/>
  <c r="P983" i="1"/>
  <c r="P983" i="1" a="1"/>
  <c r="N983" i="1" a="1"/>
  <c r="N983" i="1" s="1"/>
  <c r="AO983" i="1" s="1" a="1"/>
  <c r="AO983" i="1" s="1"/>
  <c r="AQ982" i="1"/>
  <c r="AQ982" i="1" a="1"/>
  <c r="AP982" i="1" a="1"/>
  <c r="AP982" i="1" s="1"/>
  <c r="AO982" i="1"/>
  <c r="AL982" i="1"/>
  <c r="AM982" i="1" s="1"/>
  <c r="AK982" i="1"/>
  <c r="AI982" i="1"/>
  <c r="AH982" i="1" s="1"/>
  <c r="AG982" i="1"/>
  <c r="Y982" i="1" s="1"/>
  <c r="AF982" i="1"/>
  <c r="T982" i="1"/>
  <c r="T982" i="1" a="1"/>
  <c r="S982" i="1"/>
  <c r="R982" i="1"/>
  <c r="R982" i="1" a="1"/>
  <c r="P982" i="1"/>
  <c r="P982" i="1" a="1"/>
  <c r="N982" i="1" a="1"/>
  <c r="N982" i="1" s="1"/>
  <c r="AO982" i="1" s="1" a="1"/>
  <c r="AQ981" i="1"/>
  <c r="AQ981" i="1" a="1"/>
  <c r="AK981" i="1"/>
  <c r="AI981" i="1"/>
  <c r="AH981" i="1"/>
  <c r="AF981" i="1"/>
  <c r="AG981" i="1" s="1"/>
  <c r="Y981" i="1" s="1"/>
  <c r="T981" i="1"/>
  <c r="AL981" i="1" s="1"/>
  <c r="T981" i="1" a="1"/>
  <c r="S981" i="1"/>
  <c r="R981" i="1"/>
  <c r="R981" i="1" a="1"/>
  <c r="P981" i="1" a="1"/>
  <c r="P981" i="1" s="1"/>
  <c r="AP981" i="1" s="1" a="1"/>
  <c r="AP981" i="1" s="1"/>
  <c r="N981" i="1"/>
  <c r="AO981" i="1" s="1" a="1"/>
  <c r="AO981" i="1" s="1"/>
  <c r="N981" i="1" a="1"/>
  <c r="AQ980" i="1" a="1"/>
  <c r="AQ980" i="1" s="1"/>
  <c r="AP980" i="1"/>
  <c r="AK980" i="1"/>
  <c r="AI980" i="1"/>
  <c r="AH980" i="1" s="1"/>
  <c r="AG980" i="1"/>
  <c r="AF980" i="1"/>
  <c r="Y980" i="1"/>
  <c r="T980" i="1" a="1"/>
  <c r="T980" i="1" s="1"/>
  <c r="S980" i="1"/>
  <c r="R980" i="1" a="1"/>
  <c r="R980" i="1" s="1"/>
  <c r="P980" i="1" a="1"/>
  <c r="P980" i="1" s="1"/>
  <c r="AP980" i="1" s="1" a="1"/>
  <c r="N980" i="1"/>
  <c r="AO980" i="1" s="1" a="1"/>
  <c r="AO980" i="1" s="1"/>
  <c r="N980" i="1" a="1"/>
  <c r="AQ979" i="1" a="1"/>
  <c r="AQ979" i="1" s="1"/>
  <c r="AP979" i="1"/>
  <c r="AK979" i="1"/>
  <c r="AI979" i="1"/>
  <c r="AH979" i="1" s="1"/>
  <c r="AF979" i="1"/>
  <c r="AG979" i="1" s="1"/>
  <c r="Y979" i="1"/>
  <c r="V979" i="1"/>
  <c r="U979" i="1" a="1"/>
  <c r="U979" i="1" s="1"/>
  <c r="T979" i="1"/>
  <c r="AL979" i="1" s="1"/>
  <c r="T979" i="1" a="1"/>
  <c r="S979" i="1"/>
  <c r="R979" i="1"/>
  <c r="R979" i="1" a="1"/>
  <c r="P979" i="1"/>
  <c r="AP979" i="1" s="1" a="1"/>
  <c r="P979" i="1" a="1"/>
  <c r="N979" i="1" a="1"/>
  <c r="N979" i="1" s="1"/>
  <c r="AO979" i="1" s="1" a="1"/>
  <c r="AO979" i="1" s="1"/>
  <c r="AQ978" i="1"/>
  <c r="AQ978" i="1" a="1"/>
  <c r="AL978" i="1"/>
  <c r="AN978" i="1" s="1"/>
  <c r="AK978" i="1"/>
  <c r="AI978" i="1"/>
  <c r="AH978" i="1"/>
  <c r="AF978" i="1"/>
  <c r="AG978" i="1" s="1"/>
  <c r="Y978" i="1" s="1"/>
  <c r="V978" i="1"/>
  <c r="T978" i="1"/>
  <c r="U978" i="1" s="1" a="1"/>
  <c r="U978" i="1" s="1"/>
  <c r="T978" i="1" a="1"/>
  <c r="S978" i="1"/>
  <c r="R978" i="1"/>
  <c r="R978" i="1" a="1"/>
  <c r="P978" i="1" a="1"/>
  <c r="P978" i="1" s="1"/>
  <c r="AP978" i="1" s="1" a="1"/>
  <c r="AP978" i="1" s="1"/>
  <c r="N978" i="1" a="1"/>
  <c r="N978" i="1" s="1"/>
  <c r="AO978" i="1" s="1" a="1"/>
  <c r="AO978" i="1" s="1"/>
  <c r="AQ977" i="1" a="1"/>
  <c r="AQ977" i="1" s="1"/>
  <c r="AO977" i="1"/>
  <c r="AO977" i="1" a="1"/>
  <c r="AK977" i="1"/>
  <c r="AI977" i="1"/>
  <c r="AH977" i="1" s="1"/>
  <c r="AG977" i="1"/>
  <c r="Y977" i="1" s="1"/>
  <c r="AF977" i="1"/>
  <c r="T977" i="1"/>
  <c r="V977" i="1" s="1"/>
  <c r="T977" i="1" a="1"/>
  <c r="S977" i="1"/>
  <c r="R977" i="1"/>
  <c r="R977" i="1" a="1"/>
  <c r="P977" i="1"/>
  <c r="AP977" i="1" s="1" a="1"/>
  <c r="AP977" i="1" s="1"/>
  <c r="P977" i="1" a="1"/>
  <c r="N977" i="1"/>
  <c r="N977" i="1" a="1"/>
  <c r="AQ976" i="1" a="1"/>
  <c r="AQ976" i="1" s="1"/>
  <c r="AP976" i="1"/>
  <c r="AP976" i="1" a="1"/>
  <c r="AO976" i="1"/>
  <c r="AL976" i="1"/>
  <c r="AN976" i="1" s="1"/>
  <c r="AK976" i="1"/>
  <c r="AI976" i="1"/>
  <c r="AH976" i="1" s="1"/>
  <c r="AF976" i="1"/>
  <c r="AG976" i="1" s="1"/>
  <c r="Y976" i="1" s="1"/>
  <c r="U976" i="1" a="1"/>
  <c r="U976" i="1" s="1"/>
  <c r="T976" i="1"/>
  <c r="V976" i="1" s="1"/>
  <c r="T976" i="1" a="1"/>
  <c r="S976" i="1"/>
  <c r="R976" i="1"/>
  <c r="R976" i="1" a="1"/>
  <c r="P976" i="1" a="1"/>
  <c r="P976" i="1" s="1"/>
  <c r="N976" i="1" a="1"/>
  <c r="N976" i="1" s="1"/>
  <c r="AO976" i="1" s="1" a="1"/>
  <c r="AQ975" i="1"/>
  <c r="AQ975" i="1" a="1"/>
  <c r="AO975" i="1" a="1"/>
  <c r="AO975" i="1" s="1"/>
  <c r="AK975" i="1"/>
  <c r="AI975" i="1"/>
  <c r="AH975" i="1" s="1"/>
  <c r="AG975" i="1"/>
  <c r="AF975" i="1"/>
  <c r="Y975" i="1"/>
  <c r="T975" i="1" a="1"/>
  <c r="T975" i="1" s="1"/>
  <c r="S975" i="1"/>
  <c r="R975" i="1" a="1"/>
  <c r="R975" i="1" s="1"/>
  <c r="P975" i="1" a="1"/>
  <c r="P975" i="1" s="1"/>
  <c r="AP975" i="1" s="1" a="1"/>
  <c r="AP975" i="1" s="1"/>
  <c r="N975" i="1"/>
  <c r="N975" i="1" a="1"/>
  <c r="AQ974" i="1"/>
  <c r="AQ974" i="1" a="1"/>
  <c r="AO974" i="1"/>
  <c r="AK974" i="1"/>
  <c r="AI974" i="1"/>
  <c r="AH974" i="1" s="1"/>
  <c r="AF974" i="1"/>
  <c r="AG974" i="1" s="1"/>
  <c r="Y974" i="1" s="1"/>
  <c r="T974" i="1" a="1"/>
  <c r="T974" i="1" s="1"/>
  <c r="S974" i="1"/>
  <c r="R974" i="1"/>
  <c r="R974" i="1" a="1"/>
  <c r="P974" i="1"/>
  <c r="AP974" i="1" s="1" a="1"/>
  <c r="AP974" i="1" s="1"/>
  <c r="P974" i="1" a="1"/>
  <c r="N974" i="1" a="1"/>
  <c r="N974" i="1" s="1"/>
  <c r="AO974" i="1" s="1" a="1"/>
  <c r="AQ973" i="1" a="1"/>
  <c r="AQ973" i="1" s="1"/>
  <c r="AO973" i="1"/>
  <c r="AO973" i="1" a="1"/>
  <c r="AK973" i="1"/>
  <c r="AI973" i="1"/>
  <c r="AH973" i="1" s="1"/>
  <c r="AF973" i="1"/>
  <c r="AG973" i="1" s="1"/>
  <c r="Y973" i="1" s="1"/>
  <c r="T973" i="1"/>
  <c r="U973" i="1" s="1" a="1"/>
  <c r="U973" i="1" s="1"/>
  <c r="T973" i="1" a="1"/>
  <c r="S973" i="1"/>
  <c r="R973" i="1" a="1"/>
  <c r="R973" i="1" s="1"/>
  <c r="P973" i="1" a="1"/>
  <c r="P973" i="1" s="1"/>
  <c r="AP973" i="1" s="1" a="1"/>
  <c r="AP973" i="1" s="1"/>
  <c r="N973" i="1"/>
  <c r="N973" i="1" a="1"/>
  <c r="AQ972" i="1"/>
  <c r="AQ972" i="1" a="1"/>
  <c r="AP972" i="1" a="1"/>
  <c r="AP972" i="1" s="1"/>
  <c r="AO972" i="1" a="1"/>
  <c r="AO972" i="1" s="1"/>
  <c r="AK972" i="1"/>
  <c r="AI972" i="1"/>
  <c r="AH972" i="1" s="1"/>
  <c r="AG972" i="1"/>
  <c r="AF972" i="1"/>
  <c r="Y972" i="1"/>
  <c r="T972" i="1"/>
  <c r="V972" i="1" s="1"/>
  <c r="T972" i="1" a="1"/>
  <c r="S972" i="1"/>
  <c r="R972" i="1" a="1"/>
  <c r="R972" i="1" s="1"/>
  <c r="P972" i="1" a="1"/>
  <c r="P972" i="1" s="1"/>
  <c r="N972" i="1"/>
  <c r="N972" i="1" a="1"/>
  <c r="AQ971" i="1"/>
  <c r="AQ971" i="1" a="1"/>
  <c r="AO971" i="1"/>
  <c r="AK971" i="1"/>
  <c r="AI971" i="1"/>
  <c r="AH971" i="1" s="1"/>
  <c r="AG971" i="1"/>
  <c r="AF971" i="1"/>
  <c r="Y971" i="1"/>
  <c r="T971" i="1" a="1"/>
  <c r="T971" i="1" s="1"/>
  <c r="S971" i="1"/>
  <c r="R971" i="1" a="1"/>
  <c r="R971" i="1" s="1"/>
  <c r="P971" i="1" a="1"/>
  <c r="P971" i="1" s="1"/>
  <c r="AP971" i="1" s="1" a="1"/>
  <c r="AP971" i="1" s="1"/>
  <c r="N971" i="1"/>
  <c r="AO971" i="1" s="1" a="1"/>
  <c r="N971" i="1" a="1"/>
  <c r="AQ970" i="1"/>
  <c r="AQ970" i="1" a="1"/>
  <c r="AK970" i="1"/>
  <c r="AI970" i="1"/>
  <c r="AH970" i="1" s="1"/>
  <c r="AG970" i="1"/>
  <c r="AF970" i="1"/>
  <c r="Y970" i="1"/>
  <c r="T970" i="1" a="1"/>
  <c r="T970" i="1" s="1"/>
  <c r="S970" i="1"/>
  <c r="R970" i="1"/>
  <c r="R970" i="1" a="1"/>
  <c r="P970" i="1"/>
  <c r="AP970" i="1" s="1" a="1"/>
  <c r="AP970" i="1" s="1"/>
  <c r="P970" i="1" a="1"/>
  <c r="N970" i="1"/>
  <c r="AO970" i="1" s="1" a="1"/>
  <c r="AO970" i="1" s="1"/>
  <c r="N970" i="1" a="1"/>
  <c r="AQ969" i="1" a="1"/>
  <c r="AQ969" i="1" s="1"/>
  <c r="AK969" i="1"/>
  <c r="AI969" i="1"/>
  <c r="AH969" i="1"/>
  <c r="AG969" i="1"/>
  <c r="Y969" i="1" s="1"/>
  <c r="AF969" i="1"/>
  <c r="T969" i="1" a="1"/>
  <c r="T969" i="1" s="1"/>
  <c r="V969" i="1" s="1"/>
  <c r="S969" i="1"/>
  <c r="R969" i="1" a="1"/>
  <c r="R969" i="1" s="1"/>
  <c r="P969" i="1" a="1"/>
  <c r="P969" i="1" s="1"/>
  <c r="AP969" i="1" s="1" a="1"/>
  <c r="AP969" i="1" s="1"/>
  <c r="N969" i="1"/>
  <c r="AO969" i="1" s="1" a="1"/>
  <c r="AO969" i="1" s="1"/>
  <c r="N969" i="1" a="1"/>
  <c r="AQ968" i="1"/>
  <c r="AQ968" i="1" a="1"/>
  <c r="AP968" i="1"/>
  <c r="AK968" i="1"/>
  <c r="AI968" i="1"/>
  <c r="AH968" i="1" s="1"/>
  <c r="AG968" i="1"/>
  <c r="Y968" i="1" s="1"/>
  <c r="AF968" i="1"/>
  <c r="T968" i="1" a="1"/>
  <c r="T968" i="1" s="1"/>
  <c r="S968" i="1"/>
  <c r="R968" i="1"/>
  <c r="R968" i="1" a="1"/>
  <c r="P968" i="1" a="1"/>
  <c r="P968" i="1" s="1"/>
  <c r="AP968" i="1" s="1" a="1"/>
  <c r="N968" i="1" a="1"/>
  <c r="N968" i="1" s="1"/>
  <c r="AO968" i="1" s="1" a="1"/>
  <c r="AO968" i="1" s="1"/>
  <c r="AQ967" i="1" a="1"/>
  <c r="AQ967" i="1" s="1"/>
  <c r="AK967" i="1"/>
  <c r="AI967" i="1"/>
  <c r="AH967" i="1"/>
  <c r="AG967" i="1"/>
  <c r="Y967" i="1" s="1"/>
  <c r="AF967" i="1"/>
  <c r="T967" i="1" a="1"/>
  <c r="T967" i="1" s="1"/>
  <c r="S967" i="1"/>
  <c r="R967" i="1"/>
  <c r="R967" i="1" a="1"/>
  <c r="P967" i="1" a="1"/>
  <c r="P967" i="1" s="1"/>
  <c r="AP967" i="1" s="1" a="1"/>
  <c r="AP967" i="1" s="1"/>
  <c r="N967" i="1" a="1"/>
  <c r="N967" i="1" s="1"/>
  <c r="AO967" i="1" s="1" a="1"/>
  <c r="AO967" i="1" s="1"/>
  <c r="AQ966" i="1"/>
  <c r="AQ966" i="1" a="1"/>
  <c r="AP966" i="1"/>
  <c r="AK966" i="1"/>
  <c r="AI966" i="1"/>
  <c r="AH966" i="1" s="1"/>
  <c r="AF966" i="1"/>
  <c r="AG966" i="1" s="1"/>
  <c r="Y966" i="1" s="1"/>
  <c r="T966" i="1" a="1"/>
  <c r="T966" i="1" s="1"/>
  <c r="S966" i="1"/>
  <c r="R966" i="1" a="1"/>
  <c r="R966" i="1" s="1"/>
  <c r="P966" i="1"/>
  <c r="AP966" i="1" s="1" a="1"/>
  <c r="P966" i="1" a="1"/>
  <c r="N966" i="1" a="1"/>
  <c r="N966" i="1" s="1"/>
  <c r="AO966" i="1" s="1" a="1"/>
  <c r="AO966" i="1" s="1"/>
  <c r="AQ965" i="1"/>
  <c r="AQ965" i="1" a="1"/>
  <c r="AO965" i="1" a="1"/>
  <c r="AO965" i="1" s="1"/>
  <c r="AK965" i="1"/>
  <c r="AI965" i="1"/>
  <c r="AH965" i="1" s="1"/>
  <c r="AG965" i="1"/>
  <c r="AF965" i="1"/>
  <c r="Y965" i="1"/>
  <c r="T965" i="1" a="1"/>
  <c r="T965" i="1" s="1"/>
  <c r="S965" i="1"/>
  <c r="R965" i="1" a="1"/>
  <c r="R965" i="1" s="1"/>
  <c r="P965" i="1" a="1"/>
  <c r="P965" i="1" s="1"/>
  <c r="AP965" i="1" s="1" a="1"/>
  <c r="AP965" i="1" s="1"/>
  <c r="N965" i="1"/>
  <c r="N965" i="1" a="1"/>
  <c r="AQ964" i="1"/>
  <c r="AQ964" i="1" a="1"/>
  <c r="AK964" i="1"/>
  <c r="AI964" i="1"/>
  <c r="AH964" i="1"/>
  <c r="AF964" i="1"/>
  <c r="AG964" i="1" s="1"/>
  <c r="Y964" i="1" s="1"/>
  <c r="T964" i="1" a="1"/>
  <c r="T964" i="1" s="1"/>
  <c r="S964" i="1"/>
  <c r="R964" i="1" a="1"/>
  <c r="R964" i="1" s="1"/>
  <c r="P964" i="1"/>
  <c r="AP964" i="1" s="1" a="1"/>
  <c r="AP964" i="1" s="1"/>
  <c r="P964" i="1" a="1"/>
  <c r="N964" i="1" a="1"/>
  <c r="N964" i="1" s="1"/>
  <c r="AO964" i="1" s="1" a="1"/>
  <c r="AO964" i="1" s="1"/>
  <c r="AQ963" i="1" a="1"/>
  <c r="AQ963" i="1" s="1"/>
  <c r="AK963" i="1"/>
  <c r="AI963" i="1"/>
  <c r="AH963" i="1" s="1"/>
  <c r="AG963" i="1"/>
  <c r="Y963" i="1" s="1"/>
  <c r="AF963" i="1"/>
  <c r="T963" i="1" a="1"/>
  <c r="T963" i="1" s="1"/>
  <c r="S963" i="1"/>
  <c r="R963" i="1" a="1"/>
  <c r="R963" i="1" s="1"/>
  <c r="P963" i="1"/>
  <c r="AP963" i="1" s="1" a="1"/>
  <c r="AP963" i="1" s="1"/>
  <c r="P963" i="1" a="1"/>
  <c r="N963" i="1"/>
  <c r="AO963" i="1" s="1" a="1"/>
  <c r="AO963" i="1" s="1"/>
  <c r="N963" i="1" a="1"/>
  <c r="AQ962" i="1" a="1"/>
  <c r="AQ962" i="1" s="1"/>
  <c r="AP962" i="1"/>
  <c r="AP962" i="1" a="1"/>
  <c r="AO962" i="1" a="1"/>
  <c r="AO962" i="1" s="1"/>
  <c r="AL962" i="1"/>
  <c r="AK962" i="1"/>
  <c r="AI962" i="1"/>
  <c r="AH962" i="1"/>
  <c r="AF962" i="1"/>
  <c r="AG962" i="1" s="1"/>
  <c r="Y962" i="1"/>
  <c r="T962" i="1"/>
  <c r="T962" i="1" a="1"/>
  <c r="S962" i="1"/>
  <c r="R962" i="1"/>
  <c r="R962" i="1" a="1"/>
  <c r="P962" i="1"/>
  <c r="P962" i="1" a="1"/>
  <c r="N962" i="1" a="1"/>
  <c r="N962" i="1" s="1"/>
  <c r="AQ961" i="1"/>
  <c r="AQ961" i="1" a="1"/>
  <c r="AP961" i="1" a="1"/>
  <c r="AP961" i="1" s="1"/>
  <c r="AM961" i="1"/>
  <c r="AK961" i="1"/>
  <c r="AI961" i="1"/>
  <c r="AH961" i="1"/>
  <c r="AG961" i="1"/>
  <c r="Y961" i="1" s="1"/>
  <c r="AF961" i="1"/>
  <c r="U961" i="1" a="1"/>
  <c r="U961" i="1" s="1"/>
  <c r="T961" i="1"/>
  <c r="AL961" i="1" s="1"/>
  <c r="AN961" i="1" s="1"/>
  <c r="T961" i="1" a="1"/>
  <c r="S961" i="1"/>
  <c r="R961" i="1" a="1"/>
  <c r="R961" i="1" s="1"/>
  <c r="P961" i="1" a="1"/>
  <c r="P961" i="1" s="1"/>
  <c r="N961" i="1" a="1"/>
  <c r="N961" i="1" s="1"/>
  <c r="AO961" i="1" s="1" a="1"/>
  <c r="AO961" i="1" s="1"/>
  <c r="AQ960" i="1"/>
  <c r="AQ960" i="1" a="1"/>
  <c r="AK960" i="1"/>
  <c r="AI960" i="1"/>
  <c r="AH960" i="1"/>
  <c r="AF960" i="1"/>
  <c r="AG960" i="1" s="1"/>
  <c r="Y960" i="1" s="1"/>
  <c r="T960" i="1" a="1"/>
  <c r="T960" i="1" s="1"/>
  <c r="S960" i="1"/>
  <c r="R960" i="1"/>
  <c r="R960" i="1" a="1"/>
  <c r="P960" i="1" a="1"/>
  <c r="P960" i="1" s="1"/>
  <c r="AP960" i="1" s="1" a="1"/>
  <c r="AP960" i="1" s="1"/>
  <c r="N960" i="1" a="1"/>
  <c r="N960" i="1" s="1"/>
  <c r="AO960" i="1" s="1" a="1"/>
  <c r="AO960" i="1" s="1"/>
  <c r="AQ959" i="1"/>
  <c r="AQ959" i="1" a="1"/>
  <c r="AP959" i="1"/>
  <c r="AK959" i="1"/>
  <c r="AI959" i="1"/>
  <c r="AH959" i="1"/>
  <c r="AG959" i="1"/>
  <c r="Y959" i="1" s="1"/>
  <c r="AF959" i="1"/>
  <c r="U959" i="1" a="1"/>
  <c r="U959" i="1" s="1"/>
  <c r="T959" i="1"/>
  <c r="T959" i="1" a="1"/>
  <c r="S959" i="1"/>
  <c r="R959" i="1" a="1"/>
  <c r="R959" i="1" s="1"/>
  <c r="P959" i="1"/>
  <c r="AP959" i="1" s="1" a="1"/>
  <c r="P959" i="1" a="1"/>
  <c r="N959" i="1"/>
  <c r="AO959" i="1" s="1" a="1"/>
  <c r="AO959" i="1" s="1"/>
  <c r="N959" i="1" a="1"/>
  <c r="AQ958" i="1" a="1"/>
  <c r="AQ958" i="1" s="1"/>
  <c r="AP958" i="1" a="1"/>
  <c r="AP958" i="1" s="1"/>
  <c r="AO958" i="1"/>
  <c r="AO958" i="1" a="1"/>
  <c r="AK958" i="1"/>
  <c r="AI958" i="1"/>
  <c r="AH958" i="1" s="1"/>
  <c r="AF958" i="1"/>
  <c r="AG958" i="1" s="1"/>
  <c r="Y958" i="1"/>
  <c r="T958" i="1" a="1"/>
  <c r="T958" i="1" s="1"/>
  <c r="S958" i="1"/>
  <c r="R958" i="1" a="1"/>
  <c r="R958" i="1" s="1"/>
  <c r="P958" i="1"/>
  <c r="P958" i="1" a="1"/>
  <c r="N958" i="1"/>
  <c r="N958" i="1" a="1"/>
  <c r="AQ957" i="1"/>
  <c r="AQ957" i="1" a="1"/>
  <c r="AK957" i="1"/>
  <c r="AI957" i="1"/>
  <c r="AH957" i="1"/>
  <c r="AG957" i="1"/>
  <c r="AF957" i="1"/>
  <c r="Y957" i="1"/>
  <c r="V957" i="1"/>
  <c r="T957" i="1" a="1"/>
  <c r="T957" i="1" s="1"/>
  <c r="U957" i="1" s="1" a="1"/>
  <c r="U957" i="1" s="1"/>
  <c r="S957" i="1"/>
  <c r="R957" i="1" a="1"/>
  <c r="R957" i="1" s="1"/>
  <c r="P957" i="1" a="1"/>
  <c r="P957" i="1" s="1"/>
  <c r="AP957" i="1" s="1" a="1"/>
  <c r="AP957" i="1" s="1"/>
  <c r="N957" i="1" a="1"/>
  <c r="N957" i="1" s="1"/>
  <c r="AO957" i="1" s="1" a="1"/>
  <c r="AO957" i="1" s="1"/>
  <c r="AQ956" i="1"/>
  <c r="AQ956" i="1" a="1"/>
  <c r="AP956" i="1"/>
  <c r="AL956" i="1"/>
  <c r="AK956" i="1"/>
  <c r="AI956" i="1"/>
  <c r="AH956" i="1" s="1"/>
  <c r="AF956" i="1"/>
  <c r="AG956" i="1" s="1"/>
  <c r="Y956" i="1"/>
  <c r="V956" i="1"/>
  <c r="T956" i="1" a="1"/>
  <c r="T956" i="1" s="1"/>
  <c r="U956" i="1" s="1" a="1"/>
  <c r="U956" i="1" s="1"/>
  <c r="S956" i="1"/>
  <c r="R956" i="1"/>
  <c r="R956" i="1" a="1"/>
  <c r="P956" i="1"/>
  <c r="AP956" i="1" s="1" a="1"/>
  <c r="P956" i="1" a="1"/>
  <c r="N956" i="1"/>
  <c r="AO956" i="1" s="1" a="1"/>
  <c r="AO956" i="1" s="1"/>
  <c r="N956" i="1" a="1"/>
  <c r="AQ955" i="1" a="1"/>
  <c r="AQ955" i="1" s="1"/>
  <c r="AL955" i="1"/>
  <c r="AK955" i="1"/>
  <c r="AI955" i="1"/>
  <c r="AH955" i="1"/>
  <c r="AF955" i="1"/>
  <c r="AG955" i="1" s="1"/>
  <c r="Y955" i="1" s="1"/>
  <c r="T955" i="1" a="1"/>
  <c r="T955" i="1" s="1"/>
  <c r="S955" i="1"/>
  <c r="R955" i="1" a="1"/>
  <c r="R955" i="1" s="1"/>
  <c r="P955" i="1"/>
  <c r="AP955" i="1" s="1" a="1"/>
  <c r="AP955" i="1" s="1"/>
  <c r="P955" i="1" a="1"/>
  <c r="N955" i="1" a="1"/>
  <c r="N955" i="1" s="1"/>
  <c r="AO955" i="1" s="1" a="1"/>
  <c r="AO955" i="1" s="1"/>
  <c r="AQ954" i="1" a="1"/>
  <c r="AQ954" i="1" s="1"/>
  <c r="AK954" i="1"/>
  <c r="AI954" i="1"/>
  <c r="AH954" i="1"/>
  <c r="AF954" i="1"/>
  <c r="AG954" i="1" s="1"/>
  <c r="Y954" i="1" s="1"/>
  <c r="T954" i="1" a="1"/>
  <c r="T954" i="1" s="1"/>
  <c r="S954" i="1"/>
  <c r="R954" i="1" a="1"/>
  <c r="R954" i="1" s="1"/>
  <c r="P954" i="1"/>
  <c r="AP954" i="1" s="1" a="1"/>
  <c r="AP954" i="1" s="1"/>
  <c r="P954" i="1" a="1"/>
  <c r="N954" i="1" a="1"/>
  <c r="N954" i="1" s="1"/>
  <c r="AO954" i="1" s="1" a="1"/>
  <c r="AO954" i="1" s="1"/>
  <c r="AQ953" i="1" a="1"/>
  <c r="AQ953" i="1" s="1"/>
  <c r="AO953" i="1" a="1"/>
  <c r="AO953" i="1" s="1"/>
  <c r="AK953" i="1"/>
  <c r="AI953" i="1"/>
  <c r="AH953" i="1"/>
  <c r="AF953" i="1"/>
  <c r="AG953" i="1" s="1"/>
  <c r="Y953" i="1" s="1"/>
  <c r="T953" i="1"/>
  <c r="T953" i="1" a="1"/>
  <c r="S953" i="1"/>
  <c r="R953" i="1" a="1"/>
  <c r="R953" i="1" s="1"/>
  <c r="P953" i="1"/>
  <c r="AP953" i="1" s="1" a="1"/>
  <c r="AP953" i="1" s="1"/>
  <c r="P953" i="1" a="1"/>
  <c r="N953" i="1" a="1"/>
  <c r="N953" i="1" s="1"/>
  <c r="AQ952" i="1"/>
  <c r="AQ952" i="1" a="1"/>
  <c r="AP952" i="1" a="1"/>
  <c r="AP952" i="1" s="1"/>
  <c r="AK952" i="1"/>
  <c r="AI952" i="1"/>
  <c r="AH952" i="1" s="1"/>
  <c r="AF952" i="1"/>
  <c r="AG952" i="1" s="1"/>
  <c r="Y952" i="1"/>
  <c r="V952" i="1"/>
  <c r="T952" i="1" a="1"/>
  <c r="T952" i="1" s="1"/>
  <c r="S952" i="1"/>
  <c r="R952" i="1"/>
  <c r="R952" i="1" a="1"/>
  <c r="P952" i="1"/>
  <c r="P952" i="1" a="1"/>
  <c r="N952" i="1" a="1"/>
  <c r="N952" i="1" s="1"/>
  <c r="AO952" i="1" s="1" a="1"/>
  <c r="AO952" i="1" s="1"/>
  <c r="AQ951" i="1" a="1"/>
  <c r="AQ951" i="1" s="1"/>
  <c r="AP951" i="1"/>
  <c r="AK951" i="1"/>
  <c r="AI951" i="1"/>
  <c r="AH951" i="1"/>
  <c r="AG951" i="1"/>
  <c r="Y951" i="1" s="1"/>
  <c r="AF951" i="1"/>
  <c r="T951" i="1" a="1"/>
  <c r="T951" i="1" s="1"/>
  <c r="AL951" i="1" s="1"/>
  <c r="S951" i="1"/>
  <c r="R951" i="1"/>
  <c r="R951" i="1" a="1"/>
  <c r="P951" i="1" a="1"/>
  <c r="P951" i="1" s="1"/>
  <c r="AP951" i="1" s="1" a="1"/>
  <c r="N951" i="1" a="1"/>
  <c r="N951" i="1" s="1"/>
  <c r="AO951" i="1" s="1" a="1"/>
  <c r="AO951" i="1" s="1"/>
  <c r="AQ950" i="1" a="1"/>
  <c r="AQ950" i="1" s="1"/>
  <c r="AP950" i="1" a="1"/>
  <c r="AP950" i="1" s="1"/>
  <c r="AK950" i="1"/>
  <c r="AI950" i="1"/>
  <c r="AH950" i="1"/>
  <c r="AF950" i="1"/>
  <c r="AG950" i="1" s="1"/>
  <c r="Y950" i="1" s="1"/>
  <c r="T950" i="1" a="1"/>
  <c r="T950" i="1" s="1"/>
  <c r="S950" i="1"/>
  <c r="R950" i="1"/>
  <c r="R950" i="1" a="1"/>
  <c r="P950" i="1"/>
  <c r="P950" i="1" a="1"/>
  <c r="N950" i="1"/>
  <c r="AO950" i="1" s="1" a="1"/>
  <c r="AO950" i="1" s="1"/>
  <c r="N950" i="1" a="1"/>
  <c r="AQ949" i="1" a="1"/>
  <c r="AQ949" i="1" s="1"/>
  <c r="AK949" i="1"/>
  <c r="AI949" i="1"/>
  <c r="AH949" i="1"/>
  <c r="AG949" i="1"/>
  <c r="Y949" i="1" s="1"/>
  <c r="AF949" i="1"/>
  <c r="V949" i="1"/>
  <c r="T949" i="1"/>
  <c r="T949" i="1" a="1"/>
  <c r="S949" i="1"/>
  <c r="R949" i="1" a="1"/>
  <c r="R949" i="1" s="1"/>
  <c r="P949" i="1" a="1"/>
  <c r="P949" i="1" s="1"/>
  <c r="AP949" i="1" s="1" a="1"/>
  <c r="AP949" i="1" s="1"/>
  <c r="N949" i="1"/>
  <c r="AO949" i="1" s="1" a="1"/>
  <c r="AO949" i="1" s="1"/>
  <c r="N949" i="1" a="1"/>
  <c r="AQ948" i="1" a="1"/>
  <c r="AQ948" i="1" s="1"/>
  <c r="AL948" i="1"/>
  <c r="AK948" i="1"/>
  <c r="AI948" i="1"/>
  <c r="AH948" i="1"/>
  <c r="AG948" i="1"/>
  <c r="Y948" i="1" s="1"/>
  <c r="AF948" i="1"/>
  <c r="V948" i="1"/>
  <c r="T948" i="1" a="1"/>
  <c r="T948" i="1" s="1"/>
  <c r="U948" i="1" s="1" a="1"/>
  <c r="U948" i="1" s="1"/>
  <c r="S948" i="1"/>
  <c r="R948" i="1" a="1"/>
  <c r="R948" i="1" s="1"/>
  <c r="P948" i="1" a="1"/>
  <c r="P948" i="1" s="1"/>
  <c r="AP948" i="1" s="1" a="1"/>
  <c r="AP948" i="1" s="1"/>
  <c r="N948" i="1" a="1"/>
  <c r="N948" i="1" s="1"/>
  <c r="AO948" i="1" s="1" a="1"/>
  <c r="AO948" i="1" s="1"/>
  <c r="AQ947" i="1" a="1"/>
  <c r="AQ947" i="1" s="1"/>
  <c r="AO947" i="1"/>
  <c r="AO947" i="1" a="1"/>
  <c r="AK947" i="1"/>
  <c r="AI947" i="1"/>
  <c r="AH947" i="1"/>
  <c r="AF947" i="1"/>
  <c r="AG947" i="1" s="1"/>
  <c r="Y947" i="1" s="1"/>
  <c r="T947" i="1"/>
  <c r="T947" i="1" a="1"/>
  <c r="S947" i="1"/>
  <c r="R947" i="1"/>
  <c r="R947" i="1" a="1"/>
  <c r="P947" i="1"/>
  <c r="AP947" i="1" s="1" a="1"/>
  <c r="AP947" i="1" s="1"/>
  <c r="P947" i="1" a="1"/>
  <c r="N947" i="1"/>
  <c r="N947" i="1" a="1"/>
  <c r="AQ946" i="1" a="1"/>
  <c r="AQ946" i="1" s="1"/>
  <c r="AK946" i="1"/>
  <c r="AI946" i="1"/>
  <c r="AH946" i="1" s="1"/>
  <c r="AF946" i="1"/>
  <c r="AG946" i="1" s="1"/>
  <c r="Y946" i="1"/>
  <c r="T946" i="1" a="1"/>
  <c r="T946" i="1" s="1"/>
  <c r="S946" i="1"/>
  <c r="R946" i="1"/>
  <c r="R946" i="1" a="1"/>
  <c r="P946" i="1" a="1"/>
  <c r="P946" i="1" s="1"/>
  <c r="AP946" i="1" s="1" a="1"/>
  <c r="AP946" i="1" s="1"/>
  <c r="N946" i="1" a="1"/>
  <c r="N946" i="1" s="1"/>
  <c r="AO946" i="1" s="1" a="1"/>
  <c r="AO946" i="1" s="1"/>
  <c r="AQ945" i="1" a="1"/>
  <c r="AQ945" i="1" s="1"/>
  <c r="AO945" i="1" a="1"/>
  <c r="AO945" i="1" s="1"/>
  <c r="AK945" i="1"/>
  <c r="AI945" i="1"/>
  <c r="AH945" i="1" s="1"/>
  <c r="AF945" i="1"/>
  <c r="AG945" i="1" s="1"/>
  <c r="Y945" i="1"/>
  <c r="T945" i="1"/>
  <c r="T945" i="1" a="1"/>
  <c r="S945" i="1"/>
  <c r="R945" i="1" a="1"/>
  <c r="R945" i="1" s="1"/>
  <c r="P945" i="1"/>
  <c r="AP945" i="1" s="1" a="1"/>
  <c r="AP945" i="1" s="1"/>
  <c r="P945" i="1" a="1"/>
  <c r="N945" i="1" a="1"/>
  <c r="N945" i="1" s="1"/>
  <c r="AQ944" i="1"/>
  <c r="AQ944" i="1" a="1"/>
  <c r="AL944" i="1"/>
  <c r="AN944" i="1" s="1"/>
  <c r="AK944" i="1"/>
  <c r="AI944" i="1"/>
  <c r="AH944" i="1" s="1"/>
  <c r="AF944" i="1"/>
  <c r="AG944" i="1" s="1"/>
  <c r="Y944" i="1"/>
  <c r="T944" i="1" a="1"/>
  <c r="T944" i="1" s="1"/>
  <c r="S944" i="1"/>
  <c r="R944" i="1" a="1"/>
  <c r="R944" i="1" s="1"/>
  <c r="P944" i="1" a="1"/>
  <c r="P944" i="1" s="1"/>
  <c r="AP944" i="1" s="1" a="1"/>
  <c r="AP944" i="1" s="1"/>
  <c r="N944" i="1" a="1"/>
  <c r="N944" i="1" s="1"/>
  <c r="AO944" i="1" s="1" a="1"/>
  <c r="AO944" i="1" s="1"/>
  <c r="AQ943" i="1" a="1"/>
  <c r="AQ943" i="1" s="1"/>
  <c r="AN943" i="1"/>
  <c r="AM943" i="1"/>
  <c r="AL943" i="1"/>
  <c r="AK943" i="1"/>
  <c r="AI943" i="1"/>
  <c r="AH943" i="1"/>
  <c r="AF943" i="1"/>
  <c r="AG943" i="1" s="1"/>
  <c r="Y943" i="1" s="1"/>
  <c r="T943" i="1" a="1"/>
  <c r="T943" i="1" s="1"/>
  <c r="V943" i="1" s="1"/>
  <c r="S943" i="1"/>
  <c r="R943" i="1" a="1"/>
  <c r="R943" i="1" s="1"/>
  <c r="P943" i="1"/>
  <c r="AP943" i="1" s="1" a="1"/>
  <c r="AP943" i="1" s="1"/>
  <c r="P943" i="1" a="1"/>
  <c r="N943" i="1"/>
  <c r="AO943" i="1" s="1" a="1"/>
  <c r="AO943" i="1" s="1"/>
  <c r="N943" i="1" a="1"/>
  <c r="AQ942" i="1" a="1"/>
  <c r="AQ942" i="1" s="1"/>
  <c r="AK942" i="1"/>
  <c r="AI942" i="1"/>
  <c r="AH942" i="1" s="1"/>
  <c r="AF942" i="1"/>
  <c r="AG942" i="1" s="1"/>
  <c r="Y942" i="1" s="1"/>
  <c r="U942" i="1" a="1"/>
  <c r="U942" i="1" s="1"/>
  <c r="T942" i="1" a="1"/>
  <c r="T942" i="1" s="1"/>
  <c r="S942" i="1"/>
  <c r="R942" i="1" a="1"/>
  <c r="R942" i="1" s="1"/>
  <c r="P942" i="1" a="1"/>
  <c r="P942" i="1" s="1"/>
  <c r="AP942" i="1" s="1" a="1"/>
  <c r="AP942" i="1" s="1"/>
  <c r="N942" i="1" a="1"/>
  <c r="N942" i="1" s="1"/>
  <c r="AO942" i="1" s="1" a="1"/>
  <c r="AO942" i="1" s="1"/>
  <c r="AQ941" i="1" a="1"/>
  <c r="AQ941" i="1" s="1"/>
  <c r="AP941" i="1" a="1"/>
  <c r="AP941" i="1" s="1"/>
  <c r="AK941" i="1"/>
  <c r="AI941" i="1"/>
  <c r="AH941" i="1" s="1"/>
  <c r="AG941" i="1"/>
  <c r="Y941" i="1" s="1"/>
  <c r="AF941" i="1"/>
  <c r="T941" i="1" a="1"/>
  <c r="T941" i="1" s="1"/>
  <c r="S941" i="1"/>
  <c r="R941" i="1" a="1"/>
  <c r="R941" i="1" s="1"/>
  <c r="P941" i="1"/>
  <c r="P941" i="1" a="1"/>
  <c r="N941" i="1"/>
  <c r="AO941" i="1" s="1" a="1"/>
  <c r="AO941" i="1" s="1"/>
  <c r="N941" i="1" a="1"/>
  <c r="AQ940" i="1" a="1"/>
  <c r="AQ940" i="1" s="1"/>
  <c r="AM940" i="1"/>
  <c r="AL940" i="1"/>
  <c r="AN940" i="1" s="1"/>
  <c r="AK940" i="1"/>
  <c r="AI940" i="1"/>
  <c r="AH940" i="1" s="1"/>
  <c r="AG940" i="1"/>
  <c r="Y940" i="1" s="1"/>
  <c r="AF940" i="1"/>
  <c r="V940" i="1"/>
  <c r="U940" i="1"/>
  <c r="T940" i="1" a="1"/>
  <c r="T940" i="1" s="1"/>
  <c r="U940" i="1" s="1" a="1"/>
  <c r="S940" i="1"/>
  <c r="R940" i="1" a="1"/>
  <c r="R940" i="1" s="1"/>
  <c r="P940" i="1"/>
  <c r="AP940" i="1" s="1" a="1"/>
  <c r="AP940" i="1" s="1"/>
  <c r="P940" i="1" a="1"/>
  <c r="N940" i="1" a="1"/>
  <c r="N940" i="1" s="1"/>
  <c r="AO940" i="1" s="1" a="1"/>
  <c r="AO940" i="1" s="1"/>
  <c r="AQ939" i="1" a="1"/>
  <c r="AQ939" i="1" s="1"/>
  <c r="AK939" i="1"/>
  <c r="AI939" i="1"/>
  <c r="AH939" i="1"/>
  <c r="AF939" i="1"/>
  <c r="AG939" i="1" s="1"/>
  <c r="Y939" i="1" s="1"/>
  <c r="T939" i="1" a="1"/>
  <c r="T939" i="1" s="1"/>
  <c r="S939" i="1"/>
  <c r="R939" i="1" a="1"/>
  <c r="R939" i="1" s="1"/>
  <c r="P939" i="1"/>
  <c r="AP939" i="1" s="1" a="1"/>
  <c r="AP939" i="1" s="1"/>
  <c r="P939" i="1" a="1"/>
  <c r="N939" i="1"/>
  <c r="AO939" i="1" s="1" a="1"/>
  <c r="AO939" i="1" s="1"/>
  <c r="N939" i="1" a="1"/>
  <c r="AQ938" i="1" a="1"/>
  <c r="AQ938" i="1" s="1"/>
  <c r="AK938" i="1"/>
  <c r="AI938" i="1"/>
  <c r="AH938" i="1" s="1"/>
  <c r="AF938" i="1"/>
  <c r="AG938" i="1" s="1"/>
  <c r="Y938" i="1" s="1"/>
  <c r="T938" i="1" a="1"/>
  <c r="T938" i="1" s="1"/>
  <c r="S938" i="1"/>
  <c r="R938" i="1" a="1"/>
  <c r="R938" i="1" s="1"/>
  <c r="P938" i="1" a="1"/>
  <c r="P938" i="1" s="1"/>
  <c r="AP938" i="1" s="1" a="1"/>
  <c r="AP938" i="1" s="1"/>
  <c r="N938" i="1"/>
  <c r="AO938" i="1" s="1" a="1"/>
  <c r="AO938" i="1" s="1"/>
  <c r="N938" i="1" a="1"/>
  <c r="AQ937" i="1" a="1"/>
  <c r="AQ937" i="1" s="1"/>
  <c r="AK937" i="1"/>
  <c r="AI937" i="1"/>
  <c r="AH937" i="1"/>
  <c r="AG937" i="1"/>
  <c r="Y937" i="1" s="1"/>
  <c r="AF937" i="1"/>
  <c r="T937" i="1"/>
  <c r="T937" i="1" a="1"/>
  <c r="S937" i="1"/>
  <c r="R937" i="1" a="1"/>
  <c r="R937" i="1" s="1"/>
  <c r="P937" i="1" a="1"/>
  <c r="P937" i="1" s="1"/>
  <c r="AP937" i="1" s="1" a="1"/>
  <c r="AP937" i="1" s="1"/>
  <c r="N937" i="1"/>
  <c r="AO937" i="1" s="1" a="1"/>
  <c r="AO937" i="1" s="1"/>
  <c r="N937" i="1" a="1"/>
  <c r="AQ936" i="1"/>
  <c r="AQ936" i="1" a="1"/>
  <c r="AO936" i="1"/>
  <c r="AK936" i="1"/>
  <c r="AI936" i="1"/>
  <c r="AH936" i="1"/>
  <c r="AG936" i="1"/>
  <c r="Y936" i="1" s="1"/>
  <c r="AF936" i="1"/>
  <c r="T936" i="1" a="1"/>
  <c r="T936" i="1" s="1"/>
  <c r="U936" i="1" s="1" a="1"/>
  <c r="U936" i="1" s="1"/>
  <c r="S936" i="1"/>
  <c r="R936" i="1"/>
  <c r="R936" i="1" a="1"/>
  <c r="P936" i="1"/>
  <c r="AP936" i="1" s="1" a="1"/>
  <c r="AP936" i="1" s="1"/>
  <c r="P936" i="1" a="1"/>
  <c r="N936" i="1"/>
  <c r="AO936" i="1" s="1" a="1"/>
  <c r="N936" i="1" a="1"/>
  <c r="AQ935" i="1"/>
  <c r="AQ935" i="1" a="1"/>
  <c r="AK935" i="1"/>
  <c r="AI935" i="1"/>
  <c r="AH935" i="1"/>
  <c r="AF935" i="1"/>
  <c r="AG935" i="1" s="1"/>
  <c r="Y935" i="1" s="1"/>
  <c r="U935" i="1"/>
  <c r="U935" i="1" a="1"/>
  <c r="T935" i="1" a="1"/>
  <c r="T935" i="1" s="1"/>
  <c r="S935" i="1"/>
  <c r="R935" i="1"/>
  <c r="R935" i="1" a="1"/>
  <c r="P935" i="1" a="1"/>
  <c r="P935" i="1" s="1"/>
  <c r="AP935" i="1" s="1" a="1"/>
  <c r="AP935" i="1" s="1"/>
  <c r="N935" i="1"/>
  <c r="AO935" i="1" s="1" a="1"/>
  <c r="AO935" i="1" s="1"/>
  <c r="N935" i="1" a="1"/>
  <c r="AQ934" i="1" a="1"/>
  <c r="AQ934" i="1" s="1"/>
  <c r="AP934" i="1" a="1"/>
  <c r="AP934" i="1" s="1"/>
  <c r="AN934" i="1"/>
  <c r="AM934" i="1"/>
  <c r="AK934" i="1"/>
  <c r="AI934" i="1"/>
  <c r="AH934" i="1" s="1"/>
  <c r="AF934" i="1"/>
  <c r="AG934" i="1" s="1"/>
  <c r="Y934" i="1" s="1"/>
  <c r="T934" i="1" a="1"/>
  <c r="T934" i="1" s="1"/>
  <c r="AL934" i="1" s="1"/>
  <c r="S934" i="1"/>
  <c r="R934" i="1"/>
  <c r="R934" i="1" a="1"/>
  <c r="P934" i="1" a="1"/>
  <c r="P934" i="1" s="1"/>
  <c r="N934" i="1" a="1"/>
  <c r="N934" i="1" s="1"/>
  <c r="AO934" i="1" s="1" a="1"/>
  <c r="AO934" i="1" s="1"/>
  <c r="AQ933" i="1"/>
  <c r="AQ933" i="1" a="1"/>
  <c r="AK933" i="1"/>
  <c r="AI933" i="1"/>
  <c r="AH933" i="1"/>
  <c r="AG933" i="1"/>
  <c r="Y933" i="1" s="1"/>
  <c r="AF933" i="1"/>
  <c r="V933" i="1"/>
  <c r="T933" i="1" a="1"/>
  <c r="T933" i="1" s="1"/>
  <c r="S933" i="1"/>
  <c r="R933" i="1" a="1"/>
  <c r="R933" i="1" s="1"/>
  <c r="P933" i="1" a="1"/>
  <c r="P933" i="1" s="1"/>
  <c r="AP933" i="1" s="1" a="1"/>
  <c r="AP933" i="1" s="1"/>
  <c r="N933" i="1"/>
  <c r="AO933" i="1" s="1" a="1"/>
  <c r="AO933" i="1" s="1"/>
  <c r="N933" i="1" a="1"/>
  <c r="AQ932" i="1"/>
  <c r="AQ932" i="1" a="1"/>
  <c r="AP932" i="1"/>
  <c r="AM932" i="1"/>
  <c r="AL932" i="1"/>
  <c r="AN932" i="1" s="1"/>
  <c r="AK932" i="1"/>
  <c r="AI932" i="1"/>
  <c r="AH932" i="1"/>
  <c r="AF932" i="1"/>
  <c r="AG932" i="1" s="1"/>
  <c r="Y932" i="1"/>
  <c r="V932" i="1"/>
  <c r="U932" i="1"/>
  <c r="T932" i="1" a="1"/>
  <c r="T932" i="1" s="1"/>
  <c r="U932" i="1" s="1" a="1"/>
  <c r="S932" i="1"/>
  <c r="R932" i="1"/>
  <c r="R932" i="1" a="1"/>
  <c r="P932" i="1"/>
  <c r="AP932" i="1" s="1" a="1"/>
  <c r="P932" i="1" a="1"/>
  <c r="N932" i="1" a="1"/>
  <c r="N932" i="1" s="1"/>
  <c r="AO932" i="1" s="1" a="1"/>
  <c r="AO932" i="1" s="1"/>
  <c r="AQ931" i="1" a="1"/>
  <c r="AQ931" i="1" s="1"/>
  <c r="AO931" i="1" a="1"/>
  <c r="AO931" i="1" s="1"/>
  <c r="AK931" i="1"/>
  <c r="AI931" i="1"/>
  <c r="AH931" i="1" s="1"/>
  <c r="AG931" i="1"/>
  <c r="Y931" i="1" s="1"/>
  <c r="AF931" i="1"/>
  <c r="T931" i="1" a="1"/>
  <c r="T931" i="1" s="1"/>
  <c r="S931" i="1"/>
  <c r="R931" i="1" a="1"/>
  <c r="R931" i="1" s="1"/>
  <c r="P931" i="1"/>
  <c r="AP931" i="1" s="1" a="1"/>
  <c r="AP931" i="1" s="1"/>
  <c r="P931" i="1" a="1"/>
  <c r="N931" i="1"/>
  <c r="N931" i="1" a="1"/>
  <c r="AQ930" i="1" a="1"/>
  <c r="AQ930" i="1" s="1"/>
  <c r="AO930" i="1" a="1"/>
  <c r="AO930" i="1" s="1"/>
  <c r="AL930" i="1"/>
  <c r="AK930" i="1"/>
  <c r="AI930" i="1"/>
  <c r="AH930" i="1" s="1"/>
  <c r="AF930" i="1"/>
  <c r="AG930" i="1" s="1"/>
  <c r="Y930" i="1"/>
  <c r="V930" i="1"/>
  <c r="U930" i="1" a="1"/>
  <c r="U930" i="1" s="1"/>
  <c r="T930" i="1"/>
  <c r="T930" i="1" a="1"/>
  <c r="S930" i="1"/>
  <c r="R930" i="1" a="1"/>
  <c r="R930" i="1" s="1"/>
  <c r="P930" i="1" a="1"/>
  <c r="P930" i="1" s="1"/>
  <c r="AP930" i="1" s="1" a="1"/>
  <c r="AP930" i="1" s="1"/>
  <c r="N930" i="1"/>
  <c r="N930" i="1" a="1"/>
  <c r="AQ929" i="1"/>
  <c r="AQ929" i="1" a="1"/>
  <c r="AP929" i="1" a="1"/>
  <c r="AP929" i="1" s="1"/>
  <c r="AK929" i="1"/>
  <c r="AI929" i="1"/>
  <c r="AH929" i="1" s="1"/>
  <c r="AF929" i="1"/>
  <c r="AG929" i="1" s="1"/>
  <c r="Y929" i="1"/>
  <c r="V929" i="1"/>
  <c r="U929" i="1" a="1"/>
  <c r="U929" i="1" s="1"/>
  <c r="T929" i="1"/>
  <c r="AL929" i="1" s="1"/>
  <c r="T929" i="1" a="1"/>
  <c r="S929" i="1"/>
  <c r="R929" i="1" a="1"/>
  <c r="R929" i="1" s="1"/>
  <c r="P929" i="1"/>
  <c r="P929" i="1" a="1"/>
  <c r="N929" i="1" a="1"/>
  <c r="N929" i="1" s="1"/>
  <c r="AO929" i="1" s="1" a="1"/>
  <c r="AO929" i="1" s="1"/>
  <c r="AQ928" i="1" a="1"/>
  <c r="AQ928" i="1" s="1"/>
  <c r="AO928" i="1"/>
  <c r="AK928" i="1"/>
  <c r="AI928" i="1"/>
  <c r="AH928" i="1" s="1"/>
  <c r="AF928" i="1"/>
  <c r="AG928" i="1" s="1"/>
  <c r="Y928" i="1"/>
  <c r="T928" i="1" a="1"/>
  <c r="T928" i="1" s="1"/>
  <c r="S928" i="1"/>
  <c r="R928" i="1"/>
  <c r="R928" i="1" a="1"/>
  <c r="P928" i="1" a="1"/>
  <c r="P928" i="1" s="1"/>
  <c r="AP928" i="1" s="1" a="1"/>
  <c r="AP928" i="1" s="1"/>
  <c r="N928" i="1"/>
  <c r="AO928" i="1" s="1" a="1"/>
  <c r="N928" i="1" a="1"/>
  <c r="AQ927" i="1" a="1"/>
  <c r="AQ927" i="1" s="1"/>
  <c r="AK927" i="1"/>
  <c r="AI927" i="1"/>
  <c r="AH927" i="1" s="1"/>
  <c r="AG927" i="1"/>
  <c r="Y927" i="1" s="1"/>
  <c r="AF927" i="1"/>
  <c r="T927" i="1"/>
  <c r="U927" i="1" s="1" a="1"/>
  <c r="U927" i="1" s="1"/>
  <c r="T927" i="1" a="1"/>
  <c r="S927" i="1"/>
  <c r="R927" i="1"/>
  <c r="R927" i="1" a="1"/>
  <c r="P927" i="1" a="1"/>
  <c r="P927" i="1" s="1"/>
  <c r="AP927" i="1" s="1" a="1"/>
  <c r="AP927" i="1" s="1"/>
  <c r="N927" i="1"/>
  <c r="AO927" i="1" s="1" a="1"/>
  <c r="AO927" i="1" s="1"/>
  <c r="N927" i="1" a="1"/>
  <c r="AQ926" i="1" a="1"/>
  <c r="AQ926" i="1" s="1"/>
  <c r="AP926" i="1"/>
  <c r="AP926" i="1" a="1"/>
  <c r="AK926" i="1"/>
  <c r="AI926" i="1"/>
  <c r="AH926" i="1" s="1"/>
  <c r="AF926" i="1"/>
  <c r="AG926" i="1" s="1"/>
  <c r="Y926" i="1" s="1"/>
  <c r="T926" i="1"/>
  <c r="T926" i="1" a="1"/>
  <c r="S926" i="1"/>
  <c r="R926" i="1"/>
  <c r="R926" i="1" a="1"/>
  <c r="P926" i="1" a="1"/>
  <c r="P926" i="1" s="1"/>
  <c r="N926" i="1" a="1"/>
  <c r="N926" i="1" s="1"/>
  <c r="AO926" i="1" s="1" a="1"/>
  <c r="AO926" i="1" s="1"/>
  <c r="AQ925" i="1"/>
  <c r="AQ925" i="1" a="1"/>
  <c r="AP925" i="1"/>
  <c r="AP925" i="1" a="1"/>
  <c r="AO925" i="1" a="1"/>
  <c r="AO925" i="1" s="1"/>
  <c r="AK925" i="1"/>
  <c r="AI925" i="1"/>
  <c r="AH925" i="1"/>
  <c r="AG925" i="1"/>
  <c r="Y925" i="1" s="1"/>
  <c r="AF925" i="1"/>
  <c r="U925" i="1" a="1"/>
  <c r="U925" i="1" s="1"/>
  <c r="T925" i="1"/>
  <c r="AL925" i="1" s="1"/>
  <c r="T925" i="1" a="1"/>
  <c r="S925" i="1"/>
  <c r="R925" i="1" a="1"/>
  <c r="R925" i="1" s="1"/>
  <c r="P925" i="1" a="1"/>
  <c r="P925" i="1" s="1"/>
  <c r="N925" i="1"/>
  <c r="N925" i="1" a="1"/>
  <c r="AQ924" i="1" a="1"/>
  <c r="AQ924" i="1" s="1"/>
  <c r="AP924" i="1" a="1"/>
  <c r="AP924" i="1" s="1"/>
  <c r="AL924" i="1"/>
  <c r="AK924" i="1"/>
  <c r="AI924" i="1"/>
  <c r="AH924" i="1"/>
  <c r="AG924" i="1"/>
  <c r="Y924" i="1" s="1"/>
  <c r="AF924" i="1"/>
  <c r="T924" i="1" a="1"/>
  <c r="T924" i="1" s="1"/>
  <c r="U924" i="1" s="1" a="1"/>
  <c r="U924" i="1" s="1"/>
  <c r="S924" i="1"/>
  <c r="R924" i="1"/>
  <c r="R924" i="1" a="1"/>
  <c r="P924" i="1"/>
  <c r="P924" i="1" a="1"/>
  <c r="N924" i="1" a="1"/>
  <c r="N924" i="1" s="1"/>
  <c r="AO924" i="1" s="1" a="1"/>
  <c r="AO924" i="1" s="1"/>
  <c r="AQ923" i="1"/>
  <c r="AQ923" i="1" a="1"/>
  <c r="AO923" i="1" a="1"/>
  <c r="AO923" i="1" s="1"/>
  <c r="AL923" i="1"/>
  <c r="AK923" i="1"/>
  <c r="AI923" i="1"/>
  <c r="AH923" i="1" s="1"/>
  <c r="AG923" i="1"/>
  <c r="Y923" i="1" s="1"/>
  <c r="AF923" i="1"/>
  <c r="T923" i="1" a="1"/>
  <c r="T923" i="1" s="1"/>
  <c r="S923" i="1"/>
  <c r="R923" i="1" a="1"/>
  <c r="R923" i="1" s="1"/>
  <c r="P923" i="1"/>
  <c r="AP923" i="1" s="1" a="1"/>
  <c r="AP923" i="1" s="1"/>
  <c r="P923" i="1" a="1"/>
  <c r="N923" i="1"/>
  <c r="N923" i="1" a="1"/>
  <c r="AQ922" i="1" a="1"/>
  <c r="AQ922" i="1" s="1"/>
  <c r="AO922" i="1"/>
  <c r="AO922" i="1" a="1"/>
  <c r="AK922" i="1"/>
  <c r="AI922" i="1"/>
  <c r="AH922" i="1" s="1"/>
  <c r="AF922" i="1"/>
  <c r="AG922" i="1" s="1"/>
  <c r="Y922" i="1"/>
  <c r="V922" i="1"/>
  <c r="T922" i="1"/>
  <c r="T922" i="1" a="1"/>
  <c r="S922" i="1"/>
  <c r="R922" i="1" a="1"/>
  <c r="R922" i="1" s="1"/>
  <c r="P922" i="1" a="1"/>
  <c r="P922" i="1" s="1"/>
  <c r="AP922" i="1" s="1" a="1"/>
  <c r="AP922" i="1" s="1"/>
  <c r="N922" i="1"/>
  <c r="N922" i="1" a="1"/>
  <c r="AQ921" i="1" a="1"/>
  <c r="AQ921" i="1" s="1"/>
  <c r="AK921" i="1"/>
  <c r="AI921" i="1"/>
  <c r="AH921" i="1" s="1"/>
  <c r="AF921" i="1"/>
  <c r="AG921" i="1" s="1"/>
  <c r="Y921" i="1"/>
  <c r="T921" i="1" a="1"/>
  <c r="T921" i="1" s="1"/>
  <c r="S921" i="1"/>
  <c r="R921" i="1" a="1"/>
  <c r="R921" i="1" s="1"/>
  <c r="P921" i="1"/>
  <c r="AP921" i="1" s="1" a="1"/>
  <c r="AP921" i="1" s="1"/>
  <c r="P921" i="1" a="1"/>
  <c r="N921" i="1" a="1"/>
  <c r="N921" i="1" s="1"/>
  <c r="AO921" i="1" s="1" a="1"/>
  <c r="AO921" i="1" s="1"/>
  <c r="AQ920" i="1"/>
  <c r="AQ920" i="1" a="1"/>
  <c r="AO920" i="1"/>
  <c r="AK920" i="1"/>
  <c r="AI920" i="1"/>
  <c r="AH920" i="1" s="1"/>
  <c r="AF920" i="1"/>
  <c r="AG920" i="1" s="1"/>
  <c r="V920" i="1"/>
  <c r="T920" i="1" a="1"/>
  <c r="T920" i="1" s="1"/>
  <c r="S920" i="1"/>
  <c r="R920" i="1"/>
  <c r="R920" i="1" a="1"/>
  <c r="P920" i="1" a="1"/>
  <c r="P920" i="1" s="1"/>
  <c r="AP920" i="1" s="1" a="1"/>
  <c r="AP920" i="1" s="1"/>
  <c r="N920" i="1"/>
  <c r="AO920" i="1" s="1" a="1"/>
  <c r="N920" i="1" a="1"/>
  <c r="AQ919" i="1" a="1"/>
  <c r="AQ919" i="1" s="1"/>
  <c r="AL919" i="1"/>
  <c r="AN919" i="1" s="1"/>
  <c r="AK919" i="1"/>
  <c r="AI919" i="1"/>
  <c r="AH919" i="1" s="1"/>
  <c r="AG919" i="1"/>
  <c r="AF919" i="1"/>
  <c r="V919" i="1"/>
  <c r="T919" i="1"/>
  <c r="U919" i="1" s="1" a="1"/>
  <c r="U919" i="1" s="1"/>
  <c r="T919" i="1" a="1"/>
  <c r="S919" i="1"/>
  <c r="R919" i="1"/>
  <c r="R919" i="1" a="1"/>
  <c r="P919" i="1" a="1"/>
  <c r="P919" i="1" s="1"/>
  <c r="AP919" i="1" s="1" a="1"/>
  <c r="AP919" i="1" s="1"/>
  <c r="N919" i="1"/>
  <c r="AO919" i="1" s="1" a="1"/>
  <c r="AO919" i="1" s="1"/>
  <c r="N919" i="1" a="1"/>
  <c r="AQ918" i="1"/>
  <c r="AQ918" i="1" a="1"/>
  <c r="AL918" i="1"/>
  <c r="AN918" i="1" s="1"/>
  <c r="AK918" i="1"/>
  <c r="AI918" i="1"/>
  <c r="AH918" i="1"/>
  <c r="AG918" i="1"/>
  <c r="Y918" i="1" s="1"/>
  <c r="AF918" i="1"/>
  <c r="U918" i="1" a="1"/>
  <c r="U918" i="1" s="1"/>
  <c r="T918" i="1"/>
  <c r="V918" i="1" s="1"/>
  <c r="T918" i="1" a="1"/>
  <c r="S918" i="1"/>
  <c r="R918" i="1" a="1"/>
  <c r="R918" i="1" s="1"/>
  <c r="P918" i="1"/>
  <c r="AP918" i="1" s="1" a="1"/>
  <c r="AP918" i="1" s="1"/>
  <c r="P918" i="1" a="1"/>
  <c r="N918" i="1" a="1"/>
  <c r="N918" i="1" s="1"/>
  <c r="AO918" i="1" s="1" a="1"/>
  <c r="AO918" i="1" s="1"/>
  <c r="AQ917" i="1"/>
  <c r="AQ917" i="1" a="1"/>
  <c r="AP917" i="1" a="1"/>
  <c r="AP917" i="1" s="1"/>
  <c r="AK917" i="1"/>
  <c r="AI917" i="1"/>
  <c r="AH917" i="1"/>
  <c r="AG917" i="1"/>
  <c r="AF917" i="1"/>
  <c r="V917" i="1"/>
  <c r="U917" i="1"/>
  <c r="T917" i="1" a="1"/>
  <c r="T917" i="1" s="1"/>
  <c r="U917" i="1" s="1" a="1"/>
  <c r="S917" i="1"/>
  <c r="R917" i="1"/>
  <c r="R917" i="1" a="1"/>
  <c r="P917" i="1" a="1"/>
  <c r="P917" i="1" s="1"/>
  <c r="N917" i="1"/>
  <c r="AO917" i="1" s="1" a="1"/>
  <c r="AO917" i="1" s="1"/>
  <c r="N917" i="1" a="1"/>
  <c r="AQ916" i="1" a="1"/>
  <c r="AQ916" i="1" s="1"/>
  <c r="AO916" i="1" a="1"/>
  <c r="AO916" i="1" s="1"/>
  <c r="AK916" i="1"/>
  <c r="AI916" i="1"/>
  <c r="AH916" i="1"/>
  <c r="AG916" i="1"/>
  <c r="AF916" i="1"/>
  <c r="T916" i="1" a="1"/>
  <c r="T916" i="1" s="1"/>
  <c r="S916" i="1"/>
  <c r="R916" i="1" a="1"/>
  <c r="R916" i="1" s="1"/>
  <c r="P916" i="1" a="1"/>
  <c r="P916" i="1" s="1"/>
  <c r="AP916" i="1" s="1" a="1"/>
  <c r="AP916" i="1" s="1"/>
  <c r="N916" i="1" a="1"/>
  <c r="N916" i="1" s="1"/>
  <c r="AQ915" i="1" a="1"/>
  <c r="AQ915" i="1" s="1"/>
  <c r="AL915" i="1"/>
  <c r="AK915" i="1"/>
  <c r="AI915" i="1"/>
  <c r="AH915" i="1" s="1"/>
  <c r="AF915" i="1"/>
  <c r="AG915" i="1" s="1"/>
  <c r="U915" i="1"/>
  <c r="U915" i="1" a="1"/>
  <c r="T915" i="1"/>
  <c r="V915" i="1" s="1"/>
  <c r="T915" i="1" a="1"/>
  <c r="S915" i="1"/>
  <c r="R915" i="1" a="1"/>
  <c r="R915" i="1" s="1"/>
  <c r="P915" i="1" a="1"/>
  <c r="P915" i="1" s="1"/>
  <c r="AP915" i="1" s="1" a="1"/>
  <c r="AP915" i="1" s="1"/>
  <c r="N915" i="1"/>
  <c r="AO915" i="1" s="1" a="1"/>
  <c r="AO915" i="1" s="1"/>
  <c r="N915" i="1" a="1"/>
  <c r="AQ914" i="1" a="1"/>
  <c r="AQ914" i="1" s="1"/>
  <c r="AP914" i="1"/>
  <c r="AK914" i="1"/>
  <c r="AI914" i="1"/>
  <c r="AH914" i="1" s="1"/>
  <c r="AF914" i="1"/>
  <c r="AG914" i="1" s="1"/>
  <c r="T914" i="1" a="1"/>
  <c r="T914" i="1" s="1"/>
  <c r="S914" i="1"/>
  <c r="R914" i="1" a="1"/>
  <c r="R914" i="1" s="1"/>
  <c r="P914" i="1"/>
  <c r="AP914" i="1" s="1" a="1"/>
  <c r="P914" i="1" a="1"/>
  <c r="N914" i="1" a="1"/>
  <c r="N914" i="1" s="1"/>
  <c r="AO914" i="1" s="1" a="1"/>
  <c r="AO914" i="1" s="1"/>
  <c r="AQ913" i="1"/>
  <c r="AQ913" i="1" a="1"/>
  <c r="AK913" i="1"/>
  <c r="AI913" i="1"/>
  <c r="AH913" i="1"/>
  <c r="AG913" i="1"/>
  <c r="AF913" i="1"/>
  <c r="T913" i="1"/>
  <c r="T913" i="1" a="1"/>
  <c r="S913" i="1"/>
  <c r="R913" i="1"/>
  <c r="R913" i="1" a="1"/>
  <c r="P913" i="1" a="1"/>
  <c r="P913" i="1" s="1"/>
  <c r="AP913" i="1" s="1" a="1"/>
  <c r="AP913" i="1" s="1"/>
  <c r="N913" i="1"/>
  <c r="AO913" i="1" s="1" a="1"/>
  <c r="AO913" i="1" s="1"/>
  <c r="N913" i="1" a="1"/>
  <c r="AQ912" i="1" a="1"/>
  <c r="AQ912" i="1" s="1"/>
  <c r="AP912" i="1"/>
  <c r="AP912" i="1" a="1"/>
  <c r="AO912" i="1"/>
  <c r="AK912" i="1"/>
  <c r="AI912" i="1"/>
  <c r="AH912" i="1"/>
  <c r="AF912" i="1"/>
  <c r="AG912" i="1" s="1"/>
  <c r="V912" i="1"/>
  <c r="U912" i="1" a="1"/>
  <c r="U912" i="1" s="1"/>
  <c r="T912" i="1"/>
  <c r="AL912" i="1" s="1"/>
  <c r="AN912" i="1" s="1"/>
  <c r="T912" i="1" a="1"/>
  <c r="S912" i="1"/>
  <c r="R912" i="1"/>
  <c r="R912" i="1" a="1"/>
  <c r="P912" i="1" a="1"/>
  <c r="P912" i="1" s="1"/>
  <c r="N912" i="1" a="1"/>
  <c r="N912" i="1" s="1"/>
  <c r="AO912" i="1" s="1" a="1"/>
  <c r="AQ911" i="1" a="1"/>
  <c r="AQ911" i="1" s="1"/>
  <c r="AP911" i="1" a="1"/>
  <c r="AP911" i="1" s="1"/>
  <c r="AO911" i="1"/>
  <c r="AK911" i="1"/>
  <c r="AI911" i="1"/>
  <c r="AH911" i="1"/>
  <c r="AG911" i="1"/>
  <c r="AF911" i="1"/>
  <c r="T911" i="1" a="1"/>
  <c r="T911" i="1" s="1"/>
  <c r="S911" i="1"/>
  <c r="R911" i="1"/>
  <c r="R911" i="1" a="1"/>
  <c r="P911" i="1" a="1"/>
  <c r="P911" i="1" s="1"/>
  <c r="N911" i="1" a="1"/>
  <c r="N911" i="1" s="1"/>
  <c r="AO911" i="1" s="1" a="1"/>
  <c r="AQ910" i="1"/>
  <c r="AQ910" i="1" a="1"/>
  <c r="AP910" i="1" a="1"/>
  <c r="AP910" i="1" s="1"/>
  <c r="AO910" i="1" a="1"/>
  <c r="AO910" i="1" s="1"/>
  <c r="AN910" i="1"/>
  <c r="AK910" i="1"/>
  <c r="AI910" i="1"/>
  <c r="AH910" i="1"/>
  <c r="AF910" i="1"/>
  <c r="AG910" i="1" s="1"/>
  <c r="V910" i="1"/>
  <c r="T910" i="1" a="1"/>
  <c r="T910" i="1" s="1"/>
  <c r="AL910" i="1" s="1"/>
  <c r="AM910" i="1" s="1"/>
  <c r="S910" i="1"/>
  <c r="R910" i="1" a="1"/>
  <c r="R910" i="1" s="1"/>
  <c r="P910" i="1" a="1"/>
  <c r="P910" i="1" s="1"/>
  <c r="N910" i="1" a="1"/>
  <c r="N910" i="1" s="1"/>
  <c r="AQ909" i="1"/>
  <c r="AQ909" i="1" a="1"/>
  <c r="AO909" i="1" a="1"/>
  <c r="AO909" i="1" s="1"/>
  <c r="AL909" i="1"/>
  <c r="AK909" i="1"/>
  <c r="AI909" i="1"/>
  <c r="AH909" i="1"/>
  <c r="AG909" i="1"/>
  <c r="AF909" i="1"/>
  <c r="V909" i="1"/>
  <c r="U909" i="1"/>
  <c r="U909" i="1" a="1"/>
  <c r="S909" i="1"/>
  <c r="R909" i="1" a="1"/>
  <c r="R909" i="1" s="1"/>
  <c r="P909" i="1" a="1"/>
  <c r="P909" i="1" s="1"/>
  <c r="AP909" i="1" s="1" a="1"/>
  <c r="AP909" i="1" s="1"/>
  <c r="N909" i="1"/>
  <c r="N909" i="1" a="1"/>
  <c r="AQ908" i="1" a="1"/>
  <c r="AQ908" i="1" s="1"/>
  <c r="AO908" i="1"/>
  <c r="AO908" i="1" a="1"/>
  <c r="AK908" i="1"/>
  <c r="AI908" i="1"/>
  <c r="AH908" i="1"/>
  <c r="AG908" i="1"/>
  <c r="AF908" i="1"/>
  <c r="V908" i="1"/>
  <c r="U908" i="1" a="1"/>
  <c r="U908" i="1" s="1"/>
  <c r="T908" i="1"/>
  <c r="AL908" i="1" s="1"/>
  <c r="T908" i="1" a="1"/>
  <c r="S908" i="1"/>
  <c r="R908" i="1"/>
  <c r="R908" i="1" a="1"/>
  <c r="P908" i="1" a="1"/>
  <c r="P908" i="1" s="1"/>
  <c r="AP908" i="1" s="1" a="1"/>
  <c r="AP908" i="1" s="1"/>
  <c r="N908" i="1"/>
  <c r="N908" i="1" a="1"/>
  <c r="AQ907" i="1" a="1"/>
  <c r="AQ907" i="1" s="1"/>
  <c r="AP907" i="1" a="1"/>
  <c r="AP907" i="1" s="1"/>
  <c r="AK907" i="1"/>
  <c r="AI907" i="1"/>
  <c r="AH907" i="1"/>
  <c r="AG907" i="1"/>
  <c r="AF907" i="1"/>
  <c r="T907" i="1" a="1"/>
  <c r="T907" i="1" s="1"/>
  <c r="S907" i="1"/>
  <c r="R907" i="1"/>
  <c r="R907" i="1" a="1"/>
  <c r="P907" i="1"/>
  <c r="P907" i="1" a="1"/>
  <c r="N907" i="1" a="1"/>
  <c r="N907" i="1" s="1"/>
  <c r="AO907" i="1" s="1" a="1"/>
  <c r="AO907" i="1" s="1"/>
  <c r="AQ906" i="1"/>
  <c r="AQ906" i="1" a="1"/>
  <c r="AL906" i="1"/>
  <c r="AN906" i="1" s="1"/>
  <c r="AK906" i="1"/>
  <c r="AI906" i="1"/>
  <c r="AH906" i="1" s="1"/>
  <c r="AG906" i="1"/>
  <c r="AF906" i="1"/>
  <c r="T906" i="1" a="1"/>
  <c r="T906" i="1" s="1"/>
  <c r="S906" i="1"/>
  <c r="R906" i="1"/>
  <c r="R906" i="1" a="1"/>
  <c r="P906" i="1" a="1"/>
  <c r="P906" i="1" s="1"/>
  <c r="AP906" i="1" s="1" a="1"/>
  <c r="AP906" i="1" s="1"/>
  <c r="N906" i="1"/>
  <c r="AO906" i="1" s="1" a="1"/>
  <c r="AO906" i="1" s="1"/>
  <c r="N906" i="1" a="1"/>
  <c r="AQ905" i="1" a="1"/>
  <c r="AQ905" i="1" s="1"/>
  <c r="AK905" i="1"/>
  <c r="AI905" i="1"/>
  <c r="AH905" i="1"/>
  <c r="AF905" i="1"/>
  <c r="AG905" i="1" s="1"/>
  <c r="V905" i="1"/>
  <c r="U905" i="1"/>
  <c r="T905" i="1" a="1"/>
  <c r="T905" i="1" s="1"/>
  <c r="U905" i="1" s="1" a="1"/>
  <c r="S905" i="1"/>
  <c r="R905" i="1"/>
  <c r="R905" i="1" a="1"/>
  <c r="P905" i="1" a="1"/>
  <c r="P905" i="1" s="1"/>
  <c r="AP905" i="1" s="1" a="1"/>
  <c r="AP905" i="1" s="1"/>
  <c r="N905" i="1" a="1"/>
  <c r="N905" i="1" s="1"/>
  <c r="AO905" i="1" s="1" a="1"/>
  <c r="AO905" i="1" s="1"/>
  <c r="AQ904" i="1" a="1"/>
  <c r="AQ904" i="1" s="1"/>
  <c r="AK904" i="1"/>
  <c r="AI904" i="1"/>
  <c r="AH904" i="1"/>
  <c r="AF904" i="1"/>
  <c r="AG904" i="1" s="1"/>
  <c r="T904" i="1" a="1"/>
  <c r="T904" i="1" s="1"/>
  <c r="S904" i="1"/>
  <c r="R904" i="1" a="1"/>
  <c r="R904" i="1" s="1"/>
  <c r="P904" i="1" a="1"/>
  <c r="P904" i="1" s="1"/>
  <c r="AP904" i="1" s="1" a="1"/>
  <c r="AP904" i="1" s="1"/>
  <c r="N904" i="1"/>
  <c r="AO904" i="1" s="1" a="1"/>
  <c r="AO904" i="1" s="1"/>
  <c r="N904" i="1" a="1"/>
  <c r="AQ903" i="1"/>
  <c r="AQ903" i="1" a="1"/>
  <c r="AK903" i="1"/>
  <c r="AI903" i="1"/>
  <c r="AH903" i="1" s="1"/>
  <c r="AF903" i="1"/>
  <c r="AG903" i="1" s="1"/>
  <c r="Y903" i="1"/>
  <c r="T903" i="1"/>
  <c r="T903" i="1" a="1"/>
  <c r="S903" i="1"/>
  <c r="R903" i="1" a="1"/>
  <c r="R903" i="1" s="1"/>
  <c r="P903" i="1"/>
  <c r="AP903" i="1" s="1" a="1"/>
  <c r="AP903" i="1" s="1"/>
  <c r="P903" i="1" a="1"/>
  <c r="N903" i="1" a="1"/>
  <c r="N903" i="1" s="1"/>
  <c r="AO903" i="1" s="1" a="1"/>
  <c r="AO903" i="1" s="1"/>
  <c r="AQ902" i="1"/>
  <c r="AQ902" i="1" a="1"/>
  <c r="AK902" i="1"/>
  <c r="AI902" i="1"/>
  <c r="AH902" i="1"/>
  <c r="AF902" i="1"/>
  <c r="AG902" i="1" s="1"/>
  <c r="T902" i="1" a="1"/>
  <c r="T902" i="1" s="1"/>
  <c r="U902" i="1" s="1" a="1"/>
  <c r="U902" i="1" s="1"/>
  <c r="S902" i="1"/>
  <c r="R902" i="1" a="1"/>
  <c r="R902" i="1" s="1"/>
  <c r="P902" i="1"/>
  <c r="AP902" i="1" s="1" a="1"/>
  <c r="AP902" i="1" s="1"/>
  <c r="P902" i="1" a="1"/>
  <c r="N902" i="1"/>
  <c r="AO902" i="1" s="1" a="1"/>
  <c r="AO902" i="1" s="1"/>
  <c r="N902" i="1" a="1"/>
  <c r="AQ901" i="1" a="1"/>
  <c r="AQ901" i="1" s="1"/>
  <c r="AL901" i="1"/>
  <c r="AK901" i="1"/>
  <c r="AI901" i="1"/>
  <c r="AH901" i="1" s="1"/>
  <c r="AG901" i="1"/>
  <c r="AF901" i="1"/>
  <c r="V901" i="1"/>
  <c r="T901" i="1"/>
  <c r="U901" i="1" s="1" a="1"/>
  <c r="U901" i="1" s="1"/>
  <c r="T901" i="1" a="1"/>
  <c r="S901" i="1"/>
  <c r="R901" i="1"/>
  <c r="R901" i="1" a="1"/>
  <c r="P901" i="1" a="1"/>
  <c r="P901" i="1" s="1"/>
  <c r="AP901" i="1" s="1" a="1"/>
  <c r="AP901" i="1" s="1"/>
  <c r="N901" i="1"/>
  <c r="AO901" i="1" s="1" a="1"/>
  <c r="AO901" i="1" s="1"/>
  <c r="N901" i="1" a="1"/>
  <c r="AQ900" i="1"/>
  <c r="AQ900" i="1" a="1"/>
  <c r="AK900" i="1"/>
  <c r="AI900" i="1"/>
  <c r="AH900" i="1"/>
  <c r="AG900" i="1"/>
  <c r="AF900" i="1"/>
  <c r="T900" i="1"/>
  <c r="T900" i="1" a="1"/>
  <c r="S900" i="1"/>
  <c r="R900" i="1" a="1"/>
  <c r="R900" i="1" s="1"/>
  <c r="P900" i="1" a="1"/>
  <c r="P900" i="1" s="1"/>
  <c r="AP900" i="1" s="1" a="1"/>
  <c r="AP900" i="1" s="1"/>
  <c r="N900" i="1"/>
  <c r="AO900" i="1" s="1" a="1"/>
  <c r="AO900" i="1" s="1"/>
  <c r="N900" i="1" a="1"/>
  <c r="AQ899" i="1" a="1"/>
  <c r="AQ899" i="1" s="1"/>
  <c r="AO899" i="1"/>
  <c r="AK899" i="1"/>
  <c r="AI899" i="1"/>
  <c r="AH899" i="1" s="1"/>
  <c r="AF899" i="1"/>
  <c r="AG899" i="1" s="1"/>
  <c r="T899" i="1"/>
  <c r="T899" i="1" a="1"/>
  <c r="S899" i="1"/>
  <c r="R899" i="1" a="1"/>
  <c r="R899" i="1" s="1"/>
  <c r="P899" i="1"/>
  <c r="AP899" i="1" s="1" a="1"/>
  <c r="AP899" i="1" s="1"/>
  <c r="P899" i="1" a="1"/>
  <c r="N899" i="1" a="1"/>
  <c r="N899" i="1" s="1"/>
  <c r="AO899" i="1" s="1" a="1"/>
  <c r="AQ898" i="1"/>
  <c r="AQ898" i="1" a="1"/>
  <c r="AO898" i="1" a="1"/>
  <c r="AO898" i="1" s="1"/>
  <c r="AL898" i="1"/>
  <c r="AK898" i="1"/>
  <c r="AI898" i="1"/>
  <c r="AH898" i="1"/>
  <c r="AF898" i="1"/>
  <c r="AG898" i="1" s="1"/>
  <c r="V898" i="1"/>
  <c r="U898" i="1" a="1"/>
  <c r="U898" i="1" s="1"/>
  <c r="T898" i="1"/>
  <c r="T898" i="1" a="1"/>
  <c r="S898" i="1"/>
  <c r="R898" i="1"/>
  <c r="R898" i="1" a="1"/>
  <c r="P898" i="1" a="1"/>
  <c r="P898" i="1" s="1"/>
  <c r="AP898" i="1" s="1" a="1"/>
  <c r="AP898" i="1" s="1"/>
  <c r="N898" i="1"/>
  <c r="N898" i="1" a="1"/>
  <c r="AQ897" i="1" a="1"/>
  <c r="AQ897" i="1" s="1"/>
  <c r="AP897" i="1" a="1"/>
  <c r="AP897" i="1" s="1"/>
  <c r="AO897" i="1"/>
  <c r="AK897" i="1"/>
  <c r="AI897" i="1"/>
  <c r="AH897" i="1" s="1"/>
  <c r="AF897" i="1"/>
  <c r="AG897" i="1" s="1"/>
  <c r="T897" i="1"/>
  <c r="T897" i="1" a="1"/>
  <c r="S897" i="1"/>
  <c r="R897" i="1" a="1"/>
  <c r="R897" i="1" s="1"/>
  <c r="P897" i="1"/>
  <c r="P897" i="1" a="1"/>
  <c r="N897" i="1"/>
  <c r="AO897" i="1" s="1" a="1"/>
  <c r="N897" i="1" a="1"/>
  <c r="AQ896" i="1" a="1"/>
  <c r="AQ896" i="1" s="1"/>
  <c r="AP896" i="1"/>
  <c r="AM896" i="1"/>
  <c r="AL896" i="1"/>
  <c r="AN896" i="1" s="1"/>
  <c r="AK896" i="1"/>
  <c r="AI896" i="1"/>
  <c r="AH896" i="1"/>
  <c r="AF896" i="1"/>
  <c r="AG896" i="1" s="1"/>
  <c r="V896" i="1"/>
  <c r="U896" i="1" a="1"/>
  <c r="U896" i="1" s="1"/>
  <c r="T896" i="1" a="1"/>
  <c r="T896" i="1" s="1"/>
  <c r="S896" i="1"/>
  <c r="R896" i="1" a="1"/>
  <c r="R896" i="1" s="1"/>
  <c r="P896" i="1" a="1"/>
  <c r="P896" i="1" s="1"/>
  <c r="AP896" i="1" s="1" a="1"/>
  <c r="N896" i="1" a="1"/>
  <c r="N896" i="1" s="1"/>
  <c r="AO896" i="1" s="1" a="1"/>
  <c r="AO896" i="1" s="1"/>
  <c r="AQ895" i="1" a="1"/>
  <c r="AQ895" i="1" s="1"/>
  <c r="AO895" i="1" a="1"/>
  <c r="AO895" i="1" s="1"/>
  <c r="AM895" i="1"/>
  <c r="AL895" i="1"/>
  <c r="AN895" i="1" s="1"/>
  <c r="AK895" i="1"/>
  <c r="AI895" i="1"/>
  <c r="AH895" i="1"/>
  <c r="AF895" i="1"/>
  <c r="AG895" i="1" s="1"/>
  <c r="V895" i="1"/>
  <c r="T895" i="1" a="1"/>
  <c r="T895" i="1" s="1"/>
  <c r="U895" i="1" s="1" a="1"/>
  <c r="U895" i="1" s="1"/>
  <c r="S895" i="1"/>
  <c r="R895" i="1" a="1"/>
  <c r="R895" i="1" s="1"/>
  <c r="P895" i="1"/>
  <c r="AP895" i="1" s="1" a="1"/>
  <c r="AP895" i="1" s="1"/>
  <c r="P895" i="1" a="1"/>
  <c r="N895" i="1" a="1"/>
  <c r="N895" i="1" s="1"/>
  <c r="AQ894" i="1"/>
  <c r="AQ894" i="1" a="1"/>
  <c r="AP894" i="1" a="1"/>
  <c r="AP894" i="1" s="1"/>
  <c r="AO894" i="1" a="1"/>
  <c r="AO894" i="1" s="1"/>
  <c r="AK894" i="1"/>
  <c r="AI894" i="1"/>
  <c r="AH894" i="1" s="1"/>
  <c r="AG894" i="1"/>
  <c r="AF894" i="1"/>
  <c r="T894" i="1" a="1"/>
  <c r="T894" i="1" s="1"/>
  <c r="S894" i="1"/>
  <c r="R894" i="1" a="1"/>
  <c r="R894" i="1" s="1"/>
  <c r="P894" i="1" a="1"/>
  <c r="P894" i="1" s="1"/>
  <c r="N894" i="1"/>
  <c r="N894" i="1" a="1"/>
  <c r="AQ893" i="1" a="1"/>
  <c r="AQ893" i="1" s="1"/>
  <c r="AP893" i="1"/>
  <c r="AP893" i="1" a="1"/>
  <c r="AO893" i="1"/>
  <c r="AO893" i="1" a="1"/>
  <c r="AL893" i="1"/>
  <c r="AK893" i="1"/>
  <c r="AI893" i="1"/>
  <c r="AH893" i="1" s="1"/>
  <c r="AF893" i="1"/>
  <c r="AG893" i="1" s="1"/>
  <c r="T893" i="1" a="1"/>
  <c r="T893" i="1" s="1"/>
  <c r="S893" i="1"/>
  <c r="R893" i="1"/>
  <c r="R893" i="1" a="1"/>
  <c r="P893" i="1"/>
  <c r="P893" i="1" a="1"/>
  <c r="N893" i="1" a="1"/>
  <c r="N893" i="1" s="1"/>
  <c r="AQ892" i="1" a="1"/>
  <c r="AQ892" i="1" s="1"/>
  <c r="AK892" i="1"/>
  <c r="AI892" i="1"/>
  <c r="AH892" i="1"/>
  <c r="AF892" i="1"/>
  <c r="AG892" i="1" s="1"/>
  <c r="T892" i="1" a="1"/>
  <c r="T892" i="1" s="1"/>
  <c r="S892" i="1"/>
  <c r="R892" i="1"/>
  <c r="R892" i="1" a="1"/>
  <c r="P892" i="1" a="1"/>
  <c r="P892" i="1" s="1"/>
  <c r="AP892" i="1" s="1" a="1"/>
  <c r="AP892" i="1" s="1"/>
  <c r="N892" i="1"/>
  <c r="AO892" i="1" s="1" a="1"/>
  <c r="AO892" i="1" s="1"/>
  <c r="N892" i="1" a="1"/>
  <c r="AQ891" i="1"/>
  <c r="AQ891" i="1" a="1"/>
  <c r="AK891" i="1"/>
  <c r="AI891" i="1"/>
  <c r="AH891" i="1" s="1"/>
  <c r="AG891" i="1"/>
  <c r="Y891" i="1" s="1"/>
  <c r="AF891" i="1"/>
  <c r="T891" i="1"/>
  <c r="T891" i="1" a="1"/>
  <c r="S891" i="1"/>
  <c r="R891" i="1" a="1"/>
  <c r="R891" i="1" s="1"/>
  <c r="P891" i="1" a="1"/>
  <c r="P891" i="1" s="1"/>
  <c r="AP891" i="1" s="1" a="1"/>
  <c r="AP891" i="1" s="1"/>
  <c r="N891" i="1" a="1"/>
  <c r="N891" i="1" s="1"/>
  <c r="AO891" i="1" s="1" a="1"/>
  <c r="AO891" i="1" s="1"/>
  <c r="AQ890" i="1"/>
  <c r="AQ890" i="1" a="1"/>
  <c r="AP890" i="1" a="1"/>
  <c r="AP890" i="1" s="1"/>
  <c r="AK890" i="1"/>
  <c r="AI890" i="1"/>
  <c r="AH890" i="1" s="1"/>
  <c r="AF890" i="1"/>
  <c r="AG890" i="1" s="1"/>
  <c r="T890" i="1" a="1"/>
  <c r="T890" i="1" s="1"/>
  <c r="S890" i="1"/>
  <c r="R890" i="1" a="1"/>
  <c r="R890" i="1" s="1"/>
  <c r="P890" i="1" a="1"/>
  <c r="P890" i="1" s="1"/>
  <c r="N890" i="1"/>
  <c r="AO890" i="1" s="1" a="1"/>
  <c r="AO890" i="1" s="1"/>
  <c r="N890" i="1" a="1"/>
  <c r="AQ889" i="1" a="1"/>
  <c r="AQ889" i="1" s="1"/>
  <c r="AO889" i="1" a="1"/>
  <c r="AO889" i="1" s="1"/>
  <c r="AK889" i="1"/>
  <c r="AI889" i="1"/>
  <c r="AH889" i="1"/>
  <c r="AF889" i="1"/>
  <c r="AG889" i="1" s="1"/>
  <c r="T889" i="1"/>
  <c r="T889" i="1" a="1"/>
  <c r="S889" i="1"/>
  <c r="R889" i="1"/>
  <c r="R889" i="1" a="1"/>
  <c r="P889" i="1"/>
  <c r="AP889" i="1" s="1" a="1"/>
  <c r="AP889" i="1" s="1"/>
  <c r="P889" i="1" a="1"/>
  <c r="N889" i="1" a="1"/>
  <c r="N889" i="1" s="1"/>
  <c r="AQ888" i="1" a="1"/>
  <c r="AQ888" i="1" s="1"/>
  <c r="AO888" i="1" a="1"/>
  <c r="AO888" i="1" s="1"/>
  <c r="AL888" i="1"/>
  <c r="AM888" i="1" s="1"/>
  <c r="AK888" i="1"/>
  <c r="AI888" i="1"/>
  <c r="AH888" i="1" s="1"/>
  <c r="AF888" i="1"/>
  <c r="AG888" i="1" s="1"/>
  <c r="V888" i="1"/>
  <c r="U888" i="1"/>
  <c r="T888" i="1" a="1"/>
  <c r="T888" i="1" s="1"/>
  <c r="U888" i="1" s="1" a="1"/>
  <c r="S888" i="1"/>
  <c r="R888" i="1"/>
  <c r="R888" i="1" a="1"/>
  <c r="P888" i="1"/>
  <c r="AP888" i="1" s="1" a="1"/>
  <c r="AP888" i="1" s="1"/>
  <c r="P888" i="1" a="1"/>
  <c r="N888" i="1" a="1"/>
  <c r="N888" i="1" s="1"/>
  <c r="AQ887" i="1" a="1"/>
  <c r="AQ887" i="1" s="1"/>
  <c r="AP887" i="1"/>
  <c r="AL887" i="1"/>
  <c r="AK887" i="1"/>
  <c r="AI887" i="1"/>
  <c r="AH887" i="1"/>
  <c r="AG887" i="1"/>
  <c r="AF887" i="1"/>
  <c r="U887" i="1" a="1"/>
  <c r="U887" i="1" s="1"/>
  <c r="T887" i="1"/>
  <c r="V887" i="1" s="1"/>
  <c r="T887" i="1" a="1"/>
  <c r="S887" i="1"/>
  <c r="R887" i="1" a="1"/>
  <c r="R887" i="1" s="1"/>
  <c r="P887" i="1" a="1"/>
  <c r="P887" i="1" s="1"/>
  <c r="AP887" i="1" s="1" a="1"/>
  <c r="N887" i="1" a="1"/>
  <c r="N887" i="1" s="1"/>
  <c r="AO887" i="1" s="1" a="1"/>
  <c r="AO887" i="1" s="1"/>
  <c r="AQ886" i="1" a="1"/>
  <c r="AQ886" i="1" s="1"/>
  <c r="AP886" i="1" a="1"/>
  <c r="AP886" i="1" s="1"/>
  <c r="AO886" i="1"/>
  <c r="AO886" i="1" a="1"/>
  <c r="AK886" i="1"/>
  <c r="AI886" i="1"/>
  <c r="AH886" i="1" s="1"/>
  <c r="AF886" i="1"/>
  <c r="AG886" i="1" s="1"/>
  <c r="T886" i="1" a="1"/>
  <c r="T886" i="1" s="1"/>
  <c r="AL886" i="1" s="1"/>
  <c r="AM886" i="1" s="1"/>
  <c r="S886" i="1"/>
  <c r="R886" i="1" a="1"/>
  <c r="R886" i="1" s="1"/>
  <c r="P886" i="1"/>
  <c r="P886" i="1" a="1"/>
  <c r="N886" i="1" a="1"/>
  <c r="N886" i="1" s="1"/>
  <c r="AQ885" i="1" a="1"/>
  <c r="AQ885" i="1" s="1"/>
  <c r="AO885" i="1" a="1"/>
  <c r="AO885" i="1" s="1"/>
  <c r="AL885" i="1"/>
  <c r="AK885" i="1"/>
  <c r="AI885" i="1"/>
  <c r="AH885" i="1" s="1"/>
  <c r="AF885" i="1"/>
  <c r="AG885" i="1" s="1"/>
  <c r="V885" i="1"/>
  <c r="U885" i="1"/>
  <c r="T885" i="1"/>
  <c r="U885" i="1" s="1" a="1"/>
  <c r="T885" i="1" a="1"/>
  <c r="S885" i="1"/>
  <c r="R885" i="1" a="1"/>
  <c r="R885" i="1" s="1"/>
  <c r="P885" i="1"/>
  <c r="AP885" i="1" s="1" a="1"/>
  <c r="AP885" i="1" s="1"/>
  <c r="P885" i="1" a="1"/>
  <c r="N885" i="1" a="1"/>
  <c r="N885" i="1" s="1"/>
  <c r="AQ884" i="1" a="1"/>
  <c r="AQ884" i="1" s="1"/>
  <c r="AL884" i="1"/>
  <c r="AK884" i="1"/>
  <c r="AI884" i="1"/>
  <c r="AH884" i="1"/>
  <c r="AF884" i="1"/>
  <c r="AG884" i="1" s="1"/>
  <c r="V884" i="1"/>
  <c r="U884" i="1"/>
  <c r="T884" i="1" a="1"/>
  <c r="T884" i="1" s="1"/>
  <c r="U884" i="1" s="1" a="1"/>
  <c r="S884" i="1"/>
  <c r="R884" i="1" a="1"/>
  <c r="R884" i="1" s="1"/>
  <c r="P884" i="1" a="1"/>
  <c r="P884" i="1" s="1"/>
  <c r="AP884" i="1" s="1" a="1"/>
  <c r="AP884" i="1" s="1"/>
  <c r="N884" i="1"/>
  <c r="AO884" i="1" s="1" a="1"/>
  <c r="AO884" i="1" s="1"/>
  <c r="N884" i="1" a="1"/>
  <c r="AQ883" i="1" a="1"/>
  <c r="AQ883" i="1" s="1"/>
  <c r="AO883" i="1" a="1"/>
  <c r="AO883" i="1" s="1"/>
  <c r="AL883" i="1"/>
  <c r="AN883" i="1" s="1"/>
  <c r="AK883" i="1"/>
  <c r="AI883" i="1"/>
  <c r="AH883" i="1"/>
  <c r="AF883" i="1"/>
  <c r="AG883" i="1" s="1"/>
  <c r="Y883" i="1" s="1"/>
  <c r="U883" i="1" a="1"/>
  <c r="U883" i="1" s="1"/>
  <c r="T883" i="1"/>
  <c r="V883" i="1" s="1"/>
  <c r="T883" i="1" a="1"/>
  <c r="S883" i="1"/>
  <c r="R883" i="1" a="1"/>
  <c r="R883" i="1" s="1"/>
  <c r="P883" i="1" a="1"/>
  <c r="P883" i="1" s="1"/>
  <c r="AP883" i="1" s="1" a="1"/>
  <c r="AP883" i="1" s="1"/>
  <c r="N883" i="1"/>
  <c r="N883" i="1" a="1"/>
  <c r="AQ882" i="1" a="1"/>
  <c r="AQ882" i="1" s="1"/>
  <c r="AO882" i="1"/>
  <c r="AO882" i="1" a="1"/>
  <c r="AL882" i="1"/>
  <c r="AN882" i="1" s="1"/>
  <c r="AK882" i="1"/>
  <c r="AI882" i="1"/>
  <c r="AH882" i="1" s="1"/>
  <c r="AF882" i="1"/>
  <c r="AG882" i="1" s="1"/>
  <c r="P882" i="1"/>
  <c r="AP882" i="1" s="1" a="1"/>
  <c r="AP882" i="1" s="1"/>
  <c r="P882" i="1" a="1"/>
  <c r="N882" i="1" a="1"/>
  <c r="N882" i="1" s="1"/>
  <c r="AQ881" i="1" a="1"/>
  <c r="AQ881" i="1" s="1"/>
  <c r="AO881" i="1"/>
  <c r="AM881" i="1"/>
  <c r="AL881" i="1"/>
  <c r="AN881" i="1" s="1"/>
  <c r="AK881" i="1"/>
  <c r="AI881" i="1"/>
  <c r="AH881" i="1"/>
  <c r="AF881" i="1"/>
  <c r="AG881" i="1" s="1"/>
  <c r="V881" i="1"/>
  <c r="T881" i="1" a="1"/>
  <c r="T881" i="1" s="1"/>
  <c r="U881" i="1" s="1" a="1"/>
  <c r="U881" i="1" s="1"/>
  <c r="S881" i="1"/>
  <c r="R881" i="1" a="1"/>
  <c r="R881" i="1" s="1"/>
  <c r="P881" i="1" a="1"/>
  <c r="P881" i="1" s="1"/>
  <c r="AP881" i="1" s="1" a="1"/>
  <c r="AP881" i="1" s="1"/>
  <c r="N881" i="1"/>
  <c r="AO881" i="1" s="1" a="1"/>
  <c r="N881" i="1" a="1"/>
  <c r="AQ880" i="1" a="1"/>
  <c r="AQ880" i="1" s="1"/>
  <c r="AK880" i="1"/>
  <c r="AI880" i="1"/>
  <c r="AH880" i="1" s="1"/>
  <c r="AG880" i="1"/>
  <c r="AF880" i="1"/>
  <c r="T880" i="1" a="1"/>
  <c r="T880" i="1" s="1"/>
  <c r="S880" i="1"/>
  <c r="R880" i="1" a="1"/>
  <c r="R880" i="1" s="1"/>
  <c r="P880" i="1"/>
  <c r="AP880" i="1" s="1" a="1"/>
  <c r="AP880" i="1" s="1"/>
  <c r="P880" i="1" a="1"/>
  <c r="N880" i="1"/>
  <c r="AO880" i="1" s="1" a="1"/>
  <c r="AO880" i="1" s="1"/>
  <c r="N880" i="1" a="1"/>
  <c r="AQ879" i="1"/>
  <c r="AQ879" i="1" a="1"/>
  <c r="AP879" i="1" a="1"/>
  <c r="AP879" i="1" s="1"/>
  <c r="AK879" i="1"/>
  <c r="AI879" i="1"/>
  <c r="AH879" i="1"/>
  <c r="AG879" i="1"/>
  <c r="AF879" i="1"/>
  <c r="U879" i="1" a="1"/>
  <c r="U879" i="1" s="1"/>
  <c r="T879" i="1"/>
  <c r="T879" i="1" a="1"/>
  <c r="S879" i="1"/>
  <c r="R879" i="1"/>
  <c r="R879" i="1" a="1"/>
  <c r="P879" i="1" a="1"/>
  <c r="P879" i="1" s="1"/>
  <c r="N879" i="1"/>
  <c r="AO879" i="1" s="1" a="1"/>
  <c r="AO879" i="1" s="1"/>
  <c r="N879" i="1" a="1"/>
  <c r="AQ878" i="1" a="1"/>
  <c r="AQ878" i="1" s="1"/>
  <c r="AO878" i="1" a="1"/>
  <c r="AO878" i="1" s="1"/>
  <c r="AK878" i="1"/>
  <c r="AI878" i="1"/>
  <c r="AH878" i="1" s="1"/>
  <c r="AF878" i="1"/>
  <c r="AG878" i="1" s="1"/>
  <c r="T878" i="1" a="1"/>
  <c r="T878" i="1" s="1"/>
  <c r="S878" i="1"/>
  <c r="R878" i="1" a="1"/>
  <c r="R878" i="1" s="1"/>
  <c r="P878" i="1"/>
  <c r="AP878" i="1" s="1" a="1"/>
  <c r="AP878" i="1" s="1"/>
  <c r="P878" i="1" a="1"/>
  <c r="N878" i="1" a="1"/>
  <c r="N878" i="1" s="1"/>
  <c r="AQ877" i="1"/>
  <c r="AQ877" i="1" a="1"/>
  <c r="AK877" i="1"/>
  <c r="AI877" i="1"/>
  <c r="AH877" i="1"/>
  <c r="AF877" i="1"/>
  <c r="AG877" i="1" s="1"/>
  <c r="T877" i="1" a="1"/>
  <c r="T877" i="1" s="1"/>
  <c r="S877" i="1"/>
  <c r="R877" i="1"/>
  <c r="R877" i="1" a="1"/>
  <c r="P877" i="1" a="1"/>
  <c r="P877" i="1" s="1"/>
  <c r="AP877" i="1" s="1" a="1"/>
  <c r="AP877" i="1" s="1"/>
  <c r="N877" i="1" a="1"/>
  <c r="N877" i="1" s="1"/>
  <c r="AO877" i="1" s="1" a="1"/>
  <c r="AO877" i="1" s="1"/>
  <c r="AQ876" i="1"/>
  <c r="AQ876" i="1" a="1"/>
  <c r="AP876" i="1" a="1"/>
  <c r="AP876" i="1" s="1"/>
  <c r="AK876" i="1"/>
  <c r="AI876" i="1"/>
  <c r="AH876" i="1" s="1"/>
  <c r="AG876" i="1"/>
  <c r="AF876" i="1"/>
  <c r="T876" i="1" a="1"/>
  <c r="T876" i="1" s="1"/>
  <c r="S876" i="1"/>
  <c r="R876" i="1" a="1"/>
  <c r="R876" i="1" s="1"/>
  <c r="P876" i="1"/>
  <c r="P876" i="1" a="1"/>
  <c r="N876" i="1"/>
  <c r="AO876" i="1" s="1" a="1"/>
  <c r="AO876" i="1" s="1"/>
  <c r="N876" i="1" a="1"/>
  <c r="AQ875" i="1"/>
  <c r="AQ875" i="1" a="1"/>
  <c r="AP875" i="1"/>
  <c r="AL875" i="1"/>
  <c r="AK875" i="1"/>
  <c r="AI875" i="1"/>
  <c r="AH875" i="1"/>
  <c r="AF875" i="1"/>
  <c r="AG875" i="1" s="1"/>
  <c r="V875" i="1"/>
  <c r="U875" i="1"/>
  <c r="U875" i="1" a="1"/>
  <c r="T875" i="1"/>
  <c r="T875" i="1" a="1"/>
  <c r="S875" i="1"/>
  <c r="R875" i="1"/>
  <c r="R875" i="1" a="1"/>
  <c r="P875" i="1" a="1"/>
  <c r="P875" i="1" s="1"/>
  <c r="AP875" i="1" s="1" a="1"/>
  <c r="N875" i="1"/>
  <c r="AO875" i="1" s="1" a="1"/>
  <c r="AO875" i="1" s="1"/>
  <c r="N875" i="1" a="1"/>
  <c r="AQ874" i="1"/>
  <c r="AQ874" i="1" a="1"/>
  <c r="AP874" i="1"/>
  <c r="AK874" i="1"/>
  <c r="AI874" i="1"/>
  <c r="AH874" i="1" s="1"/>
  <c r="AG874" i="1"/>
  <c r="AF874" i="1"/>
  <c r="T874" i="1" a="1"/>
  <c r="T874" i="1" s="1"/>
  <c r="S874" i="1"/>
  <c r="R874" i="1"/>
  <c r="R874" i="1" a="1"/>
  <c r="P874" i="1"/>
  <c r="AP874" i="1" s="1" a="1"/>
  <c r="P874" i="1" a="1"/>
  <c r="N874" i="1"/>
  <c r="AO874" i="1" s="1" a="1"/>
  <c r="AO874" i="1" s="1"/>
  <c r="N874" i="1" a="1"/>
  <c r="AQ873" i="1"/>
  <c r="AQ873" i="1" a="1"/>
  <c r="AO873" i="1" a="1"/>
  <c r="AO873" i="1" s="1"/>
  <c r="AL873" i="1"/>
  <c r="AN873" i="1" s="1"/>
  <c r="AK873" i="1"/>
  <c r="AI873" i="1"/>
  <c r="AH873" i="1" s="1"/>
  <c r="AG873" i="1"/>
  <c r="AF873" i="1"/>
  <c r="U873" i="1" a="1"/>
  <c r="U873" i="1" s="1"/>
  <c r="T873" i="1"/>
  <c r="V873" i="1" s="1"/>
  <c r="T873" i="1" a="1"/>
  <c r="S873" i="1"/>
  <c r="R873" i="1" a="1"/>
  <c r="R873" i="1" s="1"/>
  <c r="P873" i="1"/>
  <c r="AP873" i="1" s="1" a="1"/>
  <c r="AP873" i="1" s="1"/>
  <c r="P873" i="1" a="1"/>
  <c r="N873" i="1"/>
  <c r="N873" i="1" a="1"/>
  <c r="AQ872" i="1" a="1"/>
  <c r="AQ872" i="1" s="1"/>
  <c r="AO872" i="1"/>
  <c r="AK872" i="1"/>
  <c r="AI872" i="1"/>
  <c r="AH872" i="1"/>
  <c r="AF872" i="1"/>
  <c r="AG872" i="1" s="1"/>
  <c r="T872" i="1" a="1"/>
  <c r="T872" i="1" s="1"/>
  <c r="S872" i="1"/>
  <c r="R872" i="1"/>
  <c r="R872" i="1" a="1"/>
  <c r="P872" i="1" a="1"/>
  <c r="P872" i="1" s="1"/>
  <c r="AP872" i="1" s="1" a="1"/>
  <c r="AP872" i="1" s="1"/>
  <c r="N872" i="1" a="1"/>
  <c r="N872" i="1" s="1"/>
  <c r="AO872" i="1" s="1" a="1"/>
  <c r="AQ871" i="1"/>
  <c r="AQ871" i="1" a="1"/>
  <c r="AM871" i="1"/>
  <c r="AL871" i="1"/>
  <c r="AN871" i="1" s="1"/>
  <c r="AK871" i="1"/>
  <c r="AI871" i="1"/>
  <c r="AH871" i="1"/>
  <c r="AG871" i="1"/>
  <c r="AF871" i="1"/>
  <c r="U871" i="1" a="1"/>
  <c r="U871" i="1" s="1"/>
  <c r="T871" i="1"/>
  <c r="V871" i="1" s="1"/>
  <c r="T871" i="1" a="1"/>
  <c r="S871" i="1"/>
  <c r="R871" i="1" a="1"/>
  <c r="R871" i="1" s="1"/>
  <c r="P871" i="1" a="1"/>
  <c r="P871" i="1" s="1"/>
  <c r="AP871" i="1" s="1" a="1"/>
  <c r="AP871" i="1" s="1"/>
  <c r="N871" i="1"/>
  <c r="AO871" i="1" s="1" a="1"/>
  <c r="AO871" i="1" s="1"/>
  <c r="N871" i="1" a="1"/>
  <c r="AQ870" i="1"/>
  <c r="AQ870" i="1" a="1"/>
  <c r="AK870" i="1"/>
  <c r="AI870" i="1"/>
  <c r="AH870" i="1"/>
  <c r="AG870" i="1"/>
  <c r="AF870" i="1"/>
  <c r="T870" i="1"/>
  <c r="T870" i="1" a="1"/>
  <c r="S870" i="1"/>
  <c r="R870" i="1"/>
  <c r="R870" i="1" a="1"/>
  <c r="P870" i="1" a="1"/>
  <c r="P870" i="1" s="1"/>
  <c r="AP870" i="1" s="1" a="1"/>
  <c r="AP870" i="1" s="1"/>
  <c r="N870" i="1" a="1"/>
  <c r="N870" i="1" s="1"/>
  <c r="AO870" i="1" s="1" a="1"/>
  <c r="AO870" i="1" s="1"/>
  <c r="AQ869" i="1"/>
  <c r="AQ869" i="1" a="1"/>
  <c r="AO869" i="1" a="1"/>
  <c r="AO869" i="1" s="1"/>
  <c r="AL869" i="1"/>
  <c r="AN869" i="1" s="1"/>
  <c r="AK869" i="1"/>
  <c r="AI869" i="1"/>
  <c r="AH869" i="1"/>
  <c r="AG869" i="1"/>
  <c r="AF869" i="1"/>
  <c r="T869" i="1"/>
  <c r="U869" i="1" s="1" a="1"/>
  <c r="U869" i="1" s="1"/>
  <c r="T869" i="1" a="1"/>
  <c r="S869" i="1"/>
  <c r="R869" i="1" a="1"/>
  <c r="R869" i="1" s="1"/>
  <c r="P869" i="1"/>
  <c r="AP869" i="1" s="1" a="1"/>
  <c r="AP869" i="1" s="1"/>
  <c r="P869" i="1" a="1"/>
  <c r="N869" i="1" a="1"/>
  <c r="N869" i="1" s="1"/>
  <c r="AQ868" i="1" a="1"/>
  <c r="AQ868" i="1" s="1"/>
  <c r="AL868" i="1"/>
  <c r="AK868" i="1"/>
  <c r="AI868" i="1"/>
  <c r="AH868" i="1"/>
  <c r="AF868" i="1"/>
  <c r="AG868" i="1" s="1"/>
  <c r="T868" i="1"/>
  <c r="T868" i="1" a="1"/>
  <c r="S868" i="1"/>
  <c r="R868" i="1" a="1"/>
  <c r="R868" i="1" s="1"/>
  <c r="P868" i="1" a="1"/>
  <c r="P868" i="1" s="1"/>
  <c r="AP868" i="1" s="1" a="1"/>
  <c r="AP868" i="1" s="1"/>
  <c r="N868" i="1" a="1"/>
  <c r="N868" i="1" s="1"/>
  <c r="AO868" i="1" s="1" a="1"/>
  <c r="AO868" i="1" s="1"/>
  <c r="AQ867" i="1" a="1"/>
  <c r="AQ867" i="1" s="1"/>
  <c r="AO867" i="1"/>
  <c r="AO867" i="1" a="1"/>
  <c r="AK867" i="1"/>
  <c r="AI867" i="1"/>
  <c r="AH867" i="1" s="1"/>
  <c r="AF867" i="1"/>
  <c r="AG867" i="1" s="1"/>
  <c r="T867" i="1" a="1"/>
  <c r="T867" i="1" s="1"/>
  <c r="S867" i="1"/>
  <c r="R867" i="1" a="1"/>
  <c r="R867" i="1" s="1"/>
  <c r="P867" i="1" a="1"/>
  <c r="P867" i="1" s="1"/>
  <c r="AP867" i="1" s="1" a="1"/>
  <c r="AP867" i="1" s="1"/>
  <c r="N867" i="1" a="1"/>
  <c r="N867" i="1" s="1"/>
  <c r="AQ866" i="1"/>
  <c r="AQ866" i="1" a="1"/>
  <c r="AL866" i="1"/>
  <c r="AN866" i="1" s="1"/>
  <c r="AK866" i="1"/>
  <c r="AI866" i="1"/>
  <c r="AH866" i="1"/>
  <c r="AG866" i="1"/>
  <c r="AF866" i="1"/>
  <c r="V866" i="1"/>
  <c r="U866" i="1" a="1"/>
  <c r="U866" i="1" s="1"/>
  <c r="T866" i="1" a="1"/>
  <c r="T866" i="1" s="1"/>
  <c r="S866" i="1"/>
  <c r="R866" i="1" a="1"/>
  <c r="R866" i="1" s="1"/>
  <c r="P866" i="1" a="1"/>
  <c r="P866" i="1" s="1"/>
  <c r="AP866" i="1" s="1" a="1"/>
  <c r="AP866" i="1" s="1"/>
  <c r="N866" i="1" a="1"/>
  <c r="N866" i="1" s="1"/>
  <c r="AO866" i="1" s="1" a="1"/>
  <c r="AO866" i="1" s="1"/>
  <c r="AQ865" i="1"/>
  <c r="AQ865" i="1" a="1"/>
  <c r="AK865" i="1"/>
  <c r="AI865" i="1"/>
  <c r="AH865" i="1"/>
  <c r="AF865" i="1"/>
  <c r="AG865" i="1" s="1"/>
  <c r="T865" i="1" a="1"/>
  <c r="T865" i="1" s="1"/>
  <c r="S865" i="1"/>
  <c r="R865" i="1" a="1"/>
  <c r="R865" i="1" s="1"/>
  <c r="P865" i="1"/>
  <c r="AP865" i="1" s="1" a="1"/>
  <c r="AP865" i="1" s="1"/>
  <c r="P865" i="1" a="1"/>
  <c r="N865" i="1"/>
  <c r="AO865" i="1" s="1" a="1"/>
  <c r="AO865" i="1" s="1"/>
  <c r="N865" i="1" a="1"/>
  <c r="AQ864" i="1" a="1"/>
  <c r="AQ864" i="1" s="1"/>
  <c r="AK864" i="1"/>
  <c r="AI864" i="1"/>
  <c r="AH864" i="1"/>
  <c r="AG864" i="1"/>
  <c r="AF864" i="1"/>
  <c r="U864" i="1" a="1"/>
  <c r="U864" i="1" s="1"/>
  <c r="T864" i="1"/>
  <c r="T864" i="1" a="1"/>
  <c r="S864" i="1"/>
  <c r="R864" i="1"/>
  <c r="R864" i="1" a="1"/>
  <c r="P864" i="1" a="1"/>
  <c r="P864" i="1" s="1"/>
  <c r="AP864" i="1" s="1" a="1"/>
  <c r="AP864" i="1" s="1"/>
  <c r="N864" i="1"/>
  <c r="AO864" i="1" s="1" a="1"/>
  <c r="AO864" i="1" s="1"/>
  <c r="N864" i="1" a="1"/>
  <c r="AQ863" i="1"/>
  <c r="AQ863" i="1" a="1"/>
  <c r="AK863" i="1"/>
  <c r="AI863" i="1"/>
  <c r="AH863" i="1" s="1"/>
  <c r="AG863" i="1"/>
  <c r="AF863" i="1"/>
  <c r="T863" i="1" a="1"/>
  <c r="T863" i="1" s="1"/>
  <c r="S863" i="1"/>
  <c r="R863" i="1"/>
  <c r="R863" i="1" a="1"/>
  <c r="P863" i="1" a="1"/>
  <c r="P863" i="1" s="1"/>
  <c r="AP863" i="1" s="1" a="1"/>
  <c r="AP863" i="1" s="1"/>
  <c r="N863" i="1" a="1"/>
  <c r="N863" i="1" s="1"/>
  <c r="AO863" i="1" s="1" a="1"/>
  <c r="AO863" i="1" s="1"/>
  <c r="AQ862" i="1"/>
  <c r="AQ862" i="1" a="1"/>
  <c r="AO862" i="1"/>
  <c r="AK862" i="1"/>
  <c r="AI862" i="1"/>
  <c r="AH862" i="1"/>
  <c r="AF862" i="1"/>
  <c r="AG862" i="1" s="1"/>
  <c r="T862" i="1" a="1"/>
  <c r="T862" i="1" s="1"/>
  <c r="S862" i="1"/>
  <c r="R862" i="1" a="1"/>
  <c r="R862" i="1" s="1"/>
  <c r="P862" i="1"/>
  <c r="AP862" i="1" s="1" a="1"/>
  <c r="AP862" i="1" s="1"/>
  <c r="P862" i="1" a="1"/>
  <c r="N862" i="1" a="1"/>
  <c r="N862" i="1" s="1"/>
  <c r="AO862" i="1" s="1" a="1"/>
  <c r="AQ861" i="1" a="1"/>
  <c r="AQ861" i="1" s="1"/>
  <c r="AL861" i="1"/>
  <c r="AN861" i="1" s="1"/>
  <c r="AK861" i="1"/>
  <c r="AI861" i="1"/>
  <c r="AH861" i="1" s="1"/>
  <c r="AF861" i="1"/>
  <c r="AG861" i="1" s="1"/>
  <c r="V861" i="1"/>
  <c r="T861" i="1"/>
  <c r="U861" i="1" s="1" a="1"/>
  <c r="U861" i="1" s="1"/>
  <c r="T861" i="1" a="1"/>
  <c r="S861" i="1"/>
  <c r="R861" i="1" a="1"/>
  <c r="R861" i="1" s="1"/>
  <c r="P861" i="1" a="1"/>
  <c r="P861" i="1" s="1"/>
  <c r="AP861" i="1" s="1" a="1"/>
  <c r="AP861" i="1" s="1"/>
  <c r="N861" i="1" a="1"/>
  <c r="N861" i="1" s="1"/>
  <c r="AO861" i="1" s="1" a="1"/>
  <c r="AO861" i="1" s="1"/>
  <c r="AQ860" i="1" a="1"/>
  <c r="AQ860" i="1" s="1"/>
  <c r="AP860" i="1" a="1"/>
  <c r="AP860" i="1" s="1"/>
  <c r="AK860" i="1"/>
  <c r="AI860" i="1"/>
  <c r="AH860" i="1"/>
  <c r="AG860" i="1"/>
  <c r="AF860" i="1"/>
  <c r="T860" i="1" a="1"/>
  <c r="T860" i="1" s="1"/>
  <c r="S860" i="1"/>
  <c r="R860" i="1" a="1"/>
  <c r="R860" i="1" s="1"/>
  <c r="P860" i="1" a="1"/>
  <c r="P860" i="1" s="1"/>
  <c r="N860" i="1" a="1"/>
  <c r="N860" i="1" s="1"/>
  <c r="AO860" i="1" s="1" a="1"/>
  <c r="AO860" i="1" s="1"/>
  <c r="AQ859" i="1"/>
  <c r="AQ859" i="1" a="1"/>
  <c r="AP859" i="1" a="1"/>
  <c r="AP859" i="1" s="1"/>
  <c r="AK859" i="1"/>
  <c r="AI859" i="1"/>
  <c r="AH859" i="1" s="1"/>
  <c r="AG859" i="1"/>
  <c r="AF859" i="1"/>
  <c r="T859" i="1"/>
  <c r="T859" i="1" a="1"/>
  <c r="S859" i="1"/>
  <c r="R859" i="1" a="1"/>
  <c r="R859" i="1" s="1"/>
  <c r="P859" i="1" a="1"/>
  <c r="P859" i="1" s="1"/>
  <c r="N859" i="1"/>
  <c r="AO859" i="1" s="1" a="1"/>
  <c r="AO859" i="1" s="1"/>
  <c r="N859" i="1" a="1"/>
  <c r="AQ858" i="1"/>
  <c r="AQ858" i="1" a="1"/>
  <c r="AL858" i="1"/>
  <c r="AK858" i="1"/>
  <c r="AI858" i="1"/>
  <c r="AH858" i="1"/>
  <c r="AF858" i="1"/>
  <c r="AG858" i="1" s="1"/>
  <c r="T858" i="1"/>
  <c r="V858" i="1" s="1"/>
  <c r="T858" i="1" a="1"/>
  <c r="S858" i="1"/>
  <c r="R858" i="1"/>
  <c r="R858" i="1" a="1"/>
  <c r="P858" i="1" a="1"/>
  <c r="P858" i="1" s="1"/>
  <c r="AP858" i="1" s="1" a="1"/>
  <c r="AP858" i="1" s="1"/>
  <c r="N858" i="1" a="1"/>
  <c r="N858" i="1" s="1"/>
  <c r="AO858" i="1" s="1" a="1"/>
  <c r="AO858" i="1" s="1"/>
  <c r="AQ857" i="1" a="1"/>
  <c r="AQ857" i="1" s="1"/>
  <c r="AO857" i="1" a="1"/>
  <c r="AO857" i="1" s="1"/>
  <c r="AL857" i="1"/>
  <c r="AN857" i="1" s="1"/>
  <c r="AK857" i="1"/>
  <c r="AI857" i="1"/>
  <c r="AH857" i="1"/>
  <c r="AG857" i="1"/>
  <c r="AF857" i="1"/>
  <c r="T857" i="1" a="1"/>
  <c r="T857" i="1" s="1"/>
  <c r="S857" i="1"/>
  <c r="R857" i="1" a="1"/>
  <c r="R857" i="1" s="1"/>
  <c r="P857" i="1"/>
  <c r="AP857" i="1" s="1" a="1"/>
  <c r="AP857" i="1" s="1"/>
  <c r="P857" i="1" a="1"/>
  <c r="N857" i="1"/>
  <c r="N857" i="1" a="1"/>
  <c r="AQ856" i="1" a="1"/>
  <c r="AQ856" i="1" s="1"/>
  <c r="AK856" i="1"/>
  <c r="AI856" i="1"/>
  <c r="AH856" i="1" s="1"/>
  <c r="AG856" i="1"/>
  <c r="AF856" i="1"/>
  <c r="T856" i="1"/>
  <c r="T856" i="1" a="1"/>
  <c r="S856" i="1"/>
  <c r="R856" i="1"/>
  <c r="R856" i="1" a="1"/>
  <c r="P856" i="1"/>
  <c r="AP856" i="1" s="1" a="1"/>
  <c r="AP856" i="1" s="1"/>
  <c r="P856" i="1" a="1"/>
  <c r="N856" i="1" a="1"/>
  <c r="N856" i="1" s="1"/>
  <c r="AO856" i="1" s="1" a="1"/>
  <c r="AO856" i="1" s="1"/>
  <c r="J856" i="1"/>
  <c r="AQ855" i="1" a="1"/>
  <c r="AQ855" i="1" s="1"/>
  <c r="AM855" i="1"/>
  <c r="AL855" i="1"/>
  <c r="AN855" i="1" s="1"/>
  <c r="AK855" i="1"/>
  <c r="AI855" i="1"/>
  <c r="AH855" i="1" s="1"/>
  <c r="AF855" i="1"/>
  <c r="AG855" i="1" s="1"/>
  <c r="V855" i="1"/>
  <c r="U855" i="1" a="1"/>
  <c r="U855" i="1" s="1"/>
  <c r="T855" i="1" a="1"/>
  <c r="T855" i="1" s="1"/>
  <c r="S855" i="1"/>
  <c r="R855" i="1" a="1"/>
  <c r="R855" i="1" s="1"/>
  <c r="P855" i="1"/>
  <c r="AP855" i="1" s="1" a="1"/>
  <c r="AP855" i="1" s="1"/>
  <c r="P855" i="1" a="1"/>
  <c r="N855" i="1" a="1"/>
  <c r="N855" i="1" s="1"/>
  <c r="AO855" i="1" s="1" a="1"/>
  <c r="AO855" i="1" s="1"/>
  <c r="AQ854" i="1" a="1"/>
  <c r="AQ854" i="1" s="1"/>
  <c r="AP854" i="1"/>
  <c r="AP854" i="1" a="1"/>
  <c r="AO854" i="1" a="1"/>
  <c r="AO854" i="1" s="1"/>
  <c r="AK854" i="1"/>
  <c r="AI854" i="1"/>
  <c r="AH854" i="1"/>
  <c r="AG854" i="1"/>
  <c r="AF854" i="1"/>
  <c r="V854" i="1"/>
  <c r="T854" i="1" a="1"/>
  <c r="T854" i="1" s="1"/>
  <c r="S854" i="1"/>
  <c r="R854" i="1"/>
  <c r="R854" i="1" a="1"/>
  <c r="P854" i="1" a="1"/>
  <c r="P854" i="1" s="1"/>
  <c r="N854" i="1"/>
  <c r="N854" i="1" a="1"/>
  <c r="AQ853" i="1"/>
  <c r="AQ853" i="1" a="1"/>
  <c r="AO853" i="1"/>
  <c r="AK853" i="1"/>
  <c r="AI853" i="1"/>
  <c r="AH853" i="1"/>
  <c r="AG853" i="1"/>
  <c r="AF853" i="1"/>
  <c r="T853" i="1" a="1"/>
  <c r="T853" i="1" s="1"/>
  <c r="S853" i="1"/>
  <c r="R853" i="1"/>
  <c r="R853" i="1" a="1"/>
  <c r="P853" i="1" a="1"/>
  <c r="P853" i="1" s="1"/>
  <c r="AP853" i="1" s="1" a="1"/>
  <c r="AP853" i="1" s="1"/>
  <c r="N853" i="1" a="1"/>
  <c r="N853" i="1" s="1"/>
  <c r="AO853" i="1" s="1" a="1"/>
  <c r="AQ852" i="1"/>
  <c r="AQ852" i="1" a="1"/>
  <c r="AP852" i="1" a="1"/>
  <c r="AP852" i="1" s="1"/>
  <c r="AK852" i="1"/>
  <c r="AI852" i="1"/>
  <c r="AH852" i="1"/>
  <c r="AG852" i="1"/>
  <c r="AF852" i="1"/>
  <c r="T852" i="1" a="1"/>
  <c r="T852" i="1" s="1"/>
  <c r="S852" i="1"/>
  <c r="R852" i="1"/>
  <c r="R852" i="1" a="1"/>
  <c r="P852" i="1"/>
  <c r="P852" i="1" a="1"/>
  <c r="N852" i="1"/>
  <c r="AO852" i="1" s="1" a="1"/>
  <c r="AO852" i="1" s="1"/>
  <c r="N852" i="1" a="1"/>
  <c r="AQ851" i="1"/>
  <c r="AQ851" i="1" a="1"/>
  <c r="AO851" i="1" a="1"/>
  <c r="AO851" i="1" s="1"/>
  <c r="AK851" i="1"/>
  <c r="AI851" i="1"/>
  <c r="AH851" i="1" s="1"/>
  <c r="AG851" i="1"/>
  <c r="AF851" i="1"/>
  <c r="V851" i="1"/>
  <c r="T851" i="1"/>
  <c r="T851" i="1" a="1"/>
  <c r="S851" i="1"/>
  <c r="R851" i="1" a="1"/>
  <c r="R851" i="1" s="1"/>
  <c r="P851" i="1"/>
  <c r="AP851" i="1" s="1" a="1"/>
  <c r="AP851" i="1" s="1"/>
  <c r="P851" i="1" a="1"/>
  <c r="N851" i="1" a="1"/>
  <c r="N851" i="1" s="1"/>
  <c r="AQ850" i="1"/>
  <c r="AQ850" i="1" a="1"/>
  <c r="AK850" i="1"/>
  <c r="AI850" i="1"/>
  <c r="AH850" i="1"/>
  <c r="AG850" i="1"/>
  <c r="AF850" i="1"/>
  <c r="T850" i="1" a="1"/>
  <c r="T850" i="1" s="1"/>
  <c r="S850" i="1"/>
  <c r="R850" i="1" a="1"/>
  <c r="R850" i="1" s="1"/>
  <c r="P850" i="1" a="1"/>
  <c r="P850" i="1" s="1"/>
  <c r="AP850" i="1" s="1" a="1"/>
  <c r="AP850" i="1" s="1"/>
  <c r="N850" i="1"/>
  <c r="AO850" i="1" s="1" a="1"/>
  <c r="AO850" i="1" s="1"/>
  <c r="N850" i="1" a="1"/>
  <c r="AQ849" i="1" a="1"/>
  <c r="AQ849" i="1" s="1"/>
  <c r="AP849" i="1" a="1"/>
  <c r="AP849" i="1" s="1"/>
  <c r="AK849" i="1"/>
  <c r="AI849" i="1"/>
  <c r="AH849" i="1" s="1"/>
  <c r="AF849" i="1"/>
  <c r="AG849" i="1" s="1"/>
  <c r="T849" i="1"/>
  <c r="T849" i="1" a="1"/>
  <c r="S849" i="1"/>
  <c r="R849" i="1"/>
  <c r="R849" i="1" a="1"/>
  <c r="P849" i="1"/>
  <c r="P849" i="1" a="1"/>
  <c r="N849" i="1" a="1"/>
  <c r="N849" i="1" s="1"/>
  <c r="AO849" i="1" s="1" a="1"/>
  <c r="AO849" i="1" s="1"/>
  <c r="AQ848" i="1"/>
  <c r="AQ848" i="1" a="1"/>
  <c r="AP848" i="1" a="1"/>
  <c r="AP848" i="1" s="1"/>
  <c r="AK848" i="1"/>
  <c r="AI848" i="1"/>
  <c r="AH848" i="1"/>
  <c r="AG848" i="1"/>
  <c r="AF848" i="1"/>
  <c r="T848" i="1" a="1"/>
  <c r="T848" i="1" s="1"/>
  <c r="V848" i="1" s="1"/>
  <c r="S848" i="1"/>
  <c r="R848" i="1"/>
  <c r="R848" i="1" a="1"/>
  <c r="P848" i="1" a="1"/>
  <c r="P848" i="1" s="1"/>
  <c r="N848" i="1"/>
  <c r="AO848" i="1" s="1" a="1"/>
  <c r="AO848" i="1" s="1"/>
  <c r="N848" i="1" a="1"/>
  <c r="AQ847" i="1" a="1"/>
  <c r="AQ847" i="1" s="1"/>
  <c r="AP847" i="1"/>
  <c r="AL847" i="1"/>
  <c r="AK847" i="1"/>
  <c r="AI847" i="1"/>
  <c r="AH847" i="1"/>
  <c r="AF847" i="1"/>
  <c r="AG847" i="1" s="1"/>
  <c r="T847" i="1"/>
  <c r="V847" i="1" s="1"/>
  <c r="T847" i="1" a="1"/>
  <c r="S847" i="1"/>
  <c r="R847" i="1" a="1"/>
  <c r="R847" i="1" s="1"/>
  <c r="P847" i="1" a="1"/>
  <c r="P847" i="1" s="1"/>
  <c r="AP847" i="1" s="1" a="1"/>
  <c r="N847" i="1" a="1"/>
  <c r="N847" i="1" s="1"/>
  <c r="AO847" i="1" s="1" a="1"/>
  <c r="AO847" i="1" s="1"/>
  <c r="AQ846" i="1" a="1"/>
  <c r="AQ846" i="1" s="1"/>
  <c r="AN846" i="1"/>
  <c r="AL846" i="1"/>
  <c r="AM846" i="1" s="1"/>
  <c r="AK846" i="1"/>
  <c r="AI846" i="1"/>
  <c r="AH846" i="1" s="1"/>
  <c r="AF846" i="1"/>
  <c r="AG846" i="1" s="1"/>
  <c r="V846" i="1"/>
  <c r="U846" i="1"/>
  <c r="U846" i="1" a="1"/>
  <c r="T846" i="1" a="1"/>
  <c r="T846" i="1" s="1"/>
  <c r="S846" i="1"/>
  <c r="R846" i="1"/>
  <c r="R846" i="1" a="1"/>
  <c r="P846" i="1"/>
  <c r="AP846" i="1" s="1" a="1"/>
  <c r="AP846" i="1" s="1"/>
  <c r="P846" i="1" a="1"/>
  <c r="N846" i="1" a="1"/>
  <c r="N846" i="1" s="1"/>
  <c r="AO846" i="1" s="1" a="1"/>
  <c r="AO846" i="1" s="1"/>
  <c r="AQ845" i="1" a="1"/>
  <c r="AQ845" i="1" s="1"/>
  <c r="AO845" i="1"/>
  <c r="AN845" i="1"/>
  <c r="AL845" i="1"/>
  <c r="AM845" i="1" s="1"/>
  <c r="AK845" i="1"/>
  <c r="AI845" i="1"/>
  <c r="AH845" i="1" s="1"/>
  <c r="AG845" i="1"/>
  <c r="AF845" i="1"/>
  <c r="V845" i="1"/>
  <c r="U845" i="1" a="1"/>
  <c r="U845" i="1" s="1"/>
  <c r="S845" i="1"/>
  <c r="R845" i="1" a="1"/>
  <c r="R845" i="1" s="1"/>
  <c r="P845" i="1" a="1"/>
  <c r="P845" i="1" s="1"/>
  <c r="AP845" i="1" s="1" a="1"/>
  <c r="AP845" i="1" s="1"/>
  <c r="N845" i="1" a="1"/>
  <c r="N845" i="1" s="1"/>
  <c r="AO845" i="1" s="1" a="1"/>
  <c r="AQ844" i="1" a="1"/>
  <c r="AQ844" i="1" s="1"/>
  <c r="AK844" i="1"/>
  <c r="AI844" i="1"/>
  <c r="AH844" i="1"/>
  <c r="AG844" i="1"/>
  <c r="AF844" i="1"/>
  <c r="U844" i="1" a="1"/>
  <c r="U844" i="1" s="1"/>
  <c r="T844" i="1" a="1"/>
  <c r="T844" i="1" s="1"/>
  <c r="S844" i="1"/>
  <c r="R844" i="1" a="1"/>
  <c r="R844" i="1" s="1"/>
  <c r="P844" i="1" a="1"/>
  <c r="P844" i="1" s="1"/>
  <c r="AP844" i="1" s="1" a="1"/>
  <c r="AP844" i="1" s="1"/>
  <c r="N844" i="1" a="1"/>
  <c r="N844" i="1" s="1"/>
  <c r="AO844" i="1" s="1" a="1"/>
  <c r="AO844" i="1" s="1"/>
  <c r="AQ843" i="1"/>
  <c r="AQ843" i="1" a="1"/>
  <c r="AO843" i="1" a="1"/>
  <c r="AO843" i="1" s="1"/>
  <c r="AL843" i="1"/>
  <c r="AK843" i="1"/>
  <c r="AI843" i="1"/>
  <c r="AH843" i="1"/>
  <c r="AG843" i="1"/>
  <c r="AF843" i="1"/>
  <c r="U843" i="1"/>
  <c r="U843" i="1" a="1"/>
  <c r="T843" i="1"/>
  <c r="V843" i="1" s="1"/>
  <c r="T843" i="1" a="1"/>
  <c r="S843" i="1"/>
  <c r="R843" i="1"/>
  <c r="R843" i="1" a="1"/>
  <c r="P843" i="1" a="1"/>
  <c r="P843" i="1" s="1"/>
  <c r="AP843" i="1" s="1" a="1"/>
  <c r="AP843" i="1" s="1"/>
  <c r="N843" i="1"/>
  <c r="N843" i="1" a="1"/>
  <c r="AQ842" i="1" a="1"/>
  <c r="AQ842" i="1" s="1"/>
  <c r="AP842" i="1"/>
  <c r="AP842" i="1" a="1"/>
  <c r="AM842" i="1"/>
  <c r="AK842" i="1"/>
  <c r="AI842" i="1"/>
  <c r="AH842" i="1" s="1"/>
  <c r="AF842" i="1"/>
  <c r="AG842" i="1" s="1"/>
  <c r="U842" i="1" a="1"/>
  <c r="U842" i="1" s="1"/>
  <c r="T842" i="1" a="1"/>
  <c r="T842" i="1" s="1"/>
  <c r="AL842" i="1" s="1"/>
  <c r="AN842" i="1" s="1"/>
  <c r="S842" i="1"/>
  <c r="R842" i="1" a="1"/>
  <c r="R842" i="1" s="1"/>
  <c r="P842" i="1"/>
  <c r="P842" i="1" a="1"/>
  <c r="N842" i="1"/>
  <c r="AO842" i="1" s="1" a="1"/>
  <c r="AO842" i="1" s="1"/>
  <c r="N842" i="1" a="1"/>
  <c r="AQ841" i="1"/>
  <c r="AQ841" i="1" a="1"/>
  <c r="AP841" i="1"/>
  <c r="AO841" i="1"/>
  <c r="AN841" i="1"/>
  <c r="AL841" i="1"/>
  <c r="AM841" i="1" s="1"/>
  <c r="AK841" i="1"/>
  <c r="AI841" i="1"/>
  <c r="AH841" i="1"/>
  <c r="AF841" i="1"/>
  <c r="AG841" i="1" s="1"/>
  <c r="U841" i="1" a="1"/>
  <c r="U841" i="1" s="1"/>
  <c r="T841" i="1"/>
  <c r="V841" i="1" s="1"/>
  <c r="T841" i="1" a="1"/>
  <c r="S841" i="1"/>
  <c r="R841" i="1"/>
  <c r="R841" i="1" a="1"/>
  <c r="P841" i="1" a="1"/>
  <c r="P841" i="1" s="1"/>
  <c r="AP841" i="1" s="1" a="1"/>
  <c r="N841" i="1"/>
  <c r="AO841" i="1" s="1" a="1"/>
  <c r="N841" i="1" a="1"/>
  <c r="AQ840" i="1"/>
  <c r="AQ840" i="1" a="1"/>
  <c r="AK840" i="1"/>
  <c r="AI840" i="1"/>
  <c r="AH840" i="1"/>
  <c r="AG840" i="1"/>
  <c r="AF840" i="1"/>
  <c r="T840" i="1" a="1"/>
  <c r="T840" i="1" s="1"/>
  <c r="S840" i="1"/>
  <c r="R840" i="1" a="1"/>
  <c r="R840" i="1" s="1"/>
  <c r="P840" i="1" a="1"/>
  <c r="P840" i="1" s="1"/>
  <c r="AP840" i="1" s="1" a="1"/>
  <c r="AP840" i="1" s="1"/>
  <c r="N840" i="1" a="1"/>
  <c r="N840" i="1" s="1"/>
  <c r="AO840" i="1" s="1" a="1"/>
  <c r="AO840" i="1" s="1"/>
  <c r="AQ839" i="1" a="1"/>
  <c r="AQ839" i="1" s="1"/>
  <c r="AN839" i="1"/>
  <c r="AL839" i="1"/>
  <c r="AM839" i="1" s="1"/>
  <c r="AK839" i="1"/>
  <c r="AI839" i="1"/>
  <c r="AH839" i="1" s="1"/>
  <c r="AG839" i="1"/>
  <c r="AF839" i="1"/>
  <c r="U839" i="1"/>
  <c r="U839" i="1" a="1"/>
  <c r="T839" i="1" a="1"/>
  <c r="T839" i="1" s="1"/>
  <c r="V839" i="1" s="1"/>
  <c r="S839" i="1"/>
  <c r="R839" i="1" a="1"/>
  <c r="R839" i="1" s="1"/>
  <c r="P839" i="1"/>
  <c r="AP839" i="1" s="1" a="1"/>
  <c r="AP839" i="1" s="1"/>
  <c r="P839" i="1" a="1"/>
  <c r="N839" i="1"/>
  <c r="AO839" i="1" s="1" a="1"/>
  <c r="AO839" i="1" s="1"/>
  <c r="N839" i="1" a="1"/>
  <c r="AQ838" i="1" a="1"/>
  <c r="AQ838" i="1" s="1"/>
  <c r="AL838" i="1"/>
  <c r="AM838" i="1" s="1"/>
  <c r="AK838" i="1"/>
  <c r="AI838" i="1"/>
  <c r="AH838" i="1" s="1"/>
  <c r="AG838" i="1"/>
  <c r="AF838" i="1"/>
  <c r="U838" i="1" a="1"/>
  <c r="U838" i="1" s="1"/>
  <c r="T838" i="1" a="1"/>
  <c r="T838" i="1" s="1"/>
  <c r="V838" i="1" s="1"/>
  <c r="S838" i="1"/>
  <c r="R838" i="1" a="1"/>
  <c r="R838" i="1" s="1"/>
  <c r="P838" i="1"/>
  <c r="AP838" i="1" s="1" a="1"/>
  <c r="AP838" i="1" s="1"/>
  <c r="P838" i="1" a="1"/>
  <c r="N838" i="1"/>
  <c r="AO838" i="1" s="1" a="1"/>
  <c r="AO838" i="1" s="1"/>
  <c r="N838" i="1" a="1"/>
  <c r="AQ837" i="1"/>
  <c r="AQ837" i="1" a="1"/>
  <c r="AP837" i="1" a="1"/>
  <c r="AP837" i="1" s="1"/>
  <c r="AO837" i="1" a="1"/>
  <c r="AO837" i="1" s="1"/>
  <c r="AM837" i="1"/>
  <c r="AL837" i="1"/>
  <c r="AN837" i="1" s="1"/>
  <c r="AK837" i="1"/>
  <c r="AI837" i="1"/>
  <c r="AH837" i="1"/>
  <c r="AG837" i="1"/>
  <c r="AF837" i="1"/>
  <c r="V837" i="1"/>
  <c r="U837" i="1" a="1"/>
  <c r="U837" i="1" s="1"/>
  <c r="T837" i="1"/>
  <c r="T837" i="1" a="1"/>
  <c r="S837" i="1"/>
  <c r="R837" i="1"/>
  <c r="R837" i="1" a="1"/>
  <c r="P837" i="1" a="1"/>
  <c r="P837" i="1" s="1"/>
  <c r="N837" i="1"/>
  <c r="N837" i="1" a="1"/>
  <c r="AQ836" i="1"/>
  <c r="AQ836" i="1" a="1"/>
  <c r="AP836" i="1"/>
  <c r="AL836" i="1"/>
  <c r="AK836" i="1"/>
  <c r="AI836" i="1"/>
  <c r="AH836" i="1" s="1"/>
  <c r="AG836" i="1"/>
  <c r="AF836" i="1"/>
  <c r="V836" i="1"/>
  <c r="U836" i="1" a="1"/>
  <c r="U836" i="1" s="1"/>
  <c r="T836" i="1" a="1"/>
  <c r="T836" i="1" s="1"/>
  <c r="S836" i="1"/>
  <c r="R836" i="1" a="1"/>
  <c r="R836" i="1" s="1"/>
  <c r="P836" i="1"/>
  <c r="AP836" i="1" s="1" a="1"/>
  <c r="P836" i="1" a="1"/>
  <c r="N836" i="1" a="1"/>
  <c r="N836" i="1" s="1"/>
  <c r="AO836" i="1" s="1" a="1"/>
  <c r="AO836" i="1" s="1"/>
  <c r="AQ835" i="1" a="1"/>
  <c r="AQ835" i="1" s="1"/>
  <c r="AK835" i="1"/>
  <c r="AI835" i="1"/>
  <c r="AH835" i="1"/>
  <c r="AG835" i="1"/>
  <c r="AF835" i="1"/>
  <c r="V835" i="1"/>
  <c r="T835" i="1"/>
  <c r="T835" i="1" a="1"/>
  <c r="S835" i="1"/>
  <c r="R835" i="1"/>
  <c r="R835" i="1" a="1"/>
  <c r="P835" i="1"/>
  <c r="AP835" i="1" s="1" a="1"/>
  <c r="AP835" i="1" s="1"/>
  <c r="P835" i="1" a="1"/>
  <c r="N835" i="1"/>
  <c r="AO835" i="1" s="1" a="1"/>
  <c r="AO835" i="1" s="1"/>
  <c r="N835" i="1" a="1"/>
  <c r="AQ834" i="1"/>
  <c r="AQ834" i="1" a="1"/>
  <c r="AP834" i="1" a="1"/>
  <c r="AP834" i="1" s="1"/>
  <c r="AL834" i="1"/>
  <c r="AK834" i="1"/>
  <c r="AI834" i="1"/>
  <c r="AH834" i="1"/>
  <c r="AG834" i="1"/>
  <c r="AF834" i="1"/>
  <c r="V834" i="1"/>
  <c r="T834" i="1" a="1"/>
  <c r="T834" i="1" s="1"/>
  <c r="U834" i="1" s="1" a="1"/>
  <c r="U834" i="1" s="1"/>
  <c r="S834" i="1"/>
  <c r="R834" i="1" a="1"/>
  <c r="R834" i="1" s="1"/>
  <c r="P834" i="1" a="1"/>
  <c r="P834" i="1" s="1"/>
  <c r="N834" i="1"/>
  <c r="AO834" i="1" s="1" a="1"/>
  <c r="AO834" i="1" s="1"/>
  <c r="N834" i="1" a="1"/>
  <c r="AQ833" i="1"/>
  <c r="AQ833" i="1" a="1"/>
  <c r="AP833" i="1"/>
  <c r="AN833" i="1"/>
  <c r="AL833" i="1"/>
  <c r="AM833" i="1" s="1"/>
  <c r="AK833" i="1"/>
  <c r="AI833" i="1"/>
  <c r="AH833" i="1" s="1"/>
  <c r="AG833" i="1"/>
  <c r="AF833" i="1"/>
  <c r="V833" i="1"/>
  <c r="U833" i="1" a="1"/>
  <c r="U833" i="1" s="1"/>
  <c r="T833" i="1" a="1"/>
  <c r="T833" i="1" s="1"/>
  <c r="S833" i="1"/>
  <c r="R833" i="1" a="1"/>
  <c r="R833" i="1" s="1"/>
  <c r="P833" i="1"/>
  <c r="AP833" i="1" s="1" a="1"/>
  <c r="P833" i="1" a="1"/>
  <c r="N833" i="1" a="1"/>
  <c r="N833" i="1" s="1"/>
  <c r="AO833" i="1" s="1" a="1"/>
  <c r="AO833" i="1" s="1"/>
  <c r="AQ832" i="1" a="1"/>
  <c r="AQ832" i="1" s="1"/>
  <c r="AO832" i="1"/>
  <c r="AL832" i="1"/>
  <c r="AK832" i="1"/>
  <c r="AI832" i="1"/>
  <c r="AH832" i="1"/>
  <c r="AG832" i="1"/>
  <c r="AF832" i="1"/>
  <c r="V832" i="1"/>
  <c r="T832" i="1"/>
  <c r="U832" i="1" s="1" a="1"/>
  <c r="U832" i="1" s="1"/>
  <c r="T832" i="1" a="1"/>
  <c r="S832" i="1"/>
  <c r="R832" i="1"/>
  <c r="R832" i="1" a="1"/>
  <c r="P832" i="1"/>
  <c r="AP832" i="1" s="1" a="1"/>
  <c r="AP832" i="1" s="1"/>
  <c r="P832" i="1" a="1"/>
  <c r="N832" i="1"/>
  <c r="AO832" i="1" s="1" a="1"/>
  <c r="N832" i="1" a="1"/>
  <c r="AQ831" i="1"/>
  <c r="AQ831" i="1" a="1"/>
  <c r="AL831" i="1"/>
  <c r="AK831" i="1"/>
  <c r="AI831" i="1"/>
  <c r="AH831" i="1"/>
  <c r="AG831" i="1"/>
  <c r="AF831" i="1"/>
  <c r="T831" i="1" a="1"/>
  <c r="T831" i="1" s="1"/>
  <c r="V831" i="1" s="1"/>
  <c r="S831" i="1"/>
  <c r="R831" i="1"/>
  <c r="R831" i="1" a="1"/>
  <c r="P831" i="1" a="1"/>
  <c r="P831" i="1" s="1"/>
  <c r="AP831" i="1" s="1" a="1"/>
  <c r="AP831" i="1" s="1"/>
  <c r="N831" i="1"/>
  <c r="AO831" i="1" s="1" a="1"/>
  <c r="AO831" i="1" s="1"/>
  <c r="N831" i="1" a="1"/>
  <c r="AQ830" i="1"/>
  <c r="AQ830" i="1" a="1"/>
  <c r="AL830" i="1"/>
  <c r="AN830" i="1" s="1"/>
  <c r="AK830" i="1"/>
  <c r="AI830" i="1"/>
  <c r="AH830" i="1" s="1"/>
  <c r="AG830" i="1"/>
  <c r="AF830" i="1"/>
  <c r="V830" i="1"/>
  <c r="U830" i="1" a="1"/>
  <c r="U830" i="1" s="1"/>
  <c r="T830" i="1" a="1"/>
  <c r="T830" i="1" s="1"/>
  <c r="S830" i="1"/>
  <c r="R830" i="1" a="1"/>
  <c r="R830" i="1" s="1"/>
  <c r="P830" i="1"/>
  <c r="AP830" i="1" s="1" a="1"/>
  <c r="AP830" i="1" s="1"/>
  <c r="P830" i="1" a="1"/>
  <c r="N830" i="1" a="1"/>
  <c r="N830" i="1" s="1"/>
  <c r="AO830" i="1" s="1" a="1"/>
  <c r="AO830" i="1" s="1"/>
  <c r="AQ829" i="1" a="1"/>
  <c r="AQ829" i="1" s="1"/>
  <c r="AL829" i="1"/>
  <c r="AN829" i="1" s="1"/>
  <c r="AK829" i="1"/>
  <c r="AI829" i="1"/>
  <c r="AH829" i="1"/>
  <c r="AG829" i="1"/>
  <c r="AF829" i="1"/>
  <c r="V829" i="1"/>
  <c r="T829" i="1"/>
  <c r="U829" i="1" s="1" a="1"/>
  <c r="U829" i="1" s="1"/>
  <c r="T829" i="1" a="1"/>
  <c r="S829" i="1"/>
  <c r="R829" i="1"/>
  <c r="R829" i="1" a="1"/>
  <c r="P829" i="1"/>
  <c r="AP829" i="1" s="1" a="1"/>
  <c r="AP829" i="1" s="1"/>
  <c r="P829" i="1" a="1"/>
  <c r="N829" i="1"/>
  <c r="AO829" i="1" s="1" a="1"/>
  <c r="AO829" i="1" s="1"/>
  <c r="N829" i="1" a="1"/>
  <c r="AQ828" i="1"/>
  <c r="AQ828" i="1" a="1"/>
  <c r="AP828" i="1" a="1"/>
  <c r="AP828" i="1" s="1"/>
  <c r="AK828" i="1"/>
  <c r="AI828" i="1"/>
  <c r="AH828" i="1"/>
  <c r="AG828" i="1"/>
  <c r="AF828" i="1"/>
  <c r="V828" i="1"/>
  <c r="T828" i="1" a="1"/>
  <c r="T828" i="1" s="1"/>
  <c r="AL828" i="1" s="1"/>
  <c r="S828" i="1"/>
  <c r="R828" i="1"/>
  <c r="R828" i="1" a="1"/>
  <c r="P828" i="1" a="1"/>
  <c r="P828" i="1" s="1"/>
  <c r="N828" i="1"/>
  <c r="AO828" i="1" s="1" a="1"/>
  <c r="AO828" i="1" s="1"/>
  <c r="N828" i="1" a="1"/>
  <c r="AQ827" i="1"/>
  <c r="AQ827" i="1" a="1"/>
  <c r="AP827" i="1"/>
  <c r="AN827" i="1"/>
  <c r="AL827" i="1"/>
  <c r="AM827" i="1" s="1"/>
  <c r="AK827" i="1"/>
  <c r="AI827" i="1"/>
  <c r="AH827" i="1" s="1"/>
  <c r="AG827" i="1"/>
  <c r="AF827" i="1"/>
  <c r="V827" i="1"/>
  <c r="U827" i="1" a="1"/>
  <c r="U827" i="1" s="1"/>
  <c r="T827" i="1" a="1"/>
  <c r="T827" i="1" s="1"/>
  <c r="S827" i="1"/>
  <c r="R827" i="1" a="1"/>
  <c r="R827" i="1" s="1"/>
  <c r="P827" i="1"/>
  <c r="AP827" i="1" s="1" a="1"/>
  <c r="P827" i="1" a="1"/>
  <c r="N827" i="1" a="1"/>
  <c r="N827" i="1" s="1"/>
  <c r="AO827" i="1" s="1" a="1"/>
  <c r="AO827" i="1" s="1"/>
  <c r="AQ826" i="1" a="1"/>
  <c r="AQ826" i="1" s="1"/>
  <c r="AL826" i="1"/>
  <c r="AK826" i="1"/>
  <c r="AI826" i="1"/>
  <c r="AH826" i="1"/>
  <c r="AG826" i="1"/>
  <c r="AF826" i="1"/>
  <c r="V826" i="1"/>
  <c r="T826" i="1"/>
  <c r="U826" i="1" s="1" a="1"/>
  <c r="U826" i="1" s="1"/>
  <c r="T826" i="1" a="1"/>
  <c r="S826" i="1"/>
  <c r="R826" i="1"/>
  <c r="R826" i="1" a="1"/>
  <c r="P826" i="1"/>
  <c r="AP826" i="1" s="1" a="1"/>
  <c r="AP826" i="1" s="1"/>
  <c r="P826" i="1" a="1"/>
  <c r="N826" i="1"/>
  <c r="AO826" i="1" s="1" a="1"/>
  <c r="AO826" i="1" s="1"/>
  <c r="N826" i="1" a="1"/>
  <c r="AQ825" i="1"/>
  <c r="AQ825" i="1" a="1"/>
  <c r="AL825" i="1"/>
  <c r="AK825" i="1"/>
  <c r="AI825" i="1"/>
  <c r="AH825" i="1"/>
  <c r="AG825" i="1"/>
  <c r="AF825" i="1"/>
  <c r="V825" i="1"/>
  <c r="T825" i="1" a="1"/>
  <c r="T825" i="1" s="1"/>
  <c r="U825" i="1" s="1" a="1"/>
  <c r="U825" i="1" s="1"/>
  <c r="S825" i="1"/>
  <c r="R825" i="1"/>
  <c r="R825" i="1" a="1"/>
  <c r="P825" i="1" a="1"/>
  <c r="P825" i="1" s="1"/>
  <c r="AP825" i="1" s="1" a="1"/>
  <c r="AP825" i="1" s="1"/>
  <c r="N825" i="1"/>
  <c r="AO825" i="1" s="1" a="1"/>
  <c r="AO825" i="1" s="1"/>
  <c r="N825" i="1" a="1"/>
  <c r="AQ824" i="1"/>
  <c r="AQ824" i="1" a="1"/>
  <c r="AP824" i="1"/>
  <c r="AL824" i="1"/>
  <c r="AK824" i="1"/>
  <c r="AI824" i="1"/>
  <c r="AH824" i="1" s="1"/>
  <c r="AG824" i="1"/>
  <c r="AF824" i="1"/>
  <c r="V824" i="1"/>
  <c r="U824" i="1" a="1"/>
  <c r="U824" i="1" s="1"/>
  <c r="T824" i="1" a="1"/>
  <c r="T824" i="1" s="1"/>
  <c r="S824" i="1"/>
  <c r="R824" i="1" a="1"/>
  <c r="R824" i="1" s="1"/>
  <c r="P824" i="1"/>
  <c r="AP824" i="1" s="1" a="1"/>
  <c r="P824" i="1" a="1"/>
  <c r="N824" i="1" a="1"/>
  <c r="N824" i="1" s="1"/>
  <c r="AO824" i="1" s="1" a="1"/>
  <c r="AO824" i="1" s="1"/>
  <c r="AQ823" i="1" a="1"/>
  <c r="AQ823" i="1" s="1"/>
  <c r="AL823" i="1"/>
  <c r="AN823" i="1" s="1"/>
  <c r="AK823" i="1"/>
  <c r="AI823" i="1"/>
  <c r="AH823" i="1"/>
  <c r="AG823" i="1"/>
  <c r="AF823" i="1"/>
  <c r="V823" i="1"/>
  <c r="T823" i="1"/>
  <c r="U823" i="1" s="1" a="1"/>
  <c r="U823" i="1" s="1"/>
  <c r="T823" i="1" a="1"/>
  <c r="S823" i="1"/>
  <c r="R823" i="1"/>
  <c r="R823" i="1" a="1"/>
  <c r="P823" i="1"/>
  <c r="AP823" i="1" s="1" a="1"/>
  <c r="AP823" i="1" s="1"/>
  <c r="P823" i="1" a="1"/>
  <c r="N823" i="1" a="1"/>
  <c r="N823" i="1" s="1"/>
  <c r="AO823" i="1" s="1" a="1"/>
  <c r="AO823" i="1" s="1"/>
  <c r="AQ822" i="1"/>
  <c r="AQ822" i="1" a="1"/>
  <c r="AP822" i="1" a="1"/>
  <c r="AP822" i="1" s="1"/>
  <c r="AK822" i="1"/>
  <c r="AI822" i="1"/>
  <c r="AH822" i="1"/>
  <c r="AG822" i="1"/>
  <c r="AF822" i="1"/>
  <c r="T822" i="1" a="1"/>
  <c r="T822" i="1" s="1"/>
  <c r="AL822" i="1" s="1"/>
  <c r="S822" i="1"/>
  <c r="R822" i="1"/>
  <c r="R822" i="1" a="1"/>
  <c r="P822" i="1" a="1"/>
  <c r="P822" i="1" s="1"/>
  <c r="N822" i="1"/>
  <c r="AO822" i="1" s="1" a="1"/>
  <c r="AO822" i="1" s="1"/>
  <c r="N822" i="1" a="1"/>
  <c r="AQ821" i="1"/>
  <c r="AQ821" i="1" a="1"/>
  <c r="AN821" i="1"/>
  <c r="AM821" i="1"/>
  <c r="AL821" i="1"/>
  <c r="AK821" i="1"/>
  <c r="AI821" i="1"/>
  <c r="AH821" i="1" s="1"/>
  <c r="AG821" i="1"/>
  <c r="AF821" i="1"/>
  <c r="V821" i="1"/>
  <c r="U821" i="1" a="1"/>
  <c r="U821" i="1" s="1"/>
  <c r="T821" i="1" a="1"/>
  <c r="T821" i="1" s="1"/>
  <c r="S821" i="1"/>
  <c r="R821" i="1" a="1"/>
  <c r="R821" i="1" s="1"/>
  <c r="P821" i="1"/>
  <c r="AP821" i="1" s="1" a="1"/>
  <c r="AP821" i="1" s="1"/>
  <c r="P821" i="1" a="1"/>
  <c r="N821" i="1" a="1"/>
  <c r="N821" i="1" s="1"/>
  <c r="AO821" i="1" s="1" a="1"/>
  <c r="AO821" i="1" s="1"/>
  <c r="AQ820" i="1" a="1"/>
  <c r="AQ820" i="1" s="1"/>
  <c r="AO820" i="1"/>
  <c r="AL820" i="1"/>
  <c r="AK820" i="1"/>
  <c r="AI820" i="1"/>
  <c r="AH820" i="1"/>
  <c r="AG820" i="1"/>
  <c r="AF820" i="1"/>
  <c r="V820" i="1"/>
  <c r="T820" i="1"/>
  <c r="U820" i="1" s="1" a="1"/>
  <c r="U820" i="1" s="1"/>
  <c r="T820" i="1" a="1"/>
  <c r="S820" i="1"/>
  <c r="R820" i="1"/>
  <c r="R820" i="1" a="1"/>
  <c r="P820" i="1"/>
  <c r="AP820" i="1" s="1" a="1"/>
  <c r="AP820" i="1" s="1"/>
  <c r="P820" i="1" a="1"/>
  <c r="N820" i="1"/>
  <c r="AO820" i="1" s="1" a="1"/>
  <c r="N820" i="1" a="1"/>
  <c r="AQ819" i="1"/>
  <c r="AQ819" i="1" a="1"/>
  <c r="AL819" i="1"/>
  <c r="AK819" i="1"/>
  <c r="AI819" i="1"/>
  <c r="AH819" i="1"/>
  <c r="AG819" i="1"/>
  <c r="AF819" i="1"/>
  <c r="T819" i="1" a="1"/>
  <c r="T819" i="1" s="1"/>
  <c r="S819" i="1"/>
  <c r="R819" i="1"/>
  <c r="R819" i="1" a="1"/>
  <c r="P819" i="1" a="1"/>
  <c r="P819" i="1" s="1"/>
  <c r="AP819" i="1" s="1" a="1"/>
  <c r="AP819" i="1" s="1"/>
  <c r="N819" i="1"/>
  <c r="AO819" i="1" s="1" a="1"/>
  <c r="AO819" i="1" s="1"/>
  <c r="N819" i="1" a="1"/>
  <c r="AQ818" i="1"/>
  <c r="AQ818" i="1" a="1"/>
  <c r="AP818" i="1"/>
  <c r="AL818" i="1"/>
  <c r="AK818" i="1"/>
  <c r="AI818" i="1"/>
  <c r="AH818" i="1" s="1"/>
  <c r="AG818" i="1"/>
  <c r="AF818" i="1"/>
  <c r="V818" i="1"/>
  <c r="U818" i="1" a="1"/>
  <c r="U818" i="1" s="1"/>
  <c r="T818" i="1" a="1"/>
  <c r="T818" i="1" s="1"/>
  <c r="S818" i="1"/>
  <c r="R818" i="1" a="1"/>
  <c r="R818" i="1" s="1"/>
  <c r="P818" i="1"/>
  <c r="AP818" i="1" s="1" a="1"/>
  <c r="P818" i="1" a="1"/>
  <c r="N818" i="1"/>
  <c r="AO818" i="1" s="1" a="1"/>
  <c r="AO818" i="1" s="1"/>
  <c r="N818" i="1" a="1"/>
  <c r="AQ817" i="1" a="1"/>
  <c r="AQ817" i="1" s="1"/>
  <c r="AO817" i="1"/>
  <c r="AK817" i="1"/>
  <c r="AI817" i="1"/>
  <c r="AH817" i="1"/>
  <c r="AG817" i="1"/>
  <c r="AF817" i="1"/>
  <c r="T817" i="1"/>
  <c r="U817" i="1" s="1" a="1"/>
  <c r="U817" i="1" s="1"/>
  <c r="T817" i="1" a="1"/>
  <c r="S817" i="1"/>
  <c r="R817" i="1"/>
  <c r="R817" i="1" a="1"/>
  <c r="P817" i="1"/>
  <c r="AP817" i="1" s="1" a="1"/>
  <c r="AP817" i="1" s="1"/>
  <c r="P817" i="1" a="1"/>
  <c r="N817" i="1"/>
  <c r="AO817" i="1" s="1" a="1"/>
  <c r="N817" i="1" a="1"/>
  <c r="AQ816" i="1"/>
  <c r="AQ816" i="1" a="1"/>
  <c r="AL816" i="1"/>
  <c r="AM816" i="1" s="1"/>
  <c r="AK816" i="1"/>
  <c r="AI816" i="1"/>
  <c r="AH816" i="1"/>
  <c r="AG816" i="1"/>
  <c r="AF816" i="1"/>
  <c r="V816" i="1"/>
  <c r="T816" i="1" a="1"/>
  <c r="T816" i="1" s="1"/>
  <c r="U816" i="1" s="1" a="1"/>
  <c r="U816" i="1" s="1"/>
  <c r="S816" i="1"/>
  <c r="R816" i="1"/>
  <c r="R816" i="1" a="1"/>
  <c r="P816" i="1" a="1"/>
  <c r="P816" i="1" s="1"/>
  <c r="AP816" i="1" s="1" a="1"/>
  <c r="AP816" i="1" s="1"/>
  <c r="N816" i="1"/>
  <c r="AO816" i="1" s="1" a="1"/>
  <c r="AO816" i="1" s="1"/>
  <c r="N816" i="1" a="1"/>
  <c r="AQ815" i="1"/>
  <c r="AQ815" i="1" a="1"/>
  <c r="AP815" i="1"/>
  <c r="AN815" i="1"/>
  <c r="AL815" i="1"/>
  <c r="AM815" i="1" s="1"/>
  <c r="AK815" i="1"/>
  <c r="AI815" i="1"/>
  <c r="AH815" i="1" s="1"/>
  <c r="AG815" i="1"/>
  <c r="AF815" i="1"/>
  <c r="V815" i="1"/>
  <c r="U815" i="1" a="1"/>
  <c r="U815" i="1" s="1"/>
  <c r="T815" i="1" a="1"/>
  <c r="T815" i="1" s="1"/>
  <c r="S815" i="1"/>
  <c r="R815" i="1" a="1"/>
  <c r="R815" i="1" s="1"/>
  <c r="P815" i="1"/>
  <c r="AP815" i="1" s="1" a="1"/>
  <c r="P815" i="1" a="1"/>
  <c r="N815" i="1" a="1"/>
  <c r="N815" i="1" s="1"/>
  <c r="AO815" i="1" s="1" a="1"/>
  <c r="AO815" i="1" s="1"/>
  <c r="AQ814" i="1" a="1"/>
  <c r="AQ814" i="1" s="1"/>
  <c r="AL814" i="1"/>
  <c r="AK814" i="1"/>
  <c r="AI814" i="1"/>
  <c r="AH814" i="1"/>
  <c r="AG814" i="1"/>
  <c r="AF814" i="1"/>
  <c r="V814" i="1"/>
  <c r="T814" i="1"/>
  <c r="U814" i="1" s="1" a="1"/>
  <c r="U814" i="1" s="1"/>
  <c r="T814" i="1" a="1"/>
  <c r="S814" i="1"/>
  <c r="R814" i="1"/>
  <c r="R814" i="1" a="1"/>
  <c r="P814" i="1"/>
  <c r="AP814" i="1" s="1" a="1"/>
  <c r="AP814" i="1" s="1"/>
  <c r="P814" i="1" a="1"/>
  <c r="N814" i="1"/>
  <c r="AO814" i="1" s="1" a="1"/>
  <c r="AO814" i="1" s="1"/>
  <c r="N814" i="1" a="1"/>
  <c r="AQ813" i="1"/>
  <c r="AQ813" i="1" a="1"/>
  <c r="AL813" i="1"/>
  <c r="AK813" i="1"/>
  <c r="AI813" i="1"/>
  <c r="AH813" i="1"/>
  <c r="AG813" i="1"/>
  <c r="AF813" i="1"/>
  <c r="V813" i="1"/>
  <c r="T813" i="1" a="1"/>
  <c r="T813" i="1" s="1"/>
  <c r="U813" i="1" s="1" a="1"/>
  <c r="U813" i="1" s="1"/>
  <c r="S813" i="1"/>
  <c r="R813" i="1"/>
  <c r="R813" i="1" a="1"/>
  <c r="P813" i="1" a="1"/>
  <c r="P813" i="1" s="1"/>
  <c r="AP813" i="1" s="1" a="1"/>
  <c r="AP813" i="1" s="1"/>
  <c r="N813" i="1"/>
  <c r="AO813" i="1" s="1" a="1"/>
  <c r="AO813" i="1" s="1"/>
  <c r="N813" i="1" a="1"/>
  <c r="AQ812" i="1"/>
  <c r="AQ812" i="1" a="1"/>
  <c r="AO812" i="1" a="1"/>
  <c r="AO812" i="1" s="1"/>
  <c r="AK812" i="1"/>
  <c r="AI812" i="1"/>
  <c r="AH812" i="1" s="1"/>
  <c r="AF812" i="1"/>
  <c r="AG812" i="1" s="1"/>
  <c r="T812" i="1" a="1"/>
  <c r="T812" i="1" s="1"/>
  <c r="S812" i="1"/>
  <c r="R812" i="1"/>
  <c r="R812" i="1" a="1"/>
  <c r="P812" i="1"/>
  <c r="AP812" i="1" s="1" a="1"/>
  <c r="AP812" i="1" s="1"/>
  <c r="P812" i="1" a="1"/>
  <c r="N812" i="1" a="1"/>
  <c r="N812" i="1" s="1"/>
  <c r="AQ811" i="1" a="1"/>
  <c r="AQ811" i="1" s="1"/>
  <c r="AL811" i="1"/>
  <c r="AK811" i="1"/>
  <c r="AI811" i="1"/>
  <c r="AH811" i="1"/>
  <c r="AF811" i="1"/>
  <c r="AG811" i="1" s="1"/>
  <c r="T811" i="1"/>
  <c r="T811" i="1" a="1"/>
  <c r="S811" i="1"/>
  <c r="R811" i="1"/>
  <c r="R811" i="1" a="1"/>
  <c r="P811" i="1" a="1"/>
  <c r="P811" i="1" s="1"/>
  <c r="AP811" i="1" s="1" a="1"/>
  <c r="AP811" i="1" s="1"/>
  <c r="N811" i="1" a="1"/>
  <c r="N811" i="1" s="1"/>
  <c r="AO811" i="1" s="1" a="1"/>
  <c r="AO811" i="1" s="1"/>
  <c r="AQ810" i="1" a="1"/>
  <c r="AQ810" i="1" s="1"/>
  <c r="AO810" i="1"/>
  <c r="AL810" i="1"/>
  <c r="AK810" i="1"/>
  <c r="AI810" i="1"/>
  <c r="AH810" i="1" s="1"/>
  <c r="AG810" i="1"/>
  <c r="AF810" i="1"/>
  <c r="U810" i="1" a="1"/>
  <c r="U810" i="1" s="1"/>
  <c r="T810" i="1"/>
  <c r="V810" i="1" s="1"/>
  <c r="T810" i="1" a="1"/>
  <c r="S810" i="1"/>
  <c r="R810" i="1"/>
  <c r="R810" i="1" a="1"/>
  <c r="P810" i="1"/>
  <c r="AP810" i="1" s="1" a="1"/>
  <c r="AP810" i="1" s="1"/>
  <c r="P810" i="1" a="1"/>
  <c r="N810" i="1"/>
  <c r="AO810" i="1" s="1" a="1"/>
  <c r="N810" i="1" a="1"/>
  <c r="AQ809" i="1" a="1"/>
  <c r="AQ809" i="1" s="1"/>
  <c r="AP809" i="1" a="1"/>
  <c r="AP809" i="1" s="1"/>
  <c r="AN809" i="1"/>
  <c r="AM809" i="1"/>
  <c r="AL809" i="1"/>
  <c r="AK809" i="1"/>
  <c r="AI809" i="1"/>
  <c r="AH809" i="1"/>
  <c r="AF809" i="1"/>
  <c r="AG809" i="1" s="1"/>
  <c r="V809" i="1"/>
  <c r="U809" i="1" a="1"/>
  <c r="U809" i="1" s="1"/>
  <c r="T809" i="1" a="1"/>
  <c r="T809" i="1" s="1"/>
  <c r="S809" i="1"/>
  <c r="R809" i="1"/>
  <c r="R809" i="1" a="1"/>
  <c r="P809" i="1"/>
  <c r="P809" i="1" a="1"/>
  <c r="N809" i="1"/>
  <c r="AO809" i="1" s="1" a="1"/>
  <c r="AO809" i="1" s="1"/>
  <c r="N809" i="1" a="1"/>
  <c r="AQ808" i="1" a="1"/>
  <c r="AQ808" i="1" s="1"/>
  <c r="AP808" i="1"/>
  <c r="AN808" i="1"/>
  <c r="AL808" i="1"/>
  <c r="AM808" i="1" s="1"/>
  <c r="AK808" i="1"/>
  <c r="AI808" i="1"/>
  <c r="AH808" i="1"/>
  <c r="AF808" i="1"/>
  <c r="AG808" i="1" s="1"/>
  <c r="U808" i="1" a="1"/>
  <c r="U808" i="1" s="1"/>
  <c r="T808" i="1"/>
  <c r="V808" i="1" s="1"/>
  <c r="T808" i="1" a="1"/>
  <c r="S808" i="1"/>
  <c r="R808" i="1"/>
  <c r="R808" i="1" a="1"/>
  <c r="P808" i="1"/>
  <c r="AP808" i="1" s="1" a="1"/>
  <c r="P808" i="1" a="1"/>
  <c r="N808" i="1"/>
  <c r="AO808" i="1" s="1" a="1"/>
  <c r="AO808" i="1" s="1"/>
  <c r="N808" i="1" a="1"/>
  <c r="AQ807" i="1"/>
  <c r="AQ807" i="1" a="1"/>
  <c r="AP807" i="1"/>
  <c r="AP807" i="1" a="1"/>
  <c r="AO807" i="1" a="1"/>
  <c r="AO807" i="1" s="1"/>
  <c r="AK807" i="1"/>
  <c r="AI807" i="1"/>
  <c r="AH807" i="1" s="1"/>
  <c r="AG807" i="1"/>
  <c r="AF807" i="1"/>
  <c r="T807" i="1"/>
  <c r="T807" i="1" a="1"/>
  <c r="S807" i="1"/>
  <c r="R807" i="1"/>
  <c r="R807" i="1" a="1"/>
  <c r="P807" i="1"/>
  <c r="P807" i="1" a="1"/>
  <c r="N807" i="1"/>
  <c r="N807" i="1" a="1"/>
  <c r="AQ806" i="1" a="1"/>
  <c r="AQ806" i="1" s="1"/>
  <c r="AP806" i="1" a="1"/>
  <c r="AP806" i="1" s="1"/>
  <c r="AK806" i="1"/>
  <c r="AI806" i="1"/>
  <c r="AH806" i="1" s="1"/>
  <c r="AG806" i="1"/>
  <c r="AF806" i="1"/>
  <c r="V806" i="1"/>
  <c r="T806" i="1"/>
  <c r="T806" i="1" a="1"/>
  <c r="S806" i="1"/>
  <c r="R806" i="1" a="1"/>
  <c r="R806" i="1" s="1"/>
  <c r="P806" i="1"/>
  <c r="P806" i="1" a="1"/>
  <c r="N806" i="1"/>
  <c r="AO806" i="1" s="1" a="1"/>
  <c r="AO806" i="1" s="1"/>
  <c r="N806" i="1" a="1"/>
  <c r="AQ805" i="1"/>
  <c r="AQ805" i="1" a="1"/>
  <c r="AP805" i="1"/>
  <c r="AP805" i="1" a="1"/>
  <c r="AO805" i="1"/>
  <c r="AO805" i="1" a="1"/>
  <c r="AK805" i="1"/>
  <c r="AI805" i="1"/>
  <c r="AH805" i="1" s="1"/>
  <c r="AG805" i="1"/>
  <c r="AF805" i="1"/>
  <c r="Y805" i="1"/>
  <c r="V805" i="1"/>
  <c r="T805" i="1" a="1"/>
  <c r="T805" i="1" s="1"/>
  <c r="S805" i="1"/>
  <c r="R805" i="1" a="1"/>
  <c r="R805" i="1" s="1"/>
  <c r="AQ804" i="1" a="1"/>
  <c r="AQ804" i="1" s="1"/>
  <c r="AO804" i="1"/>
  <c r="AK804" i="1"/>
  <c r="AI804" i="1"/>
  <c r="AH804" i="1"/>
  <c r="AF804" i="1"/>
  <c r="AG804" i="1" s="1"/>
  <c r="U804" i="1" a="1"/>
  <c r="U804" i="1" s="1"/>
  <c r="T804" i="1" a="1"/>
  <c r="T804" i="1" s="1"/>
  <c r="S804" i="1"/>
  <c r="R804" i="1" a="1"/>
  <c r="R804" i="1" s="1"/>
  <c r="P804" i="1" a="1"/>
  <c r="P804" i="1" s="1"/>
  <c r="AP804" i="1" s="1" a="1"/>
  <c r="AP804" i="1" s="1"/>
  <c r="N804" i="1"/>
  <c r="AO804" i="1" s="1" a="1"/>
  <c r="N804" i="1" a="1"/>
  <c r="AQ803" i="1"/>
  <c r="AQ803" i="1" a="1"/>
  <c r="AP803" i="1" a="1"/>
  <c r="AP803" i="1" s="1"/>
  <c r="AK803" i="1"/>
  <c r="AI803" i="1"/>
  <c r="AH803" i="1"/>
  <c r="AG803" i="1"/>
  <c r="AF803" i="1"/>
  <c r="T803" i="1" a="1"/>
  <c r="T803" i="1" s="1"/>
  <c r="S803" i="1"/>
  <c r="R803" i="1" a="1"/>
  <c r="R803" i="1" s="1"/>
  <c r="P803" i="1"/>
  <c r="P803" i="1" a="1"/>
  <c r="N803" i="1" a="1"/>
  <c r="N803" i="1" s="1"/>
  <c r="AO803" i="1" s="1" a="1"/>
  <c r="AO803" i="1" s="1"/>
  <c r="AQ802" i="1"/>
  <c r="AQ802" i="1" a="1"/>
  <c r="AO802" i="1"/>
  <c r="AK802" i="1"/>
  <c r="AI802" i="1"/>
  <c r="AH802" i="1"/>
  <c r="AG802" i="1"/>
  <c r="AF802" i="1"/>
  <c r="T802" i="1"/>
  <c r="T802" i="1" a="1"/>
  <c r="S802" i="1"/>
  <c r="R802" i="1" a="1"/>
  <c r="R802" i="1" s="1"/>
  <c r="P802" i="1" a="1"/>
  <c r="P802" i="1" s="1"/>
  <c r="AP802" i="1" s="1" a="1"/>
  <c r="AP802" i="1" s="1"/>
  <c r="N802" i="1" a="1"/>
  <c r="N802" i="1" s="1"/>
  <c r="AO802" i="1" s="1" a="1"/>
  <c r="AQ801" i="1"/>
  <c r="AQ801" i="1" a="1"/>
  <c r="AK801" i="1"/>
  <c r="AI801" i="1"/>
  <c r="AH801" i="1"/>
  <c r="AF801" i="1"/>
  <c r="AG801" i="1" s="1"/>
  <c r="T801" i="1"/>
  <c r="T801" i="1" a="1"/>
  <c r="S801" i="1"/>
  <c r="R801" i="1" a="1"/>
  <c r="R801" i="1" s="1"/>
  <c r="P801" i="1" a="1"/>
  <c r="P801" i="1" s="1"/>
  <c r="AP801" i="1" s="1" a="1"/>
  <c r="AP801" i="1" s="1"/>
  <c r="N801" i="1" a="1"/>
  <c r="N801" i="1" s="1"/>
  <c r="AO801" i="1" s="1" a="1"/>
  <c r="AO801" i="1" s="1"/>
  <c r="AQ800" i="1"/>
  <c r="AQ800" i="1" a="1"/>
  <c r="AO800" i="1"/>
  <c r="AK800" i="1"/>
  <c r="AI800" i="1"/>
  <c r="AH800" i="1" s="1"/>
  <c r="AF800" i="1"/>
  <c r="AG800" i="1" s="1"/>
  <c r="T800" i="1"/>
  <c r="T800" i="1" a="1"/>
  <c r="S800" i="1"/>
  <c r="R800" i="1" a="1"/>
  <c r="R800" i="1" s="1"/>
  <c r="P800" i="1" a="1"/>
  <c r="P800" i="1" s="1"/>
  <c r="AP800" i="1" s="1" a="1"/>
  <c r="AP800" i="1" s="1"/>
  <c r="N800" i="1" a="1"/>
  <c r="N800" i="1" s="1"/>
  <c r="AO800" i="1" s="1" a="1"/>
  <c r="AQ799" i="1" a="1"/>
  <c r="AQ799" i="1" s="1"/>
  <c r="AP799" i="1" a="1"/>
  <c r="AP799" i="1" s="1"/>
  <c r="AK799" i="1"/>
  <c r="AI799" i="1"/>
  <c r="AH799" i="1" s="1"/>
  <c r="AF799" i="1"/>
  <c r="AG799" i="1" s="1"/>
  <c r="T799" i="1"/>
  <c r="T799" i="1" a="1"/>
  <c r="S799" i="1"/>
  <c r="R799" i="1" a="1"/>
  <c r="R799" i="1" s="1"/>
  <c r="P799" i="1" a="1"/>
  <c r="P799" i="1" s="1"/>
  <c r="N799" i="1" a="1"/>
  <c r="N799" i="1" s="1"/>
  <c r="AO799" i="1" s="1" a="1"/>
  <c r="AO799" i="1" s="1"/>
  <c r="AQ798" i="1" a="1"/>
  <c r="AQ798" i="1" s="1"/>
  <c r="AO798" i="1"/>
  <c r="AL798" i="1"/>
  <c r="AM798" i="1" s="1"/>
  <c r="AK798" i="1"/>
  <c r="AI798" i="1"/>
  <c r="AH798" i="1"/>
  <c r="AF798" i="1"/>
  <c r="AG798" i="1" s="1"/>
  <c r="T798" i="1" a="1"/>
  <c r="T798" i="1" s="1"/>
  <c r="V798" i="1" s="1"/>
  <c r="S798" i="1"/>
  <c r="R798" i="1"/>
  <c r="R798" i="1" a="1"/>
  <c r="P798" i="1" a="1"/>
  <c r="P798" i="1" s="1"/>
  <c r="AP798" i="1" s="1" a="1"/>
  <c r="AP798" i="1" s="1"/>
  <c r="N798" i="1" a="1"/>
  <c r="N798" i="1" s="1"/>
  <c r="AO798" i="1" s="1" a="1"/>
  <c r="AQ797" i="1"/>
  <c r="AQ797" i="1" a="1"/>
  <c r="AP797" i="1" a="1"/>
  <c r="AP797" i="1" s="1"/>
  <c r="AO797" i="1" a="1"/>
  <c r="AO797" i="1" s="1"/>
  <c r="AK797" i="1"/>
  <c r="AI797" i="1"/>
  <c r="AH797" i="1"/>
  <c r="AF797" i="1"/>
  <c r="AG797" i="1" s="1"/>
  <c r="U797" i="1" a="1"/>
  <c r="U797" i="1" s="1"/>
  <c r="T797" i="1" a="1"/>
  <c r="T797" i="1" s="1"/>
  <c r="S797" i="1"/>
  <c r="R797" i="1" a="1"/>
  <c r="R797" i="1" s="1"/>
  <c r="P797" i="1" a="1"/>
  <c r="P797" i="1" s="1"/>
  <c r="N797" i="1"/>
  <c r="N797" i="1" a="1"/>
  <c r="AQ796" i="1"/>
  <c r="AQ796" i="1" a="1"/>
  <c r="AL796" i="1"/>
  <c r="AK796" i="1"/>
  <c r="AI796" i="1"/>
  <c r="AH796" i="1" s="1"/>
  <c r="AG796" i="1"/>
  <c r="AF796" i="1"/>
  <c r="T796" i="1"/>
  <c r="T796" i="1" a="1"/>
  <c r="S796" i="1"/>
  <c r="R796" i="1"/>
  <c r="R796" i="1" a="1"/>
  <c r="P796" i="1" a="1"/>
  <c r="P796" i="1" s="1"/>
  <c r="AP796" i="1" s="1" a="1"/>
  <c r="AP796" i="1" s="1"/>
  <c r="N796" i="1" a="1"/>
  <c r="N796" i="1" s="1"/>
  <c r="AO796" i="1" s="1" a="1"/>
  <c r="AO796" i="1" s="1"/>
  <c r="AQ795" i="1" a="1"/>
  <c r="AQ795" i="1" s="1"/>
  <c r="AP795" i="1"/>
  <c r="AK795" i="1"/>
  <c r="AI795" i="1"/>
  <c r="AH795" i="1"/>
  <c r="AG795" i="1"/>
  <c r="AF795" i="1"/>
  <c r="T795" i="1" a="1"/>
  <c r="T795" i="1" s="1"/>
  <c r="S795" i="1"/>
  <c r="R795" i="1"/>
  <c r="R795" i="1" a="1"/>
  <c r="P795" i="1"/>
  <c r="AP795" i="1" s="1" a="1"/>
  <c r="P795" i="1" a="1"/>
  <c r="N795" i="1"/>
  <c r="AO795" i="1" s="1" a="1"/>
  <c r="AO795" i="1" s="1"/>
  <c r="N795" i="1" a="1"/>
  <c r="AQ794" i="1" a="1"/>
  <c r="AQ794" i="1" s="1"/>
  <c r="AO794" i="1" a="1"/>
  <c r="AO794" i="1" s="1"/>
  <c r="AK794" i="1"/>
  <c r="AI794" i="1"/>
  <c r="AH794" i="1" s="1"/>
  <c r="AG794" i="1"/>
  <c r="AF794" i="1"/>
  <c r="T794" i="1"/>
  <c r="T794" i="1" a="1"/>
  <c r="S794" i="1"/>
  <c r="R794" i="1"/>
  <c r="R794" i="1" a="1"/>
  <c r="P794" i="1" a="1"/>
  <c r="P794" i="1" s="1"/>
  <c r="AP794" i="1" s="1" a="1"/>
  <c r="AP794" i="1" s="1"/>
  <c r="N794" i="1" a="1"/>
  <c r="N794" i="1" s="1"/>
  <c r="AQ793" i="1" a="1"/>
  <c r="AQ793" i="1" s="1"/>
  <c r="AK793" i="1"/>
  <c r="AI793" i="1"/>
  <c r="AH793" i="1" s="1"/>
  <c r="AF793" i="1"/>
  <c r="AG793" i="1" s="1"/>
  <c r="U793" i="1" a="1"/>
  <c r="U793" i="1" s="1"/>
  <c r="T793" i="1" a="1"/>
  <c r="T793" i="1" s="1"/>
  <c r="S793" i="1"/>
  <c r="R793" i="1"/>
  <c r="R793" i="1" a="1"/>
  <c r="P793" i="1" a="1"/>
  <c r="P793" i="1" s="1"/>
  <c r="AP793" i="1" s="1" a="1"/>
  <c r="AP793" i="1" s="1"/>
  <c r="N793" i="1" a="1"/>
  <c r="N793" i="1" s="1"/>
  <c r="AO793" i="1" s="1" a="1"/>
  <c r="AO793" i="1" s="1"/>
  <c r="AQ792" i="1"/>
  <c r="AQ792" i="1" a="1"/>
  <c r="AO792" i="1" a="1"/>
  <c r="AO792" i="1" s="1"/>
  <c r="AK792" i="1"/>
  <c r="AI792" i="1"/>
  <c r="AH792" i="1"/>
  <c r="AG792" i="1"/>
  <c r="AF792" i="1"/>
  <c r="T792" i="1"/>
  <c r="T792" i="1" a="1"/>
  <c r="S792" i="1"/>
  <c r="R792" i="1" a="1"/>
  <c r="R792" i="1" s="1"/>
  <c r="P792" i="1" a="1"/>
  <c r="P792" i="1" s="1"/>
  <c r="AP792" i="1" s="1" a="1"/>
  <c r="AP792" i="1" s="1"/>
  <c r="N792" i="1" a="1"/>
  <c r="N792" i="1" s="1"/>
  <c r="AQ791" i="1" a="1"/>
  <c r="AQ791" i="1" s="1"/>
  <c r="AO791" i="1"/>
  <c r="AK791" i="1"/>
  <c r="AI791" i="1"/>
  <c r="AH791" i="1"/>
  <c r="AG791" i="1"/>
  <c r="AF791" i="1"/>
  <c r="U791" i="1"/>
  <c r="U791" i="1" a="1"/>
  <c r="T791" i="1"/>
  <c r="T791" i="1" a="1"/>
  <c r="S791" i="1"/>
  <c r="R791" i="1" a="1"/>
  <c r="R791" i="1" s="1"/>
  <c r="P791" i="1"/>
  <c r="AP791" i="1" s="1" a="1"/>
  <c r="AP791" i="1" s="1"/>
  <c r="P791" i="1" a="1"/>
  <c r="N791" i="1"/>
  <c r="AO791" i="1" s="1" a="1"/>
  <c r="N791" i="1" a="1"/>
  <c r="AQ790" i="1" a="1"/>
  <c r="AQ790" i="1" s="1"/>
  <c r="AO790" i="1"/>
  <c r="AM790" i="1"/>
  <c r="AK790" i="1"/>
  <c r="AI790" i="1"/>
  <c r="AH790" i="1" s="1"/>
  <c r="AG790" i="1"/>
  <c r="AF790" i="1"/>
  <c r="V790" i="1"/>
  <c r="U790" i="1" a="1"/>
  <c r="U790" i="1" s="1"/>
  <c r="T790" i="1"/>
  <c r="AL790" i="1" s="1"/>
  <c r="AN790" i="1" s="1"/>
  <c r="T790" i="1" a="1"/>
  <c r="S790" i="1"/>
  <c r="R790" i="1" a="1"/>
  <c r="R790" i="1" s="1"/>
  <c r="P790" i="1" a="1"/>
  <c r="P790" i="1" s="1"/>
  <c r="AP790" i="1" s="1" a="1"/>
  <c r="AP790" i="1" s="1"/>
  <c r="N790" i="1"/>
  <c r="AO790" i="1" s="1" a="1"/>
  <c r="N790" i="1" a="1"/>
  <c r="AQ789" i="1" a="1"/>
  <c r="AQ789" i="1" s="1"/>
  <c r="AP789" i="1" a="1"/>
  <c r="AP789" i="1" s="1"/>
  <c r="AL789" i="1"/>
  <c r="AK789" i="1"/>
  <c r="AI789" i="1"/>
  <c r="AH789" i="1" s="1"/>
  <c r="AF789" i="1"/>
  <c r="AG789" i="1" s="1"/>
  <c r="U789" i="1"/>
  <c r="T789" i="1"/>
  <c r="U789" i="1" s="1" a="1"/>
  <c r="T789" i="1" a="1"/>
  <c r="S789" i="1"/>
  <c r="R789" i="1" a="1"/>
  <c r="R789" i="1" s="1"/>
  <c r="P789" i="1" a="1"/>
  <c r="P789" i="1" s="1"/>
  <c r="N789" i="1"/>
  <c r="AO789" i="1" s="1" a="1"/>
  <c r="AO789" i="1" s="1"/>
  <c r="N789" i="1" a="1"/>
  <c r="AQ788" i="1" a="1"/>
  <c r="AQ788" i="1" s="1"/>
  <c r="AO788" i="1"/>
  <c r="AL788" i="1"/>
  <c r="AK788" i="1"/>
  <c r="AI788" i="1"/>
  <c r="AH788" i="1" s="1"/>
  <c r="AF788" i="1"/>
  <c r="AG788" i="1" s="1"/>
  <c r="U788" i="1" a="1"/>
  <c r="U788" i="1" s="1"/>
  <c r="T788" i="1"/>
  <c r="V788" i="1" s="1"/>
  <c r="T788" i="1" a="1"/>
  <c r="S788" i="1"/>
  <c r="R788" i="1" a="1"/>
  <c r="R788" i="1" s="1"/>
  <c r="P788" i="1" a="1"/>
  <c r="P788" i="1" s="1"/>
  <c r="AP788" i="1" s="1" a="1"/>
  <c r="AP788" i="1" s="1"/>
  <c r="N788" i="1"/>
  <c r="AO788" i="1" s="1" a="1"/>
  <c r="N788" i="1" a="1"/>
  <c r="AQ787" i="1" a="1"/>
  <c r="AQ787" i="1" s="1"/>
  <c r="AP787" i="1" a="1"/>
  <c r="AP787" i="1" s="1"/>
  <c r="AO787" i="1"/>
  <c r="AL787" i="1"/>
  <c r="AK787" i="1"/>
  <c r="AI787" i="1"/>
  <c r="AH787" i="1" s="1"/>
  <c r="AF787" i="1"/>
  <c r="AG787" i="1" s="1"/>
  <c r="T787" i="1"/>
  <c r="T787" i="1" a="1"/>
  <c r="S787" i="1"/>
  <c r="R787" i="1" a="1"/>
  <c r="R787" i="1" s="1"/>
  <c r="P787" i="1"/>
  <c r="P787" i="1" a="1"/>
  <c r="N787" i="1" a="1"/>
  <c r="N787" i="1" s="1"/>
  <c r="AO787" i="1" s="1" a="1"/>
  <c r="AQ786" i="1" a="1"/>
  <c r="AQ786" i="1" s="1"/>
  <c r="AL786" i="1"/>
  <c r="AK786" i="1"/>
  <c r="AI786" i="1"/>
  <c r="AH786" i="1"/>
  <c r="AF786" i="1"/>
  <c r="AG786" i="1" s="1"/>
  <c r="T786" i="1" a="1"/>
  <c r="T786" i="1" s="1"/>
  <c r="S786" i="1"/>
  <c r="R786" i="1"/>
  <c r="R786" i="1" a="1"/>
  <c r="P786" i="1" a="1"/>
  <c r="P786" i="1" s="1"/>
  <c r="AP786" i="1" s="1" a="1"/>
  <c r="AP786" i="1" s="1"/>
  <c r="N786" i="1"/>
  <c r="AO786" i="1" s="1" a="1"/>
  <c r="AO786" i="1" s="1"/>
  <c r="N786" i="1" a="1"/>
  <c r="AQ785" i="1" a="1"/>
  <c r="AQ785" i="1" s="1"/>
  <c r="AO785" i="1" a="1"/>
  <c r="AO785" i="1" s="1"/>
  <c r="AK785" i="1"/>
  <c r="AI785" i="1"/>
  <c r="AH785" i="1" s="1"/>
  <c r="AF785" i="1"/>
  <c r="AG785" i="1" s="1"/>
  <c r="V785" i="1"/>
  <c r="T785" i="1" a="1"/>
  <c r="T785" i="1" s="1"/>
  <c r="S785" i="1"/>
  <c r="R785" i="1" a="1"/>
  <c r="R785" i="1" s="1"/>
  <c r="P785" i="1"/>
  <c r="AP785" i="1" s="1" a="1"/>
  <c r="AP785" i="1" s="1"/>
  <c r="P785" i="1" a="1"/>
  <c r="N785" i="1"/>
  <c r="N785" i="1" a="1"/>
  <c r="AQ784" i="1" a="1"/>
  <c r="AQ784" i="1" s="1"/>
  <c r="AL784" i="1"/>
  <c r="AK784" i="1"/>
  <c r="AI784" i="1"/>
  <c r="AH784" i="1" s="1"/>
  <c r="AF784" i="1"/>
  <c r="AG784" i="1" s="1"/>
  <c r="V784" i="1"/>
  <c r="U784" i="1"/>
  <c r="U784" i="1" a="1"/>
  <c r="T784" i="1"/>
  <c r="T784" i="1" a="1"/>
  <c r="S784" i="1"/>
  <c r="R784" i="1" a="1"/>
  <c r="R784" i="1" s="1"/>
  <c r="P784" i="1" a="1"/>
  <c r="P784" i="1" s="1"/>
  <c r="AP784" i="1" s="1" a="1"/>
  <c r="AP784" i="1" s="1"/>
  <c r="N784" i="1" a="1"/>
  <c r="N784" i="1" s="1"/>
  <c r="AO784" i="1" s="1" a="1"/>
  <c r="AO784" i="1" s="1"/>
  <c r="AQ783" i="1"/>
  <c r="AQ783" i="1" a="1"/>
  <c r="AP783" i="1"/>
  <c r="AK783" i="1"/>
  <c r="AI783" i="1"/>
  <c r="AH783" i="1" s="1"/>
  <c r="AG783" i="1"/>
  <c r="AF783" i="1"/>
  <c r="T783" i="1" a="1"/>
  <c r="T783" i="1" s="1"/>
  <c r="S783" i="1"/>
  <c r="R783" i="1"/>
  <c r="R783" i="1" a="1"/>
  <c r="P783" i="1"/>
  <c r="AP783" i="1" s="1" a="1"/>
  <c r="P783" i="1" a="1"/>
  <c r="N783" i="1" a="1"/>
  <c r="N783" i="1" s="1"/>
  <c r="AO783" i="1" s="1" a="1"/>
  <c r="AO783" i="1" s="1"/>
  <c r="AQ782" i="1" a="1"/>
  <c r="AQ782" i="1" s="1"/>
  <c r="AO782" i="1" a="1"/>
  <c r="AO782" i="1" s="1"/>
  <c r="AL782" i="1"/>
  <c r="AN782" i="1" s="1"/>
  <c r="AK782" i="1"/>
  <c r="AI782" i="1"/>
  <c r="AH782" i="1" s="1"/>
  <c r="AF782" i="1"/>
  <c r="AG782" i="1" s="1"/>
  <c r="U782" i="1" a="1"/>
  <c r="U782" i="1" s="1"/>
  <c r="T782" i="1" a="1"/>
  <c r="T782" i="1" s="1"/>
  <c r="V782" i="1" s="1"/>
  <c r="S782" i="1"/>
  <c r="R782" i="1" a="1"/>
  <c r="R782" i="1" s="1"/>
  <c r="P782" i="1"/>
  <c r="AP782" i="1" s="1" a="1"/>
  <c r="AP782" i="1" s="1"/>
  <c r="P782" i="1" a="1"/>
  <c r="N782" i="1" a="1"/>
  <c r="N782" i="1" s="1"/>
  <c r="AQ781" i="1" a="1"/>
  <c r="AQ781" i="1" s="1"/>
  <c r="AO781" i="1" a="1"/>
  <c r="AO781" i="1" s="1"/>
  <c r="AM781" i="1"/>
  <c r="AL781" i="1"/>
  <c r="AN781" i="1" s="1"/>
  <c r="AK781" i="1"/>
  <c r="AI781" i="1"/>
  <c r="AH781" i="1" s="1"/>
  <c r="AF781" i="1"/>
  <c r="AG781" i="1" s="1"/>
  <c r="V781" i="1"/>
  <c r="U781" i="1"/>
  <c r="T781" i="1" a="1"/>
  <c r="T781" i="1" s="1"/>
  <c r="U781" i="1" s="1" a="1"/>
  <c r="S781" i="1"/>
  <c r="R781" i="1" a="1"/>
  <c r="R781" i="1" s="1"/>
  <c r="P781" i="1"/>
  <c r="AP781" i="1" s="1" a="1"/>
  <c r="AP781" i="1" s="1"/>
  <c r="P781" i="1" a="1"/>
  <c r="N781" i="1" a="1"/>
  <c r="N781" i="1" s="1"/>
  <c r="AQ780" i="1" a="1"/>
  <c r="AQ780" i="1" s="1"/>
  <c r="AK780" i="1"/>
  <c r="AI780" i="1"/>
  <c r="AH780" i="1"/>
  <c r="AF780" i="1"/>
  <c r="AG780" i="1" s="1"/>
  <c r="T780" i="1"/>
  <c r="T780" i="1" a="1"/>
  <c r="S780" i="1"/>
  <c r="R780" i="1"/>
  <c r="R780" i="1" a="1"/>
  <c r="P780" i="1" a="1"/>
  <c r="P780" i="1" s="1"/>
  <c r="AP780" i="1" s="1" a="1"/>
  <c r="AP780" i="1" s="1"/>
  <c r="N780" i="1" a="1"/>
  <c r="N780" i="1" s="1"/>
  <c r="AO780" i="1" s="1" a="1"/>
  <c r="AO780" i="1" s="1"/>
  <c r="AQ779" i="1"/>
  <c r="AQ779" i="1" a="1"/>
  <c r="AK779" i="1"/>
  <c r="AI779" i="1"/>
  <c r="AH779" i="1" s="1"/>
  <c r="AG779" i="1"/>
  <c r="AF779" i="1"/>
  <c r="T779" i="1"/>
  <c r="T779" i="1" a="1"/>
  <c r="S779" i="1"/>
  <c r="R779" i="1" a="1"/>
  <c r="R779" i="1" s="1"/>
  <c r="P779" i="1" a="1"/>
  <c r="P779" i="1" s="1"/>
  <c r="AP779" i="1" s="1" a="1"/>
  <c r="AP779" i="1" s="1"/>
  <c r="N779" i="1" a="1"/>
  <c r="N779" i="1" s="1"/>
  <c r="AO779" i="1" s="1" a="1"/>
  <c r="AO779" i="1" s="1"/>
  <c r="AQ778" i="1" a="1"/>
  <c r="AQ778" i="1" s="1"/>
  <c r="AO778" i="1"/>
  <c r="AM778" i="1"/>
  <c r="AL778" i="1"/>
  <c r="AN778" i="1" s="1"/>
  <c r="AK778" i="1"/>
  <c r="AI778" i="1"/>
  <c r="AH778" i="1" s="1"/>
  <c r="AF778" i="1"/>
  <c r="AG778" i="1" s="1"/>
  <c r="V778" i="1"/>
  <c r="U778" i="1"/>
  <c r="T778" i="1"/>
  <c r="U778" i="1" s="1" a="1"/>
  <c r="T778" i="1" a="1"/>
  <c r="S778" i="1"/>
  <c r="R778" i="1" a="1"/>
  <c r="R778" i="1" s="1"/>
  <c r="P778" i="1"/>
  <c r="AP778" i="1" s="1" a="1"/>
  <c r="AP778" i="1" s="1"/>
  <c r="P778" i="1" a="1"/>
  <c r="N778" i="1"/>
  <c r="AO778" i="1" s="1" a="1"/>
  <c r="N778" i="1" a="1"/>
  <c r="AQ777" i="1"/>
  <c r="AQ777" i="1" a="1"/>
  <c r="AP777" i="1" a="1"/>
  <c r="AP777" i="1" s="1"/>
  <c r="AK777" i="1"/>
  <c r="AI777" i="1"/>
  <c r="AH777" i="1"/>
  <c r="AG777" i="1"/>
  <c r="AF777" i="1"/>
  <c r="T777" i="1"/>
  <c r="T777" i="1" a="1"/>
  <c r="S777" i="1"/>
  <c r="R777" i="1" a="1"/>
  <c r="R777" i="1" s="1"/>
  <c r="P777" i="1"/>
  <c r="P777" i="1" a="1"/>
  <c r="N777" i="1"/>
  <c r="AO777" i="1" s="1" a="1"/>
  <c r="AO777" i="1" s="1"/>
  <c r="N777" i="1" a="1"/>
  <c r="AQ776" i="1"/>
  <c r="AQ776" i="1" a="1"/>
  <c r="AK776" i="1"/>
  <c r="AI776" i="1"/>
  <c r="AH776" i="1"/>
  <c r="AF776" i="1"/>
  <c r="AG776" i="1" s="1"/>
  <c r="T776" i="1"/>
  <c r="T776" i="1" a="1"/>
  <c r="S776" i="1"/>
  <c r="R776" i="1"/>
  <c r="R776" i="1" a="1"/>
  <c r="P776" i="1"/>
  <c r="AP776" i="1" s="1" a="1"/>
  <c r="AP776" i="1" s="1"/>
  <c r="P776" i="1" a="1"/>
  <c r="N776" i="1"/>
  <c r="AO776" i="1" s="1" a="1"/>
  <c r="AO776" i="1" s="1"/>
  <c r="N776" i="1" a="1"/>
  <c r="AQ775" i="1" a="1"/>
  <c r="AQ775" i="1" s="1"/>
  <c r="AP775" i="1"/>
  <c r="AO775" i="1"/>
  <c r="AK775" i="1"/>
  <c r="AI775" i="1"/>
  <c r="AH775" i="1"/>
  <c r="AF775" i="1"/>
  <c r="AG775" i="1" s="1"/>
  <c r="V775" i="1"/>
  <c r="T775" i="1"/>
  <c r="T775" i="1" a="1"/>
  <c r="S775" i="1"/>
  <c r="R775" i="1" a="1"/>
  <c r="R775" i="1" s="1"/>
  <c r="P775" i="1"/>
  <c r="AP775" i="1" s="1" a="1"/>
  <c r="P775" i="1" a="1"/>
  <c r="N775" i="1" a="1"/>
  <c r="N775" i="1" s="1"/>
  <c r="AO775" i="1" s="1" a="1"/>
  <c r="AQ774" i="1"/>
  <c r="AQ774" i="1" a="1"/>
  <c r="AP774" i="1"/>
  <c r="AP774" i="1" a="1"/>
  <c r="AL774" i="1"/>
  <c r="AN774" i="1" s="1"/>
  <c r="AK774" i="1"/>
  <c r="AI774" i="1"/>
  <c r="AH774" i="1"/>
  <c r="AF774" i="1"/>
  <c r="AG774" i="1" s="1"/>
  <c r="V774" i="1"/>
  <c r="U774" i="1" a="1"/>
  <c r="U774" i="1" s="1"/>
  <c r="T774" i="1" a="1"/>
  <c r="T774" i="1" s="1"/>
  <c r="S774" i="1"/>
  <c r="R774" i="1" a="1"/>
  <c r="R774" i="1" s="1"/>
  <c r="P774" i="1" a="1"/>
  <c r="P774" i="1" s="1"/>
  <c r="N774" i="1"/>
  <c r="AO774" i="1" s="1" a="1"/>
  <c r="AO774" i="1" s="1"/>
  <c r="N774" i="1" a="1"/>
  <c r="AQ773" i="1"/>
  <c r="AQ773" i="1" a="1"/>
  <c r="AK773" i="1"/>
  <c r="AI773" i="1"/>
  <c r="AH773" i="1"/>
  <c r="AF773" i="1"/>
  <c r="AG773" i="1" s="1"/>
  <c r="U773" i="1" a="1"/>
  <c r="U773" i="1" s="1"/>
  <c r="T773" i="1" a="1"/>
  <c r="T773" i="1" s="1"/>
  <c r="S773" i="1"/>
  <c r="R773" i="1" a="1"/>
  <c r="R773" i="1" s="1"/>
  <c r="P773" i="1"/>
  <c r="AP773" i="1" s="1" a="1"/>
  <c r="AP773" i="1" s="1"/>
  <c r="P773" i="1" a="1"/>
  <c r="N773" i="1" a="1"/>
  <c r="N773" i="1" s="1"/>
  <c r="AO773" i="1" s="1" a="1"/>
  <c r="AO773" i="1" s="1"/>
  <c r="AQ772" i="1"/>
  <c r="AQ772" i="1" a="1"/>
  <c r="AL772" i="1"/>
  <c r="AK772" i="1"/>
  <c r="AI772" i="1"/>
  <c r="AH772" i="1"/>
  <c r="AF772" i="1"/>
  <c r="AG772" i="1" s="1"/>
  <c r="V772" i="1"/>
  <c r="U772" i="1" a="1"/>
  <c r="U772" i="1" s="1"/>
  <c r="T772" i="1"/>
  <c r="T772" i="1" a="1"/>
  <c r="S772" i="1"/>
  <c r="R772" i="1" a="1"/>
  <c r="R772" i="1" s="1"/>
  <c r="P772" i="1" a="1"/>
  <c r="P772" i="1" s="1"/>
  <c r="AP772" i="1" s="1" a="1"/>
  <c r="AP772" i="1" s="1"/>
  <c r="N772" i="1"/>
  <c r="AO772" i="1" s="1" a="1"/>
  <c r="AO772" i="1" s="1"/>
  <c r="N772" i="1" a="1"/>
  <c r="AQ771" i="1"/>
  <c r="AQ771" i="1" a="1"/>
  <c r="AP771" i="1"/>
  <c r="AK771" i="1"/>
  <c r="AI771" i="1"/>
  <c r="AH771" i="1"/>
  <c r="AF771" i="1"/>
  <c r="AG771" i="1" s="1"/>
  <c r="T771" i="1" a="1"/>
  <c r="T771" i="1" s="1"/>
  <c r="S771" i="1"/>
  <c r="R771" i="1"/>
  <c r="R771" i="1" a="1"/>
  <c r="P771" i="1" a="1"/>
  <c r="P771" i="1" s="1"/>
  <c r="AP771" i="1" s="1" a="1"/>
  <c r="N771" i="1" a="1"/>
  <c r="N771" i="1" s="1"/>
  <c r="AO771" i="1" s="1" a="1"/>
  <c r="AO771" i="1" s="1"/>
  <c r="AQ770" i="1"/>
  <c r="AQ770" i="1" a="1"/>
  <c r="AM770" i="1"/>
  <c r="AL770" i="1"/>
  <c r="AN770" i="1" s="1"/>
  <c r="AK770" i="1"/>
  <c r="AI770" i="1"/>
  <c r="AH770" i="1"/>
  <c r="AF770" i="1"/>
  <c r="AG770" i="1" s="1"/>
  <c r="T770" i="1" a="1"/>
  <c r="T770" i="1" s="1"/>
  <c r="S770" i="1"/>
  <c r="R770" i="1"/>
  <c r="R770" i="1" a="1"/>
  <c r="P770" i="1" a="1"/>
  <c r="P770" i="1" s="1"/>
  <c r="AP770" i="1" s="1" a="1"/>
  <c r="AP770" i="1" s="1"/>
  <c r="N770" i="1" a="1"/>
  <c r="N770" i="1" s="1"/>
  <c r="AO770" i="1" s="1" a="1"/>
  <c r="AO770" i="1" s="1"/>
  <c r="AQ769" i="1" a="1"/>
  <c r="AQ769" i="1" s="1"/>
  <c r="AK769" i="1"/>
  <c r="AI769" i="1"/>
  <c r="AH769" i="1" s="1"/>
  <c r="AF769" i="1"/>
  <c r="AG769" i="1" s="1"/>
  <c r="T769" i="1" a="1"/>
  <c r="T769" i="1" s="1"/>
  <c r="S769" i="1"/>
  <c r="R769" i="1" a="1"/>
  <c r="R769" i="1" s="1"/>
  <c r="P769" i="1" a="1"/>
  <c r="P769" i="1" s="1"/>
  <c r="AP769" i="1" s="1" a="1"/>
  <c r="AP769" i="1" s="1"/>
  <c r="N769" i="1"/>
  <c r="AO769" i="1" s="1" a="1"/>
  <c r="AO769" i="1" s="1"/>
  <c r="N769" i="1" a="1"/>
  <c r="AQ768" i="1"/>
  <c r="AQ768" i="1" a="1"/>
  <c r="AP768" i="1"/>
  <c r="AK768" i="1"/>
  <c r="AI768" i="1"/>
  <c r="AH768" i="1" s="1"/>
  <c r="AG768" i="1"/>
  <c r="AF768" i="1"/>
  <c r="T768" i="1" a="1"/>
  <c r="T768" i="1" s="1"/>
  <c r="S768" i="1"/>
  <c r="R768" i="1" a="1"/>
  <c r="R768" i="1" s="1"/>
  <c r="P768" i="1"/>
  <c r="AP768" i="1" s="1" a="1"/>
  <c r="P768" i="1" a="1"/>
  <c r="N768" i="1"/>
  <c r="AO768" i="1" s="1" a="1"/>
  <c r="AO768" i="1" s="1"/>
  <c r="N768" i="1" a="1"/>
  <c r="AQ767" i="1"/>
  <c r="AQ767" i="1" a="1"/>
  <c r="AP767" i="1"/>
  <c r="AO767" i="1" a="1"/>
  <c r="AO767" i="1" s="1"/>
  <c r="AM767" i="1"/>
  <c r="AL767" i="1"/>
  <c r="AN767" i="1" s="1"/>
  <c r="AK767" i="1"/>
  <c r="AI767" i="1"/>
  <c r="AH767" i="1" s="1"/>
  <c r="AG767" i="1"/>
  <c r="AF767" i="1"/>
  <c r="V767" i="1"/>
  <c r="U767" i="1" a="1"/>
  <c r="U767" i="1" s="1"/>
  <c r="T767" i="1"/>
  <c r="T767" i="1" a="1"/>
  <c r="S767" i="1"/>
  <c r="R767" i="1"/>
  <c r="R767" i="1" a="1"/>
  <c r="P767" i="1"/>
  <c r="AP767" i="1" s="1" a="1"/>
  <c r="P767" i="1" a="1"/>
  <c r="N767" i="1"/>
  <c r="N767" i="1" a="1"/>
  <c r="AQ766" i="1"/>
  <c r="AQ766" i="1" a="1"/>
  <c r="AO766" i="1" a="1"/>
  <c r="AO766" i="1" s="1"/>
  <c r="AM766" i="1"/>
  <c r="AL766" i="1"/>
  <c r="AN766" i="1" s="1"/>
  <c r="AK766" i="1"/>
  <c r="AI766" i="1"/>
  <c r="AH766" i="1" s="1"/>
  <c r="AF766" i="1"/>
  <c r="AG766" i="1" s="1"/>
  <c r="V766" i="1"/>
  <c r="U766" i="1"/>
  <c r="T766" i="1"/>
  <c r="U766" i="1" s="1" a="1"/>
  <c r="T766" i="1" a="1"/>
  <c r="S766" i="1"/>
  <c r="R766" i="1"/>
  <c r="R766" i="1" a="1"/>
  <c r="P766" i="1"/>
  <c r="AP766" i="1" s="1" a="1"/>
  <c r="AP766" i="1" s="1"/>
  <c r="P766" i="1" a="1"/>
  <c r="N766" i="1" a="1"/>
  <c r="N766" i="1" s="1"/>
  <c r="AQ765" i="1" a="1"/>
  <c r="AQ765" i="1" s="1"/>
  <c r="AP765" i="1" a="1"/>
  <c r="AP765" i="1" s="1"/>
  <c r="AO765" i="1"/>
  <c r="AK765" i="1"/>
  <c r="AI765" i="1"/>
  <c r="AH765" i="1"/>
  <c r="AF765" i="1"/>
  <c r="AG765" i="1" s="1"/>
  <c r="T765" i="1" a="1"/>
  <c r="T765" i="1" s="1"/>
  <c r="AL765" i="1" s="1"/>
  <c r="S765" i="1"/>
  <c r="R765" i="1"/>
  <c r="R765" i="1" a="1"/>
  <c r="P765" i="1"/>
  <c r="P765" i="1" a="1"/>
  <c r="N765" i="1"/>
  <c r="AO765" i="1" s="1" a="1"/>
  <c r="N765" i="1" a="1"/>
  <c r="AQ764" i="1" a="1"/>
  <c r="AQ764" i="1" s="1"/>
  <c r="AK764" i="1"/>
  <c r="AI764" i="1"/>
  <c r="AH764" i="1" s="1"/>
  <c r="AF764" i="1"/>
  <c r="AG764" i="1" s="1"/>
  <c r="T764" i="1" a="1"/>
  <c r="T764" i="1" s="1"/>
  <c r="S764" i="1"/>
  <c r="R764" i="1"/>
  <c r="R764" i="1" a="1"/>
  <c r="P764" i="1" a="1"/>
  <c r="P764" i="1" s="1"/>
  <c r="AP764" i="1" s="1" a="1"/>
  <c r="AP764" i="1" s="1"/>
  <c r="N764" i="1" a="1"/>
  <c r="N764" i="1" s="1"/>
  <c r="AO764" i="1" s="1" a="1"/>
  <c r="AO764" i="1" s="1"/>
  <c r="AQ763" i="1" a="1"/>
  <c r="AQ763" i="1" s="1"/>
  <c r="AP763" i="1"/>
  <c r="AK763" i="1"/>
  <c r="AI763" i="1"/>
  <c r="AH763" i="1"/>
  <c r="AF763" i="1"/>
  <c r="AG763" i="1" s="1"/>
  <c r="V763" i="1"/>
  <c r="T763" i="1" a="1"/>
  <c r="T763" i="1" s="1"/>
  <c r="AL763" i="1" s="1"/>
  <c r="AM763" i="1" s="1"/>
  <c r="S763" i="1"/>
  <c r="R763" i="1"/>
  <c r="R763" i="1" a="1"/>
  <c r="P763" i="1" a="1"/>
  <c r="P763" i="1" s="1"/>
  <c r="AP763" i="1" s="1" a="1"/>
  <c r="N763" i="1" a="1"/>
  <c r="N763" i="1" s="1"/>
  <c r="AO763" i="1" s="1" a="1"/>
  <c r="AO763" i="1" s="1"/>
  <c r="AQ762" i="1"/>
  <c r="AQ762" i="1" a="1"/>
  <c r="AO762" i="1" a="1"/>
  <c r="AO762" i="1" s="1"/>
  <c r="AK762" i="1"/>
  <c r="AI762" i="1"/>
  <c r="AH762" i="1" s="1"/>
  <c r="AG762" i="1"/>
  <c r="AF762" i="1"/>
  <c r="U762" i="1" a="1"/>
  <c r="U762" i="1" s="1"/>
  <c r="T762" i="1"/>
  <c r="T762" i="1" a="1"/>
  <c r="S762" i="1"/>
  <c r="R762" i="1" a="1"/>
  <c r="R762" i="1" s="1"/>
  <c r="P762" i="1" a="1"/>
  <c r="P762" i="1" s="1"/>
  <c r="AP762" i="1" s="1" a="1"/>
  <c r="AP762" i="1" s="1"/>
  <c r="N762" i="1"/>
  <c r="N762" i="1" a="1"/>
  <c r="AQ761" i="1"/>
  <c r="AQ761" i="1" a="1"/>
  <c r="AP761" i="1" a="1"/>
  <c r="AP761" i="1" s="1"/>
  <c r="AO761" i="1"/>
  <c r="AO761" i="1" a="1"/>
  <c r="AK761" i="1"/>
  <c r="AI761" i="1"/>
  <c r="AH761" i="1" s="1"/>
  <c r="AG761" i="1"/>
  <c r="AF761" i="1"/>
  <c r="U761" i="1"/>
  <c r="T761" i="1"/>
  <c r="U761" i="1" s="1" a="1"/>
  <c r="T761" i="1" a="1"/>
  <c r="S761" i="1"/>
  <c r="R761" i="1"/>
  <c r="R761" i="1" a="1"/>
  <c r="P761" i="1"/>
  <c r="P761" i="1" a="1"/>
  <c r="N761" i="1"/>
  <c r="N761" i="1" a="1"/>
  <c r="AQ760" i="1"/>
  <c r="AQ760" i="1" a="1"/>
  <c r="AO760" i="1" a="1"/>
  <c r="AO760" i="1" s="1"/>
  <c r="AL760" i="1"/>
  <c r="AK760" i="1"/>
  <c r="AI760" i="1"/>
  <c r="AH760" i="1" s="1"/>
  <c r="AF760" i="1"/>
  <c r="AG760" i="1" s="1"/>
  <c r="V760" i="1"/>
  <c r="U760" i="1"/>
  <c r="T760" i="1" a="1"/>
  <c r="T760" i="1" s="1"/>
  <c r="U760" i="1" s="1" a="1"/>
  <c r="S760" i="1"/>
  <c r="R760" i="1"/>
  <c r="R760" i="1" a="1"/>
  <c r="P760" i="1"/>
  <c r="AP760" i="1" s="1" a="1"/>
  <c r="AP760" i="1" s="1"/>
  <c r="P760" i="1" a="1"/>
  <c r="N760" i="1"/>
  <c r="N760" i="1" a="1"/>
  <c r="AQ759" i="1" a="1"/>
  <c r="AQ759" i="1" s="1"/>
  <c r="AP759" i="1" a="1"/>
  <c r="AP759" i="1" s="1"/>
  <c r="AK759" i="1"/>
  <c r="AI759" i="1"/>
  <c r="AH759" i="1"/>
  <c r="AG759" i="1"/>
  <c r="AF759" i="1"/>
  <c r="T759" i="1" a="1"/>
  <c r="T759" i="1" s="1"/>
  <c r="S759" i="1"/>
  <c r="R759" i="1"/>
  <c r="R759" i="1" a="1"/>
  <c r="P759" i="1"/>
  <c r="P759" i="1" a="1"/>
  <c r="N759" i="1"/>
  <c r="AO759" i="1" s="1" a="1"/>
  <c r="AO759" i="1" s="1"/>
  <c r="N759" i="1" a="1"/>
  <c r="AQ758" i="1" a="1"/>
  <c r="AQ758" i="1" s="1"/>
  <c r="AO758" i="1" a="1"/>
  <c r="AO758" i="1" s="1"/>
  <c r="AN758" i="1"/>
  <c r="AL758" i="1"/>
  <c r="AM758" i="1" s="1"/>
  <c r="AF758" i="1"/>
  <c r="AG758" i="1" s="1"/>
  <c r="Z758" i="1" s="1"/>
  <c r="AK758" i="1" s="1"/>
  <c r="Y758" i="1"/>
  <c r="V758" i="1"/>
  <c r="T758" i="1" a="1"/>
  <c r="T758" i="1" s="1"/>
  <c r="U758" i="1" s="1" a="1"/>
  <c r="U758" i="1" s="1"/>
  <c r="S758" i="1"/>
  <c r="R758" i="1"/>
  <c r="R758" i="1" a="1"/>
  <c r="P758" i="1" a="1"/>
  <c r="P758" i="1" s="1"/>
  <c r="AP758" i="1" s="1" a="1"/>
  <c r="AP758" i="1" s="1"/>
  <c r="N758" i="1" a="1"/>
  <c r="N758" i="1" s="1"/>
  <c r="AQ757" i="1"/>
  <c r="AQ757" i="1" a="1"/>
  <c r="AN757" i="1"/>
  <c r="AM757" i="1"/>
  <c r="AF757" i="1"/>
  <c r="AG757" i="1" s="1"/>
  <c r="Y757" i="1" s="1"/>
  <c r="V757" i="1"/>
  <c r="U757" i="1"/>
  <c r="U757" i="1" a="1"/>
  <c r="T757" i="1"/>
  <c r="AL757" i="1" s="1"/>
  <c r="T757" i="1" a="1"/>
  <c r="S757" i="1"/>
  <c r="R757" i="1" a="1"/>
  <c r="R757" i="1" s="1"/>
  <c r="P757" i="1"/>
  <c r="AP757" i="1" s="1" a="1"/>
  <c r="AP757" i="1" s="1"/>
  <c r="P757" i="1" a="1"/>
  <c r="N757" i="1"/>
  <c r="AO757" i="1" s="1" a="1"/>
  <c r="AO757" i="1" s="1"/>
  <c r="N757" i="1" a="1"/>
  <c r="AQ756" i="1" a="1"/>
  <c r="AQ756" i="1" s="1"/>
  <c r="AG756" i="1"/>
  <c r="Y756" i="1" s="1"/>
  <c r="AF756" i="1"/>
  <c r="Z756" i="1"/>
  <c r="T756" i="1" a="1"/>
  <c r="T756" i="1" s="1"/>
  <c r="S756" i="1"/>
  <c r="R756" i="1"/>
  <c r="R756" i="1" a="1"/>
  <c r="P756" i="1" a="1"/>
  <c r="P756" i="1" s="1"/>
  <c r="AP756" i="1" s="1" a="1"/>
  <c r="AP756" i="1" s="1"/>
  <c r="N756" i="1" a="1"/>
  <c r="N756" i="1" s="1"/>
  <c r="AO756" i="1" s="1" a="1"/>
  <c r="AO756" i="1" s="1"/>
  <c r="AQ755" i="1" a="1"/>
  <c r="AQ755" i="1" s="1"/>
  <c r="AP755" i="1" a="1"/>
  <c r="AP755" i="1" s="1"/>
  <c r="AL755" i="1"/>
  <c r="AF755" i="1"/>
  <c r="AG755" i="1" s="1"/>
  <c r="Z755" i="1"/>
  <c r="Y755" i="1"/>
  <c r="V755" i="1"/>
  <c r="U755" i="1" a="1"/>
  <c r="U755" i="1" s="1"/>
  <c r="T755" i="1" a="1"/>
  <c r="T755" i="1" s="1"/>
  <c r="S755" i="1"/>
  <c r="R755" i="1"/>
  <c r="R755" i="1" a="1"/>
  <c r="P755" i="1" a="1"/>
  <c r="P755" i="1" s="1"/>
  <c r="N755" i="1" a="1"/>
  <c r="N755" i="1" s="1"/>
  <c r="AO755" i="1" s="1" a="1"/>
  <c r="AO755" i="1" s="1"/>
  <c r="AQ754" i="1"/>
  <c r="AQ754" i="1" a="1"/>
  <c r="AP754" i="1"/>
  <c r="AO754" i="1" a="1"/>
  <c r="AO754" i="1" s="1"/>
  <c r="AK754" i="1"/>
  <c r="AI754" i="1"/>
  <c r="AH754" i="1" s="1"/>
  <c r="AF754" i="1"/>
  <c r="AG754" i="1" s="1"/>
  <c r="T754" i="1"/>
  <c r="T754" i="1" a="1"/>
  <c r="S754" i="1"/>
  <c r="R754" i="1" a="1"/>
  <c r="R754" i="1" s="1"/>
  <c r="P754" i="1"/>
  <c r="AP754" i="1" s="1" a="1"/>
  <c r="P754" i="1" a="1"/>
  <c r="N754" i="1"/>
  <c r="N754" i="1" a="1"/>
  <c r="AQ753" i="1"/>
  <c r="AQ753" i="1" a="1"/>
  <c r="AO753" i="1" a="1"/>
  <c r="AO753" i="1" s="1"/>
  <c r="AK753" i="1"/>
  <c r="AI753" i="1"/>
  <c r="AH753" i="1"/>
  <c r="AG753" i="1"/>
  <c r="AF753" i="1"/>
  <c r="T753" i="1"/>
  <c r="T753" i="1" a="1"/>
  <c r="S753" i="1"/>
  <c r="R753" i="1"/>
  <c r="R753" i="1" a="1"/>
  <c r="P753" i="1" a="1"/>
  <c r="P753" i="1" s="1"/>
  <c r="AP753" i="1" s="1" a="1"/>
  <c r="AP753" i="1" s="1"/>
  <c r="N753" i="1"/>
  <c r="N753" i="1" a="1"/>
  <c r="AQ752" i="1" a="1"/>
  <c r="AQ752" i="1" s="1"/>
  <c r="AP752" i="1" a="1"/>
  <c r="AP752" i="1" s="1"/>
  <c r="AO752" i="1" a="1"/>
  <c r="AO752" i="1" s="1"/>
  <c r="AK752" i="1"/>
  <c r="AI752" i="1"/>
  <c r="AH752" i="1" s="1"/>
  <c r="AF752" i="1"/>
  <c r="AG752" i="1" s="1"/>
  <c r="T752" i="1" a="1"/>
  <c r="T752" i="1" s="1"/>
  <c r="S752" i="1"/>
  <c r="R752" i="1" a="1"/>
  <c r="R752" i="1" s="1"/>
  <c r="P752" i="1"/>
  <c r="P752" i="1" a="1"/>
  <c r="N752" i="1"/>
  <c r="N752" i="1" a="1"/>
  <c r="AQ751" i="1"/>
  <c r="AQ751" i="1" a="1"/>
  <c r="AO751" i="1" a="1"/>
  <c r="AO751" i="1" s="1"/>
  <c r="AL751" i="1"/>
  <c r="AK751" i="1"/>
  <c r="AI751" i="1"/>
  <c r="AH751" i="1" s="1"/>
  <c r="AF751" i="1"/>
  <c r="AG751" i="1" s="1"/>
  <c r="T751" i="1" a="1"/>
  <c r="T751" i="1" s="1"/>
  <c r="S751" i="1"/>
  <c r="R751" i="1"/>
  <c r="R751" i="1" a="1"/>
  <c r="P751" i="1" a="1"/>
  <c r="P751" i="1" s="1"/>
  <c r="AP751" i="1" s="1" a="1"/>
  <c r="AP751" i="1" s="1"/>
  <c r="N751" i="1"/>
  <c r="N751" i="1" a="1"/>
  <c r="AQ750" i="1" a="1"/>
  <c r="AQ750" i="1" s="1"/>
  <c r="AP750" i="1"/>
  <c r="AL750" i="1"/>
  <c r="AK750" i="1"/>
  <c r="AI750" i="1"/>
  <c r="AH750" i="1" s="1"/>
  <c r="AF750" i="1"/>
  <c r="AG750" i="1" s="1"/>
  <c r="T750" i="1"/>
  <c r="V750" i="1" s="1"/>
  <c r="T750" i="1" a="1"/>
  <c r="S750" i="1"/>
  <c r="R750" i="1" a="1"/>
  <c r="R750" i="1" s="1"/>
  <c r="P750" i="1"/>
  <c r="AP750" i="1" s="1" a="1"/>
  <c r="P750" i="1" a="1"/>
  <c r="N750" i="1" a="1"/>
  <c r="N750" i="1" s="1"/>
  <c r="AO750" i="1" s="1" a="1"/>
  <c r="AO750" i="1" s="1"/>
  <c r="AQ749" i="1"/>
  <c r="AQ749" i="1" a="1"/>
  <c r="AP749" i="1" a="1"/>
  <c r="AP749" i="1" s="1"/>
  <c r="AK749" i="1"/>
  <c r="AI749" i="1"/>
  <c r="AH749" i="1"/>
  <c r="AG749" i="1"/>
  <c r="AF749" i="1"/>
  <c r="T749" i="1" a="1"/>
  <c r="T749" i="1" s="1"/>
  <c r="S749" i="1"/>
  <c r="R749" i="1" a="1"/>
  <c r="R749" i="1" s="1"/>
  <c r="P749" i="1" a="1"/>
  <c r="P749" i="1" s="1"/>
  <c r="N749" i="1"/>
  <c r="AO749" i="1" s="1" a="1"/>
  <c r="AO749" i="1" s="1"/>
  <c r="N749" i="1" a="1"/>
  <c r="AQ748" i="1"/>
  <c r="AQ748" i="1" a="1"/>
  <c r="AO748" i="1"/>
  <c r="AO748" i="1" a="1"/>
  <c r="AF748" i="1"/>
  <c r="AG748" i="1" s="1"/>
  <c r="V748" i="1"/>
  <c r="T748" i="1"/>
  <c r="AL748" i="1" s="1"/>
  <c r="AN748" i="1" s="1"/>
  <c r="T748" i="1" a="1"/>
  <c r="S748" i="1"/>
  <c r="R748" i="1" a="1"/>
  <c r="R748" i="1" s="1"/>
  <c r="P748" i="1" a="1"/>
  <c r="P748" i="1" s="1"/>
  <c r="AP748" i="1" s="1" a="1"/>
  <c r="AP748" i="1" s="1"/>
  <c r="N748" i="1"/>
  <c r="N748" i="1" a="1"/>
  <c r="AQ747" i="1"/>
  <c r="AQ747" i="1" a="1"/>
  <c r="AP747" i="1" a="1"/>
  <c r="AP747" i="1" s="1"/>
  <c r="AL747" i="1"/>
  <c r="AN747" i="1" s="1"/>
  <c r="AK747" i="1"/>
  <c r="AI747" i="1"/>
  <c r="AH747" i="1" s="1"/>
  <c r="AF747" i="1"/>
  <c r="AG747" i="1" s="1"/>
  <c r="T747" i="1"/>
  <c r="T747" i="1" a="1"/>
  <c r="S747" i="1"/>
  <c r="R747" i="1"/>
  <c r="R747" i="1" a="1"/>
  <c r="P747" i="1"/>
  <c r="P747" i="1" a="1"/>
  <c r="N747" i="1" a="1"/>
  <c r="N747" i="1" s="1"/>
  <c r="AO747" i="1" s="1" a="1"/>
  <c r="AO747" i="1" s="1"/>
  <c r="AQ746" i="1" a="1"/>
  <c r="AQ746" i="1" s="1"/>
  <c r="AO746" i="1" a="1"/>
  <c r="AO746" i="1" s="1"/>
  <c r="AG746" i="1"/>
  <c r="AF746" i="1"/>
  <c r="T746" i="1" a="1"/>
  <c r="T746" i="1" s="1"/>
  <c r="S746" i="1"/>
  <c r="R746" i="1"/>
  <c r="R746" i="1" a="1"/>
  <c r="P746" i="1" a="1"/>
  <c r="P746" i="1" s="1"/>
  <c r="AP746" i="1" s="1" a="1"/>
  <c r="AP746" i="1" s="1"/>
  <c r="N746" i="1" a="1"/>
  <c r="N746" i="1" s="1"/>
  <c r="AQ745" i="1" a="1"/>
  <c r="AQ745" i="1" s="1"/>
  <c r="AN745" i="1"/>
  <c r="AL745" i="1"/>
  <c r="AM745" i="1" s="1"/>
  <c r="AK745" i="1"/>
  <c r="AI745" i="1"/>
  <c r="AH745" i="1"/>
  <c r="AG745" i="1"/>
  <c r="AF745" i="1"/>
  <c r="T745" i="1" a="1"/>
  <c r="T745" i="1" s="1"/>
  <c r="V745" i="1" s="1"/>
  <c r="S745" i="1"/>
  <c r="R745" i="1"/>
  <c r="R745" i="1" a="1"/>
  <c r="P745" i="1" a="1"/>
  <c r="P745" i="1" s="1"/>
  <c r="AP745" i="1" s="1" a="1"/>
  <c r="AP745" i="1" s="1"/>
  <c r="N745" i="1"/>
  <c r="AO745" i="1" s="1" a="1"/>
  <c r="AO745" i="1" s="1"/>
  <c r="N745" i="1" a="1"/>
  <c r="AQ744" i="1" a="1"/>
  <c r="AQ744" i="1" s="1"/>
  <c r="AK744" i="1"/>
  <c r="AI744" i="1"/>
  <c r="AH744" i="1" s="1"/>
  <c r="AG744" i="1"/>
  <c r="AF744" i="1"/>
  <c r="T744" i="1"/>
  <c r="T744" i="1" a="1"/>
  <c r="S744" i="1"/>
  <c r="R744" i="1" a="1"/>
  <c r="R744" i="1" s="1"/>
  <c r="P744" i="1" a="1"/>
  <c r="P744" i="1" s="1"/>
  <c r="AP744" i="1" s="1" a="1"/>
  <c r="AP744" i="1" s="1"/>
  <c r="N744" i="1"/>
  <c r="AO744" i="1" s="1" a="1"/>
  <c r="AO744" i="1" s="1"/>
  <c r="N744" i="1" a="1"/>
  <c r="AQ743" i="1"/>
  <c r="AQ743" i="1" a="1"/>
  <c r="AM743" i="1"/>
  <c r="AK743" i="1"/>
  <c r="AI743" i="1"/>
  <c r="AH743" i="1"/>
  <c r="AG743" i="1"/>
  <c r="AF743" i="1"/>
  <c r="V743" i="1"/>
  <c r="U743" i="1"/>
  <c r="U743" i="1" a="1"/>
  <c r="T743" i="1"/>
  <c r="AL743" i="1" s="1"/>
  <c r="AN743" i="1" s="1"/>
  <c r="T743" i="1" a="1"/>
  <c r="S743" i="1"/>
  <c r="R743" i="1" a="1"/>
  <c r="R743" i="1" s="1"/>
  <c r="P743" i="1" a="1"/>
  <c r="P743" i="1" s="1"/>
  <c r="AP743" i="1" s="1" a="1"/>
  <c r="AP743" i="1" s="1"/>
  <c r="N743" i="1"/>
  <c r="AO743" i="1" s="1" a="1"/>
  <c r="AO743" i="1" s="1"/>
  <c r="N743" i="1" a="1"/>
  <c r="AQ742" i="1"/>
  <c r="AQ742" i="1" a="1"/>
  <c r="AP742" i="1"/>
  <c r="AK742" i="1"/>
  <c r="AI742" i="1"/>
  <c r="AH742" i="1"/>
  <c r="AG742" i="1"/>
  <c r="AF742" i="1"/>
  <c r="T742" i="1"/>
  <c r="T742" i="1" a="1"/>
  <c r="S742" i="1"/>
  <c r="R742" i="1"/>
  <c r="R742" i="1" a="1"/>
  <c r="P742" i="1" a="1"/>
  <c r="P742" i="1" s="1"/>
  <c r="AP742" i="1" s="1" a="1"/>
  <c r="N742" i="1"/>
  <c r="AO742" i="1" s="1" a="1"/>
  <c r="AO742" i="1" s="1"/>
  <c r="N742" i="1" a="1"/>
  <c r="AQ741" i="1"/>
  <c r="AQ741" i="1" a="1"/>
  <c r="AK741" i="1"/>
  <c r="AI741" i="1"/>
  <c r="AH741" i="1"/>
  <c r="AG741" i="1"/>
  <c r="AF741" i="1"/>
  <c r="U741" i="1" a="1"/>
  <c r="U741" i="1" s="1"/>
  <c r="T741" i="1"/>
  <c r="V741" i="1" s="1"/>
  <c r="T741" i="1" a="1"/>
  <c r="S741" i="1"/>
  <c r="R741" i="1"/>
  <c r="R741" i="1" a="1"/>
  <c r="P741" i="1" a="1"/>
  <c r="P741" i="1" s="1"/>
  <c r="AP741" i="1" s="1" a="1"/>
  <c r="AP741" i="1" s="1"/>
  <c r="N741" i="1" a="1"/>
  <c r="N741" i="1" s="1"/>
  <c r="AO741" i="1" s="1" a="1"/>
  <c r="AO741" i="1" s="1"/>
  <c r="AQ740" i="1" a="1"/>
  <c r="AQ740" i="1" s="1"/>
  <c r="AP740" i="1"/>
  <c r="AO740" i="1"/>
  <c r="AK740" i="1"/>
  <c r="AI740" i="1"/>
  <c r="AH740" i="1"/>
  <c r="AF740" i="1"/>
  <c r="AG740" i="1" s="1"/>
  <c r="V740" i="1"/>
  <c r="T740" i="1"/>
  <c r="T740" i="1" a="1"/>
  <c r="S740" i="1"/>
  <c r="R740" i="1" a="1"/>
  <c r="R740" i="1" s="1"/>
  <c r="P740" i="1"/>
  <c r="AP740" i="1" s="1" a="1"/>
  <c r="P740" i="1" a="1"/>
  <c r="N740" i="1" a="1"/>
  <c r="N740" i="1" s="1"/>
  <c r="AO740" i="1" s="1" a="1"/>
  <c r="AQ739" i="1" a="1"/>
  <c r="AQ739" i="1" s="1"/>
  <c r="AO739" i="1"/>
  <c r="AN739" i="1"/>
  <c r="AM739" i="1"/>
  <c r="AK739" i="1"/>
  <c r="AI739" i="1"/>
  <c r="AH739" i="1"/>
  <c r="AF739" i="1"/>
  <c r="AG739" i="1" s="1"/>
  <c r="V739" i="1"/>
  <c r="U739" i="1" a="1"/>
  <c r="U739" i="1" s="1"/>
  <c r="T739" i="1" a="1"/>
  <c r="T739" i="1" s="1"/>
  <c r="AL739" i="1" s="1"/>
  <c r="S739" i="1"/>
  <c r="R739" i="1"/>
  <c r="R739" i="1" a="1"/>
  <c r="P739" i="1" a="1"/>
  <c r="P739" i="1" s="1"/>
  <c r="AP739" i="1" s="1" a="1"/>
  <c r="AP739" i="1" s="1"/>
  <c r="N739" i="1"/>
  <c r="AO739" i="1" s="1" a="1"/>
  <c r="N739" i="1" a="1"/>
  <c r="AQ738" i="1" a="1"/>
  <c r="AQ738" i="1" s="1"/>
  <c r="AK738" i="1"/>
  <c r="AI738" i="1"/>
  <c r="AH738" i="1"/>
  <c r="AG738" i="1"/>
  <c r="AF738" i="1"/>
  <c r="T738" i="1" a="1"/>
  <c r="T738" i="1" s="1"/>
  <c r="S738" i="1"/>
  <c r="R738" i="1" a="1"/>
  <c r="R738" i="1" s="1"/>
  <c r="P738" i="1" a="1"/>
  <c r="P738" i="1" s="1"/>
  <c r="AP738" i="1" s="1" a="1"/>
  <c r="AP738" i="1" s="1"/>
  <c r="N738" i="1" a="1"/>
  <c r="N738" i="1" s="1"/>
  <c r="AO738" i="1" s="1" a="1"/>
  <c r="AO738" i="1" s="1"/>
  <c r="AQ737" i="1"/>
  <c r="AQ737" i="1" a="1"/>
  <c r="AO737" i="1" a="1"/>
  <c r="AO737" i="1" s="1"/>
  <c r="AM737" i="1"/>
  <c r="AL737" i="1"/>
  <c r="AN737" i="1" s="1"/>
  <c r="AK737" i="1"/>
  <c r="AI737" i="1"/>
  <c r="AH737" i="1" s="1"/>
  <c r="AF737" i="1"/>
  <c r="AG737" i="1" s="1"/>
  <c r="V737" i="1"/>
  <c r="U737" i="1" a="1"/>
  <c r="U737" i="1" s="1"/>
  <c r="T737" i="1"/>
  <c r="T737" i="1" a="1"/>
  <c r="S737" i="1"/>
  <c r="R737" i="1"/>
  <c r="R737" i="1" a="1"/>
  <c r="P737" i="1"/>
  <c r="AP737" i="1" s="1" a="1"/>
  <c r="AP737" i="1" s="1"/>
  <c r="P737" i="1" a="1"/>
  <c r="N737" i="1" a="1"/>
  <c r="N737" i="1" s="1"/>
  <c r="AQ736" i="1"/>
  <c r="AQ736" i="1" a="1"/>
  <c r="AK736" i="1"/>
  <c r="AI736" i="1"/>
  <c r="AH736" i="1"/>
  <c r="AF736" i="1"/>
  <c r="AG736" i="1" s="1"/>
  <c r="T736" i="1" a="1"/>
  <c r="T736" i="1" s="1"/>
  <c r="S736" i="1"/>
  <c r="R736" i="1"/>
  <c r="R736" i="1" a="1"/>
  <c r="P736" i="1"/>
  <c r="AP736" i="1" s="1" a="1"/>
  <c r="AP736" i="1" s="1"/>
  <c r="P736" i="1" a="1"/>
  <c r="N736" i="1" a="1"/>
  <c r="N736" i="1" s="1"/>
  <c r="AO736" i="1" s="1" a="1"/>
  <c r="AO736" i="1" s="1"/>
  <c r="AQ735" i="1" a="1"/>
  <c r="AQ735" i="1" s="1"/>
  <c r="AL735" i="1"/>
  <c r="AK735" i="1"/>
  <c r="AI735" i="1"/>
  <c r="AH735" i="1" s="1"/>
  <c r="AG735" i="1"/>
  <c r="AF735" i="1"/>
  <c r="T735" i="1" a="1"/>
  <c r="T735" i="1" s="1"/>
  <c r="V735" i="1" s="1"/>
  <c r="S735" i="1"/>
  <c r="R735" i="1"/>
  <c r="R735" i="1" a="1"/>
  <c r="P735" i="1" a="1"/>
  <c r="P735" i="1" s="1"/>
  <c r="AP735" i="1" s="1" a="1"/>
  <c r="AP735" i="1" s="1"/>
  <c r="N735" i="1" a="1"/>
  <c r="N735" i="1" s="1"/>
  <c r="AO735" i="1" s="1" a="1"/>
  <c r="AO735" i="1" s="1"/>
  <c r="AQ734" i="1" a="1"/>
  <c r="AQ734" i="1" s="1"/>
  <c r="AL734" i="1"/>
  <c r="AK734" i="1"/>
  <c r="AI734" i="1"/>
  <c r="AH734" i="1" s="1"/>
  <c r="AF734" i="1"/>
  <c r="AG734" i="1" s="1"/>
  <c r="Y734" i="1"/>
  <c r="V734" i="1"/>
  <c r="U734" i="1"/>
  <c r="T734" i="1" a="1"/>
  <c r="T734" i="1" s="1"/>
  <c r="U734" i="1" s="1" a="1"/>
  <c r="S734" i="1"/>
  <c r="R734" i="1" a="1"/>
  <c r="R734" i="1" s="1"/>
  <c r="P734" i="1"/>
  <c r="AP734" i="1" s="1" a="1"/>
  <c r="AP734" i="1" s="1"/>
  <c r="P734" i="1" a="1"/>
  <c r="N734" i="1"/>
  <c r="AO734" i="1" s="1" a="1"/>
  <c r="AO734" i="1" s="1"/>
  <c r="N734" i="1" a="1"/>
  <c r="AQ733" i="1"/>
  <c r="AQ733" i="1" a="1"/>
  <c r="AO733" i="1" a="1"/>
  <c r="AO733" i="1" s="1"/>
  <c r="AN733" i="1"/>
  <c r="AL733" i="1"/>
  <c r="AM733" i="1" s="1"/>
  <c r="AK733" i="1"/>
  <c r="AI733" i="1"/>
  <c r="AH733" i="1"/>
  <c r="AF733" i="1"/>
  <c r="AG733" i="1" s="1"/>
  <c r="U733" i="1"/>
  <c r="U733" i="1" a="1"/>
  <c r="T733" i="1" a="1"/>
  <c r="T733" i="1" s="1"/>
  <c r="V733" i="1" s="1"/>
  <c r="S733" i="1"/>
  <c r="R733" i="1"/>
  <c r="R733" i="1" a="1"/>
  <c r="P733" i="1" a="1"/>
  <c r="P733" i="1" s="1"/>
  <c r="AP733" i="1" s="1" a="1"/>
  <c r="AP733" i="1" s="1"/>
  <c r="N733" i="1" a="1"/>
  <c r="N733" i="1" s="1"/>
  <c r="AQ732" i="1" a="1"/>
  <c r="AQ732" i="1" s="1"/>
  <c r="AK732" i="1"/>
  <c r="AI732" i="1"/>
  <c r="AH732" i="1" s="1"/>
  <c r="AG732" i="1"/>
  <c r="AF732" i="1"/>
  <c r="T732" i="1" a="1"/>
  <c r="T732" i="1" s="1"/>
  <c r="S732" i="1"/>
  <c r="R732" i="1" a="1"/>
  <c r="R732" i="1" s="1"/>
  <c r="P732" i="1" a="1"/>
  <c r="P732" i="1" s="1"/>
  <c r="AP732" i="1" s="1" a="1"/>
  <c r="AP732" i="1" s="1"/>
  <c r="N732" i="1"/>
  <c r="AO732" i="1" s="1" a="1"/>
  <c r="AO732" i="1" s="1"/>
  <c r="N732" i="1" a="1"/>
  <c r="AQ731" i="1" a="1"/>
  <c r="AQ731" i="1" s="1"/>
  <c r="AO731" i="1"/>
  <c r="AL731" i="1"/>
  <c r="AK731" i="1"/>
  <c r="AI731" i="1"/>
  <c r="AH731" i="1" s="1"/>
  <c r="AF731" i="1"/>
  <c r="AG731" i="1" s="1"/>
  <c r="V731" i="1"/>
  <c r="U731" i="1"/>
  <c r="U731" i="1" a="1"/>
  <c r="T731" i="1" a="1"/>
  <c r="T731" i="1" s="1"/>
  <c r="S731" i="1"/>
  <c r="R731" i="1"/>
  <c r="R731" i="1" a="1"/>
  <c r="P731" i="1" a="1"/>
  <c r="P731" i="1" s="1"/>
  <c r="AP731" i="1" s="1" a="1"/>
  <c r="AP731" i="1" s="1"/>
  <c r="N731" i="1"/>
  <c r="AO731" i="1" s="1" a="1"/>
  <c r="N731" i="1" a="1"/>
  <c r="AQ730" i="1"/>
  <c r="AQ730" i="1" a="1"/>
  <c r="AK730" i="1"/>
  <c r="AI730" i="1"/>
  <c r="AH730" i="1" s="1"/>
  <c r="AF730" i="1"/>
  <c r="AG730" i="1" s="1"/>
  <c r="Y730" i="1" s="1"/>
  <c r="T730" i="1"/>
  <c r="T730" i="1" a="1"/>
  <c r="S730" i="1"/>
  <c r="R730" i="1"/>
  <c r="R730" i="1" a="1"/>
  <c r="P730" i="1" a="1"/>
  <c r="P730" i="1" s="1"/>
  <c r="AP730" i="1" s="1" a="1"/>
  <c r="AP730" i="1" s="1"/>
  <c r="N730" i="1" a="1"/>
  <c r="N730" i="1" s="1"/>
  <c r="AO730" i="1" s="1" a="1"/>
  <c r="AO730" i="1" s="1"/>
  <c r="AQ729" i="1" a="1"/>
  <c r="AQ729" i="1" s="1"/>
  <c r="AP729" i="1"/>
  <c r="AP729" i="1" a="1"/>
  <c r="AK729" i="1"/>
  <c r="AI729" i="1"/>
  <c r="AH729" i="1" s="1"/>
  <c r="AF729" i="1"/>
  <c r="AG729" i="1" s="1"/>
  <c r="Y729" i="1"/>
  <c r="T729" i="1" a="1"/>
  <c r="T729" i="1" s="1"/>
  <c r="S729" i="1"/>
  <c r="R729" i="1"/>
  <c r="R729" i="1" a="1"/>
  <c r="P729" i="1"/>
  <c r="P729" i="1" a="1"/>
  <c r="N729" i="1" a="1"/>
  <c r="N729" i="1" s="1"/>
  <c r="AO729" i="1" s="1" a="1"/>
  <c r="AO729" i="1" s="1"/>
  <c r="AQ728" i="1" a="1"/>
  <c r="AQ728" i="1" s="1"/>
  <c r="AO728" i="1"/>
  <c r="AN728" i="1"/>
  <c r="AM728" i="1"/>
  <c r="AK728" i="1"/>
  <c r="AI728" i="1"/>
  <c r="AH728" i="1" s="1"/>
  <c r="AF728" i="1"/>
  <c r="AG728" i="1" s="1"/>
  <c r="V728" i="1"/>
  <c r="U728" i="1"/>
  <c r="U728" i="1" a="1"/>
  <c r="T728" i="1" a="1"/>
  <c r="T728" i="1" s="1"/>
  <c r="AL728" i="1" s="1"/>
  <c r="S728" i="1"/>
  <c r="R728" i="1"/>
  <c r="R728" i="1" a="1"/>
  <c r="P728" i="1" a="1"/>
  <c r="P728" i="1" s="1"/>
  <c r="AP728" i="1" s="1" a="1"/>
  <c r="AP728" i="1" s="1"/>
  <c r="N728" i="1" a="1"/>
  <c r="N728" i="1" s="1"/>
  <c r="AO728" i="1" s="1" a="1"/>
  <c r="AQ727" i="1"/>
  <c r="AQ727" i="1" a="1"/>
  <c r="AP727" i="1"/>
  <c r="AK727" i="1"/>
  <c r="AI727" i="1"/>
  <c r="AH727" i="1" s="1"/>
  <c r="AF727" i="1"/>
  <c r="AG727" i="1" s="1"/>
  <c r="T727" i="1" a="1"/>
  <c r="T727" i="1" s="1"/>
  <c r="S727" i="1"/>
  <c r="R727" i="1" a="1"/>
  <c r="R727" i="1" s="1"/>
  <c r="P727" i="1" a="1"/>
  <c r="P727" i="1" s="1"/>
  <c r="AP727" i="1" s="1" a="1"/>
  <c r="N727" i="1"/>
  <c r="AO727" i="1" s="1" a="1"/>
  <c r="AO727" i="1" s="1"/>
  <c r="N727" i="1" a="1"/>
  <c r="AQ726" i="1" a="1"/>
  <c r="AQ726" i="1" s="1"/>
  <c r="AP726" i="1" a="1"/>
  <c r="AP726" i="1" s="1"/>
  <c r="AL726" i="1"/>
  <c r="AM726" i="1" s="1"/>
  <c r="AK726" i="1"/>
  <c r="AI726" i="1"/>
  <c r="AH726" i="1" s="1"/>
  <c r="AG726" i="1"/>
  <c r="AF726" i="1"/>
  <c r="Y726" i="1"/>
  <c r="U726" i="1"/>
  <c r="T726" i="1"/>
  <c r="U726" i="1" s="1" a="1"/>
  <c r="T726" i="1" a="1"/>
  <c r="S726" i="1"/>
  <c r="R726" i="1"/>
  <c r="R726" i="1" a="1"/>
  <c r="P726" i="1"/>
  <c r="P726" i="1" a="1"/>
  <c r="N726" i="1" a="1"/>
  <c r="N726" i="1" s="1"/>
  <c r="AO726" i="1" s="1" a="1"/>
  <c r="AO726" i="1" s="1"/>
  <c r="AQ725" i="1"/>
  <c r="AQ725" i="1" a="1"/>
  <c r="AM725" i="1"/>
  <c r="AL725" i="1"/>
  <c r="AN725" i="1" s="1"/>
  <c r="AK725" i="1"/>
  <c r="AI725" i="1"/>
  <c r="AH725" i="1" s="1"/>
  <c r="AF725" i="1"/>
  <c r="AG725" i="1" s="1"/>
  <c r="Y725" i="1"/>
  <c r="V725" i="1"/>
  <c r="U725" i="1" a="1"/>
  <c r="U725" i="1" s="1"/>
  <c r="T725" i="1" a="1"/>
  <c r="T725" i="1" s="1"/>
  <c r="S725" i="1"/>
  <c r="R725" i="1"/>
  <c r="R725" i="1" a="1"/>
  <c r="P725" i="1"/>
  <c r="AP725" i="1" s="1" a="1"/>
  <c r="AP725" i="1" s="1"/>
  <c r="P725" i="1" a="1"/>
  <c r="N725" i="1" a="1"/>
  <c r="N725" i="1" s="1"/>
  <c r="AO725" i="1" s="1" a="1"/>
  <c r="AO725" i="1" s="1"/>
  <c r="AQ724" i="1" a="1"/>
  <c r="AQ724" i="1" s="1"/>
  <c r="AK724" i="1"/>
  <c r="AI724" i="1"/>
  <c r="AH724" i="1"/>
  <c r="AG724" i="1"/>
  <c r="AF724" i="1"/>
  <c r="T724" i="1"/>
  <c r="T724" i="1" a="1"/>
  <c r="S724" i="1"/>
  <c r="R724" i="1"/>
  <c r="R724" i="1" a="1"/>
  <c r="P724" i="1"/>
  <c r="AP724" i="1" s="1" a="1"/>
  <c r="AP724" i="1" s="1"/>
  <c r="P724" i="1" a="1"/>
  <c r="N724" i="1"/>
  <c r="AO724" i="1" s="1" a="1"/>
  <c r="AO724" i="1" s="1"/>
  <c r="N724" i="1" a="1"/>
  <c r="AQ723" i="1"/>
  <c r="AQ723" i="1" a="1"/>
  <c r="AK723" i="1"/>
  <c r="AI723" i="1"/>
  <c r="AH723" i="1" s="1"/>
  <c r="AG723" i="1"/>
  <c r="AF723" i="1"/>
  <c r="T723" i="1" a="1"/>
  <c r="T723" i="1" s="1"/>
  <c r="S723" i="1"/>
  <c r="R723" i="1"/>
  <c r="R723" i="1" a="1"/>
  <c r="P723" i="1" a="1"/>
  <c r="P723" i="1" s="1"/>
  <c r="AP723" i="1" s="1" a="1"/>
  <c r="AP723" i="1" s="1"/>
  <c r="N723" i="1"/>
  <c r="AO723" i="1" s="1" a="1"/>
  <c r="AO723" i="1" s="1"/>
  <c r="N723" i="1" a="1"/>
  <c r="AQ722" i="1"/>
  <c r="AQ722" i="1" a="1"/>
  <c r="AP722" i="1" a="1"/>
  <c r="AP722" i="1" s="1"/>
  <c r="AN722" i="1"/>
  <c r="AL722" i="1"/>
  <c r="AM722" i="1" s="1"/>
  <c r="AK722" i="1"/>
  <c r="AI722" i="1"/>
  <c r="AH722" i="1" s="1"/>
  <c r="AF722" i="1"/>
  <c r="AG722" i="1" s="1"/>
  <c r="V722" i="1"/>
  <c r="U722" i="1" a="1"/>
  <c r="U722" i="1" s="1"/>
  <c r="T722" i="1"/>
  <c r="T722" i="1" a="1"/>
  <c r="S722" i="1"/>
  <c r="R722" i="1"/>
  <c r="R722" i="1" a="1"/>
  <c r="P722" i="1"/>
  <c r="P722" i="1" a="1"/>
  <c r="N722" i="1"/>
  <c r="AO722" i="1" s="1" a="1"/>
  <c r="AO722" i="1" s="1"/>
  <c r="N722" i="1" a="1"/>
  <c r="AQ721" i="1"/>
  <c r="AQ721" i="1" a="1"/>
  <c r="AO721" i="1" a="1"/>
  <c r="AO721" i="1" s="1"/>
  <c r="AK721" i="1"/>
  <c r="AI721" i="1"/>
  <c r="AH721" i="1"/>
  <c r="AG721" i="1"/>
  <c r="AF721" i="1"/>
  <c r="T721" i="1" a="1"/>
  <c r="T721" i="1" s="1"/>
  <c r="S721" i="1"/>
  <c r="R721" i="1"/>
  <c r="R721" i="1" a="1"/>
  <c r="P721" i="1"/>
  <c r="AP721" i="1" s="1" a="1"/>
  <c r="AP721" i="1" s="1"/>
  <c r="P721" i="1" a="1"/>
  <c r="N721" i="1"/>
  <c r="N721" i="1" a="1"/>
  <c r="AQ720" i="1" a="1"/>
  <c r="AQ720" i="1" s="1"/>
  <c r="AN720" i="1"/>
  <c r="AL720" i="1"/>
  <c r="AM720" i="1" s="1"/>
  <c r="AK720" i="1"/>
  <c r="AI720" i="1"/>
  <c r="AH720" i="1" s="1"/>
  <c r="AF720" i="1"/>
  <c r="AG720" i="1" s="1"/>
  <c r="U720" i="1" a="1"/>
  <c r="U720" i="1" s="1"/>
  <c r="T720" i="1"/>
  <c r="V720" i="1" s="1"/>
  <c r="T720" i="1" a="1"/>
  <c r="S720" i="1"/>
  <c r="R720" i="1" a="1"/>
  <c r="R720" i="1" s="1"/>
  <c r="P720" i="1"/>
  <c r="AP720" i="1" s="1" a="1"/>
  <c r="AP720" i="1" s="1"/>
  <c r="P720" i="1" a="1"/>
  <c r="N720" i="1" a="1"/>
  <c r="N720" i="1" s="1"/>
  <c r="AO720" i="1" s="1" a="1"/>
  <c r="AO720" i="1" s="1"/>
  <c r="AQ719" i="1"/>
  <c r="AQ719" i="1" a="1"/>
  <c r="AK719" i="1"/>
  <c r="AI719" i="1"/>
  <c r="AH719" i="1" s="1"/>
  <c r="AF719" i="1"/>
  <c r="AG719" i="1" s="1"/>
  <c r="T719" i="1" a="1"/>
  <c r="T719" i="1" s="1"/>
  <c r="AL719" i="1" s="1"/>
  <c r="S719" i="1"/>
  <c r="R719" i="1"/>
  <c r="R719" i="1" a="1"/>
  <c r="P719" i="1" a="1"/>
  <c r="P719" i="1" s="1"/>
  <c r="AP719" i="1" s="1" a="1"/>
  <c r="AP719" i="1" s="1"/>
  <c r="N719" i="1" a="1"/>
  <c r="N719" i="1" s="1"/>
  <c r="AO719" i="1" s="1" a="1"/>
  <c r="AO719" i="1" s="1"/>
  <c r="AQ718" i="1"/>
  <c r="AQ718" i="1" a="1"/>
  <c r="AL718" i="1"/>
  <c r="AK718" i="1"/>
  <c r="AI718" i="1"/>
  <c r="AH718" i="1" s="1"/>
  <c r="AF718" i="1"/>
  <c r="AG718" i="1" s="1"/>
  <c r="U718" i="1" a="1"/>
  <c r="U718" i="1" s="1"/>
  <c r="T718" i="1" a="1"/>
  <c r="T718" i="1" s="1"/>
  <c r="V718" i="1" s="1"/>
  <c r="S718" i="1"/>
  <c r="R718" i="1" a="1"/>
  <c r="R718" i="1" s="1"/>
  <c r="P718" i="1"/>
  <c r="AP718" i="1" s="1" a="1"/>
  <c r="AP718" i="1" s="1"/>
  <c r="P718" i="1" a="1"/>
  <c r="N718" i="1" a="1"/>
  <c r="N718" i="1" s="1"/>
  <c r="AO718" i="1" s="1" a="1"/>
  <c r="AO718" i="1" s="1"/>
  <c r="AQ717" i="1"/>
  <c r="AQ717" i="1" a="1"/>
  <c r="AP717" i="1" a="1"/>
  <c r="AP717" i="1" s="1"/>
  <c r="AL717" i="1"/>
  <c r="AK717" i="1"/>
  <c r="AI717" i="1"/>
  <c r="AH717" i="1"/>
  <c r="AG717" i="1"/>
  <c r="AF717" i="1"/>
  <c r="V717" i="1"/>
  <c r="U717" i="1"/>
  <c r="T717" i="1"/>
  <c r="U717" i="1" s="1" a="1"/>
  <c r="T717" i="1" a="1"/>
  <c r="S717" i="1"/>
  <c r="R717" i="1" a="1"/>
  <c r="R717" i="1" s="1"/>
  <c r="P717" i="1" a="1"/>
  <c r="P717" i="1" s="1"/>
  <c r="N717" i="1"/>
  <c r="AO717" i="1" s="1" a="1"/>
  <c r="AO717" i="1" s="1"/>
  <c r="N717" i="1" a="1"/>
  <c r="AQ716" i="1" a="1"/>
  <c r="AQ716" i="1" s="1"/>
  <c r="AP716" i="1"/>
  <c r="AO716" i="1"/>
  <c r="AK716" i="1"/>
  <c r="AI716" i="1"/>
  <c r="AH716" i="1" s="1"/>
  <c r="AF716" i="1"/>
  <c r="AG716" i="1" s="1"/>
  <c r="T716" i="1"/>
  <c r="T716" i="1" a="1"/>
  <c r="S716" i="1"/>
  <c r="R716" i="1"/>
  <c r="R716" i="1" a="1"/>
  <c r="P716" i="1"/>
  <c r="AP716" i="1" s="1" a="1"/>
  <c r="P716" i="1" a="1"/>
  <c r="N716" i="1" a="1"/>
  <c r="N716" i="1" s="1"/>
  <c r="AO716" i="1" s="1" a="1"/>
  <c r="AQ715" i="1"/>
  <c r="AQ715" i="1" a="1"/>
  <c r="AP715" i="1" a="1"/>
  <c r="AP715" i="1" s="1"/>
  <c r="AN715" i="1"/>
  <c r="AL715" i="1"/>
  <c r="AM715" i="1" s="1"/>
  <c r="AK715" i="1"/>
  <c r="AI715" i="1"/>
  <c r="AH715" i="1"/>
  <c r="AG715" i="1"/>
  <c r="Y715" i="1" s="1"/>
  <c r="AF715" i="1"/>
  <c r="V715" i="1"/>
  <c r="U715" i="1"/>
  <c r="U715" i="1" a="1"/>
  <c r="T715" i="1"/>
  <c r="T715" i="1" a="1"/>
  <c r="S715" i="1"/>
  <c r="R715" i="1" a="1"/>
  <c r="R715" i="1" s="1"/>
  <c r="P715" i="1" a="1"/>
  <c r="P715" i="1" s="1"/>
  <c r="N715" i="1"/>
  <c r="AO715" i="1" s="1" a="1"/>
  <c r="AO715" i="1" s="1"/>
  <c r="N715" i="1" a="1"/>
  <c r="AQ714" i="1"/>
  <c r="AQ714" i="1" a="1"/>
  <c r="AL714" i="1"/>
  <c r="AK714" i="1"/>
  <c r="AI714" i="1"/>
  <c r="AH714" i="1"/>
  <c r="AF714" i="1"/>
  <c r="AG714" i="1" s="1"/>
  <c r="U714" i="1" a="1"/>
  <c r="U714" i="1" s="1"/>
  <c r="T714" i="1"/>
  <c r="V714" i="1" s="1"/>
  <c r="T714" i="1" a="1"/>
  <c r="S714" i="1"/>
  <c r="R714" i="1"/>
  <c r="R714" i="1" a="1"/>
  <c r="P714" i="1"/>
  <c r="AP714" i="1" s="1" a="1"/>
  <c r="AP714" i="1" s="1"/>
  <c r="P714" i="1" a="1"/>
  <c r="N714" i="1"/>
  <c r="AO714" i="1" s="1" a="1"/>
  <c r="AO714" i="1" s="1"/>
  <c r="N714" i="1" a="1"/>
  <c r="AQ713" i="1"/>
  <c r="AQ713" i="1" a="1"/>
  <c r="AK713" i="1"/>
  <c r="AI713" i="1"/>
  <c r="AH713" i="1"/>
  <c r="AG713" i="1"/>
  <c r="AF713" i="1"/>
  <c r="V713" i="1"/>
  <c r="T713" i="1"/>
  <c r="T713" i="1" a="1"/>
  <c r="S713" i="1"/>
  <c r="R713" i="1"/>
  <c r="R713" i="1" a="1"/>
  <c r="P713" i="1"/>
  <c r="AP713" i="1" s="1" a="1"/>
  <c r="AP713" i="1" s="1"/>
  <c r="P713" i="1" a="1"/>
  <c r="N713" i="1" a="1"/>
  <c r="N713" i="1" s="1"/>
  <c r="AO713" i="1" s="1" a="1"/>
  <c r="AO713" i="1" s="1"/>
  <c r="AQ712" i="1" a="1"/>
  <c r="AQ712" i="1" s="1"/>
  <c r="AP712" i="1" a="1"/>
  <c r="AP712" i="1" s="1"/>
  <c r="AK712" i="1"/>
  <c r="AI712" i="1"/>
  <c r="AH712" i="1"/>
  <c r="AF712" i="1"/>
  <c r="AG712" i="1" s="1"/>
  <c r="T712" i="1"/>
  <c r="T712" i="1" a="1"/>
  <c r="S712" i="1"/>
  <c r="R712" i="1"/>
  <c r="R712" i="1" a="1"/>
  <c r="P712" i="1"/>
  <c r="P712" i="1" a="1"/>
  <c r="N712" i="1"/>
  <c r="AO712" i="1" s="1" a="1"/>
  <c r="AO712" i="1" s="1"/>
  <c r="N712" i="1" a="1"/>
  <c r="AQ711" i="1" a="1"/>
  <c r="AQ711" i="1" s="1"/>
  <c r="AO711" i="1"/>
  <c r="AK711" i="1"/>
  <c r="AI711" i="1"/>
  <c r="AH711" i="1"/>
  <c r="AF711" i="1"/>
  <c r="AG711" i="1" s="1"/>
  <c r="V711" i="1"/>
  <c r="T711" i="1"/>
  <c r="AL711" i="1" s="1"/>
  <c r="AM711" i="1" s="1"/>
  <c r="T711" i="1" a="1"/>
  <c r="S711" i="1"/>
  <c r="R711" i="1"/>
  <c r="R711" i="1" a="1"/>
  <c r="P711" i="1" a="1"/>
  <c r="P711" i="1" s="1"/>
  <c r="AP711" i="1" s="1" a="1"/>
  <c r="AP711" i="1" s="1"/>
  <c r="N711" i="1" a="1"/>
  <c r="N711" i="1" s="1"/>
  <c r="AO711" i="1" s="1" a="1"/>
  <c r="AQ710" i="1" a="1"/>
  <c r="AQ710" i="1" s="1"/>
  <c r="AO710" i="1"/>
  <c r="AK710" i="1"/>
  <c r="AI710" i="1"/>
  <c r="AH710" i="1"/>
  <c r="AG710" i="1"/>
  <c r="AF710" i="1"/>
  <c r="T710" i="1" a="1"/>
  <c r="T710" i="1" s="1"/>
  <c r="S710" i="1"/>
  <c r="R710" i="1" a="1"/>
  <c r="R710" i="1" s="1"/>
  <c r="P710" i="1" a="1"/>
  <c r="P710" i="1" s="1"/>
  <c r="AP710" i="1" s="1" a="1"/>
  <c r="AP710" i="1" s="1"/>
  <c r="N710" i="1"/>
  <c r="AO710" i="1" s="1" a="1"/>
  <c r="N710" i="1" a="1"/>
  <c r="AQ709" i="1"/>
  <c r="AQ709" i="1" a="1"/>
  <c r="AK709" i="1"/>
  <c r="AI709" i="1"/>
  <c r="AH709" i="1" s="1"/>
  <c r="AG709" i="1"/>
  <c r="AF709" i="1"/>
  <c r="T709" i="1" a="1"/>
  <c r="T709" i="1" s="1"/>
  <c r="S709" i="1"/>
  <c r="R709" i="1" a="1"/>
  <c r="R709" i="1" s="1"/>
  <c r="P709" i="1" a="1"/>
  <c r="P709" i="1" s="1"/>
  <c r="AP709" i="1" s="1" a="1"/>
  <c r="AP709" i="1" s="1"/>
  <c r="N709" i="1"/>
  <c r="AO709" i="1" s="1" a="1"/>
  <c r="AO709" i="1" s="1"/>
  <c r="N709" i="1" a="1"/>
  <c r="AQ708" i="1"/>
  <c r="AQ708" i="1" a="1"/>
  <c r="AM708" i="1"/>
  <c r="AK708" i="1"/>
  <c r="AI708" i="1"/>
  <c r="AH708" i="1" s="1"/>
  <c r="AG708" i="1"/>
  <c r="AF708" i="1"/>
  <c r="V708" i="1"/>
  <c r="U708" i="1"/>
  <c r="U708" i="1" a="1"/>
  <c r="T708" i="1"/>
  <c r="AL708" i="1" s="1"/>
  <c r="AN708" i="1" s="1"/>
  <c r="T708" i="1" a="1"/>
  <c r="S708" i="1"/>
  <c r="R708" i="1" a="1"/>
  <c r="R708" i="1" s="1"/>
  <c r="P708" i="1" a="1"/>
  <c r="P708" i="1" s="1"/>
  <c r="AP708" i="1" s="1" a="1"/>
  <c r="AP708" i="1" s="1"/>
  <c r="N708" i="1" a="1"/>
  <c r="N708" i="1" s="1"/>
  <c r="AO708" i="1" s="1" a="1"/>
  <c r="AO708" i="1" s="1"/>
  <c r="AQ707" i="1" a="1"/>
  <c r="AQ707" i="1" s="1"/>
  <c r="AL707" i="1"/>
  <c r="AK707" i="1"/>
  <c r="AI707" i="1"/>
  <c r="AH707" i="1" s="1"/>
  <c r="AG707" i="1"/>
  <c r="AF707" i="1"/>
  <c r="U707" i="1"/>
  <c r="T707" i="1" a="1"/>
  <c r="T707" i="1" s="1"/>
  <c r="U707" i="1" s="1" a="1"/>
  <c r="S707" i="1"/>
  <c r="R707" i="1" a="1"/>
  <c r="R707" i="1" s="1"/>
  <c r="P707" i="1" a="1"/>
  <c r="P707" i="1" s="1"/>
  <c r="AP707" i="1" s="1" a="1"/>
  <c r="AP707" i="1" s="1"/>
  <c r="N707" i="1" a="1"/>
  <c r="N707" i="1" s="1"/>
  <c r="AO707" i="1" s="1" a="1"/>
  <c r="AO707" i="1" s="1"/>
  <c r="AQ706" i="1" a="1"/>
  <c r="AQ706" i="1" s="1"/>
  <c r="AO706" i="1" a="1"/>
  <c r="AO706" i="1" s="1"/>
  <c r="AL706" i="1"/>
  <c r="AK706" i="1"/>
  <c r="AI706" i="1"/>
  <c r="AH706" i="1" s="1"/>
  <c r="AF706" i="1"/>
  <c r="AG706" i="1" s="1"/>
  <c r="T706" i="1" a="1"/>
  <c r="T706" i="1" s="1"/>
  <c r="S706" i="1"/>
  <c r="R706" i="1" a="1"/>
  <c r="R706" i="1" s="1"/>
  <c r="P706" i="1" a="1"/>
  <c r="P706" i="1" s="1"/>
  <c r="AP706" i="1" s="1" a="1"/>
  <c r="AP706" i="1" s="1"/>
  <c r="N706" i="1" a="1"/>
  <c r="N706" i="1" s="1"/>
  <c r="AQ705" i="1" a="1"/>
  <c r="AQ705" i="1" s="1"/>
  <c r="AO705" i="1" a="1"/>
  <c r="AO705" i="1" s="1"/>
  <c r="AK705" i="1"/>
  <c r="AI705" i="1"/>
  <c r="AH705" i="1"/>
  <c r="AF705" i="1"/>
  <c r="AG705" i="1" s="1"/>
  <c r="T705" i="1" a="1"/>
  <c r="T705" i="1" s="1"/>
  <c r="U705" i="1" s="1" a="1"/>
  <c r="U705" i="1" s="1"/>
  <c r="S705" i="1"/>
  <c r="R705" i="1" a="1"/>
  <c r="R705" i="1" s="1"/>
  <c r="P705" i="1" a="1"/>
  <c r="P705" i="1" s="1"/>
  <c r="AP705" i="1" s="1" a="1"/>
  <c r="AP705" i="1" s="1"/>
  <c r="N705" i="1" a="1"/>
  <c r="N705" i="1" s="1"/>
  <c r="AQ704" i="1"/>
  <c r="AQ704" i="1" a="1"/>
  <c r="AP704" i="1" a="1"/>
  <c r="AP704" i="1" s="1"/>
  <c r="AO704" i="1" a="1"/>
  <c r="AO704" i="1" s="1"/>
  <c r="AL704" i="1"/>
  <c r="AK704" i="1"/>
  <c r="AI704" i="1"/>
  <c r="AH704" i="1"/>
  <c r="AG704" i="1"/>
  <c r="AF704" i="1"/>
  <c r="V704" i="1"/>
  <c r="U704" i="1"/>
  <c r="T704" i="1" a="1"/>
  <c r="T704" i="1" s="1"/>
  <c r="U704" i="1" s="1" a="1"/>
  <c r="S704" i="1"/>
  <c r="R704" i="1" a="1"/>
  <c r="R704" i="1" s="1"/>
  <c r="P704" i="1" a="1"/>
  <c r="P704" i="1" s="1"/>
  <c r="N704" i="1"/>
  <c r="N704" i="1" a="1"/>
  <c r="AQ703" i="1"/>
  <c r="AQ703" i="1" a="1"/>
  <c r="AO703" i="1" a="1"/>
  <c r="AO703" i="1" s="1"/>
  <c r="AK703" i="1"/>
  <c r="AI703" i="1"/>
  <c r="AH703" i="1"/>
  <c r="AG703" i="1"/>
  <c r="AF703" i="1"/>
  <c r="T703" i="1" a="1"/>
  <c r="T703" i="1" s="1"/>
  <c r="S703" i="1"/>
  <c r="R703" i="1" a="1"/>
  <c r="R703" i="1" s="1"/>
  <c r="P703" i="1"/>
  <c r="AP703" i="1" s="1" a="1"/>
  <c r="AP703" i="1" s="1"/>
  <c r="P703" i="1" a="1"/>
  <c r="N703" i="1" a="1"/>
  <c r="N703" i="1" s="1"/>
  <c r="AQ702" i="1" a="1"/>
  <c r="AQ702" i="1" s="1"/>
  <c r="AL702" i="1"/>
  <c r="AK702" i="1"/>
  <c r="AI702" i="1"/>
  <c r="AH702" i="1" s="1"/>
  <c r="AG702" i="1"/>
  <c r="AF702" i="1"/>
  <c r="V702" i="1"/>
  <c r="U702" i="1"/>
  <c r="T702" i="1"/>
  <c r="U702" i="1" s="1" a="1"/>
  <c r="T702" i="1" a="1"/>
  <c r="S702" i="1"/>
  <c r="R702" i="1" a="1"/>
  <c r="R702" i="1" s="1"/>
  <c r="P702" i="1"/>
  <c r="AP702" i="1" s="1" a="1"/>
  <c r="AP702" i="1" s="1"/>
  <c r="P702" i="1" a="1"/>
  <c r="N702" i="1"/>
  <c r="AO702" i="1" s="1" a="1"/>
  <c r="AO702" i="1" s="1"/>
  <c r="N702" i="1" a="1"/>
  <c r="AQ701" i="1" a="1"/>
  <c r="AQ701" i="1" s="1"/>
  <c r="AO701" i="1" a="1"/>
  <c r="AO701" i="1" s="1"/>
  <c r="AK701" i="1"/>
  <c r="AI701" i="1"/>
  <c r="AH701" i="1"/>
  <c r="AF701" i="1"/>
  <c r="AG701" i="1" s="1"/>
  <c r="T701" i="1" a="1"/>
  <c r="T701" i="1" s="1"/>
  <c r="S701" i="1"/>
  <c r="R701" i="1"/>
  <c r="R701" i="1" a="1"/>
  <c r="P701" i="1"/>
  <c r="AP701" i="1" s="1" a="1"/>
  <c r="AP701" i="1" s="1"/>
  <c r="P701" i="1" a="1"/>
  <c r="N701" i="1" a="1"/>
  <c r="N701" i="1" s="1"/>
  <c r="AQ700" i="1"/>
  <c r="AQ700" i="1" a="1"/>
  <c r="AL700" i="1"/>
  <c r="AK700" i="1"/>
  <c r="AI700" i="1"/>
  <c r="AH700" i="1"/>
  <c r="AF700" i="1"/>
  <c r="AG700" i="1" s="1"/>
  <c r="T700" i="1" a="1"/>
  <c r="T700" i="1" s="1"/>
  <c r="S700" i="1"/>
  <c r="R700" i="1" a="1"/>
  <c r="R700" i="1" s="1"/>
  <c r="P700" i="1"/>
  <c r="AP700" i="1" s="1" a="1"/>
  <c r="AP700" i="1" s="1"/>
  <c r="P700" i="1" a="1"/>
  <c r="N700" i="1" a="1"/>
  <c r="N700" i="1" s="1"/>
  <c r="AO700" i="1" s="1" a="1"/>
  <c r="AO700" i="1" s="1"/>
  <c r="AQ699" i="1" a="1"/>
  <c r="AQ699" i="1" s="1"/>
  <c r="AO699" i="1" a="1"/>
  <c r="AO699" i="1" s="1"/>
  <c r="AK699" i="1"/>
  <c r="AI699" i="1"/>
  <c r="AH699" i="1" s="1"/>
  <c r="AF699" i="1"/>
  <c r="AG699" i="1" s="1"/>
  <c r="T699" i="1" a="1"/>
  <c r="T699" i="1" s="1"/>
  <c r="S699" i="1"/>
  <c r="R699" i="1"/>
  <c r="R699" i="1" a="1"/>
  <c r="P699" i="1"/>
  <c r="AP699" i="1" s="1" a="1"/>
  <c r="AP699" i="1" s="1"/>
  <c r="P699" i="1" a="1"/>
  <c r="N699" i="1" a="1"/>
  <c r="N699" i="1" s="1"/>
  <c r="AQ698" i="1"/>
  <c r="AQ698" i="1" a="1"/>
  <c r="AM698" i="1"/>
  <c r="AL698" i="1"/>
  <c r="AN698" i="1" s="1"/>
  <c r="AK698" i="1"/>
  <c r="AI698" i="1"/>
  <c r="AH698" i="1"/>
  <c r="AF698" i="1"/>
  <c r="AG698" i="1" s="1"/>
  <c r="V698" i="1"/>
  <c r="U698" i="1" a="1"/>
  <c r="U698" i="1" s="1"/>
  <c r="T698" i="1"/>
  <c r="T698" i="1" a="1"/>
  <c r="S698" i="1"/>
  <c r="R698" i="1"/>
  <c r="R698" i="1" a="1"/>
  <c r="P698" i="1" a="1"/>
  <c r="P698" i="1" s="1"/>
  <c r="AP698" i="1" s="1" a="1"/>
  <c r="AP698" i="1" s="1"/>
  <c r="N698" i="1"/>
  <c r="AO698" i="1" s="1" a="1"/>
  <c r="AO698" i="1" s="1"/>
  <c r="N698" i="1" a="1"/>
  <c r="AQ697" i="1" a="1"/>
  <c r="AQ697" i="1" s="1"/>
  <c r="AK697" i="1"/>
  <c r="AI697" i="1"/>
  <c r="AH697" i="1"/>
  <c r="AG697" i="1"/>
  <c r="AF697" i="1"/>
  <c r="T697" i="1"/>
  <c r="T697" i="1" a="1"/>
  <c r="S697" i="1"/>
  <c r="R697" i="1" a="1"/>
  <c r="R697" i="1" s="1"/>
  <c r="P697" i="1"/>
  <c r="AP697" i="1" s="1" a="1"/>
  <c r="AP697" i="1" s="1"/>
  <c r="P697" i="1" a="1"/>
  <c r="N697" i="1" a="1"/>
  <c r="N697" i="1" s="1"/>
  <c r="AO697" i="1" s="1" a="1"/>
  <c r="AO697" i="1" s="1"/>
  <c r="AQ696" i="1" a="1"/>
  <c r="AQ696" i="1" s="1"/>
  <c r="AP696" i="1" a="1"/>
  <c r="AP696" i="1" s="1"/>
  <c r="AK696" i="1"/>
  <c r="AI696" i="1"/>
  <c r="AH696" i="1"/>
  <c r="AF696" i="1"/>
  <c r="AG696" i="1" s="1"/>
  <c r="T696" i="1"/>
  <c r="AL696" i="1" s="1"/>
  <c r="T696" i="1" a="1"/>
  <c r="S696" i="1"/>
  <c r="R696" i="1"/>
  <c r="R696" i="1" a="1"/>
  <c r="P696" i="1"/>
  <c r="P696" i="1" a="1"/>
  <c r="N696" i="1"/>
  <c r="AO696" i="1" s="1" a="1"/>
  <c r="AO696" i="1" s="1"/>
  <c r="N696" i="1" a="1"/>
  <c r="AQ695" i="1"/>
  <c r="AQ695" i="1" a="1"/>
  <c r="AN695" i="1"/>
  <c r="AL695" i="1"/>
  <c r="AM695" i="1" s="1"/>
  <c r="AK695" i="1"/>
  <c r="AI695" i="1"/>
  <c r="AH695" i="1" s="1"/>
  <c r="AG695" i="1"/>
  <c r="AF695" i="1"/>
  <c r="T695" i="1"/>
  <c r="T695" i="1" a="1"/>
  <c r="S695" i="1"/>
  <c r="R695" i="1"/>
  <c r="R695" i="1" a="1"/>
  <c r="P695" i="1"/>
  <c r="AP695" i="1" s="1" a="1"/>
  <c r="AP695" i="1" s="1"/>
  <c r="P695" i="1" a="1"/>
  <c r="N695" i="1"/>
  <c r="AO695" i="1" s="1" a="1"/>
  <c r="AO695" i="1" s="1"/>
  <c r="N695" i="1" a="1"/>
  <c r="AQ694" i="1"/>
  <c r="AQ694" i="1" a="1"/>
  <c r="AP694" i="1" a="1"/>
  <c r="AP694" i="1" s="1"/>
  <c r="AN694" i="1"/>
  <c r="AM694" i="1"/>
  <c r="AL694" i="1"/>
  <c r="AK694" i="1"/>
  <c r="AI694" i="1"/>
  <c r="AH694" i="1"/>
  <c r="AG694" i="1"/>
  <c r="AF694" i="1"/>
  <c r="U694" i="1" a="1"/>
  <c r="U694" i="1" s="1"/>
  <c r="T694" i="1"/>
  <c r="V694" i="1" s="1"/>
  <c r="T694" i="1" a="1"/>
  <c r="S694" i="1"/>
  <c r="R694" i="1"/>
  <c r="R694" i="1" a="1"/>
  <c r="P694" i="1"/>
  <c r="P694" i="1" a="1"/>
  <c r="N694" i="1" a="1"/>
  <c r="N694" i="1" s="1"/>
  <c r="AO694" i="1" s="1" a="1"/>
  <c r="AO694" i="1" s="1"/>
  <c r="AQ693" i="1" a="1"/>
  <c r="AQ693" i="1" s="1"/>
  <c r="AK693" i="1"/>
  <c r="AI693" i="1"/>
  <c r="AH693" i="1"/>
  <c r="AF693" i="1"/>
  <c r="AG693" i="1" s="1"/>
  <c r="U693" i="1" a="1"/>
  <c r="U693" i="1" s="1"/>
  <c r="T693" i="1"/>
  <c r="T693" i="1" a="1"/>
  <c r="S693" i="1"/>
  <c r="R693" i="1"/>
  <c r="R693" i="1" a="1"/>
  <c r="P693" i="1"/>
  <c r="AP693" i="1" s="1" a="1"/>
  <c r="AP693" i="1" s="1"/>
  <c r="P693" i="1" a="1"/>
  <c r="N693" i="1" a="1"/>
  <c r="N693" i="1" s="1"/>
  <c r="AO693" i="1" s="1" a="1"/>
  <c r="AO693" i="1" s="1"/>
  <c r="AQ692" i="1"/>
  <c r="AQ692" i="1" a="1"/>
  <c r="AO692" i="1"/>
  <c r="AK692" i="1"/>
  <c r="AI692" i="1"/>
  <c r="AH692" i="1"/>
  <c r="AG692" i="1"/>
  <c r="AF692" i="1"/>
  <c r="T692" i="1" a="1"/>
  <c r="T692" i="1" s="1"/>
  <c r="S692" i="1"/>
  <c r="R692" i="1"/>
  <c r="R692" i="1" a="1"/>
  <c r="P692" i="1" a="1"/>
  <c r="P692" i="1" s="1"/>
  <c r="AP692" i="1" s="1" a="1"/>
  <c r="AP692" i="1" s="1"/>
  <c r="N692" i="1"/>
  <c r="AO692" i="1" s="1" a="1"/>
  <c r="N692" i="1" a="1"/>
  <c r="AQ691" i="1"/>
  <c r="AQ691" i="1" a="1"/>
  <c r="AK691" i="1"/>
  <c r="AI691" i="1"/>
  <c r="AH691" i="1"/>
  <c r="AF691" i="1"/>
  <c r="AG691" i="1" s="1"/>
  <c r="U691" i="1" a="1"/>
  <c r="U691" i="1" s="1"/>
  <c r="T691" i="1" a="1"/>
  <c r="T691" i="1" s="1"/>
  <c r="S691" i="1"/>
  <c r="R691" i="1" a="1"/>
  <c r="R691" i="1" s="1"/>
  <c r="P691" i="1" a="1"/>
  <c r="P691" i="1" s="1"/>
  <c r="AP691" i="1" s="1" a="1"/>
  <c r="AP691" i="1" s="1"/>
  <c r="N691" i="1"/>
  <c r="AO691" i="1" s="1" a="1"/>
  <c r="AO691" i="1" s="1"/>
  <c r="N691" i="1" a="1"/>
  <c r="AQ690" i="1"/>
  <c r="AQ690" i="1" a="1"/>
  <c r="AP690" i="1"/>
  <c r="AL690" i="1"/>
  <c r="AK690" i="1"/>
  <c r="AI690" i="1"/>
  <c r="AH690" i="1"/>
  <c r="AG690" i="1"/>
  <c r="AF690" i="1"/>
  <c r="U690" i="1"/>
  <c r="U690" i="1" a="1"/>
  <c r="T690" i="1"/>
  <c r="V690" i="1" s="1"/>
  <c r="T690" i="1" a="1"/>
  <c r="S690" i="1"/>
  <c r="R690" i="1" a="1"/>
  <c r="R690" i="1" s="1"/>
  <c r="P690" i="1" a="1"/>
  <c r="P690" i="1" s="1"/>
  <c r="AP690" i="1" s="1" a="1"/>
  <c r="N690" i="1"/>
  <c r="AO690" i="1" s="1" a="1"/>
  <c r="AO690" i="1" s="1"/>
  <c r="N690" i="1" a="1"/>
  <c r="AQ689" i="1" a="1"/>
  <c r="AQ689" i="1" s="1"/>
  <c r="AO689" i="1" a="1"/>
  <c r="AO689" i="1" s="1"/>
  <c r="AK689" i="1"/>
  <c r="AI689" i="1"/>
  <c r="AH689" i="1" s="1"/>
  <c r="AG689" i="1"/>
  <c r="AF689" i="1"/>
  <c r="T689" i="1" a="1"/>
  <c r="T689" i="1" s="1"/>
  <c r="S689" i="1"/>
  <c r="R689" i="1"/>
  <c r="R689" i="1" a="1"/>
  <c r="P689" i="1" a="1"/>
  <c r="P689" i="1" s="1"/>
  <c r="AP689" i="1" s="1" a="1"/>
  <c r="AP689" i="1" s="1"/>
  <c r="N689" i="1"/>
  <c r="N689" i="1" a="1"/>
  <c r="AQ688" i="1" a="1"/>
  <c r="AQ688" i="1" s="1"/>
  <c r="AP688" i="1" a="1"/>
  <c r="AP688" i="1" s="1"/>
  <c r="AK688" i="1"/>
  <c r="AI688" i="1"/>
  <c r="AH688" i="1"/>
  <c r="AG688" i="1"/>
  <c r="AF688" i="1"/>
  <c r="T688" i="1" a="1"/>
  <c r="T688" i="1" s="1"/>
  <c r="S688" i="1"/>
  <c r="R688" i="1" a="1"/>
  <c r="R688" i="1" s="1"/>
  <c r="P688" i="1" a="1"/>
  <c r="P688" i="1" s="1"/>
  <c r="N688" i="1"/>
  <c r="AO688" i="1" s="1" a="1"/>
  <c r="AO688" i="1" s="1"/>
  <c r="N688" i="1" a="1"/>
  <c r="AQ687" i="1" a="1"/>
  <c r="AQ687" i="1" s="1"/>
  <c r="AP687" i="1"/>
  <c r="AO687" i="1" a="1"/>
  <c r="AO687" i="1" s="1"/>
  <c r="AK687" i="1"/>
  <c r="AI687" i="1"/>
  <c r="AH687" i="1"/>
  <c r="AF687" i="1"/>
  <c r="AG687" i="1" s="1"/>
  <c r="U687" i="1"/>
  <c r="U687" i="1" a="1"/>
  <c r="T687" i="1" a="1"/>
  <c r="T687" i="1" s="1"/>
  <c r="S687" i="1"/>
  <c r="R687" i="1" a="1"/>
  <c r="R687" i="1" s="1"/>
  <c r="P687" i="1"/>
  <c r="AP687" i="1" s="1" a="1"/>
  <c r="P687" i="1" a="1"/>
  <c r="N687" i="1" a="1"/>
  <c r="N687" i="1" s="1"/>
  <c r="AQ686" i="1"/>
  <c r="AQ686" i="1" a="1"/>
  <c r="AP686" i="1" a="1"/>
  <c r="AP686" i="1" s="1"/>
  <c r="AK686" i="1"/>
  <c r="AI686" i="1"/>
  <c r="AH686" i="1"/>
  <c r="AG686" i="1"/>
  <c r="AF686" i="1"/>
  <c r="T686" i="1" a="1"/>
  <c r="T686" i="1" s="1"/>
  <c r="AL686" i="1" s="1"/>
  <c r="S686" i="1"/>
  <c r="R686" i="1" a="1"/>
  <c r="R686" i="1" s="1"/>
  <c r="P686" i="1" a="1"/>
  <c r="P686" i="1" s="1"/>
  <c r="N686" i="1"/>
  <c r="AO686" i="1" s="1" a="1"/>
  <c r="AO686" i="1" s="1"/>
  <c r="N686" i="1" a="1"/>
  <c r="AQ685" i="1" a="1"/>
  <c r="AQ685" i="1" s="1"/>
  <c r="AK685" i="1"/>
  <c r="AI685" i="1"/>
  <c r="AH685" i="1"/>
  <c r="AG685" i="1"/>
  <c r="AF685" i="1"/>
  <c r="T685" i="1"/>
  <c r="T685" i="1" a="1"/>
  <c r="S685" i="1"/>
  <c r="R685" i="1" a="1"/>
  <c r="R685" i="1" s="1"/>
  <c r="P685" i="1"/>
  <c r="AP685" i="1" s="1" a="1"/>
  <c r="AP685" i="1" s="1"/>
  <c r="P685" i="1" a="1"/>
  <c r="N685" i="1" a="1"/>
  <c r="N685" i="1" s="1"/>
  <c r="AO685" i="1" s="1" a="1"/>
  <c r="AO685" i="1" s="1"/>
  <c r="AQ684" i="1" a="1"/>
  <c r="AQ684" i="1" s="1"/>
  <c r="AL684" i="1"/>
  <c r="AK684" i="1"/>
  <c r="AI684" i="1"/>
  <c r="AH684" i="1"/>
  <c r="AG684" i="1"/>
  <c r="AF684" i="1"/>
  <c r="T684" i="1"/>
  <c r="T684" i="1" a="1"/>
  <c r="S684" i="1"/>
  <c r="R684" i="1"/>
  <c r="R684" i="1" a="1"/>
  <c r="P684" i="1"/>
  <c r="AP684" i="1" s="1" a="1"/>
  <c r="AP684" i="1" s="1"/>
  <c r="P684" i="1" a="1"/>
  <c r="N684" i="1"/>
  <c r="AO684" i="1" s="1" a="1"/>
  <c r="AO684" i="1" s="1"/>
  <c r="N684" i="1" a="1"/>
  <c r="AQ683" i="1" a="1"/>
  <c r="AQ683" i="1" s="1"/>
  <c r="AO683" i="1" a="1"/>
  <c r="AO683" i="1" s="1"/>
  <c r="AK683" i="1"/>
  <c r="AI683" i="1"/>
  <c r="AH683" i="1" s="1"/>
  <c r="AF683" i="1"/>
  <c r="AG683" i="1" s="1"/>
  <c r="T683" i="1" a="1"/>
  <c r="T683" i="1" s="1"/>
  <c r="S683" i="1"/>
  <c r="R683" i="1"/>
  <c r="R683" i="1" a="1"/>
  <c r="P683" i="1"/>
  <c r="AP683" i="1" s="1" a="1"/>
  <c r="AP683" i="1" s="1"/>
  <c r="P683" i="1" a="1"/>
  <c r="N683" i="1"/>
  <c r="N683" i="1" a="1"/>
  <c r="AQ682" i="1" a="1"/>
  <c r="AQ682" i="1" s="1"/>
  <c r="AO682" i="1"/>
  <c r="AO682" i="1" a="1"/>
  <c r="AK682" i="1"/>
  <c r="AI682" i="1"/>
  <c r="AH682" i="1" s="1"/>
  <c r="AF682" i="1"/>
  <c r="AG682" i="1" s="1"/>
  <c r="T682" i="1"/>
  <c r="AL682" i="1" s="1"/>
  <c r="T682" i="1" a="1"/>
  <c r="S682" i="1"/>
  <c r="R682" i="1" a="1"/>
  <c r="R682" i="1" s="1"/>
  <c r="P682" i="1"/>
  <c r="AP682" i="1" s="1" a="1"/>
  <c r="AP682" i="1" s="1"/>
  <c r="P682" i="1" a="1"/>
  <c r="N682" i="1"/>
  <c r="N682" i="1" a="1"/>
  <c r="AQ681" i="1" a="1"/>
  <c r="AQ681" i="1" s="1"/>
  <c r="AK681" i="1"/>
  <c r="AI681" i="1"/>
  <c r="AH681" i="1"/>
  <c r="AF681" i="1"/>
  <c r="AG681" i="1" s="1"/>
  <c r="T681" i="1" a="1"/>
  <c r="T681" i="1" s="1"/>
  <c r="S681" i="1"/>
  <c r="R681" i="1"/>
  <c r="R681" i="1" a="1"/>
  <c r="P681" i="1" a="1"/>
  <c r="P681" i="1" s="1"/>
  <c r="AP681" i="1" s="1" a="1"/>
  <c r="AP681" i="1" s="1"/>
  <c r="N681" i="1" a="1"/>
  <c r="N681" i="1" s="1"/>
  <c r="AO681" i="1" s="1" a="1"/>
  <c r="AO681" i="1" s="1"/>
  <c r="AQ680" i="1" a="1"/>
  <c r="AQ680" i="1" s="1"/>
  <c r="AO680" i="1"/>
  <c r="AL680" i="1"/>
  <c r="AM680" i="1" s="1"/>
  <c r="AK680" i="1"/>
  <c r="AI680" i="1"/>
  <c r="AH680" i="1"/>
  <c r="AF680" i="1"/>
  <c r="AG680" i="1" s="1"/>
  <c r="V680" i="1"/>
  <c r="U680" i="1" a="1"/>
  <c r="U680" i="1" s="1"/>
  <c r="T680" i="1" a="1"/>
  <c r="T680" i="1" s="1"/>
  <c r="S680" i="1"/>
  <c r="R680" i="1" a="1"/>
  <c r="R680" i="1" s="1"/>
  <c r="P680" i="1" a="1"/>
  <c r="P680" i="1" s="1"/>
  <c r="AP680" i="1" s="1" a="1"/>
  <c r="AP680" i="1" s="1"/>
  <c r="N680" i="1"/>
  <c r="AO680" i="1" s="1" a="1"/>
  <c r="N680" i="1" a="1"/>
  <c r="AQ679" i="1" a="1"/>
  <c r="AQ679" i="1" s="1"/>
  <c r="AP679" i="1" a="1"/>
  <c r="AP679" i="1" s="1"/>
  <c r="AK679" i="1"/>
  <c r="AI679" i="1"/>
  <c r="AH679" i="1" s="1"/>
  <c r="AF679" i="1"/>
  <c r="AG679" i="1" s="1"/>
  <c r="T679" i="1" a="1"/>
  <c r="T679" i="1" s="1"/>
  <c r="S679" i="1"/>
  <c r="R679" i="1" a="1"/>
  <c r="R679" i="1" s="1"/>
  <c r="P679" i="1" a="1"/>
  <c r="P679" i="1" s="1"/>
  <c r="N679" i="1"/>
  <c r="AO679" i="1" s="1" a="1"/>
  <c r="AO679" i="1" s="1"/>
  <c r="N679" i="1" a="1"/>
  <c r="AQ678" i="1"/>
  <c r="AQ678" i="1" a="1"/>
  <c r="AP678" i="1" a="1"/>
  <c r="AP678" i="1" s="1"/>
  <c r="AK678" i="1"/>
  <c r="AI678" i="1"/>
  <c r="AH678" i="1"/>
  <c r="AF678" i="1"/>
  <c r="AG678" i="1" s="1"/>
  <c r="V678" i="1"/>
  <c r="T678" i="1"/>
  <c r="T678" i="1" a="1"/>
  <c r="S678" i="1"/>
  <c r="R678" i="1" a="1"/>
  <c r="R678" i="1" s="1"/>
  <c r="P678" i="1"/>
  <c r="P678" i="1" a="1"/>
  <c r="N678" i="1" a="1"/>
  <c r="N678" i="1" s="1"/>
  <c r="AO678" i="1" s="1" a="1"/>
  <c r="AO678" i="1" s="1"/>
  <c r="AQ677" i="1"/>
  <c r="AQ677" i="1" a="1"/>
  <c r="AP677" i="1"/>
  <c r="AO677" i="1" a="1"/>
  <c r="AO677" i="1" s="1"/>
  <c r="AL677" i="1"/>
  <c r="AK677" i="1"/>
  <c r="AI677" i="1"/>
  <c r="AH677" i="1" s="1"/>
  <c r="AF677" i="1"/>
  <c r="AG677" i="1" s="1"/>
  <c r="T677" i="1" a="1"/>
  <c r="T677" i="1" s="1"/>
  <c r="S677" i="1"/>
  <c r="R677" i="1"/>
  <c r="R677" i="1" a="1"/>
  <c r="P677" i="1" a="1"/>
  <c r="P677" i="1" s="1"/>
  <c r="AP677" i="1" s="1" a="1"/>
  <c r="N677" i="1" a="1"/>
  <c r="N677" i="1" s="1"/>
  <c r="AQ676" i="1"/>
  <c r="AQ676" i="1" a="1"/>
  <c r="AP676" i="1" a="1"/>
  <c r="AP676" i="1" s="1"/>
  <c r="AL676" i="1"/>
  <c r="AK676" i="1"/>
  <c r="AI676" i="1"/>
  <c r="AH676" i="1" s="1"/>
  <c r="AG676" i="1"/>
  <c r="AF676" i="1"/>
  <c r="U676" i="1" a="1"/>
  <c r="U676" i="1" s="1"/>
  <c r="T676" i="1" a="1"/>
  <c r="T676" i="1" s="1"/>
  <c r="V676" i="1" s="1"/>
  <c r="S676" i="1"/>
  <c r="R676" i="1"/>
  <c r="R676" i="1" a="1"/>
  <c r="P676" i="1"/>
  <c r="P676" i="1" a="1"/>
  <c r="N676" i="1" a="1"/>
  <c r="N676" i="1" s="1"/>
  <c r="AO676" i="1" s="1" a="1"/>
  <c r="AO676" i="1" s="1"/>
  <c r="AQ675" i="1" a="1"/>
  <c r="AQ675" i="1" s="1"/>
  <c r="AO675" i="1"/>
  <c r="AO675" i="1" a="1"/>
  <c r="AL675" i="1"/>
  <c r="AN675" i="1" s="1"/>
  <c r="AK675" i="1"/>
  <c r="AI675" i="1"/>
  <c r="AH675" i="1" s="1"/>
  <c r="AF675" i="1"/>
  <c r="AG675" i="1" s="1"/>
  <c r="V675" i="1"/>
  <c r="U675" i="1" a="1"/>
  <c r="U675" i="1" s="1"/>
  <c r="T675" i="1" a="1"/>
  <c r="T675" i="1" s="1"/>
  <c r="S675" i="1"/>
  <c r="R675" i="1"/>
  <c r="R675" i="1" a="1"/>
  <c r="P675" i="1" a="1"/>
  <c r="P675" i="1" s="1"/>
  <c r="AP675" i="1" s="1" a="1"/>
  <c r="AP675" i="1" s="1"/>
  <c r="N675" i="1" a="1"/>
  <c r="N675" i="1" s="1"/>
  <c r="AQ674" i="1"/>
  <c r="AQ674" i="1" a="1"/>
  <c r="AP674" i="1" a="1"/>
  <c r="AP674" i="1" s="1"/>
  <c r="AN674" i="1"/>
  <c r="AM674" i="1"/>
  <c r="AL674" i="1"/>
  <c r="AK674" i="1"/>
  <c r="AI674" i="1"/>
  <c r="AH674" i="1"/>
  <c r="AG674" i="1"/>
  <c r="AF674" i="1"/>
  <c r="U674" i="1"/>
  <c r="U674" i="1" a="1"/>
  <c r="T674" i="1"/>
  <c r="V674" i="1" s="1"/>
  <c r="T674" i="1" a="1"/>
  <c r="S674" i="1"/>
  <c r="R674" i="1"/>
  <c r="R674" i="1" a="1"/>
  <c r="P674" i="1" a="1"/>
  <c r="P674" i="1" s="1"/>
  <c r="N674" i="1" a="1"/>
  <c r="N674" i="1" s="1"/>
  <c r="AO674" i="1" s="1" a="1"/>
  <c r="AO674" i="1" s="1"/>
  <c r="AQ673" i="1"/>
  <c r="AQ673" i="1" a="1"/>
  <c r="AK673" i="1"/>
  <c r="AI673" i="1"/>
  <c r="AH673" i="1" s="1"/>
  <c r="AF673" i="1"/>
  <c r="AG673" i="1" s="1"/>
  <c r="T673" i="1" a="1"/>
  <c r="T673" i="1" s="1"/>
  <c r="S673" i="1"/>
  <c r="R673" i="1" a="1"/>
  <c r="R673" i="1" s="1"/>
  <c r="P673" i="1"/>
  <c r="AP673" i="1" s="1" a="1"/>
  <c r="AP673" i="1" s="1"/>
  <c r="P673" i="1" a="1"/>
  <c r="N673" i="1" a="1"/>
  <c r="N673" i="1" s="1"/>
  <c r="AO673" i="1" s="1" a="1"/>
  <c r="AO673" i="1" s="1"/>
  <c r="AQ672" i="1"/>
  <c r="AQ672" i="1" a="1"/>
  <c r="AO672" i="1"/>
  <c r="AM672" i="1"/>
  <c r="AL672" i="1"/>
  <c r="AN672" i="1" s="1"/>
  <c r="AK672" i="1"/>
  <c r="AI672" i="1"/>
  <c r="AH672" i="1" s="1"/>
  <c r="AF672" i="1"/>
  <c r="AG672" i="1" s="1"/>
  <c r="T672" i="1"/>
  <c r="T672" i="1" a="1"/>
  <c r="S672" i="1"/>
  <c r="R672" i="1"/>
  <c r="R672" i="1" a="1"/>
  <c r="P672" i="1"/>
  <c r="AP672" i="1" s="1" a="1"/>
  <c r="AP672" i="1" s="1"/>
  <c r="P672" i="1" a="1"/>
  <c r="N672" i="1" a="1"/>
  <c r="N672" i="1" s="1"/>
  <c r="AO672" i="1" s="1" a="1"/>
  <c r="AQ671" i="1" a="1"/>
  <c r="AQ671" i="1" s="1"/>
  <c r="AP671" i="1"/>
  <c r="AO671" i="1" a="1"/>
  <c r="AO671" i="1" s="1"/>
  <c r="AK671" i="1"/>
  <c r="AI671" i="1"/>
  <c r="AH671" i="1"/>
  <c r="AG671" i="1"/>
  <c r="AF671" i="1"/>
  <c r="T671" i="1" a="1"/>
  <c r="T671" i="1" s="1"/>
  <c r="S671" i="1"/>
  <c r="R671" i="1" a="1"/>
  <c r="R671" i="1" s="1"/>
  <c r="P671" i="1"/>
  <c r="AP671" i="1" s="1" a="1"/>
  <c r="P671" i="1" a="1"/>
  <c r="N671" i="1" a="1"/>
  <c r="N671" i="1" s="1"/>
  <c r="AQ670" i="1" a="1"/>
  <c r="AQ670" i="1" s="1"/>
  <c r="AO670" i="1"/>
  <c r="AK670" i="1"/>
  <c r="AI670" i="1"/>
  <c r="AH670" i="1"/>
  <c r="AG670" i="1"/>
  <c r="AF670" i="1"/>
  <c r="T670" i="1"/>
  <c r="T670" i="1" a="1"/>
  <c r="S670" i="1"/>
  <c r="R670" i="1"/>
  <c r="R670" i="1" a="1"/>
  <c r="P670" i="1"/>
  <c r="AP670" i="1" s="1" a="1"/>
  <c r="AP670" i="1" s="1"/>
  <c r="P670" i="1" a="1"/>
  <c r="N670" i="1" a="1"/>
  <c r="N670" i="1" s="1"/>
  <c r="AO670" i="1" s="1" a="1"/>
  <c r="AQ669" i="1" a="1"/>
  <c r="AQ669" i="1" s="1"/>
  <c r="AL669" i="1"/>
  <c r="AM669" i="1" s="1"/>
  <c r="AK669" i="1"/>
  <c r="AI669" i="1"/>
  <c r="AH669" i="1"/>
  <c r="AF669" i="1"/>
  <c r="AG669" i="1" s="1"/>
  <c r="T669" i="1" a="1"/>
  <c r="T669" i="1" s="1"/>
  <c r="S669" i="1"/>
  <c r="R669" i="1"/>
  <c r="R669" i="1" a="1"/>
  <c r="P669" i="1"/>
  <c r="AP669" i="1" s="1" a="1"/>
  <c r="AP669" i="1" s="1"/>
  <c r="P669" i="1" a="1"/>
  <c r="N669" i="1" a="1"/>
  <c r="N669" i="1" s="1"/>
  <c r="AO669" i="1" s="1" a="1"/>
  <c r="AO669" i="1" s="1"/>
  <c r="AQ668" i="1"/>
  <c r="AQ668" i="1" a="1"/>
  <c r="AP668" i="1"/>
  <c r="AP668" i="1" a="1"/>
  <c r="AK668" i="1"/>
  <c r="AI668" i="1"/>
  <c r="AH668" i="1"/>
  <c r="AG668" i="1"/>
  <c r="AF668" i="1"/>
  <c r="T668" i="1"/>
  <c r="T668" i="1" a="1"/>
  <c r="S668" i="1"/>
  <c r="R668" i="1"/>
  <c r="R668" i="1" a="1"/>
  <c r="P668" i="1" a="1"/>
  <c r="P668" i="1" s="1"/>
  <c r="N668" i="1" a="1"/>
  <c r="N668" i="1" s="1"/>
  <c r="AO668" i="1" s="1" a="1"/>
  <c r="AO668" i="1" s="1"/>
  <c r="AQ667" i="1" a="1"/>
  <c r="AQ667" i="1" s="1"/>
  <c r="AP667" i="1" a="1"/>
  <c r="AP667" i="1" s="1"/>
  <c r="AK667" i="1"/>
  <c r="AI667" i="1"/>
  <c r="AH667" i="1"/>
  <c r="AG667" i="1"/>
  <c r="AF667" i="1"/>
  <c r="T667" i="1"/>
  <c r="T667" i="1" a="1"/>
  <c r="S667" i="1"/>
  <c r="R667" i="1" a="1"/>
  <c r="R667" i="1" s="1"/>
  <c r="P667" i="1"/>
  <c r="P667" i="1" a="1"/>
  <c r="N667" i="1" a="1"/>
  <c r="N667" i="1" s="1"/>
  <c r="AO667" i="1" s="1" a="1"/>
  <c r="AO667" i="1" s="1"/>
  <c r="AQ666" i="1" a="1"/>
  <c r="AQ666" i="1" s="1"/>
  <c r="AK666" i="1"/>
  <c r="AI666" i="1"/>
  <c r="AH666" i="1"/>
  <c r="AG666" i="1"/>
  <c r="AF666" i="1"/>
  <c r="U666" i="1"/>
  <c r="U666" i="1" a="1"/>
  <c r="T666" i="1"/>
  <c r="AL666" i="1" s="1"/>
  <c r="T666" i="1" a="1"/>
  <c r="S666" i="1"/>
  <c r="R666" i="1" a="1"/>
  <c r="R666" i="1" s="1"/>
  <c r="P666" i="1" a="1"/>
  <c r="P666" i="1" s="1"/>
  <c r="AP666" i="1" s="1" a="1"/>
  <c r="AP666" i="1" s="1"/>
  <c r="N666" i="1"/>
  <c r="AO666" i="1" s="1" a="1"/>
  <c r="AO666" i="1" s="1"/>
  <c r="N666" i="1" a="1"/>
  <c r="AQ665" i="1"/>
  <c r="AQ665" i="1" a="1"/>
  <c r="AP665" i="1" a="1"/>
  <c r="AP665" i="1" s="1"/>
  <c r="AK665" i="1"/>
  <c r="AI665" i="1"/>
  <c r="AH665" i="1"/>
  <c r="AF665" i="1"/>
  <c r="AG665" i="1" s="1"/>
  <c r="V665" i="1"/>
  <c r="T665" i="1" a="1"/>
  <c r="T665" i="1" s="1"/>
  <c r="S665" i="1"/>
  <c r="R665" i="1" a="1"/>
  <c r="R665" i="1" s="1"/>
  <c r="P665" i="1" a="1"/>
  <c r="P665" i="1" s="1"/>
  <c r="N665" i="1"/>
  <c r="AO665" i="1" s="1" a="1"/>
  <c r="AO665" i="1" s="1"/>
  <c r="N665" i="1" a="1"/>
  <c r="AQ664" i="1" a="1"/>
  <c r="AQ664" i="1" s="1"/>
  <c r="AO664" i="1"/>
  <c r="AK664" i="1"/>
  <c r="AI664" i="1"/>
  <c r="AH664" i="1"/>
  <c r="AF664" i="1"/>
  <c r="AG664" i="1" s="1"/>
  <c r="T664" i="1"/>
  <c r="V664" i="1" s="1"/>
  <c r="T664" i="1" a="1"/>
  <c r="S664" i="1"/>
  <c r="R664" i="1"/>
  <c r="R664" i="1" a="1"/>
  <c r="P664" i="1" a="1"/>
  <c r="P664" i="1" s="1"/>
  <c r="AP664" i="1" s="1" a="1"/>
  <c r="AP664" i="1" s="1"/>
  <c r="N664" i="1"/>
  <c r="AO664" i="1" s="1" a="1"/>
  <c r="N664" i="1" a="1"/>
  <c r="AQ663" i="1" a="1"/>
  <c r="AQ663" i="1" s="1"/>
  <c r="AP663" i="1" a="1"/>
  <c r="AP663" i="1" s="1"/>
  <c r="AO663" i="1"/>
  <c r="AK663" i="1"/>
  <c r="AI663" i="1"/>
  <c r="AH663" i="1" s="1"/>
  <c r="AF663" i="1"/>
  <c r="AG663" i="1" s="1"/>
  <c r="T663" i="1" a="1"/>
  <c r="T663" i="1" s="1"/>
  <c r="S663" i="1"/>
  <c r="R663" i="1" a="1"/>
  <c r="R663" i="1" s="1"/>
  <c r="P663" i="1" a="1"/>
  <c r="P663" i="1" s="1"/>
  <c r="N663" i="1" a="1"/>
  <c r="N663" i="1" s="1"/>
  <c r="AO663" i="1" s="1" a="1"/>
  <c r="AQ662" i="1" a="1"/>
  <c r="AQ662" i="1" s="1"/>
  <c r="AO662" i="1"/>
  <c r="AN662" i="1"/>
  <c r="AM662" i="1"/>
  <c r="AL662" i="1"/>
  <c r="AK662" i="1"/>
  <c r="AI662" i="1"/>
  <c r="AH662" i="1"/>
  <c r="AF662" i="1"/>
  <c r="AG662" i="1" s="1"/>
  <c r="U662" i="1" a="1"/>
  <c r="U662" i="1" s="1"/>
  <c r="T662" i="1" a="1"/>
  <c r="T662" i="1" s="1"/>
  <c r="V662" i="1" s="1"/>
  <c r="S662" i="1"/>
  <c r="R662" i="1"/>
  <c r="R662" i="1" a="1"/>
  <c r="P662" i="1" a="1"/>
  <c r="P662" i="1" s="1"/>
  <c r="AP662" i="1" s="1" a="1"/>
  <c r="AP662" i="1" s="1"/>
  <c r="N662" i="1"/>
  <c r="AO662" i="1" s="1" a="1"/>
  <c r="N662" i="1" a="1"/>
  <c r="AQ661" i="1"/>
  <c r="AQ661" i="1" a="1"/>
  <c r="AP661" i="1" a="1"/>
  <c r="AP661" i="1" s="1"/>
  <c r="AO661" i="1"/>
  <c r="AO661" i="1" a="1"/>
  <c r="AK661" i="1"/>
  <c r="AI661" i="1"/>
  <c r="AH661" i="1"/>
  <c r="AF661" i="1"/>
  <c r="AG661" i="1" s="1"/>
  <c r="T661" i="1"/>
  <c r="T661" i="1" a="1"/>
  <c r="S661" i="1"/>
  <c r="R661" i="1" a="1"/>
  <c r="R661" i="1" s="1"/>
  <c r="P661" i="1" a="1"/>
  <c r="P661" i="1" s="1"/>
  <c r="N661" i="1"/>
  <c r="N661" i="1" a="1"/>
  <c r="AQ660" i="1"/>
  <c r="AQ660" i="1" a="1"/>
  <c r="AL660" i="1"/>
  <c r="AK660" i="1"/>
  <c r="AI660" i="1"/>
  <c r="AH660" i="1"/>
  <c r="AF660" i="1"/>
  <c r="AG660" i="1" s="1"/>
  <c r="U660" i="1" a="1"/>
  <c r="U660" i="1" s="1"/>
  <c r="T660" i="1"/>
  <c r="V660" i="1" s="1"/>
  <c r="T660" i="1" a="1"/>
  <c r="S660" i="1"/>
  <c r="R660" i="1"/>
  <c r="R660" i="1" a="1"/>
  <c r="P660" i="1"/>
  <c r="AP660" i="1" s="1" a="1"/>
  <c r="AP660" i="1" s="1"/>
  <c r="P660" i="1" a="1"/>
  <c r="N660" i="1" a="1"/>
  <c r="N660" i="1" s="1"/>
  <c r="AO660" i="1" s="1" a="1"/>
  <c r="AO660" i="1" s="1"/>
  <c r="AQ659" i="1" a="1"/>
  <c r="AQ659" i="1" s="1"/>
  <c r="AO659" i="1" a="1"/>
  <c r="AO659" i="1" s="1"/>
  <c r="AK659" i="1"/>
  <c r="AI659" i="1"/>
  <c r="AH659" i="1" s="1"/>
  <c r="AG659" i="1"/>
  <c r="AF659" i="1"/>
  <c r="T659" i="1" a="1"/>
  <c r="T659" i="1" s="1"/>
  <c r="S659" i="1"/>
  <c r="R659" i="1"/>
  <c r="R659" i="1" a="1"/>
  <c r="P659" i="1" a="1"/>
  <c r="P659" i="1" s="1"/>
  <c r="AP659" i="1" s="1" a="1"/>
  <c r="AP659" i="1" s="1"/>
  <c r="N659" i="1" a="1"/>
  <c r="N659" i="1" s="1"/>
  <c r="AQ658" i="1"/>
  <c r="AQ658" i="1" a="1"/>
  <c r="AO658" i="1"/>
  <c r="AO658" i="1" a="1"/>
  <c r="AK658" i="1"/>
  <c r="AI658" i="1"/>
  <c r="AH658" i="1" s="1"/>
  <c r="AF658" i="1"/>
  <c r="AG658" i="1" s="1"/>
  <c r="U658" i="1" a="1"/>
  <c r="U658" i="1" s="1"/>
  <c r="T658" i="1"/>
  <c r="T658" i="1" a="1"/>
  <c r="S658" i="1"/>
  <c r="R658" i="1"/>
  <c r="R658" i="1" a="1"/>
  <c r="P658" i="1" a="1"/>
  <c r="P658" i="1" s="1"/>
  <c r="AP658" i="1" s="1" a="1"/>
  <c r="AP658" i="1" s="1"/>
  <c r="N658" i="1" a="1"/>
  <c r="N658" i="1" s="1"/>
  <c r="AQ657" i="1" a="1"/>
  <c r="AQ657" i="1" s="1"/>
  <c r="AO657" i="1"/>
  <c r="AO657" i="1" a="1"/>
  <c r="AK657" i="1"/>
  <c r="AI657" i="1"/>
  <c r="AH657" i="1" s="1"/>
  <c r="AF657" i="1"/>
  <c r="AG657" i="1" s="1"/>
  <c r="U657" i="1" a="1"/>
  <c r="U657" i="1" s="1"/>
  <c r="T657" i="1" a="1"/>
  <c r="T657" i="1" s="1"/>
  <c r="S657" i="1"/>
  <c r="R657" i="1"/>
  <c r="R657" i="1" a="1"/>
  <c r="P657" i="1" a="1"/>
  <c r="P657" i="1" s="1"/>
  <c r="AP657" i="1" s="1" a="1"/>
  <c r="AP657" i="1" s="1"/>
  <c r="N657" i="1" a="1"/>
  <c r="N657" i="1" s="1"/>
  <c r="AQ656" i="1"/>
  <c r="AQ656" i="1" a="1"/>
  <c r="AK656" i="1"/>
  <c r="AI656" i="1"/>
  <c r="AH656" i="1"/>
  <c r="AG656" i="1"/>
  <c r="AF656" i="1"/>
  <c r="T656" i="1" a="1"/>
  <c r="T656" i="1" s="1"/>
  <c r="S656" i="1"/>
  <c r="R656" i="1" a="1"/>
  <c r="R656" i="1" s="1"/>
  <c r="P656" i="1" a="1"/>
  <c r="P656" i="1" s="1"/>
  <c r="AP656" i="1" s="1" a="1"/>
  <c r="AP656" i="1" s="1"/>
  <c r="N656" i="1" a="1"/>
  <c r="N656" i="1" s="1"/>
  <c r="AO656" i="1" s="1" a="1"/>
  <c r="AO656" i="1" s="1"/>
  <c r="AQ655" i="1"/>
  <c r="AQ655" i="1" a="1"/>
  <c r="AO655" i="1" a="1"/>
  <c r="AO655" i="1" s="1"/>
  <c r="AK655" i="1"/>
  <c r="AI655" i="1"/>
  <c r="AH655" i="1" s="1"/>
  <c r="AF655" i="1"/>
  <c r="AG655" i="1" s="1"/>
  <c r="T655" i="1" a="1"/>
  <c r="T655" i="1" s="1"/>
  <c r="S655" i="1"/>
  <c r="R655" i="1" a="1"/>
  <c r="R655" i="1" s="1"/>
  <c r="P655" i="1" a="1"/>
  <c r="P655" i="1" s="1"/>
  <c r="AP655" i="1" s="1" a="1"/>
  <c r="AP655" i="1" s="1"/>
  <c r="N655" i="1" a="1"/>
  <c r="N655" i="1" s="1"/>
  <c r="AQ654" i="1" a="1"/>
  <c r="AQ654" i="1" s="1"/>
  <c r="AP654" i="1"/>
  <c r="AP654" i="1" a="1"/>
  <c r="AM654" i="1"/>
  <c r="AK654" i="1"/>
  <c r="AI654" i="1"/>
  <c r="AH654" i="1" s="1"/>
  <c r="AF654" i="1"/>
  <c r="AG654" i="1" s="1"/>
  <c r="U654" i="1" a="1"/>
  <c r="U654" i="1" s="1"/>
  <c r="T654" i="1"/>
  <c r="AL654" i="1" s="1"/>
  <c r="AN654" i="1" s="1"/>
  <c r="T654" i="1" a="1"/>
  <c r="S654" i="1"/>
  <c r="R654" i="1" a="1"/>
  <c r="R654" i="1" s="1"/>
  <c r="P654" i="1"/>
  <c r="P654" i="1" a="1"/>
  <c r="N654" i="1"/>
  <c r="AO654" i="1" s="1" a="1"/>
  <c r="AO654" i="1" s="1"/>
  <c r="N654" i="1" a="1"/>
  <c r="AQ653" i="1"/>
  <c r="AQ653" i="1" a="1"/>
  <c r="AL653" i="1"/>
  <c r="AK653" i="1"/>
  <c r="AI653" i="1"/>
  <c r="AH653" i="1"/>
  <c r="AF653" i="1"/>
  <c r="AG653" i="1" s="1"/>
  <c r="V653" i="1"/>
  <c r="U653" i="1"/>
  <c r="T653" i="1" a="1"/>
  <c r="T653" i="1" s="1"/>
  <c r="U653" i="1" s="1" a="1"/>
  <c r="S653" i="1"/>
  <c r="R653" i="1" a="1"/>
  <c r="R653" i="1" s="1"/>
  <c r="P653" i="1"/>
  <c r="AP653" i="1" s="1" a="1"/>
  <c r="AP653" i="1" s="1"/>
  <c r="P653" i="1" a="1"/>
  <c r="N653" i="1"/>
  <c r="AO653" i="1" s="1" a="1"/>
  <c r="AO653" i="1" s="1"/>
  <c r="N653" i="1" a="1"/>
  <c r="AQ652" i="1"/>
  <c r="AQ652" i="1" a="1"/>
  <c r="AO652" i="1"/>
  <c r="AK652" i="1"/>
  <c r="AI652" i="1"/>
  <c r="AH652" i="1"/>
  <c r="AG652" i="1"/>
  <c r="AF652" i="1"/>
  <c r="T652" i="1" a="1"/>
  <c r="T652" i="1" s="1"/>
  <c r="AL652" i="1" s="1"/>
  <c r="S652" i="1"/>
  <c r="R652" i="1" a="1"/>
  <c r="R652" i="1" s="1"/>
  <c r="P652" i="1"/>
  <c r="AP652" i="1" s="1" a="1"/>
  <c r="AP652" i="1" s="1"/>
  <c r="P652" i="1" a="1"/>
  <c r="N652" i="1"/>
  <c r="AO652" i="1" s="1" a="1"/>
  <c r="N652" i="1" a="1"/>
  <c r="AQ651" i="1" a="1"/>
  <c r="AQ651" i="1" s="1"/>
  <c r="AO651" i="1"/>
  <c r="AO651" i="1" a="1"/>
  <c r="AK651" i="1"/>
  <c r="AI651" i="1"/>
  <c r="AH651" i="1"/>
  <c r="AF651" i="1"/>
  <c r="AG651" i="1" s="1"/>
  <c r="T651" i="1"/>
  <c r="U651" i="1" s="1" a="1"/>
  <c r="U651" i="1" s="1"/>
  <c r="T651" i="1" a="1"/>
  <c r="S651" i="1"/>
  <c r="R651" i="1" a="1"/>
  <c r="R651" i="1" s="1"/>
  <c r="P651" i="1"/>
  <c r="AP651" i="1" s="1" a="1"/>
  <c r="AP651" i="1" s="1"/>
  <c r="P651" i="1" a="1"/>
  <c r="N651" i="1" a="1"/>
  <c r="N651" i="1" s="1"/>
  <c r="AQ650" i="1" a="1"/>
  <c r="AQ650" i="1" s="1"/>
  <c r="AP650" i="1"/>
  <c r="AP650" i="1" a="1"/>
  <c r="AK650" i="1"/>
  <c r="AI650" i="1"/>
  <c r="AH650" i="1"/>
  <c r="AG650" i="1"/>
  <c r="AF650" i="1"/>
  <c r="U650" i="1" a="1"/>
  <c r="U650" i="1" s="1"/>
  <c r="T650" i="1" a="1"/>
  <c r="T650" i="1" s="1"/>
  <c r="S650" i="1"/>
  <c r="R650" i="1"/>
  <c r="R650" i="1" a="1"/>
  <c r="P650" i="1" a="1"/>
  <c r="P650" i="1" s="1"/>
  <c r="N650" i="1" a="1"/>
  <c r="N650" i="1" s="1"/>
  <c r="AO650" i="1" s="1" a="1"/>
  <c r="AO650" i="1" s="1"/>
  <c r="AQ649" i="1"/>
  <c r="AQ649" i="1" a="1"/>
  <c r="AP649" i="1"/>
  <c r="AP649" i="1" a="1"/>
  <c r="AK649" i="1"/>
  <c r="AI649" i="1"/>
  <c r="AH649" i="1"/>
  <c r="AG649" i="1"/>
  <c r="AF649" i="1"/>
  <c r="T649" i="1"/>
  <c r="T649" i="1" a="1"/>
  <c r="S649" i="1"/>
  <c r="R649" i="1" a="1"/>
  <c r="R649" i="1" s="1"/>
  <c r="P649" i="1"/>
  <c r="P649" i="1" a="1"/>
  <c r="N649" i="1" a="1"/>
  <c r="N649" i="1" s="1"/>
  <c r="AO649" i="1" s="1" a="1"/>
  <c r="AO649" i="1" s="1"/>
  <c r="AQ648" i="1" a="1"/>
  <c r="AQ648" i="1" s="1"/>
  <c r="AO648" i="1"/>
  <c r="AL648" i="1"/>
  <c r="AK648" i="1"/>
  <c r="AI648" i="1"/>
  <c r="AH648" i="1"/>
  <c r="AG648" i="1"/>
  <c r="AF648" i="1"/>
  <c r="V648" i="1"/>
  <c r="T648" i="1"/>
  <c r="U648" i="1" s="1" a="1"/>
  <c r="U648" i="1" s="1"/>
  <c r="T648" i="1" a="1"/>
  <c r="S648" i="1"/>
  <c r="R648" i="1"/>
  <c r="R648" i="1" a="1"/>
  <c r="P648" i="1" a="1"/>
  <c r="P648" i="1" s="1"/>
  <c r="AP648" i="1" s="1" a="1"/>
  <c r="AP648" i="1" s="1"/>
  <c r="N648" i="1" a="1"/>
  <c r="N648" i="1" s="1"/>
  <c r="AO648" i="1" s="1" a="1"/>
  <c r="AQ647" i="1" a="1"/>
  <c r="AQ647" i="1" s="1"/>
  <c r="AP647" i="1"/>
  <c r="AK647" i="1"/>
  <c r="AI647" i="1"/>
  <c r="AH647" i="1" s="1"/>
  <c r="AG647" i="1"/>
  <c r="AF647" i="1"/>
  <c r="V647" i="1"/>
  <c r="T647" i="1"/>
  <c r="T647" i="1" a="1"/>
  <c r="S647" i="1"/>
  <c r="R647" i="1"/>
  <c r="R647" i="1" a="1"/>
  <c r="P647" i="1" a="1"/>
  <c r="P647" i="1" s="1"/>
  <c r="AP647" i="1" s="1" a="1"/>
  <c r="N647" i="1" a="1"/>
  <c r="N647" i="1" s="1"/>
  <c r="AO647" i="1" s="1" a="1"/>
  <c r="AO647" i="1" s="1"/>
  <c r="AQ646" i="1"/>
  <c r="AQ646" i="1" a="1"/>
  <c r="AP646" i="1" a="1"/>
  <c r="AP646" i="1" s="1"/>
  <c r="AO646" i="1" a="1"/>
  <c r="AO646" i="1" s="1"/>
  <c r="AL646" i="1"/>
  <c r="AN646" i="1" s="1"/>
  <c r="AK646" i="1"/>
  <c r="AI646" i="1"/>
  <c r="AH646" i="1"/>
  <c r="AG646" i="1"/>
  <c r="AF646" i="1"/>
  <c r="T646" i="1"/>
  <c r="T646" i="1" a="1"/>
  <c r="S646" i="1"/>
  <c r="R646" i="1"/>
  <c r="R646" i="1" a="1"/>
  <c r="P646" i="1" a="1"/>
  <c r="P646" i="1" s="1"/>
  <c r="N646" i="1" a="1"/>
  <c r="N646" i="1" s="1"/>
  <c r="AQ645" i="1" a="1"/>
  <c r="AQ645" i="1" s="1"/>
  <c r="AP645" i="1" a="1"/>
  <c r="AP645" i="1" s="1"/>
  <c r="AK645" i="1"/>
  <c r="AI645" i="1"/>
  <c r="AH645" i="1" s="1"/>
  <c r="AF645" i="1"/>
  <c r="AG645" i="1" s="1"/>
  <c r="T645" i="1" a="1"/>
  <c r="T645" i="1" s="1"/>
  <c r="S645" i="1"/>
  <c r="R645" i="1"/>
  <c r="R645" i="1" a="1"/>
  <c r="P645" i="1" a="1"/>
  <c r="P645" i="1" s="1"/>
  <c r="N645" i="1" a="1"/>
  <c r="N645" i="1" s="1"/>
  <c r="AO645" i="1" s="1" a="1"/>
  <c r="AO645" i="1" s="1"/>
  <c r="AQ644" i="1"/>
  <c r="AQ644" i="1" a="1"/>
  <c r="AP644" i="1" a="1"/>
  <c r="AP644" i="1" s="1"/>
  <c r="AK644" i="1"/>
  <c r="AI644" i="1"/>
  <c r="AH644" i="1"/>
  <c r="AF644" i="1"/>
  <c r="AG644" i="1" s="1"/>
  <c r="T644" i="1"/>
  <c r="T644" i="1" a="1"/>
  <c r="S644" i="1"/>
  <c r="R644" i="1"/>
  <c r="R644" i="1" a="1"/>
  <c r="P644" i="1" a="1"/>
  <c r="P644" i="1" s="1"/>
  <c r="N644" i="1" a="1"/>
  <c r="N644" i="1" s="1"/>
  <c r="AO644" i="1" s="1" a="1"/>
  <c r="AO644" i="1" s="1"/>
  <c r="AQ643" i="1"/>
  <c r="AQ643" i="1" a="1"/>
  <c r="AK643" i="1"/>
  <c r="AI643" i="1"/>
  <c r="AH643" i="1"/>
  <c r="AF643" i="1"/>
  <c r="AG643" i="1" s="1"/>
  <c r="T643" i="1"/>
  <c r="AL643" i="1" s="1"/>
  <c r="AN643" i="1" s="1"/>
  <c r="T643" i="1" a="1"/>
  <c r="S643" i="1"/>
  <c r="R643" i="1" a="1"/>
  <c r="R643" i="1" s="1"/>
  <c r="P643" i="1" a="1"/>
  <c r="P643" i="1" s="1"/>
  <c r="AP643" i="1" s="1" a="1"/>
  <c r="AP643" i="1" s="1"/>
  <c r="N643" i="1"/>
  <c r="AO643" i="1" s="1" a="1"/>
  <c r="AO643" i="1" s="1"/>
  <c r="N643" i="1" a="1"/>
  <c r="AQ642" i="1"/>
  <c r="AQ642" i="1" a="1"/>
  <c r="AM642" i="1"/>
  <c r="AL642" i="1"/>
  <c r="AN642" i="1" s="1"/>
  <c r="AK642" i="1"/>
  <c r="AI642" i="1"/>
  <c r="AH642" i="1"/>
  <c r="AF642" i="1"/>
  <c r="AG642" i="1" s="1"/>
  <c r="V642" i="1"/>
  <c r="U642" i="1"/>
  <c r="U642" i="1" a="1"/>
  <c r="T642" i="1"/>
  <c r="T642" i="1" a="1"/>
  <c r="S642" i="1"/>
  <c r="R642" i="1"/>
  <c r="R642" i="1" a="1"/>
  <c r="P642" i="1" a="1"/>
  <c r="P642" i="1" s="1"/>
  <c r="AP642" i="1" s="1" a="1"/>
  <c r="AP642" i="1" s="1"/>
  <c r="N642" i="1" a="1"/>
  <c r="N642" i="1" s="1"/>
  <c r="AO642" i="1" s="1" a="1"/>
  <c r="AO642" i="1" s="1"/>
  <c r="AQ641" i="1" a="1"/>
  <c r="AQ641" i="1" s="1"/>
  <c r="AK641" i="1"/>
  <c r="AI641" i="1"/>
  <c r="AH641" i="1" s="1"/>
  <c r="AF641" i="1"/>
  <c r="AG641" i="1" s="1"/>
  <c r="V641" i="1"/>
  <c r="T641" i="1"/>
  <c r="T641" i="1" a="1"/>
  <c r="S641" i="1"/>
  <c r="R641" i="1"/>
  <c r="R641" i="1" a="1"/>
  <c r="P641" i="1" a="1"/>
  <c r="P641" i="1" s="1"/>
  <c r="AP641" i="1" s="1" a="1"/>
  <c r="AP641" i="1" s="1"/>
  <c r="N641" i="1" a="1"/>
  <c r="N641" i="1" s="1"/>
  <c r="AO641" i="1" s="1" a="1"/>
  <c r="AO641" i="1" s="1"/>
  <c r="AQ640" i="1" a="1"/>
  <c r="AQ640" i="1" s="1"/>
  <c r="AP640" i="1" a="1"/>
  <c r="AP640" i="1" s="1"/>
  <c r="AK640" i="1"/>
  <c r="AI640" i="1"/>
  <c r="AH640" i="1"/>
  <c r="AG640" i="1"/>
  <c r="AF640" i="1"/>
  <c r="T640" i="1"/>
  <c r="T640" i="1" a="1"/>
  <c r="S640" i="1"/>
  <c r="R640" i="1"/>
  <c r="R640" i="1" a="1"/>
  <c r="P640" i="1" a="1"/>
  <c r="P640" i="1" s="1"/>
  <c r="N640" i="1"/>
  <c r="AO640" i="1" s="1" a="1"/>
  <c r="AO640" i="1" s="1"/>
  <c r="N640" i="1" a="1"/>
  <c r="AQ639" i="1" a="1"/>
  <c r="AQ639" i="1" s="1"/>
  <c r="AP639" i="1" a="1"/>
  <c r="AP639" i="1" s="1"/>
  <c r="AO639" i="1"/>
  <c r="AN639" i="1"/>
  <c r="AM639" i="1"/>
  <c r="AK639" i="1"/>
  <c r="AI639" i="1"/>
  <c r="AH639" i="1"/>
  <c r="AF639" i="1"/>
  <c r="AG639" i="1" s="1"/>
  <c r="V639" i="1"/>
  <c r="U639" i="1"/>
  <c r="U639" i="1" a="1"/>
  <c r="T639" i="1"/>
  <c r="AL639" i="1" s="1"/>
  <c r="T639" i="1" a="1"/>
  <c r="S639" i="1"/>
  <c r="R639" i="1"/>
  <c r="R639" i="1" a="1"/>
  <c r="P639" i="1"/>
  <c r="P639" i="1" a="1"/>
  <c r="N639" i="1" a="1"/>
  <c r="N639" i="1" s="1"/>
  <c r="AO639" i="1" s="1" a="1"/>
  <c r="AQ638" i="1"/>
  <c r="AQ638" i="1" a="1"/>
  <c r="AK638" i="1"/>
  <c r="AI638" i="1"/>
  <c r="AH638" i="1"/>
  <c r="AF638" i="1"/>
  <c r="AG638" i="1" s="1"/>
  <c r="U638" i="1" a="1"/>
  <c r="U638" i="1" s="1"/>
  <c r="T638" i="1" a="1"/>
  <c r="T638" i="1" s="1"/>
  <c r="S638" i="1"/>
  <c r="R638" i="1" a="1"/>
  <c r="R638" i="1" s="1"/>
  <c r="P638" i="1" a="1"/>
  <c r="P638" i="1" s="1"/>
  <c r="AP638" i="1" s="1" a="1"/>
  <c r="AP638" i="1" s="1"/>
  <c r="N638" i="1" a="1"/>
  <c r="N638" i="1" s="1"/>
  <c r="AO638" i="1" s="1" a="1"/>
  <c r="AO638" i="1" s="1"/>
  <c r="AQ637" i="1"/>
  <c r="AQ637" i="1" a="1"/>
  <c r="AK637" i="1"/>
  <c r="AI637" i="1"/>
  <c r="AH637" i="1" s="1"/>
  <c r="AF637" i="1"/>
  <c r="AG637" i="1" s="1"/>
  <c r="V637" i="1"/>
  <c r="T637" i="1" a="1"/>
  <c r="T637" i="1" s="1"/>
  <c r="S637" i="1"/>
  <c r="R637" i="1" a="1"/>
  <c r="R637" i="1" s="1"/>
  <c r="P637" i="1" a="1"/>
  <c r="P637" i="1" s="1"/>
  <c r="AP637" i="1" s="1" a="1"/>
  <c r="AP637" i="1" s="1"/>
  <c r="N637" i="1"/>
  <c r="AO637" i="1" s="1" a="1"/>
  <c r="AO637" i="1" s="1"/>
  <c r="N637" i="1" a="1"/>
  <c r="AQ636" i="1" a="1"/>
  <c r="AQ636" i="1" s="1"/>
  <c r="AP636" i="1" a="1"/>
  <c r="AP636" i="1" s="1"/>
  <c r="AK636" i="1"/>
  <c r="AI636" i="1"/>
  <c r="AH636" i="1" s="1"/>
  <c r="AG636" i="1"/>
  <c r="AF636" i="1"/>
  <c r="V636" i="1"/>
  <c r="U636" i="1"/>
  <c r="U636" i="1" a="1"/>
  <c r="T636" i="1"/>
  <c r="AL636" i="1" s="1"/>
  <c r="T636" i="1" a="1"/>
  <c r="S636" i="1"/>
  <c r="R636" i="1" a="1"/>
  <c r="R636" i="1" s="1"/>
  <c r="P636" i="1" a="1"/>
  <c r="P636" i="1" s="1"/>
  <c r="N636" i="1" a="1"/>
  <c r="N636" i="1" s="1"/>
  <c r="AO636" i="1" s="1" a="1"/>
  <c r="AO636" i="1" s="1"/>
  <c r="AQ635" i="1"/>
  <c r="AQ635" i="1" a="1"/>
  <c r="AK635" i="1"/>
  <c r="AI635" i="1"/>
  <c r="AH635" i="1" s="1"/>
  <c r="AG635" i="1"/>
  <c r="AF635" i="1"/>
  <c r="T635" i="1" a="1"/>
  <c r="T635" i="1" s="1"/>
  <c r="AL635" i="1" s="1"/>
  <c r="S635" i="1"/>
  <c r="R635" i="1" a="1"/>
  <c r="R635" i="1" s="1"/>
  <c r="P635" i="1" a="1"/>
  <c r="P635" i="1" s="1"/>
  <c r="AP635" i="1" s="1" a="1"/>
  <c r="AP635" i="1" s="1"/>
  <c r="N635" i="1"/>
  <c r="AO635" i="1" s="1" a="1"/>
  <c r="AO635" i="1" s="1"/>
  <c r="N635" i="1" a="1"/>
  <c r="AQ634" i="1" a="1"/>
  <c r="AQ634" i="1" s="1"/>
  <c r="AK634" i="1"/>
  <c r="AI634" i="1"/>
  <c r="AH634" i="1" s="1"/>
  <c r="AF634" i="1"/>
  <c r="AG634" i="1" s="1"/>
  <c r="T634" i="1" a="1"/>
  <c r="T634" i="1" s="1"/>
  <c r="S634" i="1"/>
  <c r="R634" i="1" a="1"/>
  <c r="R634" i="1" s="1"/>
  <c r="P634" i="1" a="1"/>
  <c r="P634" i="1" s="1"/>
  <c r="AP634" i="1" s="1" a="1"/>
  <c r="AP634" i="1" s="1"/>
  <c r="N634" i="1" a="1"/>
  <c r="N634" i="1" s="1"/>
  <c r="AO634" i="1" s="1" a="1"/>
  <c r="AO634" i="1" s="1"/>
  <c r="AQ633" i="1" a="1"/>
  <c r="AQ633" i="1" s="1"/>
  <c r="AP633" i="1"/>
  <c r="AO633" i="1" a="1"/>
  <c r="AO633" i="1" s="1"/>
  <c r="AK633" i="1"/>
  <c r="AI633" i="1"/>
  <c r="AH633" i="1" s="1"/>
  <c r="AF633" i="1"/>
  <c r="AG633" i="1" s="1"/>
  <c r="T633" i="1" a="1"/>
  <c r="T633" i="1" s="1"/>
  <c r="S633" i="1"/>
  <c r="R633" i="1" a="1"/>
  <c r="R633" i="1" s="1"/>
  <c r="P633" i="1" a="1"/>
  <c r="P633" i="1" s="1"/>
  <c r="AP633" i="1" s="1" a="1"/>
  <c r="N633" i="1" a="1"/>
  <c r="N633" i="1" s="1"/>
  <c r="AQ632" i="1" a="1"/>
  <c r="AQ632" i="1" s="1"/>
  <c r="AL632" i="1"/>
  <c r="AK632" i="1"/>
  <c r="AI632" i="1"/>
  <c r="AH632" i="1"/>
  <c r="AG632" i="1"/>
  <c r="AF632" i="1"/>
  <c r="V632" i="1"/>
  <c r="T632" i="1"/>
  <c r="U632" i="1" s="1" a="1"/>
  <c r="U632" i="1" s="1"/>
  <c r="T632" i="1" a="1"/>
  <c r="S632" i="1"/>
  <c r="R632" i="1" a="1"/>
  <c r="R632" i="1" s="1"/>
  <c r="P632" i="1" a="1"/>
  <c r="P632" i="1" s="1"/>
  <c r="AP632" i="1" s="1" a="1"/>
  <c r="AP632" i="1" s="1"/>
  <c r="N632" i="1"/>
  <c r="AO632" i="1" s="1" a="1"/>
  <c r="AO632" i="1" s="1"/>
  <c r="N632" i="1" a="1"/>
  <c r="AQ631" i="1"/>
  <c r="AQ631" i="1" a="1"/>
  <c r="AP631" i="1"/>
  <c r="AK631" i="1"/>
  <c r="AI631" i="1"/>
  <c r="AH631" i="1"/>
  <c r="AF631" i="1"/>
  <c r="AG631" i="1" s="1"/>
  <c r="T631" i="1" a="1"/>
  <c r="T631" i="1" s="1"/>
  <c r="S631" i="1"/>
  <c r="R631" i="1" a="1"/>
  <c r="R631" i="1" s="1"/>
  <c r="P631" i="1"/>
  <c r="AP631" i="1" s="1" a="1"/>
  <c r="P631" i="1" a="1"/>
  <c r="N631" i="1" a="1"/>
  <c r="N631" i="1" s="1"/>
  <c r="AO631" i="1" s="1" a="1"/>
  <c r="AO631" i="1" s="1"/>
  <c r="AQ630" i="1" a="1"/>
  <c r="AQ630" i="1" s="1"/>
  <c r="AL630" i="1"/>
  <c r="AK630" i="1"/>
  <c r="AI630" i="1"/>
  <c r="AH630" i="1"/>
  <c r="AG630" i="1"/>
  <c r="AF630" i="1"/>
  <c r="V630" i="1"/>
  <c r="T630" i="1"/>
  <c r="U630" i="1" s="1" a="1"/>
  <c r="U630" i="1" s="1"/>
  <c r="T630" i="1" a="1"/>
  <c r="S630" i="1"/>
  <c r="R630" i="1" a="1"/>
  <c r="R630" i="1" s="1"/>
  <c r="P630" i="1"/>
  <c r="AP630" i="1" s="1" a="1"/>
  <c r="AP630" i="1" s="1"/>
  <c r="P630" i="1" a="1"/>
  <c r="N630" i="1"/>
  <c r="AO630" i="1" s="1" a="1"/>
  <c r="AO630" i="1" s="1"/>
  <c r="N630" i="1" a="1"/>
  <c r="AQ629" i="1"/>
  <c r="AQ629" i="1" a="1"/>
  <c r="AK629" i="1"/>
  <c r="AI629" i="1"/>
  <c r="AH629" i="1"/>
  <c r="AG629" i="1"/>
  <c r="AF629" i="1"/>
  <c r="T629" i="1"/>
  <c r="T629" i="1" a="1"/>
  <c r="S629" i="1"/>
  <c r="R629" i="1"/>
  <c r="R629" i="1" a="1"/>
  <c r="P629" i="1"/>
  <c r="AP629" i="1" s="1" a="1"/>
  <c r="AP629" i="1" s="1"/>
  <c r="P629" i="1" a="1"/>
  <c r="N629" i="1"/>
  <c r="AO629" i="1" s="1" a="1"/>
  <c r="AO629" i="1" s="1"/>
  <c r="N629" i="1" a="1"/>
  <c r="AQ628" i="1"/>
  <c r="AQ628" i="1" a="1"/>
  <c r="AK628" i="1"/>
  <c r="AI628" i="1"/>
  <c r="AH628" i="1"/>
  <c r="AF628" i="1"/>
  <c r="AG628" i="1" s="1"/>
  <c r="T628" i="1"/>
  <c r="T628" i="1" a="1"/>
  <c r="S628" i="1"/>
  <c r="R628" i="1" a="1"/>
  <c r="R628" i="1" s="1"/>
  <c r="P628" i="1"/>
  <c r="AP628" i="1" s="1" a="1"/>
  <c r="AP628" i="1" s="1"/>
  <c r="P628" i="1" a="1"/>
  <c r="N628" i="1" a="1"/>
  <c r="N628" i="1" s="1"/>
  <c r="AO628" i="1" s="1" a="1"/>
  <c r="AO628" i="1" s="1"/>
  <c r="AQ627" i="1" a="1"/>
  <c r="AQ627" i="1" s="1"/>
  <c r="AK627" i="1"/>
  <c r="AI627" i="1"/>
  <c r="AH627" i="1"/>
  <c r="AF627" i="1"/>
  <c r="AG627" i="1" s="1"/>
  <c r="V627" i="1"/>
  <c r="T627" i="1" a="1"/>
  <c r="T627" i="1" s="1"/>
  <c r="S627" i="1"/>
  <c r="R627" i="1"/>
  <c r="R627" i="1" a="1"/>
  <c r="P627" i="1"/>
  <c r="AP627" i="1" s="1" a="1"/>
  <c r="AP627" i="1" s="1"/>
  <c r="P627" i="1" a="1"/>
  <c r="N627" i="1" a="1"/>
  <c r="N627" i="1" s="1"/>
  <c r="AO627" i="1" s="1" a="1"/>
  <c r="AO627" i="1" s="1"/>
  <c r="AQ626" i="1"/>
  <c r="AQ626" i="1" a="1"/>
  <c r="AK626" i="1"/>
  <c r="AI626" i="1"/>
  <c r="AH626" i="1"/>
  <c r="AF626" i="1"/>
  <c r="AG626" i="1" s="1"/>
  <c r="T626" i="1" a="1"/>
  <c r="T626" i="1" s="1"/>
  <c r="S626" i="1"/>
  <c r="R626" i="1"/>
  <c r="R626" i="1" a="1"/>
  <c r="P626" i="1" a="1"/>
  <c r="P626" i="1" s="1"/>
  <c r="AP626" i="1" s="1" a="1"/>
  <c r="AP626" i="1" s="1"/>
  <c r="N626" i="1" a="1"/>
  <c r="N626" i="1" s="1"/>
  <c r="AO626" i="1" s="1" a="1"/>
  <c r="AO626" i="1" s="1"/>
  <c r="AQ625" i="1"/>
  <c r="AQ625" i="1" a="1"/>
  <c r="AK625" i="1"/>
  <c r="AI625" i="1"/>
  <c r="AH625" i="1"/>
  <c r="AF625" i="1"/>
  <c r="AG625" i="1" s="1"/>
  <c r="U625" i="1" a="1"/>
  <c r="U625" i="1" s="1"/>
  <c r="T625" i="1" a="1"/>
  <c r="T625" i="1" s="1"/>
  <c r="S625" i="1"/>
  <c r="R625" i="1" a="1"/>
  <c r="R625" i="1" s="1"/>
  <c r="P625" i="1"/>
  <c r="AP625" i="1" s="1" a="1"/>
  <c r="AP625" i="1" s="1"/>
  <c r="P625" i="1" a="1"/>
  <c r="N625" i="1"/>
  <c r="AO625" i="1" s="1" a="1"/>
  <c r="AO625" i="1" s="1"/>
  <c r="N625" i="1" a="1"/>
  <c r="AQ624" i="1"/>
  <c r="AQ624" i="1" a="1"/>
  <c r="AM624" i="1"/>
  <c r="AK624" i="1"/>
  <c r="AI624" i="1"/>
  <c r="AH624" i="1" s="1"/>
  <c r="AF624" i="1"/>
  <c r="AG624" i="1" s="1"/>
  <c r="T624" i="1"/>
  <c r="AL624" i="1" s="1"/>
  <c r="AN624" i="1" s="1"/>
  <c r="T624" i="1" a="1"/>
  <c r="S624" i="1"/>
  <c r="R624" i="1"/>
  <c r="R624" i="1" a="1"/>
  <c r="P624" i="1"/>
  <c r="AP624" i="1" s="1" a="1"/>
  <c r="AP624" i="1" s="1"/>
  <c r="P624" i="1" a="1"/>
  <c r="N624" i="1" a="1"/>
  <c r="N624" i="1" s="1"/>
  <c r="AO624" i="1" s="1" a="1"/>
  <c r="AO624" i="1" s="1"/>
  <c r="AQ623" i="1"/>
  <c r="AQ623" i="1" a="1"/>
  <c r="AP623" i="1"/>
  <c r="AP623" i="1" a="1"/>
  <c r="AK623" i="1"/>
  <c r="AI623" i="1"/>
  <c r="AH623" i="1"/>
  <c r="AG623" i="1"/>
  <c r="AF623" i="1"/>
  <c r="T623" i="1" a="1"/>
  <c r="T623" i="1" s="1"/>
  <c r="S623" i="1"/>
  <c r="R623" i="1" a="1"/>
  <c r="R623" i="1" s="1"/>
  <c r="P623" i="1" a="1"/>
  <c r="P623" i="1" s="1"/>
  <c r="N623" i="1"/>
  <c r="AO623" i="1" s="1" a="1"/>
  <c r="AO623" i="1" s="1"/>
  <c r="N623" i="1" a="1"/>
  <c r="AQ622" i="1"/>
  <c r="AQ622" i="1" a="1"/>
  <c r="AP622" i="1" a="1"/>
  <c r="AP622" i="1" s="1"/>
  <c r="AO622" i="1" a="1"/>
  <c r="AO622" i="1" s="1"/>
  <c r="AK622" i="1"/>
  <c r="AI622" i="1"/>
  <c r="AH622" i="1" s="1"/>
  <c r="AG622" i="1"/>
  <c r="AF622" i="1"/>
  <c r="U622" i="1" a="1"/>
  <c r="U622" i="1" s="1"/>
  <c r="T622" i="1"/>
  <c r="V622" i="1" s="1"/>
  <c r="T622" i="1" a="1"/>
  <c r="S622" i="1"/>
  <c r="R622" i="1"/>
  <c r="R622" i="1" a="1"/>
  <c r="P622" i="1"/>
  <c r="P622" i="1" a="1"/>
  <c r="N622" i="1"/>
  <c r="N622" i="1" a="1"/>
  <c r="AQ621" i="1" a="1"/>
  <c r="AQ621" i="1" s="1"/>
  <c r="AO621" i="1" a="1"/>
  <c r="AO621" i="1" s="1"/>
  <c r="AN621" i="1"/>
  <c r="AL621" i="1"/>
  <c r="AM621" i="1" s="1"/>
  <c r="AK621" i="1"/>
  <c r="AI621" i="1"/>
  <c r="AH621" i="1" s="1"/>
  <c r="AF621" i="1"/>
  <c r="AG621" i="1" s="1"/>
  <c r="V621" i="1"/>
  <c r="T621" i="1"/>
  <c r="U621" i="1" s="1" a="1"/>
  <c r="U621" i="1" s="1"/>
  <c r="T621" i="1" a="1"/>
  <c r="S621" i="1"/>
  <c r="R621" i="1"/>
  <c r="R621" i="1" a="1"/>
  <c r="P621" i="1"/>
  <c r="AP621" i="1" s="1" a="1"/>
  <c r="AP621" i="1" s="1"/>
  <c r="P621" i="1" a="1"/>
  <c r="N621" i="1" a="1"/>
  <c r="N621" i="1" s="1"/>
  <c r="AQ620" i="1" a="1"/>
  <c r="AQ620" i="1" s="1"/>
  <c r="AP620" i="1" a="1"/>
  <c r="AP620" i="1" s="1"/>
  <c r="AO620" i="1"/>
  <c r="AK620" i="1"/>
  <c r="AI620" i="1"/>
  <c r="AH620" i="1"/>
  <c r="AG620" i="1"/>
  <c r="AF620" i="1"/>
  <c r="T620" i="1"/>
  <c r="V620" i="1" s="1"/>
  <c r="T620" i="1" a="1"/>
  <c r="S620" i="1"/>
  <c r="R620" i="1" a="1"/>
  <c r="R620" i="1" s="1"/>
  <c r="P620" i="1" a="1"/>
  <c r="P620" i="1" s="1"/>
  <c r="N620" i="1"/>
  <c r="AO620" i="1" s="1" a="1"/>
  <c r="N620" i="1" a="1"/>
  <c r="AQ619" i="1"/>
  <c r="AQ619" i="1" a="1"/>
  <c r="AK619" i="1"/>
  <c r="AI619" i="1"/>
  <c r="AH619" i="1" s="1"/>
  <c r="AF619" i="1"/>
  <c r="AG619" i="1" s="1"/>
  <c r="T619" i="1" a="1"/>
  <c r="T619" i="1" s="1"/>
  <c r="S619" i="1"/>
  <c r="R619" i="1" a="1"/>
  <c r="R619" i="1" s="1"/>
  <c r="P619" i="1" a="1"/>
  <c r="P619" i="1" s="1"/>
  <c r="AP619" i="1" s="1" a="1"/>
  <c r="AP619" i="1" s="1"/>
  <c r="N619" i="1" a="1"/>
  <c r="N619" i="1" s="1"/>
  <c r="AO619" i="1" s="1" a="1"/>
  <c r="AO619" i="1" s="1"/>
  <c r="AQ618" i="1"/>
  <c r="AQ618" i="1" a="1"/>
  <c r="AO618" i="1"/>
  <c r="AO618" i="1" a="1"/>
  <c r="AL618" i="1"/>
  <c r="AN618" i="1" s="1"/>
  <c r="AK618" i="1"/>
  <c r="AI618" i="1"/>
  <c r="AH618" i="1"/>
  <c r="AG618" i="1"/>
  <c r="AF618" i="1"/>
  <c r="V618" i="1"/>
  <c r="U618" i="1" a="1"/>
  <c r="U618" i="1" s="1"/>
  <c r="T618" i="1"/>
  <c r="T618" i="1" a="1"/>
  <c r="S618" i="1"/>
  <c r="R618" i="1" a="1"/>
  <c r="R618" i="1" s="1"/>
  <c r="P618" i="1"/>
  <c r="AP618" i="1" s="1" a="1"/>
  <c r="AP618" i="1" s="1"/>
  <c r="P618" i="1" a="1"/>
  <c r="N618" i="1"/>
  <c r="N618" i="1" a="1"/>
  <c r="AQ617" i="1"/>
  <c r="AQ617" i="1" a="1"/>
  <c r="AP617" i="1"/>
  <c r="AO617" i="1" a="1"/>
  <c r="AO617" i="1" s="1"/>
  <c r="AK617" i="1"/>
  <c r="AI617" i="1"/>
  <c r="AH617" i="1"/>
  <c r="AF617" i="1"/>
  <c r="AG617" i="1" s="1"/>
  <c r="T617" i="1" a="1"/>
  <c r="T617" i="1" s="1"/>
  <c r="S617" i="1"/>
  <c r="R617" i="1"/>
  <c r="R617" i="1" a="1"/>
  <c r="P617" i="1"/>
  <c r="AP617" i="1" s="1" a="1"/>
  <c r="P617" i="1" a="1"/>
  <c r="N617" i="1"/>
  <c r="N617" i="1" a="1"/>
  <c r="AQ616" i="1"/>
  <c r="AQ616" i="1" a="1"/>
  <c r="AP616" i="1" a="1"/>
  <c r="AP616" i="1" s="1"/>
  <c r="AL616" i="1"/>
  <c r="AK616" i="1"/>
  <c r="AI616" i="1"/>
  <c r="AH616" i="1" s="1"/>
  <c r="AF616" i="1"/>
  <c r="AG616" i="1" s="1"/>
  <c r="T616" i="1" a="1"/>
  <c r="T616" i="1" s="1"/>
  <c r="V616" i="1" s="1"/>
  <c r="S616" i="1"/>
  <c r="R616" i="1"/>
  <c r="R616" i="1" a="1"/>
  <c r="P616" i="1" a="1"/>
  <c r="P616" i="1" s="1"/>
  <c r="N616" i="1"/>
  <c r="AO616" i="1" s="1" a="1"/>
  <c r="AO616" i="1" s="1"/>
  <c r="N616" i="1" a="1"/>
  <c r="AQ615" i="1" a="1"/>
  <c r="AQ615" i="1" s="1"/>
  <c r="AL615" i="1"/>
  <c r="AK615" i="1"/>
  <c r="AI615" i="1"/>
  <c r="AH615" i="1" s="1"/>
  <c r="AF615" i="1"/>
  <c r="AG615" i="1" s="1"/>
  <c r="T615" i="1" a="1"/>
  <c r="T615" i="1" s="1"/>
  <c r="V615" i="1" s="1"/>
  <c r="S615" i="1"/>
  <c r="R615" i="1" a="1"/>
  <c r="R615" i="1" s="1"/>
  <c r="P615" i="1"/>
  <c r="AP615" i="1" s="1" a="1"/>
  <c r="AP615" i="1" s="1"/>
  <c r="P615" i="1" a="1"/>
  <c r="N615" i="1" a="1"/>
  <c r="N615" i="1" s="1"/>
  <c r="AO615" i="1" s="1" a="1"/>
  <c r="AO615" i="1" s="1"/>
  <c r="AQ614" i="1" a="1"/>
  <c r="AQ614" i="1" s="1"/>
  <c r="AP614" i="1" a="1"/>
  <c r="AP614" i="1" s="1"/>
  <c r="AK614" i="1"/>
  <c r="AI614" i="1"/>
  <c r="AH614" i="1"/>
  <c r="AF614" i="1"/>
  <c r="AG614" i="1" s="1"/>
  <c r="U614" i="1" a="1"/>
  <c r="U614" i="1" s="1"/>
  <c r="T614" i="1" a="1"/>
  <c r="T614" i="1" s="1"/>
  <c r="S614" i="1"/>
  <c r="R614" i="1" a="1"/>
  <c r="R614" i="1" s="1"/>
  <c r="P614" i="1" a="1"/>
  <c r="P614" i="1" s="1"/>
  <c r="N614" i="1"/>
  <c r="AO614" i="1" s="1" a="1"/>
  <c r="AO614" i="1" s="1"/>
  <c r="N614" i="1" a="1"/>
  <c r="AQ613" i="1"/>
  <c r="AQ613" i="1" a="1"/>
  <c r="AO613" i="1"/>
  <c r="AK613" i="1"/>
  <c r="AI613" i="1"/>
  <c r="AH613" i="1"/>
  <c r="AF613" i="1"/>
  <c r="AG613" i="1" s="1"/>
  <c r="T613" i="1"/>
  <c r="T613" i="1" a="1"/>
  <c r="S613" i="1"/>
  <c r="R613" i="1" a="1"/>
  <c r="R613" i="1" s="1"/>
  <c r="P613" i="1"/>
  <c r="AP613" i="1" s="1" a="1"/>
  <c r="AP613" i="1" s="1"/>
  <c r="P613" i="1" a="1"/>
  <c r="N613" i="1"/>
  <c r="AO613" i="1" s="1" a="1"/>
  <c r="N613" i="1" a="1"/>
  <c r="AQ612" i="1"/>
  <c r="AQ612" i="1" a="1"/>
  <c r="AO612" i="1"/>
  <c r="AO612" i="1" a="1"/>
  <c r="AK612" i="1"/>
  <c r="AI612" i="1"/>
  <c r="AH612" i="1"/>
  <c r="AF612" i="1"/>
  <c r="AG612" i="1" s="1"/>
  <c r="T612" i="1"/>
  <c r="V612" i="1" s="1"/>
  <c r="T612" i="1" a="1"/>
  <c r="S612" i="1"/>
  <c r="R612" i="1"/>
  <c r="R612" i="1" a="1"/>
  <c r="P612" i="1" a="1"/>
  <c r="P612" i="1" s="1"/>
  <c r="AP612" i="1" s="1" a="1"/>
  <c r="AP612" i="1" s="1"/>
  <c r="N612" i="1" a="1"/>
  <c r="N612" i="1" s="1"/>
  <c r="AQ611" i="1" a="1"/>
  <c r="AQ611" i="1" s="1"/>
  <c r="AP611" i="1" a="1"/>
  <c r="AP611" i="1" s="1"/>
  <c r="AL611" i="1"/>
  <c r="AK611" i="1"/>
  <c r="AI611" i="1"/>
  <c r="AH611" i="1" s="1"/>
  <c r="AG611" i="1"/>
  <c r="AF611" i="1"/>
  <c r="T611" i="1" a="1"/>
  <c r="T611" i="1" s="1"/>
  <c r="S611" i="1"/>
  <c r="R611" i="1"/>
  <c r="R611" i="1" a="1"/>
  <c r="P611" i="1" a="1"/>
  <c r="P611" i="1" s="1"/>
  <c r="N611" i="1" a="1"/>
  <c r="N611" i="1" s="1"/>
  <c r="AO611" i="1" s="1" a="1"/>
  <c r="AO611" i="1" s="1"/>
  <c r="AQ610" i="1" a="1"/>
  <c r="AQ610" i="1" s="1"/>
  <c r="AP610" i="1" a="1"/>
  <c r="AP610" i="1" s="1"/>
  <c r="AO610" i="1" a="1"/>
  <c r="AO610" i="1" s="1"/>
  <c r="AK610" i="1"/>
  <c r="AI610" i="1"/>
  <c r="AH610" i="1" s="1"/>
  <c r="AG610" i="1"/>
  <c r="AF610" i="1"/>
  <c r="T610" i="1"/>
  <c r="T610" i="1" a="1"/>
  <c r="S610" i="1"/>
  <c r="R610" i="1" a="1"/>
  <c r="R610" i="1" s="1"/>
  <c r="P610" i="1" a="1"/>
  <c r="P610" i="1" s="1"/>
  <c r="N610" i="1" a="1"/>
  <c r="N610" i="1" s="1"/>
  <c r="AQ609" i="1" a="1"/>
  <c r="AQ609" i="1" s="1"/>
  <c r="AP609" i="1" a="1"/>
  <c r="AP609" i="1" s="1"/>
  <c r="AO609" i="1" a="1"/>
  <c r="AO609" i="1" s="1"/>
  <c r="AK609" i="1"/>
  <c r="AI609" i="1"/>
  <c r="AH609" i="1" s="1"/>
  <c r="AF609" i="1"/>
  <c r="AG609" i="1" s="1"/>
  <c r="T609" i="1" a="1"/>
  <c r="T609" i="1" s="1"/>
  <c r="S609" i="1"/>
  <c r="R609" i="1"/>
  <c r="R609" i="1" a="1"/>
  <c r="P609" i="1"/>
  <c r="P609" i="1" a="1"/>
  <c r="N609" i="1" a="1"/>
  <c r="N609" i="1" s="1"/>
  <c r="AQ608" i="1"/>
  <c r="AQ608" i="1" a="1"/>
  <c r="AP608" i="1" a="1"/>
  <c r="AP608" i="1" s="1"/>
  <c r="AO608" i="1" a="1"/>
  <c r="AO608" i="1" s="1"/>
  <c r="AK608" i="1"/>
  <c r="AI608" i="1"/>
  <c r="AH608" i="1"/>
  <c r="AG608" i="1"/>
  <c r="AF608" i="1"/>
  <c r="U608" i="1"/>
  <c r="U608" i="1" a="1"/>
  <c r="T608" i="1"/>
  <c r="T608" i="1" a="1"/>
  <c r="S608" i="1"/>
  <c r="R608" i="1" a="1"/>
  <c r="R608" i="1" s="1"/>
  <c r="P608" i="1" a="1"/>
  <c r="P608" i="1" s="1"/>
  <c r="N608" i="1" a="1"/>
  <c r="N608" i="1" s="1"/>
  <c r="AQ607" i="1" a="1"/>
  <c r="AQ607" i="1" s="1"/>
  <c r="AO607" i="1" a="1"/>
  <c r="AO607" i="1" s="1"/>
  <c r="AN607" i="1"/>
  <c r="AM607" i="1"/>
  <c r="AK607" i="1"/>
  <c r="AI607" i="1"/>
  <c r="AH607" i="1" s="1"/>
  <c r="AG607" i="1"/>
  <c r="AF607" i="1"/>
  <c r="V607" i="1"/>
  <c r="U607" i="1" a="1"/>
  <c r="U607" i="1" s="1"/>
  <c r="T607" i="1" a="1"/>
  <c r="T607" i="1" s="1"/>
  <c r="AL607" i="1" s="1"/>
  <c r="S607" i="1"/>
  <c r="R607" i="1" a="1"/>
  <c r="R607" i="1" s="1"/>
  <c r="P607" i="1" a="1"/>
  <c r="P607" i="1" s="1"/>
  <c r="AP607" i="1" s="1" a="1"/>
  <c r="AP607" i="1" s="1"/>
  <c r="N607" i="1" a="1"/>
  <c r="N607" i="1" s="1"/>
  <c r="AQ606" i="1" a="1"/>
  <c r="AQ606" i="1" s="1"/>
  <c r="AO606" i="1" a="1"/>
  <c r="AO606" i="1" s="1"/>
  <c r="AK606" i="1"/>
  <c r="AI606" i="1"/>
  <c r="AH606" i="1" s="1"/>
  <c r="AG606" i="1"/>
  <c r="AF606" i="1"/>
  <c r="T606" i="1"/>
  <c r="T606" i="1" a="1"/>
  <c r="S606" i="1"/>
  <c r="R606" i="1" a="1"/>
  <c r="R606" i="1" s="1"/>
  <c r="P606" i="1"/>
  <c r="AP606" i="1" s="1" a="1"/>
  <c r="AP606" i="1" s="1"/>
  <c r="P606" i="1" a="1"/>
  <c r="N606" i="1"/>
  <c r="N606" i="1" a="1"/>
  <c r="AQ605" i="1" a="1"/>
  <c r="AQ605" i="1" s="1"/>
  <c r="AO605" i="1" a="1"/>
  <c r="AO605" i="1" s="1"/>
  <c r="AN605" i="1"/>
  <c r="AL605" i="1"/>
  <c r="AM605" i="1" s="1"/>
  <c r="AK605" i="1"/>
  <c r="AI605" i="1"/>
  <c r="AH605" i="1"/>
  <c r="AF605" i="1"/>
  <c r="AG605" i="1" s="1"/>
  <c r="T605" i="1" a="1"/>
  <c r="T605" i="1" s="1"/>
  <c r="S605" i="1"/>
  <c r="R605" i="1"/>
  <c r="R605" i="1" a="1"/>
  <c r="P605" i="1"/>
  <c r="AP605" i="1" s="1" a="1"/>
  <c r="AP605" i="1" s="1"/>
  <c r="P605" i="1" a="1"/>
  <c r="N605" i="1"/>
  <c r="N605" i="1" a="1"/>
  <c r="AQ604" i="1"/>
  <c r="AQ604" i="1" a="1"/>
  <c r="AP604" i="1" a="1"/>
  <c r="AP604" i="1" s="1"/>
  <c r="AO604" i="1" a="1"/>
  <c r="AO604" i="1" s="1"/>
  <c r="AK604" i="1"/>
  <c r="AI604" i="1"/>
  <c r="AH604" i="1"/>
  <c r="AF604" i="1"/>
  <c r="AG604" i="1" s="1"/>
  <c r="T604" i="1"/>
  <c r="T604" i="1" a="1"/>
  <c r="S604" i="1"/>
  <c r="R604" i="1" a="1"/>
  <c r="R604" i="1" s="1"/>
  <c r="P604" i="1"/>
  <c r="P604" i="1" a="1"/>
  <c r="N604" i="1"/>
  <c r="N604" i="1" a="1"/>
  <c r="AQ603" i="1" a="1"/>
  <c r="AQ603" i="1" s="1"/>
  <c r="AP603" i="1"/>
  <c r="AK603" i="1"/>
  <c r="AI603" i="1"/>
  <c r="AH603" i="1"/>
  <c r="AF603" i="1"/>
  <c r="AG603" i="1" s="1"/>
  <c r="T603" i="1"/>
  <c r="T603" i="1" a="1"/>
  <c r="S603" i="1"/>
  <c r="R603" i="1"/>
  <c r="R603" i="1" a="1"/>
  <c r="P603" i="1"/>
  <c r="AP603" i="1" s="1" a="1"/>
  <c r="P603" i="1" a="1"/>
  <c r="N603" i="1" a="1"/>
  <c r="N603" i="1" s="1"/>
  <c r="AO603" i="1" s="1" a="1"/>
  <c r="AO603" i="1" s="1"/>
  <c r="AQ602" i="1" a="1"/>
  <c r="AQ602" i="1" s="1"/>
  <c r="AP602" i="1"/>
  <c r="AP602" i="1" a="1"/>
  <c r="AO602" i="1" a="1"/>
  <c r="AO602" i="1" s="1"/>
  <c r="AK602" i="1"/>
  <c r="AI602" i="1"/>
  <c r="AH602" i="1"/>
  <c r="AF602" i="1"/>
  <c r="AG602" i="1" s="1"/>
  <c r="T602" i="1" a="1"/>
  <c r="T602" i="1" s="1"/>
  <c r="S602" i="1"/>
  <c r="R602" i="1" a="1"/>
  <c r="R602" i="1" s="1"/>
  <c r="P602" i="1" a="1"/>
  <c r="P602" i="1" s="1"/>
  <c r="N602" i="1"/>
  <c r="N602" i="1" a="1"/>
  <c r="AQ601" i="1" a="1"/>
  <c r="AQ601" i="1" s="1"/>
  <c r="AP601" i="1" a="1"/>
  <c r="AP601" i="1" s="1"/>
  <c r="AM601" i="1"/>
  <c r="AK601" i="1"/>
  <c r="AI601" i="1"/>
  <c r="AH601" i="1"/>
  <c r="AF601" i="1"/>
  <c r="AG601" i="1" s="1"/>
  <c r="V601" i="1"/>
  <c r="T601" i="1"/>
  <c r="AL601" i="1" s="1"/>
  <c r="AN601" i="1" s="1"/>
  <c r="T601" i="1" a="1"/>
  <c r="S601" i="1"/>
  <c r="R601" i="1" a="1"/>
  <c r="R601" i="1" s="1"/>
  <c r="P601" i="1"/>
  <c r="P601" i="1" a="1"/>
  <c r="N601" i="1"/>
  <c r="AO601" i="1" s="1" a="1"/>
  <c r="AO601" i="1" s="1"/>
  <c r="N601" i="1" a="1"/>
  <c r="AQ600" i="1" a="1"/>
  <c r="AQ600" i="1" s="1"/>
  <c r="AO600" i="1"/>
  <c r="AK600" i="1"/>
  <c r="AI600" i="1"/>
  <c r="AH600" i="1"/>
  <c r="AF600" i="1"/>
  <c r="AG600" i="1" s="1"/>
  <c r="T600" i="1"/>
  <c r="T600" i="1" a="1"/>
  <c r="S600" i="1"/>
  <c r="R600" i="1"/>
  <c r="R600" i="1" a="1"/>
  <c r="P600" i="1" a="1"/>
  <c r="P600" i="1" s="1"/>
  <c r="AP600" i="1" s="1" a="1"/>
  <c r="AP600" i="1" s="1"/>
  <c r="N600" i="1" a="1"/>
  <c r="N600" i="1" s="1"/>
  <c r="AO600" i="1" s="1" a="1"/>
  <c r="AQ599" i="1"/>
  <c r="AQ599" i="1" a="1"/>
  <c r="AP599" i="1" a="1"/>
  <c r="AP599" i="1" s="1"/>
  <c r="AO599" i="1" a="1"/>
  <c r="AO599" i="1" s="1"/>
  <c r="AK599" i="1"/>
  <c r="AI599" i="1"/>
  <c r="AH599" i="1" s="1"/>
  <c r="AF599" i="1"/>
  <c r="AG599" i="1" s="1"/>
  <c r="T599" i="1"/>
  <c r="T599" i="1" a="1"/>
  <c r="S599" i="1"/>
  <c r="R599" i="1"/>
  <c r="R599" i="1" a="1"/>
  <c r="P599" i="1" a="1"/>
  <c r="P599" i="1" s="1"/>
  <c r="N599" i="1" a="1"/>
  <c r="N599" i="1" s="1"/>
  <c r="AQ598" i="1" a="1"/>
  <c r="AQ598" i="1" s="1"/>
  <c r="AO598" i="1"/>
  <c r="AL598" i="1"/>
  <c r="AM598" i="1" s="1"/>
  <c r="AK598" i="1"/>
  <c r="AI598" i="1"/>
  <c r="AH598" i="1" s="1"/>
  <c r="AF598" i="1"/>
  <c r="AG598" i="1" s="1"/>
  <c r="T598" i="1"/>
  <c r="V598" i="1" s="1"/>
  <c r="T598" i="1" a="1"/>
  <c r="S598" i="1"/>
  <c r="R598" i="1" a="1"/>
  <c r="R598" i="1" s="1"/>
  <c r="P598" i="1" a="1"/>
  <c r="P598" i="1" s="1"/>
  <c r="AP598" i="1" s="1" a="1"/>
  <c r="AP598" i="1" s="1"/>
  <c r="N598" i="1" a="1"/>
  <c r="N598" i="1" s="1"/>
  <c r="AO598" i="1" s="1" a="1"/>
  <c r="AQ597" i="1" a="1"/>
  <c r="AQ597" i="1" s="1"/>
  <c r="AP597" i="1" a="1"/>
  <c r="AP597" i="1" s="1"/>
  <c r="AO597" i="1" a="1"/>
  <c r="AO597" i="1" s="1"/>
  <c r="AK597" i="1"/>
  <c r="AI597" i="1"/>
  <c r="AH597" i="1" s="1"/>
  <c r="AF597" i="1"/>
  <c r="AG597" i="1" s="1"/>
  <c r="T597" i="1"/>
  <c r="T597" i="1" a="1"/>
  <c r="S597" i="1"/>
  <c r="R597" i="1"/>
  <c r="R597" i="1" a="1"/>
  <c r="P597" i="1" a="1"/>
  <c r="P597" i="1" s="1"/>
  <c r="N597" i="1" a="1"/>
  <c r="N597" i="1" s="1"/>
  <c r="AQ596" i="1"/>
  <c r="AQ596" i="1" a="1"/>
  <c r="AP596" i="1" a="1"/>
  <c r="AP596" i="1" s="1"/>
  <c r="AO596" i="1" a="1"/>
  <c r="AO596" i="1" s="1"/>
  <c r="AM596" i="1"/>
  <c r="AL596" i="1"/>
  <c r="AN596" i="1" s="1"/>
  <c r="AK596" i="1"/>
  <c r="AI596" i="1"/>
  <c r="AH596" i="1"/>
  <c r="AF596" i="1"/>
  <c r="AG596" i="1" s="1"/>
  <c r="V596" i="1"/>
  <c r="U596" i="1"/>
  <c r="T596" i="1"/>
  <c r="U596" i="1" s="1" a="1"/>
  <c r="T596" i="1" a="1"/>
  <c r="S596" i="1"/>
  <c r="R596" i="1"/>
  <c r="R596" i="1" a="1"/>
  <c r="P596" i="1" a="1"/>
  <c r="P596" i="1" s="1"/>
  <c r="N596" i="1" a="1"/>
  <c r="N596" i="1" s="1"/>
  <c r="AQ595" i="1" a="1"/>
  <c r="AQ595" i="1" s="1"/>
  <c r="AP595" i="1" a="1"/>
  <c r="AP595" i="1" s="1"/>
  <c r="AO595" i="1" a="1"/>
  <c r="AO595" i="1" s="1"/>
  <c r="AK595" i="1"/>
  <c r="AI595" i="1"/>
  <c r="AH595" i="1" s="1"/>
  <c r="AF595" i="1"/>
  <c r="AG595" i="1" s="1"/>
  <c r="U595" i="1"/>
  <c r="U595" i="1" a="1"/>
  <c r="T595" i="1"/>
  <c r="AL595" i="1" s="1"/>
  <c r="AN595" i="1" s="1"/>
  <c r="T595" i="1" a="1"/>
  <c r="S595" i="1"/>
  <c r="R595" i="1" a="1"/>
  <c r="R595" i="1" s="1"/>
  <c r="P595" i="1" a="1"/>
  <c r="P595" i="1" s="1"/>
  <c r="N595" i="1" a="1"/>
  <c r="N595" i="1" s="1"/>
  <c r="AQ594" i="1"/>
  <c r="AQ594" i="1" a="1"/>
  <c r="AK594" i="1"/>
  <c r="AI594" i="1"/>
  <c r="AH594" i="1" s="1"/>
  <c r="AG594" i="1"/>
  <c r="AF594" i="1"/>
  <c r="T594" i="1" a="1"/>
  <c r="T594" i="1" s="1"/>
  <c r="S594" i="1"/>
  <c r="R594" i="1"/>
  <c r="R594" i="1" a="1"/>
  <c r="P594" i="1"/>
  <c r="AP594" i="1" s="1" a="1"/>
  <c r="AP594" i="1" s="1"/>
  <c r="P594" i="1" a="1"/>
  <c r="N594" i="1" a="1"/>
  <c r="N594" i="1" s="1"/>
  <c r="AO594" i="1" s="1" a="1"/>
  <c r="AO594" i="1" s="1"/>
  <c r="AQ593" i="1"/>
  <c r="AQ593" i="1" a="1"/>
  <c r="AP593" i="1" a="1"/>
  <c r="AP593" i="1" s="1"/>
  <c r="AK593" i="1"/>
  <c r="AI593" i="1"/>
  <c r="AH593" i="1"/>
  <c r="AG593" i="1"/>
  <c r="AF593" i="1"/>
  <c r="T593" i="1" a="1"/>
  <c r="T593" i="1" s="1"/>
  <c r="S593" i="1"/>
  <c r="R593" i="1"/>
  <c r="R593" i="1" a="1"/>
  <c r="P593" i="1" a="1"/>
  <c r="P593" i="1" s="1"/>
  <c r="N593" i="1"/>
  <c r="AO593" i="1" s="1" a="1"/>
  <c r="AO593" i="1" s="1"/>
  <c r="N593" i="1" a="1"/>
  <c r="AQ592" i="1"/>
  <c r="AQ592" i="1" a="1"/>
  <c r="AP592" i="1" a="1"/>
  <c r="AP592" i="1" s="1"/>
  <c r="AN592" i="1"/>
  <c r="AK592" i="1"/>
  <c r="AI592" i="1"/>
  <c r="AH592" i="1"/>
  <c r="AF592" i="1"/>
  <c r="AG592" i="1" s="1"/>
  <c r="V592" i="1"/>
  <c r="U592" i="1"/>
  <c r="U592" i="1" a="1"/>
  <c r="T592" i="1" a="1"/>
  <c r="T592" i="1" s="1"/>
  <c r="AL592" i="1" s="1"/>
  <c r="AM592" i="1" s="1"/>
  <c r="S592" i="1"/>
  <c r="R592" i="1"/>
  <c r="R592" i="1" a="1"/>
  <c r="P592" i="1"/>
  <c r="P592" i="1" a="1"/>
  <c r="N592" i="1" a="1"/>
  <c r="N592" i="1" s="1"/>
  <c r="AO592" i="1" s="1" a="1"/>
  <c r="AO592" i="1" s="1"/>
  <c r="AQ591" i="1" a="1"/>
  <c r="AQ591" i="1" s="1"/>
  <c r="AP591" i="1"/>
  <c r="AK591" i="1"/>
  <c r="AI591" i="1"/>
  <c r="AH591" i="1" s="1"/>
  <c r="AG591" i="1"/>
  <c r="AF591" i="1"/>
  <c r="T591" i="1" a="1"/>
  <c r="T591" i="1" s="1"/>
  <c r="S591" i="1"/>
  <c r="R591" i="1"/>
  <c r="R591" i="1" a="1"/>
  <c r="P591" i="1"/>
  <c r="AP591" i="1" s="1" a="1"/>
  <c r="P591" i="1" a="1"/>
  <c r="N591" i="1"/>
  <c r="AO591" i="1" s="1" a="1"/>
  <c r="AO591" i="1" s="1"/>
  <c r="N591" i="1" a="1"/>
  <c r="AQ590" i="1"/>
  <c r="AQ590" i="1" a="1"/>
  <c r="AP590" i="1"/>
  <c r="AO590" i="1" a="1"/>
  <c r="AO590" i="1" s="1"/>
  <c r="AK590" i="1"/>
  <c r="AI590" i="1"/>
  <c r="AH590" i="1"/>
  <c r="AG590" i="1"/>
  <c r="AF590" i="1"/>
  <c r="T590" i="1" a="1"/>
  <c r="T590" i="1" s="1"/>
  <c r="S590" i="1"/>
  <c r="R590" i="1"/>
  <c r="R590" i="1" a="1"/>
  <c r="P590" i="1"/>
  <c r="AP590" i="1" s="1" a="1"/>
  <c r="P590" i="1" a="1"/>
  <c r="N590" i="1"/>
  <c r="N590" i="1" a="1"/>
  <c r="AQ589" i="1"/>
  <c r="AQ589" i="1" a="1"/>
  <c r="AP589" i="1" a="1"/>
  <c r="AP589" i="1" s="1"/>
  <c r="AO589" i="1" a="1"/>
  <c r="AO589" i="1" s="1"/>
  <c r="AK589" i="1"/>
  <c r="AI589" i="1"/>
  <c r="AH589" i="1" s="1"/>
  <c r="AG589" i="1"/>
  <c r="AF589" i="1"/>
  <c r="T589" i="1" a="1"/>
  <c r="T589" i="1" s="1"/>
  <c r="S589" i="1"/>
  <c r="R589" i="1" a="1"/>
  <c r="R589" i="1" s="1"/>
  <c r="P589" i="1"/>
  <c r="P589" i="1" a="1"/>
  <c r="N589" i="1"/>
  <c r="N589" i="1" a="1"/>
  <c r="AQ588" i="1" a="1"/>
  <c r="AQ588" i="1" s="1"/>
  <c r="AP588" i="1"/>
  <c r="AP588" i="1" a="1"/>
  <c r="AK588" i="1"/>
  <c r="AI588" i="1"/>
  <c r="AH588" i="1" s="1"/>
  <c r="AF588" i="1"/>
  <c r="AG588" i="1" s="1"/>
  <c r="T588" i="1" a="1"/>
  <c r="T588" i="1" s="1"/>
  <c r="S588" i="1"/>
  <c r="R588" i="1"/>
  <c r="R588" i="1" a="1"/>
  <c r="P588" i="1"/>
  <c r="P588" i="1" a="1"/>
  <c r="N588" i="1" a="1"/>
  <c r="N588" i="1" s="1"/>
  <c r="AO588" i="1" s="1" a="1"/>
  <c r="AO588" i="1" s="1"/>
  <c r="AQ587" i="1" a="1"/>
  <c r="AQ587" i="1" s="1"/>
  <c r="AP587" i="1" a="1"/>
  <c r="AP587" i="1" s="1"/>
  <c r="AK587" i="1"/>
  <c r="AI587" i="1"/>
  <c r="AH587" i="1"/>
  <c r="AF587" i="1"/>
  <c r="AG587" i="1" s="1"/>
  <c r="U587" i="1" a="1"/>
  <c r="U587" i="1" s="1"/>
  <c r="T587" i="1"/>
  <c r="T587" i="1" a="1"/>
  <c r="S587" i="1"/>
  <c r="R587" i="1"/>
  <c r="R587" i="1" a="1"/>
  <c r="P587" i="1" a="1"/>
  <c r="P587" i="1" s="1"/>
  <c r="N587" i="1"/>
  <c r="AO587" i="1" s="1" a="1"/>
  <c r="AO587" i="1" s="1"/>
  <c r="N587" i="1" a="1"/>
  <c r="AQ586" i="1"/>
  <c r="AQ586" i="1" a="1"/>
  <c r="AO586" i="1"/>
  <c r="AN586" i="1"/>
  <c r="AK586" i="1"/>
  <c r="AI586" i="1"/>
  <c r="AH586" i="1"/>
  <c r="AF586" i="1"/>
  <c r="AG586" i="1" s="1"/>
  <c r="T586" i="1" a="1"/>
  <c r="T586" i="1" s="1"/>
  <c r="AL586" i="1" s="1"/>
  <c r="AM586" i="1" s="1"/>
  <c r="S586" i="1"/>
  <c r="R586" i="1"/>
  <c r="R586" i="1" a="1"/>
  <c r="P586" i="1"/>
  <c r="AP586" i="1" s="1" a="1"/>
  <c r="AP586" i="1" s="1"/>
  <c r="P586" i="1" a="1"/>
  <c r="N586" i="1" a="1"/>
  <c r="N586" i="1" s="1"/>
  <c r="AO586" i="1" s="1" a="1"/>
  <c r="AQ585" i="1"/>
  <c r="AQ585" i="1" a="1"/>
  <c r="AN585" i="1"/>
  <c r="AM585" i="1"/>
  <c r="AL585" i="1"/>
  <c r="AK585" i="1"/>
  <c r="AI585" i="1"/>
  <c r="AH585" i="1" s="1"/>
  <c r="AF585" i="1"/>
  <c r="AG585" i="1" s="1"/>
  <c r="V585" i="1"/>
  <c r="U585" i="1" a="1"/>
  <c r="U585" i="1" s="1"/>
  <c r="T585" i="1" a="1"/>
  <c r="T585" i="1" s="1"/>
  <c r="S585" i="1"/>
  <c r="R585" i="1" a="1"/>
  <c r="R585" i="1" s="1"/>
  <c r="P585" i="1"/>
  <c r="AP585" i="1" s="1" a="1"/>
  <c r="AP585" i="1" s="1"/>
  <c r="P585" i="1" a="1"/>
  <c r="N585" i="1"/>
  <c r="AO585" i="1" s="1" a="1"/>
  <c r="AO585" i="1" s="1"/>
  <c r="N585" i="1" a="1"/>
  <c r="AQ584" i="1"/>
  <c r="AQ584" i="1" a="1"/>
  <c r="AO584" i="1"/>
  <c r="AN584" i="1"/>
  <c r="AL584" i="1"/>
  <c r="AM584" i="1" s="1"/>
  <c r="AK584" i="1"/>
  <c r="AI584" i="1"/>
  <c r="AH584" i="1"/>
  <c r="AG584" i="1"/>
  <c r="AF584" i="1"/>
  <c r="T584" i="1"/>
  <c r="V584" i="1" s="1"/>
  <c r="T584" i="1" a="1"/>
  <c r="S584" i="1"/>
  <c r="R584" i="1" a="1"/>
  <c r="R584" i="1" s="1"/>
  <c r="P584" i="1"/>
  <c r="AP584" i="1" s="1" a="1"/>
  <c r="AP584" i="1" s="1"/>
  <c r="P584" i="1" a="1"/>
  <c r="N584" i="1"/>
  <c r="AO584" i="1" s="1" a="1"/>
  <c r="N584" i="1" a="1"/>
  <c r="AQ583" i="1"/>
  <c r="AQ583" i="1" a="1"/>
  <c r="AP583" i="1"/>
  <c r="AP583" i="1" a="1"/>
  <c r="AO583" i="1" a="1"/>
  <c r="AO583" i="1" s="1"/>
  <c r="AK583" i="1"/>
  <c r="AI583" i="1"/>
  <c r="AH583" i="1" s="1"/>
  <c r="AG583" i="1"/>
  <c r="AF583" i="1"/>
  <c r="T583" i="1" a="1"/>
  <c r="T583" i="1" s="1"/>
  <c r="V583" i="1" s="1"/>
  <c r="S583" i="1"/>
  <c r="R583" i="1" a="1"/>
  <c r="R583" i="1" s="1"/>
  <c r="P583" i="1"/>
  <c r="P583" i="1" a="1"/>
  <c r="N583" i="1"/>
  <c r="N583" i="1" a="1"/>
  <c r="AQ582" i="1" a="1"/>
  <c r="AQ582" i="1" s="1"/>
  <c r="AK582" i="1"/>
  <c r="AI582" i="1"/>
  <c r="AH582" i="1" s="1"/>
  <c r="AG582" i="1"/>
  <c r="AF582" i="1"/>
  <c r="U582" i="1" a="1"/>
  <c r="U582" i="1" s="1"/>
  <c r="T582" i="1" a="1"/>
  <c r="T582" i="1" s="1"/>
  <c r="S582" i="1"/>
  <c r="R582" i="1"/>
  <c r="R582" i="1" a="1"/>
  <c r="P582" i="1"/>
  <c r="AP582" i="1" s="1" a="1"/>
  <c r="AP582" i="1" s="1"/>
  <c r="P582" i="1" a="1"/>
  <c r="N582" i="1"/>
  <c r="AO582" i="1" s="1" a="1"/>
  <c r="AO582" i="1" s="1"/>
  <c r="N582" i="1" a="1"/>
  <c r="AQ581" i="1" a="1"/>
  <c r="AQ581" i="1" s="1"/>
  <c r="AK581" i="1"/>
  <c r="AI581" i="1"/>
  <c r="AH581" i="1"/>
  <c r="AG581" i="1"/>
  <c r="AF581" i="1"/>
  <c r="U581" i="1"/>
  <c r="U581" i="1" a="1"/>
  <c r="T581" i="1" a="1"/>
  <c r="T581" i="1" s="1"/>
  <c r="S581" i="1"/>
  <c r="R581" i="1"/>
  <c r="R581" i="1" a="1"/>
  <c r="P581" i="1" a="1"/>
  <c r="P581" i="1" s="1"/>
  <c r="AP581" i="1" s="1" a="1"/>
  <c r="AP581" i="1" s="1"/>
  <c r="N581" i="1"/>
  <c r="AO581" i="1" s="1" a="1"/>
  <c r="AO581" i="1" s="1"/>
  <c r="N581" i="1" a="1"/>
  <c r="AQ580" i="1" a="1"/>
  <c r="AQ580" i="1" s="1"/>
  <c r="AP580" i="1" a="1"/>
  <c r="AP580" i="1" s="1"/>
  <c r="AK580" i="1"/>
  <c r="AI580" i="1"/>
  <c r="AH580" i="1"/>
  <c r="AG580" i="1"/>
  <c r="AF580" i="1"/>
  <c r="T580" i="1" a="1"/>
  <c r="T580" i="1" s="1"/>
  <c r="S580" i="1"/>
  <c r="R580" i="1"/>
  <c r="R580" i="1" a="1"/>
  <c r="P580" i="1"/>
  <c r="P580" i="1" a="1"/>
  <c r="N580" i="1"/>
  <c r="AO580" i="1" s="1" a="1"/>
  <c r="AO580" i="1" s="1"/>
  <c r="N580" i="1" a="1"/>
  <c r="AQ579" i="1"/>
  <c r="AQ579" i="1" a="1"/>
  <c r="AM579" i="1"/>
  <c r="AK579" i="1"/>
  <c r="AI579" i="1"/>
  <c r="AH579" i="1" s="1"/>
  <c r="AF579" i="1"/>
  <c r="AG579" i="1" s="1"/>
  <c r="U579" i="1" a="1"/>
  <c r="U579" i="1" s="1"/>
  <c r="T579" i="1" a="1"/>
  <c r="T579" i="1" s="1"/>
  <c r="AL579" i="1" s="1"/>
  <c r="AN579" i="1" s="1"/>
  <c r="S579" i="1"/>
  <c r="R579" i="1" a="1"/>
  <c r="R579" i="1" s="1"/>
  <c r="P579" i="1"/>
  <c r="AP579" i="1" s="1" a="1"/>
  <c r="AP579" i="1" s="1"/>
  <c r="P579" i="1" a="1"/>
  <c r="N579" i="1"/>
  <c r="AO579" i="1" s="1" a="1"/>
  <c r="AO579" i="1" s="1"/>
  <c r="N579" i="1" a="1"/>
  <c r="AQ578" i="1"/>
  <c r="AQ578" i="1" a="1"/>
  <c r="AP578" i="1"/>
  <c r="AO578" i="1" a="1"/>
  <c r="AO578" i="1" s="1"/>
  <c r="AL578" i="1"/>
  <c r="AK578" i="1"/>
  <c r="AI578" i="1"/>
  <c r="AH578" i="1"/>
  <c r="AG578" i="1"/>
  <c r="AF578" i="1"/>
  <c r="Y578" i="1"/>
  <c r="T578" i="1"/>
  <c r="V578" i="1" s="1"/>
  <c r="T578" i="1" a="1"/>
  <c r="S578" i="1"/>
  <c r="R578" i="1"/>
  <c r="R578" i="1" a="1"/>
  <c r="P578" i="1" a="1"/>
  <c r="P578" i="1" s="1"/>
  <c r="AP578" i="1" s="1" a="1"/>
  <c r="N578" i="1" a="1"/>
  <c r="N578" i="1" s="1"/>
  <c r="AQ577" i="1" a="1"/>
  <c r="AQ577" i="1" s="1"/>
  <c r="AP577" i="1" a="1"/>
  <c r="AP577" i="1" s="1"/>
  <c r="AO577" i="1"/>
  <c r="AO577" i="1" a="1"/>
  <c r="AK577" i="1"/>
  <c r="AI577" i="1"/>
  <c r="AH577" i="1"/>
  <c r="AF577" i="1"/>
  <c r="AG577" i="1" s="1"/>
  <c r="T577" i="1" a="1"/>
  <c r="T577" i="1" s="1"/>
  <c r="S577" i="1"/>
  <c r="R577" i="1" a="1"/>
  <c r="R577" i="1" s="1"/>
  <c r="P577" i="1" a="1"/>
  <c r="P577" i="1" s="1"/>
  <c r="N577" i="1" a="1"/>
  <c r="N577" i="1" s="1"/>
  <c r="AQ576" i="1"/>
  <c r="AQ576" i="1" a="1"/>
  <c r="AP576" i="1" a="1"/>
  <c r="AP576" i="1" s="1"/>
  <c r="AK576" i="1"/>
  <c r="AI576" i="1"/>
  <c r="AH576" i="1"/>
  <c r="AF576" i="1"/>
  <c r="AG576" i="1" s="1"/>
  <c r="U576" i="1" a="1"/>
  <c r="U576" i="1" s="1"/>
  <c r="T576" i="1" a="1"/>
  <c r="T576" i="1" s="1"/>
  <c r="S576" i="1"/>
  <c r="R576" i="1" a="1"/>
  <c r="R576" i="1" s="1"/>
  <c r="P576" i="1" a="1"/>
  <c r="P576" i="1" s="1"/>
  <c r="N576" i="1"/>
  <c r="AO576" i="1" s="1" a="1"/>
  <c r="AO576" i="1" s="1"/>
  <c r="N576" i="1" a="1"/>
  <c r="AQ575" i="1" a="1"/>
  <c r="AQ575" i="1" s="1"/>
  <c r="AP575" i="1" a="1"/>
  <c r="AP575" i="1" s="1"/>
  <c r="AO575" i="1"/>
  <c r="AK575" i="1"/>
  <c r="AI575" i="1"/>
  <c r="AH575" i="1" s="1"/>
  <c r="AF575" i="1"/>
  <c r="AG575" i="1" s="1"/>
  <c r="T575" i="1"/>
  <c r="T575" i="1" a="1"/>
  <c r="S575" i="1"/>
  <c r="R575" i="1" a="1"/>
  <c r="R575" i="1" s="1"/>
  <c r="P575" i="1" a="1"/>
  <c r="P575" i="1" s="1"/>
  <c r="N575" i="1" a="1"/>
  <c r="N575" i="1" s="1"/>
  <c r="AO575" i="1" s="1" a="1"/>
  <c r="AQ574" i="1"/>
  <c r="AQ574" i="1" a="1"/>
  <c r="AK574" i="1"/>
  <c r="AI574" i="1"/>
  <c r="AH574" i="1"/>
  <c r="AF574" i="1"/>
  <c r="AG574" i="1" s="1"/>
  <c r="T574" i="1"/>
  <c r="T574" i="1" a="1"/>
  <c r="S574" i="1"/>
  <c r="R574" i="1" a="1"/>
  <c r="R574" i="1" s="1"/>
  <c r="P574" i="1" a="1"/>
  <c r="P574" i="1" s="1"/>
  <c r="AP574" i="1" s="1" a="1"/>
  <c r="AP574" i="1" s="1"/>
  <c r="N574" i="1" a="1"/>
  <c r="N574" i="1" s="1"/>
  <c r="AO574" i="1" s="1" a="1"/>
  <c r="AO574" i="1" s="1"/>
  <c r="AQ573" i="1" a="1"/>
  <c r="AQ573" i="1" s="1"/>
  <c r="AL573" i="1"/>
  <c r="AK573" i="1"/>
  <c r="AI573" i="1"/>
  <c r="AH573" i="1"/>
  <c r="AG573" i="1"/>
  <c r="AF573" i="1"/>
  <c r="T573" i="1"/>
  <c r="T573" i="1" a="1"/>
  <c r="S573" i="1"/>
  <c r="R573" i="1"/>
  <c r="R573" i="1" a="1"/>
  <c r="P573" i="1"/>
  <c r="AP573" i="1" s="1" a="1"/>
  <c r="AP573" i="1" s="1"/>
  <c r="P573" i="1" a="1"/>
  <c r="N573" i="1" a="1"/>
  <c r="N573" i="1" s="1"/>
  <c r="AO573" i="1" s="1" a="1"/>
  <c r="AO573" i="1" s="1"/>
  <c r="AQ572" i="1" a="1"/>
  <c r="AQ572" i="1" s="1"/>
  <c r="AO572" i="1"/>
  <c r="AK572" i="1"/>
  <c r="AI572" i="1"/>
  <c r="AH572" i="1"/>
  <c r="AF572" i="1"/>
  <c r="AG572" i="1" s="1"/>
  <c r="T572" i="1"/>
  <c r="T572" i="1" a="1"/>
  <c r="S572" i="1"/>
  <c r="R572" i="1" a="1"/>
  <c r="R572" i="1" s="1"/>
  <c r="P572" i="1"/>
  <c r="AP572" i="1" s="1" a="1"/>
  <c r="AP572" i="1" s="1"/>
  <c r="P572" i="1" a="1"/>
  <c r="N572" i="1" a="1"/>
  <c r="N572" i="1" s="1"/>
  <c r="AO572" i="1" s="1" a="1"/>
  <c r="AQ571" i="1" a="1"/>
  <c r="AQ571" i="1" s="1"/>
  <c r="AO571" i="1" a="1"/>
  <c r="AO571" i="1" s="1"/>
  <c r="AK571" i="1"/>
  <c r="AI571" i="1"/>
  <c r="AH571" i="1"/>
  <c r="AF571" i="1"/>
  <c r="AG571" i="1" s="1"/>
  <c r="T571" i="1" a="1"/>
  <c r="T571" i="1" s="1"/>
  <c r="AL571" i="1" s="1"/>
  <c r="AM571" i="1" s="1"/>
  <c r="S571" i="1"/>
  <c r="R571" i="1"/>
  <c r="R571" i="1" a="1"/>
  <c r="P571" i="1" a="1"/>
  <c r="P571" i="1" s="1"/>
  <c r="AP571" i="1" s="1" a="1"/>
  <c r="AP571" i="1" s="1"/>
  <c r="N571" i="1" a="1"/>
  <c r="N571" i="1" s="1"/>
  <c r="AQ570" i="1" a="1"/>
  <c r="AQ570" i="1" s="1"/>
  <c r="AO570" i="1"/>
  <c r="AK570" i="1"/>
  <c r="AI570" i="1"/>
  <c r="AH570" i="1"/>
  <c r="AF570" i="1"/>
  <c r="AG570" i="1" s="1"/>
  <c r="U570" i="1" a="1"/>
  <c r="U570" i="1" s="1"/>
  <c r="T570" i="1"/>
  <c r="T570" i="1" a="1"/>
  <c r="S570" i="1"/>
  <c r="R570" i="1" a="1"/>
  <c r="R570" i="1" s="1"/>
  <c r="P570" i="1" a="1"/>
  <c r="P570" i="1" s="1"/>
  <c r="AP570" i="1" s="1" a="1"/>
  <c r="AP570" i="1" s="1"/>
  <c r="N570" i="1" a="1"/>
  <c r="N570" i="1" s="1"/>
  <c r="AO570" i="1" s="1" a="1"/>
  <c r="AQ569" i="1"/>
  <c r="AQ569" i="1" a="1"/>
  <c r="AP569" i="1"/>
  <c r="AP569" i="1" a="1"/>
  <c r="AO569" i="1" a="1"/>
  <c r="AO569" i="1" s="1"/>
  <c r="AK569" i="1"/>
  <c r="AI569" i="1"/>
  <c r="AH569" i="1"/>
  <c r="AF569" i="1"/>
  <c r="AG569" i="1" s="1"/>
  <c r="T569" i="1"/>
  <c r="T569" i="1" a="1"/>
  <c r="S569" i="1"/>
  <c r="R569" i="1" a="1"/>
  <c r="R569" i="1" s="1"/>
  <c r="P569" i="1"/>
  <c r="P569" i="1" a="1"/>
  <c r="N569" i="1"/>
  <c r="N569" i="1" a="1"/>
  <c r="AQ568" i="1"/>
  <c r="AQ568" i="1" a="1"/>
  <c r="AK568" i="1"/>
  <c r="AI568" i="1"/>
  <c r="AH568" i="1" s="1"/>
  <c r="AG568" i="1"/>
  <c r="AF568" i="1"/>
  <c r="V568" i="1"/>
  <c r="T568" i="1"/>
  <c r="U568" i="1" s="1" a="1"/>
  <c r="U568" i="1" s="1"/>
  <c r="T568" i="1" a="1"/>
  <c r="S568" i="1"/>
  <c r="R568" i="1" a="1"/>
  <c r="R568" i="1" s="1"/>
  <c r="P568" i="1"/>
  <c r="AP568" i="1" s="1" a="1"/>
  <c r="AP568" i="1" s="1"/>
  <c r="P568" i="1" a="1"/>
  <c r="N568" i="1" a="1"/>
  <c r="N568" i="1" s="1"/>
  <c r="AO568" i="1" s="1" a="1"/>
  <c r="AO568" i="1" s="1"/>
  <c r="AQ567" i="1" a="1"/>
  <c r="AQ567" i="1" s="1"/>
  <c r="AL567" i="1"/>
  <c r="AM567" i="1" s="1"/>
  <c r="AK567" i="1"/>
  <c r="AI567" i="1"/>
  <c r="AH567" i="1"/>
  <c r="AG567" i="1"/>
  <c r="AF567" i="1"/>
  <c r="T567" i="1" a="1"/>
  <c r="T567" i="1" s="1"/>
  <c r="S567" i="1"/>
  <c r="R567" i="1" a="1"/>
  <c r="R567" i="1" s="1"/>
  <c r="P567" i="1" a="1"/>
  <c r="P567" i="1" s="1"/>
  <c r="AP567" i="1" s="1" a="1"/>
  <c r="AP567" i="1" s="1"/>
  <c r="N567" i="1" a="1"/>
  <c r="N567" i="1" s="1"/>
  <c r="AO567" i="1" s="1" a="1"/>
  <c r="AO567" i="1" s="1"/>
  <c r="AQ566" i="1" a="1"/>
  <c r="AQ566" i="1" s="1"/>
  <c r="AL566" i="1"/>
  <c r="AN566" i="1" s="1"/>
  <c r="AK566" i="1"/>
  <c r="AI566" i="1"/>
  <c r="AH566" i="1" s="1"/>
  <c r="AF566" i="1"/>
  <c r="AG566" i="1" s="1"/>
  <c r="U566" i="1" a="1"/>
  <c r="U566" i="1" s="1"/>
  <c r="T566" i="1"/>
  <c r="V566" i="1" s="1"/>
  <c r="T566" i="1" a="1"/>
  <c r="S566" i="1"/>
  <c r="R566" i="1" a="1"/>
  <c r="R566" i="1" s="1"/>
  <c r="P566" i="1"/>
  <c r="AP566" i="1" s="1" a="1"/>
  <c r="AP566" i="1" s="1"/>
  <c r="P566" i="1" a="1"/>
  <c r="N566" i="1" a="1"/>
  <c r="N566" i="1" s="1"/>
  <c r="AO566" i="1" s="1" a="1"/>
  <c r="AO566" i="1" s="1"/>
  <c r="AQ565" i="1" a="1"/>
  <c r="AQ565" i="1" s="1"/>
  <c r="AP565" i="1" a="1"/>
  <c r="AP565" i="1" s="1"/>
  <c r="AO565" i="1" a="1"/>
  <c r="AO565" i="1" s="1"/>
  <c r="AK565" i="1"/>
  <c r="AI565" i="1"/>
  <c r="AH565" i="1"/>
  <c r="AF565" i="1"/>
  <c r="AG565" i="1" s="1"/>
  <c r="T565" i="1" a="1"/>
  <c r="T565" i="1" s="1"/>
  <c r="S565" i="1"/>
  <c r="R565" i="1"/>
  <c r="R565" i="1" a="1"/>
  <c r="P565" i="1" a="1"/>
  <c r="P565" i="1" s="1"/>
  <c r="N565" i="1" a="1"/>
  <c r="N565" i="1" s="1"/>
  <c r="AQ564" i="1"/>
  <c r="AQ564" i="1" a="1"/>
  <c r="AP564" i="1"/>
  <c r="AK564" i="1"/>
  <c r="AI564" i="1"/>
  <c r="AH564" i="1"/>
  <c r="AF564" i="1"/>
  <c r="AG564" i="1" s="1"/>
  <c r="T564" i="1" a="1"/>
  <c r="T564" i="1" s="1"/>
  <c r="S564" i="1"/>
  <c r="R564" i="1" a="1"/>
  <c r="R564" i="1" s="1"/>
  <c r="P564" i="1" a="1"/>
  <c r="P564" i="1" s="1"/>
  <c r="AP564" i="1" s="1" a="1"/>
  <c r="N564" i="1"/>
  <c r="AO564" i="1" s="1" a="1"/>
  <c r="AO564" i="1" s="1"/>
  <c r="N564" i="1" a="1"/>
  <c r="AQ563" i="1" a="1"/>
  <c r="AQ563" i="1" s="1"/>
  <c r="AP563" i="1"/>
  <c r="AM563" i="1"/>
  <c r="AK563" i="1"/>
  <c r="AI563" i="1"/>
  <c r="AH563" i="1"/>
  <c r="AG563" i="1"/>
  <c r="AF563" i="1"/>
  <c r="V563" i="1"/>
  <c r="U563" i="1" a="1"/>
  <c r="U563" i="1" s="1"/>
  <c r="T563" i="1"/>
  <c r="AL563" i="1" s="1"/>
  <c r="AN563" i="1" s="1"/>
  <c r="T563" i="1" a="1"/>
  <c r="S563" i="1"/>
  <c r="R563" i="1" a="1"/>
  <c r="R563" i="1" s="1"/>
  <c r="P563" i="1"/>
  <c r="AP563" i="1" s="1" a="1"/>
  <c r="P563" i="1" a="1"/>
  <c r="N563" i="1" a="1"/>
  <c r="N563" i="1" s="1"/>
  <c r="AO563" i="1" s="1" a="1"/>
  <c r="AO563" i="1" s="1"/>
  <c r="AQ562" i="1" a="1"/>
  <c r="AQ562" i="1" s="1"/>
  <c r="AP562" i="1" a="1"/>
  <c r="AP562" i="1" s="1"/>
  <c r="AK562" i="1"/>
  <c r="AI562" i="1"/>
  <c r="AH562" i="1" s="1"/>
  <c r="AF562" i="1"/>
  <c r="AG562" i="1" s="1"/>
  <c r="V562" i="1"/>
  <c r="T562" i="1"/>
  <c r="T562" i="1" a="1"/>
  <c r="S562" i="1"/>
  <c r="R562" i="1" a="1"/>
  <c r="R562" i="1" s="1"/>
  <c r="P562" i="1" a="1"/>
  <c r="P562" i="1" s="1"/>
  <c r="N562" i="1" a="1"/>
  <c r="N562" i="1" s="1"/>
  <c r="AO562" i="1" s="1" a="1"/>
  <c r="AO562" i="1" s="1"/>
  <c r="AQ561" i="1"/>
  <c r="AQ561" i="1" a="1"/>
  <c r="AK561" i="1"/>
  <c r="AI561" i="1"/>
  <c r="AH561" i="1" s="1"/>
  <c r="AF561" i="1"/>
  <c r="AG561" i="1" s="1"/>
  <c r="T561" i="1" a="1"/>
  <c r="T561" i="1" s="1"/>
  <c r="S561" i="1"/>
  <c r="R561" i="1" a="1"/>
  <c r="R561" i="1" s="1"/>
  <c r="P561" i="1"/>
  <c r="AP561" i="1" s="1" a="1"/>
  <c r="AP561" i="1" s="1"/>
  <c r="P561" i="1" a="1"/>
  <c r="N561" i="1" a="1"/>
  <c r="N561" i="1" s="1"/>
  <c r="AO561" i="1" s="1" a="1"/>
  <c r="AO561" i="1" s="1"/>
  <c r="AQ560" i="1" a="1"/>
  <c r="AQ560" i="1" s="1"/>
  <c r="AO560" i="1"/>
  <c r="AO560" i="1" a="1"/>
  <c r="AK560" i="1"/>
  <c r="AI560" i="1"/>
  <c r="AH560" i="1" s="1"/>
  <c r="AF560" i="1"/>
  <c r="AG560" i="1" s="1"/>
  <c r="T560" i="1" a="1"/>
  <c r="T560" i="1" s="1"/>
  <c r="S560" i="1"/>
  <c r="R560" i="1" a="1"/>
  <c r="R560" i="1" s="1"/>
  <c r="P560" i="1"/>
  <c r="AP560" i="1" s="1" a="1"/>
  <c r="AP560" i="1" s="1"/>
  <c r="P560" i="1" a="1"/>
  <c r="N560" i="1" a="1"/>
  <c r="N560" i="1" s="1"/>
  <c r="AQ559" i="1" a="1"/>
  <c r="AQ559" i="1" s="1"/>
  <c r="AP559" i="1"/>
  <c r="AO559" i="1" a="1"/>
  <c r="AO559" i="1" s="1"/>
  <c r="AM559" i="1"/>
  <c r="AL559" i="1"/>
  <c r="AN559" i="1" s="1"/>
  <c r="AK559" i="1"/>
  <c r="AI559" i="1"/>
  <c r="AH559" i="1"/>
  <c r="AF559" i="1"/>
  <c r="AG559" i="1" s="1"/>
  <c r="V559" i="1"/>
  <c r="U559" i="1"/>
  <c r="U559" i="1" a="1"/>
  <c r="T559" i="1" a="1"/>
  <c r="T559" i="1" s="1"/>
  <c r="S559" i="1"/>
  <c r="R559" i="1" a="1"/>
  <c r="R559" i="1" s="1"/>
  <c r="P559" i="1" a="1"/>
  <c r="P559" i="1" s="1"/>
  <c r="AP559" i="1" s="1" a="1"/>
  <c r="N559" i="1" a="1"/>
  <c r="N559" i="1" s="1"/>
  <c r="AQ558" i="1"/>
  <c r="AQ558" i="1" a="1"/>
  <c r="AO558" i="1"/>
  <c r="AK558" i="1"/>
  <c r="AI558" i="1"/>
  <c r="AH558" i="1"/>
  <c r="AG558" i="1"/>
  <c r="AF558" i="1"/>
  <c r="T558" i="1"/>
  <c r="T558" i="1" a="1"/>
  <c r="S558" i="1"/>
  <c r="R558" i="1" a="1"/>
  <c r="R558" i="1" s="1"/>
  <c r="P558" i="1" a="1"/>
  <c r="P558" i="1" s="1"/>
  <c r="AP558" i="1" s="1" a="1"/>
  <c r="AP558" i="1" s="1"/>
  <c r="N558" i="1" a="1"/>
  <c r="N558" i="1" s="1"/>
  <c r="AO558" i="1" s="1" a="1"/>
  <c r="AQ557" i="1" a="1"/>
  <c r="AQ557" i="1" s="1"/>
  <c r="AK557" i="1"/>
  <c r="AI557" i="1"/>
  <c r="AH557" i="1" s="1"/>
  <c r="AG557" i="1"/>
  <c r="AF557" i="1"/>
  <c r="V557" i="1"/>
  <c r="U557" i="1"/>
  <c r="U557" i="1" a="1"/>
  <c r="T557" i="1"/>
  <c r="AL557" i="1" s="1"/>
  <c r="T557" i="1" a="1"/>
  <c r="S557" i="1"/>
  <c r="R557" i="1" a="1"/>
  <c r="R557" i="1" s="1"/>
  <c r="P557" i="1"/>
  <c r="AP557" i="1" s="1" a="1"/>
  <c r="AP557" i="1" s="1"/>
  <c r="P557" i="1" a="1"/>
  <c r="N557" i="1" a="1"/>
  <c r="N557" i="1" s="1"/>
  <c r="AO557" i="1" s="1" a="1"/>
  <c r="AO557" i="1" s="1"/>
  <c r="AQ556" i="1" a="1"/>
  <c r="AQ556" i="1" s="1"/>
  <c r="AO556" i="1" a="1"/>
  <c r="AO556" i="1" s="1"/>
  <c r="AK556" i="1"/>
  <c r="AI556" i="1"/>
  <c r="AH556" i="1" s="1"/>
  <c r="AF556" i="1"/>
  <c r="AG556" i="1" s="1"/>
  <c r="T556" i="1"/>
  <c r="T556" i="1" a="1"/>
  <c r="S556" i="1"/>
  <c r="R556" i="1"/>
  <c r="R556" i="1" a="1"/>
  <c r="P556" i="1" a="1"/>
  <c r="P556" i="1" s="1"/>
  <c r="AP556" i="1" s="1" a="1"/>
  <c r="AP556" i="1" s="1"/>
  <c r="N556" i="1"/>
  <c r="N556" i="1" a="1"/>
  <c r="AQ555" i="1" a="1"/>
  <c r="AQ555" i="1" s="1"/>
  <c r="AO555" i="1" a="1"/>
  <c r="AO555" i="1" s="1"/>
  <c r="AK555" i="1"/>
  <c r="AI555" i="1"/>
  <c r="AH555" i="1"/>
  <c r="AF555" i="1"/>
  <c r="AG555" i="1" s="1"/>
  <c r="T555" i="1"/>
  <c r="T555" i="1" a="1"/>
  <c r="S555" i="1"/>
  <c r="R555" i="1"/>
  <c r="R555" i="1" a="1"/>
  <c r="P555" i="1"/>
  <c r="AP555" i="1" s="1" a="1"/>
  <c r="AP555" i="1" s="1"/>
  <c r="P555" i="1" a="1"/>
  <c r="N555" i="1" a="1"/>
  <c r="N555" i="1" s="1"/>
  <c r="AQ554" i="1" a="1"/>
  <c r="AQ554" i="1" s="1"/>
  <c r="AO554" i="1"/>
  <c r="AK554" i="1"/>
  <c r="AI554" i="1"/>
  <c r="AH554" i="1"/>
  <c r="AF554" i="1"/>
  <c r="AG554" i="1" s="1"/>
  <c r="T554" i="1" a="1"/>
  <c r="T554" i="1" s="1"/>
  <c r="S554" i="1"/>
  <c r="R554" i="1"/>
  <c r="R554" i="1" a="1"/>
  <c r="P554" i="1"/>
  <c r="AP554" i="1" s="1" a="1"/>
  <c r="AP554" i="1" s="1"/>
  <c r="P554" i="1" a="1"/>
  <c r="N554" i="1" a="1"/>
  <c r="N554" i="1" s="1"/>
  <c r="AO554" i="1" s="1" a="1"/>
  <c r="AQ553" i="1" a="1"/>
  <c r="AQ553" i="1" s="1"/>
  <c r="AP553" i="1" a="1"/>
  <c r="AP553" i="1" s="1"/>
  <c r="AN553" i="1"/>
  <c r="AK553" i="1"/>
  <c r="AI553" i="1"/>
  <c r="AH553" i="1"/>
  <c r="AF553" i="1"/>
  <c r="AG553" i="1" s="1"/>
  <c r="V553" i="1"/>
  <c r="U553" i="1" a="1"/>
  <c r="U553" i="1" s="1"/>
  <c r="T553" i="1"/>
  <c r="AL553" i="1" s="1"/>
  <c r="AM553" i="1" s="1"/>
  <c r="T553" i="1" a="1"/>
  <c r="S553" i="1"/>
  <c r="R553" i="1" a="1"/>
  <c r="R553" i="1" s="1"/>
  <c r="P553" i="1" a="1"/>
  <c r="P553" i="1" s="1"/>
  <c r="N553" i="1" a="1"/>
  <c r="N553" i="1" s="1"/>
  <c r="AO553" i="1" s="1" a="1"/>
  <c r="AO553" i="1" s="1"/>
  <c r="AQ552" i="1" a="1"/>
  <c r="AQ552" i="1" s="1"/>
  <c r="AP552" i="1"/>
  <c r="AK552" i="1"/>
  <c r="AI552" i="1"/>
  <c r="AH552" i="1"/>
  <c r="AF552" i="1"/>
  <c r="AG552" i="1" s="1"/>
  <c r="T552" i="1" a="1"/>
  <c r="T552" i="1" s="1"/>
  <c r="S552" i="1"/>
  <c r="R552" i="1" a="1"/>
  <c r="R552" i="1" s="1"/>
  <c r="P552" i="1" a="1"/>
  <c r="P552" i="1" s="1"/>
  <c r="AP552" i="1" s="1" a="1"/>
  <c r="N552" i="1"/>
  <c r="AO552" i="1" s="1" a="1"/>
  <c r="AO552" i="1" s="1"/>
  <c r="N552" i="1" a="1"/>
  <c r="AQ551" i="1"/>
  <c r="AQ551" i="1" a="1"/>
  <c r="AO551" i="1" a="1"/>
  <c r="AO551" i="1" s="1"/>
  <c r="AK551" i="1"/>
  <c r="AI551" i="1"/>
  <c r="AH551" i="1" s="1"/>
  <c r="AF551" i="1"/>
  <c r="AG551" i="1" s="1"/>
  <c r="V551" i="1"/>
  <c r="T551" i="1"/>
  <c r="T551" i="1" a="1"/>
  <c r="S551" i="1"/>
  <c r="R551" i="1" a="1"/>
  <c r="R551" i="1" s="1"/>
  <c r="P551" i="1" a="1"/>
  <c r="P551" i="1" s="1"/>
  <c r="AP551" i="1" s="1" a="1"/>
  <c r="AP551" i="1" s="1"/>
  <c r="N551" i="1"/>
  <c r="N551" i="1" a="1"/>
  <c r="AQ550" i="1"/>
  <c r="AQ550" i="1" a="1"/>
  <c r="AK550" i="1"/>
  <c r="AI550" i="1"/>
  <c r="AH550" i="1"/>
  <c r="AG550" i="1"/>
  <c r="AF550" i="1"/>
  <c r="T550" i="1"/>
  <c r="T550" i="1" a="1"/>
  <c r="S550" i="1"/>
  <c r="R550" i="1" a="1"/>
  <c r="R550" i="1" s="1"/>
  <c r="P550" i="1" a="1"/>
  <c r="P550" i="1" s="1"/>
  <c r="AP550" i="1" s="1" a="1"/>
  <c r="AP550" i="1" s="1"/>
  <c r="N550" i="1"/>
  <c r="AO550" i="1" s="1" a="1"/>
  <c r="AO550" i="1" s="1"/>
  <c r="N550" i="1" a="1"/>
  <c r="AQ549" i="1" a="1"/>
  <c r="AQ549" i="1" s="1"/>
  <c r="AO549" i="1" a="1"/>
  <c r="AO549" i="1" s="1"/>
  <c r="AK549" i="1"/>
  <c r="AI549" i="1"/>
  <c r="AH549" i="1" s="1"/>
  <c r="AG549" i="1"/>
  <c r="AF549" i="1"/>
  <c r="T549" i="1"/>
  <c r="T549" i="1" a="1"/>
  <c r="S549" i="1"/>
  <c r="R549" i="1"/>
  <c r="R549" i="1" a="1"/>
  <c r="P549" i="1" a="1"/>
  <c r="P549" i="1" s="1"/>
  <c r="AP549" i="1" s="1" a="1"/>
  <c r="AP549" i="1" s="1"/>
  <c r="N549" i="1" a="1"/>
  <c r="N549" i="1" s="1"/>
  <c r="AQ548" i="1" a="1"/>
  <c r="AQ548" i="1" s="1"/>
  <c r="AO548" i="1"/>
  <c r="AO548" i="1" a="1"/>
  <c r="AK548" i="1"/>
  <c r="AI548" i="1"/>
  <c r="AH548" i="1"/>
  <c r="AF548" i="1"/>
  <c r="AG548" i="1" s="1"/>
  <c r="T548" i="1"/>
  <c r="T548" i="1" a="1"/>
  <c r="S548" i="1"/>
  <c r="R548" i="1"/>
  <c r="R548" i="1" a="1"/>
  <c r="P548" i="1" a="1"/>
  <c r="P548" i="1" s="1"/>
  <c r="AP548" i="1" s="1" a="1"/>
  <c r="AP548" i="1" s="1"/>
  <c r="N548" i="1" a="1"/>
  <c r="N548" i="1" s="1"/>
  <c r="AQ547" i="1" a="1"/>
  <c r="AQ547" i="1" s="1"/>
  <c r="AO547" i="1" a="1"/>
  <c r="AO547" i="1" s="1"/>
  <c r="AK547" i="1"/>
  <c r="AI547" i="1"/>
  <c r="AH547" i="1"/>
  <c r="AF547" i="1"/>
  <c r="AG547" i="1" s="1"/>
  <c r="V547" i="1"/>
  <c r="U547" i="1" a="1"/>
  <c r="U547" i="1" s="1"/>
  <c r="T547" i="1" a="1"/>
  <c r="T547" i="1" s="1"/>
  <c r="AL547" i="1" s="1"/>
  <c r="AM547" i="1" s="1"/>
  <c r="S547" i="1"/>
  <c r="R547" i="1"/>
  <c r="R547" i="1" a="1"/>
  <c r="P547" i="1" a="1"/>
  <c r="P547" i="1" s="1"/>
  <c r="AP547" i="1" s="1" a="1"/>
  <c r="AP547" i="1" s="1"/>
  <c r="N547" i="1" a="1"/>
  <c r="N547" i="1" s="1"/>
  <c r="AQ546" i="1"/>
  <c r="AQ546" i="1" a="1"/>
  <c r="AP546" i="1"/>
  <c r="AK546" i="1"/>
  <c r="AI546" i="1"/>
  <c r="AH546" i="1"/>
  <c r="AF546" i="1"/>
  <c r="AG546" i="1" s="1"/>
  <c r="U546" i="1" a="1"/>
  <c r="U546" i="1" s="1"/>
  <c r="T546" i="1" a="1"/>
  <c r="T546" i="1" s="1"/>
  <c r="S546" i="1"/>
  <c r="R546" i="1" a="1"/>
  <c r="R546" i="1" s="1"/>
  <c r="P546" i="1" a="1"/>
  <c r="P546" i="1" s="1"/>
  <c r="AP546" i="1" s="1" a="1"/>
  <c r="N546" i="1" a="1"/>
  <c r="N546" i="1" s="1"/>
  <c r="AO546" i="1" s="1" a="1"/>
  <c r="AO546" i="1" s="1"/>
  <c r="AQ545" i="1"/>
  <c r="AQ545" i="1" a="1"/>
  <c r="AP545" i="1" a="1"/>
  <c r="AP545" i="1" s="1"/>
  <c r="AO545" i="1"/>
  <c r="AK545" i="1"/>
  <c r="AI545" i="1"/>
  <c r="AH545" i="1"/>
  <c r="AG545" i="1"/>
  <c r="AF545" i="1"/>
  <c r="V545" i="1"/>
  <c r="T545" i="1"/>
  <c r="T545" i="1" a="1"/>
  <c r="S545" i="1"/>
  <c r="R545" i="1" a="1"/>
  <c r="R545" i="1" s="1"/>
  <c r="P545" i="1" a="1"/>
  <c r="P545" i="1" s="1"/>
  <c r="N545" i="1" a="1"/>
  <c r="N545" i="1" s="1"/>
  <c r="AO545" i="1" s="1" a="1"/>
  <c r="AQ544" i="1" a="1"/>
  <c r="AQ544" i="1" s="1"/>
  <c r="AL544" i="1"/>
  <c r="AK544" i="1"/>
  <c r="AI544" i="1"/>
  <c r="AH544" i="1" s="1"/>
  <c r="AG544" i="1"/>
  <c r="AF544" i="1"/>
  <c r="V544" i="1"/>
  <c r="T544" i="1"/>
  <c r="U544" i="1" s="1" a="1"/>
  <c r="U544" i="1" s="1"/>
  <c r="T544" i="1" a="1"/>
  <c r="S544" i="1"/>
  <c r="R544" i="1" a="1"/>
  <c r="R544" i="1" s="1"/>
  <c r="P544" i="1" a="1"/>
  <c r="P544" i="1" s="1"/>
  <c r="AP544" i="1" s="1" a="1"/>
  <c r="AP544" i="1" s="1"/>
  <c r="N544" i="1" a="1"/>
  <c r="N544" i="1" s="1"/>
  <c r="AO544" i="1" s="1" a="1"/>
  <c r="AO544" i="1" s="1"/>
  <c r="AQ543" i="1" a="1"/>
  <c r="AQ543" i="1" s="1"/>
  <c r="AK543" i="1"/>
  <c r="AI543" i="1"/>
  <c r="AH543" i="1"/>
  <c r="AF543" i="1"/>
  <c r="AG543" i="1" s="1"/>
  <c r="T543" i="1"/>
  <c r="T543" i="1" a="1"/>
  <c r="S543" i="1"/>
  <c r="R543" i="1"/>
  <c r="R543" i="1" a="1"/>
  <c r="P543" i="1"/>
  <c r="AP543" i="1" s="1" a="1"/>
  <c r="AP543" i="1" s="1"/>
  <c r="P543" i="1" a="1"/>
  <c r="N543" i="1"/>
  <c r="AO543" i="1" s="1" a="1"/>
  <c r="AO543" i="1" s="1"/>
  <c r="N543" i="1" a="1"/>
  <c r="AQ542" i="1"/>
  <c r="AQ542" i="1" a="1"/>
  <c r="AN542" i="1"/>
  <c r="AM542" i="1"/>
  <c r="AK542" i="1"/>
  <c r="AI542" i="1"/>
  <c r="AH542" i="1" s="1"/>
  <c r="AG542" i="1"/>
  <c r="AF542" i="1"/>
  <c r="T542" i="1"/>
  <c r="AL542" i="1" s="1"/>
  <c r="T542" i="1" a="1"/>
  <c r="S542" i="1"/>
  <c r="R542" i="1"/>
  <c r="R542" i="1" a="1"/>
  <c r="P542" i="1" a="1"/>
  <c r="P542" i="1" s="1"/>
  <c r="AP542" i="1" s="1" a="1"/>
  <c r="AP542" i="1" s="1"/>
  <c r="N542" i="1"/>
  <c r="AO542" i="1" s="1" a="1"/>
  <c r="AO542" i="1" s="1"/>
  <c r="N542" i="1" a="1"/>
  <c r="AQ541" i="1" a="1"/>
  <c r="AQ541" i="1" s="1"/>
  <c r="AP541" i="1"/>
  <c r="AN541" i="1"/>
  <c r="AM541" i="1"/>
  <c r="AL541" i="1"/>
  <c r="AK541" i="1"/>
  <c r="AI541" i="1"/>
  <c r="AH541" i="1"/>
  <c r="AF541" i="1"/>
  <c r="AG541" i="1" s="1"/>
  <c r="V541" i="1"/>
  <c r="U541" i="1" a="1"/>
  <c r="U541" i="1" s="1"/>
  <c r="T541" i="1"/>
  <c r="T541" i="1" a="1"/>
  <c r="S541" i="1"/>
  <c r="R541" i="1"/>
  <c r="R541" i="1" a="1"/>
  <c r="P541" i="1"/>
  <c r="AP541" i="1" s="1" a="1"/>
  <c r="P541" i="1" a="1"/>
  <c r="N541" i="1" a="1"/>
  <c r="N541" i="1" s="1"/>
  <c r="AO541" i="1" s="1" a="1"/>
  <c r="AO541" i="1" s="1"/>
  <c r="AQ540" i="1"/>
  <c r="AQ540" i="1" a="1"/>
  <c r="AP540" i="1" a="1"/>
  <c r="AP540" i="1" s="1"/>
  <c r="AN540" i="1"/>
  <c r="AL540" i="1"/>
  <c r="AM540" i="1" s="1"/>
  <c r="AK540" i="1"/>
  <c r="AI540" i="1"/>
  <c r="AH540" i="1"/>
  <c r="AF540" i="1"/>
  <c r="AG540" i="1" s="1"/>
  <c r="V540" i="1"/>
  <c r="U540" i="1" a="1"/>
  <c r="U540" i="1" s="1"/>
  <c r="T540" i="1" a="1"/>
  <c r="T540" i="1" s="1"/>
  <c r="S540" i="1"/>
  <c r="R540" i="1"/>
  <c r="R540" i="1" a="1"/>
  <c r="P540" i="1" a="1"/>
  <c r="P540" i="1" s="1"/>
  <c r="N540" i="1"/>
  <c r="AO540" i="1" s="1" a="1"/>
  <c r="AO540" i="1" s="1"/>
  <c r="N540" i="1" a="1"/>
  <c r="AQ539" i="1"/>
  <c r="AQ539" i="1" a="1"/>
  <c r="AO539" i="1" a="1"/>
  <c r="AO539" i="1" s="1"/>
  <c r="AM539" i="1"/>
  <c r="AK539" i="1"/>
  <c r="AI539" i="1"/>
  <c r="AH539" i="1" s="1"/>
  <c r="AG539" i="1"/>
  <c r="AF539" i="1"/>
  <c r="V539" i="1"/>
  <c r="U539" i="1"/>
  <c r="U539" i="1" a="1"/>
  <c r="T539" i="1" a="1"/>
  <c r="T539" i="1" s="1"/>
  <c r="AL539" i="1" s="1"/>
  <c r="AN539" i="1" s="1"/>
  <c r="S539" i="1"/>
  <c r="R539" i="1" a="1"/>
  <c r="R539" i="1" s="1"/>
  <c r="P539" i="1"/>
  <c r="AP539" i="1" s="1" a="1"/>
  <c r="AP539" i="1" s="1"/>
  <c r="P539" i="1" a="1"/>
  <c r="N539" i="1"/>
  <c r="N539" i="1" a="1"/>
  <c r="AQ538" i="1"/>
  <c r="AQ538" i="1" a="1"/>
  <c r="AL538" i="1"/>
  <c r="AK538" i="1"/>
  <c r="AI538" i="1"/>
  <c r="AH538" i="1" s="1"/>
  <c r="AF538" i="1"/>
  <c r="AG538" i="1" s="1"/>
  <c r="V538" i="1"/>
  <c r="U538" i="1" a="1"/>
  <c r="U538" i="1" s="1"/>
  <c r="T538" i="1"/>
  <c r="T538" i="1" a="1"/>
  <c r="S538" i="1"/>
  <c r="R538" i="1"/>
  <c r="R538" i="1" a="1"/>
  <c r="P538" i="1"/>
  <c r="AP538" i="1" s="1" a="1"/>
  <c r="AP538" i="1" s="1"/>
  <c r="P538" i="1" a="1"/>
  <c r="N538" i="1" a="1"/>
  <c r="N538" i="1" s="1"/>
  <c r="AO538" i="1" s="1" a="1"/>
  <c r="AO538" i="1" s="1"/>
  <c r="AQ537" i="1"/>
  <c r="AQ537" i="1" a="1"/>
  <c r="AP537" i="1"/>
  <c r="AK537" i="1"/>
  <c r="AI537" i="1"/>
  <c r="AH537" i="1"/>
  <c r="AF537" i="1"/>
  <c r="AG537" i="1" s="1"/>
  <c r="V537" i="1"/>
  <c r="T537" i="1" a="1"/>
  <c r="T537" i="1" s="1"/>
  <c r="U537" i="1" s="1" a="1"/>
  <c r="U537" i="1" s="1"/>
  <c r="S537" i="1"/>
  <c r="R537" i="1" a="1"/>
  <c r="R537" i="1" s="1"/>
  <c r="P537" i="1"/>
  <c r="AP537" i="1" s="1" a="1"/>
  <c r="P537" i="1" a="1"/>
  <c r="N537" i="1"/>
  <c r="AO537" i="1" s="1" a="1"/>
  <c r="AO537" i="1" s="1"/>
  <c r="N537" i="1" a="1"/>
  <c r="AQ536" i="1"/>
  <c r="AQ536" i="1" a="1"/>
  <c r="AP536" i="1" a="1"/>
  <c r="AP536" i="1" s="1"/>
  <c r="AO536" i="1" a="1"/>
  <c r="AO536" i="1" s="1"/>
  <c r="AK536" i="1"/>
  <c r="AI536" i="1"/>
  <c r="AH536" i="1" s="1"/>
  <c r="AG536" i="1"/>
  <c r="AF536" i="1"/>
  <c r="T536" i="1" a="1"/>
  <c r="T536" i="1" s="1"/>
  <c r="S536" i="1"/>
  <c r="R536" i="1" a="1"/>
  <c r="R536" i="1" s="1"/>
  <c r="P536" i="1" a="1"/>
  <c r="P536" i="1" s="1"/>
  <c r="N536" i="1"/>
  <c r="N536" i="1" a="1"/>
  <c r="AQ535" i="1" a="1"/>
  <c r="AQ535" i="1" s="1"/>
  <c r="AP535" i="1"/>
  <c r="AP535" i="1" a="1"/>
  <c r="AO535" i="1" a="1"/>
  <c r="AO535" i="1" s="1"/>
  <c r="AK535" i="1"/>
  <c r="AI535" i="1"/>
  <c r="AH535" i="1"/>
  <c r="AF535" i="1"/>
  <c r="AG535" i="1" s="1"/>
  <c r="U535" i="1"/>
  <c r="U535" i="1" a="1"/>
  <c r="T535" i="1" a="1"/>
  <c r="T535" i="1" s="1"/>
  <c r="S535" i="1"/>
  <c r="R535" i="1" a="1"/>
  <c r="R535" i="1" s="1"/>
  <c r="P535" i="1" a="1"/>
  <c r="P535" i="1" s="1"/>
  <c r="N535" i="1" a="1"/>
  <c r="N535" i="1" s="1"/>
  <c r="AQ534" i="1"/>
  <c r="AQ534" i="1" a="1"/>
  <c r="AK534" i="1"/>
  <c r="AI534" i="1"/>
  <c r="AH534" i="1"/>
  <c r="AF534" i="1"/>
  <c r="AG534" i="1" s="1"/>
  <c r="T534" i="1" a="1"/>
  <c r="T534" i="1" s="1"/>
  <c r="S534" i="1"/>
  <c r="R534" i="1" a="1"/>
  <c r="R534" i="1" s="1"/>
  <c r="P534" i="1" a="1"/>
  <c r="P534" i="1" s="1"/>
  <c r="AP534" i="1" s="1" a="1"/>
  <c r="AP534" i="1" s="1"/>
  <c r="N534" i="1" a="1"/>
  <c r="N534" i="1" s="1"/>
  <c r="AO534" i="1" s="1" a="1"/>
  <c r="AO534" i="1" s="1"/>
  <c r="AQ533" i="1" a="1"/>
  <c r="AQ533" i="1" s="1"/>
  <c r="AO533" i="1" a="1"/>
  <c r="AO533" i="1" s="1"/>
  <c r="AK533" i="1"/>
  <c r="AI533" i="1"/>
  <c r="AH533" i="1" s="1"/>
  <c r="AF533" i="1"/>
  <c r="AG533" i="1" s="1"/>
  <c r="T533" i="1"/>
  <c r="T533" i="1" a="1"/>
  <c r="S533" i="1"/>
  <c r="R533" i="1" a="1"/>
  <c r="R533" i="1" s="1"/>
  <c r="P533" i="1"/>
  <c r="AP533" i="1" s="1" a="1"/>
  <c r="AP533" i="1" s="1"/>
  <c r="P533" i="1" a="1"/>
  <c r="N533" i="1"/>
  <c r="N533" i="1" a="1"/>
  <c r="AQ532" i="1" a="1"/>
  <c r="AQ532" i="1" s="1"/>
  <c r="AL532" i="1"/>
  <c r="AK532" i="1"/>
  <c r="AI532" i="1"/>
  <c r="AH532" i="1" s="1"/>
  <c r="AG532" i="1"/>
  <c r="AF532" i="1"/>
  <c r="V532" i="1"/>
  <c r="U532" i="1"/>
  <c r="T532" i="1"/>
  <c r="U532" i="1" s="1" a="1"/>
  <c r="T532" i="1" a="1"/>
  <c r="S532" i="1"/>
  <c r="R532" i="1" a="1"/>
  <c r="R532" i="1" s="1"/>
  <c r="P532" i="1" a="1"/>
  <c r="P532" i="1" s="1"/>
  <c r="AP532" i="1" s="1" a="1"/>
  <c r="AP532" i="1" s="1"/>
  <c r="N532" i="1" a="1"/>
  <c r="N532" i="1" s="1"/>
  <c r="AO532" i="1" s="1" a="1"/>
  <c r="AO532" i="1" s="1"/>
  <c r="AQ531" i="1"/>
  <c r="AQ531" i="1" a="1"/>
  <c r="AK531" i="1"/>
  <c r="AI531" i="1"/>
  <c r="AH531" i="1" s="1"/>
  <c r="AF531" i="1"/>
  <c r="AG531" i="1" s="1"/>
  <c r="V531" i="1"/>
  <c r="T531" i="1" a="1"/>
  <c r="T531" i="1" s="1"/>
  <c r="S531" i="1"/>
  <c r="R531" i="1"/>
  <c r="R531" i="1" a="1"/>
  <c r="P531" i="1" a="1"/>
  <c r="P531" i="1" s="1"/>
  <c r="AP531" i="1" s="1" a="1"/>
  <c r="AP531" i="1" s="1"/>
  <c r="N531" i="1" a="1"/>
  <c r="N531" i="1" s="1"/>
  <c r="AO531" i="1" s="1" a="1"/>
  <c r="AO531" i="1" s="1"/>
  <c r="AQ530" i="1" a="1"/>
  <c r="AQ530" i="1" s="1"/>
  <c r="AK530" i="1"/>
  <c r="AI530" i="1"/>
  <c r="AH530" i="1"/>
  <c r="AG530" i="1"/>
  <c r="AF530" i="1"/>
  <c r="T530" i="1" a="1"/>
  <c r="T530" i="1" s="1"/>
  <c r="S530" i="1"/>
  <c r="R530" i="1"/>
  <c r="R530" i="1" a="1"/>
  <c r="P530" i="1"/>
  <c r="AP530" i="1" s="1" a="1"/>
  <c r="AP530" i="1" s="1"/>
  <c r="P530" i="1" a="1"/>
  <c r="N530" i="1" a="1"/>
  <c r="N530" i="1" s="1"/>
  <c r="AO530" i="1" s="1" a="1"/>
  <c r="AO530" i="1" s="1"/>
  <c r="AQ529" i="1" a="1"/>
  <c r="AQ529" i="1" s="1"/>
  <c r="AP529" i="1"/>
  <c r="AL529" i="1"/>
  <c r="AM529" i="1" s="1"/>
  <c r="AK529" i="1"/>
  <c r="AI529" i="1"/>
  <c r="AH529" i="1" s="1"/>
  <c r="AF529" i="1"/>
  <c r="AG529" i="1" s="1"/>
  <c r="V529" i="1"/>
  <c r="U529" i="1"/>
  <c r="T529" i="1"/>
  <c r="U529" i="1" s="1" a="1"/>
  <c r="T529" i="1" a="1"/>
  <c r="S529" i="1"/>
  <c r="R529" i="1"/>
  <c r="R529" i="1" a="1"/>
  <c r="P529" i="1"/>
  <c r="AP529" i="1" s="1" a="1"/>
  <c r="P529" i="1" a="1"/>
  <c r="N529" i="1" a="1"/>
  <c r="N529" i="1" s="1"/>
  <c r="AO529" i="1" s="1" a="1"/>
  <c r="AO529" i="1" s="1"/>
  <c r="AQ528" i="1"/>
  <c r="AQ528" i="1" a="1"/>
  <c r="AP528" i="1"/>
  <c r="AO528" i="1"/>
  <c r="AO528" i="1" a="1"/>
  <c r="AK528" i="1"/>
  <c r="AI528" i="1"/>
  <c r="AH528" i="1"/>
  <c r="AG528" i="1"/>
  <c r="AF528" i="1"/>
  <c r="U528" i="1" a="1"/>
  <c r="U528" i="1" s="1"/>
  <c r="T528" i="1"/>
  <c r="V528" i="1" s="1"/>
  <c r="T528" i="1" a="1"/>
  <c r="S528" i="1"/>
  <c r="R528" i="1" a="1"/>
  <c r="R528" i="1" s="1"/>
  <c r="P528" i="1" a="1"/>
  <c r="P528" i="1" s="1"/>
  <c r="AP528" i="1" s="1" a="1"/>
  <c r="AQ527" i="1"/>
  <c r="AQ527" i="1" a="1"/>
  <c r="AP527" i="1"/>
  <c r="AP527" i="1" a="1"/>
  <c r="AM527" i="1"/>
  <c r="AL527" i="1"/>
  <c r="AN527" i="1" s="1"/>
  <c r="AK527" i="1"/>
  <c r="AI527" i="1"/>
  <c r="AH527" i="1"/>
  <c r="AF527" i="1"/>
  <c r="AG527" i="1" s="1"/>
  <c r="U527" i="1"/>
  <c r="T527" i="1"/>
  <c r="U527" i="1" s="1" a="1"/>
  <c r="T527" i="1" a="1"/>
  <c r="S527" i="1"/>
  <c r="R527" i="1" a="1"/>
  <c r="R527" i="1" s="1"/>
  <c r="P527" i="1" a="1"/>
  <c r="P527" i="1" s="1"/>
  <c r="N527" i="1"/>
  <c r="AO527" i="1" s="1" a="1"/>
  <c r="AO527" i="1" s="1"/>
  <c r="N527" i="1" a="1"/>
  <c r="AQ526" i="1" a="1"/>
  <c r="AQ526" i="1" s="1"/>
  <c r="AK526" i="1"/>
  <c r="AI526" i="1"/>
  <c r="AH526" i="1" s="1"/>
  <c r="AG526" i="1"/>
  <c r="Y526" i="1" s="1"/>
  <c r="AF526" i="1"/>
  <c r="T526" i="1"/>
  <c r="T526" i="1" a="1"/>
  <c r="S526" i="1"/>
  <c r="R526" i="1"/>
  <c r="R526" i="1" a="1"/>
  <c r="P526" i="1"/>
  <c r="AP526" i="1" s="1" a="1"/>
  <c r="AP526" i="1" s="1"/>
  <c r="P526" i="1" a="1"/>
  <c r="N526" i="1" a="1"/>
  <c r="N526" i="1" s="1"/>
  <c r="AO526" i="1" s="1" a="1"/>
  <c r="AO526" i="1" s="1"/>
  <c r="AQ525" i="1"/>
  <c r="AQ525" i="1" a="1"/>
  <c r="AL525" i="1"/>
  <c r="AK525" i="1"/>
  <c r="AI525" i="1"/>
  <c r="AH525" i="1"/>
  <c r="AG525" i="1"/>
  <c r="AF525" i="1"/>
  <c r="T525" i="1" a="1"/>
  <c r="T525" i="1" s="1"/>
  <c r="S525" i="1"/>
  <c r="R525" i="1" a="1"/>
  <c r="R525" i="1" s="1"/>
  <c r="P525" i="1" a="1"/>
  <c r="P525" i="1" s="1"/>
  <c r="AP525" i="1" s="1" a="1"/>
  <c r="AP525" i="1" s="1"/>
  <c r="N525" i="1" a="1"/>
  <c r="N525" i="1" s="1"/>
  <c r="AO525" i="1" s="1" a="1"/>
  <c r="AO525" i="1" s="1"/>
  <c r="AQ524" i="1"/>
  <c r="AQ524" i="1" a="1"/>
  <c r="AK524" i="1"/>
  <c r="AI524" i="1"/>
  <c r="AH524" i="1" s="1"/>
  <c r="AG524" i="1"/>
  <c r="AF524" i="1"/>
  <c r="T524" i="1"/>
  <c r="T524" i="1" a="1"/>
  <c r="S524" i="1"/>
  <c r="R524" i="1"/>
  <c r="R524" i="1" a="1"/>
  <c r="P524" i="1"/>
  <c r="AP524" i="1" s="1" a="1"/>
  <c r="AP524" i="1" s="1"/>
  <c r="P524" i="1" a="1"/>
  <c r="N524" i="1"/>
  <c r="AO524" i="1" s="1" a="1"/>
  <c r="AO524" i="1" s="1"/>
  <c r="N524" i="1" a="1"/>
  <c r="AQ523" i="1"/>
  <c r="AQ523" i="1" a="1"/>
  <c r="AL523" i="1"/>
  <c r="AK523" i="1"/>
  <c r="AI523" i="1"/>
  <c r="AH523" i="1" s="1"/>
  <c r="AG523" i="1"/>
  <c r="AF523" i="1"/>
  <c r="T523" i="1"/>
  <c r="T523" i="1" a="1"/>
  <c r="S523" i="1"/>
  <c r="R523" i="1"/>
  <c r="R523" i="1" a="1"/>
  <c r="P523" i="1"/>
  <c r="AP523" i="1" s="1" a="1"/>
  <c r="AP523" i="1" s="1"/>
  <c r="P523" i="1" a="1"/>
  <c r="N523" i="1"/>
  <c r="AO523" i="1" s="1" a="1"/>
  <c r="AO523" i="1" s="1"/>
  <c r="N523" i="1" a="1"/>
  <c r="AQ522" i="1" a="1"/>
  <c r="AQ522" i="1" s="1"/>
  <c r="AP522" i="1" a="1"/>
  <c r="AP522" i="1" s="1"/>
  <c r="AK522" i="1"/>
  <c r="AI522" i="1"/>
  <c r="AH522" i="1" s="1"/>
  <c r="AF522" i="1"/>
  <c r="AG522" i="1" s="1"/>
  <c r="T522" i="1"/>
  <c r="T522" i="1" a="1"/>
  <c r="S522" i="1"/>
  <c r="R522" i="1"/>
  <c r="R522" i="1" a="1"/>
  <c r="P522" i="1"/>
  <c r="P522" i="1" a="1"/>
  <c r="N522" i="1" a="1"/>
  <c r="N522" i="1" s="1"/>
  <c r="AO522" i="1" s="1" a="1"/>
  <c r="AO522" i="1" s="1"/>
  <c r="AQ521" i="1"/>
  <c r="AQ521" i="1" a="1"/>
  <c r="AO521" i="1"/>
  <c r="AL521" i="1"/>
  <c r="AK521" i="1"/>
  <c r="AI521" i="1"/>
  <c r="AH521" i="1"/>
  <c r="AG521" i="1"/>
  <c r="AF521" i="1"/>
  <c r="V521" i="1"/>
  <c r="U521" i="1" a="1"/>
  <c r="U521" i="1" s="1"/>
  <c r="T521" i="1"/>
  <c r="T521" i="1" a="1"/>
  <c r="S521" i="1"/>
  <c r="R521" i="1"/>
  <c r="R521" i="1" a="1"/>
  <c r="P521" i="1" a="1"/>
  <c r="P521" i="1" s="1"/>
  <c r="AP521" i="1" s="1" a="1"/>
  <c r="AP521" i="1" s="1"/>
  <c r="N521" i="1"/>
  <c r="AO521" i="1" s="1" a="1"/>
  <c r="N521" i="1" a="1"/>
  <c r="AQ520" i="1" a="1"/>
  <c r="AQ520" i="1" s="1"/>
  <c r="AL520" i="1"/>
  <c r="AM520" i="1" s="1"/>
  <c r="AK520" i="1"/>
  <c r="AI520" i="1"/>
  <c r="AH520" i="1"/>
  <c r="AG520" i="1"/>
  <c r="AF520" i="1"/>
  <c r="V520" i="1"/>
  <c r="U520" i="1" a="1"/>
  <c r="U520" i="1" s="1"/>
  <c r="T520" i="1"/>
  <c r="T520" i="1" a="1"/>
  <c r="S520" i="1"/>
  <c r="R520" i="1"/>
  <c r="R520" i="1" a="1"/>
  <c r="P520" i="1" a="1"/>
  <c r="P520" i="1" s="1"/>
  <c r="AP520" i="1" s="1" a="1"/>
  <c r="AP520" i="1" s="1"/>
  <c r="N520" i="1"/>
  <c r="AO520" i="1" s="1" a="1"/>
  <c r="AO520" i="1" s="1"/>
  <c r="N520" i="1" a="1"/>
  <c r="AQ519" i="1"/>
  <c r="AQ519" i="1" a="1"/>
  <c r="AP519" i="1"/>
  <c r="AN519" i="1"/>
  <c r="AM519" i="1"/>
  <c r="AK519" i="1"/>
  <c r="AI519" i="1"/>
  <c r="AH519" i="1"/>
  <c r="AG519" i="1"/>
  <c r="AF519" i="1"/>
  <c r="V519" i="1"/>
  <c r="U519" i="1" a="1"/>
  <c r="U519" i="1" s="1"/>
  <c r="T519" i="1" a="1"/>
  <c r="T519" i="1" s="1"/>
  <c r="AL519" i="1" s="1"/>
  <c r="S519" i="1"/>
  <c r="R519" i="1"/>
  <c r="R519" i="1" a="1"/>
  <c r="P519" i="1"/>
  <c r="AP519" i="1" s="1" a="1"/>
  <c r="P519" i="1" a="1"/>
  <c r="N519" i="1"/>
  <c r="AO519" i="1" s="1" a="1"/>
  <c r="AO519" i="1" s="1"/>
  <c r="N519" i="1" a="1"/>
  <c r="AQ518" i="1" a="1"/>
  <c r="AQ518" i="1" s="1"/>
  <c r="AO518" i="1"/>
  <c r="AK518" i="1"/>
  <c r="AI518" i="1"/>
  <c r="AH518" i="1" s="1"/>
  <c r="AG518" i="1"/>
  <c r="AF518" i="1"/>
  <c r="U518" i="1" a="1"/>
  <c r="U518" i="1" s="1"/>
  <c r="T518" i="1" a="1"/>
  <c r="T518" i="1" s="1"/>
  <c r="S518" i="1"/>
  <c r="R518" i="1"/>
  <c r="R518" i="1" a="1"/>
  <c r="P518" i="1"/>
  <c r="AP518" i="1" s="1" a="1"/>
  <c r="AP518" i="1" s="1"/>
  <c r="P518" i="1" a="1"/>
  <c r="N518" i="1" a="1"/>
  <c r="N518" i="1" s="1"/>
  <c r="AO518" i="1" s="1" a="1"/>
  <c r="AQ517" i="1"/>
  <c r="AQ517" i="1" a="1"/>
  <c r="AP517" i="1"/>
  <c r="AO517" i="1"/>
  <c r="AL517" i="1"/>
  <c r="AK517" i="1"/>
  <c r="AI517" i="1"/>
  <c r="AH517" i="1" s="1"/>
  <c r="AG517" i="1"/>
  <c r="AF517" i="1"/>
  <c r="T517" i="1"/>
  <c r="T517" i="1" a="1"/>
  <c r="S517" i="1"/>
  <c r="R517" i="1" a="1"/>
  <c r="R517" i="1" s="1"/>
  <c r="P517" i="1"/>
  <c r="AP517" i="1" s="1" a="1"/>
  <c r="P517" i="1" a="1"/>
  <c r="N517" i="1"/>
  <c r="AO517" i="1" s="1" a="1"/>
  <c r="N517" i="1" a="1"/>
  <c r="AQ516" i="1" a="1"/>
  <c r="AQ516" i="1" s="1"/>
  <c r="AP516" i="1" a="1"/>
  <c r="AP516" i="1" s="1"/>
  <c r="AN516" i="1"/>
  <c r="AL516" i="1"/>
  <c r="AM516" i="1" s="1"/>
  <c r="AK516" i="1"/>
  <c r="AI516" i="1"/>
  <c r="AH516" i="1" s="1"/>
  <c r="AG516" i="1"/>
  <c r="AF516" i="1"/>
  <c r="V516" i="1"/>
  <c r="U516" i="1" a="1"/>
  <c r="U516" i="1" s="1"/>
  <c r="T516" i="1"/>
  <c r="T516" i="1" a="1"/>
  <c r="S516" i="1"/>
  <c r="R516" i="1"/>
  <c r="R516" i="1" a="1"/>
  <c r="P516" i="1"/>
  <c r="P516" i="1" a="1"/>
  <c r="N516" i="1"/>
  <c r="AO516" i="1" s="1" a="1"/>
  <c r="AO516" i="1" s="1"/>
  <c r="N516" i="1" a="1"/>
  <c r="AQ515" i="1"/>
  <c r="AQ515" i="1" a="1"/>
  <c r="AK515" i="1"/>
  <c r="AI515" i="1"/>
  <c r="AH515" i="1" s="1"/>
  <c r="AG515" i="1"/>
  <c r="AF515" i="1"/>
  <c r="T515" i="1"/>
  <c r="T515" i="1" a="1"/>
  <c r="S515" i="1"/>
  <c r="R515" i="1"/>
  <c r="R515" i="1" a="1"/>
  <c r="P515" i="1"/>
  <c r="AP515" i="1" s="1" a="1"/>
  <c r="AP515" i="1" s="1"/>
  <c r="P515" i="1" a="1"/>
  <c r="N515" i="1"/>
  <c r="AO515" i="1" s="1" a="1"/>
  <c r="AO515" i="1" s="1"/>
  <c r="N515" i="1" a="1"/>
  <c r="AQ514" i="1"/>
  <c r="AQ514" i="1" a="1"/>
  <c r="AO514" i="1"/>
  <c r="AO514" i="1" a="1"/>
  <c r="AK514" i="1"/>
  <c r="AI514" i="1"/>
  <c r="AH514" i="1"/>
  <c r="AF514" i="1"/>
  <c r="AG514" i="1" s="1"/>
  <c r="T514" i="1" a="1"/>
  <c r="T514" i="1" s="1"/>
  <c r="S514" i="1"/>
  <c r="R514" i="1" a="1"/>
  <c r="R514" i="1" s="1"/>
  <c r="P514" i="1" a="1"/>
  <c r="P514" i="1" s="1"/>
  <c r="AP514" i="1" s="1" a="1"/>
  <c r="AP514" i="1" s="1"/>
  <c r="N514" i="1" a="1"/>
  <c r="N514" i="1" s="1"/>
  <c r="AQ513" i="1"/>
  <c r="AQ513" i="1" a="1"/>
  <c r="AO513" i="1"/>
  <c r="AL513" i="1"/>
  <c r="AN513" i="1" s="1"/>
  <c r="AK513" i="1"/>
  <c r="AI513" i="1"/>
  <c r="AH513" i="1" s="1"/>
  <c r="AG513" i="1"/>
  <c r="AF513" i="1"/>
  <c r="U513" i="1"/>
  <c r="U513" i="1" a="1"/>
  <c r="T513" i="1" a="1"/>
  <c r="T513" i="1" s="1"/>
  <c r="V513" i="1" s="1"/>
  <c r="S513" i="1"/>
  <c r="R513" i="1" a="1"/>
  <c r="R513" i="1" s="1"/>
  <c r="P513" i="1" a="1"/>
  <c r="P513" i="1" s="1"/>
  <c r="AP513" i="1" s="1" a="1"/>
  <c r="AP513" i="1" s="1"/>
  <c r="N513" i="1" a="1"/>
  <c r="N513" i="1" s="1"/>
  <c r="AO513" i="1" s="1" a="1"/>
  <c r="AQ512" i="1"/>
  <c r="AQ512" i="1" a="1"/>
  <c r="AP512" i="1"/>
  <c r="AO512" i="1"/>
  <c r="AO512" i="1" a="1"/>
  <c r="AK512" i="1"/>
  <c r="AI512" i="1"/>
  <c r="AH512" i="1" s="1"/>
  <c r="AG512" i="1"/>
  <c r="AF512" i="1"/>
  <c r="T512" i="1" a="1"/>
  <c r="T512" i="1" s="1"/>
  <c r="S512" i="1"/>
  <c r="R512" i="1"/>
  <c r="R512" i="1" a="1"/>
  <c r="P512" i="1" a="1"/>
  <c r="P512" i="1" s="1"/>
  <c r="AP512" i="1" s="1" a="1"/>
  <c r="N512" i="1" a="1"/>
  <c r="N512" i="1" s="1"/>
  <c r="AQ511" i="1"/>
  <c r="AQ511" i="1" a="1"/>
  <c r="AN511" i="1"/>
  <c r="AM511" i="1"/>
  <c r="AK511" i="1"/>
  <c r="AI511" i="1"/>
  <c r="AH511" i="1"/>
  <c r="AG511" i="1"/>
  <c r="AF511" i="1"/>
  <c r="U511" i="1" a="1"/>
  <c r="U511" i="1" s="1"/>
  <c r="T511" i="1" a="1"/>
  <c r="T511" i="1" s="1"/>
  <c r="AL511" i="1" s="1"/>
  <c r="S511" i="1"/>
  <c r="R511" i="1" a="1"/>
  <c r="R511" i="1" s="1"/>
  <c r="P511" i="1" a="1"/>
  <c r="P511" i="1" s="1"/>
  <c r="AP511" i="1" s="1" a="1"/>
  <c r="AP511" i="1" s="1"/>
  <c r="N511" i="1"/>
  <c r="AO511" i="1" s="1" a="1"/>
  <c r="AO511" i="1" s="1"/>
  <c r="N511" i="1" a="1"/>
  <c r="AQ510" i="1"/>
  <c r="AQ510" i="1" a="1"/>
  <c r="AP510" i="1"/>
  <c r="AF510" i="1"/>
  <c r="AG510" i="1" s="1"/>
  <c r="Z510" i="1"/>
  <c r="AI510" i="1" s="1"/>
  <c r="AH510" i="1" s="1"/>
  <c r="Y510" i="1"/>
  <c r="U510" i="1"/>
  <c r="U510" i="1" a="1"/>
  <c r="T510" i="1" a="1"/>
  <c r="T510" i="1" s="1"/>
  <c r="S510" i="1"/>
  <c r="R510" i="1"/>
  <c r="R510" i="1" a="1"/>
  <c r="P510" i="1" a="1"/>
  <c r="P510" i="1" s="1"/>
  <c r="AP510" i="1" s="1" a="1"/>
  <c r="N510" i="1"/>
  <c r="AO510" i="1" s="1" a="1"/>
  <c r="AO510" i="1" s="1"/>
  <c r="N510" i="1" a="1"/>
  <c r="AQ509" i="1" a="1"/>
  <c r="AQ509" i="1" s="1"/>
  <c r="AO509" i="1"/>
  <c r="AK509" i="1"/>
  <c r="AI509" i="1"/>
  <c r="AH509" i="1" s="1"/>
  <c r="AG509" i="1"/>
  <c r="AF509" i="1"/>
  <c r="T509" i="1"/>
  <c r="T509" i="1" a="1"/>
  <c r="S509" i="1"/>
  <c r="R509" i="1"/>
  <c r="R509" i="1" a="1"/>
  <c r="P509" i="1"/>
  <c r="AP509" i="1" s="1" a="1"/>
  <c r="AP509" i="1" s="1"/>
  <c r="P509" i="1" a="1"/>
  <c r="N509" i="1"/>
  <c r="AO509" i="1" s="1" a="1"/>
  <c r="N509" i="1" a="1"/>
  <c r="AQ508" i="1"/>
  <c r="AQ508" i="1" a="1"/>
  <c r="AN508" i="1"/>
  <c r="AK508" i="1"/>
  <c r="AI508" i="1"/>
  <c r="AH508" i="1"/>
  <c r="AF508" i="1"/>
  <c r="AG508" i="1" s="1"/>
  <c r="V508" i="1"/>
  <c r="U508" i="1" a="1"/>
  <c r="U508" i="1" s="1"/>
  <c r="T508" i="1" a="1"/>
  <c r="T508" i="1" s="1"/>
  <c r="AL508" i="1" s="1"/>
  <c r="AM508" i="1" s="1"/>
  <c r="S508" i="1"/>
  <c r="R508" i="1"/>
  <c r="R508" i="1" a="1"/>
  <c r="P508" i="1"/>
  <c r="AP508" i="1" s="1" a="1"/>
  <c r="AP508" i="1" s="1"/>
  <c r="P508" i="1" a="1"/>
  <c r="N508" i="1"/>
  <c r="AO508" i="1" s="1" a="1"/>
  <c r="AO508" i="1" s="1"/>
  <c r="N508" i="1" a="1"/>
  <c r="AQ507" i="1" a="1"/>
  <c r="AQ507" i="1" s="1"/>
  <c r="AO507" i="1"/>
  <c r="AK507" i="1"/>
  <c r="AI507" i="1"/>
  <c r="AH507" i="1"/>
  <c r="AF507" i="1"/>
  <c r="AG507" i="1" s="1"/>
  <c r="V507" i="1"/>
  <c r="T507" i="1"/>
  <c r="T507" i="1" a="1"/>
  <c r="S507" i="1"/>
  <c r="R507" i="1"/>
  <c r="R507" i="1" a="1"/>
  <c r="P507" i="1"/>
  <c r="AP507" i="1" s="1" a="1"/>
  <c r="AP507" i="1" s="1"/>
  <c r="P507" i="1" a="1"/>
  <c r="N507" i="1"/>
  <c r="AO507" i="1" s="1" a="1"/>
  <c r="N507" i="1" a="1"/>
  <c r="AQ506" i="1"/>
  <c r="AQ506" i="1" a="1"/>
  <c r="AP506" i="1" a="1"/>
  <c r="AP506" i="1" s="1"/>
  <c r="AL506" i="1"/>
  <c r="AK506" i="1"/>
  <c r="AI506" i="1"/>
  <c r="AH506" i="1" s="1"/>
  <c r="AG506" i="1"/>
  <c r="AF506" i="1"/>
  <c r="T506" i="1"/>
  <c r="T506" i="1" a="1"/>
  <c r="S506" i="1"/>
  <c r="R506" i="1" a="1"/>
  <c r="R506" i="1" s="1"/>
  <c r="P506" i="1"/>
  <c r="P506" i="1" a="1"/>
  <c r="N506" i="1"/>
  <c r="AO506" i="1" s="1" a="1"/>
  <c r="AO506" i="1" s="1"/>
  <c r="N506" i="1" a="1"/>
  <c r="AQ505" i="1" a="1"/>
  <c r="AQ505" i="1" s="1"/>
  <c r="AP505" i="1" a="1"/>
  <c r="AP505" i="1" s="1"/>
  <c r="AN505" i="1"/>
  <c r="AM505" i="1"/>
  <c r="AL505" i="1"/>
  <c r="AK505" i="1"/>
  <c r="AI505" i="1"/>
  <c r="AH505" i="1" s="1"/>
  <c r="AG505" i="1"/>
  <c r="AF505" i="1"/>
  <c r="V505" i="1"/>
  <c r="U505" i="1" a="1"/>
  <c r="U505" i="1" s="1"/>
  <c r="T505" i="1"/>
  <c r="T505" i="1" a="1"/>
  <c r="S505" i="1"/>
  <c r="R505" i="1"/>
  <c r="R505" i="1" a="1"/>
  <c r="P505" i="1"/>
  <c r="P505" i="1" a="1"/>
  <c r="N505" i="1" a="1"/>
  <c r="N505" i="1" s="1"/>
  <c r="AO505" i="1" s="1" a="1"/>
  <c r="AO505" i="1" s="1"/>
  <c r="AQ504" i="1"/>
  <c r="AQ504" i="1" a="1"/>
  <c r="AO504" i="1" a="1"/>
  <c r="AO504" i="1" s="1"/>
  <c r="AK504" i="1"/>
  <c r="AI504" i="1"/>
  <c r="AH504" i="1" s="1"/>
  <c r="AG504" i="1"/>
  <c r="AF504" i="1"/>
  <c r="T504" i="1" a="1"/>
  <c r="T504" i="1" s="1"/>
  <c r="S504" i="1"/>
  <c r="R504" i="1"/>
  <c r="R504" i="1" a="1"/>
  <c r="P504" i="1"/>
  <c r="AP504" i="1" s="1" a="1"/>
  <c r="AP504" i="1" s="1"/>
  <c r="P504" i="1" a="1"/>
  <c r="N504" i="1"/>
  <c r="N504" i="1" a="1"/>
  <c r="AQ503" i="1"/>
  <c r="AQ503" i="1" a="1"/>
  <c r="AL503" i="1"/>
  <c r="AK503" i="1"/>
  <c r="AI503" i="1"/>
  <c r="AH503" i="1" s="1"/>
  <c r="AF503" i="1"/>
  <c r="AG503" i="1" s="1"/>
  <c r="U503" i="1" a="1"/>
  <c r="U503" i="1" s="1"/>
  <c r="T503" i="1"/>
  <c r="V503" i="1" s="1"/>
  <c r="T503" i="1" a="1"/>
  <c r="S503" i="1"/>
  <c r="R503" i="1"/>
  <c r="R503" i="1" a="1"/>
  <c r="P503" i="1" a="1"/>
  <c r="P503" i="1" s="1"/>
  <c r="AP503" i="1" s="1" a="1"/>
  <c r="AP503" i="1" s="1"/>
  <c r="N503" i="1" a="1"/>
  <c r="N503" i="1" s="1"/>
  <c r="AO503" i="1" s="1" a="1"/>
  <c r="AO503" i="1" s="1"/>
  <c r="AQ502" i="1"/>
  <c r="AQ502" i="1" a="1"/>
  <c r="AP502" i="1"/>
  <c r="AP502" i="1" a="1"/>
  <c r="AK502" i="1"/>
  <c r="AI502" i="1"/>
  <c r="AH502" i="1" s="1"/>
  <c r="AG502" i="1"/>
  <c r="AF502" i="1"/>
  <c r="U502" i="1" a="1"/>
  <c r="U502" i="1" s="1"/>
  <c r="T502" i="1" a="1"/>
  <c r="T502" i="1" s="1"/>
  <c r="V502" i="1" s="1"/>
  <c r="S502" i="1"/>
  <c r="R502" i="1" a="1"/>
  <c r="R502" i="1" s="1"/>
  <c r="P502" i="1"/>
  <c r="P502" i="1" a="1"/>
  <c r="N502" i="1" a="1"/>
  <c r="N502" i="1" s="1"/>
  <c r="AO502" i="1" s="1" a="1"/>
  <c r="AO502" i="1" s="1"/>
  <c r="AQ501" i="1"/>
  <c r="AQ501" i="1" a="1"/>
  <c r="AO501" i="1" a="1"/>
  <c r="AO501" i="1" s="1"/>
  <c r="AK501" i="1"/>
  <c r="AI501" i="1"/>
  <c r="AH501" i="1" s="1"/>
  <c r="AG501" i="1"/>
  <c r="AF501" i="1"/>
  <c r="T501" i="1" a="1"/>
  <c r="T501" i="1" s="1"/>
  <c r="S501" i="1"/>
  <c r="R501" i="1" a="1"/>
  <c r="R501" i="1" s="1"/>
  <c r="P501" i="1"/>
  <c r="AP501" i="1" s="1" a="1"/>
  <c r="AP501" i="1" s="1"/>
  <c r="P501" i="1" a="1"/>
  <c r="N501" i="1" a="1"/>
  <c r="N501" i="1" s="1"/>
  <c r="AQ500" i="1"/>
  <c r="AQ500" i="1" a="1"/>
  <c r="AL500" i="1"/>
  <c r="AK500" i="1"/>
  <c r="AI500" i="1"/>
  <c r="AH500" i="1"/>
  <c r="AG500" i="1"/>
  <c r="AF500" i="1"/>
  <c r="U500" i="1" a="1"/>
  <c r="U500" i="1" s="1"/>
  <c r="T500" i="1" a="1"/>
  <c r="T500" i="1" s="1"/>
  <c r="V500" i="1" s="1"/>
  <c r="S500" i="1"/>
  <c r="R500" i="1" a="1"/>
  <c r="R500" i="1" s="1"/>
  <c r="P500" i="1" a="1"/>
  <c r="P500" i="1" s="1"/>
  <c r="AP500" i="1" s="1" a="1"/>
  <c r="AP500" i="1" s="1"/>
  <c r="N500" i="1"/>
  <c r="AO500" i="1" s="1" a="1"/>
  <c r="AO500" i="1" s="1"/>
  <c r="N500" i="1" a="1"/>
  <c r="AQ499" i="1" a="1"/>
  <c r="AQ499" i="1" s="1"/>
  <c r="AO499" i="1" a="1"/>
  <c r="AO499" i="1" s="1"/>
  <c r="AK499" i="1"/>
  <c r="AI499" i="1"/>
  <c r="AH499" i="1" s="1"/>
  <c r="AF499" i="1"/>
  <c r="AG499" i="1" s="1"/>
  <c r="T499" i="1" a="1"/>
  <c r="T499" i="1" s="1"/>
  <c r="S499" i="1"/>
  <c r="R499" i="1"/>
  <c r="R499" i="1" a="1"/>
  <c r="P499" i="1"/>
  <c r="AP499" i="1" s="1" a="1"/>
  <c r="AP499" i="1" s="1"/>
  <c r="P499" i="1" a="1"/>
  <c r="N499" i="1" a="1"/>
  <c r="N499" i="1" s="1"/>
  <c r="AQ498" i="1" a="1"/>
  <c r="AQ498" i="1" s="1"/>
  <c r="AP498" i="1" a="1"/>
  <c r="AP498" i="1" s="1"/>
  <c r="AK498" i="1"/>
  <c r="AI498" i="1"/>
  <c r="AH498" i="1"/>
  <c r="AF498" i="1"/>
  <c r="AG498" i="1" s="1"/>
  <c r="U498" i="1" a="1"/>
  <c r="U498" i="1" s="1"/>
  <c r="T498" i="1"/>
  <c r="V498" i="1" s="1"/>
  <c r="T498" i="1" a="1"/>
  <c r="S498" i="1"/>
  <c r="R498" i="1"/>
  <c r="R498" i="1" a="1"/>
  <c r="P498" i="1" a="1"/>
  <c r="P498" i="1" s="1"/>
  <c r="N498" i="1"/>
  <c r="AO498" i="1" s="1" a="1"/>
  <c r="AO498" i="1" s="1"/>
  <c r="N498" i="1" a="1"/>
  <c r="AQ497" i="1" a="1"/>
  <c r="AQ497" i="1" s="1"/>
  <c r="AO497" i="1"/>
  <c r="AN497" i="1"/>
  <c r="AK497" i="1"/>
  <c r="AI497" i="1"/>
  <c r="AH497" i="1"/>
  <c r="AG497" i="1"/>
  <c r="AF497" i="1"/>
  <c r="V497" i="1"/>
  <c r="T497" i="1"/>
  <c r="AL497" i="1" s="1"/>
  <c r="AM497" i="1" s="1"/>
  <c r="T497" i="1" a="1"/>
  <c r="S497" i="1"/>
  <c r="R497" i="1"/>
  <c r="R497" i="1" a="1"/>
  <c r="P497" i="1" a="1"/>
  <c r="P497" i="1" s="1"/>
  <c r="AP497" i="1" s="1" a="1"/>
  <c r="AP497" i="1" s="1"/>
  <c r="N497" i="1"/>
  <c r="AO497" i="1" s="1" a="1"/>
  <c r="N497" i="1" a="1"/>
  <c r="AQ496" i="1"/>
  <c r="AQ496" i="1" a="1"/>
  <c r="AN496" i="1"/>
  <c r="AK496" i="1"/>
  <c r="AI496" i="1"/>
  <c r="AH496" i="1" s="1"/>
  <c r="AF496" i="1"/>
  <c r="AG496" i="1" s="1"/>
  <c r="V496" i="1"/>
  <c r="U496" i="1"/>
  <c r="U496" i="1" a="1"/>
  <c r="T496" i="1" a="1"/>
  <c r="T496" i="1" s="1"/>
  <c r="AL496" i="1" s="1"/>
  <c r="AM496" i="1" s="1"/>
  <c r="S496" i="1"/>
  <c r="R496" i="1"/>
  <c r="R496" i="1" a="1"/>
  <c r="P496" i="1" a="1"/>
  <c r="P496" i="1" s="1"/>
  <c r="AP496" i="1" s="1" a="1"/>
  <c r="AP496" i="1" s="1"/>
  <c r="N496" i="1"/>
  <c r="AO496" i="1" s="1" a="1"/>
  <c r="AO496" i="1" s="1"/>
  <c r="N496" i="1" a="1"/>
  <c r="AQ495" i="1" a="1"/>
  <c r="AQ495" i="1" s="1"/>
  <c r="AN495" i="1"/>
  <c r="AK495" i="1"/>
  <c r="AI495" i="1"/>
  <c r="AH495" i="1"/>
  <c r="AF495" i="1"/>
  <c r="AG495" i="1" s="1"/>
  <c r="V495" i="1"/>
  <c r="U495" i="1" a="1"/>
  <c r="U495" i="1" s="1"/>
  <c r="T495" i="1"/>
  <c r="AL495" i="1" s="1"/>
  <c r="AM495" i="1" s="1"/>
  <c r="T495" i="1" a="1"/>
  <c r="S495" i="1"/>
  <c r="R495" i="1"/>
  <c r="R495" i="1" a="1"/>
  <c r="P495" i="1"/>
  <c r="AP495" i="1" s="1" a="1"/>
  <c r="AP495" i="1" s="1"/>
  <c r="P495" i="1" a="1"/>
  <c r="N495" i="1"/>
  <c r="AO495" i="1" s="1" a="1"/>
  <c r="AO495" i="1" s="1"/>
  <c r="N495" i="1" a="1"/>
  <c r="AQ494" i="1"/>
  <c r="AQ494" i="1" a="1"/>
  <c r="AP494" i="1"/>
  <c r="AP494" i="1" a="1"/>
  <c r="AO494" i="1" a="1"/>
  <c r="AO494" i="1" s="1"/>
  <c r="AK494" i="1"/>
  <c r="AI494" i="1"/>
  <c r="AH494" i="1" s="1"/>
  <c r="AG494" i="1"/>
  <c r="AF494" i="1"/>
  <c r="T494" i="1"/>
  <c r="T494" i="1" a="1"/>
  <c r="S494" i="1"/>
  <c r="R494" i="1"/>
  <c r="R494" i="1" a="1"/>
  <c r="P494" i="1"/>
  <c r="P494" i="1" a="1"/>
  <c r="N494" i="1"/>
  <c r="N494" i="1" a="1"/>
  <c r="AQ493" i="1" a="1"/>
  <c r="AQ493" i="1" s="1"/>
  <c r="AP493" i="1" a="1"/>
  <c r="AP493" i="1" s="1"/>
  <c r="AN493" i="1"/>
  <c r="AM493" i="1"/>
  <c r="AL493" i="1"/>
  <c r="AK493" i="1"/>
  <c r="AI493" i="1"/>
  <c r="AH493" i="1" s="1"/>
  <c r="AG493" i="1"/>
  <c r="AF493" i="1"/>
  <c r="V493" i="1"/>
  <c r="U493" i="1" a="1"/>
  <c r="U493" i="1" s="1"/>
  <c r="T493" i="1"/>
  <c r="T493" i="1" a="1"/>
  <c r="S493" i="1"/>
  <c r="R493" i="1" a="1"/>
  <c r="R493" i="1" s="1"/>
  <c r="P493" i="1"/>
  <c r="P493" i="1" a="1"/>
  <c r="N493" i="1" a="1"/>
  <c r="N493" i="1" s="1"/>
  <c r="AO493" i="1" s="1" a="1"/>
  <c r="AO493" i="1" s="1"/>
  <c r="AQ492" i="1"/>
  <c r="AQ492" i="1" a="1"/>
  <c r="AK492" i="1"/>
  <c r="AI492" i="1"/>
  <c r="AH492" i="1" s="1"/>
  <c r="AG492" i="1"/>
  <c r="AF492" i="1"/>
  <c r="T492" i="1" a="1"/>
  <c r="T492" i="1" s="1"/>
  <c r="S492" i="1"/>
  <c r="R492" i="1"/>
  <c r="R492" i="1" a="1"/>
  <c r="P492" i="1" a="1"/>
  <c r="P492" i="1" s="1"/>
  <c r="AP492" i="1" s="1" a="1"/>
  <c r="AP492" i="1" s="1"/>
  <c r="N492" i="1"/>
  <c r="AO492" i="1" s="1" a="1"/>
  <c r="AO492" i="1" s="1"/>
  <c r="N492" i="1" a="1"/>
  <c r="AQ491" i="1"/>
  <c r="AQ491" i="1" a="1"/>
  <c r="AK491" i="1"/>
  <c r="AI491" i="1"/>
  <c r="AH491" i="1"/>
  <c r="AF491" i="1"/>
  <c r="AG491" i="1" s="1"/>
  <c r="U491" i="1" a="1"/>
  <c r="U491" i="1" s="1"/>
  <c r="T491" i="1"/>
  <c r="V491" i="1" s="1"/>
  <c r="T491" i="1" a="1"/>
  <c r="S491" i="1"/>
  <c r="R491" i="1"/>
  <c r="R491" i="1" a="1"/>
  <c r="P491" i="1" a="1"/>
  <c r="P491" i="1" s="1"/>
  <c r="AP491" i="1" s="1" a="1"/>
  <c r="AP491" i="1" s="1"/>
  <c r="N491" i="1" a="1"/>
  <c r="N491" i="1" s="1"/>
  <c r="AO491" i="1" s="1" a="1"/>
  <c r="AO491" i="1" s="1"/>
  <c r="AQ490" i="1"/>
  <c r="AQ490" i="1" a="1"/>
  <c r="AP490" i="1" a="1"/>
  <c r="AP490" i="1" s="1"/>
  <c r="AO490" i="1"/>
  <c r="AK490" i="1"/>
  <c r="AI490" i="1"/>
  <c r="AH490" i="1" s="1"/>
  <c r="AG490" i="1"/>
  <c r="AF490" i="1"/>
  <c r="T490" i="1" a="1"/>
  <c r="T490" i="1" s="1"/>
  <c r="V490" i="1" s="1"/>
  <c r="S490" i="1"/>
  <c r="R490" i="1" a="1"/>
  <c r="R490" i="1" s="1"/>
  <c r="P490" i="1"/>
  <c r="P490" i="1" a="1"/>
  <c r="N490" i="1" a="1"/>
  <c r="N490" i="1" s="1"/>
  <c r="AO490" i="1" s="1" a="1"/>
  <c r="AQ489" i="1"/>
  <c r="AQ489" i="1" a="1"/>
  <c r="AL489" i="1"/>
  <c r="AK489" i="1"/>
  <c r="AI489" i="1"/>
  <c r="AH489" i="1" s="1"/>
  <c r="AG489" i="1"/>
  <c r="AF489" i="1"/>
  <c r="T489" i="1" a="1"/>
  <c r="T489" i="1" s="1"/>
  <c r="S489" i="1"/>
  <c r="R489" i="1" a="1"/>
  <c r="R489" i="1" s="1"/>
  <c r="P489" i="1" a="1"/>
  <c r="P489" i="1" s="1"/>
  <c r="AP489" i="1" s="1" a="1"/>
  <c r="AP489" i="1" s="1"/>
  <c r="N489" i="1" a="1"/>
  <c r="N489" i="1" s="1"/>
  <c r="AO489" i="1" s="1" a="1"/>
  <c r="AO489" i="1" s="1"/>
  <c r="AQ488" i="1"/>
  <c r="AQ488" i="1" a="1"/>
  <c r="AM488" i="1"/>
  <c r="AL488" i="1"/>
  <c r="AN488" i="1" s="1"/>
  <c r="AK488" i="1"/>
  <c r="AI488" i="1"/>
  <c r="AH488" i="1"/>
  <c r="AG488" i="1"/>
  <c r="AF488" i="1"/>
  <c r="V488" i="1"/>
  <c r="U488" i="1" a="1"/>
  <c r="U488" i="1" s="1"/>
  <c r="T488" i="1" a="1"/>
  <c r="T488" i="1" s="1"/>
  <c r="S488" i="1"/>
  <c r="R488" i="1"/>
  <c r="R488" i="1" a="1"/>
  <c r="P488" i="1" a="1"/>
  <c r="P488" i="1" s="1"/>
  <c r="AP488" i="1" s="1" a="1"/>
  <c r="AP488" i="1" s="1"/>
  <c r="N488" i="1"/>
  <c r="AO488" i="1" s="1" a="1"/>
  <c r="AO488" i="1" s="1"/>
  <c r="N488" i="1" a="1"/>
  <c r="AQ487" i="1"/>
  <c r="AQ487" i="1" a="1"/>
  <c r="AN487" i="1"/>
  <c r="AM487" i="1"/>
  <c r="AL487" i="1"/>
  <c r="AK487" i="1"/>
  <c r="AI487" i="1"/>
  <c r="AH487" i="1" s="1"/>
  <c r="AF487" i="1"/>
  <c r="AG487" i="1" s="1"/>
  <c r="S487" i="1"/>
  <c r="R487" i="1" a="1"/>
  <c r="R487" i="1" s="1"/>
  <c r="P487" i="1"/>
  <c r="AP487" i="1" s="1" a="1"/>
  <c r="AP487" i="1" s="1"/>
  <c r="P487" i="1" a="1"/>
  <c r="N487" i="1"/>
  <c r="AO487" i="1" s="1" a="1"/>
  <c r="AO487" i="1" s="1"/>
  <c r="N487" i="1" a="1"/>
  <c r="AQ486" i="1"/>
  <c r="AQ486" i="1" a="1"/>
  <c r="AO486" i="1" a="1"/>
  <c r="AO486" i="1" s="1"/>
  <c r="AL486" i="1"/>
  <c r="AN486" i="1" s="1"/>
  <c r="AK486" i="1"/>
  <c r="AI486" i="1"/>
  <c r="AH486" i="1" s="1"/>
  <c r="AG486" i="1"/>
  <c r="AF486" i="1"/>
  <c r="T486" i="1"/>
  <c r="V486" i="1" s="1"/>
  <c r="T486" i="1" a="1"/>
  <c r="S486" i="1"/>
  <c r="R486" i="1" a="1"/>
  <c r="R486" i="1" s="1"/>
  <c r="P486" i="1"/>
  <c r="AP486" i="1" s="1" a="1"/>
  <c r="AP486" i="1" s="1"/>
  <c r="P486" i="1" a="1"/>
  <c r="N486" i="1"/>
  <c r="N486" i="1" a="1"/>
  <c r="AQ485" i="1" a="1"/>
  <c r="AQ485" i="1" s="1"/>
  <c r="AL485" i="1"/>
  <c r="AN485" i="1" s="1"/>
  <c r="AK485" i="1"/>
  <c r="AI485" i="1"/>
  <c r="AH485" i="1" s="1"/>
  <c r="AF485" i="1"/>
  <c r="AG485" i="1" s="1"/>
  <c r="V485" i="1"/>
  <c r="T485" i="1"/>
  <c r="U485" i="1" s="1" a="1"/>
  <c r="U485" i="1" s="1"/>
  <c r="T485" i="1" a="1"/>
  <c r="S485" i="1"/>
  <c r="R485" i="1"/>
  <c r="R485" i="1" a="1"/>
  <c r="P485" i="1"/>
  <c r="AP485" i="1" s="1" a="1"/>
  <c r="AP485" i="1" s="1"/>
  <c r="P485" i="1" a="1"/>
  <c r="N485" i="1" a="1"/>
  <c r="N485" i="1" s="1"/>
  <c r="AO485" i="1" s="1" a="1"/>
  <c r="AO485" i="1" s="1"/>
  <c r="AQ484" i="1" a="1"/>
  <c r="AQ484" i="1" s="1"/>
  <c r="AP484" i="1" a="1"/>
  <c r="AP484" i="1" s="1"/>
  <c r="AL484" i="1"/>
  <c r="AM484" i="1" s="1"/>
  <c r="AK484" i="1"/>
  <c r="AI484" i="1"/>
  <c r="AH484" i="1"/>
  <c r="AF484" i="1"/>
  <c r="AG484" i="1" s="1"/>
  <c r="Y484" i="1" s="1"/>
  <c r="V484" i="1"/>
  <c r="U484" i="1"/>
  <c r="U484" i="1" a="1"/>
  <c r="T484" i="1"/>
  <c r="T484" i="1" a="1"/>
  <c r="S484" i="1"/>
  <c r="R484" i="1"/>
  <c r="R484" i="1" a="1"/>
  <c r="P484" i="1"/>
  <c r="P484" i="1" a="1"/>
  <c r="N484" i="1"/>
  <c r="AO484" i="1" s="1" a="1"/>
  <c r="AO484" i="1" s="1"/>
  <c r="N484" i="1" a="1"/>
  <c r="AQ483" i="1"/>
  <c r="AQ483" i="1" a="1"/>
  <c r="AP483" i="1"/>
  <c r="AP483" i="1" a="1"/>
  <c r="AK483" i="1"/>
  <c r="AI483" i="1"/>
  <c r="AH483" i="1" s="1"/>
  <c r="AG483" i="1"/>
  <c r="AF483" i="1"/>
  <c r="T483" i="1"/>
  <c r="T483" i="1" a="1"/>
  <c r="S483" i="1"/>
  <c r="R483" i="1" a="1"/>
  <c r="R483" i="1" s="1"/>
  <c r="P483" i="1"/>
  <c r="P483" i="1" a="1"/>
  <c r="N483" i="1"/>
  <c r="AO483" i="1" s="1" a="1"/>
  <c r="AO483" i="1" s="1"/>
  <c r="N483" i="1" a="1"/>
  <c r="AQ482" i="1" a="1"/>
  <c r="AQ482" i="1" s="1"/>
  <c r="AN482" i="1"/>
  <c r="AM482" i="1"/>
  <c r="AL482" i="1"/>
  <c r="AK482" i="1"/>
  <c r="AI482" i="1"/>
  <c r="AH482" i="1" s="1"/>
  <c r="AF482" i="1"/>
  <c r="AG482" i="1" s="1"/>
  <c r="T482" i="1" a="1"/>
  <c r="T482" i="1" s="1"/>
  <c r="S482" i="1"/>
  <c r="R482" i="1"/>
  <c r="R482" i="1" a="1"/>
  <c r="P482" i="1"/>
  <c r="AP482" i="1" s="1" a="1"/>
  <c r="AP482" i="1" s="1"/>
  <c r="P482" i="1" a="1"/>
  <c r="N482" i="1" a="1"/>
  <c r="N482" i="1" s="1"/>
  <c r="AO482" i="1" s="1" a="1"/>
  <c r="AO482" i="1" s="1"/>
  <c r="AQ481" i="1" a="1"/>
  <c r="AQ481" i="1" s="1"/>
  <c r="AO481" i="1" a="1"/>
  <c r="AO481" i="1" s="1"/>
  <c r="AK481" i="1"/>
  <c r="AI481" i="1"/>
  <c r="AH481" i="1"/>
  <c r="AF481" i="1"/>
  <c r="AG481" i="1" s="1"/>
  <c r="T481" i="1" a="1"/>
  <c r="T481" i="1" s="1"/>
  <c r="S481" i="1"/>
  <c r="R481" i="1" a="1"/>
  <c r="R481" i="1" s="1"/>
  <c r="P481" i="1"/>
  <c r="AP481" i="1" s="1" a="1"/>
  <c r="AP481" i="1" s="1"/>
  <c r="P481" i="1" a="1"/>
  <c r="N481" i="1" a="1"/>
  <c r="N481" i="1" s="1"/>
  <c r="AQ480" i="1"/>
  <c r="AQ480" i="1" a="1"/>
  <c r="AL480" i="1"/>
  <c r="AM480" i="1" s="1"/>
  <c r="AK480" i="1"/>
  <c r="AI480" i="1"/>
  <c r="AH480" i="1"/>
  <c r="AG480" i="1"/>
  <c r="AF480" i="1"/>
  <c r="V480" i="1"/>
  <c r="U480" i="1"/>
  <c r="U480" i="1" a="1"/>
  <c r="T480" i="1" a="1"/>
  <c r="T480" i="1" s="1"/>
  <c r="S480" i="1"/>
  <c r="R480" i="1" a="1"/>
  <c r="R480" i="1" s="1"/>
  <c r="P480" i="1" a="1"/>
  <c r="P480" i="1" s="1"/>
  <c r="AP480" i="1" s="1" a="1"/>
  <c r="AP480" i="1" s="1"/>
  <c r="N480" i="1"/>
  <c r="AO480" i="1" s="1" a="1"/>
  <c r="AO480" i="1" s="1"/>
  <c r="N480" i="1" a="1"/>
  <c r="AQ479" i="1" a="1"/>
  <c r="AQ479" i="1" s="1"/>
  <c r="AP479" i="1"/>
  <c r="AO479" i="1"/>
  <c r="AK479" i="1"/>
  <c r="AI479" i="1"/>
  <c r="AH479" i="1" s="1"/>
  <c r="AG479" i="1"/>
  <c r="AF479" i="1"/>
  <c r="T479" i="1"/>
  <c r="T479" i="1" a="1"/>
  <c r="S479" i="1"/>
  <c r="R479" i="1" a="1"/>
  <c r="R479" i="1" s="1"/>
  <c r="P479" i="1"/>
  <c r="AP479" i="1" s="1" a="1"/>
  <c r="P479" i="1" a="1"/>
  <c r="N479" i="1" a="1"/>
  <c r="N479" i="1" s="1"/>
  <c r="AO479" i="1" s="1" a="1"/>
  <c r="AQ478" i="1"/>
  <c r="AQ478" i="1" a="1"/>
  <c r="AO478" i="1" a="1"/>
  <c r="AO478" i="1" s="1"/>
  <c r="AM478" i="1"/>
  <c r="AK478" i="1"/>
  <c r="AI478" i="1"/>
  <c r="AH478" i="1"/>
  <c r="AG478" i="1"/>
  <c r="AF478" i="1"/>
  <c r="V478" i="1"/>
  <c r="T478" i="1"/>
  <c r="AL478" i="1" s="1"/>
  <c r="AN478" i="1" s="1"/>
  <c r="T478" i="1" a="1"/>
  <c r="S478" i="1"/>
  <c r="R478" i="1"/>
  <c r="R478" i="1" a="1"/>
  <c r="P478" i="1" a="1"/>
  <c r="P478" i="1" s="1"/>
  <c r="AP478" i="1" s="1" a="1"/>
  <c r="AP478" i="1" s="1"/>
  <c r="N478" i="1"/>
  <c r="N478" i="1" a="1"/>
  <c r="AQ477" i="1"/>
  <c r="AQ477" i="1" a="1"/>
  <c r="AO477" i="1" a="1"/>
  <c r="AO477" i="1" s="1"/>
  <c r="AK477" i="1"/>
  <c r="AI477" i="1"/>
  <c r="AH477" i="1" s="1"/>
  <c r="AF477" i="1"/>
  <c r="AG477" i="1" s="1"/>
  <c r="T477" i="1"/>
  <c r="T477" i="1" a="1"/>
  <c r="S477" i="1"/>
  <c r="R477" i="1" a="1"/>
  <c r="R477" i="1" s="1"/>
  <c r="P477" i="1"/>
  <c r="AP477" i="1" s="1" a="1"/>
  <c r="AP477" i="1" s="1"/>
  <c r="P477" i="1" a="1"/>
  <c r="N477" i="1"/>
  <c r="N477" i="1" a="1"/>
  <c r="AQ476" i="1"/>
  <c r="AQ476" i="1" a="1"/>
  <c r="AN476" i="1"/>
  <c r="AL476" i="1"/>
  <c r="AM476" i="1" s="1"/>
  <c r="AK476" i="1"/>
  <c r="AI476" i="1"/>
  <c r="AH476" i="1" s="1"/>
  <c r="AG476" i="1"/>
  <c r="AF476" i="1"/>
  <c r="T476" i="1" a="1"/>
  <c r="T476" i="1" s="1"/>
  <c r="S476" i="1"/>
  <c r="R476" i="1"/>
  <c r="R476" i="1" a="1"/>
  <c r="P476" i="1" a="1"/>
  <c r="P476" i="1" s="1"/>
  <c r="AP476" i="1" s="1" a="1"/>
  <c r="AP476" i="1" s="1"/>
  <c r="N476" i="1" a="1"/>
  <c r="N476" i="1" s="1"/>
  <c r="AO476" i="1" s="1" a="1"/>
  <c r="AO476" i="1" s="1"/>
  <c r="AQ475" i="1" a="1"/>
  <c r="AQ475" i="1" s="1"/>
  <c r="AO475" i="1"/>
  <c r="AO475" i="1" a="1"/>
  <c r="AK475" i="1"/>
  <c r="AI475" i="1"/>
  <c r="AH475" i="1"/>
  <c r="AF475" i="1"/>
  <c r="AG475" i="1" s="1"/>
  <c r="T475" i="1" a="1"/>
  <c r="T475" i="1" s="1"/>
  <c r="S475" i="1"/>
  <c r="R475" i="1"/>
  <c r="R475" i="1" a="1"/>
  <c r="P475" i="1" a="1"/>
  <c r="P475" i="1" s="1"/>
  <c r="AP475" i="1" s="1" a="1"/>
  <c r="AP475" i="1" s="1"/>
  <c r="N475" i="1" a="1"/>
  <c r="N475" i="1" s="1"/>
  <c r="AQ474" i="1"/>
  <c r="AQ474" i="1" a="1"/>
  <c r="AP474" i="1" a="1"/>
  <c r="AP474" i="1" s="1"/>
  <c r="AO474" i="1"/>
  <c r="AO474" i="1" a="1"/>
  <c r="AK474" i="1"/>
  <c r="AI474" i="1"/>
  <c r="AH474" i="1"/>
  <c r="AG474" i="1"/>
  <c r="AF474" i="1"/>
  <c r="T474" i="1" a="1"/>
  <c r="T474" i="1" s="1"/>
  <c r="S474" i="1"/>
  <c r="R474" i="1"/>
  <c r="R474" i="1" a="1"/>
  <c r="P474" i="1" a="1"/>
  <c r="P474" i="1" s="1"/>
  <c r="N474" i="1"/>
  <c r="N474" i="1" a="1"/>
  <c r="AQ473" i="1" a="1"/>
  <c r="AQ473" i="1" s="1"/>
  <c r="AP473" i="1"/>
  <c r="AP473" i="1" a="1"/>
  <c r="AO473" i="1" a="1"/>
  <c r="AO473" i="1" s="1"/>
  <c r="AK473" i="1"/>
  <c r="AI473" i="1"/>
  <c r="AH473" i="1" s="1"/>
  <c r="AG473" i="1"/>
  <c r="AF473" i="1"/>
  <c r="T473" i="1" a="1"/>
  <c r="T473" i="1" s="1"/>
  <c r="AL473" i="1" s="1"/>
  <c r="AN473" i="1" s="1"/>
  <c r="S473" i="1"/>
  <c r="R473" i="1" a="1"/>
  <c r="R473" i="1" s="1"/>
  <c r="P473" i="1"/>
  <c r="P473" i="1" a="1"/>
  <c r="N473" i="1"/>
  <c r="N473" i="1" a="1"/>
  <c r="AQ472" i="1"/>
  <c r="AQ472" i="1" a="1"/>
  <c r="AK472" i="1"/>
  <c r="AI472" i="1"/>
  <c r="AH472" i="1"/>
  <c r="AG472" i="1"/>
  <c r="AF472" i="1"/>
  <c r="T472" i="1"/>
  <c r="T472" i="1" a="1"/>
  <c r="S472" i="1"/>
  <c r="R472" i="1"/>
  <c r="R472" i="1" a="1"/>
  <c r="P472" i="1" a="1"/>
  <c r="P472" i="1" s="1"/>
  <c r="AP472" i="1" s="1" a="1"/>
  <c r="AP472" i="1" s="1"/>
  <c r="N472" i="1"/>
  <c r="AO472" i="1" s="1" a="1"/>
  <c r="AO472" i="1" s="1"/>
  <c r="N472" i="1" a="1"/>
  <c r="AQ471" i="1"/>
  <c r="AQ471" i="1" a="1"/>
  <c r="AP471" i="1" a="1"/>
  <c r="AP471" i="1" s="1"/>
  <c r="AL471" i="1"/>
  <c r="AK471" i="1"/>
  <c r="AI471" i="1"/>
  <c r="AH471" i="1" s="1"/>
  <c r="AG471" i="1"/>
  <c r="AF471" i="1"/>
  <c r="V471" i="1"/>
  <c r="T471" i="1"/>
  <c r="U471" i="1" s="1" a="1"/>
  <c r="U471" i="1" s="1"/>
  <c r="T471" i="1" a="1"/>
  <c r="S471" i="1"/>
  <c r="R471" i="1"/>
  <c r="R471" i="1" a="1"/>
  <c r="P471" i="1"/>
  <c r="P471" i="1" a="1"/>
  <c r="N471" i="1" a="1"/>
  <c r="N471" i="1" s="1"/>
  <c r="AO471" i="1" s="1" a="1"/>
  <c r="AO471" i="1" s="1"/>
  <c r="AQ470" i="1" a="1"/>
  <c r="AQ470" i="1" s="1"/>
  <c r="AL470" i="1"/>
  <c r="AK470" i="1"/>
  <c r="AI470" i="1"/>
  <c r="AH470" i="1"/>
  <c r="AF470" i="1"/>
  <c r="AG470" i="1" s="1"/>
  <c r="T470" i="1" a="1"/>
  <c r="T470" i="1" s="1"/>
  <c r="S470" i="1"/>
  <c r="R470" i="1"/>
  <c r="R470" i="1" a="1"/>
  <c r="P470" i="1" a="1"/>
  <c r="P470" i="1" s="1"/>
  <c r="AP470" i="1" s="1" a="1"/>
  <c r="AP470" i="1" s="1"/>
  <c r="N470" i="1"/>
  <c r="AO470" i="1" s="1" a="1"/>
  <c r="AO470" i="1" s="1"/>
  <c r="N470" i="1" a="1"/>
  <c r="AQ469" i="1" a="1"/>
  <c r="AQ469" i="1" s="1"/>
  <c r="AO469" i="1" a="1"/>
  <c r="AO469" i="1" s="1"/>
  <c r="AL469" i="1"/>
  <c r="AM469" i="1" s="1"/>
  <c r="AK469" i="1"/>
  <c r="AI469" i="1"/>
  <c r="AH469" i="1"/>
  <c r="AF469" i="1"/>
  <c r="AG469" i="1" s="1"/>
  <c r="U469" i="1" a="1"/>
  <c r="U469" i="1" s="1"/>
  <c r="T469" i="1"/>
  <c r="V469" i="1" s="1"/>
  <c r="T469" i="1" a="1"/>
  <c r="S469" i="1"/>
  <c r="R469" i="1" a="1"/>
  <c r="R469" i="1" s="1"/>
  <c r="P469" i="1"/>
  <c r="AP469" i="1" s="1" a="1"/>
  <c r="AP469" i="1" s="1"/>
  <c r="P469" i="1" a="1"/>
  <c r="N469" i="1" a="1"/>
  <c r="N469" i="1" s="1"/>
  <c r="AQ468" i="1"/>
  <c r="AQ468" i="1" a="1"/>
  <c r="AO468" i="1"/>
  <c r="AO468" i="1" a="1"/>
  <c r="AL468" i="1"/>
  <c r="AK468" i="1"/>
  <c r="AI468" i="1"/>
  <c r="AH468" i="1"/>
  <c r="AG468" i="1"/>
  <c r="AF468" i="1"/>
  <c r="U468" i="1"/>
  <c r="U468" i="1" a="1"/>
  <c r="T468" i="1" a="1"/>
  <c r="T468" i="1" s="1"/>
  <c r="V468" i="1" s="1"/>
  <c r="S468" i="1"/>
  <c r="R468" i="1" a="1"/>
  <c r="R468" i="1" s="1"/>
  <c r="P468" i="1" a="1"/>
  <c r="P468" i="1" s="1"/>
  <c r="AP468" i="1" s="1" a="1"/>
  <c r="AP468" i="1" s="1"/>
  <c r="N468" i="1"/>
  <c r="N468" i="1" a="1"/>
  <c r="AQ467" i="1" a="1"/>
  <c r="AQ467" i="1" s="1"/>
  <c r="AP467" i="1"/>
  <c r="AP467" i="1" a="1"/>
  <c r="AK467" i="1"/>
  <c r="AI467" i="1"/>
  <c r="AH467" i="1" s="1"/>
  <c r="AG467" i="1"/>
  <c r="AF467" i="1"/>
  <c r="T467" i="1" a="1"/>
  <c r="T467" i="1" s="1"/>
  <c r="S467" i="1"/>
  <c r="R467" i="1" a="1"/>
  <c r="R467" i="1" s="1"/>
  <c r="P467" i="1"/>
  <c r="P467" i="1" a="1"/>
  <c r="N467" i="1" a="1"/>
  <c r="N467" i="1" s="1"/>
  <c r="AO467" i="1" s="1" a="1"/>
  <c r="AO467" i="1" s="1"/>
  <c r="AQ466" i="1"/>
  <c r="AQ466" i="1" a="1"/>
  <c r="AM466" i="1"/>
  <c r="AK466" i="1"/>
  <c r="AI466" i="1"/>
  <c r="AH466" i="1"/>
  <c r="AG466" i="1"/>
  <c r="AF466" i="1"/>
  <c r="V466" i="1"/>
  <c r="T466" i="1"/>
  <c r="AL466" i="1" s="1"/>
  <c r="AN466" i="1" s="1"/>
  <c r="T466" i="1" a="1"/>
  <c r="S466" i="1"/>
  <c r="R466" i="1"/>
  <c r="R466" i="1" a="1"/>
  <c r="P466" i="1" a="1"/>
  <c r="P466" i="1" s="1"/>
  <c r="AP466" i="1" s="1" a="1"/>
  <c r="AP466" i="1" s="1"/>
  <c r="N466" i="1"/>
  <c r="AO466" i="1" s="1" a="1"/>
  <c r="AO466" i="1" s="1"/>
  <c r="N466" i="1" a="1"/>
  <c r="AQ465" i="1"/>
  <c r="AQ465" i="1" a="1"/>
  <c r="AL465" i="1"/>
  <c r="AK465" i="1"/>
  <c r="AI465" i="1"/>
  <c r="AH465" i="1"/>
  <c r="AF465" i="1"/>
  <c r="AG465" i="1" s="1"/>
  <c r="U465" i="1"/>
  <c r="T465" i="1"/>
  <c r="U465" i="1" s="1" a="1"/>
  <c r="T465" i="1" a="1"/>
  <c r="S465" i="1"/>
  <c r="R465" i="1" a="1"/>
  <c r="R465" i="1" s="1"/>
  <c r="P465" i="1"/>
  <c r="AP465" i="1" s="1" a="1"/>
  <c r="AP465" i="1" s="1"/>
  <c r="P465" i="1" a="1"/>
  <c r="N465" i="1" a="1"/>
  <c r="N465" i="1" s="1"/>
  <c r="AO465" i="1" s="1" a="1"/>
  <c r="AO465" i="1" s="1"/>
  <c r="AQ464" i="1"/>
  <c r="AQ464" i="1" a="1"/>
  <c r="AK464" i="1"/>
  <c r="AI464" i="1"/>
  <c r="AH464" i="1"/>
  <c r="AF464" i="1"/>
  <c r="AG464" i="1" s="1"/>
  <c r="T464" i="1" a="1"/>
  <c r="T464" i="1" s="1"/>
  <c r="S464" i="1"/>
  <c r="R464" i="1"/>
  <c r="R464" i="1" a="1"/>
  <c r="P464" i="1" a="1"/>
  <c r="P464" i="1" s="1"/>
  <c r="AP464" i="1" s="1" a="1"/>
  <c r="AP464" i="1" s="1"/>
  <c r="N464" i="1" a="1"/>
  <c r="N464" i="1" s="1"/>
  <c r="AO464" i="1" s="1" a="1"/>
  <c r="AO464" i="1" s="1"/>
  <c r="AQ463" i="1" a="1"/>
  <c r="AQ463" i="1" s="1"/>
  <c r="AK463" i="1"/>
  <c r="AI463" i="1"/>
  <c r="AH463" i="1" s="1"/>
  <c r="AF463" i="1"/>
  <c r="AG463" i="1" s="1"/>
  <c r="T463" i="1" a="1"/>
  <c r="T463" i="1" s="1"/>
  <c r="S463" i="1"/>
  <c r="R463" i="1" a="1"/>
  <c r="R463" i="1" s="1"/>
  <c r="P463" i="1" a="1"/>
  <c r="P463" i="1" s="1"/>
  <c r="AP463" i="1" s="1" a="1"/>
  <c r="AP463" i="1" s="1"/>
  <c r="N463" i="1" a="1"/>
  <c r="N463" i="1" s="1"/>
  <c r="AO463" i="1" s="1" a="1"/>
  <c r="AO463" i="1" s="1"/>
  <c r="AQ462" i="1"/>
  <c r="AQ462" i="1" a="1"/>
  <c r="AO462" i="1" a="1"/>
  <c r="AO462" i="1" s="1"/>
  <c r="AL462" i="1"/>
  <c r="AK462" i="1"/>
  <c r="AI462" i="1"/>
  <c r="AH462" i="1"/>
  <c r="AG462" i="1"/>
  <c r="AF462" i="1"/>
  <c r="Y462" i="1"/>
  <c r="U462" i="1" a="1"/>
  <c r="U462" i="1" s="1"/>
  <c r="T462" i="1" a="1"/>
  <c r="T462" i="1" s="1"/>
  <c r="V462" i="1" s="1"/>
  <c r="S462" i="1"/>
  <c r="R462" i="1"/>
  <c r="R462" i="1" a="1"/>
  <c r="P462" i="1"/>
  <c r="AP462" i="1" s="1" a="1"/>
  <c r="AP462" i="1" s="1"/>
  <c r="P462" i="1" a="1"/>
  <c r="N462" i="1" a="1"/>
  <c r="N462" i="1" s="1"/>
  <c r="AQ461" i="1"/>
  <c r="AQ461" i="1" a="1"/>
  <c r="AL461" i="1"/>
  <c r="AM461" i="1" s="1"/>
  <c r="AF461" i="1"/>
  <c r="AG461" i="1" s="1"/>
  <c r="U461" i="1" a="1"/>
  <c r="U461" i="1" s="1"/>
  <c r="T461" i="1" a="1"/>
  <c r="T461" i="1" s="1"/>
  <c r="V461" i="1" s="1"/>
  <c r="S461" i="1"/>
  <c r="R461" i="1" a="1"/>
  <c r="R461" i="1" s="1"/>
  <c r="P461" i="1"/>
  <c r="AP461" i="1" s="1" a="1"/>
  <c r="AP461" i="1" s="1"/>
  <c r="P461" i="1" a="1"/>
  <c r="N461" i="1" a="1"/>
  <c r="N461" i="1" s="1"/>
  <c r="AO461" i="1" s="1" a="1"/>
  <c r="AO461" i="1" s="1"/>
  <c r="AQ460" i="1" a="1"/>
  <c r="AQ460" i="1" s="1"/>
  <c r="AM460" i="1"/>
  <c r="AL460" i="1"/>
  <c r="AN460" i="1" s="1"/>
  <c r="AK460" i="1"/>
  <c r="AI460" i="1"/>
  <c r="AH460" i="1"/>
  <c r="AF460" i="1"/>
  <c r="AG460" i="1" s="1"/>
  <c r="V460" i="1"/>
  <c r="U460" i="1" a="1"/>
  <c r="U460" i="1" s="1"/>
  <c r="T460" i="1"/>
  <c r="T460" i="1" a="1"/>
  <c r="S460" i="1"/>
  <c r="R460" i="1"/>
  <c r="R460" i="1" a="1"/>
  <c r="P460" i="1" a="1"/>
  <c r="P460" i="1" s="1"/>
  <c r="AP460" i="1" s="1" a="1"/>
  <c r="AP460" i="1" s="1"/>
  <c r="N460" i="1" a="1"/>
  <c r="N460" i="1" s="1"/>
  <c r="AO460" i="1" s="1" a="1"/>
  <c r="AO460" i="1" s="1"/>
  <c r="AQ459" i="1"/>
  <c r="AQ459" i="1" a="1"/>
  <c r="AK459" i="1"/>
  <c r="AI459" i="1"/>
  <c r="AH459" i="1"/>
  <c r="AG459" i="1"/>
  <c r="AF459" i="1"/>
  <c r="V459" i="1"/>
  <c r="T459" i="1"/>
  <c r="U459" i="1" s="1" a="1"/>
  <c r="U459" i="1" s="1"/>
  <c r="T459" i="1" a="1"/>
  <c r="S459" i="1"/>
  <c r="R459" i="1" a="1"/>
  <c r="R459" i="1" s="1"/>
  <c r="P459" i="1"/>
  <c r="AP459" i="1" s="1" a="1"/>
  <c r="AP459" i="1" s="1"/>
  <c r="P459" i="1" a="1"/>
  <c r="N459" i="1"/>
  <c r="AO459" i="1" s="1" a="1"/>
  <c r="AO459" i="1" s="1"/>
  <c r="N459" i="1" a="1"/>
  <c r="AQ458" i="1"/>
  <c r="AQ458" i="1" a="1"/>
  <c r="AO458" i="1"/>
  <c r="AK458" i="1"/>
  <c r="AI458" i="1"/>
  <c r="AH458" i="1" s="1"/>
  <c r="AG458" i="1"/>
  <c r="AF458" i="1"/>
  <c r="T458" i="1" a="1"/>
  <c r="T458" i="1" s="1"/>
  <c r="S458" i="1"/>
  <c r="R458" i="1"/>
  <c r="R458" i="1" a="1"/>
  <c r="P458" i="1"/>
  <c r="AP458" i="1" s="1" a="1"/>
  <c r="AP458" i="1" s="1"/>
  <c r="P458" i="1" a="1"/>
  <c r="N458" i="1"/>
  <c r="AO458" i="1" s="1" a="1"/>
  <c r="N458" i="1" a="1"/>
  <c r="AQ457" i="1" a="1"/>
  <c r="AQ457" i="1" s="1"/>
  <c r="AP457" i="1" a="1"/>
  <c r="AP457" i="1" s="1"/>
  <c r="AK457" i="1"/>
  <c r="AI457" i="1"/>
  <c r="AH457" i="1" s="1"/>
  <c r="AF457" i="1"/>
  <c r="AG457" i="1" s="1"/>
  <c r="T457" i="1" a="1"/>
  <c r="T457" i="1" s="1"/>
  <c r="S457" i="1"/>
  <c r="R457" i="1"/>
  <c r="R457" i="1" a="1"/>
  <c r="P457" i="1"/>
  <c r="P457" i="1" a="1"/>
  <c r="N457" i="1" a="1"/>
  <c r="N457" i="1" s="1"/>
  <c r="AO457" i="1" s="1" a="1"/>
  <c r="AO457" i="1" s="1"/>
  <c r="AQ456" i="1" a="1"/>
  <c r="AQ456" i="1" s="1"/>
  <c r="AP456" i="1" a="1"/>
  <c r="AP456" i="1" s="1"/>
  <c r="AK456" i="1"/>
  <c r="AI456" i="1"/>
  <c r="AH456" i="1"/>
  <c r="AG456" i="1"/>
  <c r="AF456" i="1"/>
  <c r="T456" i="1" a="1"/>
  <c r="T456" i="1" s="1"/>
  <c r="S456" i="1"/>
  <c r="R456" i="1" a="1"/>
  <c r="R456" i="1" s="1"/>
  <c r="P456" i="1" a="1"/>
  <c r="P456" i="1" s="1"/>
  <c r="N456" i="1" a="1"/>
  <c r="N456" i="1" s="1"/>
  <c r="AO456" i="1" s="1" a="1"/>
  <c r="AO456" i="1" s="1"/>
  <c r="AQ455" i="1" a="1"/>
  <c r="AQ455" i="1" s="1"/>
  <c r="AO455" i="1"/>
  <c r="AK455" i="1"/>
  <c r="AI455" i="1"/>
  <c r="AH455" i="1" s="1"/>
  <c r="AF455" i="1"/>
  <c r="AG455" i="1" s="1"/>
  <c r="T455" i="1" a="1"/>
  <c r="T455" i="1" s="1"/>
  <c r="S455" i="1"/>
  <c r="R455" i="1" a="1"/>
  <c r="R455" i="1" s="1"/>
  <c r="P455" i="1"/>
  <c r="AP455" i="1" s="1" a="1"/>
  <c r="AP455" i="1" s="1"/>
  <c r="P455" i="1" a="1"/>
  <c r="N455" i="1"/>
  <c r="AO455" i="1" s="1" a="1"/>
  <c r="N455" i="1" a="1"/>
  <c r="AQ454" i="1" a="1"/>
  <c r="AQ454" i="1" s="1"/>
  <c r="AM454" i="1"/>
  <c r="AL454" i="1"/>
  <c r="AN454" i="1" s="1"/>
  <c r="AK454" i="1"/>
  <c r="AI454" i="1"/>
  <c r="AH454" i="1" s="1"/>
  <c r="AG454" i="1"/>
  <c r="AF454" i="1"/>
  <c r="V454" i="1"/>
  <c r="U454" i="1" a="1"/>
  <c r="U454" i="1" s="1"/>
  <c r="T454" i="1"/>
  <c r="T454" i="1" a="1"/>
  <c r="S454" i="1"/>
  <c r="R454" i="1" a="1"/>
  <c r="R454" i="1" s="1"/>
  <c r="P454" i="1" a="1"/>
  <c r="P454" i="1" s="1"/>
  <c r="AP454" i="1" s="1" a="1"/>
  <c r="AP454" i="1" s="1"/>
  <c r="N454" i="1" a="1"/>
  <c r="N454" i="1" s="1"/>
  <c r="AO454" i="1" s="1" a="1"/>
  <c r="AO454" i="1" s="1"/>
  <c r="AQ453" i="1"/>
  <c r="AQ453" i="1" a="1"/>
  <c r="AO453" i="1" a="1"/>
  <c r="AO453" i="1" s="1"/>
  <c r="AL453" i="1"/>
  <c r="AN453" i="1" s="1"/>
  <c r="AK453" i="1"/>
  <c r="AI453" i="1"/>
  <c r="AH453" i="1" s="1"/>
  <c r="AG453" i="1"/>
  <c r="AF453" i="1"/>
  <c r="V453" i="1"/>
  <c r="T453" i="1" a="1"/>
  <c r="T453" i="1" s="1"/>
  <c r="U453" i="1" s="1" a="1"/>
  <c r="U453" i="1" s="1"/>
  <c r="S453" i="1"/>
  <c r="R453" i="1" a="1"/>
  <c r="R453" i="1" s="1"/>
  <c r="P453" i="1" a="1"/>
  <c r="P453" i="1" s="1"/>
  <c r="AP453" i="1" s="1" a="1"/>
  <c r="AP453" i="1" s="1"/>
  <c r="N453" i="1"/>
  <c r="N453" i="1" a="1"/>
  <c r="AQ452" i="1" a="1"/>
  <c r="AQ452" i="1" s="1"/>
  <c r="AK452" i="1"/>
  <c r="AI452" i="1"/>
  <c r="AH452" i="1" s="1"/>
  <c r="AF452" i="1"/>
  <c r="AG452" i="1" s="1"/>
  <c r="T452" i="1"/>
  <c r="T452" i="1" a="1"/>
  <c r="S452" i="1"/>
  <c r="R452" i="1" a="1"/>
  <c r="R452" i="1" s="1"/>
  <c r="P452" i="1"/>
  <c r="AP452" i="1" s="1" a="1"/>
  <c r="AP452" i="1" s="1"/>
  <c r="P452" i="1" a="1"/>
  <c r="N452" i="1"/>
  <c r="AO452" i="1" s="1" a="1"/>
  <c r="AO452" i="1" s="1"/>
  <c r="N452" i="1" a="1"/>
  <c r="AQ451" i="1" a="1"/>
  <c r="AQ451" i="1" s="1"/>
  <c r="AO451" i="1"/>
  <c r="AK451" i="1"/>
  <c r="AI451" i="1"/>
  <c r="AH451" i="1"/>
  <c r="AF451" i="1"/>
  <c r="AG451" i="1" s="1"/>
  <c r="T451" i="1"/>
  <c r="V451" i="1" s="1"/>
  <c r="T451" i="1" a="1"/>
  <c r="S451" i="1"/>
  <c r="R451" i="1"/>
  <c r="R451" i="1" a="1"/>
  <c r="P451" i="1"/>
  <c r="AP451" i="1" s="1" a="1"/>
  <c r="AP451" i="1" s="1"/>
  <c r="P451" i="1" a="1"/>
  <c r="N451" i="1" a="1"/>
  <c r="N451" i="1" s="1"/>
  <c r="AO451" i="1" s="1" a="1"/>
  <c r="AQ450" i="1" a="1"/>
  <c r="AQ450" i="1" s="1"/>
  <c r="AP450" i="1" a="1"/>
  <c r="AP450" i="1" s="1"/>
  <c r="AK450" i="1"/>
  <c r="AI450" i="1"/>
  <c r="AH450" i="1"/>
  <c r="AG450" i="1"/>
  <c r="AF450" i="1"/>
  <c r="U450" i="1" a="1"/>
  <c r="U450" i="1" s="1"/>
  <c r="T450" i="1"/>
  <c r="V450" i="1" s="1"/>
  <c r="T450" i="1" a="1"/>
  <c r="S450" i="1"/>
  <c r="R450" i="1" a="1"/>
  <c r="R450" i="1" s="1"/>
  <c r="P450" i="1" a="1"/>
  <c r="P450" i="1" s="1"/>
  <c r="N450" i="1" a="1"/>
  <c r="N450" i="1" s="1"/>
  <c r="AO450" i="1" s="1" a="1"/>
  <c r="AO450" i="1" s="1"/>
  <c r="AQ449" i="1" a="1"/>
  <c r="AQ449" i="1" s="1"/>
  <c r="AO449" i="1"/>
  <c r="AK449" i="1"/>
  <c r="AI449" i="1"/>
  <c r="AH449" i="1"/>
  <c r="AF449" i="1"/>
  <c r="AG449" i="1" s="1"/>
  <c r="T449" i="1" a="1"/>
  <c r="T449" i="1" s="1"/>
  <c r="S449" i="1"/>
  <c r="R449" i="1" a="1"/>
  <c r="R449" i="1" s="1"/>
  <c r="P449" i="1" a="1"/>
  <c r="P449" i="1" s="1"/>
  <c r="AP449" i="1" s="1" a="1"/>
  <c r="AP449" i="1" s="1"/>
  <c r="N449" i="1" a="1"/>
  <c r="N449" i="1" s="1"/>
  <c r="AO449" i="1" s="1" a="1"/>
  <c r="AQ448" i="1"/>
  <c r="AQ448" i="1" a="1"/>
  <c r="AL448" i="1"/>
  <c r="AN448" i="1" s="1"/>
  <c r="AK448" i="1"/>
  <c r="AI448" i="1"/>
  <c r="AH448" i="1"/>
  <c r="AF448" i="1"/>
  <c r="AG448" i="1" s="1"/>
  <c r="V448" i="1"/>
  <c r="U448" i="1" a="1"/>
  <c r="U448" i="1" s="1"/>
  <c r="T448" i="1"/>
  <c r="T448" i="1" a="1"/>
  <c r="S448" i="1"/>
  <c r="R448" i="1" a="1"/>
  <c r="R448" i="1" s="1"/>
  <c r="P448" i="1" a="1"/>
  <c r="P448" i="1" s="1"/>
  <c r="AP448" i="1" s="1" a="1"/>
  <c r="AP448" i="1" s="1"/>
  <c r="N448" i="1" a="1"/>
  <c r="N448" i="1" s="1"/>
  <c r="AO448" i="1" s="1" a="1"/>
  <c r="AO448" i="1" s="1"/>
  <c r="AQ447" i="1"/>
  <c r="AQ447" i="1" a="1"/>
  <c r="AP447" i="1"/>
  <c r="AL447" i="1"/>
  <c r="AN447" i="1" s="1"/>
  <c r="AG447" i="1"/>
  <c r="AF447" i="1"/>
  <c r="T447" i="1" a="1"/>
  <c r="T447" i="1" s="1"/>
  <c r="S447" i="1"/>
  <c r="R447" i="1" a="1"/>
  <c r="R447" i="1" s="1"/>
  <c r="P447" i="1"/>
  <c r="AP447" i="1" s="1" a="1"/>
  <c r="P447" i="1" a="1"/>
  <c r="N447" i="1" a="1"/>
  <c r="N447" i="1" s="1"/>
  <c r="AO447" i="1" s="1" a="1"/>
  <c r="AO447" i="1" s="1"/>
  <c r="AQ446" i="1" a="1"/>
  <c r="AQ446" i="1" s="1"/>
  <c r="AO446" i="1" a="1"/>
  <c r="AO446" i="1" s="1"/>
  <c r="AK446" i="1"/>
  <c r="AI446" i="1"/>
  <c r="AH446" i="1"/>
  <c r="AF446" i="1"/>
  <c r="AG446" i="1" s="1"/>
  <c r="T446" i="1" a="1"/>
  <c r="T446" i="1" s="1"/>
  <c r="S446" i="1"/>
  <c r="R446" i="1"/>
  <c r="R446" i="1" a="1"/>
  <c r="P446" i="1"/>
  <c r="AP446" i="1" s="1" a="1"/>
  <c r="AP446" i="1" s="1"/>
  <c r="P446" i="1" a="1"/>
  <c r="N446" i="1" a="1"/>
  <c r="N446" i="1" s="1"/>
  <c r="AQ445" i="1"/>
  <c r="AQ445" i="1" a="1"/>
  <c r="AK445" i="1"/>
  <c r="AI445" i="1"/>
  <c r="AH445" i="1"/>
  <c r="AF445" i="1"/>
  <c r="AG445" i="1" s="1"/>
  <c r="T445" i="1" a="1"/>
  <c r="T445" i="1" s="1"/>
  <c r="S445" i="1"/>
  <c r="R445" i="1" a="1"/>
  <c r="R445" i="1" s="1"/>
  <c r="P445" i="1" a="1"/>
  <c r="P445" i="1" s="1"/>
  <c r="AP445" i="1" s="1" a="1"/>
  <c r="AP445" i="1" s="1"/>
  <c r="N445" i="1" a="1"/>
  <c r="N445" i="1" s="1"/>
  <c r="AO445" i="1" s="1" a="1"/>
  <c r="AO445" i="1" s="1"/>
  <c r="AQ444" i="1" a="1"/>
  <c r="AQ444" i="1" s="1"/>
  <c r="AN444" i="1"/>
  <c r="AM444" i="1"/>
  <c r="AK444" i="1"/>
  <c r="AI444" i="1"/>
  <c r="AH444" i="1"/>
  <c r="AF444" i="1"/>
  <c r="AG444" i="1" s="1"/>
  <c r="V444" i="1"/>
  <c r="T444" i="1" a="1"/>
  <c r="T444" i="1" s="1"/>
  <c r="AL444" i="1" s="1"/>
  <c r="S444" i="1"/>
  <c r="R444" i="1" a="1"/>
  <c r="R444" i="1" s="1"/>
  <c r="P444" i="1"/>
  <c r="AP444" i="1" s="1" a="1"/>
  <c r="AP444" i="1" s="1"/>
  <c r="P444" i="1" a="1"/>
  <c r="N444" i="1" a="1"/>
  <c r="N444" i="1" s="1"/>
  <c r="AO444" i="1" s="1" a="1"/>
  <c r="AO444" i="1" s="1"/>
  <c r="AQ443" i="1" a="1"/>
  <c r="AQ443" i="1" s="1"/>
  <c r="AO443" i="1"/>
  <c r="AK443" i="1"/>
  <c r="AI443" i="1"/>
  <c r="AH443" i="1" s="1"/>
  <c r="AF443" i="1"/>
  <c r="AG443" i="1" s="1"/>
  <c r="T443" i="1"/>
  <c r="AL443" i="1" s="1"/>
  <c r="T443" i="1" a="1"/>
  <c r="S443" i="1"/>
  <c r="R443" i="1"/>
  <c r="R443" i="1" a="1"/>
  <c r="P443" i="1" a="1"/>
  <c r="P443" i="1" s="1"/>
  <c r="AP443" i="1" s="1" a="1"/>
  <c r="AP443" i="1" s="1"/>
  <c r="N443" i="1" a="1"/>
  <c r="N443" i="1" s="1"/>
  <c r="AO443" i="1" s="1" a="1"/>
  <c r="AQ442" i="1"/>
  <c r="AQ442" i="1" a="1"/>
  <c r="AO442" i="1" a="1"/>
  <c r="AO442" i="1" s="1"/>
  <c r="AK442" i="1"/>
  <c r="AI442" i="1"/>
  <c r="AH442" i="1" s="1"/>
  <c r="AG442" i="1"/>
  <c r="AF442" i="1"/>
  <c r="T442" i="1"/>
  <c r="T442" i="1" a="1"/>
  <c r="S442" i="1"/>
  <c r="R442" i="1"/>
  <c r="R442" i="1" a="1"/>
  <c r="P442" i="1"/>
  <c r="AP442" i="1" s="1" a="1"/>
  <c r="AP442" i="1" s="1"/>
  <c r="P442" i="1" a="1"/>
  <c r="N442" i="1"/>
  <c r="N442" i="1" a="1"/>
  <c r="AQ441" i="1"/>
  <c r="AQ441" i="1" a="1"/>
  <c r="AP441" i="1" a="1"/>
  <c r="AP441" i="1" s="1"/>
  <c r="AK441" i="1"/>
  <c r="AI441" i="1"/>
  <c r="AH441" i="1" s="1"/>
  <c r="AF441" i="1"/>
  <c r="AG441" i="1" s="1"/>
  <c r="T441" i="1" a="1"/>
  <c r="T441" i="1" s="1"/>
  <c r="S441" i="1"/>
  <c r="R441" i="1" a="1"/>
  <c r="R441" i="1" s="1"/>
  <c r="P441" i="1"/>
  <c r="P441" i="1" a="1"/>
  <c r="N441" i="1"/>
  <c r="AO441" i="1" s="1" a="1"/>
  <c r="AO441" i="1" s="1"/>
  <c r="N441" i="1" a="1"/>
  <c r="AQ440" i="1" a="1"/>
  <c r="AQ440" i="1" s="1"/>
  <c r="AK440" i="1"/>
  <c r="AI440" i="1"/>
  <c r="AH440" i="1"/>
  <c r="AF440" i="1"/>
  <c r="AG440" i="1" s="1"/>
  <c r="T440" i="1" a="1"/>
  <c r="T440" i="1" s="1"/>
  <c r="S440" i="1"/>
  <c r="R440" i="1"/>
  <c r="R440" i="1" a="1"/>
  <c r="P440" i="1" a="1"/>
  <c r="P440" i="1" s="1"/>
  <c r="AP440" i="1" s="1" a="1"/>
  <c r="AP440" i="1" s="1"/>
  <c r="N440" i="1" a="1"/>
  <c r="N440" i="1" s="1"/>
  <c r="AO440" i="1" s="1" a="1"/>
  <c r="AO440" i="1" s="1"/>
  <c r="AQ439" i="1" a="1"/>
  <c r="AQ439" i="1" s="1"/>
  <c r="AP439" i="1"/>
  <c r="AP439" i="1" a="1"/>
  <c r="AK439" i="1"/>
  <c r="AI439" i="1"/>
  <c r="AH439" i="1"/>
  <c r="AG439" i="1"/>
  <c r="AF439" i="1"/>
  <c r="T439" i="1"/>
  <c r="T439" i="1" a="1"/>
  <c r="S439" i="1"/>
  <c r="R439" i="1" a="1"/>
  <c r="R439" i="1" s="1"/>
  <c r="P439" i="1" a="1"/>
  <c r="P439" i="1" s="1"/>
  <c r="N439" i="1" a="1"/>
  <c r="N439" i="1" s="1"/>
  <c r="AO439" i="1" s="1" a="1"/>
  <c r="AO439" i="1" s="1"/>
  <c r="AQ438" i="1" a="1"/>
  <c r="AQ438" i="1" s="1"/>
  <c r="AO438" i="1"/>
  <c r="AK438" i="1"/>
  <c r="AI438" i="1"/>
  <c r="AH438" i="1" s="1"/>
  <c r="AG438" i="1"/>
  <c r="AF438" i="1"/>
  <c r="T438" i="1" a="1"/>
  <c r="T438" i="1" s="1"/>
  <c r="S438" i="1"/>
  <c r="R438" i="1" a="1"/>
  <c r="R438" i="1" s="1"/>
  <c r="P438" i="1"/>
  <c r="AP438" i="1" s="1" a="1"/>
  <c r="AP438" i="1" s="1"/>
  <c r="P438" i="1" a="1"/>
  <c r="N438" i="1"/>
  <c r="AO438" i="1" s="1" a="1"/>
  <c r="N438" i="1" a="1"/>
  <c r="AQ437" i="1"/>
  <c r="AQ437" i="1" a="1"/>
  <c r="AO437" i="1" a="1"/>
  <c r="AO437" i="1" s="1"/>
  <c r="AL437" i="1"/>
  <c r="AN437" i="1" s="1"/>
  <c r="AK437" i="1"/>
  <c r="AI437" i="1"/>
  <c r="AH437" i="1" s="1"/>
  <c r="AG437" i="1"/>
  <c r="AF437" i="1"/>
  <c r="V437" i="1"/>
  <c r="U437" i="1" a="1"/>
  <c r="U437" i="1" s="1"/>
  <c r="T437" i="1"/>
  <c r="T437" i="1" a="1"/>
  <c r="S437" i="1"/>
  <c r="R437" i="1"/>
  <c r="R437" i="1" a="1"/>
  <c r="P437" i="1" a="1"/>
  <c r="P437" i="1" s="1"/>
  <c r="AP437" i="1" s="1" a="1"/>
  <c r="AP437" i="1" s="1"/>
  <c r="N437" i="1" a="1"/>
  <c r="N437" i="1" s="1"/>
  <c r="AQ436" i="1"/>
  <c r="AQ436" i="1" a="1"/>
  <c r="AP436" i="1"/>
  <c r="AO436" i="1" a="1"/>
  <c r="AO436" i="1" s="1"/>
  <c r="AK436" i="1"/>
  <c r="AI436" i="1"/>
  <c r="AH436" i="1" s="1"/>
  <c r="AG436" i="1"/>
  <c r="AF436" i="1"/>
  <c r="T436" i="1" a="1"/>
  <c r="T436" i="1" s="1"/>
  <c r="S436" i="1"/>
  <c r="R436" i="1" a="1"/>
  <c r="R436" i="1" s="1"/>
  <c r="P436" i="1"/>
  <c r="AP436" i="1" s="1" a="1"/>
  <c r="P436" i="1" a="1"/>
  <c r="N436" i="1"/>
  <c r="N436" i="1" a="1"/>
  <c r="AQ435" i="1" a="1"/>
  <c r="AQ435" i="1" s="1"/>
  <c r="AP435" i="1" a="1"/>
  <c r="AP435" i="1" s="1"/>
  <c r="AL435" i="1"/>
  <c r="AK435" i="1"/>
  <c r="AI435" i="1"/>
  <c r="AH435" i="1" s="1"/>
  <c r="AF435" i="1"/>
  <c r="AG435" i="1" s="1"/>
  <c r="U435" i="1" a="1"/>
  <c r="U435" i="1" s="1"/>
  <c r="T435" i="1"/>
  <c r="V435" i="1" s="1"/>
  <c r="T435" i="1" a="1"/>
  <c r="S435" i="1"/>
  <c r="R435" i="1" a="1"/>
  <c r="R435" i="1" s="1"/>
  <c r="P435" i="1"/>
  <c r="P435" i="1" a="1"/>
  <c r="N435" i="1"/>
  <c r="AO435" i="1" s="1" a="1"/>
  <c r="AO435" i="1" s="1"/>
  <c r="N435" i="1" a="1"/>
  <c r="AQ434" i="1" a="1"/>
  <c r="AQ434" i="1" s="1"/>
  <c r="AO434" i="1"/>
  <c r="AK434" i="1"/>
  <c r="AI434" i="1"/>
  <c r="AH434" i="1"/>
  <c r="AF434" i="1"/>
  <c r="AG434" i="1" s="1"/>
  <c r="T434" i="1"/>
  <c r="T434" i="1" a="1"/>
  <c r="S434" i="1"/>
  <c r="R434" i="1"/>
  <c r="R434" i="1" a="1"/>
  <c r="P434" i="1" a="1"/>
  <c r="P434" i="1" s="1"/>
  <c r="AP434" i="1" s="1" a="1"/>
  <c r="AP434" i="1" s="1"/>
  <c r="N434" i="1" a="1"/>
  <c r="N434" i="1" s="1"/>
  <c r="AO434" i="1" s="1" a="1"/>
  <c r="AQ433" i="1" a="1"/>
  <c r="AQ433" i="1" s="1"/>
  <c r="AP433" i="1" a="1"/>
  <c r="AP433" i="1" s="1"/>
  <c r="AL433" i="1"/>
  <c r="AK433" i="1"/>
  <c r="AI433" i="1"/>
  <c r="AH433" i="1"/>
  <c r="AG433" i="1"/>
  <c r="AF433" i="1"/>
  <c r="T433" i="1"/>
  <c r="V433" i="1" s="1"/>
  <c r="T433" i="1" a="1"/>
  <c r="S433" i="1"/>
  <c r="R433" i="1"/>
  <c r="R433" i="1" a="1"/>
  <c r="P433" i="1" a="1"/>
  <c r="P433" i="1" s="1"/>
  <c r="N433" i="1"/>
  <c r="AO433" i="1" s="1" a="1"/>
  <c r="AO433" i="1" s="1"/>
  <c r="N433" i="1" a="1"/>
  <c r="AQ432" i="1" a="1"/>
  <c r="AQ432" i="1" s="1"/>
  <c r="AK432" i="1"/>
  <c r="AI432" i="1"/>
  <c r="AH432" i="1" s="1"/>
  <c r="AF432" i="1"/>
  <c r="AG432" i="1" s="1"/>
  <c r="T432" i="1" a="1"/>
  <c r="T432" i="1" s="1"/>
  <c r="S432" i="1"/>
  <c r="R432" i="1" a="1"/>
  <c r="R432" i="1" s="1"/>
  <c r="P432" i="1" a="1"/>
  <c r="P432" i="1" s="1"/>
  <c r="AP432" i="1" s="1" a="1"/>
  <c r="AP432" i="1" s="1"/>
  <c r="N432" i="1" a="1"/>
  <c r="N432" i="1" s="1"/>
  <c r="AO432" i="1" s="1" a="1"/>
  <c r="AO432" i="1" s="1"/>
  <c r="AQ431" i="1" a="1"/>
  <c r="AQ431" i="1" s="1"/>
  <c r="AM431" i="1"/>
  <c r="AL431" i="1"/>
  <c r="AN431" i="1" s="1"/>
  <c r="AK431" i="1"/>
  <c r="AI431" i="1"/>
  <c r="AH431" i="1"/>
  <c r="AF431" i="1"/>
  <c r="AG431" i="1" s="1"/>
  <c r="V431" i="1"/>
  <c r="U431" i="1" a="1"/>
  <c r="U431" i="1" s="1"/>
  <c r="T431" i="1"/>
  <c r="T431" i="1" a="1"/>
  <c r="S431" i="1"/>
  <c r="R431" i="1"/>
  <c r="R431" i="1" a="1"/>
  <c r="P431" i="1"/>
  <c r="AP431" i="1" s="1" a="1"/>
  <c r="AP431" i="1" s="1"/>
  <c r="P431" i="1" a="1"/>
  <c r="N431" i="1" a="1"/>
  <c r="N431" i="1" s="1"/>
  <c r="AO431" i="1" s="1" a="1"/>
  <c r="AO431" i="1" s="1"/>
  <c r="AQ430" i="1"/>
  <c r="AQ430" i="1" a="1"/>
  <c r="AK430" i="1"/>
  <c r="AI430" i="1"/>
  <c r="AH430" i="1" s="1"/>
  <c r="AF430" i="1"/>
  <c r="AG430" i="1" s="1"/>
  <c r="T430" i="1" a="1"/>
  <c r="T430" i="1" s="1"/>
  <c r="S430" i="1"/>
  <c r="R430" i="1"/>
  <c r="R430" i="1" a="1"/>
  <c r="P430" i="1" a="1"/>
  <c r="P430" i="1" s="1"/>
  <c r="AP430" i="1" s="1" a="1"/>
  <c r="AP430" i="1" s="1"/>
  <c r="N430" i="1" a="1"/>
  <c r="N430" i="1" s="1"/>
  <c r="AO430" i="1" s="1" a="1"/>
  <c r="AO430" i="1" s="1"/>
  <c r="AQ429" i="1"/>
  <c r="AQ429" i="1" a="1"/>
  <c r="AK429" i="1"/>
  <c r="AI429" i="1"/>
  <c r="AH429" i="1"/>
  <c r="AG429" i="1"/>
  <c r="AF429" i="1"/>
  <c r="T429" i="1" a="1"/>
  <c r="T429" i="1" s="1"/>
  <c r="S429" i="1"/>
  <c r="R429" i="1"/>
  <c r="R429" i="1" a="1"/>
  <c r="P429" i="1" a="1"/>
  <c r="P429" i="1" s="1"/>
  <c r="AP429" i="1" s="1" a="1"/>
  <c r="AP429" i="1" s="1"/>
  <c r="N429" i="1"/>
  <c r="AO429" i="1" s="1" a="1"/>
  <c r="AO429" i="1" s="1"/>
  <c r="N429" i="1" a="1"/>
  <c r="AQ428" i="1" a="1"/>
  <c r="AQ428" i="1" s="1"/>
  <c r="AK428" i="1"/>
  <c r="AI428" i="1"/>
  <c r="AH428" i="1" s="1"/>
  <c r="AF428" i="1"/>
  <c r="AG428" i="1" s="1"/>
  <c r="V428" i="1"/>
  <c r="T428" i="1" a="1"/>
  <c r="T428" i="1" s="1"/>
  <c r="S428" i="1"/>
  <c r="R428" i="1"/>
  <c r="R428" i="1" a="1"/>
  <c r="P428" i="1"/>
  <c r="AP428" i="1" s="1" a="1"/>
  <c r="AP428" i="1" s="1"/>
  <c r="P428" i="1" a="1"/>
  <c r="N428" i="1" a="1"/>
  <c r="N428" i="1" s="1"/>
  <c r="AO428" i="1" s="1" a="1"/>
  <c r="AO428" i="1" s="1"/>
  <c r="AQ427" i="1" a="1"/>
  <c r="AQ427" i="1" s="1"/>
  <c r="AK427" i="1"/>
  <c r="AI427" i="1"/>
  <c r="AH427" i="1"/>
  <c r="AG427" i="1"/>
  <c r="AF427" i="1"/>
  <c r="T427" i="1" a="1"/>
  <c r="T427" i="1" s="1"/>
  <c r="S427" i="1"/>
  <c r="R427" i="1" a="1"/>
  <c r="R427" i="1" s="1"/>
  <c r="P427" i="1" a="1"/>
  <c r="P427" i="1" s="1"/>
  <c r="AP427" i="1" s="1" a="1"/>
  <c r="AP427" i="1" s="1"/>
  <c r="N427" i="1" a="1"/>
  <c r="N427" i="1" s="1"/>
  <c r="AO427" i="1" s="1" a="1"/>
  <c r="AO427" i="1" s="1"/>
  <c r="AQ426" i="1"/>
  <c r="AQ426" i="1" a="1"/>
  <c r="AO426" i="1" a="1"/>
  <c r="AO426" i="1" s="1"/>
  <c r="AK426" i="1"/>
  <c r="AI426" i="1"/>
  <c r="AH426" i="1" s="1"/>
  <c r="AG426" i="1"/>
  <c r="AF426" i="1"/>
  <c r="T426" i="1"/>
  <c r="T426" i="1" a="1"/>
  <c r="S426" i="1"/>
  <c r="R426" i="1" a="1"/>
  <c r="R426" i="1" s="1"/>
  <c r="P426" i="1" a="1"/>
  <c r="P426" i="1" s="1"/>
  <c r="AP426" i="1" s="1" a="1"/>
  <c r="AP426" i="1" s="1"/>
  <c r="N426" i="1"/>
  <c r="N426" i="1" a="1"/>
  <c r="AQ425" i="1"/>
  <c r="AQ425" i="1" a="1"/>
  <c r="AK425" i="1"/>
  <c r="AI425" i="1"/>
  <c r="AH425" i="1"/>
  <c r="AG425" i="1"/>
  <c r="AF425" i="1"/>
  <c r="T425" i="1"/>
  <c r="T425" i="1" a="1"/>
  <c r="S425" i="1"/>
  <c r="R425" i="1" a="1"/>
  <c r="R425" i="1" s="1"/>
  <c r="P425" i="1"/>
  <c r="AP425" i="1" s="1" a="1"/>
  <c r="AP425" i="1" s="1"/>
  <c r="P425" i="1" a="1"/>
  <c r="N425" i="1" a="1"/>
  <c r="N425" i="1" s="1"/>
  <c r="AO425" i="1" s="1" a="1"/>
  <c r="AO425" i="1" s="1"/>
  <c r="AQ424" i="1" a="1"/>
  <c r="AQ424" i="1" s="1"/>
  <c r="AK424" i="1"/>
  <c r="AI424" i="1"/>
  <c r="AH424" i="1" s="1"/>
  <c r="AG424" i="1"/>
  <c r="AF424" i="1"/>
  <c r="T424" i="1"/>
  <c r="T424" i="1" a="1"/>
  <c r="S424" i="1"/>
  <c r="R424" i="1" a="1"/>
  <c r="R424" i="1" s="1"/>
  <c r="P424" i="1" a="1"/>
  <c r="P424" i="1" s="1"/>
  <c r="AP424" i="1" s="1" a="1"/>
  <c r="AP424" i="1" s="1"/>
  <c r="N424" i="1" a="1"/>
  <c r="N424" i="1" s="1"/>
  <c r="AO424" i="1" s="1" a="1"/>
  <c r="AO424" i="1" s="1"/>
  <c r="AQ423" i="1" a="1"/>
  <c r="AQ423" i="1" s="1"/>
  <c r="AL423" i="1"/>
  <c r="AK423" i="1"/>
  <c r="AI423" i="1"/>
  <c r="AH423" i="1"/>
  <c r="AG423" i="1"/>
  <c r="AF423" i="1"/>
  <c r="T423" i="1"/>
  <c r="T423" i="1" a="1"/>
  <c r="S423" i="1"/>
  <c r="R423" i="1" a="1"/>
  <c r="R423" i="1" s="1"/>
  <c r="P423" i="1" a="1"/>
  <c r="P423" i="1" s="1"/>
  <c r="AP423" i="1" s="1" a="1"/>
  <c r="AP423" i="1" s="1"/>
  <c r="N423" i="1" a="1"/>
  <c r="N423" i="1" s="1"/>
  <c r="AO423" i="1" s="1" a="1"/>
  <c r="AO423" i="1" s="1"/>
  <c r="AQ422" i="1" a="1"/>
  <c r="AQ422" i="1" s="1"/>
  <c r="AK422" i="1"/>
  <c r="AI422" i="1"/>
  <c r="AH422" i="1"/>
  <c r="AF422" i="1"/>
  <c r="AG422" i="1" s="1"/>
  <c r="T422" i="1" a="1"/>
  <c r="T422" i="1" s="1"/>
  <c r="S422" i="1"/>
  <c r="R422" i="1" a="1"/>
  <c r="R422" i="1" s="1"/>
  <c r="P422" i="1" a="1"/>
  <c r="P422" i="1" s="1"/>
  <c r="AP422" i="1" s="1" a="1"/>
  <c r="AP422" i="1" s="1"/>
  <c r="N422" i="1" a="1"/>
  <c r="N422" i="1" s="1"/>
  <c r="AO422" i="1" s="1" a="1"/>
  <c r="AO422" i="1" s="1"/>
  <c r="AQ421" i="1"/>
  <c r="AQ421" i="1" a="1"/>
  <c r="AL421" i="1"/>
  <c r="AK421" i="1"/>
  <c r="AI421" i="1"/>
  <c r="AH421" i="1"/>
  <c r="AG421" i="1"/>
  <c r="AF421" i="1"/>
  <c r="U421" i="1" a="1"/>
  <c r="U421" i="1" s="1"/>
  <c r="T421" i="1"/>
  <c r="V421" i="1" s="1"/>
  <c r="T421" i="1" a="1"/>
  <c r="S421" i="1"/>
  <c r="R421" i="1" a="1"/>
  <c r="R421" i="1" s="1"/>
  <c r="P421" i="1" a="1"/>
  <c r="P421" i="1" s="1"/>
  <c r="AP421" i="1" s="1" a="1"/>
  <c r="AP421" i="1" s="1"/>
  <c r="N421" i="1" a="1"/>
  <c r="N421" i="1" s="1"/>
  <c r="AO421" i="1" s="1" a="1"/>
  <c r="AO421" i="1" s="1"/>
  <c r="AQ420" i="1" a="1"/>
  <c r="AQ420" i="1" s="1"/>
  <c r="AK420" i="1"/>
  <c r="AI420" i="1"/>
  <c r="AH420" i="1"/>
  <c r="AG420" i="1"/>
  <c r="AF420" i="1"/>
  <c r="U420" i="1" a="1"/>
  <c r="U420" i="1" s="1"/>
  <c r="T420" i="1"/>
  <c r="T420" i="1" a="1"/>
  <c r="S420" i="1"/>
  <c r="R420" i="1" a="1"/>
  <c r="R420" i="1" s="1"/>
  <c r="P420" i="1" a="1"/>
  <c r="P420" i="1" s="1"/>
  <c r="AP420" i="1" s="1" a="1"/>
  <c r="AP420" i="1" s="1"/>
  <c r="N420" i="1"/>
  <c r="AO420" i="1" s="1" a="1"/>
  <c r="AO420" i="1" s="1"/>
  <c r="N420" i="1" a="1"/>
  <c r="AQ419" i="1" a="1"/>
  <c r="AQ419" i="1" s="1"/>
  <c r="AL419" i="1"/>
  <c r="AK419" i="1"/>
  <c r="AI419" i="1"/>
  <c r="AH419" i="1"/>
  <c r="AG419" i="1"/>
  <c r="AF419" i="1"/>
  <c r="U419" i="1" a="1"/>
  <c r="U419" i="1" s="1"/>
  <c r="T419" i="1"/>
  <c r="V419" i="1" s="1"/>
  <c r="T419" i="1" a="1"/>
  <c r="S419" i="1"/>
  <c r="R419" i="1" a="1"/>
  <c r="R419" i="1" s="1"/>
  <c r="P419" i="1"/>
  <c r="AP419" i="1" s="1" a="1"/>
  <c r="AP419" i="1" s="1"/>
  <c r="P419" i="1" a="1"/>
  <c r="N419" i="1"/>
  <c r="AO419" i="1" s="1" a="1"/>
  <c r="AO419" i="1" s="1"/>
  <c r="N419" i="1" a="1"/>
  <c r="AQ418" i="1"/>
  <c r="AQ418" i="1" a="1"/>
  <c r="AK418" i="1"/>
  <c r="AI418" i="1"/>
  <c r="AH418" i="1"/>
  <c r="AF418" i="1"/>
  <c r="AG418" i="1" s="1"/>
  <c r="T418" i="1"/>
  <c r="T418" i="1" a="1"/>
  <c r="S418" i="1"/>
  <c r="R418" i="1" a="1"/>
  <c r="R418" i="1" s="1"/>
  <c r="P418" i="1" a="1"/>
  <c r="P418" i="1" s="1"/>
  <c r="AP418" i="1" s="1" a="1"/>
  <c r="AP418" i="1" s="1"/>
  <c r="N418" i="1"/>
  <c r="AO418" i="1" s="1" a="1"/>
  <c r="AO418" i="1" s="1"/>
  <c r="N418" i="1" a="1"/>
  <c r="AQ417" i="1"/>
  <c r="AQ417" i="1" a="1"/>
  <c r="AO417" i="1" a="1"/>
  <c r="AO417" i="1" s="1"/>
  <c r="AK417" i="1"/>
  <c r="AI417" i="1"/>
  <c r="AH417" i="1"/>
  <c r="AF417" i="1"/>
  <c r="AG417" i="1" s="1"/>
  <c r="T417" i="1"/>
  <c r="T417" i="1" a="1"/>
  <c r="S417" i="1"/>
  <c r="R417" i="1"/>
  <c r="R417" i="1" a="1"/>
  <c r="P417" i="1" a="1"/>
  <c r="P417" i="1" s="1"/>
  <c r="AP417" i="1" s="1" a="1"/>
  <c r="AP417" i="1" s="1"/>
  <c r="N417" i="1"/>
  <c r="N417" i="1" a="1"/>
  <c r="AQ416" i="1" a="1"/>
  <c r="AQ416" i="1" s="1"/>
  <c r="AO416" i="1" a="1"/>
  <c r="AO416" i="1" s="1"/>
  <c r="AL416" i="1"/>
  <c r="AK416" i="1"/>
  <c r="AI416" i="1"/>
  <c r="AH416" i="1" s="1"/>
  <c r="AF416" i="1"/>
  <c r="AG416" i="1" s="1"/>
  <c r="T416" i="1" a="1"/>
  <c r="T416" i="1" s="1"/>
  <c r="S416" i="1"/>
  <c r="R416" i="1" a="1"/>
  <c r="R416" i="1" s="1"/>
  <c r="P416" i="1" a="1"/>
  <c r="P416" i="1" s="1"/>
  <c r="AP416" i="1" s="1" a="1"/>
  <c r="AP416" i="1" s="1"/>
  <c r="N416" i="1" a="1"/>
  <c r="N416" i="1" s="1"/>
  <c r="AQ415" i="1" a="1"/>
  <c r="AQ415" i="1" s="1"/>
  <c r="AO415" i="1" a="1"/>
  <c r="AO415" i="1" s="1"/>
  <c r="AL415" i="1"/>
  <c r="AK415" i="1"/>
  <c r="AI415" i="1"/>
  <c r="AH415" i="1"/>
  <c r="AF415" i="1"/>
  <c r="AG415" i="1" s="1"/>
  <c r="U415" i="1" a="1"/>
  <c r="U415" i="1" s="1"/>
  <c r="T415" i="1"/>
  <c r="V415" i="1" s="1"/>
  <c r="T415" i="1" a="1"/>
  <c r="S415" i="1"/>
  <c r="R415" i="1"/>
  <c r="R415" i="1" a="1"/>
  <c r="P415" i="1" a="1"/>
  <c r="P415" i="1" s="1"/>
  <c r="AP415" i="1" s="1" a="1"/>
  <c r="AP415" i="1" s="1"/>
  <c r="N415" i="1"/>
  <c r="N415" i="1" a="1"/>
  <c r="AQ414" i="1"/>
  <c r="AQ414" i="1" a="1"/>
  <c r="AP414" i="1" a="1"/>
  <c r="AP414" i="1" s="1"/>
  <c r="AO414" i="1"/>
  <c r="AK414" i="1"/>
  <c r="AI414" i="1"/>
  <c r="AH414" i="1"/>
  <c r="AF414" i="1"/>
  <c r="AG414" i="1" s="1"/>
  <c r="U414" i="1" a="1"/>
  <c r="U414" i="1" s="1"/>
  <c r="T414" i="1"/>
  <c r="T414" i="1" a="1"/>
  <c r="S414" i="1"/>
  <c r="R414" i="1" a="1"/>
  <c r="R414" i="1" s="1"/>
  <c r="P414" i="1" a="1"/>
  <c r="P414" i="1" s="1"/>
  <c r="N414" i="1"/>
  <c r="AO414" i="1" s="1" a="1"/>
  <c r="N414" i="1" a="1"/>
  <c r="AQ413" i="1"/>
  <c r="AQ413" i="1" a="1"/>
  <c r="AL413" i="1"/>
  <c r="AN413" i="1" s="1"/>
  <c r="AK413" i="1"/>
  <c r="AI413" i="1"/>
  <c r="AH413" i="1"/>
  <c r="AF413" i="1"/>
  <c r="AG413" i="1" s="1"/>
  <c r="U413" i="1" a="1"/>
  <c r="U413" i="1" s="1"/>
  <c r="T413" i="1"/>
  <c r="V413" i="1" s="1"/>
  <c r="T413" i="1" a="1"/>
  <c r="S413" i="1"/>
  <c r="R413" i="1" a="1"/>
  <c r="R413" i="1" s="1"/>
  <c r="P413" i="1" a="1"/>
  <c r="P413" i="1" s="1"/>
  <c r="AP413" i="1" s="1" a="1"/>
  <c r="AP413" i="1" s="1"/>
  <c r="N413" i="1" a="1"/>
  <c r="N413" i="1" s="1"/>
  <c r="AO413" i="1" s="1" a="1"/>
  <c r="AO413" i="1" s="1"/>
  <c r="AQ412" i="1" a="1"/>
  <c r="AQ412" i="1" s="1"/>
  <c r="AN412" i="1"/>
  <c r="AL412" i="1"/>
  <c r="AM412" i="1" s="1"/>
  <c r="AK412" i="1"/>
  <c r="AI412" i="1"/>
  <c r="AH412" i="1" s="1"/>
  <c r="AG412" i="1"/>
  <c r="AF412" i="1"/>
  <c r="V412" i="1"/>
  <c r="T412" i="1"/>
  <c r="U412" i="1" s="1" a="1"/>
  <c r="U412" i="1" s="1"/>
  <c r="T412" i="1" a="1"/>
  <c r="S412" i="1"/>
  <c r="R412" i="1"/>
  <c r="R412" i="1" a="1"/>
  <c r="P412" i="1" a="1"/>
  <c r="P412" i="1" s="1"/>
  <c r="AP412" i="1" s="1" a="1"/>
  <c r="AP412" i="1" s="1"/>
  <c r="N412" i="1" a="1"/>
  <c r="N412" i="1" s="1"/>
  <c r="AO412" i="1" s="1" a="1"/>
  <c r="AO412" i="1" s="1"/>
  <c r="AQ411" i="1" a="1"/>
  <c r="AQ411" i="1" s="1"/>
  <c r="AP411" i="1" a="1"/>
  <c r="AP411" i="1" s="1"/>
  <c r="AK411" i="1"/>
  <c r="AI411" i="1"/>
  <c r="AH411" i="1" s="1"/>
  <c r="AG411" i="1"/>
  <c r="AF411" i="1"/>
  <c r="T411" i="1"/>
  <c r="T411" i="1" a="1"/>
  <c r="S411" i="1"/>
  <c r="R411" i="1" a="1"/>
  <c r="R411" i="1" s="1"/>
  <c r="P411" i="1"/>
  <c r="P411" i="1" a="1"/>
  <c r="N411" i="1" a="1"/>
  <c r="N411" i="1" s="1"/>
  <c r="AO411" i="1" s="1" a="1"/>
  <c r="AO411" i="1" s="1"/>
  <c r="AQ410" i="1" a="1"/>
  <c r="AQ410" i="1" s="1"/>
  <c r="AP410" i="1" a="1"/>
  <c r="AP410" i="1" s="1"/>
  <c r="AO410" i="1"/>
  <c r="AO410" i="1" a="1"/>
  <c r="AK410" i="1"/>
  <c r="AI410" i="1"/>
  <c r="AH410" i="1" s="1"/>
  <c r="AF410" i="1"/>
  <c r="AG410" i="1" s="1"/>
  <c r="T410" i="1"/>
  <c r="V410" i="1" s="1"/>
  <c r="T410" i="1" a="1"/>
  <c r="S410" i="1"/>
  <c r="R410" i="1"/>
  <c r="R410" i="1" a="1"/>
  <c r="P410" i="1"/>
  <c r="P410" i="1" a="1"/>
  <c r="N410" i="1" a="1"/>
  <c r="N410" i="1" s="1"/>
  <c r="AQ409" i="1"/>
  <c r="AQ409" i="1" a="1"/>
  <c r="AO409" i="1"/>
  <c r="AO409" i="1" a="1"/>
  <c r="AL409" i="1"/>
  <c r="AN409" i="1" s="1"/>
  <c r="AK409" i="1"/>
  <c r="AI409" i="1"/>
  <c r="AH409" i="1"/>
  <c r="AG409" i="1"/>
  <c r="AF409" i="1"/>
  <c r="V409" i="1"/>
  <c r="T409" i="1"/>
  <c r="U409" i="1" s="1" a="1"/>
  <c r="U409" i="1" s="1"/>
  <c r="T409" i="1" a="1"/>
  <c r="S409" i="1"/>
  <c r="R409" i="1" a="1"/>
  <c r="R409" i="1" s="1"/>
  <c r="P409" i="1" a="1"/>
  <c r="P409" i="1" s="1"/>
  <c r="AP409" i="1" s="1" a="1"/>
  <c r="AP409" i="1" s="1"/>
  <c r="N409" i="1" a="1"/>
  <c r="N409" i="1" s="1"/>
  <c r="AQ408" i="1" a="1"/>
  <c r="AQ408" i="1" s="1"/>
  <c r="AP408" i="1" a="1"/>
  <c r="AP408" i="1" s="1"/>
  <c r="AO408" i="1" a="1"/>
  <c r="AO408" i="1" s="1"/>
  <c r="AK408" i="1"/>
  <c r="AI408" i="1"/>
  <c r="AH408" i="1" s="1"/>
  <c r="AG408" i="1"/>
  <c r="AF408" i="1"/>
  <c r="T408" i="1"/>
  <c r="T408" i="1" a="1"/>
  <c r="S408" i="1"/>
  <c r="R408" i="1" a="1"/>
  <c r="R408" i="1" s="1"/>
  <c r="P408" i="1" a="1"/>
  <c r="P408" i="1" s="1"/>
  <c r="N408" i="1" a="1"/>
  <c r="N408" i="1" s="1"/>
  <c r="AQ407" i="1" a="1"/>
  <c r="AQ407" i="1" s="1"/>
  <c r="AO407" i="1"/>
  <c r="AO407" i="1" a="1"/>
  <c r="AK407" i="1"/>
  <c r="AI407" i="1"/>
  <c r="AH407" i="1" s="1"/>
  <c r="AG407" i="1"/>
  <c r="AF407" i="1"/>
  <c r="V407" i="1"/>
  <c r="T407" i="1"/>
  <c r="AL407" i="1" s="1"/>
  <c r="AN407" i="1" s="1"/>
  <c r="T407" i="1" a="1"/>
  <c r="S407" i="1"/>
  <c r="R407" i="1"/>
  <c r="R407" i="1" a="1"/>
  <c r="P407" i="1"/>
  <c r="AP407" i="1" s="1" a="1"/>
  <c r="AP407" i="1" s="1"/>
  <c r="P407" i="1" a="1"/>
  <c r="N407" i="1"/>
  <c r="N407" i="1" a="1"/>
  <c r="AQ406" i="1" a="1"/>
  <c r="AQ406" i="1" s="1"/>
  <c r="AP406" i="1" a="1"/>
  <c r="AP406" i="1" s="1"/>
  <c r="AO406" i="1" a="1"/>
  <c r="AO406" i="1" s="1"/>
  <c r="AK406" i="1"/>
  <c r="AI406" i="1"/>
  <c r="AH406" i="1"/>
  <c r="AF406" i="1"/>
  <c r="AG406" i="1" s="1"/>
  <c r="T406" i="1" a="1"/>
  <c r="T406" i="1" s="1"/>
  <c r="S406" i="1"/>
  <c r="R406" i="1" a="1"/>
  <c r="R406" i="1" s="1"/>
  <c r="P406" i="1"/>
  <c r="P406" i="1" a="1"/>
  <c r="N406" i="1"/>
  <c r="N406" i="1" a="1"/>
  <c r="AQ405" i="1"/>
  <c r="AQ405" i="1" a="1"/>
  <c r="AP405" i="1" a="1"/>
  <c r="AP405" i="1" s="1"/>
  <c r="AO405" i="1" a="1"/>
  <c r="AO405" i="1" s="1"/>
  <c r="AK405" i="1"/>
  <c r="AI405" i="1"/>
  <c r="AH405" i="1"/>
  <c r="AF405" i="1"/>
  <c r="AG405" i="1" s="1"/>
  <c r="T405" i="1"/>
  <c r="V405" i="1" s="1"/>
  <c r="T405" i="1" a="1"/>
  <c r="S405" i="1"/>
  <c r="R405" i="1"/>
  <c r="R405" i="1" a="1"/>
  <c r="P405" i="1"/>
  <c r="P405" i="1" a="1"/>
  <c r="N405" i="1"/>
  <c r="N405" i="1" a="1"/>
  <c r="AQ404" i="1" a="1"/>
  <c r="AQ404" i="1" s="1"/>
  <c r="AO404" i="1"/>
  <c r="AO404" i="1" a="1"/>
  <c r="AK404" i="1"/>
  <c r="AI404" i="1"/>
  <c r="AH404" i="1"/>
  <c r="AF404" i="1"/>
  <c r="AG404" i="1" s="1"/>
  <c r="T404" i="1"/>
  <c r="T404" i="1" a="1"/>
  <c r="S404" i="1"/>
  <c r="R404" i="1"/>
  <c r="R404" i="1" a="1"/>
  <c r="P404" i="1"/>
  <c r="AP404" i="1" s="1" a="1"/>
  <c r="AP404" i="1" s="1"/>
  <c r="P404" i="1" a="1"/>
  <c r="N404" i="1" a="1"/>
  <c r="N404" i="1" s="1"/>
  <c r="AQ403" i="1" a="1"/>
  <c r="AQ403" i="1" s="1"/>
  <c r="AP403" i="1" a="1"/>
  <c r="AP403" i="1" s="1"/>
  <c r="AO403" i="1" a="1"/>
  <c r="AO403" i="1" s="1"/>
  <c r="AK403" i="1"/>
  <c r="AI403" i="1"/>
  <c r="AH403" i="1"/>
  <c r="AF403" i="1"/>
  <c r="AG403" i="1" s="1"/>
  <c r="T403" i="1" a="1"/>
  <c r="T403" i="1" s="1"/>
  <c r="S403" i="1"/>
  <c r="R403" i="1" a="1"/>
  <c r="R403" i="1" s="1"/>
  <c r="P403" i="1" a="1"/>
  <c r="P403" i="1" s="1"/>
  <c r="N403" i="1"/>
  <c r="N403" i="1" a="1"/>
  <c r="AQ402" i="1" a="1"/>
  <c r="AQ402" i="1" s="1"/>
  <c r="AP402" i="1" a="1"/>
  <c r="AP402" i="1" s="1"/>
  <c r="AO402" i="1"/>
  <c r="AO402" i="1" a="1"/>
  <c r="AK402" i="1"/>
  <c r="AI402" i="1"/>
  <c r="AH402" i="1"/>
  <c r="AF402" i="1"/>
  <c r="AG402" i="1" s="1"/>
  <c r="T402" i="1"/>
  <c r="T402" i="1" a="1"/>
  <c r="S402" i="1"/>
  <c r="R402" i="1" a="1"/>
  <c r="R402" i="1" s="1"/>
  <c r="P402" i="1"/>
  <c r="P402" i="1" a="1"/>
  <c r="N402" i="1"/>
  <c r="N402" i="1" a="1"/>
  <c r="AQ401" i="1" a="1"/>
  <c r="AQ401" i="1" s="1"/>
  <c r="AO401" i="1" a="1"/>
  <c r="AO401" i="1" s="1"/>
  <c r="AM401" i="1"/>
  <c r="AL401" i="1"/>
  <c r="AN401" i="1" s="1"/>
  <c r="AK401" i="1"/>
  <c r="AI401" i="1"/>
  <c r="AH401" i="1"/>
  <c r="AF401" i="1"/>
  <c r="AG401" i="1" s="1"/>
  <c r="U401" i="1" a="1"/>
  <c r="U401" i="1" s="1"/>
  <c r="T401" i="1"/>
  <c r="V401" i="1" s="1"/>
  <c r="T401" i="1" a="1"/>
  <c r="S401" i="1"/>
  <c r="R401" i="1"/>
  <c r="R401" i="1" a="1"/>
  <c r="P401" i="1" a="1"/>
  <c r="P401" i="1" s="1"/>
  <c r="AP401" i="1" s="1" a="1"/>
  <c r="AP401" i="1" s="1"/>
  <c r="N401" i="1" a="1"/>
  <c r="N401" i="1" s="1"/>
  <c r="AQ400" i="1" a="1"/>
  <c r="AQ400" i="1" s="1"/>
  <c r="AP400" i="1" a="1"/>
  <c r="AP400" i="1" s="1"/>
  <c r="AK400" i="1"/>
  <c r="AI400" i="1"/>
  <c r="AH400" i="1" s="1"/>
  <c r="AF400" i="1"/>
  <c r="AG400" i="1" s="1"/>
  <c r="T400" i="1" a="1"/>
  <c r="T400" i="1" s="1"/>
  <c r="S400" i="1"/>
  <c r="R400" i="1" a="1"/>
  <c r="R400" i="1" s="1"/>
  <c r="P400" i="1" a="1"/>
  <c r="P400" i="1" s="1"/>
  <c r="N400" i="1" a="1"/>
  <c r="N400" i="1" s="1"/>
  <c r="AO400" i="1" s="1" a="1"/>
  <c r="AO400" i="1" s="1"/>
  <c r="AQ399" i="1" a="1"/>
  <c r="AQ399" i="1" s="1"/>
  <c r="AO399" i="1" a="1"/>
  <c r="AO399" i="1" s="1"/>
  <c r="AL399" i="1"/>
  <c r="AN399" i="1" s="1"/>
  <c r="AK399" i="1"/>
  <c r="AI399" i="1"/>
  <c r="AH399" i="1" s="1"/>
  <c r="AF399" i="1"/>
  <c r="AG399" i="1" s="1"/>
  <c r="T399" i="1"/>
  <c r="V399" i="1" s="1"/>
  <c r="T399" i="1" a="1"/>
  <c r="S399" i="1"/>
  <c r="R399" i="1" a="1"/>
  <c r="R399" i="1" s="1"/>
  <c r="P399" i="1" a="1"/>
  <c r="P399" i="1" s="1"/>
  <c r="AP399" i="1" s="1" a="1"/>
  <c r="AP399" i="1" s="1"/>
  <c r="N399" i="1" a="1"/>
  <c r="N399" i="1" s="1"/>
  <c r="AQ398" i="1" a="1"/>
  <c r="AQ398" i="1" s="1"/>
  <c r="AO398" i="1" a="1"/>
  <c r="AO398" i="1" s="1"/>
  <c r="AL398" i="1"/>
  <c r="AK398" i="1"/>
  <c r="AI398" i="1"/>
  <c r="AH398" i="1" s="1"/>
  <c r="AF398" i="1"/>
  <c r="AG398" i="1" s="1"/>
  <c r="U398" i="1" a="1"/>
  <c r="U398" i="1" s="1"/>
  <c r="T398" i="1"/>
  <c r="V398" i="1" s="1"/>
  <c r="T398" i="1" a="1"/>
  <c r="S398" i="1"/>
  <c r="R398" i="1"/>
  <c r="R398" i="1" a="1"/>
  <c r="P398" i="1" a="1"/>
  <c r="P398" i="1" s="1"/>
  <c r="AP398" i="1" s="1" a="1"/>
  <c r="AP398" i="1" s="1"/>
  <c r="N398" i="1" a="1"/>
  <c r="N398" i="1" s="1"/>
  <c r="AQ397" i="1"/>
  <c r="AQ397" i="1" a="1"/>
  <c r="AP397" i="1" a="1"/>
  <c r="AP397" i="1" s="1"/>
  <c r="AO397" i="1" a="1"/>
  <c r="AO397" i="1" s="1"/>
  <c r="AK397" i="1"/>
  <c r="AI397" i="1"/>
  <c r="AH397" i="1"/>
  <c r="AG397" i="1"/>
  <c r="AF397" i="1"/>
  <c r="T397" i="1"/>
  <c r="T397" i="1" a="1"/>
  <c r="S397" i="1"/>
  <c r="R397" i="1"/>
  <c r="R397" i="1" a="1"/>
  <c r="P397" i="1" a="1"/>
  <c r="P397" i="1" s="1"/>
  <c r="N397" i="1" a="1"/>
  <c r="N397" i="1" s="1"/>
  <c r="AQ396" i="1" a="1"/>
  <c r="AQ396" i="1" s="1"/>
  <c r="AP396" i="1" a="1"/>
  <c r="AP396" i="1" s="1"/>
  <c r="AO396" i="1" a="1"/>
  <c r="AO396" i="1" s="1"/>
  <c r="AK396" i="1"/>
  <c r="AI396" i="1"/>
  <c r="AH396" i="1" s="1"/>
  <c r="AG396" i="1"/>
  <c r="AF396" i="1"/>
  <c r="T396" i="1" a="1"/>
  <c r="T396" i="1" s="1"/>
  <c r="S396" i="1"/>
  <c r="R396" i="1" a="1"/>
  <c r="R396" i="1" s="1"/>
  <c r="P396" i="1" a="1"/>
  <c r="P396" i="1" s="1"/>
  <c r="N396" i="1" a="1"/>
  <c r="N396" i="1" s="1"/>
  <c r="AQ395" i="1" a="1"/>
  <c r="AQ395" i="1" s="1"/>
  <c r="AP395" i="1" a="1"/>
  <c r="AP395" i="1" s="1"/>
  <c r="AL395" i="1"/>
  <c r="AN395" i="1" s="1"/>
  <c r="AK395" i="1"/>
  <c r="AI395" i="1"/>
  <c r="AH395" i="1" s="1"/>
  <c r="AF395" i="1"/>
  <c r="AG395" i="1" s="1"/>
  <c r="T395" i="1"/>
  <c r="T395" i="1" a="1"/>
  <c r="S395" i="1"/>
  <c r="R395" i="1"/>
  <c r="R395" i="1" a="1"/>
  <c r="P395" i="1"/>
  <c r="P395" i="1" a="1"/>
  <c r="N395" i="1" a="1"/>
  <c r="N395" i="1" s="1"/>
  <c r="AO395" i="1" s="1" a="1"/>
  <c r="AO395" i="1" s="1"/>
  <c r="AQ394" i="1" a="1"/>
  <c r="AQ394" i="1" s="1"/>
  <c r="AP394" i="1" a="1"/>
  <c r="AP394" i="1" s="1"/>
  <c r="AK394" i="1"/>
  <c r="AI394" i="1"/>
  <c r="AH394" i="1"/>
  <c r="AF394" i="1"/>
  <c r="AG394" i="1" s="1"/>
  <c r="T394" i="1" a="1"/>
  <c r="T394" i="1" s="1"/>
  <c r="S394" i="1"/>
  <c r="R394" i="1"/>
  <c r="R394" i="1" a="1"/>
  <c r="P394" i="1"/>
  <c r="P394" i="1" a="1"/>
  <c r="N394" i="1" a="1"/>
  <c r="N394" i="1" s="1"/>
  <c r="AO394" i="1" s="1" a="1"/>
  <c r="AO394" i="1" s="1"/>
  <c r="AQ393" i="1"/>
  <c r="AQ393" i="1" a="1"/>
  <c r="AP393" i="1" a="1"/>
  <c r="AP393" i="1" s="1"/>
  <c r="AO393" i="1" a="1"/>
  <c r="AO393" i="1" s="1"/>
  <c r="AK393" i="1"/>
  <c r="AI393" i="1"/>
  <c r="AH393" i="1"/>
  <c r="AF393" i="1"/>
  <c r="AG393" i="1" s="1"/>
  <c r="T393" i="1"/>
  <c r="T393" i="1" a="1"/>
  <c r="S393" i="1"/>
  <c r="R393" i="1"/>
  <c r="R393" i="1" a="1"/>
  <c r="P393" i="1"/>
  <c r="P393" i="1" a="1"/>
  <c r="N393" i="1"/>
  <c r="N393" i="1" a="1"/>
  <c r="AQ392" i="1" a="1"/>
  <c r="AQ392" i="1" s="1"/>
  <c r="AP392" i="1"/>
  <c r="AP392" i="1" a="1"/>
  <c r="AK392" i="1"/>
  <c r="AI392" i="1"/>
  <c r="AH392" i="1"/>
  <c r="AF392" i="1"/>
  <c r="AG392" i="1" s="1"/>
  <c r="T392" i="1" a="1"/>
  <c r="T392" i="1" s="1"/>
  <c r="S392" i="1"/>
  <c r="R392" i="1"/>
  <c r="R392" i="1" a="1"/>
  <c r="P392" i="1"/>
  <c r="P392" i="1" a="1"/>
  <c r="N392" i="1" a="1"/>
  <c r="N392" i="1" s="1"/>
  <c r="AO392" i="1" s="1" a="1"/>
  <c r="AO392" i="1" s="1"/>
  <c r="AQ391" i="1"/>
  <c r="AQ391" i="1" a="1"/>
  <c r="AP391" i="1" a="1"/>
  <c r="AP391" i="1" s="1"/>
  <c r="AO391" i="1" a="1"/>
  <c r="AO391" i="1" s="1"/>
  <c r="AK391" i="1"/>
  <c r="AI391" i="1"/>
  <c r="AH391" i="1"/>
  <c r="AG391" i="1"/>
  <c r="AF391" i="1"/>
  <c r="T391" i="1" a="1"/>
  <c r="T391" i="1" s="1"/>
  <c r="S391" i="1"/>
  <c r="R391" i="1" a="1"/>
  <c r="R391" i="1" s="1"/>
  <c r="P391" i="1" a="1"/>
  <c r="P391" i="1" s="1"/>
  <c r="N391" i="1" a="1"/>
  <c r="N391" i="1" s="1"/>
  <c r="AQ390" i="1" a="1"/>
  <c r="AQ390" i="1" s="1"/>
  <c r="AP390" i="1" a="1"/>
  <c r="AP390" i="1" s="1"/>
  <c r="AK390" i="1"/>
  <c r="AI390" i="1"/>
  <c r="AH390" i="1"/>
  <c r="AF390" i="1"/>
  <c r="AG390" i="1" s="1"/>
  <c r="V390" i="1"/>
  <c r="T390" i="1" a="1"/>
  <c r="T390" i="1" s="1"/>
  <c r="S390" i="1"/>
  <c r="R390" i="1" a="1"/>
  <c r="R390" i="1" s="1"/>
  <c r="P390" i="1"/>
  <c r="P390" i="1" a="1"/>
  <c r="N390" i="1"/>
  <c r="AO390" i="1" s="1" a="1"/>
  <c r="AO390" i="1" s="1"/>
  <c r="N390" i="1" a="1"/>
  <c r="AQ389" i="1"/>
  <c r="AQ389" i="1" a="1"/>
  <c r="AK389" i="1"/>
  <c r="AI389" i="1"/>
  <c r="AH389" i="1"/>
  <c r="AG389" i="1"/>
  <c r="AF389" i="1"/>
  <c r="V389" i="1"/>
  <c r="U389" i="1" a="1"/>
  <c r="U389" i="1" s="1"/>
  <c r="T389" i="1"/>
  <c r="AL389" i="1" s="1"/>
  <c r="AN389" i="1" s="1"/>
  <c r="T389" i="1" a="1"/>
  <c r="S389" i="1"/>
  <c r="R389" i="1" a="1"/>
  <c r="R389" i="1" s="1"/>
  <c r="P389" i="1" a="1"/>
  <c r="P389" i="1" s="1"/>
  <c r="AP389" i="1" s="1" a="1"/>
  <c r="AP389" i="1" s="1"/>
  <c r="N389" i="1" a="1"/>
  <c r="N389" i="1" s="1"/>
  <c r="AO389" i="1" s="1" a="1"/>
  <c r="AO389" i="1" s="1"/>
  <c r="AQ388" i="1"/>
  <c r="AQ388" i="1" a="1"/>
  <c r="AP388" i="1" a="1"/>
  <c r="AP388" i="1" s="1"/>
  <c r="AK388" i="1"/>
  <c r="AI388" i="1"/>
  <c r="AH388" i="1" s="1"/>
  <c r="AG388" i="1"/>
  <c r="AF388" i="1"/>
  <c r="T388" i="1" a="1"/>
  <c r="T388" i="1" s="1"/>
  <c r="S388" i="1"/>
  <c r="R388" i="1" a="1"/>
  <c r="R388" i="1" s="1"/>
  <c r="P388" i="1" a="1"/>
  <c r="P388" i="1" s="1"/>
  <c r="N388" i="1" a="1"/>
  <c r="N388" i="1" s="1"/>
  <c r="AO388" i="1" s="1" a="1"/>
  <c r="AO388" i="1" s="1"/>
  <c r="AQ387" i="1" a="1"/>
  <c r="AQ387" i="1" s="1"/>
  <c r="AK387" i="1"/>
  <c r="AI387" i="1"/>
  <c r="AH387" i="1" s="1"/>
  <c r="AF387" i="1"/>
  <c r="AG387" i="1" s="1"/>
  <c r="T387" i="1"/>
  <c r="T387" i="1" a="1"/>
  <c r="S387" i="1"/>
  <c r="R387" i="1" a="1"/>
  <c r="R387" i="1" s="1"/>
  <c r="P387" i="1" a="1"/>
  <c r="P387" i="1" s="1"/>
  <c r="AP387" i="1" s="1" a="1"/>
  <c r="AP387" i="1" s="1"/>
  <c r="N387" i="1" a="1"/>
  <c r="N387" i="1" s="1"/>
  <c r="AO387" i="1" s="1" a="1"/>
  <c r="AO387" i="1" s="1"/>
  <c r="AQ386" i="1" a="1"/>
  <c r="AQ386" i="1" s="1"/>
  <c r="AO386" i="1"/>
  <c r="AO386" i="1" a="1"/>
  <c r="AK386" i="1"/>
  <c r="AI386" i="1"/>
  <c r="AH386" i="1" s="1"/>
  <c r="AF386" i="1"/>
  <c r="AG386" i="1" s="1"/>
  <c r="V386" i="1"/>
  <c r="T386" i="1" a="1"/>
  <c r="T386" i="1" s="1"/>
  <c r="AL386" i="1" s="1"/>
  <c r="AM386" i="1" s="1"/>
  <c r="S386" i="1"/>
  <c r="R386" i="1" a="1"/>
  <c r="R386" i="1" s="1"/>
  <c r="P386" i="1" a="1"/>
  <c r="P386" i="1" s="1"/>
  <c r="AP386" i="1" s="1" a="1"/>
  <c r="AP386" i="1" s="1"/>
  <c r="N386" i="1" a="1"/>
  <c r="N386" i="1" s="1"/>
  <c r="AQ385" i="1" a="1"/>
  <c r="AQ385" i="1" s="1"/>
  <c r="AP385" i="1" a="1"/>
  <c r="AP385" i="1" s="1"/>
  <c r="AO385" i="1" a="1"/>
  <c r="AO385" i="1" s="1"/>
  <c r="AK385" i="1"/>
  <c r="AI385" i="1"/>
  <c r="AH385" i="1"/>
  <c r="AG385" i="1"/>
  <c r="AF385" i="1"/>
  <c r="T385" i="1" a="1"/>
  <c r="T385" i="1" s="1"/>
  <c r="S385" i="1"/>
  <c r="R385" i="1"/>
  <c r="R385" i="1" a="1"/>
  <c r="P385" i="1" a="1"/>
  <c r="P385" i="1" s="1"/>
  <c r="N385" i="1" a="1"/>
  <c r="N385" i="1" s="1"/>
  <c r="AQ384" i="1" a="1"/>
  <c r="AQ384" i="1" s="1"/>
  <c r="AO384" i="1"/>
  <c r="AO384" i="1" a="1"/>
  <c r="AK384" i="1"/>
  <c r="AI384" i="1"/>
  <c r="AH384" i="1"/>
  <c r="AG384" i="1"/>
  <c r="AF384" i="1"/>
  <c r="V384" i="1"/>
  <c r="U384" i="1" a="1"/>
  <c r="U384" i="1" s="1"/>
  <c r="T384" i="1"/>
  <c r="AL384" i="1" s="1"/>
  <c r="T384" i="1" a="1"/>
  <c r="S384" i="1"/>
  <c r="R384" i="1" a="1"/>
  <c r="R384" i="1" s="1"/>
  <c r="P384" i="1" a="1"/>
  <c r="P384" i="1" s="1"/>
  <c r="AP384" i="1" s="1" a="1"/>
  <c r="AP384" i="1" s="1"/>
  <c r="N384" i="1" a="1"/>
  <c r="N384" i="1" s="1"/>
  <c r="AQ383" i="1"/>
  <c r="AQ383" i="1" a="1"/>
  <c r="AK383" i="1"/>
  <c r="AI383" i="1"/>
  <c r="AH383" i="1"/>
  <c r="AG383" i="1"/>
  <c r="AF383" i="1"/>
  <c r="T383" i="1"/>
  <c r="T383" i="1" a="1"/>
  <c r="S383" i="1"/>
  <c r="R383" i="1"/>
  <c r="R383" i="1" a="1"/>
  <c r="P383" i="1" a="1"/>
  <c r="P383" i="1" s="1"/>
  <c r="AP383" i="1" s="1" a="1"/>
  <c r="AP383" i="1" s="1"/>
  <c r="N383" i="1"/>
  <c r="AO383" i="1" s="1" a="1"/>
  <c r="AO383" i="1" s="1"/>
  <c r="N383" i="1" a="1"/>
  <c r="AQ382" i="1" a="1"/>
  <c r="AQ382" i="1" s="1"/>
  <c r="AK382" i="1"/>
  <c r="AI382" i="1"/>
  <c r="AH382" i="1" s="1"/>
  <c r="AF382" i="1"/>
  <c r="AG382" i="1" s="1"/>
  <c r="V382" i="1"/>
  <c r="T382" i="1" a="1"/>
  <c r="T382" i="1" s="1"/>
  <c r="S382" i="1"/>
  <c r="R382" i="1"/>
  <c r="R382" i="1" a="1"/>
  <c r="P382" i="1" a="1"/>
  <c r="P382" i="1" s="1"/>
  <c r="AP382" i="1" s="1" a="1"/>
  <c r="AP382" i="1" s="1"/>
  <c r="N382" i="1" a="1"/>
  <c r="N382" i="1" s="1"/>
  <c r="AO382" i="1" s="1" a="1"/>
  <c r="AO382" i="1" s="1"/>
  <c r="AQ381" i="1"/>
  <c r="AQ381" i="1" a="1"/>
  <c r="AK381" i="1"/>
  <c r="AI381" i="1"/>
  <c r="AH381" i="1" s="1"/>
  <c r="AG381" i="1"/>
  <c r="AF381" i="1"/>
  <c r="T381" i="1" a="1"/>
  <c r="T381" i="1" s="1"/>
  <c r="S381" i="1"/>
  <c r="R381" i="1"/>
  <c r="R381" i="1" a="1"/>
  <c r="P381" i="1" a="1"/>
  <c r="P381" i="1" s="1"/>
  <c r="AP381" i="1" s="1" a="1"/>
  <c r="AP381" i="1" s="1"/>
  <c r="N381" i="1" a="1"/>
  <c r="N381" i="1" s="1"/>
  <c r="AO381" i="1" s="1" a="1"/>
  <c r="AO381" i="1" s="1"/>
  <c r="AQ380" i="1" a="1"/>
  <c r="AQ380" i="1" s="1"/>
  <c r="AP380" i="1" a="1"/>
  <c r="AP380" i="1" s="1"/>
  <c r="AO380" i="1"/>
  <c r="AO380" i="1" a="1"/>
  <c r="AK380" i="1"/>
  <c r="AI380" i="1"/>
  <c r="AH380" i="1"/>
  <c r="AF380" i="1"/>
  <c r="AG380" i="1" s="1"/>
  <c r="T380" i="1"/>
  <c r="AL380" i="1" s="1"/>
  <c r="T380" i="1" a="1"/>
  <c r="S380" i="1"/>
  <c r="R380" i="1"/>
  <c r="R380" i="1" a="1"/>
  <c r="P380" i="1" a="1"/>
  <c r="P380" i="1" s="1"/>
  <c r="N380" i="1" a="1"/>
  <c r="N380" i="1" s="1"/>
  <c r="AQ379" i="1" a="1"/>
  <c r="AQ379" i="1" s="1"/>
  <c r="AK379" i="1"/>
  <c r="AI379" i="1"/>
  <c r="AH379" i="1"/>
  <c r="AF379" i="1"/>
  <c r="AG379" i="1" s="1"/>
  <c r="V379" i="1"/>
  <c r="U379" i="1" a="1"/>
  <c r="U379" i="1" s="1"/>
  <c r="T379" i="1"/>
  <c r="AL379" i="1" s="1"/>
  <c r="T379" i="1" a="1"/>
  <c r="S379" i="1"/>
  <c r="R379" i="1" a="1"/>
  <c r="R379" i="1" s="1"/>
  <c r="P379" i="1" a="1"/>
  <c r="P379" i="1" s="1"/>
  <c r="AP379" i="1" s="1" a="1"/>
  <c r="AP379" i="1" s="1"/>
  <c r="N379" i="1" a="1"/>
  <c r="N379" i="1" s="1"/>
  <c r="AO379" i="1" s="1" a="1"/>
  <c r="AO379" i="1" s="1"/>
  <c r="AQ378" i="1" a="1"/>
  <c r="AQ378" i="1" s="1"/>
  <c r="AK378" i="1"/>
  <c r="AI378" i="1"/>
  <c r="AH378" i="1"/>
  <c r="AF378" i="1"/>
  <c r="AG378" i="1" s="1"/>
  <c r="V378" i="1"/>
  <c r="T378" i="1"/>
  <c r="AL378" i="1" s="1"/>
  <c r="T378" i="1" a="1"/>
  <c r="S378" i="1"/>
  <c r="R378" i="1" a="1"/>
  <c r="R378" i="1" s="1"/>
  <c r="P378" i="1" a="1"/>
  <c r="P378" i="1" s="1"/>
  <c r="AP378" i="1" s="1" a="1"/>
  <c r="AP378" i="1" s="1"/>
  <c r="N378" i="1"/>
  <c r="AO378" i="1" s="1" a="1"/>
  <c r="AO378" i="1" s="1"/>
  <c r="N378" i="1" a="1"/>
  <c r="AQ377" i="1" a="1"/>
  <c r="AQ377" i="1" s="1"/>
  <c r="AP377" i="1"/>
  <c r="AK377" i="1"/>
  <c r="AI377" i="1"/>
  <c r="AH377" i="1"/>
  <c r="AF377" i="1"/>
  <c r="AG377" i="1" s="1"/>
  <c r="V377" i="1"/>
  <c r="U377" i="1" a="1"/>
  <c r="U377" i="1" s="1"/>
  <c r="T377" i="1"/>
  <c r="AL377" i="1" s="1"/>
  <c r="T377" i="1" a="1"/>
  <c r="S377" i="1"/>
  <c r="R377" i="1" a="1"/>
  <c r="R377" i="1" s="1"/>
  <c r="P377" i="1"/>
  <c r="AP377" i="1" s="1" a="1"/>
  <c r="P377" i="1" a="1"/>
  <c r="N377" i="1"/>
  <c r="AO377" i="1" s="1" a="1"/>
  <c r="AO377" i="1" s="1"/>
  <c r="N377" i="1" a="1"/>
  <c r="AQ376" i="1" a="1"/>
  <c r="AQ376" i="1" s="1"/>
  <c r="AL376" i="1"/>
  <c r="AK376" i="1"/>
  <c r="AI376" i="1"/>
  <c r="AH376" i="1"/>
  <c r="AG376" i="1"/>
  <c r="AF376" i="1"/>
  <c r="Y376" i="1"/>
  <c r="T376" i="1" a="1"/>
  <c r="T376" i="1" s="1"/>
  <c r="V376" i="1" s="1"/>
  <c r="S376" i="1"/>
  <c r="R376" i="1"/>
  <c r="R376" i="1" a="1"/>
  <c r="P376" i="1"/>
  <c r="AP376" i="1" s="1" a="1"/>
  <c r="AP376" i="1" s="1"/>
  <c r="P376" i="1" a="1"/>
  <c r="N376" i="1" a="1"/>
  <c r="N376" i="1" s="1"/>
  <c r="AO376" i="1" s="1" a="1"/>
  <c r="AO376" i="1" s="1"/>
  <c r="AQ375" i="1"/>
  <c r="AQ375" i="1" a="1"/>
  <c r="AK375" i="1"/>
  <c r="AI375" i="1"/>
  <c r="AH375" i="1" s="1"/>
  <c r="AG375" i="1"/>
  <c r="AF375" i="1"/>
  <c r="V375" i="1"/>
  <c r="T375" i="1" a="1"/>
  <c r="T375" i="1" s="1"/>
  <c r="U375" i="1" s="1" a="1"/>
  <c r="U375" i="1" s="1"/>
  <c r="S375" i="1"/>
  <c r="R375" i="1" a="1"/>
  <c r="R375" i="1" s="1"/>
  <c r="P375" i="1"/>
  <c r="AP375" i="1" s="1" a="1"/>
  <c r="AP375" i="1" s="1"/>
  <c r="P375" i="1" a="1"/>
  <c r="N375" i="1"/>
  <c r="AO375" i="1" s="1" a="1"/>
  <c r="AO375" i="1" s="1"/>
  <c r="N375" i="1" a="1"/>
  <c r="AQ374" i="1"/>
  <c r="AQ374" i="1" a="1"/>
  <c r="AO374" i="1" a="1"/>
  <c r="AO374" i="1" s="1"/>
  <c r="AK374" i="1"/>
  <c r="AI374" i="1"/>
  <c r="AH374" i="1" s="1"/>
  <c r="AF374" i="1"/>
  <c r="AG374" i="1" s="1"/>
  <c r="T374" i="1"/>
  <c r="T374" i="1" a="1"/>
  <c r="S374" i="1"/>
  <c r="R374" i="1" a="1"/>
  <c r="R374" i="1" s="1"/>
  <c r="P374" i="1"/>
  <c r="AP374" i="1" s="1" a="1"/>
  <c r="AP374" i="1" s="1"/>
  <c r="P374" i="1" a="1"/>
  <c r="N374" i="1" a="1"/>
  <c r="N374" i="1" s="1"/>
  <c r="AQ373" i="1" a="1"/>
  <c r="AQ373" i="1" s="1"/>
  <c r="AO373" i="1" a="1"/>
  <c r="AO373" i="1" s="1"/>
  <c r="AK373" i="1"/>
  <c r="AI373" i="1"/>
  <c r="AH373" i="1"/>
  <c r="AF373" i="1"/>
  <c r="AG373" i="1" s="1"/>
  <c r="T373" i="1" a="1"/>
  <c r="T373" i="1" s="1"/>
  <c r="S373" i="1"/>
  <c r="R373" i="1"/>
  <c r="R373" i="1" a="1"/>
  <c r="P373" i="1" a="1"/>
  <c r="P373" i="1" s="1"/>
  <c r="AP373" i="1" s="1" a="1"/>
  <c r="AP373" i="1" s="1"/>
  <c r="N373" i="1" a="1"/>
  <c r="N373" i="1" s="1"/>
  <c r="AQ372" i="1" a="1"/>
  <c r="AQ372" i="1" s="1"/>
  <c r="AP372" i="1" a="1"/>
  <c r="AP372" i="1" s="1"/>
  <c r="AO372" i="1"/>
  <c r="AO372" i="1" a="1"/>
  <c r="AK372" i="1"/>
  <c r="AI372" i="1"/>
  <c r="AH372" i="1" s="1"/>
  <c r="AG372" i="1"/>
  <c r="AF372" i="1"/>
  <c r="T372" i="1" a="1"/>
  <c r="T372" i="1" s="1"/>
  <c r="S372" i="1"/>
  <c r="R372" i="1" a="1"/>
  <c r="R372" i="1" s="1"/>
  <c r="P372" i="1"/>
  <c r="P372" i="1" a="1"/>
  <c r="N372" i="1"/>
  <c r="N372" i="1" a="1"/>
  <c r="AQ371" i="1" a="1"/>
  <c r="AQ371" i="1" s="1"/>
  <c r="AO371" i="1"/>
  <c r="AL371" i="1"/>
  <c r="AN371" i="1" s="1"/>
  <c r="AK371" i="1"/>
  <c r="AI371" i="1"/>
  <c r="AH371" i="1"/>
  <c r="AF371" i="1"/>
  <c r="AG371" i="1" s="1"/>
  <c r="T371" i="1" a="1"/>
  <c r="T371" i="1" s="1"/>
  <c r="S371" i="1"/>
  <c r="R371" i="1" a="1"/>
  <c r="R371" i="1" s="1"/>
  <c r="P371" i="1"/>
  <c r="AP371" i="1" s="1" a="1"/>
  <c r="AP371" i="1" s="1"/>
  <c r="P371" i="1" a="1"/>
  <c r="N371" i="1"/>
  <c r="AO371" i="1" s="1" a="1"/>
  <c r="N371" i="1" a="1"/>
  <c r="AQ370" i="1"/>
  <c r="AQ370" i="1" a="1"/>
  <c r="AP370" i="1"/>
  <c r="AO370" i="1" a="1"/>
  <c r="AO370" i="1" s="1"/>
  <c r="AK370" i="1"/>
  <c r="AI370" i="1"/>
  <c r="AH370" i="1"/>
  <c r="AF370" i="1"/>
  <c r="AG370" i="1" s="1"/>
  <c r="T370" i="1"/>
  <c r="U370" i="1" s="1" a="1"/>
  <c r="U370" i="1" s="1"/>
  <c r="T370" i="1" a="1"/>
  <c r="S370" i="1"/>
  <c r="R370" i="1"/>
  <c r="R370" i="1" a="1"/>
  <c r="P370" i="1"/>
  <c r="AP370" i="1" s="1" a="1"/>
  <c r="P370" i="1" a="1"/>
  <c r="N370" i="1"/>
  <c r="N370" i="1" a="1"/>
  <c r="AQ369" i="1"/>
  <c r="AQ369" i="1" a="1"/>
  <c r="AP369" i="1" a="1"/>
  <c r="AP369" i="1" s="1"/>
  <c r="AO369" i="1" a="1"/>
  <c r="AO369" i="1" s="1"/>
  <c r="AK369" i="1"/>
  <c r="AI369" i="1"/>
  <c r="AH369" i="1" s="1"/>
  <c r="AG369" i="1"/>
  <c r="AF369" i="1"/>
  <c r="V369" i="1"/>
  <c r="U369" i="1" a="1"/>
  <c r="U369" i="1" s="1"/>
  <c r="T369" i="1" a="1"/>
  <c r="T369" i="1" s="1"/>
  <c r="AL369" i="1" s="1"/>
  <c r="S369" i="1"/>
  <c r="R369" i="1"/>
  <c r="R369" i="1" a="1"/>
  <c r="P369" i="1"/>
  <c r="P369" i="1" a="1"/>
  <c r="N369" i="1"/>
  <c r="N369" i="1" a="1"/>
  <c r="AQ368" i="1"/>
  <c r="AQ368" i="1" a="1"/>
  <c r="AO368" i="1"/>
  <c r="AK368" i="1"/>
  <c r="AI368" i="1"/>
  <c r="AH368" i="1"/>
  <c r="AF368" i="1"/>
  <c r="AG368" i="1" s="1"/>
  <c r="T368" i="1" a="1"/>
  <c r="T368" i="1" s="1"/>
  <c r="AL368" i="1" s="1"/>
  <c r="S368" i="1"/>
  <c r="R368" i="1"/>
  <c r="R368" i="1" a="1"/>
  <c r="P368" i="1"/>
  <c r="AP368" i="1" s="1" a="1"/>
  <c r="AP368" i="1" s="1"/>
  <c r="P368" i="1" a="1"/>
  <c r="N368" i="1" a="1"/>
  <c r="N368" i="1" s="1"/>
  <c r="AO368" i="1" s="1" a="1"/>
  <c r="AQ367" i="1"/>
  <c r="AQ367" i="1" a="1"/>
  <c r="AP367" i="1"/>
  <c r="AK367" i="1"/>
  <c r="AI367" i="1"/>
  <c r="AH367" i="1"/>
  <c r="AG367" i="1"/>
  <c r="AF367" i="1"/>
  <c r="T367" i="1" a="1"/>
  <c r="T367" i="1" s="1"/>
  <c r="S367" i="1"/>
  <c r="R367" i="1"/>
  <c r="R367" i="1" a="1"/>
  <c r="P367" i="1" a="1"/>
  <c r="P367" i="1" s="1"/>
  <c r="AP367" i="1" s="1" a="1"/>
  <c r="N367" i="1" a="1"/>
  <c r="N367" i="1" s="1"/>
  <c r="AO367" i="1" s="1" a="1"/>
  <c r="AO367" i="1" s="1"/>
  <c r="AQ366" i="1" a="1"/>
  <c r="AQ366" i="1" s="1"/>
  <c r="AL366" i="1"/>
  <c r="AK366" i="1"/>
  <c r="AI366" i="1"/>
  <c r="AH366" i="1"/>
  <c r="AG366" i="1"/>
  <c r="AF366" i="1"/>
  <c r="T366" i="1" a="1"/>
  <c r="T366" i="1" s="1"/>
  <c r="S366" i="1"/>
  <c r="R366" i="1"/>
  <c r="R366" i="1" a="1"/>
  <c r="P366" i="1" a="1"/>
  <c r="P366" i="1" s="1"/>
  <c r="AP366" i="1" s="1" a="1"/>
  <c r="AP366" i="1" s="1"/>
  <c r="N366" i="1" a="1"/>
  <c r="N366" i="1" s="1"/>
  <c r="AO366" i="1" s="1" a="1"/>
  <c r="AO366" i="1" s="1"/>
  <c r="AQ365" i="1"/>
  <c r="AQ365" i="1" a="1"/>
  <c r="AO365" i="1" a="1"/>
  <c r="AO365" i="1" s="1"/>
  <c r="AK365" i="1"/>
  <c r="AI365" i="1"/>
  <c r="AH365" i="1" s="1"/>
  <c r="AG365" i="1"/>
  <c r="AF365" i="1"/>
  <c r="T365" i="1" a="1"/>
  <c r="T365" i="1" s="1"/>
  <c r="S365" i="1"/>
  <c r="R365" i="1"/>
  <c r="R365" i="1" a="1"/>
  <c r="P365" i="1"/>
  <c r="AP365" i="1" s="1" a="1"/>
  <c r="AP365" i="1" s="1"/>
  <c r="P365" i="1" a="1"/>
  <c r="N365" i="1"/>
  <c r="N365" i="1" a="1"/>
  <c r="AQ364" i="1"/>
  <c r="AQ364" i="1" a="1"/>
  <c r="AK364" i="1"/>
  <c r="AI364" i="1"/>
  <c r="AH364" i="1" s="1"/>
  <c r="AG364" i="1"/>
  <c r="AF364" i="1"/>
  <c r="T364" i="1"/>
  <c r="U364" i="1" s="1" a="1"/>
  <c r="U364" i="1" s="1"/>
  <c r="T364" i="1" a="1"/>
  <c r="S364" i="1"/>
  <c r="R364" i="1" a="1"/>
  <c r="R364" i="1" s="1"/>
  <c r="P364" i="1"/>
  <c r="AP364" i="1" s="1" a="1"/>
  <c r="AP364" i="1" s="1"/>
  <c r="P364" i="1" a="1"/>
  <c r="N364" i="1"/>
  <c r="AO364" i="1" s="1" a="1"/>
  <c r="AO364" i="1" s="1"/>
  <c r="N364" i="1" a="1"/>
  <c r="AQ363" i="1"/>
  <c r="AQ363" i="1" a="1"/>
  <c r="AP363" i="1" a="1"/>
  <c r="AP363" i="1" s="1"/>
  <c r="AK363" i="1"/>
  <c r="AI363" i="1"/>
  <c r="AH363" i="1" s="1"/>
  <c r="AG363" i="1"/>
  <c r="AF363" i="1"/>
  <c r="T363" i="1" a="1"/>
  <c r="T363" i="1" s="1"/>
  <c r="V363" i="1" s="1"/>
  <c r="S363" i="1"/>
  <c r="R363" i="1"/>
  <c r="R363" i="1" a="1"/>
  <c r="P363" i="1"/>
  <c r="P363" i="1" a="1"/>
  <c r="N363" i="1"/>
  <c r="AO363" i="1" s="1" a="1"/>
  <c r="AO363" i="1" s="1"/>
  <c r="N363" i="1" a="1"/>
  <c r="AQ362" i="1" a="1"/>
  <c r="AQ362" i="1" s="1"/>
  <c r="AL362" i="1"/>
  <c r="AM362" i="1" s="1"/>
  <c r="AK362" i="1"/>
  <c r="AI362" i="1"/>
  <c r="AH362" i="1"/>
  <c r="AG362" i="1"/>
  <c r="AF362" i="1"/>
  <c r="T362" i="1"/>
  <c r="T362" i="1" a="1"/>
  <c r="S362" i="1"/>
  <c r="R362" i="1"/>
  <c r="R362" i="1" a="1"/>
  <c r="P362" i="1" a="1"/>
  <c r="P362" i="1" s="1"/>
  <c r="AP362" i="1" s="1" a="1"/>
  <c r="AP362" i="1" s="1"/>
  <c r="N362" i="1"/>
  <c r="AO362" i="1" s="1" a="1"/>
  <c r="AO362" i="1" s="1"/>
  <c r="N362" i="1" a="1"/>
  <c r="AQ361" i="1" a="1"/>
  <c r="AQ361" i="1" s="1"/>
  <c r="AP361" i="1" a="1"/>
  <c r="AP361" i="1" s="1"/>
  <c r="AK361" i="1"/>
  <c r="AI361" i="1"/>
  <c r="AH361" i="1" s="1"/>
  <c r="AG361" i="1"/>
  <c r="AF361" i="1"/>
  <c r="T361" i="1" a="1"/>
  <c r="T361" i="1" s="1"/>
  <c r="S361" i="1"/>
  <c r="R361" i="1" a="1"/>
  <c r="R361" i="1" s="1"/>
  <c r="P361" i="1" a="1"/>
  <c r="P361" i="1" s="1"/>
  <c r="N361" i="1" a="1"/>
  <c r="N361" i="1" s="1"/>
  <c r="AO361" i="1" s="1" a="1"/>
  <c r="AO361" i="1" s="1"/>
  <c r="AQ360" i="1" a="1"/>
  <c r="AQ360" i="1" s="1"/>
  <c r="AL360" i="1"/>
  <c r="AM360" i="1" s="1"/>
  <c r="AK360" i="1"/>
  <c r="AI360" i="1"/>
  <c r="AH360" i="1"/>
  <c r="AF360" i="1"/>
  <c r="AG360" i="1" s="1"/>
  <c r="T360" i="1" a="1"/>
  <c r="T360" i="1" s="1"/>
  <c r="S360" i="1"/>
  <c r="R360" i="1"/>
  <c r="R360" i="1" a="1"/>
  <c r="P360" i="1" a="1"/>
  <c r="P360" i="1" s="1"/>
  <c r="AP360" i="1" s="1" a="1"/>
  <c r="AP360" i="1" s="1"/>
  <c r="N360" i="1" a="1"/>
  <c r="N360" i="1" s="1"/>
  <c r="AO360" i="1" s="1" a="1"/>
  <c r="AO360" i="1" s="1"/>
  <c r="AQ359" i="1"/>
  <c r="AQ359" i="1" a="1"/>
  <c r="AO359" i="1" a="1"/>
  <c r="AO359" i="1" s="1"/>
  <c r="AK359" i="1"/>
  <c r="AI359" i="1"/>
  <c r="AH359" i="1" s="1"/>
  <c r="AG359" i="1"/>
  <c r="AF359" i="1"/>
  <c r="V359" i="1"/>
  <c r="T359" i="1" a="1"/>
  <c r="T359" i="1" s="1"/>
  <c r="S359" i="1"/>
  <c r="R359" i="1"/>
  <c r="R359" i="1" a="1"/>
  <c r="P359" i="1" a="1"/>
  <c r="P359" i="1" s="1"/>
  <c r="AP359" i="1" s="1" a="1"/>
  <c r="AP359" i="1" s="1"/>
  <c r="N359" i="1"/>
  <c r="N359" i="1" a="1"/>
  <c r="AQ358" i="1"/>
  <c r="AQ358" i="1" a="1"/>
  <c r="AO358" i="1"/>
  <c r="AK358" i="1"/>
  <c r="AI358" i="1"/>
  <c r="AH358" i="1" s="1"/>
  <c r="AG358" i="1"/>
  <c r="AF358" i="1"/>
  <c r="V358" i="1"/>
  <c r="T358" i="1"/>
  <c r="U358" i="1" s="1" a="1"/>
  <c r="U358" i="1" s="1"/>
  <c r="T358" i="1" a="1"/>
  <c r="S358" i="1"/>
  <c r="R358" i="1" a="1"/>
  <c r="R358" i="1" s="1"/>
  <c r="P358" i="1"/>
  <c r="AP358" i="1" s="1" a="1"/>
  <c r="AP358" i="1" s="1"/>
  <c r="P358" i="1" a="1"/>
  <c r="N358" i="1"/>
  <c r="AO358" i="1" s="1" a="1"/>
  <c r="N358" i="1" a="1"/>
  <c r="AQ357" i="1"/>
  <c r="AQ357" i="1" a="1"/>
  <c r="AP357" i="1" a="1"/>
  <c r="AP357" i="1" s="1"/>
  <c r="AO357" i="1" a="1"/>
  <c r="AO357" i="1" s="1"/>
  <c r="AL357" i="1"/>
  <c r="AN357" i="1" s="1"/>
  <c r="AK357" i="1"/>
  <c r="AI357" i="1"/>
  <c r="AH357" i="1" s="1"/>
  <c r="AF357" i="1"/>
  <c r="AG357" i="1" s="1"/>
  <c r="T357" i="1" a="1"/>
  <c r="T357" i="1" s="1"/>
  <c r="V357" i="1" s="1"/>
  <c r="S357" i="1"/>
  <c r="R357" i="1"/>
  <c r="R357" i="1" a="1"/>
  <c r="P357" i="1"/>
  <c r="P357" i="1" a="1"/>
  <c r="N357" i="1"/>
  <c r="N357" i="1" a="1"/>
  <c r="AQ356" i="1" a="1"/>
  <c r="AQ356" i="1" s="1"/>
  <c r="AL356" i="1"/>
  <c r="AM356" i="1" s="1"/>
  <c r="AK356" i="1"/>
  <c r="AI356" i="1"/>
  <c r="AH356" i="1" s="1"/>
  <c r="AG356" i="1"/>
  <c r="AF356" i="1"/>
  <c r="T356" i="1"/>
  <c r="T356" i="1" a="1"/>
  <c r="S356" i="1"/>
  <c r="R356" i="1"/>
  <c r="R356" i="1" a="1"/>
  <c r="P356" i="1" a="1"/>
  <c r="P356" i="1" s="1"/>
  <c r="AP356" i="1" s="1" a="1"/>
  <c r="AP356" i="1" s="1"/>
  <c r="N356" i="1"/>
  <c r="AO356" i="1" s="1" a="1"/>
  <c r="AO356" i="1" s="1"/>
  <c r="N356" i="1" a="1"/>
  <c r="AQ355" i="1" a="1"/>
  <c r="AQ355" i="1" s="1"/>
  <c r="AK355" i="1"/>
  <c r="AI355" i="1"/>
  <c r="AH355" i="1"/>
  <c r="AG355" i="1"/>
  <c r="AF355" i="1"/>
  <c r="T355" i="1" a="1"/>
  <c r="T355" i="1" s="1"/>
  <c r="S355" i="1"/>
  <c r="R355" i="1"/>
  <c r="R355" i="1" a="1"/>
  <c r="P355" i="1" a="1"/>
  <c r="P355" i="1" s="1"/>
  <c r="AP355" i="1" s="1" a="1"/>
  <c r="AP355" i="1" s="1"/>
  <c r="N355" i="1"/>
  <c r="AO355" i="1" s="1" a="1"/>
  <c r="AO355" i="1" s="1"/>
  <c r="N355" i="1" a="1"/>
  <c r="AQ354" i="1" a="1"/>
  <c r="AQ354" i="1" s="1"/>
  <c r="AK354" i="1"/>
  <c r="AI354" i="1"/>
  <c r="AH354" i="1"/>
  <c r="AG354" i="1"/>
  <c r="AF354" i="1"/>
  <c r="T354" i="1" a="1"/>
  <c r="T354" i="1" s="1"/>
  <c r="S354" i="1"/>
  <c r="R354" i="1"/>
  <c r="R354" i="1" a="1"/>
  <c r="P354" i="1"/>
  <c r="AP354" i="1" s="1" a="1"/>
  <c r="AP354" i="1" s="1"/>
  <c r="P354" i="1" a="1"/>
  <c r="N354" i="1" a="1"/>
  <c r="N354" i="1" s="1"/>
  <c r="AO354" i="1" s="1" a="1"/>
  <c r="AO354" i="1" s="1"/>
  <c r="AQ353" i="1" a="1"/>
  <c r="AQ353" i="1" s="1"/>
  <c r="AK353" i="1"/>
  <c r="AI353" i="1"/>
  <c r="AH353" i="1" s="1"/>
  <c r="AG353" i="1"/>
  <c r="AF353" i="1"/>
  <c r="T353" i="1" a="1"/>
  <c r="T353" i="1" s="1"/>
  <c r="S353" i="1"/>
  <c r="R353" i="1"/>
  <c r="R353" i="1" a="1"/>
  <c r="P353" i="1"/>
  <c r="AP353" i="1" s="1" a="1"/>
  <c r="AP353" i="1" s="1"/>
  <c r="P353" i="1" a="1"/>
  <c r="N353" i="1" a="1"/>
  <c r="N353" i="1" s="1"/>
  <c r="AO353" i="1" s="1" a="1"/>
  <c r="AO353" i="1" s="1"/>
  <c r="AQ352" i="1"/>
  <c r="AQ352" i="1" a="1"/>
  <c r="AO352" i="1"/>
  <c r="AK352" i="1"/>
  <c r="AI352" i="1"/>
  <c r="AH352" i="1"/>
  <c r="AG352" i="1"/>
  <c r="AF352" i="1"/>
  <c r="T352" i="1" a="1"/>
  <c r="T352" i="1" s="1"/>
  <c r="V352" i="1" s="1"/>
  <c r="S352" i="1"/>
  <c r="R352" i="1"/>
  <c r="R352" i="1" a="1"/>
  <c r="P352" i="1" a="1"/>
  <c r="P352" i="1" s="1"/>
  <c r="AP352" i="1" s="1" a="1"/>
  <c r="AP352" i="1" s="1"/>
  <c r="N352" i="1"/>
  <c r="AO352" i="1" s="1" a="1"/>
  <c r="N352" i="1" a="1"/>
  <c r="AQ351" i="1" a="1"/>
  <c r="AQ351" i="1" s="1"/>
  <c r="AK351" i="1"/>
  <c r="AI351" i="1"/>
  <c r="AH351" i="1" s="1"/>
  <c r="AG351" i="1"/>
  <c r="AF351" i="1"/>
  <c r="T351" i="1"/>
  <c r="T351" i="1" a="1"/>
  <c r="S351" i="1"/>
  <c r="R351" i="1"/>
  <c r="R351" i="1" a="1"/>
  <c r="P351" i="1"/>
  <c r="AP351" i="1" s="1" a="1"/>
  <c r="AP351" i="1" s="1"/>
  <c r="P351" i="1" a="1"/>
  <c r="N351" i="1"/>
  <c r="AO351" i="1" s="1" a="1"/>
  <c r="AO351" i="1" s="1"/>
  <c r="N351" i="1" a="1"/>
  <c r="AQ350" i="1" a="1"/>
  <c r="AQ350" i="1" s="1"/>
  <c r="AP350" i="1" a="1"/>
  <c r="AP350" i="1" s="1"/>
  <c r="AK350" i="1"/>
  <c r="AI350" i="1"/>
  <c r="AH350" i="1" s="1"/>
  <c r="AF350" i="1"/>
  <c r="AG350" i="1" s="1"/>
  <c r="T350" i="1" a="1"/>
  <c r="T350" i="1" s="1"/>
  <c r="S350" i="1"/>
  <c r="R350" i="1"/>
  <c r="R350" i="1" a="1"/>
  <c r="P350" i="1"/>
  <c r="P350" i="1" a="1"/>
  <c r="N350" i="1" a="1"/>
  <c r="N350" i="1" s="1"/>
  <c r="AO350" i="1" s="1" a="1"/>
  <c r="AO350" i="1" s="1"/>
  <c r="AQ349" i="1" a="1"/>
  <c r="AQ349" i="1" s="1"/>
  <c r="AO349" i="1"/>
  <c r="AN349" i="1"/>
  <c r="AL349" i="1"/>
  <c r="AM349" i="1" s="1"/>
  <c r="AK349" i="1"/>
  <c r="AI349" i="1"/>
  <c r="AH349" i="1"/>
  <c r="AG349" i="1"/>
  <c r="AF349" i="1"/>
  <c r="V349" i="1"/>
  <c r="U349" i="1" a="1"/>
  <c r="U349" i="1" s="1"/>
  <c r="T349" i="1"/>
  <c r="T349" i="1" a="1"/>
  <c r="S349" i="1"/>
  <c r="R349" i="1"/>
  <c r="R349" i="1" a="1"/>
  <c r="P349" i="1" a="1"/>
  <c r="P349" i="1" s="1"/>
  <c r="AP349" i="1" s="1" a="1"/>
  <c r="AP349" i="1" s="1"/>
  <c r="N349" i="1"/>
  <c r="AO349" i="1" s="1" a="1"/>
  <c r="N349" i="1" a="1"/>
  <c r="AQ348" i="1"/>
  <c r="AQ348" i="1" a="1"/>
  <c r="AL348" i="1"/>
  <c r="AN348" i="1" s="1"/>
  <c r="AK348" i="1"/>
  <c r="AI348" i="1"/>
  <c r="AH348" i="1"/>
  <c r="AF348" i="1"/>
  <c r="AG348" i="1" s="1"/>
  <c r="V348" i="1"/>
  <c r="U348" i="1"/>
  <c r="U348" i="1" a="1"/>
  <c r="T348" i="1" a="1"/>
  <c r="T348" i="1" s="1"/>
  <c r="S348" i="1"/>
  <c r="R348" i="1" a="1"/>
  <c r="R348" i="1" s="1"/>
  <c r="P348" i="1" a="1"/>
  <c r="P348" i="1" s="1"/>
  <c r="AP348" i="1" s="1" a="1"/>
  <c r="AP348" i="1" s="1"/>
  <c r="N348" i="1"/>
  <c r="AO348" i="1" s="1" a="1"/>
  <c r="AO348" i="1" s="1"/>
  <c r="N348" i="1" a="1"/>
  <c r="AQ347" i="1"/>
  <c r="AQ347" i="1" a="1"/>
  <c r="AP347" i="1"/>
  <c r="AK347" i="1"/>
  <c r="AI347" i="1"/>
  <c r="AH347" i="1"/>
  <c r="AF347" i="1"/>
  <c r="AG347" i="1" s="1"/>
  <c r="T347" i="1"/>
  <c r="V347" i="1" s="1"/>
  <c r="T347" i="1" a="1"/>
  <c r="S347" i="1"/>
  <c r="R347" i="1"/>
  <c r="R347" i="1" a="1"/>
  <c r="P347" i="1" a="1"/>
  <c r="P347" i="1" s="1"/>
  <c r="AP347" i="1" s="1" a="1"/>
  <c r="N347" i="1"/>
  <c r="AO347" i="1" s="1" a="1"/>
  <c r="AO347" i="1" s="1"/>
  <c r="N347" i="1" a="1"/>
  <c r="AQ346" i="1"/>
  <c r="AQ346" i="1" a="1"/>
  <c r="AP346" i="1"/>
  <c r="AP346" i="1" a="1"/>
  <c r="AO346" i="1" a="1"/>
  <c r="AO346" i="1" s="1"/>
  <c r="AK346" i="1"/>
  <c r="AI346" i="1"/>
  <c r="AH346" i="1" s="1"/>
  <c r="AG346" i="1"/>
  <c r="AF346" i="1"/>
  <c r="T346" i="1" a="1"/>
  <c r="T346" i="1" s="1"/>
  <c r="S346" i="1"/>
  <c r="R346" i="1" a="1"/>
  <c r="R346" i="1" s="1"/>
  <c r="P346" i="1"/>
  <c r="P346" i="1" a="1"/>
  <c r="N346" i="1"/>
  <c r="N346" i="1" a="1"/>
  <c r="AQ345" i="1" a="1"/>
  <c r="AQ345" i="1" s="1"/>
  <c r="AP345" i="1" a="1"/>
  <c r="AP345" i="1" s="1"/>
  <c r="AK345" i="1"/>
  <c r="AI345" i="1"/>
  <c r="AH345" i="1" s="1"/>
  <c r="AF345" i="1"/>
  <c r="AG345" i="1" s="1"/>
  <c r="T345" i="1" a="1"/>
  <c r="T345" i="1" s="1"/>
  <c r="AL345" i="1" s="1"/>
  <c r="S345" i="1"/>
  <c r="R345" i="1" a="1"/>
  <c r="R345" i="1" s="1"/>
  <c r="P345" i="1"/>
  <c r="P345" i="1" a="1"/>
  <c r="N345" i="1" a="1"/>
  <c r="N345" i="1" s="1"/>
  <c r="AO345" i="1" s="1" a="1"/>
  <c r="AO345" i="1" s="1"/>
  <c r="AQ344" i="1"/>
  <c r="AQ344" i="1" a="1"/>
  <c r="AP344" i="1" a="1"/>
  <c r="AP344" i="1" s="1"/>
  <c r="AK344" i="1"/>
  <c r="AI344" i="1"/>
  <c r="AH344" i="1"/>
  <c r="AG344" i="1"/>
  <c r="AF344" i="1"/>
  <c r="V344" i="1"/>
  <c r="U344" i="1" a="1"/>
  <c r="U344" i="1" s="1"/>
  <c r="T344" i="1" a="1"/>
  <c r="T344" i="1" s="1"/>
  <c r="AL344" i="1" s="1"/>
  <c r="AN344" i="1" s="1"/>
  <c r="S344" i="1"/>
  <c r="R344" i="1"/>
  <c r="R344" i="1" a="1"/>
  <c r="P344" i="1" a="1"/>
  <c r="P344" i="1" s="1"/>
  <c r="N344" i="1"/>
  <c r="AO344" i="1" s="1" a="1"/>
  <c r="AO344" i="1" s="1"/>
  <c r="N344" i="1" a="1"/>
  <c r="AQ343" i="1" a="1"/>
  <c r="AQ343" i="1" s="1"/>
  <c r="AO343" i="1" a="1"/>
  <c r="AO343" i="1" s="1"/>
  <c r="AL343" i="1"/>
  <c r="AK343" i="1"/>
  <c r="AI343" i="1"/>
  <c r="AH343" i="1" s="1"/>
  <c r="AF343" i="1"/>
  <c r="AG343" i="1" s="1"/>
  <c r="V343" i="1"/>
  <c r="U343" i="1"/>
  <c r="T343" i="1" a="1"/>
  <c r="T343" i="1" s="1"/>
  <c r="U343" i="1" s="1" a="1"/>
  <c r="S343" i="1"/>
  <c r="R343" i="1"/>
  <c r="R343" i="1" a="1"/>
  <c r="P343" i="1" a="1"/>
  <c r="P343" i="1" s="1"/>
  <c r="AP343" i="1" s="1" a="1"/>
  <c r="AP343" i="1" s="1"/>
  <c r="N343" i="1" a="1"/>
  <c r="N343" i="1" s="1"/>
  <c r="AQ342" i="1"/>
  <c r="AQ342" i="1" a="1"/>
  <c r="AK342" i="1"/>
  <c r="AI342" i="1"/>
  <c r="AH342" i="1" s="1"/>
  <c r="AF342" i="1"/>
  <c r="AG342" i="1" s="1"/>
  <c r="T342" i="1" a="1"/>
  <c r="T342" i="1" s="1"/>
  <c r="S342" i="1"/>
  <c r="R342" i="1"/>
  <c r="R342" i="1" a="1"/>
  <c r="P342" i="1"/>
  <c r="AP342" i="1" s="1" a="1"/>
  <c r="AP342" i="1" s="1"/>
  <c r="P342" i="1" a="1"/>
  <c r="N342" i="1" a="1"/>
  <c r="N342" i="1" s="1"/>
  <c r="AO342" i="1" s="1" a="1"/>
  <c r="AO342" i="1" s="1"/>
  <c r="AQ341" i="1"/>
  <c r="AQ341" i="1" a="1"/>
  <c r="AK341" i="1"/>
  <c r="AI341" i="1"/>
  <c r="AH341" i="1" s="1"/>
  <c r="AG341" i="1"/>
  <c r="AF341" i="1"/>
  <c r="V341" i="1"/>
  <c r="T341" i="1" a="1"/>
  <c r="T341" i="1" s="1"/>
  <c r="S341" i="1"/>
  <c r="R341" i="1"/>
  <c r="R341" i="1" a="1"/>
  <c r="P341" i="1" a="1"/>
  <c r="P341" i="1" s="1"/>
  <c r="AP341" i="1" s="1" a="1"/>
  <c r="AP341" i="1" s="1"/>
  <c r="N341" i="1" a="1"/>
  <c r="N341" i="1" s="1"/>
  <c r="AO341" i="1" s="1" a="1"/>
  <c r="AO341" i="1" s="1"/>
  <c r="AQ340" i="1"/>
  <c r="AQ340" i="1" a="1"/>
  <c r="AO340" i="1"/>
  <c r="AK340" i="1"/>
  <c r="AI340" i="1"/>
  <c r="AH340" i="1"/>
  <c r="AG340" i="1"/>
  <c r="AF340" i="1"/>
  <c r="T340" i="1" a="1"/>
  <c r="T340" i="1" s="1"/>
  <c r="V340" i="1" s="1"/>
  <c r="S340" i="1"/>
  <c r="R340" i="1"/>
  <c r="R340" i="1" a="1"/>
  <c r="P340" i="1" a="1"/>
  <c r="P340" i="1" s="1"/>
  <c r="AP340" i="1" s="1" a="1"/>
  <c r="AP340" i="1" s="1"/>
  <c r="N340" i="1"/>
  <c r="AO340" i="1" s="1" a="1"/>
  <c r="N340" i="1" a="1"/>
  <c r="AQ339" i="1" a="1"/>
  <c r="AQ339" i="1" s="1"/>
  <c r="AP339" i="1"/>
  <c r="AK339" i="1"/>
  <c r="AI339" i="1"/>
  <c r="AH339" i="1" s="1"/>
  <c r="AG339" i="1"/>
  <c r="AF339" i="1"/>
  <c r="T339" i="1"/>
  <c r="T339" i="1" a="1"/>
  <c r="S339" i="1"/>
  <c r="R339" i="1"/>
  <c r="R339" i="1" a="1"/>
  <c r="P339" i="1"/>
  <c r="AP339" i="1" s="1" a="1"/>
  <c r="P339" i="1" a="1"/>
  <c r="N339" i="1"/>
  <c r="AO339" i="1" s="1" a="1"/>
  <c r="AO339" i="1" s="1"/>
  <c r="N339" i="1" a="1"/>
  <c r="AQ338" i="1" a="1"/>
  <c r="AQ338" i="1" s="1"/>
  <c r="AP338" i="1" a="1"/>
  <c r="AP338" i="1" s="1"/>
  <c r="AO338" i="1" a="1"/>
  <c r="AO338" i="1" s="1"/>
  <c r="AK338" i="1"/>
  <c r="AI338" i="1"/>
  <c r="AH338" i="1" s="1"/>
  <c r="AF338" i="1"/>
  <c r="AG338" i="1" s="1"/>
  <c r="T338" i="1" a="1"/>
  <c r="T338" i="1" s="1"/>
  <c r="S338" i="1"/>
  <c r="R338" i="1"/>
  <c r="R338" i="1" a="1"/>
  <c r="P338" i="1"/>
  <c r="P338" i="1" a="1"/>
  <c r="N338" i="1" a="1"/>
  <c r="N338" i="1" s="1"/>
  <c r="AQ337" i="1" a="1"/>
  <c r="AQ337" i="1" s="1"/>
  <c r="AL337" i="1"/>
  <c r="AN337" i="1" s="1"/>
  <c r="AK337" i="1"/>
  <c r="AI337" i="1"/>
  <c r="AH337" i="1"/>
  <c r="AF337" i="1"/>
  <c r="AG337" i="1" s="1"/>
  <c r="U337" i="1"/>
  <c r="U337" i="1" a="1"/>
  <c r="T337" i="1" a="1"/>
  <c r="T337" i="1" s="1"/>
  <c r="V337" i="1" s="1"/>
  <c r="S337" i="1"/>
  <c r="R337" i="1"/>
  <c r="R337" i="1" a="1"/>
  <c r="P337" i="1" a="1"/>
  <c r="P337" i="1" s="1"/>
  <c r="AP337" i="1" s="1" a="1"/>
  <c r="AP337" i="1" s="1"/>
  <c r="N337" i="1" a="1"/>
  <c r="N337" i="1" s="1"/>
  <c r="AO337" i="1" s="1" a="1"/>
  <c r="AO337" i="1" s="1"/>
  <c r="AQ336" i="1" a="1"/>
  <c r="AQ336" i="1" s="1"/>
  <c r="AP336" i="1"/>
  <c r="AO336" i="1"/>
  <c r="AK336" i="1"/>
  <c r="AI336" i="1"/>
  <c r="AH336" i="1"/>
  <c r="AF336" i="1"/>
  <c r="AG336" i="1" s="1"/>
  <c r="T336" i="1" a="1"/>
  <c r="T336" i="1" s="1"/>
  <c r="S336" i="1"/>
  <c r="R336" i="1" a="1"/>
  <c r="R336" i="1" s="1"/>
  <c r="P336" i="1" a="1"/>
  <c r="P336" i="1" s="1"/>
  <c r="AP336" i="1" s="1" a="1"/>
  <c r="N336" i="1" a="1"/>
  <c r="N336" i="1" s="1"/>
  <c r="AO336" i="1" s="1" a="1"/>
  <c r="AQ335" i="1"/>
  <c r="AQ335" i="1" a="1"/>
  <c r="AM335" i="1"/>
  <c r="AK335" i="1"/>
  <c r="AI335" i="1"/>
  <c r="AH335" i="1"/>
  <c r="AG335" i="1"/>
  <c r="AF335" i="1"/>
  <c r="V335" i="1"/>
  <c r="T335" i="1" a="1"/>
  <c r="T335" i="1" s="1"/>
  <c r="AL335" i="1" s="1"/>
  <c r="AN335" i="1" s="1"/>
  <c r="S335" i="1"/>
  <c r="R335" i="1" a="1"/>
  <c r="R335" i="1" s="1"/>
  <c r="P335" i="1" a="1"/>
  <c r="P335" i="1" s="1"/>
  <c r="AP335" i="1" s="1" a="1"/>
  <c r="AP335" i="1" s="1"/>
  <c r="N335" i="1"/>
  <c r="AO335" i="1" s="1" a="1"/>
  <c r="AO335" i="1" s="1"/>
  <c r="N335" i="1" a="1"/>
  <c r="AQ334" i="1" a="1"/>
  <c r="AQ334" i="1" s="1"/>
  <c r="AO334" i="1" a="1"/>
  <c r="AO334" i="1" s="1"/>
  <c r="AK334" i="1"/>
  <c r="AI334" i="1"/>
  <c r="AH334" i="1" s="1"/>
  <c r="AG334" i="1"/>
  <c r="AF334" i="1"/>
  <c r="T334" i="1"/>
  <c r="T334" i="1" a="1"/>
  <c r="S334" i="1"/>
  <c r="R334" i="1" a="1"/>
  <c r="R334" i="1" s="1"/>
  <c r="P334" i="1"/>
  <c r="AP334" i="1" s="1" a="1"/>
  <c r="AP334" i="1" s="1"/>
  <c r="P334" i="1" a="1"/>
  <c r="N334" i="1"/>
  <c r="N334" i="1" a="1"/>
  <c r="AQ333" i="1"/>
  <c r="AQ333" i="1" a="1"/>
  <c r="AL333" i="1"/>
  <c r="AN333" i="1" s="1"/>
  <c r="AK333" i="1"/>
  <c r="AI333" i="1"/>
  <c r="AH333" i="1" s="1"/>
  <c r="AG333" i="1"/>
  <c r="AF333" i="1"/>
  <c r="T333" i="1"/>
  <c r="T333" i="1" a="1"/>
  <c r="S333" i="1"/>
  <c r="R333" i="1"/>
  <c r="R333" i="1" a="1"/>
  <c r="P333" i="1" a="1"/>
  <c r="P333" i="1" s="1"/>
  <c r="AP333" i="1" s="1" a="1"/>
  <c r="AP333" i="1" s="1"/>
  <c r="N333" i="1"/>
  <c r="AO333" i="1" s="1" a="1"/>
  <c r="AO333" i="1" s="1"/>
  <c r="N333" i="1" a="1"/>
  <c r="AQ332" i="1" a="1"/>
  <c r="AQ332" i="1" s="1"/>
  <c r="AP332" i="1" a="1"/>
  <c r="AP332" i="1" s="1"/>
  <c r="AK332" i="1"/>
  <c r="AI332" i="1"/>
  <c r="AH332" i="1" s="1"/>
  <c r="AF332" i="1"/>
  <c r="AG332" i="1" s="1"/>
  <c r="T332" i="1" a="1"/>
  <c r="T332" i="1" s="1"/>
  <c r="S332" i="1"/>
  <c r="R332" i="1"/>
  <c r="R332" i="1" a="1"/>
  <c r="P332" i="1"/>
  <c r="P332" i="1" a="1"/>
  <c r="N332" i="1" a="1"/>
  <c r="N332" i="1" s="1"/>
  <c r="AO332" i="1" s="1" a="1"/>
  <c r="AO332" i="1" s="1"/>
  <c r="AQ331" i="1" a="1"/>
  <c r="AQ331" i="1" s="1"/>
  <c r="AO331" i="1"/>
  <c r="AM331" i="1"/>
  <c r="AL331" i="1"/>
  <c r="AN331" i="1" s="1"/>
  <c r="AK331" i="1"/>
  <c r="AI331" i="1"/>
  <c r="AH331" i="1"/>
  <c r="AF331" i="1"/>
  <c r="AG331" i="1" s="1"/>
  <c r="U331" i="1" a="1"/>
  <c r="U331" i="1" s="1"/>
  <c r="T331" i="1" a="1"/>
  <c r="T331" i="1" s="1"/>
  <c r="V331" i="1" s="1"/>
  <c r="S331" i="1"/>
  <c r="R331" i="1"/>
  <c r="R331" i="1" a="1"/>
  <c r="P331" i="1" a="1"/>
  <c r="P331" i="1" s="1"/>
  <c r="AP331" i="1" s="1" a="1"/>
  <c r="AP331" i="1" s="1"/>
  <c r="N331" i="1" a="1"/>
  <c r="N331" i="1" s="1"/>
  <c r="AO331" i="1" s="1" a="1"/>
  <c r="AQ330" i="1" a="1"/>
  <c r="AQ330" i="1" s="1"/>
  <c r="AP330" i="1"/>
  <c r="AK330" i="1"/>
  <c r="AI330" i="1"/>
  <c r="AH330" i="1"/>
  <c r="AF330" i="1"/>
  <c r="AG330" i="1" s="1"/>
  <c r="U330" i="1" a="1"/>
  <c r="U330" i="1" s="1"/>
  <c r="T330" i="1"/>
  <c r="AL330" i="1" s="1"/>
  <c r="T330" i="1" a="1"/>
  <c r="S330" i="1"/>
  <c r="R330" i="1" a="1"/>
  <c r="R330" i="1" s="1"/>
  <c r="P330" i="1" a="1"/>
  <c r="P330" i="1" s="1"/>
  <c r="AP330" i="1" s="1" a="1"/>
  <c r="N330" i="1" a="1"/>
  <c r="N330" i="1" s="1"/>
  <c r="AO330" i="1" s="1" a="1"/>
  <c r="AO330" i="1" s="1"/>
  <c r="AQ329" i="1"/>
  <c r="AQ329" i="1" a="1"/>
  <c r="AP329" i="1" a="1"/>
  <c r="AP329" i="1" s="1"/>
  <c r="AM329" i="1"/>
  <c r="AK329" i="1"/>
  <c r="AI329" i="1"/>
  <c r="AH329" i="1"/>
  <c r="AG329" i="1"/>
  <c r="AF329" i="1"/>
  <c r="T329" i="1" a="1"/>
  <c r="T329" i="1" s="1"/>
  <c r="AL329" i="1" s="1"/>
  <c r="AN329" i="1" s="1"/>
  <c r="S329" i="1"/>
  <c r="R329" i="1" a="1"/>
  <c r="R329" i="1" s="1"/>
  <c r="P329" i="1" a="1"/>
  <c r="P329" i="1" s="1"/>
  <c r="N329" i="1"/>
  <c r="AO329" i="1" s="1" a="1"/>
  <c r="AO329" i="1" s="1"/>
  <c r="N329" i="1" a="1"/>
  <c r="AQ328" i="1"/>
  <c r="AQ328" i="1" a="1"/>
  <c r="AK328" i="1"/>
  <c r="AI328" i="1"/>
  <c r="AH328" i="1" s="1"/>
  <c r="AF328" i="1"/>
  <c r="AG328" i="1" s="1"/>
  <c r="V328" i="1"/>
  <c r="T328" i="1"/>
  <c r="T328" i="1" a="1"/>
  <c r="S328" i="1"/>
  <c r="R328" i="1" a="1"/>
  <c r="R328" i="1" s="1"/>
  <c r="P328" i="1"/>
  <c r="AP328" i="1" s="1" a="1"/>
  <c r="AP328" i="1" s="1"/>
  <c r="P328" i="1" a="1"/>
  <c r="N328" i="1"/>
  <c r="AO328" i="1" s="1" a="1"/>
  <c r="AO328" i="1" s="1"/>
  <c r="N328" i="1" a="1"/>
  <c r="AQ327" i="1"/>
  <c r="AQ327" i="1" a="1"/>
  <c r="AO327" i="1" a="1"/>
  <c r="AO327" i="1" s="1"/>
  <c r="AK327" i="1"/>
  <c r="AI327" i="1"/>
  <c r="AH327" i="1" s="1"/>
  <c r="AG327" i="1"/>
  <c r="AF327" i="1"/>
  <c r="T327" i="1"/>
  <c r="AL327" i="1" s="1"/>
  <c r="AN327" i="1" s="1"/>
  <c r="T327" i="1" a="1"/>
  <c r="S327" i="1"/>
  <c r="R327" i="1"/>
  <c r="R327" i="1" a="1"/>
  <c r="P327" i="1" a="1"/>
  <c r="P327" i="1" s="1"/>
  <c r="AP327" i="1" s="1" a="1"/>
  <c r="AP327" i="1" s="1"/>
  <c r="N327" i="1"/>
  <c r="N327" i="1" a="1"/>
  <c r="AQ326" i="1" a="1"/>
  <c r="AQ326" i="1" s="1"/>
  <c r="AP326" i="1" a="1"/>
  <c r="AP326" i="1" s="1"/>
  <c r="AL326" i="1"/>
  <c r="AK326" i="1"/>
  <c r="AI326" i="1"/>
  <c r="AH326" i="1" s="1"/>
  <c r="AF326" i="1"/>
  <c r="AG326" i="1" s="1"/>
  <c r="T326" i="1"/>
  <c r="T326" i="1" a="1"/>
  <c r="S326" i="1"/>
  <c r="R326" i="1" a="1"/>
  <c r="R326" i="1" s="1"/>
  <c r="P326" i="1"/>
  <c r="P326" i="1" a="1"/>
  <c r="N326" i="1" a="1"/>
  <c r="N326" i="1" s="1"/>
  <c r="AO326" i="1" s="1" a="1"/>
  <c r="AO326" i="1" s="1"/>
  <c r="AQ325" i="1" a="1"/>
  <c r="AQ325" i="1" s="1"/>
  <c r="AP325" i="1" a="1"/>
  <c r="AP325" i="1" s="1"/>
  <c r="AO325" i="1"/>
  <c r="AK325" i="1"/>
  <c r="AI325" i="1"/>
  <c r="AH325" i="1"/>
  <c r="AF325" i="1"/>
  <c r="AG325" i="1" s="1"/>
  <c r="T325" i="1" a="1"/>
  <c r="T325" i="1" s="1"/>
  <c r="S325" i="1"/>
  <c r="R325" i="1"/>
  <c r="R325" i="1" a="1"/>
  <c r="P325" i="1" a="1"/>
  <c r="P325" i="1" s="1"/>
  <c r="N325" i="1" a="1"/>
  <c r="N325" i="1" s="1"/>
  <c r="AO325" i="1" s="1" a="1"/>
  <c r="AQ324" i="1" a="1"/>
  <c r="AQ324" i="1" s="1"/>
  <c r="AP324" i="1"/>
  <c r="AN324" i="1"/>
  <c r="AK324" i="1"/>
  <c r="AI324" i="1"/>
  <c r="AH324" i="1"/>
  <c r="AF324" i="1"/>
  <c r="AG324" i="1" s="1"/>
  <c r="V324" i="1"/>
  <c r="U324" i="1" a="1"/>
  <c r="U324" i="1" s="1"/>
  <c r="T324" i="1"/>
  <c r="AL324" i="1" s="1"/>
  <c r="AM324" i="1" s="1"/>
  <c r="T324" i="1" a="1"/>
  <c r="S324" i="1"/>
  <c r="R324" i="1" a="1"/>
  <c r="R324" i="1" s="1"/>
  <c r="P324" i="1" a="1"/>
  <c r="P324" i="1" s="1"/>
  <c r="AP324" i="1" s="1" a="1"/>
  <c r="N324" i="1" a="1"/>
  <c r="N324" i="1" s="1"/>
  <c r="AO324" i="1" s="1" a="1"/>
  <c r="AO324" i="1" s="1"/>
  <c r="AQ323" i="1"/>
  <c r="AQ323" i="1" a="1"/>
  <c r="AP323" i="1" a="1"/>
  <c r="AP323" i="1" s="1"/>
  <c r="AO323" i="1"/>
  <c r="AK323" i="1"/>
  <c r="AI323" i="1"/>
  <c r="AH323" i="1"/>
  <c r="AG323" i="1"/>
  <c r="AF323" i="1"/>
  <c r="U323" i="1" a="1"/>
  <c r="U323" i="1" s="1"/>
  <c r="T323" i="1" a="1"/>
  <c r="T323" i="1" s="1"/>
  <c r="S323" i="1"/>
  <c r="R323" i="1" a="1"/>
  <c r="R323" i="1" s="1"/>
  <c r="P323" i="1" a="1"/>
  <c r="P323" i="1" s="1"/>
  <c r="N323" i="1"/>
  <c r="AO323" i="1" s="1" a="1"/>
  <c r="N323" i="1" a="1"/>
  <c r="AQ322" i="1" a="1"/>
  <c r="AQ322" i="1" s="1"/>
  <c r="AK322" i="1"/>
  <c r="AI322" i="1"/>
  <c r="AH322" i="1" s="1"/>
  <c r="AG322" i="1"/>
  <c r="AF322" i="1"/>
  <c r="V322" i="1"/>
  <c r="T322" i="1"/>
  <c r="T322" i="1" a="1"/>
  <c r="S322" i="1"/>
  <c r="R322" i="1" a="1"/>
  <c r="R322" i="1" s="1"/>
  <c r="P322" i="1"/>
  <c r="AP322" i="1" s="1" a="1"/>
  <c r="AP322" i="1" s="1"/>
  <c r="P322" i="1" a="1"/>
  <c r="N322" i="1" a="1"/>
  <c r="N322" i="1" s="1"/>
  <c r="AO322" i="1" s="1" a="1"/>
  <c r="AO322" i="1" s="1"/>
  <c r="AQ321" i="1"/>
  <c r="AQ321" i="1" a="1"/>
  <c r="AO321" i="1" a="1"/>
  <c r="AO321" i="1" s="1"/>
  <c r="AK321" i="1"/>
  <c r="AI321" i="1"/>
  <c r="AH321" i="1" s="1"/>
  <c r="AG321" i="1"/>
  <c r="AF321" i="1"/>
  <c r="T321" i="1"/>
  <c r="T321" i="1" a="1"/>
  <c r="S321" i="1"/>
  <c r="R321" i="1"/>
  <c r="R321" i="1" a="1"/>
  <c r="P321" i="1" a="1"/>
  <c r="P321" i="1" s="1"/>
  <c r="AP321" i="1" s="1" a="1"/>
  <c r="AP321" i="1" s="1"/>
  <c r="N321" i="1"/>
  <c r="N321" i="1" a="1"/>
  <c r="AQ320" i="1" a="1"/>
  <c r="AQ320" i="1" s="1"/>
  <c r="AO320" i="1" a="1"/>
  <c r="AO320" i="1" s="1"/>
  <c r="AN320" i="1"/>
  <c r="AL320" i="1"/>
  <c r="AM320" i="1" s="1"/>
  <c r="AK320" i="1"/>
  <c r="AI320" i="1"/>
  <c r="AH320" i="1" s="1"/>
  <c r="AF320" i="1"/>
  <c r="AG320" i="1" s="1"/>
  <c r="T320" i="1" a="1"/>
  <c r="T320" i="1" s="1"/>
  <c r="S320" i="1"/>
  <c r="R320" i="1" a="1"/>
  <c r="R320" i="1" s="1"/>
  <c r="P320" i="1"/>
  <c r="AP320" i="1" s="1" a="1"/>
  <c r="AP320" i="1" s="1"/>
  <c r="P320" i="1" a="1"/>
  <c r="N320" i="1" a="1"/>
  <c r="N320" i="1" s="1"/>
  <c r="AQ319" i="1" a="1"/>
  <c r="AQ319" i="1" s="1"/>
  <c r="AO319" i="1"/>
  <c r="AL319" i="1"/>
  <c r="AN319" i="1" s="1"/>
  <c r="AK319" i="1"/>
  <c r="AI319" i="1"/>
  <c r="AH319" i="1"/>
  <c r="AF319" i="1"/>
  <c r="AG319" i="1" s="1"/>
  <c r="U319" i="1" a="1"/>
  <c r="U319" i="1" s="1"/>
  <c r="T319" i="1" a="1"/>
  <c r="T319" i="1" s="1"/>
  <c r="V319" i="1" s="1"/>
  <c r="S319" i="1"/>
  <c r="R319" i="1"/>
  <c r="R319" i="1" a="1"/>
  <c r="P319" i="1" a="1"/>
  <c r="P319" i="1" s="1"/>
  <c r="AP319" i="1" s="1" a="1"/>
  <c r="AP319" i="1" s="1"/>
  <c r="N319" i="1" a="1"/>
  <c r="N319" i="1" s="1"/>
  <c r="AO319" i="1" s="1" a="1"/>
  <c r="AQ318" i="1" a="1"/>
  <c r="AQ318" i="1" s="1"/>
  <c r="AP318" i="1"/>
  <c r="AO318" i="1"/>
  <c r="AO318" i="1" a="1"/>
  <c r="AK318" i="1"/>
  <c r="AI318" i="1"/>
  <c r="AH318" i="1"/>
  <c r="AF318" i="1"/>
  <c r="AG318" i="1" s="1"/>
  <c r="T318" i="1" a="1"/>
  <c r="T318" i="1" s="1"/>
  <c r="S318" i="1"/>
  <c r="R318" i="1"/>
  <c r="R318" i="1" a="1"/>
  <c r="P318" i="1" a="1"/>
  <c r="P318" i="1" s="1"/>
  <c r="AP318" i="1" s="1" a="1"/>
  <c r="N318" i="1" a="1"/>
  <c r="N318" i="1" s="1"/>
  <c r="AQ317" i="1"/>
  <c r="AQ317" i="1" a="1"/>
  <c r="AN317" i="1"/>
  <c r="AM317" i="1"/>
  <c r="AK317" i="1"/>
  <c r="AI317" i="1"/>
  <c r="AH317" i="1"/>
  <c r="AG317" i="1"/>
  <c r="AF317" i="1"/>
  <c r="T317" i="1" a="1"/>
  <c r="T317" i="1" s="1"/>
  <c r="AL317" i="1" s="1"/>
  <c r="S317" i="1"/>
  <c r="R317" i="1" a="1"/>
  <c r="R317" i="1" s="1"/>
  <c r="P317" i="1" a="1"/>
  <c r="P317" i="1" s="1"/>
  <c r="AP317" i="1" s="1" a="1"/>
  <c r="AP317" i="1" s="1"/>
  <c r="N317" i="1"/>
  <c r="AO317" i="1" s="1" a="1"/>
  <c r="AO317" i="1" s="1"/>
  <c r="N317" i="1" a="1"/>
  <c r="AQ316" i="1"/>
  <c r="AQ316" i="1" a="1"/>
  <c r="AP316" i="1"/>
  <c r="AK316" i="1"/>
  <c r="AI316" i="1"/>
  <c r="AH316" i="1" s="1"/>
  <c r="AF316" i="1"/>
  <c r="AG316" i="1" s="1"/>
  <c r="T316" i="1"/>
  <c r="AL316" i="1" s="1"/>
  <c r="T316" i="1" a="1"/>
  <c r="S316" i="1"/>
  <c r="R316" i="1" a="1"/>
  <c r="R316" i="1" s="1"/>
  <c r="P316" i="1"/>
  <c r="AP316" i="1" s="1" a="1"/>
  <c r="P316" i="1" a="1"/>
  <c r="N316" i="1"/>
  <c r="AO316" i="1" s="1" a="1"/>
  <c r="AO316" i="1" s="1"/>
  <c r="N316" i="1" a="1"/>
  <c r="AQ315" i="1"/>
  <c r="AQ315" i="1" a="1"/>
  <c r="AP315" i="1" a="1"/>
  <c r="AP315" i="1" s="1"/>
  <c r="AO315" i="1" a="1"/>
  <c r="AO315" i="1" s="1"/>
  <c r="AK315" i="1"/>
  <c r="AI315" i="1"/>
  <c r="AH315" i="1"/>
  <c r="AG315" i="1"/>
  <c r="AF315" i="1"/>
  <c r="T315" i="1"/>
  <c r="T315" i="1" a="1"/>
  <c r="S315" i="1"/>
  <c r="R315" i="1"/>
  <c r="R315" i="1" a="1"/>
  <c r="P315" i="1"/>
  <c r="P315" i="1" a="1"/>
  <c r="N315" i="1" a="1"/>
  <c r="N315" i="1" s="1"/>
  <c r="AQ314" i="1" a="1"/>
  <c r="AQ314" i="1" s="1"/>
  <c r="AO314" i="1" a="1"/>
  <c r="AO314" i="1" s="1"/>
  <c r="AL314" i="1"/>
  <c r="AM314" i="1" s="1"/>
  <c r="AK314" i="1"/>
  <c r="AI314" i="1"/>
  <c r="AH314" i="1" s="1"/>
  <c r="AF314" i="1"/>
  <c r="AG314" i="1" s="1"/>
  <c r="T314" i="1" a="1"/>
  <c r="T314" i="1" s="1"/>
  <c r="S314" i="1"/>
  <c r="R314" i="1" a="1"/>
  <c r="R314" i="1" s="1"/>
  <c r="P314" i="1"/>
  <c r="AP314" i="1" s="1" a="1"/>
  <c r="AP314" i="1" s="1"/>
  <c r="P314" i="1" a="1"/>
  <c r="N314" i="1"/>
  <c r="N314" i="1" a="1"/>
  <c r="AQ313" i="1" a="1"/>
  <c r="AQ313" i="1" s="1"/>
  <c r="AL313" i="1"/>
  <c r="AK313" i="1"/>
  <c r="AI313" i="1"/>
  <c r="AH313" i="1" s="1"/>
  <c r="AF313" i="1"/>
  <c r="AG313" i="1" s="1"/>
  <c r="U313" i="1"/>
  <c r="U313" i="1" a="1"/>
  <c r="T313" i="1" a="1"/>
  <c r="T313" i="1" s="1"/>
  <c r="V313" i="1" s="1"/>
  <c r="S313" i="1"/>
  <c r="R313" i="1"/>
  <c r="R313" i="1" a="1"/>
  <c r="P313" i="1" a="1"/>
  <c r="P313" i="1" s="1"/>
  <c r="AP313" i="1" s="1" a="1"/>
  <c r="AP313" i="1" s="1"/>
  <c r="N313" i="1" a="1"/>
  <c r="N313" i="1" s="1"/>
  <c r="AO313" i="1" s="1" a="1"/>
  <c r="AO313" i="1" s="1"/>
  <c r="AQ312" i="1" a="1"/>
  <c r="AQ312" i="1" s="1"/>
  <c r="AP312" i="1"/>
  <c r="AO312" i="1" a="1"/>
  <c r="AO312" i="1" s="1"/>
  <c r="AK312" i="1"/>
  <c r="AI312" i="1"/>
  <c r="AH312" i="1"/>
  <c r="AF312" i="1"/>
  <c r="AG312" i="1" s="1"/>
  <c r="V312" i="1"/>
  <c r="U312" i="1" a="1"/>
  <c r="U312" i="1" s="1"/>
  <c r="T312" i="1"/>
  <c r="AL312" i="1" s="1"/>
  <c r="T312" i="1" a="1"/>
  <c r="S312" i="1"/>
  <c r="R312" i="1"/>
  <c r="R312" i="1" a="1"/>
  <c r="P312" i="1" a="1"/>
  <c r="P312" i="1" s="1"/>
  <c r="AP312" i="1" s="1" a="1"/>
  <c r="N312" i="1" a="1"/>
  <c r="N312" i="1" s="1"/>
  <c r="AQ311" i="1"/>
  <c r="AQ311" i="1" a="1"/>
  <c r="AP311" i="1"/>
  <c r="AP311" i="1" a="1"/>
  <c r="AO311" i="1"/>
  <c r="AO311" i="1" a="1"/>
  <c r="AK311" i="1"/>
  <c r="AI311" i="1"/>
  <c r="AH311" i="1"/>
  <c r="AG311" i="1"/>
  <c r="AF311" i="1"/>
  <c r="T311" i="1"/>
  <c r="T311" i="1" a="1"/>
  <c r="S311" i="1"/>
  <c r="R311" i="1" a="1"/>
  <c r="R311" i="1" s="1"/>
  <c r="P311" i="1" a="1"/>
  <c r="P311" i="1" s="1"/>
  <c r="N311" i="1"/>
  <c r="N311" i="1" a="1"/>
  <c r="AQ310" i="1"/>
  <c r="AQ310" i="1" a="1"/>
  <c r="AM310" i="1"/>
  <c r="AK310" i="1"/>
  <c r="AI310" i="1"/>
  <c r="AH310" i="1" s="1"/>
  <c r="AG310" i="1"/>
  <c r="AF310" i="1"/>
  <c r="T310" i="1"/>
  <c r="AL310" i="1" s="1"/>
  <c r="AN310" i="1" s="1"/>
  <c r="T310" i="1" a="1"/>
  <c r="S310" i="1"/>
  <c r="R310" i="1" a="1"/>
  <c r="R310" i="1" s="1"/>
  <c r="P310" i="1"/>
  <c r="AP310" i="1" s="1" a="1"/>
  <c r="AP310" i="1" s="1"/>
  <c r="P310" i="1" a="1"/>
  <c r="N310" i="1"/>
  <c r="AO310" i="1" s="1" a="1"/>
  <c r="AO310" i="1" s="1"/>
  <c r="N310" i="1" a="1"/>
  <c r="AQ309" i="1" a="1"/>
  <c r="AQ309" i="1" s="1"/>
  <c r="AM309" i="1"/>
  <c r="AL309" i="1"/>
  <c r="AN309" i="1" s="1"/>
  <c r="AK309" i="1"/>
  <c r="AI309" i="1"/>
  <c r="AH309" i="1" s="1"/>
  <c r="AG309" i="1"/>
  <c r="AF309" i="1"/>
  <c r="T309" i="1"/>
  <c r="U309" i="1" s="1" a="1"/>
  <c r="U309" i="1" s="1"/>
  <c r="T309" i="1" a="1"/>
  <c r="S309" i="1"/>
  <c r="R309" i="1"/>
  <c r="R309" i="1" a="1"/>
  <c r="P309" i="1" a="1"/>
  <c r="P309" i="1" s="1"/>
  <c r="AP309" i="1" s="1" a="1"/>
  <c r="AP309" i="1" s="1"/>
  <c r="N309" i="1" a="1"/>
  <c r="N309" i="1" s="1"/>
  <c r="AO309" i="1" s="1" a="1"/>
  <c r="AO309" i="1" s="1"/>
  <c r="AQ308" i="1"/>
  <c r="AQ308" i="1" a="1"/>
  <c r="AL308" i="1"/>
  <c r="AM308" i="1" s="1"/>
  <c r="AK308" i="1"/>
  <c r="AI308" i="1"/>
  <c r="AH308" i="1"/>
  <c r="AG308" i="1"/>
  <c r="AF308" i="1"/>
  <c r="T308" i="1"/>
  <c r="T308" i="1" a="1"/>
  <c r="S308" i="1"/>
  <c r="R308" i="1"/>
  <c r="R308" i="1" a="1"/>
  <c r="P308" i="1" a="1"/>
  <c r="P308" i="1" s="1"/>
  <c r="AP308" i="1" s="1" a="1"/>
  <c r="AP308" i="1" s="1"/>
  <c r="N308" i="1"/>
  <c r="AO308" i="1" s="1" a="1"/>
  <c r="AO308" i="1" s="1"/>
  <c r="N308" i="1" a="1"/>
  <c r="AQ307" i="1" a="1"/>
  <c r="AQ307" i="1" s="1"/>
  <c r="AO307" i="1"/>
  <c r="AK307" i="1"/>
  <c r="AI307" i="1"/>
  <c r="AH307" i="1"/>
  <c r="AF307" i="1"/>
  <c r="AG307" i="1" s="1"/>
  <c r="U307" i="1" a="1"/>
  <c r="U307" i="1" s="1"/>
  <c r="T307" i="1" a="1"/>
  <c r="T307" i="1" s="1"/>
  <c r="S307" i="1"/>
  <c r="R307" i="1"/>
  <c r="R307" i="1" a="1"/>
  <c r="P307" i="1" a="1"/>
  <c r="P307" i="1" s="1"/>
  <c r="AP307" i="1" s="1" a="1"/>
  <c r="AP307" i="1" s="1"/>
  <c r="N307" i="1" a="1"/>
  <c r="N307" i="1" s="1"/>
  <c r="AO307" i="1" s="1" a="1"/>
  <c r="AQ306" i="1" a="1"/>
  <c r="AQ306" i="1" s="1"/>
  <c r="AP306" i="1"/>
  <c r="AK306" i="1"/>
  <c r="AI306" i="1"/>
  <c r="AH306" i="1"/>
  <c r="AF306" i="1"/>
  <c r="AG306" i="1" s="1"/>
  <c r="T306" i="1" a="1"/>
  <c r="T306" i="1" s="1"/>
  <c r="S306" i="1"/>
  <c r="R306" i="1" a="1"/>
  <c r="R306" i="1" s="1"/>
  <c r="P306" i="1" a="1"/>
  <c r="P306" i="1" s="1"/>
  <c r="AP306" i="1" s="1" a="1"/>
  <c r="N306" i="1" a="1"/>
  <c r="N306" i="1" s="1"/>
  <c r="AO306" i="1" s="1" a="1"/>
  <c r="AO306" i="1" s="1"/>
  <c r="AQ305" i="1"/>
  <c r="AQ305" i="1" a="1"/>
  <c r="AK305" i="1"/>
  <c r="AI305" i="1"/>
  <c r="AH305" i="1"/>
  <c r="AG305" i="1"/>
  <c r="AF305" i="1"/>
  <c r="T305" i="1" a="1"/>
  <c r="T305" i="1" s="1"/>
  <c r="S305" i="1"/>
  <c r="R305" i="1" a="1"/>
  <c r="R305" i="1" s="1"/>
  <c r="P305" i="1" a="1"/>
  <c r="P305" i="1" s="1"/>
  <c r="AP305" i="1" s="1" a="1"/>
  <c r="AP305" i="1" s="1"/>
  <c r="N305" i="1"/>
  <c r="AO305" i="1" s="1" a="1"/>
  <c r="AO305" i="1" s="1"/>
  <c r="N305" i="1" a="1"/>
  <c r="AQ304" i="1"/>
  <c r="AQ304" i="1" a="1"/>
  <c r="AM304" i="1"/>
  <c r="AK304" i="1"/>
  <c r="AI304" i="1"/>
  <c r="AH304" i="1" s="1"/>
  <c r="AF304" i="1"/>
  <c r="AG304" i="1" s="1"/>
  <c r="V304" i="1"/>
  <c r="U304" i="1"/>
  <c r="U304" i="1" a="1"/>
  <c r="T304" i="1"/>
  <c r="AL304" i="1" s="1"/>
  <c r="AN304" i="1" s="1"/>
  <c r="T304" i="1" a="1"/>
  <c r="S304" i="1"/>
  <c r="R304" i="1" a="1"/>
  <c r="R304" i="1" s="1"/>
  <c r="P304" i="1"/>
  <c r="AP304" i="1" s="1" a="1"/>
  <c r="AP304" i="1" s="1"/>
  <c r="P304" i="1" a="1"/>
  <c r="N304" i="1" a="1"/>
  <c r="N304" i="1" s="1"/>
  <c r="AO304" i="1" s="1" a="1"/>
  <c r="AO304" i="1" s="1"/>
  <c r="AQ303" i="1"/>
  <c r="AQ303" i="1" a="1"/>
  <c r="AP303" i="1"/>
  <c r="AK303" i="1"/>
  <c r="AI303" i="1"/>
  <c r="AH303" i="1"/>
  <c r="AG303" i="1"/>
  <c r="AF303" i="1"/>
  <c r="T303" i="1"/>
  <c r="V303" i="1" s="1"/>
  <c r="T303" i="1" a="1"/>
  <c r="S303" i="1"/>
  <c r="R303" i="1"/>
  <c r="R303" i="1" a="1"/>
  <c r="P303" i="1" a="1"/>
  <c r="P303" i="1" s="1"/>
  <c r="AP303" i="1" s="1" a="1"/>
  <c r="N303" i="1" a="1"/>
  <c r="N303" i="1" s="1"/>
  <c r="AO303" i="1" s="1" a="1"/>
  <c r="AO303" i="1" s="1"/>
  <c r="AQ302" i="1"/>
  <c r="AQ302" i="1" a="1"/>
  <c r="AO302" i="1" a="1"/>
  <c r="AO302" i="1" s="1"/>
  <c r="AK302" i="1"/>
  <c r="AI302" i="1"/>
  <c r="AH302" i="1" s="1"/>
  <c r="AF302" i="1"/>
  <c r="AG302" i="1" s="1"/>
  <c r="T302" i="1"/>
  <c r="T302" i="1" a="1"/>
  <c r="S302" i="1"/>
  <c r="R302" i="1"/>
  <c r="R302" i="1" a="1"/>
  <c r="P302" i="1" a="1"/>
  <c r="P302" i="1" s="1"/>
  <c r="AP302" i="1" s="1" a="1"/>
  <c r="AP302" i="1" s="1"/>
  <c r="N302" i="1"/>
  <c r="N302" i="1" a="1"/>
  <c r="AQ301" i="1" a="1"/>
  <c r="AQ301" i="1" s="1"/>
  <c r="AP301" i="1" a="1"/>
  <c r="AP301" i="1" s="1"/>
  <c r="AK301" i="1"/>
  <c r="AI301" i="1"/>
  <c r="AH301" i="1" s="1"/>
  <c r="AF301" i="1"/>
  <c r="AG301" i="1" s="1"/>
  <c r="T301" i="1" a="1"/>
  <c r="T301" i="1" s="1"/>
  <c r="V301" i="1" s="1"/>
  <c r="S301" i="1"/>
  <c r="R301" i="1"/>
  <c r="R301" i="1" a="1"/>
  <c r="P301" i="1"/>
  <c r="P301" i="1" a="1"/>
  <c r="N301" i="1" a="1"/>
  <c r="N301" i="1" s="1"/>
  <c r="AO301" i="1" s="1" a="1"/>
  <c r="AO301" i="1" s="1"/>
  <c r="AQ300" i="1" a="1"/>
  <c r="AQ300" i="1" s="1"/>
  <c r="AL300" i="1"/>
  <c r="AK300" i="1"/>
  <c r="AI300" i="1"/>
  <c r="AH300" i="1"/>
  <c r="AF300" i="1"/>
  <c r="AG300" i="1" s="1"/>
  <c r="V300" i="1"/>
  <c r="T300" i="1" a="1"/>
  <c r="T300" i="1" s="1"/>
  <c r="U300" i="1" s="1" a="1"/>
  <c r="U300" i="1" s="1"/>
  <c r="S300" i="1"/>
  <c r="R300" i="1" a="1"/>
  <c r="R300" i="1" s="1"/>
  <c r="P300" i="1" a="1"/>
  <c r="P300" i="1" s="1"/>
  <c r="AP300" i="1" s="1" a="1"/>
  <c r="AP300" i="1" s="1"/>
  <c r="N300" i="1" a="1"/>
  <c r="N300" i="1" s="1"/>
  <c r="AO300" i="1" s="1" a="1"/>
  <c r="AO300" i="1" s="1"/>
  <c r="AQ299" i="1"/>
  <c r="AQ299" i="1" a="1"/>
  <c r="AP299" i="1" a="1"/>
  <c r="AP299" i="1" s="1"/>
  <c r="AM299" i="1"/>
  <c r="AK299" i="1"/>
  <c r="AI299" i="1"/>
  <c r="AH299" i="1"/>
  <c r="AG299" i="1"/>
  <c r="AF299" i="1"/>
  <c r="V299" i="1"/>
  <c r="U299" i="1" a="1"/>
  <c r="U299" i="1" s="1"/>
  <c r="T299" i="1"/>
  <c r="AL299" i="1" s="1"/>
  <c r="AN299" i="1" s="1"/>
  <c r="T299" i="1" a="1"/>
  <c r="S299" i="1"/>
  <c r="R299" i="1" a="1"/>
  <c r="R299" i="1" s="1"/>
  <c r="P299" i="1" a="1"/>
  <c r="P299" i="1" s="1"/>
  <c r="N299" i="1"/>
  <c r="AO299" i="1" s="1" a="1"/>
  <c r="AO299" i="1" s="1"/>
  <c r="N299" i="1" a="1"/>
  <c r="AQ298" i="1"/>
  <c r="AQ298" i="1" a="1"/>
  <c r="AP298" i="1"/>
  <c r="AP298" i="1" a="1"/>
  <c r="AO298" i="1"/>
  <c r="AK298" i="1"/>
  <c r="AI298" i="1"/>
  <c r="AH298" i="1" s="1"/>
  <c r="AF298" i="1"/>
  <c r="AG298" i="1" s="1"/>
  <c r="T298" i="1"/>
  <c r="AL298" i="1" s="1"/>
  <c r="T298" i="1" a="1"/>
  <c r="S298" i="1"/>
  <c r="R298" i="1" a="1"/>
  <c r="R298" i="1" s="1"/>
  <c r="P298" i="1"/>
  <c r="P298" i="1" a="1"/>
  <c r="N298" i="1"/>
  <c r="AO298" i="1" s="1" a="1"/>
  <c r="N298" i="1" a="1"/>
  <c r="AQ297" i="1" a="1"/>
  <c r="AQ297" i="1" s="1"/>
  <c r="AP297" i="1" a="1"/>
  <c r="AP297" i="1" s="1"/>
  <c r="AO297" i="1" a="1"/>
  <c r="AO297" i="1" s="1"/>
  <c r="AL297" i="1"/>
  <c r="AK297" i="1"/>
  <c r="AI297" i="1"/>
  <c r="AH297" i="1"/>
  <c r="AG297" i="1"/>
  <c r="AF297" i="1"/>
  <c r="T297" i="1"/>
  <c r="T297" i="1" a="1"/>
  <c r="S297" i="1"/>
  <c r="R297" i="1"/>
  <c r="R297" i="1" a="1"/>
  <c r="P297" i="1"/>
  <c r="P297" i="1" a="1"/>
  <c r="N297" i="1" a="1"/>
  <c r="N297" i="1" s="1"/>
  <c r="AQ296" i="1" a="1"/>
  <c r="AQ296" i="1" s="1"/>
  <c r="AP296" i="1" a="1"/>
  <c r="AP296" i="1" s="1"/>
  <c r="AK296" i="1"/>
  <c r="AI296" i="1"/>
  <c r="AH296" i="1" s="1"/>
  <c r="AF296" i="1"/>
  <c r="AG296" i="1" s="1"/>
  <c r="T296" i="1" a="1"/>
  <c r="T296" i="1" s="1"/>
  <c r="S296" i="1"/>
  <c r="R296" i="1"/>
  <c r="R296" i="1" a="1"/>
  <c r="P296" i="1"/>
  <c r="P296" i="1" a="1"/>
  <c r="N296" i="1"/>
  <c r="AO296" i="1" s="1" a="1"/>
  <c r="AO296" i="1" s="1"/>
  <c r="N296" i="1" a="1"/>
  <c r="AQ295" i="1" a="1"/>
  <c r="AQ295" i="1" s="1"/>
  <c r="AL295" i="1"/>
  <c r="AK295" i="1"/>
  <c r="AI295" i="1"/>
  <c r="AH295" i="1" s="1"/>
  <c r="AF295" i="1"/>
  <c r="AG295" i="1" s="1"/>
  <c r="U295" i="1"/>
  <c r="U295" i="1" a="1"/>
  <c r="T295" i="1" a="1"/>
  <c r="T295" i="1" s="1"/>
  <c r="V295" i="1" s="1"/>
  <c r="S295" i="1"/>
  <c r="R295" i="1"/>
  <c r="R295" i="1" a="1"/>
  <c r="P295" i="1" a="1"/>
  <c r="P295" i="1" s="1"/>
  <c r="AP295" i="1" s="1" a="1"/>
  <c r="AP295" i="1" s="1"/>
  <c r="N295" i="1" a="1"/>
  <c r="N295" i="1" s="1"/>
  <c r="AO295" i="1" s="1" a="1"/>
  <c r="AO295" i="1" s="1"/>
  <c r="AQ294" i="1" a="1"/>
  <c r="AQ294" i="1" s="1"/>
  <c r="AP294" i="1"/>
  <c r="AO294" i="1" a="1"/>
  <c r="AO294" i="1" s="1"/>
  <c r="AK294" i="1"/>
  <c r="AI294" i="1"/>
  <c r="AH294" i="1"/>
  <c r="AF294" i="1"/>
  <c r="AG294" i="1" s="1"/>
  <c r="V294" i="1"/>
  <c r="U294" i="1" a="1"/>
  <c r="U294" i="1" s="1"/>
  <c r="T294" i="1"/>
  <c r="AL294" i="1" s="1"/>
  <c r="T294" i="1" a="1"/>
  <c r="S294" i="1"/>
  <c r="R294" i="1"/>
  <c r="R294" i="1" a="1"/>
  <c r="P294" i="1" a="1"/>
  <c r="P294" i="1" s="1"/>
  <c r="AP294" i="1" s="1" a="1"/>
  <c r="N294" i="1" a="1"/>
  <c r="N294" i="1" s="1"/>
  <c r="AQ293" i="1"/>
  <c r="AQ293" i="1" a="1"/>
  <c r="AP293" i="1" a="1"/>
  <c r="AP293" i="1" s="1"/>
  <c r="AO293" i="1"/>
  <c r="AO293" i="1" a="1"/>
  <c r="AK293" i="1"/>
  <c r="AI293" i="1"/>
  <c r="AH293" i="1"/>
  <c r="AG293" i="1"/>
  <c r="AF293" i="1"/>
  <c r="T293" i="1" a="1"/>
  <c r="T293" i="1" s="1"/>
  <c r="S293" i="1"/>
  <c r="R293" i="1" a="1"/>
  <c r="R293" i="1" s="1"/>
  <c r="P293" i="1" a="1"/>
  <c r="P293" i="1" s="1"/>
  <c r="N293" i="1"/>
  <c r="N293" i="1" a="1"/>
  <c r="AQ292" i="1"/>
  <c r="AQ292" i="1" a="1"/>
  <c r="AM292" i="1"/>
  <c r="AK292" i="1"/>
  <c r="AI292" i="1"/>
  <c r="AH292" i="1" s="1"/>
  <c r="AG292" i="1"/>
  <c r="AF292" i="1"/>
  <c r="T292" i="1"/>
  <c r="AL292" i="1" s="1"/>
  <c r="AN292" i="1" s="1"/>
  <c r="T292" i="1" a="1"/>
  <c r="S292" i="1"/>
  <c r="R292" i="1" a="1"/>
  <c r="R292" i="1" s="1"/>
  <c r="P292" i="1"/>
  <c r="AP292" i="1" s="1" a="1"/>
  <c r="AP292" i="1" s="1"/>
  <c r="P292" i="1" a="1"/>
  <c r="N292" i="1"/>
  <c r="AO292" i="1" s="1" a="1"/>
  <c r="AO292" i="1" s="1"/>
  <c r="N292" i="1" a="1"/>
  <c r="AQ291" i="1" a="1"/>
  <c r="AQ291" i="1" s="1"/>
  <c r="AO291" i="1" a="1"/>
  <c r="AO291" i="1" s="1"/>
  <c r="AL291" i="1"/>
  <c r="AN291" i="1" s="1"/>
  <c r="AK291" i="1"/>
  <c r="AI291" i="1"/>
  <c r="AH291" i="1" s="1"/>
  <c r="AG291" i="1"/>
  <c r="AF291" i="1"/>
  <c r="T291" i="1"/>
  <c r="U291" i="1" s="1" a="1"/>
  <c r="U291" i="1" s="1"/>
  <c r="T291" i="1" a="1"/>
  <c r="S291" i="1"/>
  <c r="R291" i="1"/>
  <c r="R291" i="1" a="1"/>
  <c r="P291" i="1"/>
  <c r="AP291" i="1" s="1" a="1"/>
  <c r="AP291" i="1" s="1"/>
  <c r="P291" i="1" a="1"/>
  <c r="N291" i="1" a="1"/>
  <c r="N291" i="1" s="1"/>
  <c r="AQ290" i="1"/>
  <c r="AQ290" i="1" a="1"/>
  <c r="AL290" i="1"/>
  <c r="AK290" i="1"/>
  <c r="AI290" i="1"/>
  <c r="AH290" i="1" s="1"/>
  <c r="AG290" i="1"/>
  <c r="AF290" i="1"/>
  <c r="T290" i="1"/>
  <c r="T290" i="1" a="1"/>
  <c r="S290" i="1"/>
  <c r="R290" i="1"/>
  <c r="R290" i="1" a="1"/>
  <c r="P290" i="1"/>
  <c r="AP290" i="1" s="1" a="1"/>
  <c r="AP290" i="1" s="1"/>
  <c r="P290" i="1" a="1"/>
  <c r="N290" i="1"/>
  <c r="AO290" i="1" s="1" a="1"/>
  <c r="AO290" i="1" s="1"/>
  <c r="N290" i="1" a="1"/>
  <c r="AQ289" i="1" a="1"/>
  <c r="AQ289" i="1" s="1"/>
  <c r="AO289" i="1"/>
  <c r="AK289" i="1"/>
  <c r="AI289" i="1"/>
  <c r="AH289" i="1"/>
  <c r="AF289" i="1"/>
  <c r="AG289" i="1" s="1"/>
  <c r="T289" i="1" a="1"/>
  <c r="T289" i="1" s="1"/>
  <c r="S289" i="1"/>
  <c r="R289" i="1"/>
  <c r="R289" i="1" a="1"/>
  <c r="P289" i="1" a="1"/>
  <c r="P289" i="1" s="1"/>
  <c r="AP289" i="1" s="1" a="1"/>
  <c r="AP289" i="1" s="1"/>
  <c r="N289" i="1" a="1"/>
  <c r="N289" i="1" s="1"/>
  <c r="AO289" i="1" s="1" a="1"/>
  <c r="AQ288" i="1" a="1"/>
  <c r="AQ288" i="1" s="1"/>
  <c r="AP288" i="1"/>
  <c r="AK288" i="1"/>
  <c r="AI288" i="1"/>
  <c r="AH288" i="1"/>
  <c r="AF288" i="1"/>
  <c r="AG288" i="1" s="1"/>
  <c r="T288" i="1"/>
  <c r="T288" i="1" a="1"/>
  <c r="S288" i="1"/>
  <c r="R288" i="1"/>
  <c r="R288" i="1" a="1"/>
  <c r="P288" i="1" a="1"/>
  <c r="P288" i="1" s="1"/>
  <c r="AP288" i="1" s="1" a="1"/>
  <c r="N288" i="1" a="1"/>
  <c r="N288" i="1" s="1"/>
  <c r="AO288" i="1" s="1" a="1"/>
  <c r="AO288" i="1" s="1"/>
  <c r="AQ287" i="1"/>
  <c r="AQ287" i="1" a="1"/>
  <c r="AK287" i="1"/>
  <c r="AI287" i="1"/>
  <c r="AH287" i="1"/>
  <c r="AG287" i="1"/>
  <c r="AF287" i="1"/>
  <c r="T287" i="1" a="1"/>
  <c r="T287" i="1" s="1"/>
  <c r="S287" i="1"/>
  <c r="R287" i="1" a="1"/>
  <c r="R287" i="1" s="1"/>
  <c r="P287" i="1" a="1"/>
  <c r="P287" i="1" s="1"/>
  <c r="AP287" i="1" s="1" a="1"/>
  <c r="AP287" i="1" s="1"/>
  <c r="N287" i="1"/>
  <c r="AO287" i="1" s="1" a="1"/>
  <c r="AO287" i="1" s="1"/>
  <c r="N287" i="1" a="1"/>
  <c r="AQ286" i="1"/>
  <c r="AQ286" i="1" a="1"/>
  <c r="AM286" i="1"/>
  <c r="AK286" i="1"/>
  <c r="AI286" i="1"/>
  <c r="AH286" i="1" s="1"/>
  <c r="AG286" i="1"/>
  <c r="AF286" i="1"/>
  <c r="V286" i="1"/>
  <c r="T286" i="1"/>
  <c r="AL286" i="1" s="1"/>
  <c r="AN286" i="1" s="1"/>
  <c r="T286" i="1" a="1"/>
  <c r="S286" i="1"/>
  <c r="R286" i="1" a="1"/>
  <c r="R286" i="1" s="1"/>
  <c r="P286" i="1"/>
  <c r="AP286" i="1" s="1" a="1"/>
  <c r="AP286" i="1" s="1"/>
  <c r="P286" i="1" a="1"/>
  <c r="N286" i="1" a="1"/>
  <c r="N286" i="1" s="1"/>
  <c r="AO286" i="1" s="1" a="1"/>
  <c r="AO286" i="1" s="1"/>
  <c r="AQ285" i="1" a="1"/>
  <c r="AQ285" i="1" s="1"/>
  <c r="AK285" i="1"/>
  <c r="AI285" i="1"/>
  <c r="AH285" i="1" s="1"/>
  <c r="AG285" i="1"/>
  <c r="AF285" i="1"/>
  <c r="V285" i="1"/>
  <c r="U285" i="1"/>
  <c r="T285" i="1"/>
  <c r="U285" i="1" s="1" a="1"/>
  <c r="T285" i="1" a="1"/>
  <c r="S285" i="1"/>
  <c r="R285" i="1"/>
  <c r="R285" i="1" a="1"/>
  <c r="P285" i="1" a="1"/>
  <c r="P285" i="1" s="1"/>
  <c r="AP285" i="1" s="1" a="1"/>
  <c r="AP285" i="1" s="1"/>
  <c r="N285" i="1" a="1"/>
  <c r="N285" i="1" s="1"/>
  <c r="AO285" i="1" s="1" a="1"/>
  <c r="AO285" i="1" s="1"/>
  <c r="AQ284" i="1"/>
  <c r="AQ284" i="1" a="1"/>
  <c r="AP284" i="1" a="1"/>
  <c r="AP284" i="1" s="1"/>
  <c r="AK284" i="1"/>
  <c r="AI284" i="1"/>
  <c r="AH284" i="1"/>
  <c r="AG284" i="1"/>
  <c r="AF284" i="1"/>
  <c r="T284" i="1" a="1"/>
  <c r="T284" i="1" s="1"/>
  <c r="S284" i="1"/>
  <c r="R284" i="1" a="1"/>
  <c r="R284" i="1" s="1"/>
  <c r="P284" i="1"/>
  <c r="P284" i="1" a="1"/>
  <c r="N284" i="1"/>
  <c r="AO284" i="1" s="1" a="1"/>
  <c r="AO284" i="1" s="1"/>
  <c r="N284" i="1" a="1"/>
  <c r="AQ283" i="1" a="1"/>
  <c r="AQ283" i="1" s="1"/>
  <c r="AP283" i="1" a="1"/>
  <c r="AP283" i="1" s="1"/>
  <c r="AO283" i="1"/>
  <c r="AO283" i="1" a="1"/>
  <c r="AK283" i="1"/>
  <c r="AI283" i="1"/>
  <c r="AH283" i="1" s="1"/>
  <c r="AF283" i="1"/>
  <c r="AG283" i="1" s="1"/>
  <c r="U283" i="1" a="1"/>
  <c r="U283" i="1" s="1"/>
  <c r="T283" i="1"/>
  <c r="T283" i="1" a="1"/>
  <c r="S283" i="1"/>
  <c r="R283" i="1"/>
  <c r="R283" i="1" a="1"/>
  <c r="P283" i="1" a="1"/>
  <c r="P283" i="1" s="1"/>
  <c r="N283" i="1" a="1"/>
  <c r="N283" i="1" s="1"/>
  <c r="AQ282" i="1" a="1"/>
  <c r="AQ282" i="1" s="1"/>
  <c r="AP282" i="1" a="1"/>
  <c r="AP282" i="1" s="1"/>
  <c r="AO282" i="1" a="1"/>
  <c r="AO282" i="1" s="1"/>
  <c r="AK282" i="1"/>
  <c r="AI282" i="1"/>
  <c r="AH282" i="1"/>
  <c r="AF282" i="1"/>
  <c r="AG282" i="1" s="1"/>
  <c r="T282" i="1" a="1"/>
  <c r="T282" i="1" s="1"/>
  <c r="S282" i="1"/>
  <c r="R282" i="1" a="1"/>
  <c r="R282" i="1" s="1"/>
  <c r="P282" i="1" a="1"/>
  <c r="P282" i="1" s="1"/>
  <c r="N282" i="1" a="1"/>
  <c r="N282" i="1" s="1"/>
  <c r="AQ281" i="1" a="1"/>
  <c r="AQ281" i="1" s="1"/>
  <c r="AP281" i="1" a="1"/>
  <c r="AP281" i="1" s="1"/>
  <c r="AK281" i="1"/>
  <c r="AI281" i="1"/>
  <c r="AH281" i="1"/>
  <c r="AF281" i="1"/>
  <c r="AG281" i="1" s="1"/>
  <c r="U281" i="1" a="1"/>
  <c r="U281" i="1" s="1"/>
  <c r="T281" i="1"/>
  <c r="T281" i="1" a="1"/>
  <c r="S281" i="1"/>
  <c r="R281" i="1" a="1"/>
  <c r="R281" i="1" s="1"/>
  <c r="P281" i="1" a="1"/>
  <c r="P281" i="1" s="1"/>
  <c r="N281" i="1"/>
  <c r="AO281" i="1" s="1" a="1"/>
  <c r="AO281" i="1" s="1"/>
  <c r="N281" i="1" a="1"/>
  <c r="AQ280" i="1" a="1"/>
  <c r="AQ280" i="1" s="1"/>
  <c r="AM280" i="1"/>
  <c r="AK280" i="1"/>
  <c r="AI280" i="1"/>
  <c r="AH280" i="1" s="1"/>
  <c r="AG280" i="1"/>
  <c r="AF280" i="1"/>
  <c r="V280" i="1"/>
  <c r="U280" i="1" a="1"/>
  <c r="U280" i="1" s="1"/>
  <c r="T280" i="1"/>
  <c r="AL280" i="1" s="1"/>
  <c r="AN280" i="1" s="1"/>
  <c r="T280" i="1" a="1"/>
  <c r="S280" i="1"/>
  <c r="R280" i="1" a="1"/>
  <c r="R280" i="1" s="1"/>
  <c r="P280" i="1" a="1"/>
  <c r="P280" i="1" s="1"/>
  <c r="AP280" i="1" s="1" a="1"/>
  <c r="AP280" i="1" s="1"/>
  <c r="N280" i="1" a="1"/>
  <c r="N280" i="1" s="1"/>
  <c r="AO280" i="1" s="1" a="1"/>
  <c r="AO280" i="1" s="1"/>
  <c r="AQ279" i="1"/>
  <c r="AQ279" i="1" a="1"/>
  <c r="AL279" i="1"/>
  <c r="AN279" i="1" s="1"/>
  <c r="AK279" i="1"/>
  <c r="AI279" i="1"/>
  <c r="AH279" i="1"/>
  <c r="AF279" i="1"/>
  <c r="AG279" i="1" s="1"/>
  <c r="V279" i="1"/>
  <c r="T279" i="1"/>
  <c r="U279" i="1" s="1" a="1"/>
  <c r="U279" i="1" s="1"/>
  <c r="T279" i="1" a="1"/>
  <c r="S279" i="1"/>
  <c r="R279" i="1"/>
  <c r="R279" i="1" a="1"/>
  <c r="P279" i="1" a="1"/>
  <c r="P279" i="1" s="1"/>
  <c r="AP279" i="1" s="1" a="1"/>
  <c r="AP279" i="1" s="1"/>
  <c r="N279" i="1"/>
  <c r="AO279" i="1" s="1" a="1"/>
  <c r="AO279" i="1" s="1"/>
  <c r="N279" i="1" a="1"/>
  <c r="AQ278" i="1"/>
  <c r="AQ278" i="1" a="1"/>
  <c r="AL278" i="1"/>
  <c r="AK278" i="1"/>
  <c r="AI278" i="1"/>
  <c r="AH278" i="1" s="1"/>
  <c r="AG278" i="1"/>
  <c r="AF278" i="1"/>
  <c r="T278" i="1"/>
  <c r="T278" i="1" a="1"/>
  <c r="S278" i="1"/>
  <c r="R278" i="1"/>
  <c r="R278" i="1" a="1"/>
  <c r="P278" i="1"/>
  <c r="AP278" i="1" s="1" a="1"/>
  <c r="AP278" i="1" s="1"/>
  <c r="P278" i="1" a="1"/>
  <c r="N278" i="1"/>
  <c r="AO278" i="1" s="1" a="1"/>
  <c r="AO278" i="1" s="1"/>
  <c r="N278" i="1" a="1"/>
  <c r="AQ277" i="1" a="1"/>
  <c r="AQ277" i="1" s="1"/>
  <c r="AP277" i="1" a="1"/>
  <c r="AP277" i="1" s="1"/>
  <c r="AK277" i="1"/>
  <c r="AI277" i="1"/>
  <c r="AH277" i="1"/>
  <c r="AF277" i="1"/>
  <c r="AG277" i="1" s="1"/>
  <c r="U277" i="1" a="1"/>
  <c r="U277" i="1" s="1"/>
  <c r="T277" i="1" a="1"/>
  <c r="T277" i="1" s="1"/>
  <c r="S277" i="1"/>
  <c r="R277" i="1" a="1"/>
  <c r="R277" i="1" s="1"/>
  <c r="P277" i="1"/>
  <c r="P277" i="1" a="1"/>
  <c r="N277" i="1" a="1"/>
  <c r="N277" i="1" s="1"/>
  <c r="AO277" i="1" s="1" a="1"/>
  <c r="AO277" i="1" s="1"/>
  <c r="AQ276" i="1" a="1"/>
  <c r="AQ276" i="1" s="1"/>
  <c r="AP276" i="1" a="1"/>
  <c r="AP276" i="1" s="1"/>
  <c r="AO276" i="1"/>
  <c r="AO276" i="1" a="1"/>
  <c r="AN276" i="1"/>
  <c r="AK276" i="1"/>
  <c r="AI276" i="1"/>
  <c r="AH276" i="1"/>
  <c r="AF276" i="1"/>
  <c r="AG276" i="1" s="1"/>
  <c r="U276" i="1" a="1"/>
  <c r="U276" i="1" s="1"/>
  <c r="T276" i="1"/>
  <c r="AL276" i="1" s="1"/>
  <c r="AM276" i="1" s="1"/>
  <c r="T276" i="1" a="1"/>
  <c r="S276" i="1"/>
  <c r="R276" i="1"/>
  <c r="R276" i="1" a="1"/>
  <c r="P276" i="1" a="1"/>
  <c r="P276" i="1" s="1"/>
  <c r="N276" i="1" a="1"/>
  <c r="N276" i="1" s="1"/>
  <c r="AQ275" i="1" a="1"/>
  <c r="AQ275" i="1" s="1"/>
  <c r="AP275" i="1"/>
  <c r="AP275" i="1" a="1"/>
  <c r="AK275" i="1"/>
  <c r="AI275" i="1"/>
  <c r="AH275" i="1"/>
  <c r="AG275" i="1"/>
  <c r="AF275" i="1"/>
  <c r="T275" i="1" a="1"/>
  <c r="T275" i="1" s="1"/>
  <c r="S275" i="1"/>
  <c r="R275" i="1" a="1"/>
  <c r="R275" i="1" s="1"/>
  <c r="P275" i="1" a="1"/>
  <c r="P275" i="1" s="1"/>
  <c r="N275" i="1" a="1"/>
  <c r="N275" i="1" s="1"/>
  <c r="AO275" i="1" s="1" a="1"/>
  <c r="AO275" i="1" s="1"/>
  <c r="AQ274" i="1"/>
  <c r="AQ274" i="1" a="1"/>
  <c r="AO274" i="1"/>
  <c r="AO274" i="1" a="1"/>
  <c r="AK274" i="1"/>
  <c r="AI274" i="1"/>
  <c r="AH274" i="1" s="1"/>
  <c r="AF274" i="1"/>
  <c r="AG274" i="1" s="1"/>
  <c r="T274" i="1"/>
  <c r="T274" i="1" a="1"/>
  <c r="S274" i="1"/>
  <c r="R274" i="1" a="1"/>
  <c r="R274" i="1" s="1"/>
  <c r="P274" i="1" a="1"/>
  <c r="P274" i="1" s="1"/>
  <c r="AP274" i="1" s="1" a="1"/>
  <c r="AP274" i="1" s="1"/>
  <c r="N274" i="1"/>
  <c r="N274" i="1" a="1"/>
  <c r="AQ273" i="1" a="1"/>
  <c r="AQ273" i="1" s="1"/>
  <c r="AL273" i="1"/>
  <c r="AN273" i="1" s="1"/>
  <c r="AK273" i="1"/>
  <c r="AI273" i="1"/>
  <c r="AH273" i="1"/>
  <c r="AG273" i="1"/>
  <c r="AF273" i="1"/>
  <c r="V273" i="1"/>
  <c r="U273" i="1"/>
  <c r="T273" i="1"/>
  <c r="U273" i="1" s="1" a="1"/>
  <c r="T273" i="1" a="1"/>
  <c r="S273" i="1"/>
  <c r="R273" i="1" a="1"/>
  <c r="R273" i="1" s="1"/>
  <c r="P273" i="1"/>
  <c r="AP273" i="1" s="1" a="1"/>
  <c r="AP273" i="1" s="1"/>
  <c r="P273" i="1" a="1"/>
  <c r="N273" i="1"/>
  <c r="AO273" i="1" s="1" a="1"/>
  <c r="AO273" i="1" s="1"/>
  <c r="N273" i="1" a="1"/>
  <c r="AQ272" i="1" a="1"/>
  <c r="AQ272" i="1" s="1"/>
  <c r="AK272" i="1"/>
  <c r="AI272" i="1"/>
  <c r="AH272" i="1" s="1"/>
  <c r="AG272" i="1"/>
  <c r="AF272" i="1"/>
  <c r="T272" i="1" a="1"/>
  <c r="T272" i="1" s="1"/>
  <c r="AL272" i="1" s="1"/>
  <c r="S272" i="1"/>
  <c r="R272" i="1"/>
  <c r="R272" i="1" a="1"/>
  <c r="P272" i="1"/>
  <c r="AP272" i="1" s="1" a="1"/>
  <c r="AP272" i="1" s="1"/>
  <c r="P272" i="1" a="1"/>
  <c r="N272" i="1"/>
  <c r="AO272" i="1" s="1" a="1"/>
  <c r="AO272" i="1" s="1"/>
  <c r="N272" i="1" a="1"/>
  <c r="AQ271" i="1" a="1"/>
  <c r="AQ271" i="1" s="1"/>
  <c r="AL271" i="1"/>
  <c r="AK271" i="1"/>
  <c r="AI271" i="1"/>
  <c r="AH271" i="1"/>
  <c r="AF271" i="1"/>
  <c r="AG271" i="1" s="1"/>
  <c r="U271" i="1" a="1"/>
  <c r="U271" i="1" s="1"/>
  <c r="T271" i="1"/>
  <c r="V271" i="1" s="1"/>
  <c r="T271" i="1" a="1"/>
  <c r="S271" i="1"/>
  <c r="R271" i="1"/>
  <c r="R271" i="1" a="1"/>
  <c r="P271" i="1" a="1"/>
  <c r="P271" i="1" s="1"/>
  <c r="AP271" i="1" s="1" a="1"/>
  <c r="AP271" i="1" s="1"/>
  <c r="N271" i="1" a="1"/>
  <c r="N271" i="1" s="1"/>
  <c r="AO271" i="1" s="1" a="1"/>
  <c r="AO271" i="1" s="1"/>
  <c r="AQ270" i="1" a="1"/>
  <c r="AQ270" i="1" s="1"/>
  <c r="AP270" i="1"/>
  <c r="AP270" i="1" a="1"/>
  <c r="AK270" i="1"/>
  <c r="AI270" i="1"/>
  <c r="AH270" i="1"/>
  <c r="AF270" i="1"/>
  <c r="AG270" i="1" s="1"/>
  <c r="T270" i="1"/>
  <c r="V270" i="1" s="1"/>
  <c r="T270" i="1" a="1"/>
  <c r="S270" i="1"/>
  <c r="R270" i="1" a="1"/>
  <c r="R270" i="1" s="1"/>
  <c r="P270" i="1" a="1"/>
  <c r="P270" i="1" s="1"/>
  <c r="N270" i="1" a="1"/>
  <c r="N270" i="1" s="1"/>
  <c r="AO270" i="1" s="1" a="1"/>
  <c r="AO270" i="1" s="1"/>
  <c r="AQ269" i="1" a="1"/>
  <c r="AQ269" i="1" s="1"/>
  <c r="AP269" i="1"/>
  <c r="AP269" i="1" a="1"/>
  <c r="AO269" i="1" a="1"/>
  <c r="AO269" i="1" s="1"/>
  <c r="AK269" i="1"/>
  <c r="AI269" i="1"/>
  <c r="AH269" i="1"/>
  <c r="AF269" i="1"/>
  <c r="AG269" i="1" s="1"/>
  <c r="T269" i="1" a="1"/>
  <c r="T269" i="1" s="1"/>
  <c r="S269" i="1"/>
  <c r="R269" i="1" a="1"/>
  <c r="R269" i="1" s="1"/>
  <c r="P269" i="1" a="1"/>
  <c r="P269" i="1" s="1"/>
  <c r="N269" i="1"/>
  <c r="N269" i="1" a="1"/>
  <c r="AQ268" i="1" a="1"/>
  <c r="AQ268" i="1" s="1"/>
  <c r="AP268" i="1"/>
  <c r="AP268" i="1" a="1"/>
  <c r="AO268" i="1"/>
  <c r="AM268" i="1"/>
  <c r="AK268" i="1"/>
  <c r="AI268" i="1"/>
  <c r="AH268" i="1"/>
  <c r="AG268" i="1"/>
  <c r="AF268" i="1"/>
  <c r="T268" i="1"/>
  <c r="AL268" i="1" s="1"/>
  <c r="AN268" i="1" s="1"/>
  <c r="T268" i="1" a="1"/>
  <c r="S268" i="1"/>
  <c r="R268" i="1" a="1"/>
  <c r="R268" i="1" s="1"/>
  <c r="P268" i="1"/>
  <c r="P268" i="1" a="1"/>
  <c r="N268" i="1" a="1"/>
  <c r="N268" i="1" s="1"/>
  <c r="AO268" i="1" s="1" a="1"/>
  <c r="AQ267" i="1" a="1"/>
  <c r="AQ267" i="1" s="1"/>
  <c r="AK267" i="1"/>
  <c r="AI267" i="1"/>
  <c r="AH267" i="1" s="1"/>
  <c r="AF267" i="1"/>
  <c r="AG267" i="1" s="1"/>
  <c r="T267" i="1"/>
  <c r="T267" i="1" a="1"/>
  <c r="S267" i="1"/>
  <c r="R267" i="1"/>
  <c r="R267" i="1" a="1"/>
  <c r="P267" i="1"/>
  <c r="AP267" i="1" s="1" a="1"/>
  <c r="AP267" i="1" s="1"/>
  <c r="P267" i="1" a="1"/>
  <c r="N267" i="1" a="1"/>
  <c r="N267" i="1" s="1"/>
  <c r="AO267" i="1" s="1" a="1"/>
  <c r="AO267" i="1" s="1"/>
  <c r="AQ266" i="1"/>
  <c r="AQ266" i="1" a="1"/>
  <c r="AK266" i="1"/>
  <c r="AI266" i="1"/>
  <c r="AH266" i="1" s="1"/>
  <c r="AF266" i="1"/>
  <c r="AG266" i="1" s="1"/>
  <c r="T266" i="1" a="1"/>
  <c r="T266" i="1" s="1"/>
  <c r="AL266" i="1" s="1"/>
  <c r="AM266" i="1" s="1"/>
  <c r="S266" i="1"/>
  <c r="R266" i="1"/>
  <c r="R266" i="1" a="1"/>
  <c r="P266" i="1"/>
  <c r="AP266" i="1" s="1" a="1"/>
  <c r="AP266" i="1" s="1"/>
  <c r="P266" i="1" a="1"/>
  <c r="N266" i="1"/>
  <c r="AO266" i="1" s="1" a="1"/>
  <c r="AO266" i="1" s="1"/>
  <c r="N266" i="1" a="1"/>
  <c r="AQ265" i="1" a="1"/>
  <c r="AQ265" i="1" s="1"/>
  <c r="AL265" i="1"/>
  <c r="AN265" i="1" s="1"/>
  <c r="AK265" i="1"/>
  <c r="AI265" i="1"/>
  <c r="AH265" i="1" s="1"/>
  <c r="AF265" i="1"/>
  <c r="AG265" i="1" s="1"/>
  <c r="T265" i="1" a="1"/>
  <c r="T265" i="1" s="1"/>
  <c r="S265" i="1"/>
  <c r="R265" i="1" a="1"/>
  <c r="R265" i="1" s="1"/>
  <c r="P265" i="1"/>
  <c r="AP265" i="1" s="1" a="1"/>
  <c r="AP265" i="1" s="1"/>
  <c r="P265" i="1" a="1"/>
  <c r="N265" i="1" a="1"/>
  <c r="N265" i="1" s="1"/>
  <c r="AO265" i="1" s="1" a="1"/>
  <c r="AO265" i="1" s="1"/>
  <c r="AQ264" i="1" a="1"/>
  <c r="AQ264" i="1" s="1"/>
  <c r="AP264" i="1"/>
  <c r="AK264" i="1"/>
  <c r="AI264" i="1"/>
  <c r="AH264" i="1"/>
  <c r="AF264" i="1"/>
  <c r="AG264" i="1" s="1"/>
  <c r="T264" i="1" a="1"/>
  <c r="T264" i="1" s="1"/>
  <c r="S264" i="1"/>
  <c r="R264" i="1" a="1"/>
  <c r="R264" i="1" s="1"/>
  <c r="P264" i="1" a="1"/>
  <c r="P264" i="1" s="1"/>
  <c r="AP264" i="1" s="1" a="1"/>
  <c r="N264" i="1" a="1"/>
  <c r="N264" i="1" s="1"/>
  <c r="AO264" i="1" s="1" a="1"/>
  <c r="AO264" i="1" s="1"/>
  <c r="AQ263" i="1"/>
  <c r="AQ263" i="1" a="1"/>
  <c r="AP263" i="1" a="1"/>
  <c r="AP263" i="1" s="1"/>
  <c r="AK263" i="1"/>
  <c r="AI263" i="1"/>
  <c r="AH263" i="1"/>
  <c r="AF263" i="1"/>
  <c r="AG263" i="1" s="1"/>
  <c r="V263" i="1"/>
  <c r="U263" i="1" a="1"/>
  <c r="U263" i="1" s="1"/>
  <c r="T263" i="1"/>
  <c r="AL263" i="1" s="1"/>
  <c r="AN263" i="1" s="1"/>
  <c r="T263" i="1" a="1"/>
  <c r="S263" i="1"/>
  <c r="R263" i="1" a="1"/>
  <c r="R263" i="1" s="1"/>
  <c r="P263" i="1" a="1"/>
  <c r="P263" i="1" s="1"/>
  <c r="N263" i="1"/>
  <c r="AO263" i="1" s="1" a="1"/>
  <c r="AO263" i="1" s="1"/>
  <c r="N263" i="1" a="1"/>
  <c r="AQ262" i="1"/>
  <c r="AQ262" i="1" a="1"/>
  <c r="AP262" i="1"/>
  <c r="AO262" i="1"/>
  <c r="AK262" i="1"/>
  <c r="AI262" i="1"/>
  <c r="AH262" i="1" s="1"/>
  <c r="AF262" i="1"/>
  <c r="AG262" i="1" s="1"/>
  <c r="V262" i="1"/>
  <c r="U262" i="1" a="1"/>
  <c r="U262" i="1" s="1"/>
  <c r="T262" i="1"/>
  <c r="AL262" i="1" s="1"/>
  <c r="AN262" i="1" s="1"/>
  <c r="T262" i="1" a="1"/>
  <c r="S262" i="1"/>
  <c r="R262" i="1" a="1"/>
  <c r="R262" i="1" s="1"/>
  <c r="P262" i="1" a="1"/>
  <c r="P262" i="1" s="1"/>
  <c r="AP262" i="1" s="1" a="1"/>
  <c r="N262" i="1" a="1"/>
  <c r="N262" i="1" s="1"/>
  <c r="AO262" i="1" s="1" a="1"/>
  <c r="AQ261" i="1" a="1"/>
  <c r="AQ261" i="1" s="1"/>
  <c r="AO261" i="1" a="1"/>
  <c r="AO261" i="1" s="1"/>
  <c r="AK261" i="1"/>
  <c r="AI261" i="1"/>
  <c r="AH261" i="1"/>
  <c r="AF261" i="1"/>
  <c r="AG261" i="1" s="1"/>
  <c r="V261" i="1"/>
  <c r="T261" i="1"/>
  <c r="T261" i="1" a="1"/>
  <c r="S261" i="1"/>
  <c r="R261" i="1"/>
  <c r="R261" i="1" a="1"/>
  <c r="P261" i="1" a="1"/>
  <c r="P261" i="1" s="1"/>
  <c r="AP261" i="1" s="1" a="1"/>
  <c r="AP261" i="1" s="1"/>
  <c r="N261" i="1"/>
  <c r="N261" i="1" a="1"/>
  <c r="AQ260" i="1" a="1"/>
  <c r="AQ260" i="1" s="1"/>
  <c r="AK260" i="1"/>
  <c r="AI260" i="1"/>
  <c r="AH260" i="1"/>
  <c r="AG260" i="1"/>
  <c r="AF260" i="1"/>
  <c r="T260" i="1"/>
  <c r="T260" i="1" a="1"/>
  <c r="S260" i="1"/>
  <c r="R260" i="1" a="1"/>
  <c r="R260" i="1" s="1"/>
  <c r="P260" i="1"/>
  <c r="AP260" i="1" s="1" a="1"/>
  <c r="AP260" i="1" s="1"/>
  <c r="P260" i="1" a="1"/>
  <c r="N260" i="1" a="1"/>
  <c r="N260" i="1" s="1"/>
  <c r="AO260" i="1" s="1" a="1"/>
  <c r="AO260" i="1" s="1"/>
  <c r="AQ259" i="1" a="1"/>
  <c r="AQ259" i="1" s="1"/>
  <c r="AO259" i="1" a="1"/>
  <c r="AO259" i="1" s="1"/>
  <c r="AK259" i="1"/>
  <c r="AI259" i="1"/>
  <c r="AH259" i="1" s="1"/>
  <c r="AF259" i="1"/>
  <c r="AG259" i="1" s="1"/>
  <c r="T259" i="1" a="1"/>
  <c r="T259" i="1" s="1"/>
  <c r="AL259" i="1" s="1"/>
  <c r="AN259" i="1" s="1"/>
  <c r="S259" i="1"/>
  <c r="R259" i="1" a="1"/>
  <c r="R259" i="1" s="1"/>
  <c r="P259" i="1" a="1"/>
  <c r="P259" i="1" s="1"/>
  <c r="AP259" i="1" s="1" a="1"/>
  <c r="AP259" i="1" s="1"/>
  <c r="N259" i="1" a="1"/>
  <c r="N259" i="1" s="1"/>
  <c r="AQ258" i="1" a="1"/>
  <c r="AQ258" i="1" s="1"/>
  <c r="AN258" i="1"/>
  <c r="AM258" i="1"/>
  <c r="AL258" i="1"/>
  <c r="AK258" i="1"/>
  <c r="AI258" i="1"/>
  <c r="AH258" i="1"/>
  <c r="AF258" i="1"/>
  <c r="AG258" i="1" s="1"/>
  <c r="V258" i="1"/>
  <c r="T258" i="1"/>
  <c r="U258" i="1" s="1" a="1"/>
  <c r="U258" i="1" s="1"/>
  <c r="T258" i="1" a="1"/>
  <c r="S258" i="1"/>
  <c r="R258" i="1"/>
  <c r="R258" i="1" a="1"/>
  <c r="P258" i="1" a="1"/>
  <c r="P258" i="1" s="1"/>
  <c r="AP258" i="1" s="1" a="1"/>
  <c r="AP258" i="1" s="1"/>
  <c r="N258" i="1" a="1"/>
  <c r="N258" i="1" s="1"/>
  <c r="AO258" i="1" s="1" a="1"/>
  <c r="AO258" i="1" s="1"/>
  <c r="AQ257" i="1" a="1"/>
  <c r="AQ257" i="1" s="1"/>
  <c r="AK257" i="1"/>
  <c r="AI257" i="1"/>
  <c r="AH257" i="1"/>
  <c r="AF257" i="1"/>
  <c r="AG257" i="1" s="1"/>
  <c r="V257" i="1"/>
  <c r="T257" i="1" a="1"/>
  <c r="T257" i="1" s="1"/>
  <c r="S257" i="1"/>
  <c r="R257" i="1" a="1"/>
  <c r="R257" i="1" s="1"/>
  <c r="P257" i="1" a="1"/>
  <c r="P257" i="1" s="1"/>
  <c r="AP257" i="1" s="1" a="1"/>
  <c r="AP257" i="1" s="1"/>
  <c r="N257" i="1" a="1"/>
  <c r="N257" i="1" s="1"/>
  <c r="AO257" i="1" s="1" a="1"/>
  <c r="AO257" i="1" s="1"/>
  <c r="AQ256" i="1" a="1"/>
  <c r="AQ256" i="1" s="1"/>
  <c r="AP256" i="1" a="1"/>
  <c r="AP256" i="1" s="1"/>
  <c r="AK256" i="1"/>
  <c r="AI256" i="1"/>
  <c r="AH256" i="1" s="1"/>
  <c r="AF256" i="1"/>
  <c r="AG256" i="1" s="1"/>
  <c r="V256" i="1"/>
  <c r="U256" i="1" a="1"/>
  <c r="U256" i="1" s="1"/>
  <c r="T256" i="1"/>
  <c r="AL256" i="1" s="1"/>
  <c r="T256" i="1" a="1"/>
  <c r="S256" i="1"/>
  <c r="R256" i="1" a="1"/>
  <c r="R256" i="1" s="1"/>
  <c r="P256" i="1" a="1"/>
  <c r="P256" i="1" s="1"/>
  <c r="N256" i="1"/>
  <c r="AO256" i="1" s="1" a="1"/>
  <c r="AO256" i="1" s="1"/>
  <c r="N256" i="1" a="1"/>
  <c r="AQ255" i="1" a="1"/>
  <c r="AQ255" i="1" s="1"/>
  <c r="AP255" i="1"/>
  <c r="AP255" i="1" a="1"/>
  <c r="AK255" i="1"/>
  <c r="AI255" i="1"/>
  <c r="AH255" i="1"/>
  <c r="AG255" i="1"/>
  <c r="AF255" i="1"/>
  <c r="V255" i="1"/>
  <c r="T255" i="1"/>
  <c r="T255" i="1" a="1"/>
  <c r="S255" i="1"/>
  <c r="R255" i="1" a="1"/>
  <c r="R255" i="1" s="1"/>
  <c r="P255" i="1"/>
  <c r="P255" i="1" a="1"/>
  <c r="N255" i="1"/>
  <c r="AO255" i="1" s="1" a="1"/>
  <c r="AO255" i="1" s="1"/>
  <c r="N255" i="1" a="1"/>
  <c r="AQ254" i="1"/>
  <c r="AQ254" i="1" a="1"/>
  <c r="AP254" i="1" a="1"/>
  <c r="AP254" i="1" s="1"/>
  <c r="AO254" i="1" a="1"/>
  <c r="AO254" i="1" s="1"/>
  <c r="AK254" i="1"/>
  <c r="AI254" i="1"/>
  <c r="AH254" i="1" s="1"/>
  <c r="AG254" i="1"/>
  <c r="AF254" i="1"/>
  <c r="T254" i="1" a="1"/>
  <c r="T254" i="1" s="1"/>
  <c r="S254" i="1"/>
  <c r="R254" i="1"/>
  <c r="R254" i="1" a="1"/>
  <c r="P254" i="1" a="1"/>
  <c r="P254" i="1" s="1"/>
  <c r="N254" i="1"/>
  <c r="N254" i="1" a="1"/>
  <c r="AQ253" i="1" a="1"/>
  <c r="AQ253" i="1" s="1"/>
  <c r="AO253" i="1" a="1"/>
  <c r="AO253" i="1" s="1"/>
  <c r="AK253" i="1"/>
  <c r="AI253" i="1"/>
  <c r="AH253" i="1"/>
  <c r="AF253" i="1"/>
  <c r="AG253" i="1" s="1"/>
  <c r="T253" i="1" a="1"/>
  <c r="T253" i="1" s="1"/>
  <c r="S253" i="1"/>
  <c r="R253" i="1"/>
  <c r="R253" i="1" a="1"/>
  <c r="P253" i="1"/>
  <c r="AP253" i="1" s="1" a="1"/>
  <c r="AP253" i="1" s="1"/>
  <c r="P253" i="1" a="1"/>
  <c r="N253" i="1" a="1"/>
  <c r="N253" i="1" s="1"/>
  <c r="AQ252" i="1" a="1"/>
  <c r="AQ252" i="1" s="1"/>
  <c r="AO252" i="1" a="1"/>
  <c r="AO252" i="1" s="1"/>
  <c r="AL252" i="1"/>
  <c r="AN252" i="1" s="1"/>
  <c r="AK252" i="1"/>
  <c r="AI252" i="1"/>
  <c r="AH252" i="1"/>
  <c r="AF252" i="1"/>
  <c r="AG252" i="1" s="1"/>
  <c r="T252" i="1"/>
  <c r="T252" i="1" a="1"/>
  <c r="S252" i="1"/>
  <c r="R252" i="1" a="1"/>
  <c r="R252" i="1" s="1"/>
  <c r="P252" i="1" a="1"/>
  <c r="P252" i="1" s="1"/>
  <c r="AP252" i="1" s="1" a="1"/>
  <c r="AP252" i="1" s="1"/>
  <c r="N252" i="1" a="1"/>
  <c r="N252" i="1" s="1"/>
  <c r="AQ251" i="1"/>
  <c r="AQ251" i="1" a="1"/>
  <c r="AK251" i="1"/>
  <c r="AI251" i="1"/>
  <c r="AH251" i="1"/>
  <c r="AF251" i="1"/>
  <c r="AG251" i="1" s="1"/>
  <c r="T251" i="1" a="1"/>
  <c r="T251" i="1" s="1"/>
  <c r="S251" i="1"/>
  <c r="R251" i="1" a="1"/>
  <c r="R251" i="1" s="1"/>
  <c r="P251" i="1" a="1"/>
  <c r="P251" i="1" s="1"/>
  <c r="AP251" i="1" s="1" a="1"/>
  <c r="AP251" i="1" s="1"/>
  <c r="N251" i="1"/>
  <c r="AO251" i="1" s="1" a="1"/>
  <c r="AO251" i="1" s="1"/>
  <c r="N251" i="1" a="1"/>
  <c r="AQ250" i="1"/>
  <c r="AQ250" i="1" a="1"/>
  <c r="AM250" i="1"/>
  <c r="AK250" i="1"/>
  <c r="AI250" i="1"/>
  <c r="AH250" i="1"/>
  <c r="AG250" i="1"/>
  <c r="AF250" i="1"/>
  <c r="V250" i="1"/>
  <c r="T250" i="1"/>
  <c r="AL250" i="1" s="1"/>
  <c r="AN250" i="1" s="1"/>
  <c r="T250" i="1" a="1"/>
  <c r="S250" i="1"/>
  <c r="R250" i="1" a="1"/>
  <c r="R250" i="1" s="1"/>
  <c r="P250" i="1"/>
  <c r="AP250" i="1" s="1" a="1"/>
  <c r="AP250" i="1" s="1"/>
  <c r="P250" i="1" a="1"/>
  <c r="N250" i="1" a="1"/>
  <c r="N250" i="1" s="1"/>
  <c r="AO250" i="1" s="1" a="1"/>
  <c r="AO250" i="1" s="1"/>
  <c r="AQ249" i="1"/>
  <c r="AQ249" i="1" a="1"/>
  <c r="AK249" i="1"/>
  <c r="AI249" i="1"/>
  <c r="AH249" i="1"/>
  <c r="AG249" i="1"/>
  <c r="AF249" i="1"/>
  <c r="T249" i="1"/>
  <c r="AL249" i="1" s="1"/>
  <c r="T249" i="1" a="1"/>
  <c r="S249" i="1"/>
  <c r="R249" i="1" a="1"/>
  <c r="R249" i="1" s="1"/>
  <c r="P249" i="1"/>
  <c r="P249" i="1" a="1"/>
  <c r="N249" i="1" a="1"/>
  <c r="N249" i="1" s="1"/>
  <c r="AO249" i="1" s="1" a="1"/>
  <c r="AO249" i="1" s="1"/>
  <c r="AQ248" i="1"/>
  <c r="AQ248" i="1" a="1"/>
  <c r="AP248" i="1" a="1"/>
  <c r="AP248" i="1" s="1"/>
  <c r="AK248" i="1"/>
  <c r="AI248" i="1"/>
  <c r="AH248" i="1" s="1"/>
  <c r="AF248" i="1"/>
  <c r="AG248" i="1" s="1"/>
  <c r="V248" i="1"/>
  <c r="T248" i="1"/>
  <c r="T248" i="1" a="1"/>
  <c r="S248" i="1"/>
  <c r="R248" i="1"/>
  <c r="R248" i="1" a="1"/>
  <c r="P248" i="1"/>
  <c r="P248" i="1" a="1"/>
  <c r="N248" i="1" a="1"/>
  <c r="N248" i="1" s="1"/>
  <c r="AO248" i="1" s="1" a="1"/>
  <c r="AO248" i="1" s="1"/>
  <c r="AQ247" i="1" a="1"/>
  <c r="AQ247" i="1" s="1"/>
  <c r="AP247" i="1" a="1"/>
  <c r="AP247" i="1" s="1"/>
  <c r="AO247" i="1" a="1"/>
  <c r="AO247" i="1" s="1"/>
  <c r="AK247" i="1"/>
  <c r="AI247" i="1"/>
  <c r="AH247" i="1" s="1"/>
  <c r="AF247" i="1"/>
  <c r="AG247" i="1" s="1"/>
  <c r="T247" i="1"/>
  <c r="AL247" i="1" s="1"/>
  <c r="T247" i="1" a="1"/>
  <c r="S247" i="1"/>
  <c r="R247" i="1" a="1"/>
  <c r="R247" i="1" s="1"/>
  <c r="P247" i="1"/>
  <c r="P247" i="1" a="1"/>
  <c r="N247" i="1"/>
  <c r="N247" i="1" a="1"/>
  <c r="AQ246" i="1" a="1"/>
  <c r="AQ246" i="1" s="1"/>
  <c r="AM246" i="1"/>
  <c r="AL246" i="1"/>
  <c r="AN246" i="1" s="1"/>
  <c r="AK246" i="1"/>
  <c r="AI246" i="1"/>
  <c r="AH246" i="1" s="1"/>
  <c r="AF246" i="1"/>
  <c r="AG246" i="1" s="1"/>
  <c r="T246" i="1"/>
  <c r="T246" i="1" a="1"/>
  <c r="S246" i="1"/>
  <c r="R246" i="1"/>
  <c r="R246" i="1" a="1"/>
  <c r="P246" i="1"/>
  <c r="AP246" i="1" s="1" a="1"/>
  <c r="AP246" i="1" s="1"/>
  <c r="P246" i="1" a="1"/>
  <c r="N246" i="1" a="1"/>
  <c r="N246" i="1" s="1"/>
  <c r="AO246" i="1" s="1" a="1"/>
  <c r="AO246" i="1" s="1"/>
  <c r="AQ245" i="1" a="1"/>
  <c r="AQ245" i="1" s="1"/>
  <c r="AO245" i="1" a="1"/>
  <c r="AO245" i="1" s="1"/>
  <c r="AK245" i="1"/>
  <c r="AI245" i="1"/>
  <c r="AH245" i="1"/>
  <c r="AF245" i="1"/>
  <c r="AG245" i="1" s="1"/>
  <c r="T245" i="1" a="1"/>
  <c r="T245" i="1" s="1"/>
  <c r="AL245" i="1" s="1"/>
  <c r="S245" i="1"/>
  <c r="R245" i="1"/>
  <c r="R245" i="1" a="1"/>
  <c r="P245" i="1" a="1"/>
  <c r="P245" i="1" s="1"/>
  <c r="AP245" i="1" s="1" a="1"/>
  <c r="AP245" i="1" s="1"/>
  <c r="N245" i="1" a="1"/>
  <c r="N245" i="1" s="1"/>
  <c r="AQ244" i="1"/>
  <c r="AQ244" i="1" a="1"/>
  <c r="AN244" i="1"/>
  <c r="AM244" i="1"/>
  <c r="AK244" i="1"/>
  <c r="AI244" i="1"/>
  <c r="AH244" i="1"/>
  <c r="AF244" i="1"/>
  <c r="AG244" i="1" s="1"/>
  <c r="V244" i="1"/>
  <c r="U244" i="1" a="1"/>
  <c r="U244" i="1" s="1"/>
  <c r="T244" i="1"/>
  <c r="AL244" i="1" s="1"/>
  <c r="T244" i="1" a="1"/>
  <c r="S244" i="1"/>
  <c r="R244" i="1" a="1"/>
  <c r="R244" i="1" s="1"/>
  <c r="P244" i="1" a="1"/>
  <c r="P244" i="1" s="1"/>
  <c r="AP244" i="1" s="1" a="1"/>
  <c r="AP244" i="1" s="1"/>
  <c r="N244" i="1"/>
  <c r="AO244" i="1" s="1" a="1"/>
  <c r="AO244" i="1" s="1"/>
  <c r="N244" i="1" a="1"/>
  <c r="AQ243" i="1"/>
  <c r="AQ243" i="1" a="1"/>
  <c r="AK243" i="1"/>
  <c r="AI243" i="1"/>
  <c r="AH243" i="1" s="1"/>
  <c r="AG243" i="1"/>
  <c r="AF243" i="1"/>
  <c r="V243" i="1"/>
  <c r="U243" i="1"/>
  <c r="U243" i="1" a="1"/>
  <c r="T243" i="1"/>
  <c r="AL243" i="1" s="1"/>
  <c r="AN243" i="1" s="1"/>
  <c r="T243" i="1" a="1"/>
  <c r="S243" i="1"/>
  <c r="R243" i="1" a="1"/>
  <c r="R243" i="1" s="1"/>
  <c r="P243" i="1" a="1"/>
  <c r="P243" i="1" s="1"/>
  <c r="AP243" i="1" s="1" a="1"/>
  <c r="AP243" i="1" s="1"/>
  <c r="N243" i="1"/>
  <c r="AO243" i="1" s="1" a="1"/>
  <c r="AO243" i="1" s="1"/>
  <c r="N243" i="1" a="1"/>
  <c r="AQ242" i="1" a="1"/>
  <c r="AQ242" i="1" s="1"/>
  <c r="AK242" i="1"/>
  <c r="AI242" i="1"/>
  <c r="AH242" i="1" s="1"/>
  <c r="AG242" i="1"/>
  <c r="AF242" i="1"/>
  <c r="V242" i="1"/>
  <c r="T242" i="1"/>
  <c r="T242" i="1" a="1"/>
  <c r="S242" i="1"/>
  <c r="R242" i="1" a="1"/>
  <c r="R242" i="1" s="1"/>
  <c r="P242" i="1" a="1"/>
  <c r="P242" i="1" s="1"/>
  <c r="AP242" i="1" s="1" a="1"/>
  <c r="AP242" i="1" s="1"/>
  <c r="N242" i="1" a="1"/>
  <c r="N242" i="1" s="1"/>
  <c r="AO242" i="1" s="1" a="1"/>
  <c r="AO242" i="1" s="1"/>
  <c r="AQ241" i="1" a="1"/>
  <c r="AQ241" i="1" s="1"/>
  <c r="AP241" i="1" a="1"/>
  <c r="AP241" i="1" s="1"/>
  <c r="AO241" i="1" a="1"/>
  <c r="AO241" i="1" s="1"/>
  <c r="AK241" i="1"/>
  <c r="AI241" i="1"/>
  <c r="AH241" i="1"/>
  <c r="AG241" i="1"/>
  <c r="AF241" i="1"/>
  <c r="T241" i="1"/>
  <c r="T241" i="1" a="1"/>
  <c r="S241" i="1"/>
  <c r="R241" i="1"/>
  <c r="R241" i="1" a="1"/>
  <c r="P241" i="1" a="1"/>
  <c r="P241" i="1" s="1"/>
  <c r="N241" i="1" a="1"/>
  <c r="N241" i="1" s="1"/>
  <c r="AQ240" i="1" a="1"/>
  <c r="AQ240" i="1" s="1"/>
  <c r="AO240" i="1"/>
  <c r="AO240" i="1" a="1"/>
  <c r="AK240" i="1"/>
  <c r="AI240" i="1"/>
  <c r="AH240" i="1"/>
  <c r="AF240" i="1"/>
  <c r="AG240" i="1" s="1"/>
  <c r="T240" i="1" a="1"/>
  <c r="T240" i="1" s="1"/>
  <c r="S240" i="1"/>
  <c r="R240" i="1" a="1"/>
  <c r="R240" i="1" s="1"/>
  <c r="P240" i="1"/>
  <c r="AP240" i="1" s="1" a="1"/>
  <c r="AP240" i="1" s="1"/>
  <c r="P240" i="1" a="1"/>
  <c r="N240" i="1" a="1"/>
  <c r="N240" i="1" s="1"/>
  <c r="AQ239" i="1" a="1"/>
  <c r="AQ239" i="1" s="1"/>
  <c r="AP239" i="1" a="1"/>
  <c r="AP239" i="1" s="1"/>
  <c r="AK239" i="1"/>
  <c r="AI239" i="1"/>
  <c r="AH239" i="1"/>
  <c r="AF239" i="1"/>
  <c r="AG239" i="1" s="1"/>
  <c r="V239" i="1"/>
  <c r="U239" i="1" a="1"/>
  <c r="U239" i="1" s="1"/>
  <c r="T239" i="1"/>
  <c r="AL239" i="1" s="1"/>
  <c r="T239" i="1" a="1"/>
  <c r="S239" i="1"/>
  <c r="R239" i="1" a="1"/>
  <c r="R239" i="1" s="1"/>
  <c r="P239" i="1" a="1"/>
  <c r="P239" i="1" s="1"/>
  <c r="N239" i="1" a="1"/>
  <c r="N239" i="1" s="1"/>
  <c r="AO239" i="1" s="1" a="1"/>
  <c r="AO239" i="1" s="1"/>
  <c r="AQ238" i="1" a="1"/>
  <c r="AQ238" i="1" s="1"/>
  <c r="AK238" i="1"/>
  <c r="AI238" i="1"/>
  <c r="AH238" i="1"/>
  <c r="AG238" i="1"/>
  <c r="AF238" i="1"/>
  <c r="T238" i="1"/>
  <c r="T238" i="1" a="1"/>
  <c r="S238" i="1"/>
  <c r="R238" i="1" a="1"/>
  <c r="R238" i="1" s="1"/>
  <c r="P238" i="1" a="1"/>
  <c r="P238" i="1" s="1"/>
  <c r="AP238" i="1" s="1" a="1"/>
  <c r="AP238" i="1" s="1"/>
  <c r="N238" i="1" a="1"/>
  <c r="N238" i="1" s="1"/>
  <c r="AO238" i="1" s="1" a="1"/>
  <c r="AO238" i="1" s="1"/>
  <c r="AQ237" i="1"/>
  <c r="AQ237" i="1" a="1"/>
  <c r="AP237" i="1" a="1"/>
  <c r="AP237" i="1" s="1"/>
  <c r="AK237" i="1"/>
  <c r="AI237" i="1"/>
  <c r="AH237" i="1"/>
  <c r="AG237" i="1"/>
  <c r="AF237" i="1"/>
  <c r="T237" i="1"/>
  <c r="T237" i="1" a="1"/>
  <c r="S237" i="1"/>
  <c r="R237" i="1" a="1"/>
  <c r="R237" i="1" s="1"/>
  <c r="P237" i="1"/>
  <c r="P237" i="1" a="1"/>
  <c r="N237" i="1"/>
  <c r="AO237" i="1" s="1" a="1"/>
  <c r="AO237" i="1" s="1"/>
  <c r="N237" i="1" a="1"/>
  <c r="AQ236" i="1" a="1"/>
  <c r="AQ236" i="1" s="1"/>
  <c r="AO236" i="1" a="1"/>
  <c r="AO236" i="1" s="1"/>
  <c r="AL236" i="1"/>
  <c r="AK236" i="1"/>
  <c r="AI236" i="1"/>
  <c r="AH236" i="1"/>
  <c r="AG236" i="1"/>
  <c r="AF236" i="1"/>
  <c r="V236" i="1"/>
  <c r="U236" i="1"/>
  <c r="T236" i="1"/>
  <c r="U236" i="1" s="1" a="1"/>
  <c r="T236" i="1" a="1"/>
  <c r="S236" i="1"/>
  <c r="R236" i="1" a="1"/>
  <c r="R236" i="1" s="1"/>
  <c r="P236" i="1" a="1"/>
  <c r="P236" i="1" s="1"/>
  <c r="AP236" i="1" s="1" a="1"/>
  <c r="AP236" i="1" s="1"/>
  <c r="N236" i="1" a="1"/>
  <c r="N236" i="1" s="1"/>
  <c r="AQ235" i="1"/>
  <c r="AQ235" i="1" a="1"/>
  <c r="AK235" i="1"/>
  <c r="AI235" i="1"/>
  <c r="AH235" i="1"/>
  <c r="AG235" i="1"/>
  <c r="AF235" i="1"/>
  <c r="T235" i="1" a="1"/>
  <c r="T235" i="1" s="1"/>
  <c r="S235" i="1"/>
  <c r="R235" i="1" a="1"/>
  <c r="R235" i="1" s="1"/>
  <c r="P235" i="1" a="1"/>
  <c r="P235" i="1" s="1"/>
  <c r="AP235" i="1" s="1" a="1"/>
  <c r="AP235" i="1" s="1"/>
  <c r="N235" i="1"/>
  <c r="AO235" i="1" s="1" a="1"/>
  <c r="AO235" i="1" s="1"/>
  <c r="N235" i="1" a="1"/>
  <c r="AQ234" i="1" a="1"/>
  <c r="AQ234" i="1" s="1"/>
  <c r="AO234" i="1"/>
  <c r="AO234" i="1" a="1"/>
  <c r="AK234" i="1"/>
  <c r="AI234" i="1"/>
  <c r="AH234" i="1"/>
  <c r="AF234" i="1"/>
  <c r="AG234" i="1" s="1"/>
  <c r="T234" i="1" a="1"/>
  <c r="T234" i="1" s="1"/>
  <c r="S234" i="1"/>
  <c r="R234" i="1"/>
  <c r="R234" i="1" a="1"/>
  <c r="P234" i="1" a="1"/>
  <c r="P234" i="1" s="1"/>
  <c r="AP234" i="1" s="1" a="1"/>
  <c r="AP234" i="1" s="1"/>
  <c r="N234" i="1" a="1"/>
  <c r="N234" i="1" s="1"/>
  <c r="AQ233" i="1" a="1"/>
  <c r="AQ233" i="1" s="1"/>
  <c r="AP233" i="1"/>
  <c r="AP233" i="1" a="1"/>
  <c r="AO233" i="1" a="1"/>
  <c r="AO233" i="1" s="1"/>
  <c r="AK233" i="1"/>
  <c r="AI233" i="1"/>
  <c r="AH233" i="1"/>
  <c r="AF233" i="1"/>
  <c r="AG233" i="1" s="1"/>
  <c r="T233" i="1" a="1"/>
  <c r="T233" i="1" s="1"/>
  <c r="AL233" i="1" s="1"/>
  <c r="S233" i="1"/>
  <c r="R233" i="1" a="1"/>
  <c r="R233" i="1" s="1"/>
  <c r="P233" i="1" a="1"/>
  <c r="P233" i="1" s="1"/>
  <c r="N233" i="1" a="1"/>
  <c r="N233" i="1" s="1"/>
  <c r="AQ232" i="1"/>
  <c r="AQ232" i="1" a="1"/>
  <c r="AK232" i="1"/>
  <c r="AI232" i="1"/>
  <c r="AH232" i="1"/>
  <c r="AF232" i="1"/>
  <c r="AG232" i="1" s="1"/>
  <c r="T232" i="1" a="1"/>
  <c r="T232" i="1" s="1"/>
  <c r="S232" i="1"/>
  <c r="R232" i="1" a="1"/>
  <c r="R232" i="1" s="1"/>
  <c r="P232" i="1" a="1"/>
  <c r="P232" i="1" s="1"/>
  <c r="AP232" i="1" s="1" a="1"/>
  <c r="AP232" i="1" s="1"/>
  <c r="N232" i="1"/>
  <c r="AO232" i="1" s="1" a="1"/>
  <c r="AO232" i="1" s="1"/>
  <c r="N232" i="1" a="1"/>
  <c r="AQ231" i="1" a="1"/>
  <c r="AQ231" i="1" s="1"/>
  <c r="AK231" i="1"/>
  <c r="AI231" i="1"/>
  <c r="AH231" i="1" s="1"/>
  <c r="AG231" i="1"/>
  <c r="AF231" i="1"/>
  <c r="T231" i="1"/>
  <c r="T231" i="1" a="1"/>
  <c r="S231" i="1"/>
  <c r="R231" i="1" a="1"/>
  <c r="R231" i="1" s="1"/>
  <c r="P231" i="1"/>
  <c r="AP231" i="1" s="1" a="1"/>
  <c r="AP231" i="1" s="1"/>
  <c r="P231" i="1" a="1"/>
  <c r="N231" i="1" a="1"/>
  <c r="N231" i="1" s="1"/>
  <c r="AO231" i="1" s="1" a="1"/>
  <c r="AO231" i="1" s="1"/>
  <c r="AQ230" i="1" a="1"/>
  <c r="AQ230" i="1" s="1"/>
  <c r="AL230" i="1"/>
  <c r="AN230" i="1" s="1"/>
  <c r="AK230" i="1"/>
  <c r="AI230" i="1"/>
  <c r="AH230" i="1"/>
  <c r="AG230" i="1"/>
  <c r="AF230" i="1"/>
  <c r="T230" i="1"/>
  <c r="T230" i="1" a="1"/>
  <c r="S230" i="1"/>
  <c r="R230" i="1" a="1"/>
  <c r="R230" i="1" s="1"/>
  <c r="P230" i="1" a="1"/>
  <c r="P230" i="1" s="1"/>
  <c r="AP230" i="1" s="1" a="1"/>
  <c r="AP230" i="1" s="1"/>
  <c r="N230" i="1"/>
  <c r="AO230" i="1" s="1" a="1"/>
  <c r="AO230" i="1" s="1"/>
  <c r="N230" i="1" a="1"/>
  <c r="AQ229" i="1" a="1"/>
  <c r="AQ229" i="1" s="1"/>
  <c r="AO229" i="1" a="1"/>
  <c r="AO229" i="1" s="1"/>
  <c r="AK229" i="1"/>
  <c r="AI229" i="1"/>
  <c r="AH229" i="1"/>
  <c r="AF229" i="1"/>
  <c r="AG229" i="1" s="1"/>
  <c r="T229" i="1"/>
  <c r="T229" i="1" a="1"/>
  <c r="S229" i="1"/>
  <c r="R229" i="1"/>
  <c r="R229" i="1" a="1"/>
  <c r="P229" i="1" a="1"/>
  <c r="P229" i="1" s="1"/>
  <c r="AP229" i="1" s="1" a="1"/>
  <c r="AP229" i="1" s="1"/>
  <c r="N229" i="1"/>
  <c r="N229" i="1" a="1"/>
  <c r="AQ228" i="1" a="1"/>
  <c r="AQ228" i="1" s="1"/>
  <c r="AK228" i="1"/>
  <c r="AI228" i="1"/>
  <c r="AH228" i="1" s="1"/>
  <c r="AF228" i="1"/>
  <c r="AG228" i="1" s="1"/>
  <c r="T228" i="1" a="1"/>
  <c r="T228" i="1" s="1"/>
  <c r="S228" i="1"/>
  <c r="R228" i="1" a="1"/>
  <c r="R228" i="1" s="1"/>
  <c r="P228" i="1" a="1"/>
  <c r="P228" i="1" s="1"/>
  <c r="AP228" i="1" s="1" a="1"/>
  <c r="AP228" i="1" s="1"/>
  <c r="N228" i="1"/>
  <c r="AO228" i="1" s="1" a="1"/>
  <c r="AO228" i="1" s="1"/>
  <c r="N228" i="1" a="1"/>
  <c r="AQ227" i="1" a="1"/>
  <c r="AQ227" i="1" s="1"/>
  <c r="AO227" i="1" a="1"/>
  <c r="AO227" i="1" s="1"/>
  <c r="AK227" i="1"/>
  <c r="AI227" i="1"/>
  <c r="AH227" i="1"/>
  <c r="AF227" i="1"/>
  <c r="AG227" i="1" s="1"/>
  <c r="T227" i="1"/>
  <c r="U227" i="1" s="1" a="1"/>
  <c r="U227" i="1" s="1"/>
  <c r="T227" i="1" a="1"/>
  <c r="S227" i="1"/>
  <c r="R227" i="1"/>
  <c r="R227" i="1" a="1"/>
  <c r="P227" i="1" a="1"/>
  <c r="P227" i="1" s="1"/>
  <c r="AP227" i="1" s="1" a="1"/>
  <c r="AP227" i="1" s="1"/>
  <c r="N227" i="1" a="1"/>
  <c r="N227" i="1" s="1"/>
  <c r="AQ226" i="1" a="1"/>
  <c r="AQ226" i="1" s="1"/>
  <c r="AL226" i="1"/>
  <c r="AK226" i="1"/>
  <c r="AI226" i="1"/>
  <c r="AH226" i="1"/>
  <c r="AF226" i="1"/>
  <c r="AG226" i="1" s="1"/>
  <c r="T226" i="1"/>
  <c r="V226" i="1" s="1"/>
  <c r="T226" i="1" a="1"/>
  <c r="S226" i="1"/>
  <c r="R226" i="1"/>
  <c r="R226" i="1" a="1"/>
  <c r="P226" i="1" a="1"/>
  <c r="P226" i="1" s="1"/>
  <c r="AP226" i="1" s="1" a="1"/>
  <c r="AP226" i="1" s="1"/>
  <c r="N226" i="1"/>
  <c r="AO226" i="1" s="1" a="1"/>
  <c r="AO226" i="1" s="1"/>
  <c r="N226" i="1" a="1"/>
  <c r="AQ225" i="1" a="1"/>
  <c r="AQ225" i="1" s="1"/>
  <c r="AK225" i="1"/>
  <c r="AI225" i="1"/>
  <c r="AH225" i="1"/>
  <c r="AF225" i="1"/>
  <c r="AG225" i="1" s="1"/>
  <c r="T225" i="1"/>
  <c r="T225" i="1" a="1"/>
  <c r="S225" i="1"/>
  <c r="R225" i="1" a="1"/>
  <c r="R225" i="1" s="1"/>
  <c r="P225" i="1"/>
  <c r="AP225" i="1" s="1" a="1"/>
  <c r="AP225" i="1" s="1"/>
  <c r="P225" i="1" a="1"/>
  <c r="N225" i="1"/>
  <c r="AO225" i="1" s="1" a="1"/>
  <c r="AO225" i="1" s="1"/>
  <c r="N225" i="1" a="1"/>
  <c r="AQ224" i="1"/>
  <c r="AQ224" i="1" a="1"/>
  <c r="AP224" i="1" a="1"/>
  <c r="AP224" i="1" s="1"/>
  <c r="AO224" i="1" a="1"/>
  <c r="AO224" i="1" s="1"/>
  <c r="AK224" i="1"/>
  <c r="AI224" i="1"/>
  <c r="AH224" i="1" s="1"/>
  <c r="AF224" i="1"/>
  <c r="AG224" i="1" s="1"/>
  <c r="U224" i="1" a="1"/>
  <c r="U224" i="1" s="1"/>
  <c r="T224" i="1"/>
  <c r="T224" i="1" a="1"/>
  <c r="S224" i="1"/>
  <c r="R224" i="1"/>
  <c r="R224" i="1" a="1"/>
  <c r="P224" i="1" a="1"/>
  <c r="P224" i="1" s="1"/>
  <c r="N224" i="1" a="1"/>
  <c r="N224" i="1" s="1"/>
  <c r="AQ223" i="1"/>
  <c r="AQ223" i="1" a="1"/>
  <c r="AO223" i="1" a="1"/>
  <c r="AO223" i="1" s="1"/>
  <c r="AN223" i="1"/>
  <c r="AL223" i="1"/>
  <c r="AM223" i="1" s="1"/>
  <c r="AK223" i="1"/>
  <c r="AI223" i="1"/>
  <c r="AH223" i="1" s="1"/>
  <c r="AG223" i="1"/>
  <c r="AF223" i="1"/>
  <c r="T223" i="1"/>
  <c r="T223" i="1" a="1"/>
  <c r="S223" i="1"/>
  <c r="R223" i="1"/>
  <c r="R223" i="1" a="1"/>
  <c r="P223" i="1" a="1"/>
  <c r="P223" i="1" s="1"/>
  <c r="AP223" i="1" s="1" a="1"/>
  <c r="AP223" i="1" s="1"/>
  <c r="N223" i="1" a="1"/>
  <c r="N223" i="1" s="1"/>
  <c r="AQ222" i="1"/>
  <c r="AQ222" i="1" a="1"/>
  <c r="AL222" i="1"/>
  <c r="AN222" i="1" s="1"/>
  <c r="AK222" i="1"/>
  <c r="AI222" i="1"/>
  <c r="AH222" i="1" s="1"/>
  <c r="AG222" i="1"/>
  <c r="AF222" i="1"/>
  <c r="T222" i="1"/>
  <c r="V222" i="1" s="1"/>
  <c r="T222" i="1" a="1"/>
  <c r="S222" i="1"/>
  <c r="R222" i="1"/>
  <c r="R222" i="1" a="1"/>
  <c r="P222" i="1"/>
  <c r="AP222" i="1" s="1" a="1"/>
  <c r="AP222" i="1" s="1"/>
  <c r="P222" i="1" a="1"/>
  <c r="N222" i="1" a="1"/>
  <c r="N222" i="1" s="1"/>
  <c r="AO222" i="1" s="1" a="1"/>
  <c r="AO222" i="1" s="1"/>
  <c r="AQ221" i="1" a="1"/>
  <c r="AQ221" i="1" s="1"/>
  <c r="AP221" i="1" a="1"/>
  <c r="AP221" i="1" s="1"/>
  <c r="AO221" i="1" a="1"/>
  <c r="AO221" i="1" s="1"/>
  <c r="AK221" i="1"/>
  <c r="AI221" i="1"/>
  <c r="AH221" i="1" s="1"/>
  <c r="AF221" i="1"/>
  <c r="AG221" i="1" s="1"/>
  <c r="U221" i="1" a="1"/>
  <c r="U221" i="1" s="1"/>
  <c r="T221" i="1" a="1"/>
  <c r="T221" i="1" s="1"/>
  <c r="AL221" i="1" s="1"/>
  <c r="S221" i="1"/>
  <c r="R221" i="1" a="1"/>
  <c r="R221" i="1" s="1"/>
  <c r="P221" i="1"/>
  <c r="P221" i="1" a="1"/>
  <c r="N221" i="1" a="1"/>
  <c r="N221" i="1" s="1"/>
  <c r="AQ220" i="1" a="1"/>
  <c r="AQ220" i="1" s="1"/>
  <c r="AP220" i="1" a="1"/>
  <c r="AP220" i="1" s="1"/>
  <c r="AO220" i="1"/>
  <c r="AO220" i="1" a="1"/>
  <c r="AK220" i="1"/>
  <c r="AI220" i="1"/>
  <c r="AH220" i="1"/>
  <c r="AG220" i="1"/>
  <c r="AF220" i="1"/>
  <c r="T220" i="1"/>
  <c r="T220" i="1" a="1"/>
  <c r="S220" i="1"/>
  <c r="R220" i="1" a="1"/>
  <c r="R220" i="1" s="1"/>
  <c r="P220" i="1" a="1"/>
  <c r="P220" i="1" s="1"/>
  <c r="N220" i="1" a="1"/>
  <c r="N220" i="1" s="1"/>
  <c r="AQ219" i="1"/>
  <c r="AQ219" i="1" a="1"/>
  <c r="AO219" i="1" a="1"/>
  <c r="AO219" i="1" s="1"/>
  <c r="AK219" i="1"/>
  <c r="AI219" i="1"/>
  <c r="AH219" i="1" s="1"/>
  <c r="AG219" i="1"/>
  <c r="AF219" i="1"/>
  <c r="T219" i="1" a="1"/>
  <c r="T219" i="1" s="1"/>
  <c r="S219" i="1"/>
  <c r="R219" i="1" a="1"/>
  <c r="R219" i="1" s="1"/>
  <c r="P219" i="1" a="1"/>
  <c r="P219" i="1" s="1"/>
  <c r="AP219" i="1" s="1" a="1"/>
  <c r="AP219" i="1" s="1"/>
  <c r="N219" i="1" a="1"/>
  <c r="N219" i="1" s="1"/>
  <c r="AQ218" i="1"/>
  <c r="AQ218" i="1" a="1"/>
  <c r="AL218" i="1"/>
  <c r="AN218" i="1" s="1"/>
  <c r="AK218" i="1"/>
  <c r="AI218" i="1"/>
  <c r="AH218" i="1" s="1"/>
  <c r="AG218" i="1"/>
  <c r="AF218" i="1"/>
  <c r="U218" i="1" a="1"/>
  <c r="U218" i="1" s="1"/>
  <c r="T218" i="1"/>
  <c r="V218" i="1" s="1"/>
  <c r="T218" i="1" a="1"/>
  <c r="S218" i="1"/>
  <c r="R218" i="1" a="1"/>
  <c r="R218" i="1" s="1"/>
  <c r="P218" i="1"/>
  <c r="AP218" i="1" s="1" a="1"/>
  <c r="AP218" i="1" s="1"/>
  <c r="P218" i="1" a="1"/>
  <c r="N218" i="1" a="1"/>
  <c r="N218" i="1" s="1"/>
  <c r="AO218" i="1" s="1" a="1"/>
  <c r="AO218" i="1" s="1"/>
  <c r="AQ217" i="1" a="1"/>
  <c r="AQ217" i="1" s="1"/>
  <c r="AK217" i="1"/>
  <c r="AI217" i="1"/>
  <c r="AH217" i="1"/>
  <c r="AG217" i="1"/>
  <c r="AF217" i="1"/>
  <c r="T217" i="1"/>
  <c r="U217" i="1" s="1" a="1"/>
  <c r="U217" i="1" s="1"/>
  <c r="T217" i="1" a="1"/>
  <c r="S217" i="1"/>
  <c r="R217" i="1"/>
  <c r="R217" i="1" a="1"/>
  <c r="P217" i="1"/>
  <c r="AP217" i="1" s="1" a="1"/>
  <c r="AP217" i="1" s="1"/>
  <c r="P217" i="1" a="1"/>
  <c r="N217" i="1"/>
  <c r="AO217" i="1" s="1" a="1"/>
  <c r="AO217" i="1" s="1"/>
  <c r="N217" i="1" a="1"/>
  <c r="AQ216" i="1" a="1"/>
  <c r="AQ216" i="1" s="1"/>
  <c r="AK216" i="1"/>
  <c r="AI216" i="1"/>
  <c r="AH216" i="1"/>
  <c r="AG216" i="1"/>
  <c r="AF216" i="1"/>
  <c r="T216" i="1" a="1"/>
  <c r="T216" i="1" s="1"/>
  <c r="S216" i="1"/>
  <c r="R216" i="1" a="1"/>
  <c r="R216" i="1" s="1"/>
  <c r="P216" i="1"/>
  <c r="AP216" i="1" s="1" a="1"/>
  <c r="AP216" i="1" s="1"/>
  <c r="P216" i="1" a="1"/>
  <c r="N216" i="1" a="1"/>
  <c r="N216" i="1" s="1"/>
  <c r="AO216" i="1" s="1" a="1"/>
  <c r="AO216" i="1" s="1"/>
  <c r="AQ215" i="1" a="1"/>
  <c r="AQ215" i="1" s="1"/>
  <c r="AK215" i="1"/>
  <c r="AI215" i="1"/>
  <c r="AH215" i="1"/>
  <c r="AF215" i="1"/>
  <c r="AG215" i="1" s="1"/>
  <c r="U215" i="1" a="1"/>
  <c r="U215" i="1" s="1"/>
  <c r="T215" i="1" a="1"/>
  <c r="T215" i="1" s="1"/>
  <c r="S215" i="1"/>
  <c r="R215" i="1"/>
  <c r="R215" i="1" a="1"/>
  <c r="P215" i="1"/>
  <c r="AP215" i="1" s="1" a="1"/>
  <c r="AP215" i="1" s="1"/>
  <c r="P215" i="1" a="1"/>
  <c r="N215" i="1" a="1"/>
  <c r="N215" i="1" s="1"/>
  <c r="AO215" i="1" s="1" a="1"/>
  <c r="AO215" i="1" s="1"/>
  <c r="AQ214" i="1"/>
  <c r="AQ214" i="1" a="1"/>
  <c r="AP214" i="1" a="1"/>
  <c r="AP214" i="1" s="1"/>
  <c r="AK214" i="1"/>
  <c r="AI214" i="1"/>
  <c r="AH214" i="1"/>
  <c r="AG214" i="1"/>
  <c r="AF214" i="1"/>
  <c r="T214" i="1" a="1"/>
  <c r="T214" i="1" s="1"/>
  <c r="S214" i="1"/>
  <c r="R214" i="1" a="1"/>
  <c r="R214" i="1" s="1"/>
  <c r="P214" i="1" a="1"/>
  <c r="P214" i="1" s="1"/>
  <c r="N214" i="1" a="1"/>
  <c r="N214" i="1" s="1"/>
  <c r="AO214" i="1" s="1" a="1"/>
  <c r="AO214" i="1" s="1"/>
  <c r="AQ213" i="1" a="1"/>
  <c r="AQ213" i="1" s="1"/>
  <c r="AP213" i="1" a="1"/>
  <c r="AP213" i="1" s="1"/>
  <c r="AK213" i="1"/>
  <c r="AI213" i="1"/>
  <c r="AH213" i="1"/>
  <c r="AG213" i="1"/>
  <c r="AF213" i="1"/>
  <c r="V213" i="1"/>
  <c r="U213" i="1" a="1"/>
  <c r="U213" i="1" s="1"/>
  <c r="T213" i="1" a="1"/>
  <c r="T213" i="1" s="1"/>
  <c r="AL213" i="1" s="1"/>
  <c r="S213" i="1"/>
  <c r="R213" i="1" a="1"/>
  <c r="R213" i="1" s="1"/>
  <c r="P213" i="1"/>
  <c r="P213" i="1" a="1"/>
  <c r="N213" i="1" a="1"/>
  <c r="N213" i="1" s="1"/>
  <c r="AO213" i="1" s="1" a="1"/>
  <c r="AO213" i="1" s="1"/>
  <c r="AQ212" i="1" a="1"/>
  <c r="AQ212" i="1" s="1"/>
  <c r="AK212" i="1"/>
  <c r="AI212" i="1"/>
  <c r="AH212" i="1" s="1"/>
  <c r="AF212" i="1"/>
  <c r="AG212" i="1" s="1"/>
  <c r="T212" i="1"/>
  <c r="T212" i="1" a="1"/>
  <c r="S212" i="1"/>
  <c r="R212" i="1"/>
  <c r="R212" i="1" a="1"/>
  <c r="P212" i="1" a="1"/>
  <c r="P212" i="1" s="1"/>
  <c r="AP212" i="1" s="1" a="1"/>
  <c r="AP212" i="1" s="1"/>
  <c r="N212" i="1" a="1"/>
  <c r="N212" i="1" s="1"/>
  <c r="AO212" i="1" s="1" a="1"/>
  <c r="AO212" i="1" s="1"/>
  <c r="AQ211" i="1" a="1"/>
  <c r="AQ211" i="1" s="1"/>
  <c r="AP211" i="1"/>
  <c r="AP211" i="1" a="1"/>
  <c r="AK211" i="1"/>
  <c r="AI211" i="1"/>
  <c r="AH211" i="1"/>
  <c r="AF211" i="1"/>
  <c r="AG211" i="1" s="1"/>
  <c r="V211" i="1"/>
  <c r="T211" i="1"/>
  <c r="T211" i="1" a="1"/>
  <c r="S211" i="1"/>
  <c r="R211" i="1"/>
  <c r="R211" i="1" a="1"/>
  <c r="P211" i="1" a="1"/>
  <c r="P211" i="1" s="1"/>
  <c r="N211" i="1"/>
  <c r="AO211" i="1" s="1" a="1"/>
  <c r="AO211" i="1" s="1"/>
  <c r="N211" i="1" a="1"/>
  <c r="AQ210" i="1"/>
  <c r="AQ210" i="1" a="1"/>
  <c r="AO210" i="1"/>
  <c r="AK210" i="1"/>
  <c r="AI210" i="1"/>
  <c r="AH210" i="1" s="1"/>
  <c r="AG210" i="1"/>
  <c r="AF210" i="1"/>
  <c r="V210" i="1"/>
  <c r="U210" i="1" a="1"/>
  <c r="U210" i="1" s="1"/>
  <c r="T210" i="1" a="1"/>
  <c r="T210" i="1" s="1"/>
  <c r="AL210" i="1" s="1"/>
  <c r="AN210" i="1" s="1"/>
  <c r="S210" i="1"/>
  <c r="R210" i="1" a="1"/>
  <c r="R210" i="1" s="1"/>
  <c r="P210" i="1" a="1"/>
  <c r="P210" i="1" s="1"/>
  <c r="AP210" i="1" s="1" a="1"/>
  <c r="AP210" i="1" s="1"/>
  <c r="N210" i="1"/>
  <c r="AO210" i="1" s="1" a="1"/>
  <c r="N210" i="1" a="1"/>
  <c r="AQ209" i="1"/>
  <c r="AQ209" i="1" a="1"/>
  <c r="AP209" i="1"/>
  <c r="AO209" i="1"/>
  <c r="AO209" i="1" a="1"/>
  <c r="AL209" i="1"/>
  <c r="AK209" i="1"/>
  <c r="AI209" i="1"/>
  <c r="AH209" i="1"/>
  <c r="AG209" i="1"/>
  <c r="AF209" i="1"/>
  <c r="T209" i="1"/>
  <c r="T209" i="1" a="1"/>
  <c r="S209" i="1"/>
  <c r="R209" i="1" a="1"/>
  <c r="R209" i="1" s="1"/>
  <c r="P209" i="1" a="1"/>
  <c r="P209" i="1" s="1"/>
  <c r="AP209" i="1" s="1" a="1"/>
  <c r="N209" i="1"/>
  <c r="N209" i="1" a="1"/>
  <c r="AQ208" i="1"/>
  <c r="AQ208" i="1" a="1"/>
  <c r="AO208" i="1" a="1"/>
  <c r="AO208" i="1" s="1"/>
  <c r="AK208" i="1"/>
  <c r="AI208" i="1"/>
  <c r="AH208" i="1"/>
  <c r="AG208" i="1"/>
  <c r="AF208" i="1"/>
  <c r="T208" i="1"/>
  <c r="AL208" i="1" s="1"/>
  <c r="T208" i="1" a="1"/>
  <c r="S208" i="1"/>
  <c r="R208" i="1" a="1"/>
  <c r="R208" i="1" s="1"/>
  <c r="P208" i="1" a="1"/>
  <c r="P208" i="1" s="1"/>
  <c r="AP208" i="1" s="1" a="1"/>
  <c r="AP208" i="1" s="1"/>
  <c r="N208" i="1"/>
  <c r="N208" i="1" a="1"/>
  <c r="AQ207" i="1" a="1"/>
  <c r="AQ207" i="1" s="1"/>
  <c r="AO207" i="1"/>
  <c r="AO207" i="1" a="1"/>
  <c r="AK207" i="1"/>
  <c r="AI207" i="1"/>
  <c r="AH207" i="1" s="1"/>
  <c r="AG207" i="1"/>
  <c r="AF207" i="1"/>
  <c r="T207" i="1" a="1"/>
  <c r="T207" i="1" s="1"/>
  <c r="S207" i="1"/>
  <c r="R207" i="1"/>
  <c r="R207" i="1" a="1"/>
  <c r="P207" i="1"/>
  <c r="AP207" i="1" s="1" a="1"/>
  <c r="AP207" i="1" s="1"/>
  <c r="P207" i="1" a="1"/>
  <c r="N207" i="1" a="1"/>
  <c r="N207" i="1" s="1"/>
  <c r="AQ206" i="1" a="1"/>
  <c r="AQ206" i="1" s="1"/>
  <c r="AO206" i="1" a="1"/>
  <c r="AO206" i="1" s="1"/>
  <c r="AK206" i="1"/>
  <c r="AI206" i="1"/>
  <c r="AH206" i="1"/>
  <c r="AF206" i="1"/>
  <c r="AG206" i="1" s="1"/>
  <c r="T206" i="1" a="1"/>
  <c r="T206" i="1" s="1"/>
  <c r="S206" i="1"/>
  <c r="R206" i="1"/>
  <c r="R206" i="1" a="1"/>
  <c r="P206" i="1"/>
  <c r="AP206" i="1" s="1" a="1"/>
  <c r="AP206" i="1" s="1"/>
  <c r="P206" i="1" a="1"/>
  <c r="N206" i="1" a="1"/>
  <c r="N206" i="1" s="1"/>
  <c r="AQ205" i="1"/>
  <c r="AQ205" i="1" a="1"/>
  <c r="AK205" i="1"/>
  <c r="AI205" i="1"/>
  <c r="AH205" i="1"/>
  <c r="AF205" i="1"/>
  <c r="AG205" i="1" s="1"/>
  <c r="T205" i="1" a="1"/>
  <c r="T205" i="1" s="1"/>
  <c r="AL205" i="1" s="1"/>
  <c r="S205" i="1"/>
  <c r="R205" i="1"/>
  <c r="R205" i="1" a="1"/>
  <c r="P205" i="1" a="1"/>
  <c r="P205" i="1" s="1"/>
  <c r="AP205" i="1" s="1" a="1"/>
  <c r="AP205" i="1" s="1"/>
  <c r="N205" i="1" a="1"/>
  <c r="N205" i="1" s="1"/>
  <c r="AO205" i="1" s="1" a="1"/>
  <c r="AO205" i="1" s="1"/>
  <c r="AQ204" i="1"/>
  <c r="AQ204" i="1" a="1"/>
  <c r="AN204" i="1"/>
  <c r="AM204" i="1"/>
  <c r="AK204" i="1"/>
  <c r="AI204" i="1"/>
  <c r="AH204" i="1"/>
  <c r="AF204" i="1"/>
  <c r="AG204" i="1" s="1"/>
  <c r="V204" i="1"/>
  <c r="T204" i="1" a="1"/>
  <c r="T204" i="1" s="1"/>
  <c r="AL204" i="1" s="1"/>
  <c r="S204" i="1"/>
  <c r="R204" i="1" a="1"/>
  <c r="R204" i="1" s="1"/>
  <c r="P204" i="1"/>
  <c r="AP204" i="1" s="1" a="1"/>
  <c r="AP204" i="1" s="1"/>
  <c r="P204" i="1" a="1"/>
  <c r="N204" i="1" a="1"/>
  <c r="N204" i="1" s="1"/>
  <c r="AO204" i="1" s="1" a="1"/>
  <c r="AO204" i="1" s="1"/>
  <c r="AQ203" i="1" a="1"/>
  <c r="AQ203" i="1" s="1"/>
  <c r="AK203" i="1"/>
  <c r="AI203" i="1"/>
  <c r="AH203" i="1" s="1"/>
  <c r="AF203" i="1"/>
  <c r="AG203" i="1" s="1"/>
  <c r="T203" i="1"/>
  <c r="T203" i="1" a="1"/>
  <c r="S203" i="1"/>
  <c r="R203" i="1"/>
  <c r="R203" i="1" a="1"/>
  <c r="P203" i="1"/>
  <c r="AP203" i="1" s="1" a="1"/>
  <c r="AP203" i="1" s="1"/>
  <c r="P203" i="1" a="1"/>
  <c r="N203" i="1"/>
  <c r="AO203" i="1" s="1" a="1"/>
  <c r="AO203" i="1" s="1"/>
  <c r="N203" i="1" a="1"/>
  <c r="AQ202" i="1"/>
  <c r="AQ202" i="1" a="1"/>
  <c r="AK202" i="1"/>
  <c r="AI202" i="1"/>
  <c r="AH202" i="1" s="1"/>
  <c r="AG202" i="1"/>
  <c r="AF202" i="1"/>
  <c r="T202" i="1"/>
  <c r="T202" i="1" a="1"/>
  <c r="S202" i="1"/>
  <c r="R202" i="1"/>
  <c r="R202" i="1" a="1"/>
  <c r="P202" i="1"/>
  <c r="AP202" i="1" s="1" a="1"/>
  <c r="AP202" i="1" s="1"/>
  <c r="P202" i="1" a="1"/>
  <c r="N202" i="1"/>
  <c r="AO202" i="1" s="1" a="1"/>
  <c r="AO202" i="1" s="1"/>
  <c r="N202" i="1" a="1"/>
  <c r="AQ201" i="1"/>
  <c r="AQ201" i="1" a="1"/>
  <c r="AK201" i="1"/>
  <c r="AI201" i="1"/>
  <c r="AH201" i="1" s="1"/>
  <c r="AG201" i="1"/>
  <c r="AF201" i="1"/>
  <c r="T201" i="1" a="1"/>
  <c r="T201" i="1" s="1"/>
  <c r="S201" i="1"/>
  <c r="R201" i="1" a="1"/>
  <c r="R201" i="1" s="1"/>
  <c r="P201" i="1"/>
  <c r="AP201" i="1" s="1" a="1"/>
  <c r="AP201" i="1" s="1"/>
  <c r="P201" i="1" a="1"/>
  <c r="N201" i="1"/>
  <c r="AO201" i="1" s="1" a="1"/>
  <c r="AO201" i="1" s="1"/>
  <c r="N201" i="1" a="1"/>
  <c r="J201" i="1"/>
  <c r="AQ200" i="1"/>
  <c r="AQ200" i="1" a="1"/>
  <c r="AP200" i="1" a="1"/>
  <c r="AP200" i="1" s="1"/>
  <c r="AK200" i="1"/>
  <c r="AI200" i="1"/>
  <c r="AH200" i="1" s="1"/>
  <c r="AG200" i="1"/>
  <c r="AF200" i="1"/>
  <c r="T200" i="1"/>
  <c r="T200" i="1" a="1"/>
  <c r="S200" i="1"/>
  <c r="R200" i="1" a="1"/>
  <c r="R200" i="1" s="1"/>
  <c r="P200" i="1"/>
  <c r="P200" i="1" a="1"/>
  <c r="N200" i="1"/>
  <c r="AO200" i="1" s="1" a="1"/>
  <c r="AO200" i="1" s="1"/>
  <c r="N200" i="1" a="1"/>
  <c r="AQ199" i="1" a="1"/>
  <c r="AQ199" i="1" s="1"/>
  <c r="AK199" i="1"/>
  <c r="AI199" i="1"/>
  <c r="AH199" i="1" s="1"/>
  <c r="AG199" i="1"/>
  <c r="AF199" i="1"/>
  <c r="V199" i="1"/>
  <c r="T199" i="1"/>
  <c r="U199" i="1" s="1" a="1"/>
  <c r="U199" i="1" s="1"/>
  <c r="T199" i="1" a="1"/>
  <c r="S199" i="1"/>
  <c r="R199" i="1"/>
  <c r="R199" i="1" a="1"/>
  <c r="P199" i="1" a="1"/>
  <c r="P199" i="1" s="1"/>
  <c r="AP199" i="1" s="1" a="1"/>
  <c r="AP199" i="1" s="1"/>
  <c r="N199" i="1"/>
  <c r="AO199" i="1" s="1" a="1"/>
  <c r="AO199" i="1" s="1"/>
  <c r="N199" i="1" a="1"/>
  <c r="AQ198" i="1"/>
  <c r="AQ198" i="1" a="1"/>
  <c r="AP198" i="1" a="1"/>
  <c r="AP198" i="1" s="1"/>
  <c r="AK198" i="1"/>
  <c r="AI198" i="1"/>
  <c r="AH198" i="1"/>
  <c r="AG198" i="1"/>
  <c r="AF198" i="1"/>
  <c r="T198" i="1" a="1"/>
  <c r="T198" i="1" s="1"/>
  <c r="U198" i="1" s="1" a="1"/>
  <c r="U198" i="1" s="1"/>
  <c r="S198" i="1"/>
  <c r="R198" i="1" a="1"/>
  <c r="R198" i="1" s="1"/>
  <c r="P198" i="1" a="1"/>
  <c r="P198" i="1" s="1"/>
  <c r="N198" i="1"/>
  <c r="AO198" i="1" s="1" a="1"/>
  <c r="AO198" i="1" s="1"/>
  <c r="N198" i="1" a="1"/>
  <c r="AQ197" i="1" a="1"/>
  <c r="AQ197" i="1" s="1"/>
  <c r="AN197" i="1"/>
  <c r="AM197" i="1"/>
  <c r="AL197" i="1"/>
  <c r="AK197" i="1"/>
  <c r="AI197" i="1"/>
  <c r="AH197" i="1"/>
  <c r="AG197" i="1"/>
  <c r="AF197" i="1"/>
  <c r="U197" i="1" a="1"/>
  <c r="U197" i="1" s="1"/>
  <c r="T197" i="1" a="1"/>
  <c r="T197" i="1" s="1"/>
  <c r="V197" i="1" s="1"/>
  <c r="S197" i="1"/>
  <c r="R197" i="1"/>
  <c r="R197" i="1" a="1"/>
  <c r="P197" i="1" a="1"/>
  <c r="P197" i="1" s="1"/>
  <c r="AP197" i="1" s="1" a="1"/>
  <c r="AP197" i="1" s="1"/>
  <c r="N197" i="1" a="1"/>
  <c r="N197" i="1" s="1"/>
  <c r="AO197" i="1" s="1" a="1"/>
  <c r="AO197" i="1" s="1"/>
  <c r="AQ196" i="1" a="1"/>
  <c r="AQ196" i="1" s="1"/>
  <c r="AP196" i="1"/>
  <c r="AO196" i="1" a="1"/>
  <c r="AO196" i="1" s="1"/>
  <c r="AK196" i="1"/>
  <c r="AI196" i="1"/>
  <c r="AH196" i="1"/>
  <c r="AF196" i="1"/>
  <c r="AG196" i="1" s="1"/>
  <c r="T196" i="1"/>
  <c r="V196" i="1" s="1"/>
  <c r="T196" i="1" a="1"/>
  <c r="S196" i="1"/>
  <c r="R196" i="1"/>
  <c r="R196" i="1" a="1"/>
  <c r="P196" i="1"/>
  <c r="AP196" i="1" s="1" a="1"/>
  <c r="P196" i="1" a="1"/>
  <c r="N196" i="1" a="1"/>
  <c r="N196" i="1" s="1"/>
  <c r="AQ195" i="1"/>
  <c r="AQ195" i="1" a="1"/>
  <c r="AP195" i="1"/>
  <c r="AP195" i="1" a="1"/>
  <c r="AO195" i="1"/>
  <c r="AO195" i="1" a="1"/>
  <c r="AK195" i="1"/>
  <c r="AI195" i="1"/>
  <c r="AH195" i="1"/>
  <c r="AG195" i="1"/>
  <c r="AF195" i="1"/>
  <c r="V195" i="1"/>
  <c r="U195" i="1" a="1"/>
  <c r="U195" i="1" s="1"/>
  <c r="T195" i="1" a="1"/>
  <c r="T195" i="1" s="1"/>
  <c r="AL195" i="1" s="1"/>
  <c r="AM195" i="1" s="1"/>
  <c r="S195" i="1"/>
  <c r="R195" i="1" a="1"/>
  <c r="R195" i="1" s="1"/>
  <c r="P195" i="1" a="1"/>
  <c r="P195" i="1" s="1"/>
  <c r="N195" i="1"/>
  <c r="N195" i="1" a="1"/>
  <c r="AQ194" i="1" a="1"/>
  <c r="AQ194" i="1" s="1"/>
  <c r="AF194" i="1"/>
  <c r="AG194" i="1" s="1"/>
  <c r="Z194" i="1" s="1"/>
  <c r="AI194" i="1" s="1"/>
  <c r="AH194" i="1" s="1"/>
  <c r="V194" i="1"/>
  <c r="T194" i="1"/>
  <c r="T194" i="1" a="1"/>
  <c r="S194" i="1"/>
  <c r="R194" i="1"/>
  <c r="R194" i="1" a="1"/>
  <c r="P194" i="1" a="1"/>
  <c r="P194" i="1" s="1"/>
  <c r="AP194" i="1" s="1" a="1"/>
  <c r="AP194" i="1" s="1"/>
  <c r="N194" i="1" a="1"/>
  <c r="N194" i="1" s="1"/>
  <c r="AO194" i="1" s="1" a="1"/>
  <c r="AO194" i="1" s="1"/>
  <c r="AQ193" i="1" a="1"/>
  <c r="AQ193" i="1" s="1"/>
  <c r="AP193" i="1" a="1"/>
  <c r="AP193" i="1" s="1"/>
  <c r="AL193" i="1"/>
  <c r="AK193" i="1"/>
  <c r="AI193" i="1"/>
  <c r="AH193" i="1"/>
  <c r="AF193" i="1"/>
  <c r="AG193" i="1" s="1"/>
  <c r="V193" i="1"/>
  <c r="U193" i="1"/>
  <c r="T193" i="1" a="1"/>
  <c r="T193" i="1" s="1"/>
  <c r="U193" i="1" s="1" a="1"/>
  <c r="S193" i="1"/>
  <c r="R193" i="1" a="1"/>
  <c r="R193" i="1" s="1"/>
  <c r="P193" i="1"/>
  <c r="P193" i="1" a="1"/>
  <c r="N193" i="1"/>
  <c r="AO193" i="1" s="1" a="1"/>
  <c r="AO193" i="1" s="1"/>
  <c r="N193" i="1" a="1"/>
  <c r="AQ192" i="1" a="1"/>
  <c r="AQ192" i="1" s="1"/>
  <c r="AP192" i="1" a="1"/>
  <c r="AP192" i="1" s="1"/>
  <c r="AG192" i="1"/>
  <c r="Z192" i="1" s="1"/>
  <c r="AI192" i="1" s="1"/>
  <c r="AH192" i="1" s="1"/>
  <c r="AF192" i="1"/>
  <c r="T192" i="1" a="1"/>
  <c r="T192" i="1" s="1"/>
  <c r="S192" i="1"/>
  <c r="R192" i="1" a="1"/>
  <c r="R192" i="1" s="1"/>
  <c r="P192" i="1"/>
  <c r="P192" i="1" a="1"/>
  <c r="N192" i="1" a="1"/>
  <c r="N192" i="1" s="1"/>
  <c r="AO192" i="1" s="1" a="1"/>
  <c r="AO192" i="1" s="1"/>
  <c r="AQ191" i="1"/>
  <c r="AQ191" i="1" a="1"/>
  <c r="AP191" i="1"/>
  <c r="AP191" i="1" a="1"/>
  <c r="AO191" i="1" a="1"/>
  <c r="AO191" i="1" s="1"/>
  <c r="AL191" i="1"/>
  <c r="AK191" i="1"/>
  <c r="AI191" i="1"/>
  <c r="AH191" i="1"/>
  <c r="AG191" i="1"/>
  <c r="AF191" i="1"/>
  <c r="V191" i="1"/>
  <c r="T191" i="1"/>
  <c r="U191" i="1" s="1" a="1"/>
  <c r="U191" i="1" s="1"/>
  <c r="T191" i="1" a="1"/>
  <c r="S191" i="1"/>
  <c r="R191" i="1"/>
  <c r="R191" i="1" a="1"/>
  <c r="P191" i="1" a="1"/>
  <c r="P191" i="1" s="1"/>
  <c r="N191" i="1"/>
  <c r="N191" i="1" a="1"/>
  <c r="AQ190" i="1" a="1"/>
  <c r="AQ190" i="1" s="1"/>
  <c r="AP190" i="1"/>
  <c r="AK190" i="1"/>
  <c r="AI190" i="1"/>
  <c r="AH190" i="1" s="1"/>
  <c r="AG190" i="1"/>
  <c r="AF190" i="1"/>
  <c r="V190" i="1"/>
  <c r="T190" i="1" a="1"/>
  <c r="T190" i="1" s="1"/>
  <c r="AL190" i="1" s="1"/>
  <c r="AN190" i="1" s="1"/>
  <c r="S190" i="1"/>
  <c r="R190" i="1" a="1"/>
  <c r="R190" i="1" s="1"/>
  <c r="P190" i="1"/>
  <c r="AP190" i="1" s="1" a="1"/>
  <c r="P190" i="1" a="1"/>
  <c r="N190" i="1" a="1"/>
  <c r="N190" i="1" s="1"/>
  <c r="AO190" i="1" s="1" a="1"/>
  <c r="AO190" i="1" s="1"/>
  <c r="AQ189" i="1" a="1"/>
  <c r="AQ189" i="1" s="1"/>
  <c r="AP189" i="1"/>
  <c r="AP189" i="1" a="1"/>
  <c r="AO189" i="1" a="1"/>
  <c r="AO189" i="1" s="1"/>
  <c r="AK189" i="1"/>
  <c r="AI189" i="1"/>
  <c r="AH189" i="1" s="1"/>
  <c r="AG189" i="1"/>
  <c r="AF189" i="1"/>
  <c r="V189" i="1"/>
  <c r="U189" i="1" a="1"/>
  <c r="U189" i="1" s="1"/>
  <c r="T189" i="1"/>
  <c r="AL189" i="1" s="1"/>
  <c r="T189" i="1" a="1"/>
  <c r="S189" i="1"/>
  <c r="R189" i="1"/>
  <c r="R189" i="1" a="1"/>
  <c r="P189" i="1"/>
  <c r="P189" i="1" a="1"/>
  <c r="N189" i="1"/>
  <c r="N189" i="1" a="1"/>
  <c r="AQ188" i="1"/>
  <c r="AQ188" i="1" a="1"/>
  <c r="AK188" i="1"/>
  <c r="AI188" i="1"/>
  <c r="AH188" i="1" s="1"/>
  <c r="AG188" i="1"/>
  <c r="AF188" i="1"/>
  <c r="T188" i="1"/>
  <c r="T188" i="1" a="1"/>
  <c r="S188" i="1"/>
  <c r="R188" i="1"/>
  <c r="R188" i="1" a="1"/>
  <c r="P188" i="1"/>
  <c r="AP188" i="1" s="1" a="1"/>
  <c r="AP188" i="1" s="1"/>
  <c r="P188" i="1" a="1"/>
  <c r="N188" i="1" a="1"/>
  <c r="N188" i="1" s="1"/>
  <c r="AO188" i="1" s="1" a="1"/>
  <c r="AO188" i="1" s="1"/>
  <c r="AQ187" i="1" a="1"/>
  <c r="AQ187" i="1" s="1"/>
  <c r="AP187" i="1" a="1"/>
  <c r="AP187" i="1" s="1"/>
  <c r="AK187" i="1"/>
  <c r="AI187" i="1"/>
  <c r="AH187" i="1" s="1"/>
  <c r="AF187" i="1"/>
  <c r="AG187" i="1" s="1"/>
  <c r="T187" i="1" a="1"/>
  <c r="T187" i="1" s="1"/>
  <c r="S187" i="1"/>
  <c r="R187" i="1" a="1"/>
  <c r="R187" i="1" s="1"/>
  <c r="P187" i="1"/>
  <c r="P187" i="1" a="1"/>
  <c r="N187" i="1"/>
  <c r="AO187" i="1" s="1" a="1"/>
  <c r="AO187" i="1" s="1"/>
  <c r="N187" i="1" a="1"/>
  <c r="AQ186" i="1" a="1"/>
  <c r="AQ186" i="1" s="1"/>
  <c r="AO186" i="1" a="1"/>
  <c r="AO186" i="1" s="1"/>
  <c r="AK186" i="1"/>
  <c r="AI186" i="1"/>
  <c r="AH186" i="1" s="1"/>
  <c r="AF186" i="1"/>
  <c r="AG186" i="1" s="1"/>
  <c r="T186" i="1"/>
  <c r="T186" i="1" a="1"/>
  <c r="S186" i="1"/>
  <c r="R186" i="1"/>
  <c r="R186" i="1" a="1"/>
  <c r="P186" i="1" a="1"/>
  <c r="P186" i="1" s="1"/>
  <c r="AP186" i="1" s="1" a="1"/>
  <c r="AP186" i="1" s="1"/>
  <c r="N186" i="1" a="1"/>
  <c r="N186" i="1" s="1"/>
  <c r="AQ185" i="1"/>
  <c r="AQ185" i="1" a="1"/>
  <c r="AO185" i="1"/>
  <c r="AO185" i="1" a="1"/>
  <c r="AM185" i="1"/>
  <c r="AL185" i="1"/>
  <c r="AN185" i="1" s="1"/>
  <c r="AK185" i="1"/>
  <c r="AI185" i="1"/>
  <c r="AH185" i="1"/>
  <c r="AG185" i="1"/>
  <c r="AF185" i="1"/>
  <c r="U185" i="1" a="1"/>
  <c r="U185" i="1" s="1"/>
  <c r="T185" i="1" a="1"/>
  <c r="T185" i="1" s="1"/>
  <c r="V185" i="1" s="1"/>
  <c r="S185" i="1"/>
  <c r="R185" i="1"/>
  <c r="R185" i="1" a="1"/>
  <c r="P185" i="1" a="1"/>
  <c r="P185" i="1" s="1"/>
  <c r="AP185" i="1" s="1" a="1"/>
  <c r="AP185" i="1" s="1"/>
  <c r="N185" i="1"/>
  <c r="N185" i="1" a="1"/>
  <c r="AQ184" i="1"/>
  <c r="AQ184" i="1" a="1"/>
  <c r="AO184" i="1" a="1"/>
  <c r="AO184" i="1" s="1"/>
  <c r="AK184" i="1"/>
  <c r="AI184" i="1"/>
  <c r="AH184" i="1" s="1"/>
  <c r="AG184" i="1"/>
  <c r="AF184" i="1"/>
  <c r="T184" i="1"/>
  <c r="T184" i="1" a="1"/>
  <c r="S184" i="1"/>
  <c r="R184" i="1" a="1"/>
  <c r="R184" i="1" s="1"/>
  <c r="P184" i="1"/>
  <c r="AP184" i="1" s="1" a="1"/>
  <c r="AP184" i="1" s="1"/>
  <c r="P184" i="1" a="1"/>
  <c r="N184" i="1"/>
  <c r="N184" i="1" a="1"/>
  <c r="AQ183" i="1" a="1"/>
  <c r="AQ183" i="1" s="1"/>
  <c r="AO183" i="1"/>
  <c r="AO183" i="1" a="1"/>
  <c r="AL183" i="1"/>
  <c r="AK183" i="1"/>
  <c r="AI183" i="1"/>
  <c r="AH183" i="1"/>
  <c r="AG183" i="1"/>
  <c r="AF183" i="1"/>
  <c r="V183" i="1"/>
  <c r="T183" i="1"/>
  <c r="U183" i="1" s="1" a="1"/>
  <c r="U183" i="1" s="1"/>
  <c r="T183" i="1" a="1"/>
  <c r="S183" i="1"/>
  <c r="R183" i="1"/>
  <c r="R183" i="1" a="1"/>
  <c r="P183" i="1" a="1"/>
  <c r="P183" i="1" s="1"/>
  <c r="AP183" i="1" s="1" a="1"/>
  <c r="AP183" i="1" s="1"/>
  <c r="N183" i="1"/>
  <c r="N183" i="1" a="1"/>
  <c r="AQ182" i="1"/>
  <c r="AQ182" i="1" a="1"/>
  <c r="AP182" i="1" a="1"/>
  <c r="AP182" i="1" s="1"/>
  <c r="AN182" i="1"/>
  <c r="AL182" i="1"/>
  <c r="AM182" i="1" s="1"/>
  <c r="AK182" i="1"/>
  <c r="AI182" i="1"/>
  <c r="AH182" i="1"/>
  <c r="AG182" i="1"/>
  <c r="AF182" i="1"/>
  <c r="V182" i="1"/>
  <c r="T182" i="1" a="1"/>
  <c r="T182" i="1" s="1"/>
  <c r="U182" i="1" s="1" a="1"/>
  <c r="U182" i="1" s="1"/>
  <c r="S182" i="1"/>
  <c r="R182" i="1" a="1"/>
  <c r="R182" i="1" s="1"/>
  <c r="P182" i="1"/>
  <c r="P182" i="1" a="1"/>
  <c r="N182" i="1"/>
  <c r="AO182" i="1" s="1" a="1"/>
  <c r="AO182" i="1" s="1"/>
  <c r="N182" i="1" a="1"/>
  <c r="AQ181" i="1" a="1"/>
  <c r="AQ181" i="1" s="1"/>
  <c r="AL181" i="1"/>
  <c r="AK181" i="1"/>
  <c r="AI181" i="1"/>
  <c r="AH181" i="1" s="1"/>
  <c r="AG181" i="1"/>
  <c r="AF181" i="1"/>
  <c r="U181" i="1" a="1"/>
  <c r="U181" i="1" s="1"/>
  <c r="T181" i="1" a="1"/>
  <c r="T181" i="1" s="1"/>
  <c r="V181" i="1" s="1"/>
  <c r="S181" i="1"/>
  <c r="R181" i="1"/>
  <c r="R181" i="1" a="1"/>
  <c r="P181" i="1"/>
  <c r="AP181" i="1" s="1" a="1"/>
  <c r="AP181" i="1" s="1"/>
  <c r="P181" i="1" a="1"/>
  <c r="N181" i="1"/>
  <c r="AO181" i="1" s="1" a="1"/>
  <c r="AO181" i="1" s="1"/>
  <c r="N181" i="1" a="1"/>
  <c r="AQ180" i="1" a="1"/>
  <c r="AQ180" i="1" s="1"/>
  <c r="AO180" i="1" a="1"/>
  <c r="AO180" i="1" s="1"/>
  <c r="AL180" i="1"/>
  <c r="AK180" i="1"/>
  <c r="AI180" i="1"/>
  <c r="AH180" i="1" s="1"/>
  <c r="AF180" i="1"/>
  <c r="AG180" i="1" s="1"/>
  <c r="V180" i="1"/>
  <c r="U180" i="1" a="1"/>
  <c r="U180" i="1" s="1"/>
  <c r="T180" i="1"/>
  <c r="T180" i="1" a="1"/>
  <c r="S180" i="1"/>
  <c r="R180" i="1"/>
  <c r="R180" i="1" a="1"/>
  <c r="P180" i="1"/>
  <c r="AP180" i="1" s="1" a="1"/>
  <c r="AP180" i="1" s="1"/>
  <c r="P180" i="1" a="1"/>
  <c r="N180" i="1" a="1"/>
  <c r="N180" i="1" s="1"/>
  <c r="AQ179" i="1"/>
  <c r="AQ179" i="1" a="1"/>
  <c r="AP179" i="1" a="1"/>
  <c r="AP179" i="1" s="1"/>
  <c r="AK179" i="1"/>
  <c r="AI179" i="1"/>
  <c r="AH179" i="1"/>
  <c r="AG179" i="1"/>
  <c r="AF179" i="1"/>
  <c r="V179" i="1"/>
  <c r="T179" i="1" a="1"/>
  <c r="T179" i="1" s="1"/>
  <c r="S179" i="1"/>
  <c r="R179" i="1" a="1"/>
  <c r="R179" i="1" s="1"/>
  <c r="P179" i="1" a="1"/>
  <c r="P179" i="1" s="1"/>
  <c r="N179" i="1"/>
  <c r="AO179" i="1" s="1" a="1"/>
  <c r="AO179" i="1" s="1"/>
  <c r="N179" i="1" a="1"/>
  <c r="AQ178" i="1"/>
  <c r="AQ178" i="1" a="1"/>
  <c r="AP178" i="1"/>
  <c r="AN178" i="1"/>
  <c r="AM178" i="1"/>
  <c r="AK178" i="1"/>
  <c r="AI178" i="1"/>
  <c r="AH178" i="1" s="1"/>
  <c r="AF178" i="1"/>
  <c r="AG178" i="1" s="1"/>
  <c r="V178" i="1"/>
  <c r="U178" i="1"/>
  <c r="U178" i="1" a="1"/>
  <c r="T178" i="1"/>
  <c r="AL178" i="1" s="1"/>
  <c r="T178" i="1" a="1"/>
  <c r="S178" i="1"/>
  <c r="R178" i="1" a="1"/>
  <c r="R178" i="1" s="1"/>
  <c r="P178" i="1"/>
  <c r="AP178" i="1" s="1" a="1"/>
  <c r="P178" i="1" a="1"/>
  <c r="N178" i="1" a="1"/>
  <c r="N178" i="1" s="1"/>
  <c r="AO178" i="1" s="1" a="1"/>
  <c r="AO178" i="1" s="1"/>
  <c r="AQ177" i="1" a="1"/>
  <c r="AQ177" i="1" s="1"/>
  <c r="AP177" i="1" a="1"/>
  <c r="AP177" i="1" s="1"/>
  <c r="AM177" i="1"/>
  <c r="AL177" i="1"/>
  <c r="AN177" i="1" s="1"/>
  <c r="AK177" i="1"/>
  <c r="AI177" i="1"/>
  <c r="AH177" i="1" s="1"/>
  <c r="AG177" i="1"/>
  <c r="AF177" i="1"/>
  <c r="V177" i="1"/>
  <c r="U177" i="1"/>
  <c r="U177" i="1" a="1"/>
  <c r="T177" i="1"/>
  <c r="T177" i="1" a="1"/>
  <c r="S177" i="1"/>
  <c r="R177" i="1"/>
  <c r="R177" i="1" a="1"/>
  <c r="P177" i="1"/>
  <c r="P177" i="1" a="1"/>
  <c r="N177" i="1"/>
  <c r="AO177" i="1" s="1" a="1"/>
  <c r="AO177" i="1" s="1"/>
  <c r="N177" i="1" a="1"/>
  <c r="AQ176" i="1" a="1"/>
  <c r="AQ176" i="1" s="1"/>
  <c r="AN176" i="1"/>
  <c r="AL176" i="1"/>
  <c r="AM176" i="1" s="1"/>
  <c r="AK176" i="1"/>
  <c r="AI176" i="1"/>
  <c r="AH176" i="1" s="1"/>
  <c r="AF176" i="1"/>
  <c r="AG176" i="1" s="1"/>
  <c r="V176" i="1"/>
  <c r="U176" i="1"/>
  <c r="T176" i="1"/>
  <c r="U176" i="1" s="1" a="1"/>
  <c r="T176" i="1" a="1"/>
  <c r="S176" i="1"/>
  <c r="R176" i="1" a="1"/>
  <c r="R176" i="1" s="1"/>
  <c r="P176" i="1" a="1"/>
  <c r="P176" i="1" s="1"/>
  <c r="AP176" i="1" s="1" a="1"/>
  <c r="AP176" i="1" s="1"/>
  <c r="N176" i="1" a="1"/>
  <c r="N176" i="1" s="1"/>
  <c r="AO176" i="1" s="1" a="1"/>
  <c r="AO176" i="1" s="1"/>
  <c r="AQ175" i="1"/>
  <c r="AQ175" i="1" a="1"/>
  <c r="AO175" i="1"/>
  <c r="AK175" i="1"/>
  <c r="AI175" i="1"/>
  <c r="AH175" i="1"/>
  <c r="AF175" i="1"/>
  <c r="AG175" i="1" s="1"/>
  <c r="T175" i="1" a="1"/>
  <c r="T175" i="1" s="1"/>
  <c r="S175" i="1"/>
  <c r="R175" i="1"/>
  <c r="R175" i="1" a="1"/>
  <c r="P175" i="1"/>
  <c r="AP175" i="1" s="1" a="1"/>
  <c r="AP175" i="1" s="1"/>
  <c r="P175" i="1" a="1"/>
  <c r="N175" i="1" a="1"/>
  <c r="N175" i="1" s="1"/>
  <c r="AO175" i="1" s="1" a="1"/>
  <c r="AQ174" i="1" a="1"/>
  <c r="AQ174" i="1" s="1"/>
  <c r="AP174" i="1"/>
  <c r="AO174" i="1" a="1"/>
  <c r="AO174" i="1" s="1"/>
  <c r="AK174" i="1"/>
  <c r="AI174" i="1"/>
  <c r="AH174" i="1"/>
  <c r="AF174" i="1"/>
  <c r="AG174" i="1" s="1"/>
  <c r="T174" i="1" a="1"/>
  <c r="T174" i="1" s="1"/>
  <c r="S174" i="1"/>
  <c r="R174" i="1" a="1"/>
  <c r="R174" i="1" s="1"/>
  <c r="P174" i="1"/>
  <c r="AP174" i="1" s="1" a="1"/>
  <c r="P174" i="1" a="1"/>
  <c r="N174" i="1" a="1"/>
  <c r="N174" i="1" s="1"/>
  <c r="AQ173" i="1"/>
  <c r="AQ173" i="1" a="1"/>
  <c r="AP173" i="1"/>
  <c r="AP173" i="1" a="1"/>
  <c r="AK173" i="1"/>
  <c r="AI173" i="1"/>
  <c r="AH173" i="1"/>
  <c r="AG173" i="1"/>
  <c r="AF173" i="1"/>
  <c r="T173" i="1" a="1"/>
  <c r="T173" i="1" s="1"/>
  <c r="S173" i="1"/>
  <c r="R173" i="1"/>
  <c r="R173" i="1" a="1"/>
  <c r="P173" i="1" a="1"/>
  <c r="P173" i="1" s="1"/>
  <c r="N173" i="1"/>
  <c r="AO173" i="1" s="1" a="1"/>
  <c r="AO173" i="1" s="1"/>
  <c r="N173" i="1" a="1"/>
  <c r="AQ172" i="1" a="1"/>
  <c r="AQ172" i="1" s="1"/>
  <c r="AO172" i="1"/>
  <c r="AO172" i="1" a="1"/>
  <c r="AK172" i="1"/>
  <c r="AI172" i="1"/>
  <c r="AH172" i="1" s="1"/>
  <c r="AG172" i="1"/>
  <c r="AF172" i="1"/>
  <c r="T172" i="1"/>
  <c r="T172" i="1" a="1"/>
  <c r="S172" i="1"/>
  <c r="R172" i="1" a="1"/>
  <c r="R172" i="1" s="1"/>
  <c r="P172" i="1"/>
  <c r="AP172" i="1" s="1" a="1"/>
  <c r="AP172" i="1" s="1"/>
  <c r="P172" i="1" a="1"/>
  <c r="N172" i="1" a="1"/>
  <c r="N172" i="1" s="1"/>
  <c r="AQ171" i="1"/>
  <c r="AQ171" i="1" a="1"/>
  <c r="AP171" i="1"/>
  <c r="AK171" i="1"/>
  <c r="AI171" i="1"/>
  <c r="AH171" i="1" s="1"/>
  <c r="AG171" i="1"/>
  <c r="AF171" i="1"/>
  <c r="T171" i="1"/>
  <c r="AL171" i="1" s="1"/>
  <c r="T171" i="1" a="1"/>
  <c r="S171" i="1"/>
  <c r="R171" i="1"/>
  <c r="R171" i="1" a="1"/>
  <c r="P171" i="1"/>
  <c r="AP171" i="1" s="1" a="1"/>
  <c r="P171" i="1" a="1"/>
  <c r="N171" i="1" a="1"/>
  <c r="N171" i="1" s="1"/>
  <c r="AO171" i="1" s="1" a="1"/>
  <c r="AO171" i="1" s="1"/>
  <c r="AQ170" i="1" a="1"/>
  <c r="AQ170" i="1" s="1"/>
  <c r="AO170" i="1" a="1"/>
  <c r="AO170" i="1" s="1"/>
  <c r="AK170" i="1"/>
  <c r="AI170" i="1"/>
  <c r="AH170" i="1" s="1"/>
  <c r="AG170" i="1"/>
  <c r="AF170" i="1"/>
  <c r="T170" i="1" a="1"/>
  <c r="T170" i="1" s="1"/>
  <c r="S170" i="1"/>
  <c r="R170" i="1"/>
  <c r="R170" i="1" a="1"/>
  <c r="P170" i="1"/>
  <c r="AP170" i="1" s="1" a="1"/>
  <c r="AP170" i="1" s="1"/>
  <c r="P170" i="1" a="1"/>
  <c r="N170" i="1" a="1"/>
  <c r="N170" i="1" s="1"/>
  <c r="AQ169" i="1"/>
  <c r="AQ169" i="1" a="1"/>
  <c r="AP169" i="1" a="1"/>
  <c r="AP169" i="1" s="1"/>
  <c r="AK169" i="1"/>
  <c r="AI169" i="1"/>
  <c r="AH169" i="1" s="1"/>
  <c r="AF169" i="1"/>
  <c r="AG169" i="1" s="1"/>
  <c r="T169" i="1" a="1"/>
  <c r="T169" i="1" s="1"/>
  <c r="AL169" i="1" s="1"/>
  <c r="S169" i="1"/>
  <c r="R169" i="1"/>
  <c r="R169" i="1" a="1"/>
  <c r="P169" i="1"/>
  <c r="P169" i="1" a="1"/>
  <c r="N169" i="1"/>
  <c r="AO169" i="1" s="1" a="1"/>
  <c r="AO169" i="1" s="1"/>
  <c r="N169" i="1" a="1"/>
  <c r="AQ168" i="1" a="1"/>
  <c r="AQ168" i="1" s="1"/>
  <c r="AL168" i="1"/>
  <c r="AM168" i="1" s="1"/>
  <c r="AK168" i="1"/>
  <c r="AI168" i="1"/>
  <c r="AH168" i="1" s="1"/>
  <c r="AF168" i="1"/>
  <c r="AG168" i="1" s="1"/>
  <c r="T168" i="1"/>
  <c r="T168" i="1" a="1"/>
  <c r="S168" i="1"/>
  <c r="R168" i="1"/>
  <c r="R168" i="1" a="1"/>
  <c r="P168" i="1" a="1"/>
  <c r="P168" i="1" s="1"/>
  <c r="AP168" i="1" s="1" a="1"/>
  <c r="AP168" i="1" s="1"/>
  <c r="N168" i="1" a="1"/>
  <c r="N168" i="1" s="1"/>
  <c r="AO168" i="1" s="1" a="1"/>
  <c r="AO168" i="1" s="1"/>
  <c r="AQ167" i="1"/>
  <c r="AQ167" i="1" a="1"/>
  <c r="AO167" i="1" a="1"/>
  <c r="AO167" i="1" s="1"/>
  <c r="AK167" i="1"/>
  <c r="AI167" i="1"/>
  <c r="AH167" i="1"/>
  <c r="AG167" i="1"/>
  <c r="AF167" i="1"/>
  <c r="T167" i="1"/>
  <c r="T167" i="1" a="1"/>
  <c r="S167" i="1"/>
  <c r="R167" i="1" a="1"/>
  <c r="R167" i="1" s="1"/>
  <c r="P167" i="1" a="1"/>
  <c r="P167" i="1" s="1"/>
  <c r="AP167" i="1" s="1" a="1"/>
  <c r="AP167" i="1" s="1"/>
  <c r="N167" i="1"/>
  <c r="N167" i="1" a="1"/>
  <c r="AQ166" i="1"/>
  <c r="AQ166" i="1" a="1"/>
  <c r="AP166" i="1" a="1"/>
  <c r="AP166" i="1" s="1"/>
  <c r="AK166" i="1"/>
  <c r="AI166" i="1"/>
  <c r="AH166" i="1" s="1"/>
  <c r="AG166" i="1"/>
  <c r="AF166" i="1"/>
  <c r="V166" i="1"/>
  <c r="T166" i="1"/>
  <c r="T166" i="1" a="1"/>
  <c r="S166" i="1"/>
  <c r="R166" i="1" a="1"/>
  <c r="R166" i="1" s="1"/>
  <c r="P166" i="1"/>
  <c r="P166" i="1" a="1"/>
  <c r="N166" i="1" a="1"/>
  <c r="N166" i="1" s="1"/>
  <c r="AO166" i="1" s="1" a="1"/>
  <c r="AO166" i="1" s="1"/>
  <c r="AQ165" i="1" a="1"/>
  <c r="AQ165" i="1" s="1"/>
  <c r="AO165" i="1" a="1"/>
  <c r="AO165" i="1" s="1"/>
  <c r="AK165" i="1"/>
  <c r="AI165" i="1"/>
  <c r="AH165" i="1"/>
  <c r="AG165" i="1"/>
  <c r="AF165" i="1"/>
  <c r="T165" i="1"/>
  <c r="U165" i="1" s="1" a="1"/>
  <c r="U165" i="1" s="1"/>
  <c r="T165" i="1" a="1"/>
  <c r="S165" i="1"/>
  <c r="R165" i="1"/>
  <c r="R165" i="1" a="1"/>
  <c r="P165" i="1"/>
  <c r="AP165" i="1" s="1" a="1"/>
  <c r="AP165" i="1" s="1"/>
  <c r="P165" i="1" a="1"/>
  <c r="N165" i="1" a="1"/>
  <c r="N165" i="1" s="1"/>
  <c r="AQ164" i="1"/>
  <c r="AQ164" i="1" a="1"/>
  <c r="AK164" i="1"/>
  <c r="AI164" i="1"/>
  <c r="AH164" i="1"/>
  <c r="AG164" i="1"/>
  <c r="AF164" i="1"/>
  <c r="T164" i="1" a="1"/>
  <c r="T164" i="1" s="1"/>
  <c r="U164" i="1" s="1" a="1"/>
  <c r="U164" i="1" s="1"/>
  <c r="S164" i="1"/>
  <c r="R164" i="1" a="1"/>
  <c r="R164" i="1" s="1"/>
  <c r="P164" i="1" a="1"/>
  <c r="P164" i="1" s="1"/>
  <c r="AP164" i="1" s="1" a="1"/>
  <c r="AP164" i="1" s="1"/>
  <c r="N164" i="1"/>
  <c r="AO164" i="1" s="1" a="1"/>
  <c r="AO164" i="1" s="1"/>
  <c r="N164" i="1" a="1"/>
  <c r="AQ163" i="1"/>
  <c r="AQ163" i="1" a="1"/>
  <c r="AN163" i="1"/>
  <c r="AM163" i="1"/>
  <c r="AL163" i="1"/>
  <c r="AK163" i="1"/>
  <c r="AI163" i="1"/>
  <c r="AH163" i="1"/>
  <c r="AF163" i="1"/>
  <c r="AG163" i="1" s="1"/>
  <c r="U163" i="1"/>
  <c r="U163" i="1" a="1"/>
  <c r="T163" i="1" a="1"/>
  <c r="T163" i="1" s="1"/>
  <c r="V163" i="1" s="1"/>
  <c r="S163" i="1"/>
  <c r="R163" i="1"/>
  <c r="R163" i="1" a="1"/>
  <c r="P163" i="1" a="1"/>
  <c r="P163" i="1" s="1"/>
  <c r="AP163" i="1" s="1" a="1"/>
  <c r="AP163" i="1" s="1"/>
  <c r="N163" i="1" a="1"/>
  <c r="N163" i="1" s="1"/>
  <c r="AO163" i="1" s="1" a="1"/>
  <c r="AO163" i="1" s="1"/>
  <c r="AQ162" i="1" a="1"/>
  <c r="AQ162" i="1" s="1"/>
  <c r="AO162" i="1" a="1"/>
  <c r="AO162" i="1" s="1"/>
  <c r="AK162" i="1"/>
  <c r="AI162" i="1"/>
  <c r="AH162" i="1"/>
  <c r="AF162" i="1"/>
  <c r="AG162" i="1" s="1"/>
  <c r="T162" i="1" a="1"/>
  <c r="T162" i="1" s="1"/>
  <c r="S162" i="1"/>
  <c r="R162" i="1"/>
  <c r="R162" i="1" a="1"/>
  <c r="P162" i="1"/>
  <c r="AP162" i="1" s="1" a="1"/>
  <c r="AP162" i="1" s="1"/>
  <c r="P162" i="1" a="1"/>
  <c r="N162" i="1" a="1"/>
  <c r="N162" i="1" s="1"/>
  <c r="AQ161" i="1"/>
  <c r="AQ161" i="1" a="1"/>
  <c r="AO161" i="1" a="1"/>
  <c r="AO161" i="1" s="1"/>
  <c r="AK161" i="1"/>
  <c r="AI161" i="1"/>
  <c r="AH161" i="1"/>
  <c r="AG161" i="1"/>
  <c r="AF161" i="1"/>
  <c r="T161" i="1" a="1"/>
  <c r="T161" i="1" s="1"/>
  <c r="S161" i="1"/>
  <c r="R161" i="1" a="1"/>
  <c r="R161" i="1" s="1"/>
  <c r="P161" i="1" a="1"/>
  <c r="P161" i="1" s="1"/>
  <c r="AP161" i="1" s="1" a="1"/>
  <c r="AP161" i="1" s="1"/>
  <c r="N161" i="1"/>
  <c r="N161" i="1" a="1"/>
  <c r="AQ160" i="1" a="1"/>
  <c r="AQ160" i="1" s="1"/>
  <c r="AP160" i="1"/>
  <c r="AP160" i="1" a="1"/>
  <c r="AO160" i="1"/>
  <c r="AK160" i="1"/>
  <c r="AI160" i="1"/>
  <c r="AH160" i="1" s="1"/>
  <c r="AF160" i="1"/>
  <c r="AG160" i="1" s="1"/>
  <c r="T160" i="1" a="1"/>
  <c r="T160" i="1" s="1"/>
  <c r="S160" i="1"/>
  <c r="R160" i="1" a="1"/>
  <c r="R160" i="1" s="1"/>
  <c r="P160" i="1"/>
  <c r="P160" i="1" a="1"/>
  <c r="N160" i="1"/>
  <c r="AO160" i="1" s="1" a="1"/>
  <c r="N160" i="1" a="1"/>
  <c r="AQ159" i="1"/>
  <c r="AQ159" i="1" a="1"/>
  <c r="AO159" i="1" a="1"/>
  <c r="AO159" i="1" s="1"/>
  <c r="AK159" i="1"/>
  <c r="AI159" i="1"/>
  <c r="AH159" i="1"/>
  <c r="AF159" i="1"/>
  <c r="AG159" i="1" s="1"/>
  <c r="T159" i="1"/>
  <c r="T159" i="1" a="1"/>
  <c r="S159" i="1"/>
  <c r="R159" i="1"/>
  <c r="R159" i="1" a="1"/>
  <c r="P159" i="1" a="1"/>
  <c r="P159" i="1" s="1"/>
  <c r="AP159" i="1" s="1" a="1"/>
  <c r="AP159" i="1" s="1"/>
  <c r="N159" i="1" a="1"/>
  <c r="N159" i="1" s="1"/>
  <c r="AQ158" i="1" a="1"/>
  <c r="AQ158" i="1" s="1"/>
  <c r="AK158" i="1"/>
  <c r="AI158" i="1"/>
  <c r="AH158" i="1"/>
  <c r="AF158" i="1"/>
  <c r="AG158" i="1" s="1"/>
  <c r="T158" i="1"/>
  <c r="T158" i="1" a="1"/>
  <c r="S158" i="1"/>
  <c r="R158" i="1"/>
  <c r="R158" i="1" a="1"/>
  <c r="P158" i="1" a="1"/>
  <c r="P158" i="1" s="1"/>
  <c r="AP158" i="1" s="1" a="1"/>
  <c r="AP158" i="1" s="1"/>
  <c r="N158" i="1"/>
  <c r="AO158" i="1" s="1" a="1"/>
  <c r="AO158" i="1" s="1"/>
  <c r="N158" i="1" a="1"/>
  <c r="AQ157" i="1"/>
  <c r="AQ157" i="1" a="1"/>
  <c r="AP157" i="1" a="1"/>
  <c r="AP157" i="1" s="1"/>
  <c r="AL157" i="1"/>
  <c r="AM157" i="1" s="1"/>
  <c r="AK157" i="1"/>
  <c r="AI157" i="1"/>
  <c r="AH157" i="1"/>
  <c r="AG157" i="1"/>
  <c r="AF157" i="1"/>
  <c r="T157" i="1" a="1"/>
  <c r="T157" i="1" s="1"/>
  <c r="S157" i="1"/>
  <c r="R157" i="1" a="1"/>
  <c r="R157" i="1" s="1"/>
  <c r="P157" i="1"/>
  <c r="P157" i="1" a="1"/>
  <c r="N157" i="1" a="1"/>
  <c r="N157" i="1" s="1"/>
  <c r="AO157" i="1" s="1" a="1"/>
  <c r="AO157" i="1" s="1"/>
  <c r="AQ156" i="1" a="1"/>
  <c r="AQ156" i="1" s="1"/>
  <c r="AO156" i="1"/>
  <c r="AK156" i="1"/>
  <c r="AI156" i="1"/>
  <c r="AH156" i="1" s="1"/>
  <c r="AF156" i="1"/>
  <c r="AG156" i="1" s="1"/>
  <c r="T156" i="1" a="1"/>
  <c r="T156" i="1" s="1"/>
  <c r="V156" i="1" s="1"/>
  <c r="S156" i="1"/>
  <c r="R156" i="1" a="1"/>
  <c r="R156" i="1" s="1"/>
  <c r="P156" i="1"/>
  <c r="AP156" i="1" s="1" a="1"/>
  <c r="AP156" i="1" s="1"/>
  <c r="P156" i="1" a="1"/>
  <c r="N156" i="1" a="1"/>
  <c r="N156" i="1" s="1"/>
  <c r="AO156" i="1" s="1" a="1"/>
  <c r="AQ155" i="1"/>
  <c r="AQ155" i="1" a="1"/>
  <c r="AP155" i="1" a="1"/>
  <c r="AP155" i="1" s="1"/>
  <c r="AO155" i="1" a="1"/>
  <c r="AO155" i="1" s="1"/>
  <c r="AM155" i="1"/>
  <c r="AL155" i="1"/>
  <c r="AN155" i="1" s="1"/>
  <c r="AK155" i="1"/>
  <c r="AI155" i="1"/>
  <c r="AH155" i="1"/>
  <c r="AG155" i="1"/>
  <c r="AF155" i="1"/>
  <c r="V155" i="1"/>
  <c r="U155" i="1"/>
  <c r="T155" i="1"/>
  <c r="U155" i="1" s="1" a="1"/>
  <c r="T155" i="1" a="1"/>
  <c r="S155" i="1"/>
  <c r="R155" i="1"/>
  <c r="R155" i="1" a="1"/>
  <c r="P155" i="1" a="1"/>
  <c r="P155" i="1" s="1"/>
  <c r="N155" i="1"/>
  <c r="N155" i="1" a="1"/>
  <c r="AQ154" i="1" a="1"/>
  <c r="AQ154" i="1" s="1"/>
  <c r="AK154" i="1"/>
  <c r="AI154" i="1"/>
  <c r="AH154" i="1" s="1"/>
  <c r="AG154" i="1"/>
  <c r="AF154" i="1"/>
  <c r="T154" i="1" a="1"/>
  <c r="T154" i="1" s="1"/>
  <c r="S154" i="1"/>
  <c r="R154" i="1" a="1"/>
  <c r="R154" i="1" s="1"/>
  <c r="P154" i="1"/>
  <c r="AP154" i="1" s="1" a="1"/>
  <c r="AP154" i="1" s="1"/>
  <c r="P154" i="1" a="1"/>
  <c r="N154" i="1" a="1"/>
  <c r="N154" i="1" s="1"/>
  <c r="AO154" i="1" s="1" a="1"/>
  <c r="AO154" i="1" s="1"/>
  <c r="AQ153" i="1"/>
  <c r="AQ153" i="1" a="1"/>
  <c r="AL153" i="1"/>
  <c r="AK153" i="1"/>
  <c r="AI153" i="1"/>
  <c r="AH153" i="1"/>
  <c r="AG153" i="1"/>
  <c r="AF153" i="1"/>
  <c r="U153" i="1"/>
  <c r="U153" i="1" a="1"/>
  <c r="T153" i="1"/>
  <c r="V153" i="1" s="1"/>
  <c r="T153" i="1" a="1"/>
  <c r="S153" i="1"/>
  <c r="R153" i="1"/>
  <c r="R153" i="1" a="1"/>
  <c r="P153" i="1"/>
  <c r="AP153" i="1" s="1" a="1"/>
  <c r="AP153" i="1" s="1"/>
  <c r="P153" i="1" a="1"/>
  <c r="N153" i="1"/>
  <c r="AO153" i="1" s="1" a="1"/>
  <c r="AO153" i="1" s="1"/>
  <c r="N153" i="1" a="1"/>
  <c r="AQ152" i="1" a="1"/>
  <c r="AQ152" i="1" s="1"/>
  <c r="AP152" i="1"/>
  <c r="AL152" i="1"/>
  <c r="AK152" i="1"/>
  <c r="AI152" i="1"/>
  <c r="AH152" i="1"/>
  <c r="AG152" i="1"/>
  <c r="AF152" i="1"/>
  <c r="T152" i="1"/>
  <c r="T152" i="1" a="1"/>
  <c r="S152" i="1"/>
  <c r="R152" i="1" a="1"/>
  <c r="R152" i="1" s="1"/>
  <c r="P152" i="1" a="1"/>
  <c r="P152" i="1" s="1"/>
  <c r="AP152" i="1" s="1" a="1"/>
  <c r="N152" i="1"/>
  <c r="AO152" i="1" s="1" a="1"/>
  <c r="AO152" i="1" s="1"/>
  <c r="N152" i="1" a="1"/>
  <c r="AQ151" i="1"/>
  <c r="AQ151" i="1" a="1"/>
  <c r="AK151" i="1"/>
  <c r="AI151" i="1"/>
  <c r="AH151" i="1"/>
  <c r="AF151" i="1"/>
  <c r="AG151" i="1" s="1"/>
  <c r="T151" i="1" a="1"/>
  <c r="T151" i="1" s="1"/>
  <c r="S151" i="1"/>
  <c r="R151" i="1" a="1"/>
  <c r="R151" i="1" s="1"/>
  <c r="P151" i="1" a="1"/>
  <c r="P151" i="1" s="1"/>
  <c r="AP151" i="1" s="1" a="1"/>
  <c r="AP151" i="1" s="1"/>
  <c r="N151" i="1"/>
  <c r="AO151" i="1" s="1" a="1"/>
  <c r="AO151" i="1" s="1"/>
  <c r="N151" i="1" a="1"/>
  <c r="AQ150" i="1" a="1"/>
  <c r="AQ150" i="1" s="1"/>
  <c r="AM150" i="1"/>
  <c r="AK150" i="1"/>
  <c r="AI150" i="1"/>
  <c r="AH150" i="1"/>
  <c r="AF150" i="1"/>
  <c r="AG150" i="1" s="1"/>
  <c r="U150" i="1" a="1"/>
  <c r="U150" i="1" s="1"/>
  <c r="T150" i="1"/>
  <c r="AL150" i="1" s="1"/>
  <c r="AN150" i="1" s="1"/>
  <c r="T150" i="1" a="1"/>
  <c r="S150" i="1"/>
  <c r="R150" i="1"/>
  <c r="R150" i="1" a="1"/>
  <c r="P150" i="1" a="1"/>
  <c r="P150" i="1" s="1"/>
  <c r="AP150" i="1" s="1" a="1"/>
  <c r="AP150" i="1" s="1"/>
  <c r="N150" i="1" a="1"/>
  <c r="N150" i="1" s="1"/>
  <c r="AO150" i="1" s="1" a="1"/>
  <c r="AO150" i="1" s="1"/>
  <c r="AQ149" i="1"/>
  <c r="AQ149" i="1" a="1"/>
  <c r="AP149" i="1" a="1"/>
  <c r="AP149" i="1" s="1"/>
  <c r="AO149" i="1"/>
  <c r="AO149" i="1" a="1"/>
  <c r="AL149" i="1"/>
  <c r="AN149" i="1" s="1"/>
  <c r="AK149" i="1"/>
  <c r="AI149" i="1"/>
  <c r="AH149" i="1"/>
  <c r="AG149" i="1"/>
  <c r="AF149" i="1"/>
  <c r="V149" i="1"/>
  <c r="U149" i="1" a="1"/>
  <c r="U149" i="1" s="1"/>
  <c r="T149" i="1"/>
  <c r="T149" i="1" a="1"/>
  <c r="S149" i="1"/>
  <c r="R149" i="1"/>
  <c r="R149" i="1" a="1"/>
  <c r="P149" i="1" a="1"/>
  <c r="P149" i="1" s="1"/>
  <c r="N149" i="1"/>
  <c r="N149" i="1" a="1"/>
  <c r="AQ148" i="1"/>
  <c r="AQ148" i="1" a="1"/>
  <c r="AK148" i="1"/>
  <c r="AI148" i="1"/>
  <c r="AH148" i="1" s="1"/>
  <c r="AF148" i="1"/>
  <c r="AG148" i="1" s="1"/>
  <c r="T148" i="1"/>
  <c r="T148" i="1" a="1"/>
  <c r="S148" i="1"/>
  <c r="R148" i="1" a="1"/>
  <c r="R148" i="1" s="1"/>
  <c r="P148" i="1"/>
  <c r="AP148" i="1" s="1" a="1"/>
  <c r="AP148" i="1" s="1"/>
  <c r="P148" i="1" a="1"/>
  <c r="N148" i="1"/>
  <c r="AO148" i="1" s="1" a="1"/>
  <c r="AO148" i="1" s="1"/>
  <c r="N148" i="1" a="1"/>
  <c r="AQ147" i="1"/>
  <c r="AQ147" i="1" a="1"/>
  <c r="AP147" i="1"/>
  <c r="AP147" i="1" a="1"/>
  <c r="AO147" i="1"/>
  <c r="AL147" i="1"/>
  <c r="AK147" i="1"/>
  <c r="AI147" i="1"/>
  <c r="AH147" i="1"/>
  <c r="AF147" i="1"/>
  <c r="AG147" i="1" s="1"/>
  <c r="V147" i="1"/>
  <c r="U147" i="1" a="1"/>
  <c r="U147" i="1" s="1"/>
  <c r="T147" i="1"/>
  <c r="T147" i="1" a="1"/>
  <c r="S147" i="1"/>
  <c r="R147" i="1"/>
  <c r="R147" i="1" a="1"/>
  <c r="P147" i="1" a="1"/>
  <c r="P147" i="1" s="1"/>
  <c r="N147" i="1" a="1"/>
  <c r="N147" i="1" s="1"/>
  <c r="AO147" i="1" s="1" a="1"/>
  <c r="AQ146" i="1"/>
  <c r="AQ146" i="1" a="1"/>
  <c r="AK146" i="1"/>
  <c r="AI146" i="1"/>
  <c r="AH146" i="1"/>
  <c r="AF146" i="1"/>
  <c r="AG146" i="1" s="1"/>
  <c r="V146" i="1"/>
  <c r="T146" i="1" a="1"/>
  <c r="T146" i="1" s="1"/>
  <c r="S146" i="1"/>
  <c r="R146" i="1" a="1"/>
  <c r="R146" i="1" s="1"/>
  <c r="P146" i="1"/>
  <c r="AP146" i="1" s="1" a="1"/>
  <c r="AP146" i="1" s="1"/>
  <c r="P146" i="1" a="1"/>
  <c r="N146" i="1"/>
  <c r="AO146" i="1" s="1" a="1"/>
  <c r="AO146" i="1" s="1"/>
  <c r="N146" i="1" a="1"/>
  <c r="AQ145" i="1" a="1"/>
  <c r="AQ145" i="1" s="1"/>
  <c r="AP145" i="1" a="1"/>
  <c r="AP145" i="1" s="1"/>
  <c r="AK145" i="1"/>
  <c r="AI145" i="1"/>
  <c r="AH145" i="1" s="1"/>
  <c r="AG145" i="1"/>
  <c r="AF145" i="1"/>
  <c r="T145" i="1" a="1"/>
  <c r="T145" i="1" s="1"/>
  <c r="S145" i="1"/>
  <c r="R145" i="1"/>
  <c r="R145" i="1" a="1"/>
  <c r="P145" i="1" a="1"/>
  <c r="P145" i="1" s="1"/>
  <c r="N145" i="1"/>
  <c r="AO145" i="1" s="1" a="1"/>
  <c r="AO145" i="1" s="1"/>
  <c r="N145" i="1" a="1"/>
  <c r="AQ144" i="1" a="1"/>
  <c r="AQ144" i="1" s="1"/>
  <c r="AO144" i="1" a="1"/>
  <c r="AO144" i="1" s="1"/>
  <c r="AL144" i="1"/>
  <c r="AK144" i="1"/>
  <c r="AI144" i="1"/>
  <c r="AH144" i="1"/>
  <c r="AF144" i="1"/>
  <c r="AG144" i="1" s="1"/>
  <c r="U144" i="1" a="1"/>
  <c r="U144" i="1" s="1"/>
  <c r="T144" i="1" a="1"/>
  <c r="T144" i="1" s="1"/>
  <c r="V144" i="1" s="1"/>
  <c r="S144" i="1"/>
  <c r="R144" i="1" a="1"/>
  <c r="R144" i="1" s="1"/>
  <c r="P144" i="1"/>
  <c r="AP144" i="1" s="1" a="1"/>
  <c r="AP144" i="1" s="1"/>
  <c r="P144" i="1" a="1"/>
  <c r="N144" i="1" a="1"/>
  <c r="N144" i="1" s="1"/>
  <c r="AQ143" i="1"/>
  <c r="AQ143" i="1" a="1"/>
  <c r="AP143" i="1" a="1"/>
  <c r="AP143" i="1" s="1"/>
  <c r="AO143" i="1" a="1"/>
  <c r="AO143" i="1" s="1"/>
  <c r="AK143" i="1"/>
  <c r="AI143" i="1"/>
  <c r="AH143" i="1"/>
  <c r="AG143" i="1"/>
  <c r="AF143" i="1"/>
  <c r="T143" i="1" a="1"/>
  <c r="T143" i="1" s="1"/>
  <c r="V143" i="1" s="1"/>
  <c r="S143" i="1"/>
  <c r="R143" i="1" a="1"/>
  <c r="R143" i="1" s="1"/>
  <c r="P143" i="1" a="1"/>
  <c r="P143" i="1" s="1"/>
  <c r="N143" i="1"/>
  <c r="N143" i="1" a="1"/>
  <c r="AQ142" i="1" a="1"/>
  <c r="AQ142" i="1" s="1"/>
  <c r="AP142" i="1"/>
  <c r="AO142" i="1" a="1"/>
  <c r="AO142" i="1" s="1"/>
  <c r="AK142" i="1"/>
  <c r="AI142" i="1"/>
  <c r="AH142" i="1" s="1"/>
  <c r="AF142" i="1"/>
  <c r="AG142" i="1" s="1"/>
  <c r="T142" i="1" a="1"/>
  <c r="T142" i="1" s="1"/>
  <c r="S142" i="1"/>
  <c r="R142" i="1" a="1"/>
  <c r="R142" i="1" s="1"/>
  <c r="P142" i="1"/>
  <c r="AP142" i="1" s="1" a="1"/>
  <c r="P142" i="1" a="1"/>
  <c r="N142" i="1"/>
  <c r="N142" i="1" a="1"/>
  <c r="AQ141" i="1" a="1"/>
  <c r="AQ141" i="1" s="1"/>
  <c r="AP141" i="1" a="1"/>
  <c r="AP141" i="1" s="1"/>
  <c r="AO141" i="1" a="1"/>
  <c r="AO141" i="1" s="1"/>
  <c r="AL141" i="1"/>
  <c r="AN141" i="1" s="1"/>
  <c r="AK141" i="1"/>
  <c r="AI141" i="1"/>
  <c r="AH141" i="1" s="1"/>
  <c r="AF141" i="1"/>
  <c r="AG141" i="1" s="1"/>
  <c r="V141" i="1"/>
  <c r="U141" i="1" a="1"/>
  <c r="U141" i="1" s="1"/>
  <c r="T141" i="1"/>
  <c r="T141" i="1" a="1"/>
  <c r="S141" i="1"/>
  <c r="R141" i="1"/>
  <c r="R141" i="1" a="1"/>
  <c r="P141" i="1"/>
  <c r="P141" i="1" a="1"/>
  <c r="N141" i="1" a="1"/>
  <c r="N141" i="1" s="1"/>
  <c r="AQ140" i="1"/>
  <c r="AQ140" i="1" a="1"/>
  <c r="AO140" i="1" a="1"/>
  <c r="AO140" i="1" s="1"/>
  <c r="AK140" i="1"/>
  <c r="AI140" i="1"/>
  <c r="AH140" i="1" s="1"/>
  <c r="AF140" i="1"/>
  <c r="AG140" i="1" s="1"/>
  <c r="V140" i="1"/>
  <c r="T140" i="1"/>
  <c r="U140" i="1" s="1" a="1"/>
  <c r="U140" i="1" s="1"/>
  <c r="T140" i="1" a="1"/>
  <c r="S140" i="1"/>
  <c r="R140" i="1" a="1"/>
  <c r="R140" i="1" s="1"/>
  <c r="P140" i="1"/>
  <c r="AP140" i="1" s="1" a="1"/>
  <c r="AP140" i="1" s="1"/>
  <c r="P140" i="1" a="1"/>
  <c r="N140" i="1"/>
  <c r="N140" i="1" a="1"/>
  <c r="AQ139" i="1" a="1"/>
  <c r="AQ139" i="1" s="1"/>
  <c r="AK139" i="1"/>
  <c r="AI139" i="1"/>
  <c r="AH139" i="1"/>
  <c r="AG139" i="1"/>
  <c r="AF139" i="1"/>
  <c r="U139" i="1" a="1"/>
  <c r="U139" i="1" s="1"/>
  <c r="T139" i="1" a="1"/>
  <c r="T139" i="1" s="1"/>
  <c r="S139" i="1"/>
  <c r="R139" i="1" a="1"/>
  <c r="R139" i="1" s="1"/>
  <c r="P139" i="1"/>
  <c r="AP139" i="1" s="1" a="1"/>
  <c r="AP139" i="1" s="1"/>
  <c r="P139" i="1" a="1"/>
  <c r="N139" i="1" a="1"/>
  <c r="N139" i="1" s="1"/>
  <c r="AO139" i="1" s="1" a="1"/>
  <c r="AO139" i="1" s="1"/>
  <c r="AQ138" i="1" a="1"/>
  <c r="AQ138" i="1" s="1"/>
  <c r="AO138" i="1" a="1"/>
  <c r="AO138" i="1" s="1"/>
  <c r="AK138" i="1"/>
  <c r="AI138" i="1"/>
  <c r="AH138" i="1"/>
  <c r="AF138" i="1"/>
  <c r="AG138" i="1" s="1"/>
  <c r="V138" i="1"/>
  <c r="T138" i="1" a="1"/>
  <c r="T138" i="1" s="1"/>
  <c r="S138" i="1"/>
  <c r="R138" i="1"/>
  <c r="R138" i="1" a="1"/>
  <c r="P138" i="1" a="1"/>
  <c r="P138" i="1" s="1"/>
  <c r="AP138" i="1" s="1" a="1"/>
  <c r="AP138" i="1" s="1"/>
  <c r="N138" i="1" a="1"/>
  <c r="N138" i="1" s="1"/>
  <c r="AQ137" i="1"/>
  <c r="AQ137" i="1" a="1"/>
  <c r="AK137" i="1"/>
  <c r="AI137" i="1"/>
  <c r="AH137" i="1"/>
  <c r="AG137" i="1"/>
  <c r="AF137" i="1"/>
  <c r="T137" i="1"/>
  <c r="T137" i="1" a="1"/>
  <c r="S137" i="1"/>
  <c r="R137" i="1"/>
  <c r="R137" i="1" a="1"/>
  <c r="P137" i="1" a="1"/>
  <c r="P137" i="1" s="1"/>
  <c r="AP137" i="1" s="1" a="1"/>
  <c r="AP137" i="1" s="1"/>
  <c r="N137" i="1"/>
  <c r="AO137" i="1" s="1" a="1"/>
  <c r="AO137" i="1" s="1"/>
  <c r="N137" i="1" a="1"/>
  <c r="AQ136" i="1" a="1"/>
  <c r="AQ136" i="1" s="1"/>
  <c r="AK136" i="1"/>
  <c r="AI136" i="1"/>
  <c r="AH136" i="1" s="1"/>
  <c r="AG136" i="1"/>
  <c r="AF136" i="1"/>
  <c r="V136" i="1"/>
  <c r="T136" i="1" a="1"/>
  <c r="T136" i="1" s="1"/>
  <c r="S136" i="1"/>
  <c r="R136" i="1" a="1"/>
  <c r="R136" i="1" s="1"/>
  <c r="P136" i="1"/>
  <c r="AP136" i="1" s="1" a="1"/>
  <c r="AP136" i="1" s="1"/>
  <c r="P136" i="1" a="1"/>
  <c r="N136" i="1" a="1"/>
  <c r="N136" i="1" s="1"/>
  <c r="AO136" i="1" s="1" a="1"/>
  <c r="AO136" i="1" s="1"/>
  <c r="AQ135" i="1" a="1"/>
  <c r="AQ135" i="1" s="1"/>
  <c r="AM135" i="1"/>
  <c r="AL135" i="1"/>
  <c r="AN135" i="1" s="1"/>
  <c r="AK135" i="1"/>
  <c r="AI135" i="1"/>
  <c r="AH135" i="1"/>
  <c r="AG135" i="1"/>
  <c r="AF135" i="1"/>
  <c r="V135" i="1"/>
  <c r="U135" i="1"/>
  <c r="U135" i="1" a="1"/>
  <c r="T135" i="1"/>
  <c r="T135" i="1" a="1"/>
  <c r="S135" i="1"/>
  <c r="R135" i="1"/>
  <c r="R135" i="1" a="1"/>
  <c r="P135" i="1" a="1"/>
  <c r="P135" i="1" s="1"/>
  <c r="AP135" i="1" s="1" a="1"/>
  <c r="AP135" i="1" s="1"/>
  <c r="N135" i="1"/>
  <c r="AO135" i="1" s="1" a="1"/>
  <c r="AO135" i="1" s="1"/>
  <c r="N135" i="1" a="1"/>
  <c r="AQ134" i="1" a="1"/>
  <c r="AQ134" i="1" s="1"/>
  <c r="AN134" i="1"/>
  <c r="AL134" i="1"/>
  <c r="AM134" i="1" s="1"/>
  <c r="AK134" i="1"/>
  <c r="AI134" i="1"/>
  <c r="AH134" i="1"/>
  <c r="AG134" i="1"/>
  <c r="AF134" i="1"/>
  <c r="V134" i="1"/>
  <c r="U134" i="1"/>
  <c r="T134" i="1"/>
  <c r="U134" i="1" s="1" a="1"/>
  <c r="T134" i="1" a="1"/>
  <c r="S134" i="1"/>
  <c r="R134" i="1"/>
  <c r="R134" i="1" a="1"/>
  <c r="P134" i="1"/>
  <c r="AP134" i="1" s="1" a="1"/>
  <c r="AP134" i="1" s="1"/>
  <c r="P134" i="1" a="1"/>
  <c r="N134" i="1" a="1"/>
  <c r="N134" i="1" s="1"/>
  <c r="AO134" i="1" s="1" a="1"/>
  <c r="AO134" i="1" s="1"/>
  <c r="AQ133" i="1" a="1"/>
  <c r="AQ133" i="1" s="1"/>
  <c r="AP133" i="1" a="1"/>
  <c r="AP133" i="1" s="1"/>
  <c r="AK133" i="1"/>
  <c r="AI133" i="1"/>
  <c r="AH133" i="1" s="1"/>
  <c r="AF133" i="1"/>
  <c r="AG133" i="1" s="1"/>
  <c r="T133" i="1" a="1"/>
  <c r="T133" i="1" s="1"/>
  <c r="S133" i="1"/>
  <c r="R133" i="1" a="1"/>
  <c r="R133" i="1" s="1"/>
  <c r="P133" i="1"/>
  <c r="P133" i="1" a="1"/>
  <c r="N133" i="1"/>
  <c r="AO133" i="1" s="1" a="1"/>
  <c r="AO133" i="1" s="1"/>
  <c r="N133" i="1" a="1"/>
  <c r="AQ132" i="1" a="1"/>
  <c r="AQ132" i="1" s="1"/>
  <c r="AO132" i="1" a="1"/>
  <c r="AO132" i="1" s="1"/>
  <c r="AK132" i="1"/>
  <c r="AI132" i="1"/>
  <c r="AH132" i="1"/>
  <c r="AF132" i="1"/>
  <c r="AG132" i="1" s="1"/>
  <c r="T132" i="1" a="1"/>
  <c r="T132" i="1" s="1"/>
  <c r="S132" i="1"/>
  <c r="R132" i="1"/>
  <c r="R132" i="1" a="1"/>
  <c r="P132" i="1" a="1"/>
  <c r="P132" i="1" s="1"/>
  <c r="AP132" i="1" s="1" a="1"/>
  <c r="AP132" i="1" s="1"/>
  <c r="N132" i="1" a="1"/>
  <c r="N132" i="1" s="1"/>
  <c r="AQ131" i="1"/>
  <c r="AQ131" i="1" a="1"/>
  <c r="AP131" i="1" a="1"/>
  <c r="AP131" i="1" s="1"/>
  <c r="AO131" i="1"/>
  <c r="AK131" i="1"/>
  <c r="AI131" i="1"/>
  <c r="AH131" i="1"/>
  <c r="AG131" i="1"/>
  <c r="AF131" i="1"/>
  <c r="T131" i="1"/>
  <c r="T131" i="1" a="1"/>
  <c r="S131" i="1"/>
  <c r="R131" i="1"/>
  <c r="R131" i="1" a="1"/>
  <c r="P131" i="1" a="1"/>
  <c r="P131" i="1" s="1"/>
  <c r="N131" i="1"/>
  <c r="AO131" i="1" s="1" a="1"/>
  <c r="N131" i="1" a="1"/>
  <c r="AQ130" i="1"/>
  <c r="AQ130" i="1" a="1"/>
  <c r="AP130" i="1"/>
  <c r="AP130" i="1" a="1"/>
  <c r="AK130" i="1"/>
  <c r="AI130" i="1"/>
  <c r="AH130" i="1" s="1"/>
  <c r="AG130" i="1"/>
  <c r="AF130" i="1"/>
  <c r="T130" i="1" a="1"/>
  <c r="T130" i="1" s="1"/>
  <c r="S130" i="1"/>
  <c r="R130" i="1" a="1"/>
  <c r="R130" i="1" s="1"/>
  <c r="P130" i="1"/>
  <c r="P130" i="1" a="1"/>
  <c r="N130" i="1" a="1"/>
  <c r="N130" i="1" s="1"/>
  <c r="AO130" i="1" s="1" a="1"/>
  <c r="AO130" i="1" s="1"/>
  <c r="AQ129" i="1"/>
  <c r="AQ129" i="1" a="1"/>
  <c r="AK129" i="1"/>
  <c r="AI129" i="1"/>
  <c r="AH129" i="1"/>
  <c r="AF129" i="1"/>
  <c r="AG129" i="1" s="1"/>
  <c r="V129" i="1"/>
  <c r="T129" i="1"/>
  <c r="U129" i="1" s="1" a="1"/>
  <c r="U129" i="1" s="1"/>
  <c r="T129" i="1" a="1"/>
  <c r="S129" i="1"/>
  <c r="R129" i="1"/>
  <c r="R129" i="1" a="1"/>
  <c r="P129" i="1" a="1"/>
  <c r="P129" i="1" s="1"/>
  <c r="AP129" i="1" s="1" a="1"/>
  <c r="AP129" i="1" s="1"/>
  <c r="N129" i="1"/>
  <c r="AO129" i="1" s="1" a="1"/>
  <c r="AO129" i="1" s="1"/>
  <c r="N129" i="1" a="1"/>
  <c r="AQ128" i="1"/>
  <c r="AQ128" i="1" a="1"/>
  <c r="AP128" i="1"/>
  <c r="AP128" i="1" a="1"/>
  <c r="AK128" i="1"/>
  <c r="AI128" i="1"/>
  <c r="AH128" i="1"/>
  <c r="AG128" i="1"/>
  <c r="AF128" i="1"/>
  <c r="T128" i="1" a="1"/>
  <c r="T128" i="1" s="1"/>
  <c r="S128" i="1"/>
  <c r="R128" i="1" a="1"/>
  <c r="R128" i="1" s="1"/>
  <c r="P128" i="1"/>
  <c r="P128" i="1" a="1"/>
  <c r="N128" i="1" a="1"/>
  <c r="N128" i="1" s="1"/>
  <c r="AO128" i="1" s="1" a="1"/>
  <c r="AO128" i="1" s="1"/>
  <c r="AQ127" i="1"/>
  <c r="AQ127" i="1" a="1"/>
  <c r="AO127" i="1"/>
  <c r="AN127" i="1"/>
  <c r="AM127" i="1"/>
  <c r="AL127" i="1"/>
  <c r="AK127" i="1"/>
  <c r="AI127" i="1"/>
  <c r="AH127" i="1" s="1"/>
  <c r="AF127" i="1"/>
  <c r="AG127" i="1" s="1"/>
  <c r="U127" i="1" a="1"/>
  <c r="U127" i="1" s="1"/>
  <c r="T127" i="1" a="1"/>
  <c r="T127" i="1" s="1"/>
  <c r="V127" i="1" s="1"/>
  <c r="S127" i="1"/>
  <c r="R127" i="1" a="1"/>
  <c r="R127" i="1" s="1"/>
  <c r="P127" i="1"/>
  <c r="AP127" i="1" s="1" a="1"/>
  <c r="AP127" i="1" s="1"/>
  <c r="P127" i="1" a="1"/>
  <c r="N127" i="1"/>
  <c r="AO127" i="1" s="1" a="1"/>
  <c r="N127" i="1" a="1"/>
  <c r="AQ126" i="1" a="1"/>
  <c r="AQ126" i="1" s="1"/>
  <c r="AO126" i="1" a="1"/>
  <c r="AO126" i="1" s="1"/>
  <c r="AK126" i="1"/>
  <c r="AI126" i="1"/>
  <c r="AH126" i="1"/>
  <c r="AF126" i="1"/>
  <c r="AG126" i="1" s="1"/>
  <c r="T126" i="1"/>
  <c r="V126" i="1" s="1"/>
  <c r="T126" i="1" a="1"/>
  <c r="S126" i="1"/>
  <c r="R126" i="1" a="1"/>
  <c r="R126" i="1" s="1"/>
  <c r="P126" i="1"/>
  <c r="AP126" i="1" s="1" a="1"/>
  <c r="AP126" i="1" s="1"/>
  <c r="P126" i="1" a="1"/>
  <c r="N126" i="1" a="1"/>
  <c r="N126" i="1" s="1"/>
  <c r="AQ125" i="1"/>
  <c r="AQ125" i="1" a="1"/>
  <c r="AO125" i="1" a="1"/>
  <c r="AO125" i="1" s="1"/>
  <c r="AK125" i="1"/>
  <c r="AI125" i="1"/>
  <c r="AH125" i="1"/>
  <c r="AG125" i="1"/>
  <c r="AF125" i="1"/>
  <c r="T125" i="1"/>
  <c r="T125" i="1" a="1"/>
  <c r="S125" i="1"/>
  <c r="R125" i="1"/>
  <c r="R125" i="1" a="1"/>
  <c r="P125" i="1" a="1"/>
  <c r="P125" i="1" s="1"/>
  <c r="AP125" i="1" s="1" a="1"/>
  <c r="AP125" i="1" s="1"/>
  <c r="N125" i="1"/>
  <c r="N125" i="1" a="1"/>
  <c r="AQ124" i="1"/>
  <c r="AQ124" i="1" a="1"/>
  <c r="AK124" i="1"/>
  <c r="AI124" i="1"/>
  <c r="AH124" i="1" s="1"/>
  <c r="AG124" i="1"/>
  <c r="AF124" i="1"/>
  <c r="T124" i="1"/>
  <c r="T124" i="1" a="1"/>
  <c r="S124" i="1"/>
  <c r="R124" i="1" a="1"/>
  <c r="R124" i="1" s="1"/>
  <c r="P124" i="1"/>
  <c r="AP124" i="1" s="1" a="1"/>
  <c r="AP124" i="1" s="1"/>
  <c r="P124" i="1" a="1"/>
  <c r="N124" i="1" a="1"/>
  <c r="N124" i="1" s="1"/>
  <c r="AO124" i="1" s="1" a="1"/>
  <c r="AO124" i="1" s="1"/>
  <c r="AQ123" i="1"/>
  <c r="AQ123" i="1" a="1"/>
  <c r="AK123" i="1"/>
  <c r="AI123" i="1"/>
  <c r="AH123" i="1" s="1"/>
  <c r="AF123" i="1"/>
  <c r="AG123" i="1" s="1"/>
  <c r="U123" i="1" a="1"/>
  <c r="U123" i="1" s="1"/>
  <c r="T123" i="1"/>
  <c r="T123" i="1" a="1"/>
  <c r="S123" i="1"/>
  <c r="R123" i="1"/>
  <c r="R123" i="1" a="1"/>
  <c r="P123" i="1" a="1"/>
  <c r="P123" i="1" s="1"/>
  <c r="AP123" i="1" s="1" a="1"/>
  <c r="AP123" i="1" s="1"/>
  <c r="N123" i="1" a="1"/>
  <c r="N123" i="1" s="1"/>
  <c r="AO123" i="1" s="1" a="1"/>
  <c r="AO123" i="1" s="1"/>
  <c r="AQ122" i="1"/>
  <c r="AQ122" i="1" a="1"/>
  <c r="AK122" i="1"/>
  <c r="AI122" i="1"/>
  <c r="AH122" i="1" s="1"/>
  <c r="AF122" i="1"/>
  <c r="AG122" i="1" s="1"/>
  <c r="T122" i="1"/>
  <c r="T122" i="1" a="1"/>
  <c r="S122" i="1"/>
  <c r="R122" i="1"/>
  <c r="R122" i="1" a="1"/>
  <c r="P122" i="1"/>
  <c r="AP122" i="1" s="1" a="1"/>
  <c r="AP122" i="1" s="1"/>
  <c r="P122" i="1" a="1"/>
  <c r="N122" i="1"/>
  <c r="AO122" i="1" s="1" a="1"/>
  <c r="AO122" i="1" s="1"/>
  <c r="N122" i="1" a="1"/>
  <c r="AQ121" i="1"/>
  <c r="AQ121" i="1" a="1"/>
  <c r="AO121" i="1"/>
  <c r="AO121" i="1" a="1"/>
  <c r="AK121" i="1"/>
  <c r="AI121" i="1"/>
  <c r="AH121" i="1"/>
  <c r="AF121" i="1"/>
  <c r="AG121" i="1" s="1"/>
  <c r="T121" i="1"/>
  <c r="T121" i="1" a="1"/>
  <c r="S121" i="1"/>
  <c r="R121" i="1"/>
  <c r="R121" i="1" a="1"/>
  <c r="P121" i="1" a="1"/>
  <c r="P121" i="1" s="1"/>
  <c r="AP121" i="1" s="1" a="1"/>
  <c r="AP121" i="1" s="1"/>
  <c r="N121" i="1"/>
  <c r="N121" i="1" a="1"/>
  <c r="AQ120" i="1" a="1"/>
  <c r="AQ120" i="1" s="1"/>
  <c r="AO120" i="1" a="1"/>
  <c r="AO120" i="1" s="1"/>
  <c r="AK120" i="1"/>
  <c r="AI120" i="1"/>
  <c r="AH120" i="1"/>
  <c r="AF120" i="1"/>
  <c r="AG120" i="1" s="1"/>
  <c r="T120" i="1"/>
  <c r="T120" i="1" a="1"/>
  <c r="S120" i="1"/>
  <c r="R120" i="1"/>
  <c r="R120" i="1" a="1"/>
  <c r="P120" i="1"/>
  <c r="AP120" i="1" s="1" a="1"/>
  <c r="AP120" i="1" s="1"/>
  <c r="P120" i="1" a="1"/>
  <c r="N120" i="1" a="1"/>
  <c r="N120" i="1" s="1"/>
  <c r="AQ119" i="1" a="1"/>
  <c r="AQ119" i="1" s="1"/>
  <c r="AK119" i="1"/>
  <c r="AI119" i="1"/>
  <c r="AH119" i="1"/>
  <c r="AG119" i="1"/>
  <c r="AF119" i="1"/>
  <c r="T119" i="1"/>
  <c r="T119" i="1" a="1"/>
  <c r="S119" i="1"/>
  <c r="R119" i="1" a="1"/>
  <c r="R119" i="1" s="1"/>
  <c r="P119" i="1" a="1"/>
  <c r="P119" i="1" s="1"/>
  <c r="AP119" i="1" s="1" a="1"/>
  <c r="AP119" i="1" s="1"/>
  <c r="N119" i="1" a="1"/>
  <c r="N119" i="1" s="1"/>
  <c r="AO119" i="1" s="1" a="1"/>
  <c r="AO119" i="1" s="1"/>
  <c r="AQ118" i="1"/>
  <c r="AQ118" i="1" a="1"/>
  <c r="AK118" i="1"/>
  <c r="AI118" i="1"/>
  <c r="AH118" i="1"/>
  <c r="AG118" i="1"/>
  <c r="AF118" i="1"/>
  <c r="U118" i="1" a="1"/>
  <c r="U118" i="1" s="1"/>
  <c r="T118" i="1" a="1"/>
  <c r="T118" i="1" s="1"/>
  <c r="S118" i="1"/>
  <c r="R118" i="1" a="1"/>
  <c r="R118" i="1" s="1"/>
  <c r="P118" i="1" a="1"/>
  <c r="P118" i="1" s="1"/>
  <c r="AP118" i="1" s="1" a="1"/>
  <c r="AP118" i="1" s="1"/>
  <c r="N118" i="1"/>
  <c r="AO118" i="1" s="1" a="1"/>
  <c r="AO118" i="1" s="1"/>
  <c r="N118" i="1" a="1"/>
  <c r="AQ117" i="1"/>
  <c r="AQ117" i="1" a="1"/>
  <c r="AK117" i="1"/>
  <c r="AI117" i="1"/>
  <c r="AH117" i="1"/>
  <c r="AF117" i="1"/>
  <c r="AG117" i="1" s="1"/>
  <c r="T117" i="1"/>
  <c r="T117" i="1" a="1"/>
  <c r="S117" i="1"/>
  <c r="R117" i="1" a="1"/>
  <c r="R117" i="1" s="1"/>
  <c r="P117" i="1" a="1"/>
  <c r="P117" i="1" s="1"/>
  <c r="AP117" i="1" s="1" a="1"/>
  <c r="AP117" i="1" s="1"/>
  <c r="N117" i="1"/>
  <c r="AO117" i="1" s="1" a="1"/>
  <c r="AO117" i="1" s="1"/>
  <c r="N117" i="1" a="1"/>
  <c r="AQ116" i="1"/>
  <c r="AQ116" i="1" a="1"/>
  <c r="AK116" i="1"/>
  <c r="AI116" i="1"/>
  <c r="AH116" i="1"/>
  <c r="AG116" i="1"/>
  <c r="AF116" i="1"/>
  <c r="T116" i="1"/>
  <c r="T116" i="1" a="1"/>
  <c r="S116" i="1"/>
  <c r="R116" i="1" a="1"/>
  <c r="R116" i="1" s="1"/>
  <c r="P116" i="1"/>
  <c r="AP116" i="1" s="1" a="1"/>
  <c r="AP116" i="1" s="1"/>
  <c r="P116" i="1" a="1"/>
  <c r="N116" i="1"/>
  <c r="AO116" i="1" s="1" a="1"/>
  <c r="AO116" i="1" s="1"/>
  <c r="N116" i="1" a="1"/>
  <c r="AQ115" i="1"/>
  <c r="AQ115" i="1" a="1"/>
  <c r="AO115" i="1" a="1"/>
  <c r="AO115" i="1" s="1"/>
  <c r="AK115" i="1"/>
  <c r="AI115" i="1"/>
  <c r="AH115" i="1" s="1"/>
  <c r="AG115" i="1"/>
  <c r="AF115" i="1"/>
  <c r="U115" i="1" a="1"/>
  <c r="U115" i="1" s="1"/>
  <c r="T115" i="1"/>
  <c r="T115" i="1" a="1"/>
  <c r="S115" i="1"/>
  <c r="R115" i="1" a="1"/>
  <c r="R115" i="1" s="1"/>
  <c r="P115" i="1"/>
  <c r="AP115" i="1" s="1" a="1"/>
  <c r="AP115" i="1" s="1"/>
  <c r="P115" i="1" a="1"/>
  <c r="N115" i="1" a="1"/>
  <c r="N115" i="1" s="1"/>
  <c r="AQ114" i="1" a="1"/>
  <c r="AQ114" i="1" s="1"/>
  <c r="AO114" i="1" a="1"/>
  <c r="AO114" i="1" s="1"/>
  <c r="AK114" i="1"/>
  <c r="AI114" i="1"/>
  <c r="AH114" i="1" s="1"/>
  <c r="AF114" i="1"/>
  <c r="AG114" i="1" s="1"/>
  <c r="T114" i="1"/>
  <c r="T114" i="1" a="1"/>
  <c r="S114" i="1"/>
  <c r="R114" i="1" a="1"/>
  <c r="R114" i="1" s="1"/>
  <c r="P114" i="1"/>
  <c r="AP114" i="1" s="1" a="1"/>
  <c r="AP114" i="1" s="1"/>
  <c r="P114" i="1" a="1"/>
  <c r="N114" i="1" a="1"/>
  <c r="N114" i="1" s="1"/>
  <c r="AQ113" i="1"/>
  <c r="AQ113" i="1" a="1"/>
  <c r="AP113" i="1" a="1"/>
  <c r="AP113" i="1" s="1"/>
  <c r="AK113" i="1"/>
  <c r="AI113" i="1"/>
  <c r="AH113" i="1"/>
  <c r="AG113" i="1"/>
  <c r="AF113" i="1"/>
  <c r="U113" i="1" a="1"/>
  <c r="U113" i="1" s="1"/>
  <c r="T113" i="1"/>
  <c r="T113" i="1" a="1"/>
  <c r="S113" i="1"/>
  <c r="R113" i="1"/>
  <c r="R113" i="1" a="1"/>
  <c r="P113" i="1" a="1"/>
  <c r="P113" i="1" s="1"/>
  <c r="N113" i="1" a="1"/>
  <c r="N113" i="1" s="1"/>
  <c r="AO113" i="1" s="1" a="1"/>
  <c r="AO113" i="1" s="1"/>
  <c r="AQ112" i="1"/>
  <c r="AQ112" i="1" a="1"/>
  <c r="AP112" i="1" a="1"/>
  <c r="AP112" i="1" s="1"/>
  <c r="AK112" i="1"/>
  <c r="AI112" i="1"/>
  <c r="AH112" i="1"/>
  <c r="AF112" i="1"/>
  <c r="AG112" i="1" s="1"/>
  <c r="T112" i="1" a="1"/>
  <c r="T112" i="1" s="1"/>
  <c r="S112" i="1"/>
  <c r="R112" i="1" a="1"/>
  <c r="R112" i="1" s="1"/>
  <c r="P112" i="1" a="1"/>
  <c r="P112" i="1" s="1"/>
  <c r="N112" i="1" a="1"/>
  <c r="N112" i="1" s="1"/>
  <c r="AO112" i="1" s="1" a="1"/>
  <c r="AO112" i="1" s="1"/>
  <c r="AQ111" i="1"/>
  <c r="AQ111" i="1" a="1"/>
  <c r="AP111" i="1"/>
  <c r="AL111" i="1"/>
  <c r="AK111" i="1"/>
  <c r="AI111" i="1"/>
  <c r="AH111" i="1"/>
  <c r="AF111" i="1"/>
  <c r="AG111" i="1" s="1"/>
  <c r="T111" i="1"/>
  <c r="V111" i="1" s="1"/>
  <c r="T111" i="1" a="1"/>
  <c r="S111" i="1"/>
  <c r="R111" i="1"/>
  <c r="R111" i="1" a="1"/>
  <c r="P111" i="1" a="1"/>
  <c r="P111" i="1" s="1"/>
  <c r="AP111" i="1" s="1" a="1"/>
  <c r="N111" i="1"/>
  <c r="AO111" i="1" s="1" a="1"/>
  <c r="AO111" i="1" s="1"/>
  <c r="N111" i="1" a="1"/>
  <c r="AQ110" i="1" a="1"/>
  <c r="AQ110" i="1" s="1"/>
  <c r="AK110" i="1"/>
  <c r="AI110" i="1"/>
  <c r="AH110" i="1" s="1"/>
  <c r="AG110" i="1"/>
  <c r="AF110" i="1"/>
  <c r="T110" i="1" a="1"/>
  <c r="T110" i="1" s="1"/>
  <c r="S110" i="1"/>
  <c r="R110" i="1" a="1"/>
  <c r="R110" i="1" s="1"/>
  <c r="P110" i="1" a="1"/>
  <c r="P110" i="1" s="1"/>
  <c r="AP110" i="1" s="1" a="1"/>
  <c r="AP110" i="1" s="1"/>
  <c r="N110" i="1" a="1"/>
  <c r="N110" i="1" s="1"/>
  <c r="AO110" i="1" s="1" a="1"/>
  <c r="AO110" i="1" s="1"/>
  <c r="AQ109" i="1" a="1"/>
  <c r="AQ109" i="1" s="1"/>
  <c r="AL109" i="1"/>
  <c r="AN109" i="1" s="1"/>
  <c r="AK109" i="1"/>
  <c r="AI109" i="1"/>
  <c r="AH109" i="1"/>
  <c r="AG109" i="1"/>
  <c r="AF109" i="1"/>
  <c r="T109" i="1" a="1"/>
  <c r="T109" i="1" s="1"/>
  <c r="V109" i="1" s="1"/>
  <c r="S109" i="1"/>
  <c r="R109" i="1" a="1"/>
  <c r="R109" i="1" s="1"/>
  <c r="P109" i="1" a="1"/>
  <c r="P109" i="1" s="1"/>
  <c r="AP109" i="1" s="1" a="1"/>
  <c r="AP109" i="1" s="1"/>
  <c r="N109" i="1"/>
  <c r="AO109" i="1" s="1" a="1"/>
  <c r="AO109" i="1" s="1"/>
  <c r="N109" i="1" a="1"/>
  <c r="AQ108" i="1" a="1"/>
  <c r="AQ108" i="1" s="1"/>
  <c r="AO108" i="1" a="1"/>
  <c r="AO108" i="1" s="1"/>
  <c r="AL108" i="1"/>
  <c r="AK108" i="1"/>
  <c r="AI108" i="1"/>
  <c r="AH108" i="1"/>
  <c r="AF108" i="1"/>
  <c r="AG108" i="1" s="1"/>
  <c r="T108" i="1" a="1"/>
  <c r="T108" i="1" s="1"/>
  <c r="S108" i="1"/>
  <c r="R108" i="1"/>
  <c r="R108" i="1" a="1"/>
  <c r="P108" i="1"/>
  <c r="AP108" i="1" s="1" a="1"/>
  <c r="AP108" i="1" s="1"/>
  <c r="P108" i="1" a="1"/>
  <c r="N108" i="1" a="1"/>
  <c r="N108" i="1" s="1"/>
  <c r="AQ107" i="1"/>
  <c r="AQ107" i="1" a="1"/>
  <c r="AL107" i="1"/>
  <c r="AK107" i="1"/>
  <c r="AI107" i="1"/>
  <c r="AH107" i="1"/>
  <c r="AG107" i="1"/>
  <c r="AF107" i="1"/>
  <c r="V107" i="1"/>
  <c r="U107" i="1"/>
  <c r="T107" i="1"/>
  <c r="U107" i="1" s="1" a="1"/>
  <c r="T107" i="1" a="1"/>
  <c r="S107" i="1"/>
  <c r="R107" i="1"/>
  <c r="R107" i="1" a="1"/>
  <c r="P107" i="1" a="1"/>
  <c r="P107" i="1" s="1"/>
  <c r="AP107" i="1" s="1" a="1"/>
  <c r="AP107" i="1" s="1"/>
  <c r="N107" i="1"/>
  <c r="AO107" i="1" s="1" a="1"/>
  <c r="AO107" i="1" s="1"/>
  <c r="N107" i="1" a="1"/>
  <c r="AQ106" i="1" a="1"/>
  <c r="AQ106" i="1" s="1"/>
  <c r="AP106" i="1" a="1"/>
  <c r="AP106" i="1" s="1"/>
  <c r="AK106" i="1"/>
  <c r="AI106" i="1"/>
  <c r="AH106" i="1" s="1"/>
  <c r="AG106" i="1"/>
  <c r="AF106" i="1"/>
  <c r="T106" i="1"/>
  <c r="T106" i="1" a="1"/>
  <c r="S106" i="1"/>
  <c r="R106" i="1" a="1"/>
  <c r="R106" i="1" s="1"/>
  <c r="P106" i="1" a="1"/>
  <c r="P106" i="1" s="1"/>
  <c r="N106" i="1" a="1"/>
  <c r="N106" i="1" s="1"/>
  <c r="AO106" i="1" s="1" a="1"/>
  <c r="AO106" i="1" s="1"/>
  <c r="AQ105" i="1" a="1"/>
  <c r="AQ105" i="1" s="1"/>
  <c r="AM105" i="1"/>
  <c r="AL105" i="1"/>
  <c r="AN105" i="1" s="1"/>
  <c r="AK105" i="1"/>
  <c r="AI105" i="1"/>
  <c r="AH105" i="1" s="1"/>
  <c r="AG105" i="1"/>
  <c r="AF105" i="1"/>
  <c r="V105" i="1"/>
  <c r="U105" i="1"/>
  <c r="T105" i="1"/>
  <c r="U105" i="1" s="1" a="1"/>
  <c r="T105" i="1" a="1"/>
  <c r="S105" i="1"/>
  <c r="R105" i="1"/>
  <c r="R105" i="1" a="1"/>
  <c r="P105" i="1"/>
  <c r="AP105" i="1" s="1" a="1"/>
  <c r="AP105" i="1" s="1"/>
  <c r="P105" i="1" a="1"/>
  <c r="N105" i="1"/>
  <c r="AO105" i="1" s="1" a="1"/>
  <c r="AO105" i="1" s="1"/>
  <c r="N105" i="1" a="1"/>
  <c r="AQ104" i="1"/>
  <c r="AQ104" i="1" a="1"/>
  <c r="AK104" i="1"/>
  <c r="AI104" i="1"/>
  <c r="AH104" i="1" s="1"/>
  <c r="AF104" i="1"/>
  <c r="AG104" i="1" s="1"/>
  <c r="T104" i="1"/>
  <c r="T104" i="1" a="1"/>
  <c r="S104" i="1"/>
  <c r="R104" i="1" a="1"/>
  <c r="R104" i="1" s="1"/>
  <c r="P104" i="1"/>
  <c r="AP104" i="1" s="1" a="1"/>
  <c r="AP104" i="1" s="1"/>
  <c r="P104" i="1" a="1"/>
  <c r="N104" i="1"/>
  <c r="AO104" i="1" s="1" a="1"/>
  <c r="AO104" i="1" s="1"/>
  <c r="N104" i="1" a="1"/>
  <c r="AQ103" i="1"/>
  <c r="AQ103" i="1" a="1"/>
  <c r="AO103" i="1"/>
  <c r="AL103" i="1"/>
  <c r="AK103" i="1"/>
  <c r="AI103" i="1"/>
  <c r="AH103" i="1" s="1"/>
  <c r="AF103" i="1"/>
  <c r="AG103" i="1" s="1"/>
  <c r="U103" i="1" a="1"/>
  <c r="U103" i="1" s="1"/>
  <c r="T103" i="1"/>
  <c r="V103" i="1" s="1"/>
  <c r="T103" i="1" a="1"/>
  <c r="S103" i="1"/>
  <c r="R103" i="1" a="1"/>
  <c r="R103" i="1" s="1"/>
  <c r="P103" i="1" a="1"/>
  <c r="P103" i="1" s="1"/>
  <c r="AP103" i="1" s="1" a="1"/>
  <c r="AP103" i="1" s="1"/>
  <c r="N103" i="1"/>
  <c r="AO103" i="1" s="1" a="1"/>
  <c r="N103" i="1" a="1"/>
  <c r="AQ102" i="1" a="1"/>
  <c r="AQ102" i="1" s="1"/>
  <c r="AK102" i="1"/>
  <c r="AI102" i="1"/>
  <c r="AH102" i="1"/>
  <c r="AF102" i="1"/>
  <c r="AG102" i="1" s="1"/>
  <c r="T102" i="1"/>
  <c r="T102" i="1" a="1"/>
  <c r="S102" i="1"/>
  <c r="R102" i="1"/>
  <c r="R102" i="1" a="1"/>
  <c r="P102" i="1" a="1"/>
  <c r="P102" i="1" s="1"/>
  <c r="AP102" i="1" s="1" a="1"/>
  <c r="AP102" i="1" s="1"/>
  <c r="N102" i="1" a="1"/>
  <c r="N102" i="1" s="1"/>
  <c r="AO102" i="1" s="1" a="1"/>
  <c r="AO102" i="1" s="1"/>
  <c r="AQ101" i="1" a="1"/>
  <c r="AQ101" i="1" s="1"/>
  <c r="AL101" i="1"/>
  <c r="AM101" i="1" s="1"/>
  <c r="AK101" i="1"/>
  <c r="AI101" i="1"/>
  <c r="AH101" i="1"/>
  <c r="AF101" i="1"/>
  <c r="AG101" i="1" s="1"/>
  <c r="T101" i="1" a="1"/>
  <c r="T101" i="1" s="1"/>
  <c r="U101" i="1" s="1" a="1"/>
  <c r="U101" i="1" s="1"/>
  <c r="S101" i="1"/>
  <c r="R101" i="1"/>
  <c r="R101" i="1" a="1"/>
  <c r="P101" i="1" a="1"/>
  <c r="P101" i="1" s="1"/>
  <c r="AP101" i="1" s="1" a="1"/>
  <c r="AP101" i="1" s="1"/>
  <c r="N101" i="1"/>
  <c r="AO101" i="1" s="1" a="1"/>
  <c r="AO101" i="1" s="1"/>
  <c r="N101" i="1" a="1"/>
  <c r="AQ100" i="1" a="1"/>
  <c r="AQ100" i="1" s="1"/>
  <c r="AO100" i="1" a="1"/>
  <c r="AO100" i="1" s="1"/>
  <c r="AK100" i="1"/>
  <c r="AI100" i="1"/>
  <c r="AH100" i="1"/>
  <c r="AF100" i="1"/>
  <c r="AG100" i="1" s="1"/>
  <c r="U100" i="1" a="1"/>
  <c r="U100" i="1" s="1"/>
  <c r="T100" i="1"/>
  <c r="T100" i="1" a="1"/>
  <c r="S100" i="1"/>
  <c r="R100" i="1" a="1"/>
  <c r="R100" i="1" s="1"/>
  <c r="P100" i="1" a="1"/>
  <c r="P100" i="1" s="1"/>
  <c r="AP100" i="1" s="1" a="1"/>
  <c r="AP100" i="1" s="1"/>
  <c r="N100" i="1"/>
  <c r="N100" i="1" a="1"/>
  <c r="AQ99" i="1"/>
  <c r="AQ99" i="1" a="1"/>
  <c r="AO99" i="1"/>
  <c r="AO99" i="1" a="1"/>
  <c r="AK99" i="1"/>
  <c r="AI99" i="1"/>
  <c r="AH99" i="1" s="1"/>
  <c r="AF99" i="1"/>
  <c r="AG99" i="1" s="1"/>
  <c r="V99" i="1"/>
  <c r="T99" i="1"/>
  <c r="U99" i="1" s="1" a="1"/>
  <c r="U99" i="1" s="1"/>
  <c r="T99" i="1" a="1"/>
  <c r="S99" i="1"/>
  <c r="R99" i="1" a="1"/>
  <c r="R99" i="1" s="1"/>
  <c r="P99" i="1" a="1"/>
  <c r="P99" i="1" s="1"/>
  <c r="AP99" i="1" s="1" a="1"/>
  <c r="AP99" i="1" s="1"/>
  <c r="N99" i="1" a="1"/>
  <c r="N99" i="1" s="1"/>
  <c r="AQ98" i="1" a="1"/>
  <c r="AQ98" i="1" s="1"/>
  <c r="AO98" i="1" a="1"/>
  <c r="AO98" i="1" s="1"/>
  <c r="AK98" i="1"/>
  <c r="AI98" i="1"/>
  <c r="AH98" i="1" s="1"/>
  <c r="AG98" i="1"/>
  <c r="AF98" i="1"/>
  <c r="V98" i="1"/>
  <c r="T98" i="1" a="1"/>
  <c r="T98" i="1" s="1"/>
  <c r="S98" i="1"/>
  <c r="R98" i="1" a="1"/>
  <c r="R98" i="1" s="1"/>
  <c r="P98" i="1" a="1"/>
  <c r="P98" i="1" s="1"/>
  <c r="AP98" i="1" s="1" a="1"/>
  <c r="AP98" i="1" s="1"/>
  <c r="N98" i="1" a="1"/>
  <c r="N98" i="1" s="1"/>
  <c r="AQ97" i="1"/>
  <c r="AQ97" i="1" a="1"/>
  <c r="AK97" i="1"/>
  <c r="AI97" i="1"/>
  <c r="AH97" i="1" s="1"/>
  <c r="AG97" i="1"/>
  <c r="AF97" i="1"/>
  <c r="T97" i="1" a="1"/>
  <c r="T97" i="1" s="1"/>
  <c r="S97" i="1"/>
  <c r="R97" i="1" a="1"/>
  <c r="R97" i="1" s="1"/>
  <c r="P97" i="1" a="1"/>
  <c r="P97" i="1" s="1"/>
  <c r="AP97" i="1" s="1" a="1"/>
  <c r="AP97" i="1" s="1"/>
  <c r="N97" i="1" a="1"/>
  <c r="N97" i="1" s="1"/>
  <c r="AO97" i="1" s="1" a="1"/>
  <c r="AO97" i="1" s="1"/>
  <c r="AQ96" i="1" a="1"/>
  <c r="AQ96" i="1" s="1"/>
  <c r="AK96" i="1"/>
  <c r="AI96" i="1"/>
  <c r="AH96" i="1" s="1"/>
  <c r="AG96" i="1"/>
  <c r="AF96" i="1"/>
  <c r="T96" i="1" a="1"/>
  <c r="T96" i="1" s="1"/>
  <c r="AL96" i="1" s="1"/>
  <c r="AM96" i="1" s="1"/>
  <c r="S96" i="1"/>
  <c r="R96" i="1" a="1"/>
  <c r="R96" i="1" s="1"/>
  <c r="P96" i="1"/>
  <c r="AP96" i="1" s="1" a="1"/>
  <c r="AP96" i="1" s="1"/>
  <c r="P96" i="1" a="1"/>
  <c r="N96" i="1"/>
  <c r="AO96" i="1" s="1" a="1"/>
  <c r="AO96" i="1" s="1"/>
  <c r="N96" i="1" a="1"/>
  <c r="AQ95" i="1"/>
  <c r="AQ95" i="1" a="1"/>
  <c r="AL95" i="1"/>
  <c r="AK95" i="1"/>
  <c r="AI95" i="1"/>
  <c r="AH95" i="1" s="1"/>
  <c r="AG95" i="1"/>
  <c r="AF95" i="1"/>
  <c r="U95" i="1" a="1"/>
  <c r="U95" i="1" s="1"/>
  <c r="T95" i="1"/>
  <c r="V95" i="1" s="1"/>
  <c r="T95" i="1" a="1"/>
  <c r="S95" i="1"/>
  <c r="R95" i="1"/>
  <c r="R95" i="1" a="1"/>
  <c r="P95" i="1"/>
  <c r="AP95" i="1" s="1" a="1"/>
  <c r="AP95" i="1" s="1"/>
  <c r="P95" i="1" a="1"/>
  <c r="N95" i="1"/>
  <c r="AO95" i="1" s="1" a="1"/>
  <c r="AO95" i="1" s="1"/>
  <c r="N95" i="1" a="1"/>
  <c r="AQ94" i="1"/>
  <c r="AQ94" i="1" a="1"/>
  <c r="AN94" i="1"/>
  <c r="AL94" i="1"/>
  <c r="AM94" i="1" s="1"/>
  <c r="AK94" i="1"/>
  <c r="AI94" i="1"/>
  <c r="AH94" i="1"/>
  <c r="AF94" i="1"/>
  <c r="AG94" i="1" s="1"/>
  <c r="U94" i="1"/>
  <c r="U94" i="1" a="1"/>
  <c r="T94" i="1" a="1"/>
  <c r="T94" i="1" s="1"/>
  <c r="V94" i="1" s="1"/>
  <c r="S94" i="1"/>
  <c r="R94" i="1"/>
  <c r="R94" i="1" a="1"/>
  <c r="P94" i="1" a="1"/>
  <c r="P94" i="1" s="1"/>
  <c r="AP94" i="1" s="1" a="1"/>
  <c r="AP94" i="1" s="1"/>
  <c r="N94" i="1" a="1"/>
  <c r="N94" i="1" s="1"/>
  <c r="AO94" i="1" s="1" a="1"/>
  <c r="AO94" i="1" s="1"/>
  <c r="AQ93" i="1" a="1"/>
  <c r="AQ93" i="1" s="1"/>
  <c r="AN93" i="1"/>
  <c r="AM93" i="1"/>
  <c r="AL93" i="1"/>
  <c r="AK93" i="1"/>
  <c r="AI93" i="1"/>
  <c r="AH93" i="1" s="1"/>
  <c r="AG93" i="1"/>
  <c r="AF93" i="1"/>
  <c r="V93" i="1"/>
  <c r="U93" i="1"/>
  <c r="T93" i="1" a="1"/>
  <c r="T93" i="1" s="1"/>
  <c r="U93" i="1" s="1" a="1"/>
  <c r="S93" i="1"/>
  <c r="R93" i="1" a="1"/>
  <c r="R93" i="1" s="1"/>
  <c r="P93" i="1" a="1"/>
  <c r="P93" i="1" s="1"/>
  <c r="AP93" i="1" s="1" a="1"/>
  <c r="AP93" i="1" s="1"/>
  <c r="N93" i="1" a="1"/>
  <c r="N93" i="1" s="1"/>
  <c r="AO93" i="1" s="1" a="1"/>
  <c r="AO93" i="1" s="1"/>
  <c r="AQ92" i="1" a="1"/>
  <c r="AQ92" i="1" s="1"/>
  <c r="AK92" i="1"/>
  <c r="AI92" i="1"/>
  <c r="AH92" i="1" s="1"/>
  <c r="AG92" i="1"/>
  <c r="AF92" i="1"/>
  <c r="V92" i="1"/>
  <c r="U92" i="1" a="1"/>
  <c r="U92" i="1" s="1"/>
  <c r="T92" i="1" a="1"/>
  <c r="T92" i="1" s="1"/>
  <c r="AL92" i="1" s="1"/>
  <c r="S92" i="1"/>
  <c r="R92" i="1"/>
  <c r="R92" i="1" a="1"/>
  <c r="P92" i="1" a="1"/>
  <c r="P92" i="1" s="1"/>
  <c r="AP92" i="1" s="1" a="1"/>
  <c r="AP92" i="1" s="1"/>
  <c r="N92" i="1" a="1"/>
  <c r="N92" i="1" s="1"/>
  <c r="AO92" i="1" s="1" a="1"/>
  <c r="AO92" i="1" s="1"/>
  <c r="AQ91" i="1"/>
  <c r="AQ91" i="1" a="1"/>
  <c r="AO91" i="1" a="1"/>
  <c r="AO91" i="1" s="1"/>
  <c r="AK91" i="1"/>
  <c r="AI91" i="1"/>
  <c r="AH91" i="1"/>
  <c r="AG91" i="1"/>
  <c r="AF91" i="1"/>
  <c r="T91" i="1"/>
  <c r="T91" i="1" a="1"/>
  <c r="S91" i="1"/>
  <c r="R91" i="1" a="1"/>
  <c r="R91" i="1" s="1"/>
  <c r="P91" i="1" a="1"/>
  <c r="P91" i="1" s="1"/>
  <c r="AP91" i="1" s="1" a="1"/>
  <c r="AP91" i="1" s="1"/>
  <c r="N91" i="1"/>
  <c r="N91" i="1" a="1"/>
  <c r="AQ90" i="1"/>
  <c r="AQ90" i="1" a="1"/>
  <c r="AO90" i="1"/>
  <c r="AO90" i="1" a="1"/>
  <c r="AK90" i="1"/>
  <c r="AI90" i="1"/>
  <c r="AH90" i="1" s="1"/>
  <c r="AF90" i="1"/>
  <c r="AG90" i="1" s="1"/>
  <c r="U90" i="1" a="1"/>
  <c r="U90" i="1" s="1"/>
  <c r="T90" i="1"/>
  <c r="T90" i="1" a="1"/>
  <c r="S90" i="1"/>
  <c r="R90" i="1"/>
  <c r="R90" i="1" a="1"/>
  <c r="P90" i="1"/>
  <c r="AP90" i="1" s="1" a="1"/>
  <c r="AP90" i="1" s="1"/>
  <c r="P90" i="1" a="1"/>
  <c r="N90" i="1"/>
  <c r="N90" i="1" a="1"/>
  <c r="AQ89" i="1" a="1"/>
  <c r="AQ89" i="1" s="1"/>
  <c r="AP89" i="1" a="1"/>
  <c r="AP89" i="1" s="1"/>
  <c r="AK89" i="1"/>
  <c r="AI89" i="1"/>
  <c r="AH89" i="1"/>
  <c r="AF89" i="1"/>
  <c r="AG89" i="1" s="1"/>
  <c r="T89" i="1"/>
  <c r="V89" i="1" s="1"/>
  <c r="T89" i="1" a="1"/>
  <c r="S89" i="1"/>
  <c r="R89" i="1"/>
  <c r="R89" i="1" a="1"/>
  <c r="P89" i="1"/>
  <c r="P89" i="1" a="1"/>
  <c r="N89" i="1" a="1"/>
  <c r="N89" i="1" s="1"/>
  <c r="AO89" i="1" s="1" a="1"/>
  <c r="AO89" i="1" s="1"/>
  <c r="AQ88" i="1"/>
  <c r="AQ88" i="1" a="1"/>
  <c r="AO88" i="1"/>
  <c r="AN88" i="1"/>
  <c r="AK88" i="1"/>
  <c r="AI88" i="1"/>
  <c r="AH88" i="1" s="1"/>
  <c r="AF88" i="1"/>
  <c r="AG88" i="1" s="1"/>
  <c r="V88" i="1"/>
  <c r="U88" i="1" a="1"/>
  <c r="U88" i="1" s="1"/>
  <c r="T88" i="1"/>
  <c r="AL88" i="1" s="1"/>
  <c r="AM88" i="1" s="1"/>
  <c r="T88" i="1" a="1"/>
  <c r="S88" i="1"/>
  <c r="R88" i="1" a="1"/>
  <c r="R88" i="1" s="1"/>
  <c r="P88" i="1"/>
  <c r="AP88" i="1" s="1" a="1"/>
  <c r="AP88" i="1" s="1"/>
  <c r="P88" i="1" a="1"/>
  <c r="N88" i="1" a="1"/>
  <c r="N88" i="1" s="1"/>
  <c r="AO88" i="1" s="1" a="1"/>
  <c r="AQ87" i="1"/>
  <c r="AQ87" i="1" a="1"/>
  <c r="AN87" i="1"/>
  <c r="AL87" i="1"/>
  <c r="AM87" i="1" s="1"/>
  <c r="AK87" i="1"/>
  <c r="AI87" i="1"/>
  <c r="AH87" i="1"/>
  <c r="AG87" i="1"/>
  <c r="AF87" i="1"/>
  <c r="V87" i="1"/>
  <c r="U87" i="1"/>
  <c r="U87" i="1" a="1"/>
  <c r="T87" i="1" a="1"/>
  <c r="T87" i="1" s="1"/>
  <c r="S87" i="1"/>
  <c r="R87" i="1" a="1"/>
  <c r="R87" i="1" s="1"/>
  <c r="P87" i="1"/>
  <c r="AP87" i="1" s="1" a="1"/>
  <c r="AP87" i="1" s="1"/>
  <c r="P87" i="1" a="1"/>
  <c r="N87" i="1" a="1"/>
  <c r="N87" i="1" s="1"/>
  <c r="AO87" i="1" s="1" a="1"/>
  <c r="AO87" i="1" s="1"/>
  <c r="AQ86" i="1" a="1"/>
  <c r="AQ86" i="1" s="1"/>
  <c r="AP86" i="1"/>
  <c r="AK86" i="1"/>
  <c r="AI86" i="1"/>
  <c r="AH86" i="1"/>
  <c r="AG86" i="1"/>
  <c r="AF86" i="1"/>
  <c r="T86" i="1"/>
  <c r="V86" i="1" s="1"/>
  <c r="T86" i="1" a="1"/>
  <c r="S86" i="1"/>
  <c r="R86" i="1" a="1"/>
  <c r="R86" i="1" s="1"/>
  <c r="P86" i="1"/>
  <c r="AP86" i="1" s="1" a="1"/>
  <c r="P86" i="1" a="1"/>
  <c r="N86" i="1" a="1"/>
  <c r="N86" i="1" s="1"/>
  <c r="AO86" i="1" s="1" a="1"/>
  <c r="AO86" i="1" s="1"/>
  <c r="AQ85" i="1"/>
  <c r="AQ85" i="1" a="1"/>
  <c r="AO85" i="1" a="1"/>
  <c r="AO85" i="1" s="1"/>
  <c r="AM85" i="1"/>
  <c r="AL85" i="1"/>
  <c r="AN85" i="1" s="1"/>
  <c r="AK85" i="1"/>
  <c r="AI85" i="1"/>
  <c r="AH85" i="1"/>
  <c r="AG85" i="1"/>
  <c r="AF85" i="1"/>
  <c r="V85" i="1"/>
  <c r="U85" i="1"/>
  <c r="T85" i="1"/>
  <c r="U85" i="1" s="1" a="1"/>
  <c r="T85" i="1" a="1"/>
  <c r="S85" i="1"/>
  <c r="R85" i="1"/>
  <c r="R85" i="1" a="1"/>
  <c r="P85" i="1" a="1"/>
  <c r="P85" i="1" s="1"/>
  <c r="AP85" i="1" s="1" a="1"/>
  <c r="AP85" i="1" s="1"/>
  <c r="N85" i="1"/>
  <c r="N85" i="1" a="1"/>
  <c r="AQ84" i="1"/>
  <c r="AQ84" i="1" a="1"/>
  <c r="AK84" i="1"/>
  <c r="AI84" i="1"/>
  <c r="AH84" i="1" s="1"/>
  <c r="AG84" i="1"/>
  <c r="AF84" i="1"/>
  <c r="V84" i="1"/>
  <c r="U84" i="1" a="1"/>
  <c r="U84" i="1" s="1"/>
  <c r="T84" i="1" a="1"/>
  <c r="T84" i="1" s="1"/>
  <c r="AL84" i="1" s="1"/>
  <c r="AM84" i="1" s="1"/>
  <c r="S84" i="1"/>
  <c r="R84" i="1" a="1"/>
  <c r="R84" i="1" s="1"/>
  <c r="P84" i="1"/>
  <c r="AP84" i="1" s="1" a="1"/>
  <c r="AP84" i="1" s="1"/>
  <c r="P84" i="1" a="1"/>
  <c r="N84" i="1" a="1"/>
  <c r="N84" i="1" s="1"/>
  <c r="AO84" i="1" s="1" a="1"/>
  <c r="AO84" i="1" s="1"/>
  <c r="AQ83" i="1"/>
  <c r="AQ83" i="1" a="1"/>
  <c r="AK83" i="1"/>
  <c r="AI83" i="1"/>
  <c r="AH83" i="1"/>
  <c r="AG83" i="1"/>
  <c r="AF83" i="1"/>
  <c r="T83" i="1"/>
  <c r="V83" i="1" s="1"/>
  <c r="T83" i="1" a="1"/>
  <c r="S83" i="1"/>
  <c r="R83" i="1"/>
  <c r="R83" i="1" a="1"/>
  <c r="P83" i="1"/>
  <c r="AP83" i="1" s="1" a="1"/>
  <c r="AP83" i="1" s="1"/>
  <c r="P83" i="1" a="1"/>
  <c r="N83" i="1"/>
  <c r="AO83" i="1" s="1" a="1"/>
  <c r="AO83" i="1" s="1"/>
  <c r="N83" i="1" a="1"/>
  <c r="AQ82" i="1"/>
  <c r="AQ82" i="1" a="1"/>
  <c r="AP82" i="1" a="1"/>
  <c r="AP82" i="1" s="1"/>
  <c r="AN82" i="1"/>
  <c r="AL82" i="1"/>
  <c r="AM82" i="1" s="1"/>
  <c r="AK82" i="1"/>
  <c r="AI82" i="1"/>
  <c r="AH82" i="1"/>
  <c r="AF82" i="1"/>
  <c r="AG82" i="1" s="1"/>
  <c r="U82" i="1"/>
  <c r="U82" i="1" a="1"/>
  <c r="T82" i="1" a="1"/>
  <c r="T82" i="1" s="1"/>
  <c r="V82" i="1" s="1"/>
  <c r="S82" i="1"/>
  <c r="R82" i="1" a="1"/>
  <c r="R82" i="1" s="1"/>
  <c r="P82" i="1"/>
  <c r="P82" i="1" a="1"/>
  <c r="N82" i="1" a="1"/>
  <c r="N82" i="1" s="1"/>
  <c r="AO82" i="1" s="1" a="1"/>
  <c r="AO82" i="1" s="1"/>
  <c r="AQ81" i="1" a="1"/>
  <c r="AQ81" i="1" s="1"/>
  <c r="AP81" i="1"/>
  <c r="AM81" i="1"/>
  <c r="AL81" i="1"/>
  <c r="AN81" i="1" s="1"/>
  <c r="AK81" i="1"/>
  <c r="AI81" i="1"/>
  <c r="AH81" i="1" s="1"/>
  <c r="AG81" i="1"/>
  <c r="AF81" i="1"/>
  <c r="V81" i="1"/>
  <c r="U81" i="1"/>
  <c r="T81" i="1" a="1"/>
  <c r="T81" i="1" s="1"/>
  <c r="U81" i="1" s="1" a="1"/>
  <c r="S81" i="1"/>
  <c r="R81" i="1"/>
  <c r="R81" i="1" a="1"/>
  <c r="P81" i="1"/>
  <c r="AP81" i="1" s="1" a="1"/>
  <c r="P81" i="1" a="1"/>
  <c r="N81" i="1" a="1"/>
  <c r="N81" i="1" s="1"/>
  <c r="AO81" i="1" s="1" a="1"/>
  <c r="AO81" i="1" s="1"/>
  <c r="AQ80" i="1" a="1"/>
  <c r="AQ80" i="1" s="1"/>
  <c r="AN80" i="1"/>
  <c r="AM80" i="1"/>
  <c r="AL80" i="1"/>
  <c r="AK80" i="1"/>
  <c r="AI80" i="1"/>
  <c r="AH80" i="1" s="1"/>
  <c r="AG80" i="1"/>
  <c r="AF80" i="1"/>
  <c r="V80" i="1"/>
  <c r="U80" i="1" a="1"/>
  <c r="U80" i="1" s="1"/>
  <c r="T80" i="1" a="1"/>
  <c r="T80" i="1" s="1"/>
  <c r="S80" i="1"/>
  <c r="R80" i="1" a="1"/>
  <c r="R80" i="1" s="1"/>
  <c r="P80" i="1"/>
  <c r="AP80" i="1" s="1" a="1"/>
  <c r="AP80" i="1" s="1"/>
  <c r="P80" i="1" a="1"/>
  <c r="N80" i="1" a="1"/>
  <c r="N80" i="1" s="1"/>
  <c r="AO80" i="1" s="1" a="1"/>
  <c r="AO80" i="1" s="1"/>
  <c r="AQ79" i="1"/>
  <c r="AQ79" i="1" a="1"/>
  <c r="AP79" i="1"/>
  <c r="AO79" i="1" a="1"/>
  <c r="AO79" i="1" s="1"/>
  <c r="AK79" i="1"/>
  <c r="AI79" i="1"/>
  <c r="AH79" i="1"/>
  <c r="AG79" i="1"/>
  <c r="AF79" i="1"/>
  <c r="T79" i="1"/>
  <c r="U79" i="1" s="1" a="1"/>
  <c r="U79" i="1" s="1"/>
  <c r="T79" i="1" a="1"/>
  <c r="S79" i="1"/>
  <c r="R79" i="1"/>
  <c r="R79" i="1" a="1"/>
  <c r="P79" i="1" a="1"/>
  <c r="P79" i="1" s="1"/>
  <c r="AP79" i="1" s="1" a="1"/>
  <c r="N79" i="1"/>
  <c r="N79" i="1" a="1"/>
  <c r="AQ78" i="1"/>
  <c r="AQ78" i="1" a="1"/>
  <c r="AO78" i="1" a="1"/>
  <c r="AO78" i="1" s="1"/>
  <c r="AK78" i="1"/>
  <c r="AI78" i="1"/>
  <c r="AH78" i="1" s="1"/>
  <c r="AF78" i="1"/>
  <c r="AG78" i="1" s="1"/>
  <c r="U78" i="1" a="1"/>
  <c r="U78" i="1" s="1"/>
  <c r="T78" i="1"/>
  <c r="T78" i="1" a="1"/>
  <c r="S78" i="1"/>
  <c r="R78" i="1"/>
  <c r="R78" i="1" a="1"/>
  <c r="P78" i="1"/>
  <c r="AP78" i="1" s="1" a="1"/>
  <c r="AP78" i="1" s="1"/>
  <c r="P78" i="1" a="1"/>
  <c r="N78" i="1"/>
  <c r="N78" i="1" a="1"/>
  <c r="AQ77" i="1" a="1"/>
  <c r="AQ77" i="1" s="1"/>
  <c r="AP77" i="1" a="1"/>
  <c r="AP77" i="1" s="1"/>
  <c r="AK77" i="1"/>
  <c r="AI77" i="1"/>
  <c r="AH77" i="1"/>
  <c r="AF77" i="1"/>
  <c r="AG77" i="1" s="1"/>
  <c r="T77" i="1"/>
  <c r="V77" i="1" s="1"/>
  <c r="T77" i="1" a="1"/>
  <c r="S77" i="1"/>
  <c r="R77" i="1"/>
  <c r="R77" i="1" a="1"/>
  <c r="P77" i="1"/>
  <c r="P77" i="1" a="1"/>
  <c r="N77" i="1" a="1"/>
  <c r="N77" i="1" s="1"/>
  <c r="AO77" i="1" s="1" a="1"/>
  <c r="AO77" i="1" s="1"/>
  <c r="AQ76" i="1"/>
  <c r="AQ76" i="1" a="1"/>
  <c r="AO76" i="1"/>
  <c r="AN76" i="1"/>
  <c r="AK76" i="1"/>
  <c r="AI76" i="1"/>
  <c r="AH76" i="1" s="1"/>
  <c r="AF76" i="1"/>
  <c r="AG76" i="1" s="1"/>
  <c r="V76" i="1"/>
  <c r="U76" i="1" a="1"/>
  <c r="U76" i="1" s="1"/>
  <c r="T76" i="1"/>
  <c r="AL76" i="1" s="1"/>
  <c r="AM76" i="1" s="1"/>
  <c r="T76" i="1" a="1"/>
  <c r="S76" i="1"/>
  <c r="R76" i="1" a="1"/>
  <c r="R76" i="1" s="1"/>
  <c r="P76" i="1"/>
  <c r="AP76" i="1" s="1" a="1"/>
  <c r="AP76" i="1" s="1"/>
  <c r="P76" i="1" a="1"/>
  <c r="N76" i="1" a="1"/>
  <c r="N76" i="1" s="1"/>
  <c r="AO76" i="1" s="1" a="1"/>
  <c r="AQ75" i="1" a="1"/>
  <c r="AQ75" i="1" s="1"/>
  <c r="AL75" i="1"/>
  <c r="AM75" i="1" s="1"/>
  <c r="AK75" i="1"/>
  <c r="AI75" i="1"/>
  <c r="AH75" i="1"/>
  <c r="AG75" i="1"/>
  <c r="AF75" i="1"/>
  <c r="V75" i="1"/>
  <c r="U75" i="1" a="1"/>
  <c r="U75" i="1" s="1"/>
  <c r="T75" i="1" a="1"/>
  <c r="T75" i="1" s="1"/>
  <c r="S75" i="1"/>
  <c r="R75" i="1" a="1"/>
  <c r="R75" i="1" s="1"/>
  <c r="P75" i="1"/>
  <c r="AP75" i="1" s="1" a="1"/>
  <c r="AP75" i="1" s="1"/>
  <c r="P75" i="1" a="1"/>
  <c r="N75" i="1" a="1"/>
  <c r="N75" i="1" s="1"/>
  <c r="AO75" i="1" s="1" a="1"/>
  <c r="AO75" i="1" s="1"/>
  <c r="AQ74" i="1" a="1"/>
  <c r="AQ74" i="1" s="1"/>
  <c r="AP74" i="1"/>
  <c r="AO74" i="1"/>
  <c r="AK74" i="1"/>
  <c r="AI74" i="1"/>
  <c r="AH74" i="1"/>
  <c r="AG74" i="1"/>
  <c r="AF74" i="1"/>
  <c r="T74" i="1"/>
  <c r="V74" i="1" s="1"/>
  <c r="T74" i="1" a="1"/>
  <c r="S74" i="1"/>
  <c r="R74" i="1" a="1"/>
  <c r="R74" i="1" s="1"/>
  <c r="P74" i="1"/>
  <c r="AP74" i="1" s="1" a="1"/>
  <c r="P74" i="1" a="1"/>
  <c r="N74" i="1" a="1"/>
  <c r="N74" i="1" s="1"/>
  <c r="AO74" i="1" s="1" a="1"/>
  <c r="AQ73" i="1"/>
  <c r="AQ73" i="1" a="1"/>
  <c r="AM73" i="1"/>
  <c r="AL73" i="1"/>
  <c r="AN73" i="1" s="1"/>
  <c r="AK73" i="1"/>
  <c r="AI73" i="1"/>
  <c r="AH73" i="1"/>
  <c r="AG73" i="1"/>
  <c r="AF73" i="1"/>
  <c r="V73" i="1"/>
  <c r="U73" i="1"/>
  <c r="T73" i="1"/>
  <c r="U73" i="1" s="1" a="1"/>
  <c r="T73" i="1" a="1"/>
  <c r="S73" i="1"/>
  <c r="R73" i="1"/>
  <c r="R73" i="1" a="1"/>
  <c r="P73" i="1" a="1"/>
  <c r="P73" i="1" s="1"/>
  <c r="AP73" i="1" s="1" a="1"/>
  <c r="AP73" i="1" s="1"/>
  <c r="N73" i="1" a="1"/>
  <c r="N73" i="1" s="1"/>
  <c r="AO73" i="1" s="1" a="1"/>
  <c r="AO73" i="1" s="1"/>
  <c r="AQ72" i="1"/>
  <c r="AQ72" i="1" a="1"/>
  <c r="AK72" i="1"/>
  <c r="AI72" i="1"/>
  <c r="AH72" i="1" s="1"/>
  <c r="AG72" i="1"/>
  <c r="AF72" i="1"/>
  <c r="T72" i="1" a="1"/>
  <c r="T72" i="1" s="1"/>
  <c r="S72" i="1"/>
  <c r="R72" i="1" a="1"/>
  <c r="R72" i="1" s="1"/>
  <c r="P72" i="1" a="1"/>
  <c r="P72" i="1" s="1"/>
  <c r="AP72" i="1" s="1" a="1"/>
  <c r="AP72" i="1" s="1"/>
  <c r="N72" i="1"/>
  <c r="AO72" i="1" s="1" a="1"/>
  <c r="AO72" i="1" s="1"/>
  <c r="N72" i="1" a="1"/>
  <c r="AQ71" i="1" a="1"/>
  <c r="AQ71" i="1" s="1"/>
  <c r="AO71" i="1"/>
  <c r="AL71" i="1"/>
  <c r="AN71" i="1" s="1"/>
  <c r="AK71" i="1"/>
  <c r="AI71" i="1"/>
  <c r="AH71" i="1" s="1"/>
  <c r="AF71" i="1"/>
  <c r="AG71" i="1" s="1"/>
  <c r="V71" i="1"/>
  <c r="U71" i="1"/>
  <c r="U71" i="1" a="1"/>
  <c r="T71" i="1" a="1"/>
  <c r="T71" i="1" s="1"/>
  <c r="S71" i="1"/>
  <c r="R71" i="1"/>
  <c r="R71" i="1" a="1"/>
  <c r="P71" i="1"/>
  <c r="AP71" i="1" s="1" a="1"/>
  <c r="AP71" i="1" s="1"/>
  <c r="P71" i="1" a="1"/>
  <c r="N71" i="1" a="1"/>
  <c r="N71" i="1" s="1"/>
  <c r="AO71" i="1" s="1" a="1"/>
  <c r="AQ70" i="1" a="1"/>
  <c r="AQ70" i="1" s="1"/>
  <c r="AP70" i="1"/>
  <c r="AO70" i="1" a="1"/>
  <c r="AO70" i="1" s="1"/>
  <c r="AK70" i="1"/>
  <c r="AI70" i="1"/>
  <c r="AH70" i="1"/>
  <c r="AG70" i="1"/>
  <c r="AF70" i="1"/>
  <c r="T70" i="1" a="1"/>
  <c r="T70" i="1" s="1"/>
  <c r="S70" i="1"/>
  <c r="R70" i="1"/>
  <c r="R70" i="1" a="1"/>
  <c r="P70" i="1" a="1"/>
  <c r="P70" i="1" s="1"/>
  <c r="AP70" i="1" s="1" a="1"/>
  <c r="N70" i="1"/>
  <c r="N70" i="1" a="1"/>
  <c r="AQ69" i="1"/>
  <c r="AQ69" i="1" a="1"/>
  <c r="AO69" i="1" a="1"/>
  <c r="AO69" i="1" s="1"/>
  <c r="AK69" i="1"/>
  <c r="AI69" i="1"/>
  <c r="AH69" i="1"/>
  <c r="AG69" i="1"/>
  <c r="AF69" i="1"/>
  <c r="U69" i="1"/>
  <c r="U69" i="1" a="1"/>
  <c r="T69" i="1"/>
  <c r="T69" i="1" a="1"/>
  <c r="S69" i="1"/>
  <c r="R69" i="1" a="1"/>
  <c r="R69" i="1" s="1"/>
  <c r="P69" i="1"/>
  <c r="AP69" i="1" s="1" a="1"/>
  <c r="AP69" i="1" s="1"/>
  <c r="P69" i="1" a="1"/>
  <c r="N69" i="1"/>
  <c r="N69" i="1" a="1"/>
  <c r="AQ68" i="1" a="1"/>
  <c r="AQ68" i="1" s="1"/>
  <c r="AP68" i="1" a="1"/>
  <c r="AP68" i="1" s="1"/>
  <c r="AL68" i="1"/>
  <c r="AN68" i="1" s="1"/>
  <c r="AK68" i="1"/>
  <c r="AI68" i="1"/>
  <c r="AH68" i="1" s="1"/>
  <c r="AF68" i="1"/>
  <c r="AG68" i="1" s="1"/>
  <c r="U68" i="1" a="1"/>
  <c r="U68" i="1" s="1"/>
  <c r="T68" i="1"/>
  <c r="V68" i="1" s="1"/>
  <c r="T68" i="1" a="1"/>
  <c r="S68" i="1"/>
  <c r="R68" i="1"/>
  <c r="R68" i="1" a="1"/>
  <c r="P68" i="1"/>
  <c r="P68" i="1" a="1"/>
  <c r="N68" i="1" a="1"/>
  <c r="N68" i="1" s="1"/>
  <c r="AO68" i="1" s="1" a="1"/>
  <c r="AO68" i="1" s="1"/>
  <c r="AQ67" i="1"/>
  <c r="AQ67" i="1" a="1"/>
  <c r="AP67" i="1" a="1"/>
  <c r="AP67" i="1" s="1"/>
  <c r="AK67" i="1"/>
  <c r="AI67" i="1"/>
  <c r="AH67" i="1"/>
  <c r="AG67" i="1"/>
  <c r="AF67" i="1"/>
  <c r="T67" i="1"/>
  <c r="U67" i="1" s="1" a="1"/>
  <c r="U67" i="1" s="1"/>
  <c r="T67" i="1" a="1"/>
  <c r="S67" i="1"/>
  <c r="R67" i="1"/>
  <c r="R67" i="1" a="1"/>
  <c r="P67" i="1" a="1"/>
  <c r="P67" i="1" s="1"/>
  <c r="N67" i="1" a="1"/>
  <c r="N67" i="1" s="1"/>
  <c r="AO67" i="1" s="1" a="1"/>
  <c r="AO67" i="1" s="1"/>
  <c r="AQ66" i="1"/>
  <c r="AQ66" i="1" a="1"/>
  <c r="AK66" i="1"/>
  <c r="AI66" i="1"/>
  <c r="AH66" i="1" s="1"/>
  <c r="AF66" i="1"/>
  <c r="AG66" i="1" s="1"/>
  <c r="U66" i="1"/>
  <c r="U66" i="1" a="1"/>
  <c r="T66" i="1"/>
  <c r="T66" i="1" a="1"/>
  <c r="S66" i="1"/>
  <c r="R66" i="1" a="1"/>
  <c r="R66" i="1" s="1"/>
  <c r="P66" i="1" a="1"/>
  <c r="P66" i="1" s="1"/>
  <c r="AP66" i="1" s="1" a="1"/>
  <c r="AP66" i="1" s="1"/>
  <c r="N66" i="1"/>
  <c r="AO66" i="1" s="1" a="1"/>
  <c r="AO66" i="1" s="1"/>
  <c r="N66" i="1" a="1"/>
  <c r="AQ65" i="1" a="1"/>
  <c r="AQ65" i="1" s="1"/>
  <c r="AO65" i="1"/>
  <c r="AK65" i="1"/>
  <c r="AI65" i="1"/>
  <c r="AH65" i="1" s="1"/>
  <c r="AF65" i="1"/>
  <c r="AG65" i="1" s="1"/>
  <c r="V65" i="1"/>
  <c r="T65" i="1" a="1"/>
  <c r="T65" i="1" s="1"/>
  <c r="U65" i="1" s="1" a="1"/>
  <c r="U65" i="1" s="1"/>
  <c r="S65" i="1"/>
  <c r="R65" i="1"/>
  <c r="R65" i="1" a="1"/>
  <c r="P65" i="1" a="1"/>
  <c r="P65" i="1" s="1"/>
  <c r="AP65" i="1" s="1" a="1"/>
  <c r="AP65" i="1" s="1"/>
  <c r="N65" i="1" a="1"/>
  <c r="N65" i="1" s="1"/>
  <c r="AO65" i="1" s="1" a="1"/>
  <c r="AQ64" i="1" a="1"/>
  <c r="AQ64" i="1" s="1"/>
  <c r="AK64" i="1"/>
  <c r="AI64" i="1"/>
  <c r="AH64" i="1"/>
  <c r="AF64" i="1"/>
  <c r="AG64" i="1" s="1"/>
  <c r="T64" i="1" a="1"/>
  <c r="T64" i="1" s="1"/>
  <c r="S64" i="1"/>
  <c r="R64" i="1" a="1"/>
  <c r="R64" i="1" s="1"/>
  <c r="P64" i="1" a="1"/>
  <c r="P64" i="1" s="1"/>
  <c r="AP64" i="1" s="1" a="1"/>
  <c r="AP64" i="1" s="1"/>
  <c r="N64" i="1"/>
  <c r="AO64" i="1" s="1" a="1"/>
  <c r="AO64" i="1" s="1"/>
  <c r="N64" i="1" a="1"/>
  <c r="AQ63" i="1"/>
  <c r="AQ63" i="1" a="1"/>
  <c r="AP63" i="1" a="1"/>
  <c r="AP63" i="1" s="1"/>
  <c r="AO63" i="1" a="1"/>
  <c r="AO63" i="1" s="1"/>
  <c r="AK63" i="1"/>
  <c r="AI63" i="1"/>
  <c r="AH63" i="1"/>
  <c r="AG63" i="1"/>
  <c r="AF63" i="1"/>
  <c r="T63" i="1"/>
  <c r="T63" i="1" a="1"/>
  <c r="S63" i="1"/>
  <c r="R63" i="1" a="1"/>
  <c r="R63" i="1" s="1"/>
  <c r="P63" i="1"/>
  <c r="P63" i="1" a="1"/>
  <c r="N63" i="1"/>
  <c r="N63" i="1" a="1"/>
  <c r="AQ62" i="1" a="1"/>
  <c r="AQ62" i="1" s="1"/>
  <c r="AO62" i="1" a="1"/>
  <c r="AO62" i="1" s="1"/>
  <c r="AL62" i="1"/>
  <c r="AN62" i="1" s="1"/>
  <c r="AK62" i="1"/>
  <c r="AI62" i="1"/>
  <c r="AH62" i="1" s="1"/>
  <c r="AF62" i="1"/>
  <c r="AG62" i="1" s="1"/>
  <c r="U62" i="1"/>
  <c r="U62" i="1" a="1"/>
  <c r="T62" i="1"/>
  <c r="V62" i="1" s="1"/>
  <c r="T62" i="1" a="1"/>
  <c r="S62" i="1"/>
  <c r="R62" i="1"/>
  <c r="R62" i="1" a="1"/>
  <c r="P62" i="1"/>
  <c r="AP62" i="1" s="1" a="1"/>
  <c r="AP62" i="1" s="1"/>
  <c r="P62" i="1" a="1"/>
  <c r="N62" i="1" a="1"/>
  <c r="N62" i="1" s="1"/>
  <c r="AQ61" i="1" a="1"/>
  <c r="AQ61" i="1" s="1"/>
  <c r="AP61" i="1"/>
  <c r="AP61" i="1" a="1"/>
  <c r="AK61" i="1"/>
  <c r="AI61" i="1"/>
  <c r="AH61" i="1"/>
  <c r="AG61" i="1"/>
  <c r="AF61" i="1"/>
  <c r="U61" i="1"/>
  <c r="T61" i="1"/>
  <c r="U61" i="1" s="1" a="1"/>
  <c r="T61" i="1" a="1"/>
  <c r="S61" i="1"/>
  <c r="R61" i="1"/>
  <c r="R61" i="1" a="1"/>
  <c r="P61" i="1" a="1"/>
  <c r="P61" i="1" s="1"/>
  <c r="N61" i="1" a="1"/>
  <c r="N61" i="1" s="1"/>
  <c r="AO61" i="1" s="1" a="1"/>
  <c r="AO61" i="1" s="1"/>
  <c r="AQ60" i="1"/>
  <c r="AQ60" i="1" a="1"/>
  <c r="AK60" i="1"/>
  <c r="AI60" i="1"/>
  <c r="AH60" i="1"/>
  <c r="AF60" i="1"/>
  <c r="AG60" i="1" s="1"/>
  <c r="T60" i="1" a="1"/>
  <c r="T60" i="1" s="1"/>
  <c r="S60" i="1"/>
  <c r="R60" i="1" a="1"/>
  <c r="R60" i="1" s="1"/>
  <c r="P60" i="1"/>
  <c r="AP60" i="1" s="1" a="1"/>
  <c r="AP60" i="1" s="1"/>
  <c r="P60" i="1" a="1"/>
  <c r="N60" i="1" a="1"/>
  <c r="N60" i="1" s="1"/>
  <c r="AO60" i="1" s="1" a="1"/>
  <c r="AO60" i="1" s="1"/>
  <c r="AQ59" i="1" a="1"/>
  <c r="AQ59" i="1" s="1"/>
  <c r="AK59" i="1"/>
  <c r="AI59" i="1"/>
  <c r="AH59" i="1" s="1"/>
  <c r="AF59" i="1"/>
  <c r="AG59" i="1" s="1"/>
  <c r="T59" i="1" a="1"/>
  <c r="T59" i="1" s="1"/>
  <c r="U59" i="1" s="1" a="1"/>
  <c r="U59" i="1" s="1"/>
  <c r="S59" i="1"/>
  <c r="R59" i="1"/>
  <c r="R59" i="1" a="1"/>
  <c r="P59" i="1" a="1"/>
  <c r="P59" i="1" s="1"/>
  <c r="AP59" i="1" s="1" a="1"/>
  <c r="AP59" i="1" s="1"/>
  <c r="N59" i="1" a="1"/>
  <c r="N59" i="1" s="1"/>
  <c r="AO59" i="1" s="1" a="1"/>
  <c r="AO59" i="1" s="1"/>
  <c r="AQ58" i="1"/>
  <c r="AQ58" i="1" a="1"/>
  <c r="AK58" i="1"/>
  <c r="AI58" i="1"/>
  <c r="AH58" i="1"/>
  <c r="AG58" i="1"/>
  <c r="AF58" i="1"/>
  <c r="T58" i="1" a="1"/>
  <c r="T58" i="1" s="1"/>
  <c r="S58" i="1"/>
  <c r="R58" i="1" a="1"/>
  <c r="R58" i="1" s="1"/>
  <c r="P58" i="1" a="1"/>
  <c r="P58" i="1" s="1"/>
  <c r="AP58" i="1" s="1" a="1"/>
  <c r="AP58" i="1" s="1"/>
  <c r="N58" i="1" a="1"/>
  <c r="N58" i="1" s="1"/>
  <c r="AO58" i="1" s="1" a="1"/>
  <c r="AO58" i="1" s="1"/>
  <c r="AQ57" i="1"/>
  <c r="AQ57" i="1" a="1"/>
  <c r="AP57" i="1" a="1"/>
  <c r="AP57" i="1" s="1"/>
  <c r="AK57" i="1"/>
  <c r="AI57" i="1"/>
  <c r="AH57" i="1"/>
  <c r="AG57" i="1"/>
  <c r="AF57" i="1"/>
  <c r="U57" i="1" a="1"/>
  <c r="U57" i="1" s="1"/>
  <c r="T57" i="1"/>
  <c r="T57" i="1" a="1"/>
  <c r="S57" i="1"/>
  <c r="R57" i="1" a="1"/>
  <c r="R57" i="1" s="1"/>
  <c r="P57" i="1"/>
  <c r="P57" i="1" a="1"/>
  <c r="N57" i="1"/>
  <c r="AO57" i="1" s="1" a="1"/>
  <c r="AO57" i="1" s="1"/>
  <c r="N57" i="1" a="1"/>
  <c r="AQ56" i="1" a="1"/>
  <c r="AQ56" i="1" s="1"/>
  <c r="AP56" i="1" a="1"/>
  <c r="AP56" i="1" s="1"/>
  <c r="AO56" i="1"/>
  <c r="AO56" i="1" a="1"/>
  <c r="AM56" i="1"/>
  <c r="AL56" i="1"/>
  <c r="AN56" i="1" s="1"/>
  <c r="AK56" i="1"/>
  <c r="AI56" i="1"/>
  <c r="AH56" i="1" s="1"/>
  <c r="AF56" i="1"/>
  <c r="AG56" i="1" s="1"/>
  <c r="V56" i="1"/>
  <c r="T56" i="1"/>
  <c r="U56" i="1" s="1" a="1"/>
  <c r="U56" i="1" s="1"/>
  <c r="T56" i="1" a="1"/>
  <c r="S56" i="1"/>
  <c r="R56" i="1"/>
  <c r="R56" i="1" a="1"/>
  <c r="P56" i="1"/>
  <c r="P56" i="1" a="1"/>
  <c r="N56" i="1" a="1"/>
  <c r="N56" i="1" s="1"/>
  <c r="AQ55" i="1" a="1"/>
  <c r="AQ55" i="1" s="1"/>
  <c r="AK55" i="1"/>
  <c r="AI55" i="1"/>
  <c r="AH55" i="1"/>
  <c r="AG55" i="1"/>
  <c r="AF55" i="1"/>
  <c r="T55" i="1" a="1"/>
  <c r="T55" i="1" s="1"/>
  <c r="S55" i="1"/>
  <c r="R55" i="1"/>
  <c r="R55" i="1" a="1"/>
  <c r="P55" i="1" a="1"/>
  <c r="P55" i="1" s="1"/>
  <c r="AP55" i="1" s="1" a="1"/>
  <c r="AP55" i="1" s="1"/>
  <c r="N55" i="1"/>
  <c r="AO55" i="1" s="1" a="1"/>
  <c r="AO55" i="1" s="1"/>
  <c r="N55" i="1" a="1"/>
  <c r="AQ54" i="1"/>
  <c r="AQ54" i="1" a="1"/>
  <c r="AK54" i="1"/>
  <c r="AI54" i="1"/>
  <c r="AH54" i="1" s="1"/>
  <c r="AG54" i="1"/>
  <c r="AF54" i="1"/>
  <c r="T54" i="1" a="1"/>
  <c r="T54" i="1" s="1"/>
  <c r="S54" i="1"/>
  <c r="R54" i="1" a="1"/>
  <c r="R54" i="1" s="1"/>
  <c r="P54" i="1" a="1"/>
  <c r="P54" i="1" s="1"/>
  <c r="AP54" i="1" s="1" a="1"/>
  <c r="AP54" i="1" s="1"/>
  <c r="N54" i="1"/>
  <c r="AO54" i="1" s="1" a="1"/>
  <c r="AO54" i="1" s="1"/>
  <c r="N54" i="1" a="1"/>
  <c r="AQ53" i="1" a="1"/>
  <c r="AQ53" i="1" s="1"/>
  <c r="AO53" i="1"/>
  <c r="AL53" i="1"/>
  <c r="AN53" i="1" s="1"/>
  <c r="AK53" i="1"/>
  <c r="AI53" i="1"/>
  <c r="AH53" i="1"/>
  <c r="AF53" i="1"/>
  <c r="AG53" i="1" s="1"/>
  <c r="V53" i="1"/>
  <c r="U53" i="1"/>
  <c r="U53" i="1" a="1"/>
  <c r="T53" i="1" a="1"/>
  <c r="T53" i="1" s="1"/>
  <c r="S53" i="1"/>
  <c r="R53" i="1"/>
  <c r="R53" i="1" a="1"/>
  <c r="P53" i="1" a="1"/>
  <c r="P53" i="1" s="1"/>
  <c r="AP53" i="1" s="1" a="1"/>
  <c r="AP53" i="1" s="1"/>
  <c r="N53" i="1" a="1"/>
  <c r="N53" i="1" s="1"/>
  <c r="AO53" i="1" s="1" a="1"/>
  <c r="AQ52" i="1" a="1"/>
  <c r="AQ52" i="1" s="1"/>
  <c r="AP52" i="1"/>
  <c r="AO52" i="1" a="1"/>
  <c r="AO52" i="1" s="1"/>
  <c r="AK52" i="1"/>
  <c r="AI52" i="1"/>
  <c r="AH52" i="1"/>
  <c r="AG52" i="1"/>
  <c r="AF52" i="1"/>
  <c r="T52" i="1" a="1"/>
  <c r="T52" i="1" s="1"/>
  <c r="S52" i="1"/>
  <c r="R52" i="1"/>
  <c r="R52" i="1" a="1"/>
  <c r="P52" i="1" a="1"/>
  <c r="P52" i="1" s="1"/>
  <c r="AP52" i="1" s="1" a="1"/>
  <c r="N52" i="1"/>
  <c r="N52" i="1" a="1"/>
  <c r="AQ51" i="1"/>
  <c r="AQ51" i="1" a="1"/>
  <c r="AO51" i="1" a="1"/>
  <c r="AO51" i="1" s="1"/>
  <c r="AK51" i="1"/>
  <c r="AI51" i="1"/>
  <c r="AH51" i="1" s="1"/>
  <c r="AG51" i="1"/>
  <c r="AF51" i="1"/>
  <c r="U51" i="1" a="1"/>
  <c r="U51" i="1" s="1"/>
  <c r="T51" i="1"/>
  <c r="T51" i="1" a="1"/>
  <c r="S51" i="1"/>
  <c r="R51" i="1" a="1"/>
  <c r="R51" i="1" s="1"/>
  <c r="P51" i="1"/>
  <c r="AP51" i="1" s="1" a="1"/>
  <c r="AP51" i="1" s="1"/>
  <c r="P51" i="1" a="1"/>
  <c r="N51" i="1"/>
  <c r="N51" i="1" a="1"/>
  <c r="AQ50" i="1" a="1"/>
  <c r="AQ50" i="1" s="1"/>
  <c r="AP50" i="1" a="1"/>
  <c r="AP50" i="1" s="1"/>
  <c r="AL50" i="1"/>
  <c r="AN50" i="1" s="1"/>
  <c r="AK50" i="1"/>
  <c r="AI50" i="1"/>
  <c r="AH50" i="1" s="1"/>
  <c r="AF50" i="1"/>
  <c r="AG50" i="1" s="1"/>
  <c r="U50" i="1" a="1"/>
  <c r="U50" i="1" s="1"/>
  <c r="T50" i="1"/>
  <c r="V50" i="1" s="1"/>
  <c r="T50" i="1" a="1"/>
  <c r="S50" i="1"/>
  <c r="R50" i="1"/>
  <c r="R50" i="1" a="1"/>
  <c r="P50" i="1"/>
  <c r="P50" i="1" a="1"/>
  <c r="N50" i="1" a="1"/>
  <c r="N50" i="1" s="1"/>
  <c r="AO50" i="1" s="1" a="1"/>
  <c r="AO50" i="1" s="1"/>
  <c r="AQ49" i="1"/>
  <c r="AQ49" i="1" a="1"/>
  <c r="AP49" i="1" a="1"/>
  <c r="AP49" i="1" s="1"/>
  <c r="AK49" i="1"/>
  <c r="AI49" i="1"/>
  <c r="AH49" i="1"/>
  <c r="AG49" i="1"/>
  <c r="AF49" i="1"/>
  <c r="T49" i="1"/>
  <c r="U49" i="1" s="1" a="1"/>
  <c r="U49" i="1" s="1"/>
  <c r="T49" i="1" a="1"/>
  <c r="S49" i="1"/>
  <c r="R49" i="1"/>
  <c r="R49" i="1" a="1"/>
  <c r="P49" i="1" a="1"/>
  <c r="P49" i="1" s="1"/>
  <c r="N49" i="1" a="1"/>
  <c r="N49" i="1" s="1"/>
  <c r="AO49" i="1" s="1" a="1"/>
  <c r="AO49" i="1" s="1"/>
  <c r="AQ48" i="1"/>
  <c r="AQ48" i="1" a="1"/>
  <c r="AK48" i="1"/>
  <c r="AI48" i="1"/>
  <c r="AH48" i="1" s="1"/>
  <c r="AF48" i="1"/>
  <c r="AG48" i="1" s="1"/>
  <c r="U48" i="1"/>
  <c r="U48" i="1" a="1"/>
  <c r="T48" i="1"/>
  <c r="T48" i="1" a="1"/>
  <c r="S48" i="1"/>
  <c r="R48" i="1" a="1"/>
  <c r="R48" i="1" s="1"/>
  <c r="P48" i="1" a="1"/>
  <c r="P48" i="1" s="1"/>
  <c r="AP48" i="1" s="1" a="1"/>
  <c r="AP48" i="1" s="1"/>
  <c r="N48" i="1"/>
  <c r="AO48" i="1" s="1" a="1"/>
  <c r="AO48" i="1" s="1"/>
  <c r="N48" i="1" a="1"/>
  <c r="AQ47" i="1" a="1"/>
  <c r="AQ47" i="1" s="1"/>
  <c r="AP47" i="1" a="1"/>
  <c r="AP47" i="1" s="1"/>
  <c r="AO47" i="1"/>
  <c r="AK47" i="1"/>
  <c r="AI47" i="1"/>
  <c r="AH47" i="1" s="1"/>
  <c r="AF47" i="1"/>
  <c r="AG47" i="1" s="1"/>
  <c r="V47" i="1"/>
  <c r="T47" i="1" a="1"/>
  <c r="T47" i="1" s="1"/>
  <c r="U47" i="1" s="1" a="1"/>
  <c r="U47" i="1" s="1"/>
  <c r="S47" i="1"/>
  <c r="R47" i="1"/>
  <c r="R47" i="1" a="1"/>
  <c r="P47" i="1"/>
  <c r="P47" i="1" a="1"/>
  <c r="N47" i="1" a="1"/>
  <c r="N47" i="1" s="1"/>
  <c r="AO47" i="1" s="1" a="1"/>
  <c r="AQ46" i="1" a="1"/>
  <c r="AQ46" i="1" s="1"/>
  <c r="AP46" i="1"/>
  <c r="AK46" i="1"/>
  <c r="AI46" i="1"/>
  <c r="AH46" i="1"/>
  <c r="AF46" i="1"/>
  <c r="AG46" i="1" s="1"/>
  <c r="T46" i="1" a="1"/>
  <c r="T46" i="1" s="1"/>
  <c r="S46" i="1"/>
  <c r="R46" i="1" a="1"/>
  <c r="R46" i="1" s="1"/>
  <c r="P46" i="1" a="1"/>
  <c r="P46" i="1" s="1"/>
  <c r="AP46" i="1" s="1" a="1"/>
  <c r="N46" i="1"/>
  <c r="AO46" i="1" s="1" a="1"/>
  <c r="AO46" i="1" s="1"/>
  <c r="N46" i="1" a="1"/>
  <c r="AQ45" i="1"/>
  <c r="AQ45" i="1" a="1"/>
  <c r="AP45" i="1" a="1"/>
  <c r="AP45" i="1" s="1"/>
  <c r="AO45" i="1" a="1"/>
  <c r="AO45" i="1" s="1"/>
  <c r="AK45" i="1"/>
  <c r="AI45" i="1"/>
  <c r="AH45" i="1"/>
  <c r="AG45" i="1"/>
  <c r="AF45" i="1"/>
  <c r="T45" i="1"/>
  <c r="T45" i="1" a="1"/>
  <c r="S45" i="1"/>
  <c r="R45" i="1" a="1"/>
  <c r="R45" i="1" s="1"/>
  <c r="P45" i="1"/>
  <c r="P45" i="1" a="1"/>
  <c r="N45" i="1"/>
  <c r="N45" i="1" a="1"/>
  <c r="AQ44" i="1" a="1"/>
  <c r="AQ44" i="1" s="1"/>
  <c r="AO44" i="1" a="1"/>
  <c r="AO44" i="1" s="1"/>
  <c r="AL44" i="1"/>
  <c r="AN44" i="1" s="1"/>
  <c r="AK44" i="1"/>
  <c r="AI44" i="1"/>
  <c r="AH44" i="1" s="1"/>
  <c r="AF44" i="1"/>
  <c r="AG44" i="1" s="1"/>
  <c r="U44" i="1"/>
  <c r="U44" i="1" a="1"/>
  <c r="T44" i="1"/>
  <c r="V44" i="1" s="1"/>
  <c r="T44" i="1" a="1"/>
  <c r="S44" i="1"/>
  <c r="R44" i="1"/>
  <c r="R44" i="1" a="1"/>
  <c r="P44" i="1"/>
  <c r="AP44" i="1" s="1" a="1"/>
  <c r="AP44" i="1" s="1"/>
  <c r="P44" i="1" a="1"/>
  <c r="N44" i="1" a="1"/>
  <c r="N44" i="1" s="1"/>
  <c r="AQ43" i="1" a="1"/>
  <c r="AQ43" i="1" s="1"/>
  <c r="AP43" i="1"/>
  <c r="AP43" i="1" a="1"/>
  <c r="AK43" i="1"/>
  <c r="AI43" i="1"/>
  <c r="AH43" i="1"/>
  <c r="AG43" i="1"/>
  <c r="AF43" i="1"/>
  <c r="U43" i="1"/>
  <c r="T43" i="1"/>
  <c r="U43" i="1" s="1" a="1"/>
  <c r="T43" i="1" a="1"/>
  <c r="S43" i="1"/>
  <c r="R43" i="1"/>
  <c r="R43" i="1" a="1"/>
  <c r="P43" i="1" a="1"/>
  <c r="P43" i="1" s="1"/>
  <c r="N43" i="1" a="1"/>
  <c r="N43" i="1" s="1"/>
  <c r="AO43" i="1" s="1" a="1"/>
  <c r="AO43" i="1" s="1"/>
  <c r="AQ42" i="1"/>
  <c r="AQ42" i="1" a="1"/>
  <c r="AK42" i="1"/>
  <c r="AI42" i="1"/>
  <c r="AH42" i="1"/>
  <c r="AF42" i="1"/>
  <c r="AG42" i="1" s="1"/>
  <c r="T42" i="1" a="1"/>
  <c r="T42" i="1" s="1"/>
  <c r="S42" i="1"/>
  <c r="R42" i="1" a="1"/>
  <c r="R42" i="1" s="1"/>
  <c r="P42" i="1"/>
  <c r="AP42" i="1" s="1" a="1"/>
  <c r="AP42" i="1" s="1"/>
  <c r="P42" i="1" a="1"/>
  <c r="N42" i="1" a="1"/>
  <c r="N42" i="1" s="1"/>
  <c r="AO42" i="1" s="1" a="1"/>
  <c r="AO42" i="1" s="1"/>
  <c r="AQ41" i="1" a="1"/>
  <c r="AQ41" i="1" s="1"/>
  <c r="AK41" i="1"/>
  <c r="AI41" i="1"/>
  <c r="AH41" i="1" s="1"/>
  <c r="AF41" i="1"/>
  <c r="AG41" i="1" s="1"/>
  <c r="T41" i="1" a="1"/>
  <c r="T41" i="1" s="1"/>
  <c r="U41" i="1" s="1" a="1"/>
  <c r="U41" i="1" s="1"/>
  <c r="S41" i="1"/>
  <c r="R41" i="1"/>
  <c r="R41" i="1" a="1"/>
  <c r="P41" i="1" a="1"/>
  <c r="P41" i="1" s="1"/>
  <c r="AP41" i="1" s="1" a="1"/>
  <c r="AP41" i="1" s="1"/>
  <c r="N41" i="1" a="1"/>
  <c r="N41" i="1" s="1"/>
  <c r="AO41" i="1" s="1" a="1"/>
  <c r="AO41" i="1" s="1"/>
  <c r="AQ40" i="1"/>
  <c r="AQ40" i="1" a="1"/>
  <c r="AL40" i="1"/>
  <c r="AN40" i="1" s="1"/>
  <c r="AK40" i="1"/>
  <c r="AI40" i="1"/>
  <c r="AH40" i="1"/>
  <c r="AF40" i="1"/>
  <c r="AG40" i="1" s="1"/>
  <c r="V40" i="1"/>
  <c r="T40" i="1"/>
  <c r="U40" i="1" s="1" a="1"/>
  <c r="U40" i="1" s="1"/>
  <c r="T40" i="1" a="1"/>
  <c r="S40" i="1"/>
  <c r="R40" i="1" a="1"/>
  <c r="R40" i="1" s="1"/>
  <c r="P40" i="1" a="1"/>
  <c r="P40" i="1" s="1"/>
  <c r="AP40" i="1" s="1" a="1"/>
  <c r="AP40" i="1" s="1"/>
  <c r="N40" i="1" a="1"/>
  <c r="N40" i="1" s="1"/>
  <c r="AO40" i="1" s="1" a="1"/>
  <c r="AO40" i="1" s="1"/>
  <c r="AQ39" i="1"/>
  <c r="AQ39" i="1" a="1"/>
  <c r="AP39" i="1" a="1"/>
  <c r="AP39" i="1" s="1"/>
  <c r="AK39" i="1"/>
  <c r="AI39" i="1"/>
  <c r="AH39" i="1"/>
  <c r="AG39" i="1"/>
  <c r="AF39" i="1"/>
  <c r="T39" i="1"/>
  <c r="T39" i="1" a="1"/>
  <c r="S39" i="1"/>
  <c r="R39" i="1" a="1"/>
  <c r="R39" i="1" s="1"/>
  <c r="P39" i="1"/>
  <c r="P39" i="1" a="1"/>
  <c r="N39" i="1"/>
  <c r="AO39" i="1" s="1" a="1"/>
  <c r="AO39" i="1" s="1"/>
  <c r="N39" i="1" a="1"/>
  <c r="AQ38" i="1" a="1"/>
  <c r="AQ38" i="1" s="1"/>
  <c r="AP38" i="1" a="1"/>
  <c r="AP38" i="1" s="1"/>
  <c r="AO38" i="1" a="1"/>
  <c r="AO38" i="1" s="1"/>
  <c r="AM38" i="1"/>
  <c r="AL38" i="1"/>
  <c r="AN38" i="1" s="1"/>
  <c r="AK38" i="1"/>
  <c r="AI38" i="1"/>
  <c r="AH38" i="1" s="1"/>
  <c r="AF38" i="1"/>
  <c r="AG38" i="1" s="1"/>
  <c r="V38" i="1"/>
  <c r="T38" i="1"/>
  <c r="U38" i="1" s="1" a="1"/>
  <c r="U38" i="1" s="1"/>
  <c r="T38" i="1" a="1"/>
  <c r="S38" i="1"/>
  <c r="R38" i="1"/>
  <c r="R38" i="1" a="1"/>
  <c r="P38" i="1"/>
  <c r="P38" i="1" a="1"/>
  <c r="N38" i="1" a="1"/>
  <c r="N38" i="1" s="1"/>
  <c r="AQ37" i="1" a="1"/>
  <c r="AQ37" i="1" s="1"/>
  <c r="AK37" i="1"/>
  <c r="AI37" i="1"/>
  <c r="AH37" i="1"/>
  <c r="AG37" i="1"/>
  <c r="AF37" i="1"/>
  <c r="T37" i="1" a="1"/>
  <c r="T37" i="1" s="1"/>
  <c r="S37" i="1"/>
  <c r="R37" i="1"/>
  <c r="R37" i="1" a="1"/>
  <c r="P37" i="1" a="1"/>
  <c r="P37" i="1" s="1"/>
  <c r="AP37" i="1" s="1" a="1"/>
  <c r="AP37" i="1" s="1"/>
  <c r="N37" i="1"/>
  <c r="AO37" i="1" s="1" a="1"/>
  <c r="AO37" i="1" s="1"/>
  <c r="N37" i="1" a="1"/>
  <c r="AQ36" i="1"/>
  <c r="AQ36" i="1" a="1"/>
  <c r="AK36" i="1"/>
  <c r="AI36" i="1"/>
  <c r="AH36" i="1"/>
  <c r="AG36" i="1"/>
  <c r="AF36" i="1"/>
  <c r="T36" i="1" a="1"/>
  <c r="T36" i="1" s="1"/>
  <c r="S36" i="1"/>
  <c r="R36" i="1" a="1"/>
  <c r="R36" i="1" s="1"/>
  <c r="P36" i="1" a="1"/>
  <c r="P36" i="1" s="1"/>
  <c r="AP36" i="1" s="1" a="1"/>
  <c r="AP36" i="1" s="1"/>
  <c r="N36" i="1" a="1"/>
  <c r="N36" i="1" s="1"/>
  <c r="AO36" i="1" s="1" a="1"/>
  <c r="AO36" i="1" s="1"/>
  <c r="AQ35" i="1" a="1"/>
  <c r="AQ35" i="1" s="1"/>
  <c r="AO35" i="1"/>
  <c r="AL35" i="1"/>
  <c r="AN35" i="1" s="1"/>
  <c r="AK35" i="1"/>
  <c r="AI35" i="1"/>
  <c r="AH35" i="1"/>
  <c r="AF35" i="1"/>
  <c r="AG35" i="1" s="1"/>
  <c r="V35" i="1"/>
  <c r="U35" i="1" a="1"/>
  <c r="U35" i="1" s="1"/>
  <c r="T35" i="1"/>
  <c r="T35" i="1" a="1"/>
  <c r="S35" i="1"/>
  <c r="R35" i="1" a="1"/>
  <c r="R35" i="1" s="1"/>
  <c r="P35" i="1"/>
  <c r="AP35" i="1" s="1" a="1"/>
  <c r="AP35" i="1" s="1"/>
  <c r="P35" i="1" a="1"/>
  <c r="N35" i="1" a="1"/>
  <c r="N35" i="1" s="1"/>
  <c r="AO35" i="1" s="1" a="1"/>
  <c r="AQ34" i="1" a="1"/>
  <c r="AQ34" i="1" s="1"/>
  <c r="AP34" i="1"/>
  <c r="AK34" i="1"/>
  <c r="AI34" i="1"/>
  <c r="AH34" i="1"/>
  <c r="AF34" i="1"/>
  <c r="AG34" i="1" s="1"/>
  <c r="T34" i="1" a="1"/>
  <c r="T34" i="1" s="1"/>
  <c r="S34" i="1"/>
  <c r="R34" i="1"/>
  <c r="R34" i="1" a="1"/>
  <c r="P34" i="1" a="1"/>
  <c r="P34" i="1" s="1"/>
  <c r="AP34" i="1" s="1" a="1"/>
  <c r="N34" i="1" a="1"/>
  <c r="N34" i="1" s="1"/>
  <c r="AO34" i="1" s="1" a="1"/>
  <c r="AO34" i="1" s="1"/>
  <c r="AQ33" i="1"/>
  <c r="AQ33" i="1" a="1"/>
  <c r="AK33" i="1"/>
  <c r="AI33" i="1"/>
  <c r="AH33" i="1"/>
  <c r="AF33" i="1"/>
  <c r="AG33" i="1" s="1"/>
  <c r="T33" i="1" a="1"/>
  <c r="T33" i="1" s="1"/>
  <c r="S33" i="1"/>
  <c r="R33" i="1" a="1"/>
  <c r="R33" i="1" s="1"/>
  <c r="P33" i="1"/>
  <c r="AP33" i="1" s="1" a="1"/>
  <c r="AP33" i="1" s="1"/>
  <c r="P33" i="1" a="1"/>
  <c r="N33" i="1" a="1"/>
  <c r="N33" i="1" s="1"/>
  <c r="AO33" i="1" s="1" a="1"/>
  <c r="AO33" i="1" s="1"/>
  <c r="AQ32" i="1" a="1"/>
  <c r="AQ32" i="1" s="1"/>
  <c r="AK32" i="1"/>
  <c r="AI32" i="1"/>
  <c r="AH32" i="1" s="1"/>
  <c r="AF32" i="1"/>
  <c r="AG32" i="1" s="1"/>
  <c r="T32" i="1"/>
  <c r="U32" i="1" s="1" a="1"/>
  <c r="U32" i="1" s="1"/>
  <c r="T32" i="1" a="1"/>
  <c r="S32" i="1"/>
  <c r="R32" i="1" a="1"/>
  <c r="R32" i="1" s="1"/>
  <c r="P32" i="1" a="1"/>
  <c r="P32" i="1" s="1"/>
  <c r="AP32" i="1" s="1" a="1"/>
  <c r="AP32" i="1" s="1"/>
  <c r="N32" i="1" a="1"/>
  <c r="N32" i="1" s="1"/>
  <c r="AO32" i="1" s="1" a="1"/>
  <c r="AO32" i="1" s="1"/>
  <c r="AQ31" i="1" a="1"/>
  <c r="AQ31" i="1" s="1"/>
  <c r="AK31" i="1"/>
  <c r="AI31" i="1"/>
  <c r="AH31" i="1"/>
  <c r="AG31" i="1"/>
  <c r="AF31" i="1"/>
  <c r="T31" i="1" a="1"/>
  <c r="T31" i="1" s="1"/>
  <c r="S31" i="1"/>
  <c r="R31" i="1" a="1"/>
  <c r="R31" i="1" s="1"/>
  <c r="P31" i="1" a="1"/>
  <c r="P31" i="1" s="1"/>
  <c r="AP31" i="1" s="1" a="1"/>
  <c r="AP31" i="1" s="1"/>
  <c r="N31" i="1" a="1"/>
  <c r="N31" i="1" s="1"/>
  <c r="AO31" i="1" s="1" a="1"/>
  <c r="AO31" i="1" s="1"/>
  <c r="AQ30" i="1"/>
  <c r="AQ30" i="1" a="1"/>
  <c r="AK30" i="1"/>
  <c r="AI30" i="1"/>
  <c r="AH30" i="1"/>
  <c r="AF30" i="1"/>
  <c r="AG30" i="1" s="1"/>
  <c r="T30" i="1"/>
  <c r="U30" i="1" s="1" a="1"/>
  <c r="U30" i="1" s="1"/>
  <c r="T30" i="1" a="1"/>
  <c r="S30" i="1"/>
  <c r="R30" i="1" a="1"/>
  <c r="R30" i="1" s="1"/>
  <c r="P30" i="1" a="1"/>
  <c r="P30" i="1" s="1"/>
  <c r="AP30" i="1" s="1" a="1"/>
  <c r="AP30" i="1" s="1"/>
  <c r="N30" i="1" a="1"/>
  <c r="N30" i="1" s="1"/>
  <c r="AO30" i="1" s="1" a="1"/>
  <c r="AO30" i="1" s="1"/>
  <c r="AQ29" i="1" a="1"/>
  <c r="AQ29" i="1" s="1"/>
  <c r="AO29" i="1" a="1"/>
  <c r="AO29" i="1" s="1"/>
  <c r="AL29" i="1"/>
  <c r="AN29" i="1" s="1"/>
  <c r="AK29" i="1"/>
  <c r="AI29" i="1"/>
  <c r="AH29" i="1"/>
  <c r="AF29" i="1"/>
  <c r="AG29" i="1" s="1"/>
  <c r="V29" i="1"/>
  <c r="U29" i="1" a="1"/>
  <c r="U29" i="1" s="1"/>
  <c r="T29" i="1"/>
  <c r="T29" i="1" a="1"/>
  <c r="S29" i="1"/>
  <c r="R29" i="1" a="1"/>
  <c r="R29" i="1" s="1"/>
  <c r="P29" i="1"/>
  <c r="AP29" i="1" s="1" a="1"/>
  <c r="AP29" i="1" s="1"/>
  <c r="P29" i="1" a="1"/>
  <c r="N29" i="1" a="1"/>
  <c r="N29" i="1" s="1"/>
  <c r="AQ28" i="1" a="1"/>
  <c r="AQ28" i="1" s="1"/>
  <c r="AP28" i="1" a="1"/>
  <c r="AP28" i="1" s="1"/>
  <c r="AK28" i="1"/>
  <c r="AI28" i="1"/>
  <c r="AH28" i="1"/>
  <c r="AF28" i="1"/>
  <c r="AG28" i="1" s="1"/>
  <c r="T28" i="1" a="1"/>
  <c r="T28" i="1" s="1"/>
  <c r="S28" i="1"/>
  <c r="R28" i="1" a="1"/>
  <c r="R28" i="1" s="1"/>
  <c r="P28" i="1" a="1"/>
  <c r="P28" i="1" s="1"/>
  <c r="N28" i="1" a="1"/>
  <c r="N28" i="1" s="1"/>
  <c r="AO28" i="1" s="1" a="1"/>
  <c r="AO28" i="1" s="1"/>
  <c r="AQ27" i="1"/>
  <c r="AQ27" i="1" a="1"/>
  <c r="AK27" i="1"/>
  <c r="AI27" i="1"/>
  <c r="AH27" i="1"/>
  <c r="AF27" i="1"/>
  <c r="AG27" i="1" s="1"/>
  <c r="T27" i="1" a="1"/>
  <c r="T27" i="1" s="1"/>
  <c r="S27" i="1"/>
  <c r="R27" i="1" a="1"/>
  <c r="R27" i="1" s="1"/>
  <c r="P27" i="1"/>
  <c r="AP27" i="1" s="1" a="1"/>
  <c r="AP27" i="1" s="1"/>
  <c r="P27" i="1" a="1"/>
  <c r="N27" i="1" a="1"/>
  <c r="N27" i="1" s="1"/>
  <c r="AO27" i="1" s="1" a="1"/>
  <c r="AO27" i="1" s="1"/>
  <c r="AQ26" i="1"/>
  <c r="AQ26" i="1" a="1"/>
  <c r="AL26" i="1"/>
  <c r="AN26" i="1" s="1"/>
  <c r="AK26" i="1"/>
  <c r="AI26" i="1"/>
  <c r="AH26" i="1" s="1"/>
  <c r="AF26" i="1"/>
  <c r="AG26" i="1" s="1"/>
  <c r="V26" i="1"/>
  <c r="U26" i="1"/>
  <c r="U26" i="1" a="1"/>
  <c r="T26" i="1"/>
  <c r="T26" i="1" a="1"/>
  <c r="S26" i="1"/>
  <c r="R26" i="1" a="1"/>
  <c r="R26" i="1" s="1"/>
  <c r="P26" i="1" a="1"/>
  <c r="P26" i="1" s="1"/>
  <c r="AP26" i="1" s="1" a="1"/>
  <c r="AP26" i="1" s="1"/>
  <c r="N26" i="1" a="1"/>
  <c r="N26" i="1" s="1"/>
  <c r="AO26" i="1" s="1" a="1"/>
  <c r="AO26" i="1" s="1"/>
  <c r="AQ25" i="1"/>
  <c r="AQ25" i="1" a="1"/>
  <c r="AK25" i="1"/>
  <c r="AI25" i="1"/>
  <c r="AH25" i="1"/>
  <c r="AF25" i="1"/>
  <c r="AG25" i="1" s="1"/>
  <c r="T25" i="1" a="1"/>
  <c r="T25" i="1" s="1"/>
  <c r="S25" i="1"/>
  <c r="R25" i="1" a="1"/>
  <c r="R25" i="1" s="1"/>
  <c r="P25" i="1" a="1"/>
  <c r="P25" i="1" s="1"/>
  <c r="AP25" i="1" s="1" a="1"/>
  <c r="AP25" i="1" s="1"/>
  <c r="N25" i="1" a="1"/>
  <c r="N25" i="1" s="1"/>
  <c r="AO25" i="1" s="1" a="1"/>
  <c r="AO25" i="1" s="1"/>
  <c r="AQ24" i="1"/>
  <c r="AQ24" i="1" a="1"/>
  <c r="AK24" i="1"/>
  <c r="AI24" i="1"/>
  <c r="AH24" i="1"/>
  <c r="AF24" i="1"/>
  <c r="AG24" i="1" s="1"/>
  <c r="T24" i="1" a="1"/>
  <c r="T24" i="1" s="1"/>
  <c r="S24" i="1"/>
  <c r="R24" i="1" a="1"/>
  <c r="R24" i="1" s="1"/>
  <c r="P24" i="1" a="1"/>
  <c r="P24" i="1" s="1"/>
  <c r="AP24" i="1" s="1" a="1"/>
  <c r="AP24" i="1" s="1"/>
  <c r="N24" i="1" a="1"/>
  <c r="N24" i="1" s="1"/>
  <c r="AO24" i="1" s="1" a="1"/>
  <c r="AO24" i="1" s="1"/>
  <c r="AQ23" i="1" a="1"/>
  <c r="AQ23" i="1" s="1"/>
  <c r="AO23" i="1" a="1"/>
  <c r="AO23" i="1" s="1"/>
  <c r="AK23" i="1"/>
  <c r="AI23" i="1"/>
  <c r="AH23" i="1"/>
  <c r="AF23" i="1"/>
  <c r="AG23" i="1" s="1"/>
  <c r="T23" i="1" a="1"/>
  <c r="T23" i="1" s="1"/>
  <c r="S23" i="1"/>
  <c r="R23" i="1" a="1"/>
  <c r="R23" i="1" s="1"/>
  <c r="P23" i="1" a="1"/>
  <c r="P23" i="1" s="1"/>
  <c r="AP23" i="1" s="1" a="1"/>
  <c r="AP23" i="1" s="1"/>
  <c r="N23" i="1" a="1"/>
  <c r="N23" i="1" s="1"/>
  <c r="AQ22" i="1" a="1"/>
  <c r="AQ22" i="1" s="1"/>
  <c r="AP22" i="1"/>
  <c r="AP22" i="1" a="1"/>
  <c r="AL22" i="1"/>
  <c r="AN22" i="1" s="1"/>
  <c r="AK22" i="1"/>
  <c r="AI22" i="1"/>
  <c r="AH22" i="1"/>
  <c r="AF22" i="1"/>
  <c r="AG22" i="1" s="1"/>
  <c r="V22" i="1"/>
  <c r="T22" i="1"/>
  <c r="U22" i="1" s="1" a="1"/>
  <c r="U22" i="1" s="1"/>
  <c r="T22" i="1" a="1"/>
  <c r="S22" i="1"/>
  <c r="R22" i="1"/>
  <c r="R22" i="1" a="1"/>
  <c r="P22" i="1" a="1"/>
  <c r="P22" i="1" s="1"/>
  <c r="N22" i="1" a="1"/>
  <c r="N22" i="1" s="1"/>
  <c r="AO22" i="1" s="1" a="1"/>
  <c r="AO22" i="1" s="1"/>
  <c r="AQ21" i="1" a="1"/>
  <c r="AQ21" i="1" s="1"/>
  <c r="AK21" i="1"/>
  <c r="AI21" i="1"/>
  <c r="AH21" i="1"/>
  <c r="AF21" i="1"/>
  <c r="AG21" i="1" s="1"/>
  <c r="Y21" i="1" s="1"/>
  <c r="T21" i="1" a="1"/>
  <c r="T21" i="1" s="1"/>
  <c r="S21" i="1"/>
  <c r="R21" i="1" a="1"/>
  <c r="R21" i="1" s="1"/>
  <c r="P21" i="1" a="1"/>
  <c r="P21" i="1" s="1"/>
  <c r="AP21" i="1" s="1" a="1"/>
  <c r="AP21" i="1" s="1"/>
  <c r="N21" i="1" a="1"/>
  <c r="N21" i="1" s="1"/>
  <c r="AO21" i="1" s="1" a="1"/>
  <c r="AO21" i="1" s="1"/>
  <c r="AQ20" i="1"/>
  <c r="AQ20" i="1" a="1"/>
  <c r="AP20" i="1"/>
  <c r="AP20" i="1" a="1"/>
  <c r="AO20" i="1"/>
  <c r="AO20" i="1" a="1"/>
  <c r="AK20" i="1"/>
  <c r="AI20" i="1"/>
  <c r="AH20" i="1"/>
  <c r="AG20" i="1"/>
  <c r="AF20" i="1"/>
  <c r="T20" i="1" a="1"/>
  <c r="T20" i="1" s="1"/>
  <c r="AL20" i="1" s="1"/>
  <c r="S20" i="1"/>
  <c r="R20" i="1" a="1"/>
  <c r="R20" i="1" s="1"/>
  <c r="AQ19" i="1" a="1"/>
  <c r="AQ19" i="1" s="1"/>
  <c r="AL19" i="1"/>
  <c r="AM19" i="1" s="1"/>
  <c r="AK19" i="1"/>
  <c r="AI19" i="1"/>
  <c r="AH19" i="1"/>
  <c r="AF19" i="1"/>
  <c r="AG19" i="1" s="1"/>
  <c r="Y19" i="1" s="1"/>
  <c r="V19" i="1"/>
  <c r="T19" i="1"/>
  <c r="U19" i="1" s="1" a="1"/>
  <c r="U19" i="1" s="1"/>
  <c r="T19" i="1" a="1"/>
  <c r="S19" i="1"/>
  <c r="R19" i="1"/>
  <c r="R19" i="1" a="1"/>
  <c r="P19" i="1" a="1"/>
  <c r="P19" i="1" s="1"/>
  <c r="AP19" i="1" s="1" a="1"/>
  <c r="AP19" i="1" s="1"/>
  <c r="N19" i="1" a="1"/>
  <c r="N19" i="1" s="1"/>
  <c r="AO19" i="1" s="1" a="1"/>
  <c r="AO19" i="1" s="1"/>
  <c r="AQ18" i="1"/>
  <c r="AQ18" i="1" a="1"/>
  <c r="AK18" i="1"/>
  <c r="AI18" i="1"/>
  <c r="AH18" i="1"/>
  <c r="AF18" i="1"/>
  <c r="AG18" i="1" s="1"/>
  <c r="Y18" i="1" s="1"/>
  <c r="T18" i="1" a="1"/>
  <c r="T18" i="1" s="1"/>
  <c r="S18" i="1"/>
  <c r="R18" i="1" a="1"/>
  <c r="R18" i="1" s="1"/>
  <c r="P18" i="1" a="1"/>
  <c r="P18" i="1" s="1"/>
  <c r="AP18" i="1" s="1" a="1"/>
  <c r="AP18" i="1" s="1"/>
  <c r="N18" i="1" a="1"/>
  <c r="N18" i="1" s="1"/>
  <c r="AO18" i="1" s="1" a="1"/>
  <c r="AO18" i="1" s="1"/>
  <c r="AQ17" i="1"/>
  <c r="AQ17" i="1" a="1"/>
  <c r="AO17" i="1" a="1"/>
  <c r="AO17" i="1" s="1"/>
  <c r="AK17" i="1"/>
  <c r="AI17" i="1"/>
  <c r="AH17" i="1"/>
  <c r="AG17" i="1"/>
  <c r="AF17" i="1"/>
  <c r="T17" i="1"/>
  <c r="V17" i="1" s="1"/>
  <c r="T17" i="1" a="1"/>
  <c r="S17" i="1"/>
  <c r="R17" i="1" a="1"/>
  <c r="R17" i="1" s="1"/>
  <c r="P17" i="1" a="1"/>
  <c r="P17" i="1" s="1"/>
  <c r="AP17" i="1" s="1" a="1"/>
  <c r="AP17" i="1" s="1"/>
  <c r="N17" i="1"/>
  <c r="N17" i="1" a="1"/>
  <c r="AQ16" i="1"/>
  <c r="AQ16" i="1" a="1"/>
  <c r="AK16" i="1"/>
  <c r="AI16" i="1"/>
  <c r="AH16" i="1" s="1"/>
  <c r="AF16" i="1"/>
  <c r="AG16" i="1" s="1"/>
  <c r="T16" i="1" a="1"/>
  <c r="T16" i="1" s="1"/>
  <c r="S16" i="1"/>
  <c r="R16" i="1" a="1"/>
  <c r="R16" i="1" s="1"/>
  <c r="P16" i="1"/>
  <c r="AP16" i="1" s="1" a="1"/>
  <c r="AP16" i="1" s="1"/>
  <c r="P16" i="1" a="1"/>
  <c r="N16" i="1" a="1"/>
  <c r="N16" i="1" s="1"/>
  <c r="AO16" i="1" s="1" a="1"/>
  <c r="AO16" i="1" s="1"/>
  <c r="AQ15" i="1" a="1"/>
  <c r="AQ15" i="1" s="1"/>
  <c r="AK15" i="1"/>
  <c r="AI15" i="1"/>
  <c r="AH15" i="1"/>
  <c r="AF15" i="1"/>
  <c r="AG15" i="1" s="1"/>
  <c r="T15" i="1" a="1"/>
  <c r="T15" i="1" s="1"/>
  <c r="S15" i="1"/>
  <c r="R15" i="1"/>
  <c r="R15" i="1" a="1"/>
  <c r="P15" i="1" a="1"/>
  <c r="P15" i="1" s="1"/>
  <c r="AP15" i="1" s="1" a="1"/>
  <c r="AP15" i="1" s="1"/>
  <c r="N15" i="1" a="1"/>
  <c r="N15" i="1" s="1"/>
  <c r="AO15" i="1" s="1" a="1"/>
  <c r="AO15" i="1" s="1"/>
  <c r="AQ14" i="1"/>
  <c r="AQ14" i="1" a="1"/>
  <c r="AK14" i="1"/>
  <c r="AI14" i="1"/>
  <c r="AH14" i="1" s="1"/>
  <c r="AF14" i="1"/>
  <c r="AG14" i="1" s="1"/>
  <c r="T14" i="1" a="1"/>
  <c r="T14" i="1" s="1"/>
  <c r="S14" i="1"/>
  <c r="R14" i="1"/>
  <c r="R14" i="1" a="1"/>
  <c r="P14" i="1"/>
  <c r="AP14" i="1" s="1" a="1"/>
  <c r="AP14" i="1" s="1"/>
  <c r="P14" i="1" a="1"/>
  <c r="N14" i="1" a="1"/>
  <c r="N14" i="1" s="1"/>
  <c r="AO14" i="1" s="1" a="1"/>
  <c r="AO14" i="1" s="1"/>
  <c r="AQ13" i="1" a="1"/>
  <c r="AQ13" i="1" s="1"/>
  <c r="AP13" i="1" a="1"/>
  <c r="AP13" i="1" s="1"/>
  <c r="AK13" i="1"/>
  <c r="AI13" i="1"/>
  <c r="AH13" i="1"/>
  <c r="AG13" i="1"/>
  <c r="AF13" i="1"/>
  <c r="T13" i="1" a="1"/>
  <c r="T13" i="1" s="1"/>
  <c r="V13" i="1" s="1"/>
  <c r="S13" i="1"/>
  <c r="R13" i="1"/>
  <c r="R13" i="1" a="1"/>
  <c r="P13" i="1"/>
  <c r="P13" i="1" a="1"/>
  <c r="N13" i="1" a="1"/>
  <c r="N13" i="1" s="1"/>
  <c r="AO13" i="1" s="1" a="1"/>
  <c r="AO13" i="1" s="1"/>
  <c r="AQ12" i="1" a="1"/>
  <c r="AQ12" i="1" s="1"/>
  <c r="AK12" i="1"/>
  <c r="AI12" i="1"/>
  <c r="AH12" i="1"/>
  <c r="AG12" i="1"/>
  <c r="AF12" i="1"/>
  <c r="T12" i="1" a="1"/>
  <c r="T12" i="1" s="1"/>
  <c r="S12" i="1"/>
  <c r="R12" i="1"/>
  <c r="R12" i="1" a="1"/>
  <c r="P12" i="1"/>
  <c r="AP12" i="1" s="1" a="1"/>
  <c r="AP12" i="1" s="1"/>
  <c r="P12" i="1" a="1"/>
  <c r="N12" i="1" a="1"/>
  <c r="N12" i="1" s="1"/>
  <c r="AO12" i="1" s="1" a="1"/>
  <c r="AO12" i="1" s="1"/>
  <c r="AQ11" i="1"/>
  <c r="AQ11" i="1" a="1"/>
  <c r="AO11" i="1" a="1"/>
  <c r="AO11" i="1" s="1"/>
  <c r="AK11" i="1"/>
  <c r="AI11" i="1"/>
  <c r="AH11" i="1"/>
  <c r="AG11" i="1"/>
  <c r="AF11" i="1"/>
  <c r="T11" i="1"/>
  <c r="AL11" i="1" s="1"/>
  <c r="T11" i="1" a="1"/>
  <c r="S11" i="1"/>
  <c r="R11" i="1"/>
  <c r="R11" i="1" a="1"/>
  <c r="P11" i="1" a="1"/>
  <c r="P11" i="1" s="1"/>
  <c r="AP11" i="1" s="1" a="1"/>
  <c r="AP11" i="1" s="1"/>
  <c r="N11" i="1"/>
  <c r="N11" i="1" a="1"/>
  <c r="AQ10" i="1" a="1"/>
  <c r="AQ10" i="1" s="1"/>
  <c r="AL10" i="1"/>
  <c r="AM10" i="1" s="1"/>
  <c r="AK10" i="1"/>
  <c r="AI10" i="1"/>
  <c r="AH10" i="1" s="1"/>
  <c r="AF10" i="1"/>
  <c r="AG10" i="1" s="1"/>
  <c r="V10" i="1"/>
  <c r="U10" i="1" a="1"/>
  <c r="U10" i="1" s="1"/>
  <c r="T10" i="1"/>
  <c r="T10" i="1" a="1"/>
  <c r="S10" i="1"/>
  <c r="R10" i="1" a="1"/>
  <c r="R10" i="1" s="1"/>
  <c r="P10" i="1"/>
  <c r="AP10" i="1" s="1" a="1"/>
  <c r="AP10" i="1" s="1"/>
  <c r="P10" i="1" a="1"/>
  <c r="N10" i="1" a="1"/>
  <c r="N10" i="1" s="1"/>
  <c r="AO10" i="1" s="1" a="1"/>
  <c r="AO10" i="1" s="1"/>
  <c r="AQ9" i="1" a="1"/>
  <c r="AQ9" i="1" s="1"/>
  <c r="AL9" i="1"/>
  <c r="AN9" i="1" s="1"/>
  <c r="AK9" i="1"/>
  <c r="AI9" i="1"/>
  <c r="AH9" i="1"/>
  <c r="AF9" i="1"/>
  <c r="AG9" i="1" s="1"/>
  <c r="V9" i="1"/>
  <c r="T9" i="1"/>
  <c r="U9" i="1" s="1" a="1"/>
  <c r="U9" i="1" s="1"/>
  <c r="T9" i="1" a="1"/>
  <c r="S9" i="1"/>
  <c r="R9" i="1"/>
  <c r="R9" i="1" a="1"/>
  <c r="P9" i="1" a="1"/>
  <c r="P9" i="1" s="1"/>
  <c r="AP9" i="1" s="1" a="1"/>
  <c r="AP9" i="1" s="1"/>
  <c r="N9" i="1" a="1"/>
  <c r="N9" i="1" s="1"/>
  <c r="AO9" i="1" s="1" a="1"/>
  <c r="AO9" i="1" s="1"/>
  <c r="AQ8" i="1"/>
  <c r="AQ8" i="1" a="1"/>
  <c r="AK8" i="1"/>
  <c r="AI8" i="1"/>
  <c r="AH8" i="1"/>
  <c r="AF8" i="1"/>
  <c r="AG8" i="1" s="1"/>
  <c r="T8" i="1" a="1"/>
  <c r="T8" i="1" s="1"/>
  <c r="S8" i="1"/>
  <c r="R8" i="1" a="1"/>
  <c r="R8" i="1" s="1"/>
  <c r="P8" i="1" a="1"/>
  <c r="P8" i="1" s="1"/>
  <c r="AP8" i="1" s="1" a="1"/>
  <c r="AP8" i="1" s="1"/>
  <c r="N8" i="1" a="1"/>
  <c r="N8" i="1" s="1"/>
  <c r="AO8" i="1" s="1" a="1"/>
  <c r="AO8" i="1" s="1"/>
  <c r="AQ7" i="1"/>
  <c r="AQ7" i="1" a="1"/>
  <c r="AK7" i="1"/>
  <c r="AI7" i="1"/>
  <c r="AH7" i="1"/>
  <c r="AG7" i="1"/>
  <c r="AF7" i="1"/>
  <c r="T7" i="1" a="1"/>
  <c r="T7" i="1" s="1"/>
  <c r="U7" i="1" s="1" a="1"/>
  <c r="U7" i="1" s="1"/>
  <c r="S7" i="1"/>
  <c r="R7" i="1" a="1"/>
  <c r="R7" i="1" s="1"/>
  <c r="P7" i="1" a="1"/>
  <c r="P7" i="1" s="1"/>
  <c r="AP7" i="1" s="1" a="1"/>
  <c r="AP7" i="1" s="1"/>
  <c r="N7" i="1" a="1"/>
  <c r="N7" i="1" s="1"/>
  <c r="AO7" i="1" s="1" a="1"/>
  <c r="AO7" i="1" s="1"/>
  <c r="AQ6" i="1"/>
  <c r="AQ6" i="1" a="1"/>
  <c r="AK6" i="1"/>
  <c r="AI6" i="1"/>
  <c r="AH6" i="1"/>
  <c r="AG6" i="1"/>
  <c r="AF6" i="1"/>
  <c r="T6" i="1" a="1"/>
  <c r="T6" i="1" s="1"/>
  <c r="S6" i="1"/>
  <c r="R6" i="1" a="1"/>
  <c r="R6" i="1" s="1"/>
  <c r="P6" i="1" a="1"/>
  <c r="P6" i="1" s="1"/>
  <c r="AP6" i="1" s="1" a="1"/>
  <c r="AP6" i="1" s="1"/>
  <c r="N6" i="1" a="1"/>
  <c r="N6" i="1" s="1"/>
  <c r="AO6" i="1" s="1" a="1"/>
  <c r="AO6" i="1" s="1"/>
  <c r="AQ5" i="1"/>
  <c r="AQ5" i="1" a="1"/>
  <c r="AO5" i="1" a="1"/>
  <c r="AO5" i="1" s="1"/>
  <c r="AK5" i="1"/>
  <c r="AI5" i="1"/>
  <c r="AH5" i="1"/>
  <c r="AG5" i="1"/>
  <c r="AF5" i="1"/>
  <c r="T5" i="1"/>
  <c r="V5" i="1" s="1"/>
  <c r="T5" i="1" a="1"/>
  <c r="S5" i="1"/>
  <c r="R5" i="1" a="1"/>
  <c r="R5" i="1" s="1"/>
  <c r="P5" i="1" a="1"/>
  <c r="P5" i="1" s="1"/>
  <c r="AP5" i="1" s="1" a="1"/>
  <c r="AP5" i="1" s="1"/>
  <c r="N5" i="1"/>
  <c r="N5" i="1" a="1"/>
  <c r="AQ4" i="1"/>
  <c r="AQ4" i="1" a="1"/>
  <c r="AP4" i="1" a="1"/>
  <c r="AP4" i="1" s="1"/>
  <c r="AK4" i="1"/>
  <c r="AI4" i="1"/>
  <c r="AH4" i="1" s="1"/>
  <c r="AF4" i="1"/>
  <c r="AG4" i="1" s="1"/>
  <c r="T4" i="1" a="1"/>
  <c r="T4" i="1" s="1"/>
  <c r="S4" i="1"/>
  <c r="R4" i="1" a="1"/>
  <c r="R4" i="1" s="1"/>
  <c r="P4" i="1"/>
  <c r="P4" i="1" a="1"/>
  <c r="N4" i="1" a="1"/>
  <c r="N4" i="1" s="1"/>
  <c r="AO4" i="1" s="1" a="1"/>
  <c r="AO4" i="1" s="1"/>
  <c r="AQ3" i="1" a="1"/>
  <c r="AQ3" i="1" s="1"/>
  <c r="AK3" i="1"/>
  <c r="AI3" i="1"/>
  <c r="AH3" i="1"/>
  <c r="AF3" i="1"/>
  <c r="AG3" i="1" s="1"/>
  <c r="T3" i="1" a="1"/>
  <c r="T3" i="1" s="1"/>
  <c r="S3" i="1"/>
  <c r="R3" i="1"/>
  <c r="R3" i="1" a="1"/>
  <c r="P3" i="1" a="1"/>
  <c r="P3" i="1" s="1"/>
  <c r="AP3" i="1" s="1" a="1"/>
  <c r="AP3" i="1" s="1"/>
  <c r="N3" i="1" a="1"/>
  <c r="N3" i="1" s="1"/>
  <c r="AO3" i="1" s="1" a="1"/>
  <c r="AO3" i="1" s="1"/>
  <c r="AQ2" i="1"/>
  <c r="AQ2" i="1" a="1"/>
  <c r="AK2" i="1"/>
  <c r="AI2" i="1"/>
  <c r="AH2" i="1" s="1"/>
  <c r="AF2" i="1"/>
  <c r="AG2" i="1" s="1"/>
  <c r="T2" i="1" a="1"/>
  <c r="T2" i="1" s="1"/>
  <c r="S2" i="1"/>
  <c r="R2" i="1"/>
  <c r="R2" i="1" a="1"/>
  <c r="P2" i="1"/>
  <c r="AP2" i="1" s="1" a="1"/>
  <c r="AP2" i="1" s="1"/>
  <c r="P2" i="1" a="1"/>
  <c r="N2" i="1" a="1"/>
  <c r="N2" i="1" s="1"/>
  <c r="AO2" i="1" s="1" a="1"/>
  <c r="AO2" i="1" s="1"/>
  <c r="AN20" i="1" l="1"/>
  <c r="AM20" i="1"/>
  <c r="V36" i="1"/>
  <c r="AL36" i="1"/>
  <c r="U36" i="1" a="1"/>
  <c r="U36" i="1" s="1"/>
  <c r="V12" i="1"/>
  <c r="U12" i="1" a="1"/>
  <c r="U12" i="1" s="1"/>
  <c r="AL12" i="1"/>
  <c r="V15" i="1"/>
  <c r="U15" i="1" a="1"/>
  <c r="U15" i="1" s="1"/>
  <c r="AL15" i="1"/>
  <c r="AL18" i="1"/>
  <c r="V18" i="1"/>
  <c r="U18" i="1" a="1"/>
  <c r="U18" i="1" s="1"/>
  <c r="U52" i="1" a="1"/>
  <c r="U52" i="1" s="1"/>
  <c r="V52" i="1"/>
  <c r="AL52" i="1"/>
  <c r="U37" i="1" a="1"/>
  <c r="U37" i="1" s="1"/>
  <c r="V37" i="1"/>
  <c r="AL37" i="1"/>
  <c r="U3" i="1" a="1"/>
  <c r="U3" i="1" s="1"/>
  <c r="V3" i="1"/>
  <c r="AL3" i="1"/>
  <c r="V2" i="1"/>
  <c r="U2" i="1" a="1"/>
  <c r="U2" i="1" s="1"/>
  <c r="AL2" i="1"/>
  <c r="U6" i="1" a="1"/>
  <c r="U6" i="1" s="1"/>
  <c r="AL6" i="1"/>
  <c r="V6" i="1"/>
  <c r="U8" i="1" a="1"/>
  <c r="U8" i="1" s="1"/>
  <c r="AL8" i="1"/>
  <c r="V8" i="1"/>
  <c r="V14" i="1"/>
  <c r="U14" i="1" a="1"/>
  <c r="U14" i="1" s="1"/>
  <c r="AL14" i="1"/>
  <c r="V72" i="1"/>
  <c r="AL72" i="1"/>
  <c r="U72" i="1" a="1"/>
  <c r="U72" i="1" s="1"/>
  <c r="U46" i="1" a="1"/>
  <c r="U46" i="1" s="1"/>
  <c r="V46" i="1"/>
  <c r="AL46" i="1"/>
  <c r="V4" i="1"/>
  <c r="AL4" i="1"/>
  <c r="U4" i="1" a="1"/>
  <c r="U4" i="1" s="1"/>
  <c r="V16" i="1"/>
  <c r="U16" i="1" a="1"/>
  <c r="U16" i="1" s="1"/>
  <c r="AL16" i="1"/>
  <c r="U25" i="1" a="1"/>
  <c r="U25" i="1" s="1"/>
  <c r="V25" i="1"/>
  <c r="AL25" i="1"/>
  <c r="AL21" i="1"/>
  <c r="V21" i="1"/>
  <c r="U21" i="1" a="1"/>
  <c r="U21" i="1" s="1"/>
  <c r="V60" i="1"/>
  <c r="AL60" i="1"/>
  <c r="U60" i="1" a="1"/>
  <c r="U60" i="1" s="1"/>
  <c r="V24" i="1"/>
  <c r="U24" i="1" a="1"/>
  <c r="U24" i="1" s="1"/>
  <c r="AL24" i="1"/>
  <c r="V23" i="1"/>
  <c r="U23" i="1" a="1"/>
  <c r="U23" i="1" s="1"/>
  <c r="AL23" i="1"/>
  <c r="V28" i="1"/>
  <c r="U28" i="1" a="1"/>
  <c r="U28" i="1" s="1"/>
  <c r="AL28" i="1"/>
  <c r="U58" i="1" a="1"/>
  <c r="U58" i="1" s="1"/>
  <c r="AL58" i="1"/>
  <c r="V58" i="1"/>
  <c r="U64" i="1" a="1"/>
  <c r="U64" i="1" s="1"/>
  <c r="V64" i="1"/>
  <c r="AL64" i="1"/>
  <c r="V54" i="1"/>
  <c r="AL54" i="1"/>
  <c r="U54" i="1" a="1"/>
  <c r="U54" i="1" s="1"/>
  <c r="AN92" i="1"/>
  <c r="AM92" i="1"/>
  <c r="V97" i="1"/>
  <c r="U97" i="1" a="1"/>
  <c r="U97" i="1" s="1"/>
  <c r="AL97" i="1"/>
  <c r="AN11" i="1"/>
  <c r="AM11" i="1"/>
  <c r="U55" i="1" a="1"/>
  <c r="U55" i="1" s="1"/>
  <c r="AL55" i="1"/>
  <c r="V55" i="1"/>
  <c r="U70" i="1" a="1"/>
  <c r="U70" i="1" s="1"/>
  <c r="V70" i="1"/>
  <c r="AL70" i="1"/>
  <c r="AL27" i="1"/>
  <c r="V27" i="1"/>
  <c r="U27" i="1" a="1"/>
  <c r="U27" i="1" s="1"/>
  <c r="AL33" i="1"/>
  <c r="V33" i="1"/>
  <c r="U33" i="1" a="1"/>
  <c r="U33" i="1" s="1"/>
  <c r="U34" i="1" a="1"/>
  <c r="U34" i="1" s="1"/>
  <c r="AL34" i="1"/>
  <c r="V34" i="1"/>
  <c r="U31" i="1" a="1"/>
  <c r="U31" i="1" s="1"/>
  <c r="V31" i="1"/>
  <c r="AL31" i="1"/>
  <c r="V42" i="1"/>
  <c r="AL42" i="1"/>
  <c r="U42" i="1" a="1"/>
  <c r="U42" i="1" s="1"/>
  <c r="U20" i="1" a="1"/>
  <c r="U20" i="1" s="1"/>
  <c r="AM22" i="1"/>
  <c r="AM40" i="1"/>
  <c r="V20" i="1"/>
  <c r="AL43" i="1"/>
  <c r="AL45" i="1"/>
  <c r="V45" i="1"/>
  <c r="AL63" i="1"/>
  <c r="V63" i="1"/>
  <c r="AN108" i="1"/>
  <c r="AM108" i="1"/>
  <c r="V7" i="1"/>
  <c r="AL13" i="1"/>
  <c r="V41" i="1"/>
  <c r="U45" i="1" a="1"/>
  <c r="U45" i="1" s="1"/>
  <c r="V59" i="1"/>
  <c r="U63" i="1" a="1"/>
  <c r="U63" i="1" s="1"/>
  <c r="AL74" i="1"/>
  <c r="AL77" i="1"/>
  <c r="V79" i="1"/>
  <c r="AL83" i="1"/>
  <c r="AL86" i="1"/>
  <c r="AL89" i="1"/>
  <c r="AN96" i="1"/>
  <c r="AN101" i="1"/>
  <c r="V113" i="1"/>
  <c r="AL113" i="1"/>
  <c r="V132" i="1"/>
  <c r="AL132" i="1"/>
  <c r="U132" i="1" a="1"/>
  <c r="U132" i="1" s="1"/>
  <c r="AM141" i="1"/>
  <c r="AL162" i="1"/>
  <c r="V162" i="1"/>
  <c r="U162" i="1" a="1"/>
  <c r="U162" i="1" s="1"/>
  <c r="AN10" i="1"/>
  <c r="V32" i="1"/>
  <c r="AL61" i="1"/>
  <c r="AL47" i="1"/>
  <c r="V49" i="1"/>
  <c r="AL65" i="1"/>
  <c r="V67" i="1"/>
  <c r="AL99" i="1"/>
  <c r="AL100" i="1"/>
  <c r="V100" i="1"/>
  <c r="U110" i="1" a="1"/>
  <c r="U110" i="1" s="1"/>
  <c r="V110" i="1"/>
  <c r="AL110" i="1"/>
  <c r="U116" i="1" a="1"/>
  <c r="U116" i="1" s="1"/>
  <c r="V116" i="1"/>
  <c r="AL116" i="1"/>
  <c r="V133" i="1"/>
  <c r="U133" i="1" a="1"/>
  <c r="U133" i="1" s="1"/>
  <c r="AL133" i="1"/>
  <c r="V48" i="1"/>
  <c r="AL48" i="1"/>
  <c r="V66" i="1"/>
  <c r="AL66" i="1"/>
  <c r="AL130" i="1"/>
  <c r="V130" i="1"/>
  <c r="U130" i="1" a="1"/>
  <c r="U130" i="1" s="1"/>
  <c r="V173" i="1"/>
  <c r="U173" i="1" a="1"/>
  <c r="U173" i="1" s="1"/>
  <c r="AL39" i="1"/>
  <c r="V39" i="1"/>
  <c r="AL57" i="1"/>
  <c r="V57" i="1"/>
  <c r="AL78" i="1"/>
  <c r="V78" i="1"/>
  <c r="AL90" i="1"/>
  <c r="V90" i="1"/>
  <c r="U98" i="1" a="1"/>
  <c r="U98" i="1" s="1"/>
  <c r="AL98" i="1"/>
  <c r="AL184" i="1"/>
  <c r="U184" i="1" a="1"/>
  <c r="U184" i="1" s="1"/>
  <c r="V184" i="1"/>
  <c r="AM208" i="1"/>
  <c r="AN208" i="1"/>
  <c r="AL124" i="1"/>
  <c r="V124" i="1"/>
  <c r="AN147" i="1"/>
  <c r="AM147" i="1"/>
  <c r="V151" i="1"/>
  <c r="AL151" i="1"/>
  <c r="U151" i="1" a="1"/>
  <c r="U151" i="1" s="1"/>
  <c r="AN183" i="1"/>
  <c r="AM183" i="1"/>
  <c r="AL5" i="1"/>
  <c r="AL17" i="1"/>
  <c r="AN95" i="1"/>
  <c r="AM95" i="1"/>
  <c r="AL106" i="1"/>
  <c r="V106" i="1"/>
  <c r="V108" i="1"/>
  <c r="U108" i="1" a="1"/>
  <c r="U108" i="1" s="1"/>
  <c r="AM109" i="1"/>
  <c r="V114" i="1"/>
  <c r="U114" i="1" a="1"/>
  <c r="U114" i="1" s="1"/>
  <c r="AL114" i="1"/>
  <c r="V121" i="1"/>
  <c r="AL121" i="1"/>
  <c r="U121" i="1" a="1"/>
  <c r="U121" i="1" s="1"/>
  <c r="U124" i="1" a="1"/>
  <c r="U124" i="1" s="1"/>
  <c r="U137" i="1" a="1"/>
  <c r="U137" i="1" s="1"/>
  <c r="AL137" i="1"/>
  <c r="AL148" i="1"/>
  <c r="V148" i="1"/>
  <c r="U148" i="1" a="1"/>
  <c r="U148" i="1" s="1"/>
  <c r="U158" i="1" a="1"/>
  <c r="U158" i="1" s="1"/>
  <c r="V158" i="1"/>
  <c r="AL158" i="1"/>
  <c r="AN169" i="1"/>
  <c r="AM169" i="1"/>
  <c r="AL192" i="1"/>
  <c r="V192" i="1"/>
  <c r="U192" i="1" a="1"/>
  <c r="U192" i="1" s="1"/>
  <c r="AL32" i="1"/>
  <c r="U39" i="1" a="1"/>
  <c r="U39" i="1" s="1"/>
  <c r="V11" i="1"/>
  <c r="AL41" i="1"/>
  <c r="V43" i="1"/>
  <c r="V61" i="1"/>
  <c r="U74" i="1" a="1"/>
  <c r="U74" i="1" s="1"/>
  <c r="U77" i="1" a="1"/>
  <c r="U77" i="1" s="1"/>
  <c r="U83" i="1" a="1"/>
  <c r="U83" i="1" s="1"/>
  <c r="U86" i="1" a="1"/>
  <c r="U86" i="1" s="1"/>
  <c r="U89" i="1" a="1"/>
  <c r="U89" i="1" s="1"/>
  <c r="AM50" i="1"/>
  <c r="AM68" i="1"/>
  <c r="AL79" i="1"/>
  <c r="U96" i="1" a="1"/>
  <c r="U96" i="1" s="1"/>
  <c r="V101" i="1"/>
  <c r="U106" i="1" a="1"/>
  <c r="U106" i="1" s="1"/>
  <c r="AN107" i="1"/>
  <c r="AM107" i="1"/>
  <c r="U111" i="1" a="1"/>
  <c r="U111" i="1" s="1"/>
  <c r="V137" i="1"/>
  <c r="V145" i="1"/>
  <c r="AL145" i="1"/>
  <c r="U145" i="1" a="1"/>
  <c r="U145" i="1" s="1"/>
  <c r="AN157" i="1"/>
  <c r="U174" i="1" a="1"/>
  <c r="U174" i="1" s="1"/>
  <c r="AL174" i="1"/>
  <c r="V174" i="1"/>
  <c r="AM181" i="1"/>
  <c r="AN181" i="1"/>
  <c r="U11" i="1" a="1"/>
  <c r="U11" i="1" s="1"/>
  <c r="U13" i="1" a="1"/>
  <c r="U13" i="1" s="1"/>
  <c r="AL59" i="1"/>
  <c r="AL7" i="1"/>
  <c r="AL49" i="1"/>
  <c r="AL51" i="1"/>
  <c r="V51" i="1"/>
  <c r="AL67" i="1"/>
  <c r="AL69" i="1"/>
  <c r="V69" i="1"/>
  <c r="AN84" i="1"/>
  <c r="V96" i="1"/>
  <c r="AN103" i="1"/>
  <c r="AM103" i="1"/>
  <c r="AL118" i="1"/>
  <c r="V118" i="1"/>
  <c r="U128" i="1" a="1"/>
  <c r="U128" i="1" s="1"/>
  <c r="AL128" i="1"/>
  <c r="V128" i="1"/>
  <c r="U146" i="1" a="1"/>
  <c r="U146" i="1" s="1"/>
  <c r="AL146" i="1"/>
  <c r="AL160" i="1"/>
  <c r="V160" i="1"/>
  <c r="U160" i="1" a="1"/>
  <c r="U160" i="1" s="1"/>
  <c r="U104" i="1" a="1"/>
  <c r="U104" i="1" s="1"/>
  <c r="AL104" i="1"/>
  <c r="V104" i="1"/>
  <c r="AL112" i="1"/>
  <c r="V112" i="1"/>
  <c r="U112" i="1" a="1"/>
  <c r="U112" i="1" s="1"/>
  <c r="V115" i="1"/>
  <c r="AL115" i="1"/>
  <c r="V125" i="1"/>
  <c r="AL125" i="1"/>
  <c r="U125" i="1" a="1"/>
  <c r="U125" i="1" s="1"/>
  <c r="V131" i="1"/>
  <c r="AL131" i="1"/>
  <c r="U131" i="1" a="1"/>
  <c r="U131" i="1" s="1"/>
  <c r="AL161" i="1"/>
  <c r="V161" i="1"/>
  <c r="U161" i="1" a="1"/>
  <c r="U161" i="1" s="1"/>
  <c r="AN171" i="1"/>
  <c r="AM171" i="1"/>
  <c r="AL173" i="1"/>
  <c r="AL91" i="1"/>
  <c r="U91" i="1" a="1"/>
  <c r="U91" i="1" s="1"/>
  <c r="V102" i="1"/>
  <c r="U102" i="1" a="1"/>
  <c r="U102" i="1" s="1"/>
  <c r="AL102" i="1"/>
  <c r="AN144" i="1"/>
  <c r="AM144" i="1"/>
  <c r="V175" i="1"/>
  <c r="U175" i="1" a="1"/>
  <c r="U175" i="1" s="1"/>
  <c r="AL175" i="1"/>
  <c r="U5" i="1" a="1"/>
  <c r="U5" i="1" s="1"/>
  <c r="AM9" i="1"/>
  <c r="AN75" i="1"/>
  <c r="AN19" i="1"/>
  <c r="AM26" i="1"/>
  <c r="AM29" i="1"/>
  <c r="AM35" i="1"/>
  <c r="AM44" i="1"/>
  <c r="AM53" i="1"/>
  <c r="AM62" i="1"/>
  <c r="AM71" i="1"/>
  <c r="V91" i="1"/>
  <c r="U109" i="1" a="1"/>
  <c r="U109" i="1" s="1"/>
  <c r="U122" i="1" a="1"/>
  <c r="U122" i="1" s="1"/>
  <c r="AL122" i="1"/>
  <c r="V122" i="1"/>
  <c r="V139" i="1"/>
  <c r="AL139" i="1"/>
  <c r="AL142" i="1"/>
  <c r="V142" i="1"/>
  <c r="U142" i="1" a="1"/>
  <c r="U142" i="1" s="1"/>
  <c r="V228" i="1"/>
  <c r="U228" i="1" a="1"/>
  <c r="U228" i="1" s="1"/>
  <c r="AL228" i="1"/>
  <c r="U17" i="1" a="1"/>
  <c r="U17" i="1" s="1"/>
  <c r="V30" i="1"/>
  <c r="AL30" i="1"/>
  <c r="AN111" i="1"/>
  <c r="AM111" i="1"/>
  <c r="AL119" i="1"/>
  <c r="V119" i="1"/>
  <c r="U119" i="1" a="1"/>
  <c r="U119" i="1" s="1"/>
  <c r="U143" i="1" a="1"/>
  <c r="U143" i="1" s="1"/>
  <c r="AL143" i="1"/>
  <c r="AM152" i="1"/>
  <c r="AN152" i="1"/>
  <c r="AL156" i="1"/>
  <c r="U156" i="1" a="1"/>
  <c r="U156" i="1" s="1"/>
  <c r="AM193" i="1"/>
  <c r="AN193" i="1"/>
  <c r="AM205" i="1"/>
  <c r="AN205" i="1"/>
  <c r="AN233" i="1"/>
  <c r="AM233" i="1"/>
  <c r="AL196" i="1"/>
  <c r="U202" i="1" a="1"/>
  <c r="U202" i="1" s="1"/>
  <c r="AL202" i="1"/>
  <c r="V202" i="1"/>
  <c r="AN226" i="1"/>
  <c r="AM226" i="1"/>
  <c r="V234" i="1"/>
  <c r="AL234" i="1"/>
  <c r="U234" i="1" a="1"/>
  <c r="U234" i="1" s="1"/>
  <c r="AL237" i="1"/>
  <c r="U237" i="1" a="1"/>
  <c r="U237" i="1" s="1"/>
  <c r="V237" i="1"/>
  <c r="U338" i="1" a="1"/>
  <c r="U338" i="1" s="1"/>
  <c r="V338" i="1"/>
  <c r="AL338" i="1"/>
  <c r="AN153" i="1"/>
  <c r="AM153" i="1"/>
  <c r="AL154" i="1"/>
  <c r="V154" i="1"/>
  <c r="V159" i="1"/>
  <c r="AL159" i="1"/>
  <c r="AN180" i="1"/>
  <c r="AM180" i="1"/>
  <c r="AL200" i="1"/>
  <c r="U200" i="1" a="1"/>
  <c r="U200" i="1" s="1"/>
  <c r="AN221" i="1"/>
  <c r="AM221" i="1"/>
  <c r="V224" i="1"/>
  <c r="AL224" i="1"/>
  <c r="U229" i="1" a="1"/>
  <c r="U229" i="1" s="1"/>
  <c r="AL229" i="1"/>
  <c r="V229" i="1"/>
  <c r="V289" i="1"/>
  <c r="AL289" i="1"/>
  <c r="U289" i="1" a="1"/>
  <c r="U289" i="1" s="1"/>
  <c r="V150" i="1"/>
  <c r="U154" i="1" a="1"/>
  <c r="U154" i="1" s="1"/>
  <c r="U159" i="1" a="1"/>
  <c r="U159" i="1" s="1"/>
  <c r="V164" i="1"/>
  <c r="U170" i="1" a="1"/>
  <c r="U170" i="1" s="1"/>
  <c r="V170" i="1"/>
  <c r="U188" i="1" a="1"/>
  <c r="U188" i="1" s="1"/>
  <c r="AL188" i="1"/>
  <c r="V198" i="1"/>
  <c r="V200" i="1"/>
  <c r="V206" i="1"/>
  <c r="U206" i="1" a="1"/>
  <c r="U206" i="1" s="1"/>
  <c r="AL206" i="1"/>
  <c r="AL214" i="1"/>
  <c r="V214" i="1"/>
  <c r="U214" i="1" a="1"/>
  <c r="U214" i="1" s="1"/>
  <c r="AN247" i="1"/>
  <c r="AM247" i="1"/>
  <c r="AL275" i="1"/>
  <c r="U275" i="1" a="1"/>
  <c r="U275" i="1" s="1"/>
  <c r="U332" i="1" a="1"/>
  <c r="U332" i="1" s="1"/>
  <c r="V332" i="1"/>
  <c r="AL332" i="1"/>
  <c r="AN345" i="1"/>
  <c r="AM345" i="1"/>
  <c r="AL126" i="1"/>
  <c r="U190" i="1" a="1"/>
  <c r="U190" i="1" s="1"/>
  <c r="AL194" i="1"/>
  <c r="U194" i="1" a="1"/>
  <c r="U194" i="1" s="1"/>
  <c r="AN195" i="1"/>
  <c r="AL199" i="1"/>
  <c r="V209" i="1"/>
  <c r="U209" i="1" a="1"/>
  <c r="U209" i="1" s="1"/>
  <c r="AL211" i="1"/>
  <c r="U211" i="1" a="1"/>
  <c r="U211" i="1" s="1"/>
  <c r="AL219" i="1"/>
  <c r="V219" i="1"/>
  <c r="U219" i="1" a="1"/>
  <c r="U219" i="1" s="1"/>
  <c r="V221" i="1"/>
  <c r="U235" i="1" a="1"/>
  <c r="U235" i="1" s="1"/>
  <c r="V235" i="1"/>
  <c r="AL235" i="1"/>
  <c r="V275" i="1"/>
  <c r="AL165" i="1"/>
  <c r="AL166" i="1"/>
  <c r="U166" i="1" a="1"/>
  <c r="U166" i="1" s="1"/>
  <c r="V168" i="1"/>
  <c r="U168" i="1" a="1"/>
  <c r="U168" i="1" s="1"/>
  <c r="AL172" i="1"/>
  <c r="V172" i="1"/>
  <c r="U172" i="1" a="1"/>
  <c r="U172" i="1" s="1"/>
  <c r="V188" i="1"/>
  <c r="V253" i="1"/>
  <c r="U253" i="1" a="1"/>
  <c r="U253" i="1" s="1"/>
  <c r="AL253" i="1"/>
  <c r="V264" i="1"/>
  <c r="U264" i="1" a="1"/>
  <c r="U264" i="1" s="1"/>
  <c r="AL264" i="1"/>
  <c r="V207" i="1"/>
  <c r="U207" i="1" a="1"/>
  <c r="U207" i="1" s="1"/>
  <c r="AL225" i="1"/>
  <c r="U225" i="1" a="1"/>
  <c r="U225" i="1" s="1"/>
  <c r="AM239" i="1"/>
  <c r="AN239" i="1"/>
  <c r="AL129" i="1"/>
  <c r="AN191" i="1"/>
  <c r="AM191" i="1"/>
  <c r="Y194" i="1"/>
  <c r="U196" i="1" a="1"/>
  <c r="U196" i="1" s="1"/>
  <c r="V201" i="1"/>
  <c r="AL201" i="1"/>
  <c r="U201" i="1" a="1"/>
  <c r="U201" i="1" s="1"/>
  <c r="AL203" i="1"/>
  <c r="V203" i="1"/>
  <c r="U203" i="1" a="1"/>
  <c r="U203" i="1" s="1"/>
  <c r="V215" i="1"/>
  <c r="AL215" i="1"/>
  <c r="V225" i="1"/>
  <c r="AL231" i="1"/>
  <c r="V231" i="1"/>
  <c r="U231" i="1" a="1"/>
  <c r="U231" i="1" s="1"/>
  <c r="U254" i="1" a="1"/>
  <c r="U254" i="1" s="1"/>
  <c r="V254" i="1"/>
  <c r="AL254" i="1"/>
  <c r="V220" i="1"/>
  <c r="AL220" i="1"/>
  <c r="AL232" i="1"/>
  <c r="V232" i="1"/>
  <c r="U232" i="1" a="1"/>
  <c r="U232" i="1" s="1"/>
  <c r="V240" i="1"/>
  <c r="AL240" i="1"/>
  <c r="U240" i="1" a="1"/>
  <c r="U240" i="1" s="1"/>
  <c r="U260" i="1" a="1"/>
  <c r="U260" i="1" s="1"/>
  <c r="V260" i="1"/>
  <c r="AL260" i="1"/>
  <c r="AN278" i="1"/>
  <c r="AM278" i="1"/>
  <c r="V186" i="1"/>
  <c r="U186" i="1" a="1"/>
  <c r="U186" i="1" s="1"/>
  <c r="AL186" i="1"/>
  <c r="AL123" i="1"/>
  <c r="V123" i="1"/>
  <c r="AL136" i="1"/>
  <c r="U136" i="1" a="1"/>
  <c r="U136" i="1" s="1"/>
  <c r="AL140" i="1"/>
  <c r="AL164" i="1"/>
  <c r="AL170" i="1"/>
  <c r="Y192" i="1"/>
  <c r="AK194" i="1"/>
  <c r="AL198" i="1"/>
  <c r="V216" i="1"/>
  <c r="AL216" i="1"/>
  <c r="U216" i="1" a="1"/>
  <c r="U216" i="1" s="1"/>
  <c r="AM218" i="1"/>
  <c r="U220" i="1" a="1"/>
  <c r="U220" i="1" s="1"/>
  <c r="U233" i="1" a="1"/>
  <c r="U233" i="1" s="1"/>
  <c r="V233" i="1"/>
  <c r="U267" i="1" a="1"/>
  <c r="U267" i="1" s="1"/>
  <c r="V267" i="1"/>
  <c r="AL267" i="1"/>
  <c r="AN272" i="1"/>
  <c r="AM272" i="1"/>
  <c r="AL336" i="1"/>
  <c r="V336" i="1"/>
  <c r="U336" i="1" a="1"/>
  <c r="U336" i="1" s="1"/>
  <c r="AL120" i="1"/>
  <c r="U120" i="1" a="1"/>
  <c r="U120" i="1" s="1"/>
  <c r="AL167" i="1"/>
  <c r="V167" i="1"/>
  <c r="V169" i="1"/>
  <c r="U169" i="1" a="1"/>
  <c r="U169" i="1" s="1"/>
  <c r="V171" i="1"/>
  <c r="U171" i="1" a="1"/>
  <c r="U171" i="1" s="1"/>
  <c r="AN189" i="1"/>
  <c r="AM189" i="1"/>
  <c r="U208" i="1" a="1"/>
  <c r="U208" i="1" s="1"/>
  <c r="V208" i="1"/>
  <c r="AN209" i="1"/>
  <c r="AM209" i="1"/>
  <c r="AL212" i="1"/>
  <c r="U212" i="1" a="1"/>
  <c r="U212" i="1" s="1"/>
  <c r="AN266" i="1"/>
  <c r="AM290" i="1"/>
  <c r="AN290" i="1"/>
  <c r="AL117" i="1"/>
  <c r="V117" i="1"/>
  <c r="V120" i="1"/>
  <c r="U126" i="1" a="1"/>
  <c r="U126" i="1" s="1"/>
  <c r="U152" i="1" a="1"/>
  <c r="U152" i="1" s="1"/>
  <c r="V152" i="1"/>
  <c r="V157" i="1"/>
  <c r="U157" i="1" a="1"/>
  <c r="U157" i="1" s="1"/>
  <c r="V165" i="1"/>
  <c r="U167" i="1" a="1"/>
  <c r="U167" i="1" s="1"/>
  <c r="AN168" i="1"/>
  <c r="AL179" i="1"/>
  <c r="U179" i="1" a="1"/>
  <c r="U179" i="1" s="1"/>
  <c r="V187" i="1"/>
  <c r="AL187" i="1"/>
  <c r="AM190" i="1"/>
  <c r="V205" i="1"/>
  <c r="U205" i="1" a="1"/>
  <c r="U205" i="1" s="1"/>
  <c r="AL207" i="1"/>
  <c r="AM230" i="1"/>
  <c r="AN245" i="1"/>
  <c r="AM245" i="1"/>
  <c r="AM259" i="1"/>
  <c r="U117" i="1" a="1"/>
  <c r="U117" i="1" s="1"/>
  <c r="AL138" i="1"/>
  <c r="U138" i="1" a="1"/>
  <c r="U138" i="1" s="1"/>
  <c r="AM149" i="1"/>
  <c r="U187" i="1" a="1"/>
  <c r="U187" i="1" s="1"/>
  <c r="AK192" i="1"/>
  <c r="V212" i="1"/>
  <c r="AN213" i="1"/>
  <c r="AM213" i="1"/>
  <c r="AM222" i="1"/>
  <c r="AL269" i="1"/>
  <c r="V269" i="1"/>
  <c r="U269" i="1" a="1"/>
  <c r="U269" i="1" s="1"/>
  <c r="V282" i="1"/>
  <c r="U282" i="1" a="1"/>
  <c r="U282" i="1" s="1"/>
  <c r="AL282" i="1"/>
  <c r="AL293" i="1"/>
  <c r="V293" i="1"/>
  <c r="U293" i="1" a="1"/>
  <c r="U293" i="1" s="1"/>
  <c r="AM210" i="1"/>
  <c r="U222" i="1" a="1"/>
  <c r="U222" i="1" s="1"/>
  <c r="U226" i="1" a="1"/>
  <c r="U226" i="1" s="1"/>
  <c r="U249" i="1" a="1"/>
  <c r="U249" i="1" s="1"/>
  <c r="U255" i="1" a="1"/>
  <c r="U255" i="1" s="1"/>
  <c r="AL255" i="1"/>
  <c r="AM265" i="1"/>
  <c r="AM279" i="1"/>
  <c r="U314" i="1" a="1"/>
  <c r="U314" i="1" s="1"/>
  <c r="V314" i="1"/>
  <c r="U316" i="1" a="1"/>
  <c r="U316" i="1" s="1"/>
  <c r="AM333" i="1"/>
  <c r="AL396" i="1"/>
  <c r="U396" i="1" a="1"/>
  <c r="U396" i="1" s="1"/>
  <c r="V396" i="1"/>
  <c r="V217" i="1"/>
  <c r="V246" i="1"/>
  <c r="U246" i="1" a="1"/>
  <c r="U246" i="1" s="1"/>
  <c r="AL257" i="1"/>
  <c r="U257" i="1" a="1"/>
  <c r="U257" i="1" s="1"/>
  <c r="U261" i="1" a="1"/>
  <c r="U261" i="1" s="1"/>
  <c r="AL261" i="1"/>
  <c r="V276" i="1"/>
  <c r="V316" i="1"/>
  <c r="V355" i="1"/>
  <c r="U355" i="1" a="1"/>
  <c r="U355" i="1" s="1"/>
  <c r="AL355" i="1"/>
  <c r="AL403" i="1"/>
  <c r="V403" i="1"/>
  <c r="U403" i="1" a="1"/>
  <c r="U403" i="1" s="1"/>
  <c r="U242" i="1" a="1"/>
  <c r="U242" i="1" s="1"/>
  <c r="AL242" i="1"/>
  <c r="V249" i="1"/>
  <c r="AL281" i="1"/>
  <c r="V281" i="1"/>
  <c r="V288" i="1"/>
  <c r="U288" i="1" a="1"/>
  <c r="U288" i="1" s="1"/>
  <c r="AL288" i="1"/>
  <c r="V321" i="1"/>
  <c r="U321" i="1" a="1"/>
  <c r="U321" i="1" s="1"/>
  <c r="AL321" i="1"/>
  <c r="AM327" i="1"/>
  <c r="AL328" i="1"/>
  <c r="U328" i="1" a="1"/>
  <c r="U328" i="1" s="1"/>
  <c r="AL342" i="1"/>
  <c r="U342" i="1" a="1"/>
  <c r="U342" i="1" s="1"/>
  <c r="V381" i="1"/>
  <c r="AL381" i="1"/>
  <c r="U381" i="1" a="1"/>
  <c r="U381" i="1" s="1"/>
  <c r="AL227" i="1"/>
  <c r="AN236" i="1"/>
  <c r="AM236" i="1"/>
  <c r="U248" i="1" a="1"/>
  <c r="U248" i="1" s="1"/>
  <c r="AL248" i="1"/>
  <c r="V252" i="1"/>
  <c r="U252" i="1" a="1"/>
  <c r="U252" i="1" s="1"/>
  <c r="V283" i="1"/>
  <c r="AL283" i="1"/>
  <c r="V307" i="1"/>
  <c r="AL307" i="1"/>
  <c r="AN313" i="1"/>
  <c r="AM313" i="1"/>
  <c r="V342" i="1"/>
  <c r="AN297" i="1"/>
  <c r="AM297" i="1"/>
  <c r="AN298" i="1"/>
  <c r="AM298" i="1"/>
  <c r="U315" i="1" a="1"/>
  <c r="U315" i="1" s="1"/>
  <c r="V315" i="1"/>
  <c r="AL315" i="1"/>
  <c r="V318" i="1"/>
  <c r="U318" i="1" a="1"/>
  <c r="U318" i="1" s="1"/>
  <c r="AL318" i="1"/>
  <c r="V325" i="1"/>
  <c r="AL325" i="1"/>
  <c r="V277" i="1"/>
  <c r="AL277" i="1"/>
  <c r="U296" i="1" a="1"/>
  <c r="U296" i="1" s="1"/>
  <c r="V296" i="1"/>
  <c r="U298" i="1" a="1"/>
  <c r="U298" i="1" s="1"/>
  <c r="AM312" i="1"/>
  <c r="AN312" i="1"/>
  <c r="AN314" i="1"/>
  <c r="U325" i="1" a="1"/>
  <c r="U325" i="1" s="1"/>
  <c r="U350" i="1" a="1"/>
  <c r="U350" i="1" s="1"/>
  <c r="V350" i="1"/>
  <c r="AL350" i="1"/>
  <c r="U427" i="1" a="1"/>
  <c r="U427" i="1" s="1"/>
  <c r="AL427" i="1"/>
  <c r="V427" i="1"/>
  <c r="AL217" i="1"/>
  <c r="AN256" i="1"/>
  <c r="AM256" i="1"/>
  <c r="V265" i="1"/>
  <c r="U265" i="1" a="1"/>
  <c r="U265" i="1" s="1"/>
  <c r="V298" i="1"/>
  <c r="AL323" i="1"/>
  <c r="V323" i="1"/>
  <c r="AM330" i="1"/>
  <c r="AN330" i="1"/>
  <c r="AM366" i="1"/>
  <c r="AN366" i="1"/>
  <c r="U223" i="1" a="1"/>
  <c r="U223" i="1" s="1"/>
  <c r="V223" i="1"/>
  <c r="AL238" i="1"/>
  <c r="V238" i="1"/>
  <c r="U238" i="1" a="1"/>
  <c r="U238" i="1" s="1"/>
  <c r="U241" i="1" a="1"/>
  <c r="U241" i="1" s="1"/>
  <c r="V241" i="1"/>
  <c r="AL241" i="1"/>
  <c r="V245" i="1"/>
  <c r="U245" i="1" a="1"/>
  <c r="U245" i="1" s="1"/>
  <c r="U247" i="1" a="1"/>
  <c r="U247" i="1" s="1"/>
  <c r="V247" i="1"/>
  <c r="U272" i="1" a="1"/>
  <c r="U272" i="1" s="1"/>
  <c r="V272" i="1"/>
  <c r="AL274" i="1"/>
  <c r="V274" i="1"/>
  <c r="U284" i="1" a="1"/>
  <c r="U284" i="1" s="1"/>
  <c r="V284" i="1"/>
  <c r="AL284" i="1"/>
  <c r="AN295" i="1"/>
  <c r="AM295" i="1"/>
  <c r="AN300" i="1"/>
  <c r="AM300" i="1"/>
  <c r="U302" i="1" a="1"/>
  <c r="U302" i="1" s="1"/>
  <c r="V302" i="1"/>
  <c r="AL302" i="1"/>
  <c r="AL305" i="1"/>
  <c r="V305" i="1"/>
  <c r="U305" i="1" a="1"/>
  <c r="U305" i="1" s="1"/>
  <c r="AL311" i="1"/>
  <c r="V311" i="1"/>
  <c r="AM343" i="1"/>
  <c r="AN343" i="1"/>
  <c r="AM369" i="1"/>
  <c r="AN369" i="1"/>
  <c r="U372" i="1" a="1"/>
  <c r="U372" i="1" s="1"/>
  <c r="V372" i="1"/>
  <c r="AL372" i="1"/>
  <c r="AL385" i="1"/>
  <c r="U385" i="1" a="1"/>
  <c r="U385" i="1" s="1"/>
  <c r="V385" i="1"/>
  <c r="U204" i="1" a="1"/>
  <c r="U204" i="1" s="1"/>
  <c r="AM252" i="1"/>
  <c r="U268" i="1" a="1"/>
  <c r="U268" i="1" s="1"/>
  <c r="U274" i="1" a="1"/>
  <c r="U274" i="1" s="1"/>
  <c r="AL287" i="1"/>
  <c r="V287" i="1"/>
  <c r="U287" i="1" a="1"/>
  <c r="U287" i="1" s="1"/>
  <c r="AL296" i="1"/>
  <c r="U297" i="1" a="1"/>
  <c r="U297" i="1" s="1"/>
  <c r="V297" i="1"/>
  <c r="U311" i="1" a="1"/>
  <c r="U311" i="1" s="1"/>
  <c r="V330" i="1"/>
  <c r="V227" i="1"/>
  <c r="V230" i="1"/>
  <c r="U230" i="1" a="1"/>
  <c r="U230" i="1" s="1"/>
  <c r="AL251" i="1"/>
  <c r="V251" i="1"/>
  <c r="U251" i="1" a="1"/>
  <c r="U251" i="1" s="1"/>
  <c r="U266" i="1" a="1"/>
  <c r="U266" i="1" s="1"/>
  <c r="V266" i="1"/>
  <c r="AM273" i="1"/>
  <c r="AM291" i="1"/>
  <c r="AM294" i="1"/>
  <c r="AN294" i="1"/>
  <c r="U320" i="1" a="1"/>
  <c r="U320" i="1" s="1"/>
  <c r="V320" i="1"/>
  <c r="AL334" i="1"/>
  <c r="U334" i="1" a="1"/>
  <c r="U334" i="1" s="1"/>
  <c r="V334" i="1"/>
  <c r="V345" i="1"/>
  <c r="U345" i="1" a="1"/>
  <c r="U345" i="1" s="1"/>
  <c r="AN249" i="1"/>
  <c r="AM249" i="1"/>
  <c r="V259" i="1"/>
  <c r="U259" i="1" a="1"/>
  <c r="U259" i="1" s="1"/>
  <c r="V268" i="1"/>
  <c r="AL270" i="1"/>
  <c r="U270" i="1" a="1"/>
  <c r="U270" i="1" s="1"/>
  <c r="AN271" i="1"/>
  <c r="AM271" i="1"/>
  <c r="U303" i="1" a="1"/>
  <c r="U303" i="1" s="1"/>
  <c r="AL303" i="1"/>
  <c r="V306" i="1"/>
  <c r="U306" i="1" a="1"/>
  <c r="U306" i="1" s="1"/>
  <c r="AL306" i="1"/>
  <c r="AN316" i="1"/>
  <c r="AM316" i="1"/>
  <c r="AM326" i="1"/>
  <c r="AN326" i="1"/>
  <c r="U346" i="1" a="1"/>
  <c r="U346" i="1" s="1"/>
  <c r="AL346" i="1"/>
  <c r="V346" i="1"/>
  <c r="U278" i="1" a="1"/>
  <c r="U278" i="1" s="1"/>
  <c r="V278" i="1"/>
  <c r="U290" i="1" a="1"/>
  <c r="U290" i="1" s="1"/>
  <c r="V290" i="1"/>
  <c r="U308" i="1" a="1"/>
  <c r="U308" i="1" s="1"/>
  <c r="V308" i="1"/>
  <c r="V317" i="1"/>
  <c r="AL322" i="1"/>
  <c r="U322" i="1" a="1"/>
  <c r="U322" i="1" s="1"/>
  <c r="AL341" i="1"/>
  <c r="U341" i="1" a="1"/>
  <c r="U341" i="1" s="1"/>
  <c r="V356" i="1"/>
  <c r="U356" i="1" a="1"/>
  <c r="U356" i="1" s="1"/>
  <c r="V360" i="1"/>
  <c r="U360" i="1" a="1"/>
  <c r="U360" i="1" s="1"/>
  <c r="AL363" i="1"/>
  <c r="U374" i="1" a="1"/>
  <c r="U374" i="1" s="1"/>
  <c r="V374" i="1"/>
  <c r="AL374" i="1"/>
  <c r="AL383" i="1"/>
  <c r="V383" i="1"/>
  <c r="U383" i="1" a="1"/>
  <c r="U383" i="1" s="1"/>
  <c r="AN416" i="1"/>
  <c r="AM416" i="1"/>
  <c r="U436" i="1" a="1"/>
  <c r="U436" i="1" s="1"/>
  <c r="V436" i="1"/>
  <c r="AL436" i="1"/>
  <c r="V440" i="1"/>
  <c r="AL440" i="1"/>
  <c r="U440" i="1" a="1"/>
  <c r="U440" i="1" s="1"/>
  <c r="U326" i="1" a="1"/>
  <c r="U326" i="1" s="1"/>
  <c r="V326" i="1"/>
  <c r="AL339" i="1"/>
  <c r="V339" i="1"/>
  <c r="U339" i="1" a="1"/>
  <c r="U339" i="1" s="1"/>
  <c r="AL340" i="1"/>
  <c r="V354" i="1"/>
  <c r="U354" i="1" a="1"/>
  <c r="U354" i="1" s="1"/>
  <c r="AN380" i="1"/>
  <c r="AM380" i="1"/>
  <c r="V411" i="1"/>
  <c r="U411" i="1" a="1"/>
  <c r="U411" i="1" s="1"/>
  <c r="AL411" i="1"/>
  <c r="AN415" i="1"/>
  <c r="AM415" i="1"/>
  <c r="AN419" i="1"/>
  <c r="AM419" i="1"/>
  <c r="U422" i="1" a="1"/>
  <c r="U422" i="1" s="1"/>
  <c r="V422" i="1"/>
  <c r="AL422" i="1"/>
  <c r="V423" i="1"/>
  <c r="U423" i="1" a="1"/>
  <c r="U423" i="1" s="1"/>
  <c r="Z447" i="1"/>
  <c r="Y447" i="1"/>
  <c r="AL301" i="1"/>
  <c r="AM357" i="1"/>
  <c r="V364" i="1"/>
  <c r="V370" i="1"/>
  <c r="AM371" i="1"/>
  <c r="AN377" i="1"/>
  <c r="AM377" i="1"/>
  <c r="U380" i="1" a="1"/>
  <c r="U380" i="1" s="1"/>
  <c r="AM395" i="1"/>
  <c r="U405" i="1" a="1"/>
  <c r="U405" i="1" s="1"/>
  <c r="AM413" i="1"/>
  <c r="U418" i="1" a="1"/>
  <c r="U418" i="1" s="1"/>
  <c r="V418" i="1"/>
  <c r="V441" i="1"/>
  <c r="AL441" i="1"/>
  <c r="U441" i="1" a="1"/>
  <c r="U441" i="1" s="1"/>
  <c r="V367" i="1"/>
  <c r="U367" i="1" a="1"/>
  <c r="U367" i="1" s="1"/>
  <c r="AM376" i="1"/>
  <c r="AN376" i="1"/>
  <c r="V380" i="1"/>
  <c r="U394" i="1" a="1"/>
  <c r="U394" i="1" s="1"/>
  <c r="AL394" i="1"/>
  <c r="V394" i="1"/>
  <c r="U424" i="1" a="1"/>
  <c r="U424" i="1" s="1"/>
  <c r="V424" i="1"/>
  <c r="AL424" i="1"/>
  <c r="AN435" i="1"/>
  <c r="AM435" i="1"/>
  <c r="U347" i="1" a="1"/>
  <c r="U347" i="1" s="1"/>
  <c r="U352" i="1" a="1"/>
  <c r="U352" i="1" s="1"/>
  <c r="V361" i="1"/>
  <c r="U361" i="1" a="1"/>
  <c r="U361" i="1" s="1"/>
  <c r="AN384" i="1"/>
  <c r="AM384" i="1"/>
  <c r="U386" i="1" a="1"/>
  <c r="U386" i="1" s="1"/>
  <c r="AL392" i="1"/>
  <c r="V392" i="1"/>
  <c r="U392" i="1" a="1"/>
  <c r="U392" i="1" s="1"/>
  <c r="AM453" i="1"/>
  <c r="V456" i="1"/>
  <c r="AL456" i="1"/>
  <c r="U456" i="1" a="1"/>
  <c r="U456" i="1" s="1"/>
  <c r="V397" i="1"/>
  <c r="AL397" i="1"/>
  <c r="U400" i="1" a="1"/>
  <c r="U400" i="1" s="1"/>
  <c r="V400" i="1"/>
  <c r="AL402" i="1"/>
  <c r="U402" i="1" a="1"/>
  <c r="U402" i="1" s="1"/>
  <c r="V404" i="1"/>
  <c r="AL404" i="1"/>
  <c r="U397" i="1" a="1"/>
  <c r="U397" i="1" s="1"/>
  <c r="AN398" i="1"/>
  <c r="AM398" i="1"/>
  <c r="U404" i="1" a="1"/>
  <c r="U404" i="1" s="1"/>
  <c r="AN421" i="1"/>
  <c r="AM421" i="1"/>
  <c r="V327" i="1"/>
  <c r="U327" i="1" a="1"/>
  <c r="U327" i="1" s="1"/>
  <c r="AM337" i="1"/>
  <c r="U340" i="1" a="1"/>
  <c r="U340" i="1" s="1"/>
  <c r="AM348" i="1"/>
  <c r="AL354" i="1"/>
  <c r="AN360" i="1"/>
  <c r="AN362" i="1"/>
  <c r="U363" i="1" a="1"/>
  <c r="U363" i="1" s="1"/>
  <c r="AL364" i="1"/>
  <c r="AL365" i="1"/>
  <c r="U365" i="1" a="1"/>
  <c r="U365" i="1" s="1"/>
  <c r="AL370" i="1"/>
  <c r="U371" i="1" a="1"/>
  <c r="U371" i="1" s="1"/>
  <c r="V371" i="1"/>
  <c r="V373" i="1"/>
  <c r="AL373" i="1"/>
  <c r="V402" i="1"/>
  <c r="U406" i="1" a="1"/>
  <c r="U406" i="1" s="1"/>
  <c r="AL406" i="1"/>
  <c r="AL408" i="1"/>
  <c r="V408" i="1"/>
  <c r="U408" i="1" a="1"/>
  <c r="U408" i="1" s="1"/>
  <c r="AM409" i="1"/>
  <c r="AN423" i="1"/>
  <c r="AM423" i="1"/>
  <c r="AL457" i="1"/>
  <c r="V457" i="1"/>
  <c r="AN525" i="1"/>
  <c r="AM525" i="1"/>
  <c r="V530" i="1"/>
  <c r="U530" i="1" a="1"/>
  <c r="U530" i="1" s="1"/>
  <c r="AL530" i="1"/>
  <c r="AM243" i="1"/>
  <c r="AL285" i="1"/>
  <c r="U292" i="1" a="1"/>
  <c r="U292" i="1" s="1"/>
  <c r="U301" i="1" a="1"/>
  <c r="U301" i="1" s="1"/>
  <c r="AN308" i="1"/>
  <c r="U310" i="1" a="1"/>
  <c r="U310" i="1" s="1"/>
  <c r="U329" i="1" a="1"/>
  <c r="U329" i="1" s="1"/>
  <c r="AN356" i="1"/>
  <c r="U357" i="1" a="1"/>
  <c r="U357" i="1" s="1"/>
  <c r="AL358" i="1"/>
  <c r="AL359" i="1"/>
  <c r="U359" i="1" a="1"/>
  <c r="U359" i="1" s="1"/>
  <c r="V365" i="1"/>
  <c r="U373" i="1" a="1"/>
  <c r="U373" i="1" s="1"/>
  <c r="U376" i="1" a="1"/>
  <c r="U376" i="1" s="1"/>
  <c r="U382" i="1" a="1"/>
  <c r="U382" i="1" s="1"/>
  <c r="AL382" i="1"/>
  <c r="AL390" i="1"/>
  <c r="U390" i="1" a="1"/>
  <c r="U390" i="1" s="1"/>
  <c r="U395" i="1" a="1"/>
  <c r="U395" i="1" s="1"/>
  <c r="V395" i="1"/>
  <c r="AL405" i="1"/>
  <c r="V416" i="1"/>
  <c r="U416" i="1" a="1"/>
  <c r="U416" i="1" s="1"/>
  <c r="AL418" i="1"/>
  <c r="V434" i="1"/>
  <c r="AL434" i="1"/>
  <c r="U434" i="1" a="1"/>
  <c r="U434" i="1" s="1"/>
  <c r="AL438" i="1"/>
  <c r="V438" i="1"/>
  <c r="U438" i="1" a="1"/>
  <c r="U438" i="1" s="1"/>
  <c r="U457" i="1" a="1"/>
  <c r="U457" i="1" s="1"/>
  <c r="Z461" i="1"/>
  <c r="Y461" i="1"/>
  <c r="AM263" i="1"/>
  <c r="AL347" i="1"/>
  <c r="AL353" i="1"/>
  <c r="U353" i="1" a="1"/>
  <c r="U353" i="1" s="1"/>
  <c r="AM368" i="1"/>
  <c r="AN368" i="1"/>
  <c r="V387" i="1"/>
  <c r="AL387" i="1"/>
  <c r="U387" i="1" a="1"/>
  <c r="U387" i="1" s="1"/>
  <c r="U388" i="1" a="1"/>
  <c r="U388" i="1" s="1"/>
  <c r="AL388" i="1"/>
  <c r="V406" i="1"/>
  <c r="AL445" i="1"/>
  <c r="U445" i="1" a="1"/>
  <c r="U445" i="1" s="1"/>
  <c r="V452" i="1"/>
  <c r="AL452" i="1"/>
  <c r="V458" i="1"/>
  <c r="U458" i="1" a="1"/>
  <c r="U458" i="1" s="1"/>
  <c r="AL458" i="1"/>
  <c r="V292" i="1"/>
  <c r="V310" i="1"/>
  <c r="U317" i="1" a="1"/>
  <c r="U317" i="1" s="1"/>
  <c r="AM319" i="1"/>
  <c r="V329" i="1"/>
  <c r="V333" i="1"/>
  <c r="U333" i="1" a="1"/>
  <c r="U333" i="1" s="1"/>
  <c r="AL351" i="1"/>
  <c r="V351" i="1"/>
  <c r="U351" i="1" a="1"/>
  <c r="U351" i="1" s="1"/>
  <c r="AL352" i="1"/>
  <c r="V353" i="1"/>
  <c r="AL367" i="1"/>
  <c r="U368" i="1" a="1"/>
  <c r="U368" i="1" s="1"/>
  <c r="AM399" i="1"/>
  <c r="AL400" i="1"/>
  <c r="AM407" i="1"/>
  <c r="V417" i="1"/>
  <c r="U417" i="1" a="1"/>
  <c r="U417" i="1" s="1"/>
  <c r="AL417" i="1"/>
  <c r="V445" i="1"/>
  <c r="U452" i="1" a="1"/>
  <c r="U452" i="1" s="1"/>
  <c r="V463" i="1"/>
  <c r="U463" i="1" a="1"/>
  <c r="U463" i="1" s="1"/>
  <c r="AL463" i="1"/>
  <c r="U250" i="1" a="1"/>
  <c r="U250" i="1" s="1"/>
  <c r="AM262" i="1"/>
  <c r="U286" i="1" a="1"/>
  <c r="U286" i="1" s="1"/>
  <c r="V291" i="1"/>
  <c r="V309" i="1"/>
  <c r="U335" i="1" a="1"/>
  <c r="U335" i="1" s="1"/>
  <c r="AM344" i="1"/>
  <c r="AL361" i="1"/>
  <c r="V362" i="1"/>
  <c r="U362" i="1" a="1"/>
  <c r="U362" i="1" s="1"/>
  <c r="V366" i="1"/>
  <c r="U366" i="1" a="1"/>
  <c r="U366" i="1" s="1"/>
  <c r="V368" i="1"/>
  <c r="AN386" i="1"/>
  <c r="V388" i="1"/>
  <c r="AL391" i="1"/>
  <c r="V391" i="1"/>
  <c r="U391" i="1" a="1"/>
  <c r="U391" i="1" s="1"/>
  <c r="V393" i="1"/>
  <c r="AL393" i="1"/>
  <c r="U393" i="1" a="1"/>
  <c r="U393" i="1" s="1"/>
  <c r="AM389" i="1"/>
  <c r="U433" i="1" a="1"/>
  <c r="U433" i="1" s="1"/>
  <c r="V447" i="1"/>
  <c r="U447" i="1" a="1"/>
  <c r="U447" i="1" s="1"/>
  <c r="AL455" i="1"/>
  <c r="V455" i="1"/>
  <c r="AL459" i="1"/>
  <c r="AN461" i="1"/>
  <c r="V470" i="1"/>
  <c r="U470" i="1" a="1"/>
  <c r="U470" i="1" s="1"/>
  <c r="AL472" i="1"/>
  <c r="V472" i="1"/>
  <c r="AM473" i="1"/>
  <c r="AL479" i="1"/>
  <c r="V479" i="1"/>
  <c r="U479" i="1" a="1"/>
  <c r="U479" i="1" s="1"/>
  <c r="U483" i="1" a="1"/>
  <c r="U483" i="1" s="1"/>
  <c r="AL483" i="1"/>
  <c r="V483" i="1"/>
  <c r="V514" i="1"/>
  <c r="U514" i="1" a="1"/>
  <c r="U514" i="1" s="1"/>
  <c r="AL514" i="1"/>
  <c r="U442" i="1" a="1"/>
  <c r="U442" i="1" s="1"/>
  <c r="AL442" i="1"/>
  <c r="U455" i="1" a="1"/>
  <c r="U455" i="1" s="1"/>
  <c r="V465" i="1"/>
  <c r="U472" i="1" a="1"/>
  <c r="U472" i="1" s="1"/>
  <c r="V474" i="1"/>
  <c r="U474" i="1" a="1"/>
  <c r="U474" i="1" s="1"/>
  <c r="AL474" i="1"/>
  <c r="V489" i="1"/>
  <c r="U489" i="1" a="1"/>
  <c r="U489" i="1" s="1"/>
  <c r="AM378" i="1"/>
  <c r="AN378" i="1"/>
  <c r="U399" i="1" a="1"/>
  <c r="U399" i="1" s="1"/>
  <c r="AL426" i="1"/>
  <c r="U426" i="1" a="1"/>
  <c r="U426" i="1" s="1"/>
  <c r="V426" i="1"/>
  <c r="V429" i="1"/>
  <c r="AL429" i="1"/>
  <c r="U429" i="1" a="1"/>
  <c r="U429" i="1" s="1"/>
  <c r="V439" i="1"/>
  <c r="AL439" i="1"/>
  <c r="U477" i="1" a="1"/>
  <c r="U477" i="1" s="1"/>
  <c r="V477" i="1"/>
  <c r="AN500" i="1"/>
  <c r="AM500" i="1"/>
  <c r="U378" i="1" a="1"/>
  <c r="U378" i="1" s="1"/>
  <c r="U407" i="1" a="1"/>
  <c r="U407" i="1" s="1"/>
  <c r="AL410" i="1"/>
  <c r="U439" i="1" a="1"/>
  <c r="U439" i="1" s="1"/>
  <c r="V442" i="1"/>
  <c r="AM448" i="1"/>
  <c r="AL451" i="1"/>
  <c r="AN469" i="1"/>
  <c r="U515" i="1" a="1"/>
  <c r="U515" i="1" s="1"/>
  <c r="AL515" i="1"/>
  <c r="V515" i="1"/>
  <c r="AM433" i="1"/>
  <c r="AN433" i="1"/>
  <c r="AN465" i="1"/>
  <c r="AM465" i="1"/>
  <c r="AM470" i="1"/>
  <c r="AN470" i="1"/>
  <c r="U473" i="1" a="1"/>
  <c r="U473" i="1" s="1"/>
  <c r="AN489" i="1"/>
  <c r="AM489" i="1"/>
  <c r="AN521" i="1"/>
  <c r="AM521" i="1"/>
  <c r="AL375" i="1"/>
  <c r="AL414" i="1"/>
  <c r="V414" i="1"/>
  <c r="AL420" i="1"/>
  <c r="V420" i="1"/>
  <c r="U430" i="1" a="1"/>
  <c r="U430" i="1" s="1"/>
  <c r="AL430" i="1"/>
  <c r="V430" i="1"/>
  <c r="AL432" i="1"/>
  <c r="U432" i="1" a="1"/>
  <c r="U432" i="1" s="1"/>
  <c r="V432" i="1"/>
  <c r="AM447" i="1"/>
  <c r="V473" i="1"/>
  <c r="V475" i="1"/>
  <c r="U475" i="1" a="1"/>
  <c r="U475" i="1" s="1"/>
  <c r="AL475" i="1"/>
  <c r="AL477" i="1"/>
  <c r="V481" i="1"/>
  <c r="AL481" i="1"/>
  <c r="U481" i="1" a="1"/>
  <c r="U481" i="1" s="1"/>
  <c r="U494" i="1" a="1"/>
  <c r="U494" i="1" s="1"/>
  <c r="V494" i="1"/>
  <c r="AL494" i="1"/>
  <c r="V512" i="1"/>
  <c r="U512" i="1" a="1"/>
  <c r="U512" i="1" s="1"/>
  <c r="AL512" i="1"/>
  <c r="U534" i="1" a="1"/>
  <c r="U534" i="1" s="1"/>
  <c r="V534" i="1"/>
  <c r="AL534" i="1"/>
  <c r="AN443" i="1"/>
  <c r="AM443" i="1"/>
  <c r="AN462" i="1"/>
  <c r="AM462" i="1"/>
  <c r="V464" i="1"/>
  <c r="U464" i="1" a="1"/>
  <c r="U464" i="1" s="1"/>
  <c r="AL464" i="1"/>
  <c r="AN468" i="1"/>
  <c r="AM468" i="1"/>
  <c r="AL499" i="1"/>
  <c r="U499" i="1" a="1"/>
  <c r="U499" i="1" s="1"/>
  <c r="V499" i="1"/>
  <c r="U425" i="1" a="1"/>
  <c r="U425" i="1" s="1"/>
  <c r="AL425" i="1"/>
  <c r="V425" i="1"/>
  <c r="U443" i="1" a="1"/>
  <c r="U443" i="1" s="1"/>
  <c r="AL446" i="1"/>
  <c r="U446" i="1" a="1"/>
  <c r="U446" i="1" s="1"/>
  <c r="AM486" i="1"/>
  <c r="U492" i="1" a="1"/>
  <c r="U492" i="1" s="1"/>
  <c r="AL492" i="1"/>
  <c r="V492" i="1"/>
  <c r="U504" i="1" a="1"/>
  <c r="U504" i="1" s="1"/>
  <c r="AL504" i="1"/>
  <c r="V504" i="1"/>
  <c r="AN379" i="1"/>
  <c r="AM379" i="1"/>
  <c r="U410" i="1" a="1"/>
  <c r="U410" i="1" s="1"/>
  <c r="AL428" i="1"/>
  <c r="U428" i="1" a="1"/>
  <c r="U428" i="1" s="1"/>
  <c r="AM437" i="1"/>
  <c r="V443" i="1"/>
  <c r="V446" i="1"/>
  <c r="AL450" i="1"/>
  <c r="U451" i="1" a="1"/>
  <c r="U451" i="1" s="1"/>
  <c r="AL467" i="1"/>
  <c r="V467" i="1"/>
  <c r="U467" i="1" a="1"/>
  <c r="U467" i="1" s="1"/>
  <c r="U543" i="1" a="1"/>
  <c r="U543" i="1" s="1"/>
  <c r="V543" i="1"/>
  <c r="AL543" i="1"/>
  <c r="AL565" i="1"/>
  <c r="V565" i="1"/>
  <c r="U565" i="1" a="1"/>
  <c r="U565" i="1" s="1"/>
  <c r="AL449" i="1"/>
  <c r="U449" i="1" a="1"/>
  <c r="U449" i="1" s="1"/>
  <c r="V449" i="1"/>
  <c r="V501" i="1"/>
  <c r="U501" i="1" a="1"/>
  <c r="U501" i="1" s="1"/>
  <c r="AL501" i="1"/>
  <c r="V476" i="1"/>
  <c r="U476" i="1" a="1"/>
  <c r="U476" i="1" s="1"/>
  <c r="AN480" i="1"/>
  <c r="AN567" i="1"/>
  <c r="AL580" i="1"/>
  <c r="U580" i="1" a="1"/>
  <c r="U580" i="1" s="1"/>
  <c r="V590" i="1"/>
  <c r="U590" i="1" a="1"/>
  <c r="U590" i="1" s="1"/>
  <c r="AL590" i="1"/>
  <c r="U444" i="1" a="1"/>
  <c r="U444" i="1" s="1"/>
  <c r="U466" i="1" a="1"/>
  <c r="U466" i="1" s="1"/>
  <c r="AL490" i="1"/>
  <c r="V506" i="1"/>
  <c r="U506" i="1" a="1"/>
  <c r="U506" i="1" s="1"/>
  <c r="AL518" i="1"/>
  <c r="V518" i="1"/>
  <c r="AN538" i="1"/>
  <c r="AM538" i="1"/>
  <c r="V580" i="1"/>
  <c r="AL510" i="1"/>
  <c r="V510" i="1"/>
  <c r="AM517" i="1"/>
  <c r="AN517" i="1"/>
  <c r="AL535" i="1"/>
  <c r="V535" i="1"/>
  <c r="V554" i="1"/>
  <c r="U554" i="1" a="1"/>
  <c r="U554" i="1" s="1"/>
  <c r="AL554" i="1"/>
  <c r="AN573" i="1"/>
  <c r="AM573" i="1"/>
  <c r="AL564" i="1"/>
  <c r="V564" i="1"/>
  <c r="U564" i="1" a="1"/>
  <c r="U564" i="1" s="1"/>
  <c r="AL570" i="1"/>
  <c r="V570" i="1"/>
  <c r="AN615" i="1"/>
  <c r="AM615" i="1"/>
  <c r="AN616" i="1"/>
  <c r="AM616" i="1"/>
  <c r="V522" i="1"/>
  <c r="U522" i="1" a="1"/>
  <c r="U522" i="1" s="1"/>
  <c r="AN523" i="1"/>
  <c r="AM523" i="1"/>
  <c r="AL526" i="1"/>
  <c r="U526" i="1" a="1"/>
  <c r="U526" i="1" s="1"/>
  <c r="AM503" i="1"/>
  <c r="AN503" i="1"/>
  <c r="V524" i="1"/>
  <c r="U524" i="1" a="1"/>
  <c r="U524" i="1" s="1"/>
  <c r="V526" i="1"/>
  <c r="V572" i="1"/>
  <c r="AL572" i="1"/>
  <c r="U572" i="1" a="1"/>
  <c r="U572" i="1" s="1"/>
  <c r="V591" i="1"/>
  <c r="AL591" i="1"/>
  <c r="V670" i="1"/>
  <c r="U670" i="1" a="1"/>
  <c r="U670" i="1" s="1"/>
  <c r="AL670" i="1"/>
  <c r="AN471" i="1"/>
  <c r="AM471" i="1"/>
  <c r="U478" i="1" a="1"/>
  <c r="U478" i="1" s="1"/>
  <c r="V482" i="1"/>
  <c r="U482" i="1" a="1"/>
  <c r="U482" i="1" s="1"/>
  <c r="AM485" i="1"/>
  <c r="U490" i="1" a="1"/>
  <c r="U490" i="1" s="1"/>
  <c r="U497" i="1" a="1"/>
  <c r="U497" i="1" s="1"/>
  <c r="AN506" i="1"/>
  <c r="AM506" i="1"/>
  <c r="AN529" i="1"/>
  <c r="AL588" i="1"/>
  <c r="V588" i="1"/>
  <c r="U588" i="1" a="1"/>
  <c r="U588" i="1" s="1"/>
  <c r="U591" i="1" a="1"/>
  <c r="U591" i="1" s="1"/>
  <c r="AL661" i="1"/>
  <c r="U661" i="1" a="1"/>
  <c r="U661" i="1" s="1"/>
  <c r="V661" i="1"/>
  <c r="U507" i="1" a="1"/>
  <c r="U507" i="1" s="1"/>
  <c r="AL507" i="1"/>
  <c r="U509" i="1" a="1"/>
  <c r="U509" i="1" s="1"/>
  <c r="AL509" i="1"/>
  <c r="AK510" i="1"/>
  <c r="AM513" i="1"/>
  <c r="V517" i="1"/>
  <c r="U517" i="1" a="1"/>
  <c r="U517" i="1" s="1"/>
  <c r="V536" i="1"/>
  <c r="AL536" i="1"/>
  <c r="U536" i="1" a="1"/>
  <c r="U536" i="1" s="1"/>
  <c r="AL552" i="1"/>
  <c r="U552" i="1" a="1"/>
  <c r="U552" i="1" s="1"/>
  <c r="V552" i="1"/>
  <c r="AL582" i="1"/>
  <c r="V582" i="1"/>
  <c r="V589" i="1"/>
  <c r="AL589" i="1"/>
  <c r="U589" i="1" a="1"/>
  <c r="U589" i="1" s="1"/>
  <c r="AM611" i="1"/>
  <c r="AN611" i="1"/>
  <c r="AL491" i="1"/>
  <c r="V525" i="1"/>
  <c r="U525" i="1" a="1"/>
  <c r="U525" i="1" s="1"/>
  <c r="AN532" i="1"/>
  <c r="AM532" i="1"/>
  <c r="V561" i="1"/>
  <c r="U561" i="1" a="1"/>
  <c r="U561" i="1" s="1"/>
  <c r="AL561" i="1"/>
  <c r="U574" i="1" a="1"/>
  <c r="U574" i="1" s="1"/>
  <c r="AL574" i="1"/>
  <c r="AL600" i="1"/>
  <c r="V600" i="1"/>
  <c r="U600" i="1" a="1"/>
  <c r="U600" i="1" s="1"/>
  <c r="V628" i="1"/>
  <c r="U628" i="1" a="1"/>
  <c r="U628" i="1" s="1"/>
  <c r="AL628" i="1"/>
  <c r="V633" i="1"/>
  <c r="AL633" i="1"/>
  <c r="U633" i="1" a="1"/>
  <c r="U633" i="1" s="1"/>
  <c r="AL656" i="1"/>
  <c r="V656" i="1"/>
  <c r="U656" i="1" a="1"/>
  <c r="U656" i="1" s="1"/>
  <c r="U486" i="1" a="1"/>
  <c r="U486" i="1" s="1"/>
  <c r="AL502" i="1"/>
  <c r="V509" i="1"/>
  <c r="AN520" i="1"/>
  <c r="AL522" i="1"/>
  <c r="AL528" i="1"/>
  <c r="U531" i="1" a="1"/>
  <c r="U531" i="1" s="1"/>
  <c r="AL531" i="1"/>
  <c r="AN547" i="1"/>
  <c r="V574" i="1"/>
  <c r="AN598" i="1"/>
  <c r="AN484" i="1"/>
  <c r="AL498" i="1"/>
  <c r="V511" i="1"/>
  <c r="V523" i="1"/>
  <c r="U523" i="1" a="1"/>
  <c r="U523" i="1" s="1"/>
  <c r="AL524" i="1"/>
  <c r="AN544" i="1"/>
  <c r="AM544" i="1"/>
  <c r="V549" i="1"/>
  <c r="U549" i="1" a="1"/>
  <c r="U549" i="1" s="1"/>
  <c r="AL549" i="1"/>
  <c r="V577" i="1"/>
  <c r="AL577" i="1"/>
  <c r="U577" i="1" a="1"/>
  <c r="U577" i="1" s="1"/>
  <c r="U571" i="1" a="1"/>
  <c r="U571" i="1" s="1"/>
  <c r="AL576" i="1"/>
  <c r="V576" i="1"/>
  <c r="V579" i="1"/>
  <c r="U583" i="1" a="1"/>
  <c r="U583" i="1" s="1"/>
  <c r="U598" i="1" a="1"/>
  <c r="U598" i="1" s="1"/>
  <c r="U602" i="1" a="1"/>
  <c r="U602" i="1" s="1"/>
  <c r="V602" i="1"/>
  <c r="U615" i="1" a="1"/>
  <c r="U615" i="1" s="1"/>
  <c r="V626" i="1"/>
  <c r="AL626" i="1"/>
  <c r="U626" i="1" a="1"/>
  <c r="U626" i="1" s="1"/>
  <c r="AL645" i="1"/>
  <c r="V645" i="1"/>
  <c r="U645" i="1" a="1"/>
  <c r="U645" i="1" s="1"/>
  <c r="AL593" i="1"/>
  <c r="V593" i="1"/>
  <c r="U593" i="1" a="1"/>
  <c r="U593" i="1" s="1"/>
  <c r="AM635" i="1"/>
  <c r="AN635" i="1"/>
  <c r="AN557" i="1"/>
  <c r="AM557" i="1"/>
  <c r="AM566" i="1"/>
  <c r="V571" i="1"/>
  <c r="U578" i="1" a="1"/>
  <c r="U578" i="1" s="1"/>
  <c r="U599" i="1" a="1"/>
  <c r="U599" i="1" s="1"/>
  <c r="AL599" i="1"/>
  <c r="V599" i="1"/>
  <c r="AL619" i="1"/>
  <c r="V619" i="1"/>
  <c r="U619" i="1" a="1"/>
  <c r="U619" i="1" s="1"/>
  <c r="U699" i="1" a="1"/>
  <c r="U699" i="1" s="1"/>
  <c r="V699" i="1"/>
  <c r="AL699" i="1"/>
  <c r="AL551" i="1"/>
  <c r="U551" i="1" a="1"/>
  <c r="U551" i="1" s="1"/>
  <c r="V555" i="1"/>
  <c r="U555" i="1" a="1"/>
  <c r="U555" i="1" s="1"/>
  <c r="AL587" i="1"/>
  <c r="V587" i="1"/>
  <c r="U617" i="1" a="1"/>
  <c r="U617" i="1" s="1"/>
  <c r="V617" i="1"/>
  <c r="AL617" i="1"/>
  <c r="U623" i="1" a="1"/>
  <c r="U623" i="1" s="1"/>
  <c r="V623" i="1"/>
  <c r="AL623" i="1"/>
  <c r="AL638" i="1"/>
  <c r="V638" i="1"/>
  <c r="AL537" i="1"/>
  <c r="U562" i="1" a="1"/>
  <c r="U562" i="1" s="1"/>
  <c r="AL562" i="1"/>
  <c r="AL583" i="1"/>
  <c r="AL602" i="1"/>
  <c r="AN696" i="1"/>
  <c r="AM696" i="1"/>
  <c r="AL533" i="1"/>
  <c r="U533" i="1" a="1"/>
  <c r="U533" i="1" s="1"/>
  <c r="V542" i="1"/>
  <c r="U542" i="1" a="1"/>
  <c r="U542" i="1" s="1"/>
  <c r="AN571" i="1"/>
  <c r="AL594" i="1"/>
  <c r="V594" i="1"/>
  <c r="U594" i="1" a="1"/>
  <c r="U594" i="1" s="1"/>
  <c r="U603" i="1" a="1"/>
  <c r="U603" i="1" s="1"/>
  <c r="V603" i="1"/>
  <c r="AL603" i="1"/>
  <c r="AL558" i="1"/>
  <c r="U558" i="1" a="1"/>
  <c r="U558" i="1" s="1"/>
  <c r="V560" i="1"/>
  <c r="U560" i="1" a="1"/>
  <c r="U560" i="1" s="1"/>
  <c r="AL560" i="1"/>
  <c r="AM652" i="1"/>
  <c r="AN652" i="1"/>
  <c r="AL667" i="1"/>
  <c r="U667" i="1" a="1"/>
  <c r="U667" i="1" s="1"/>
  <c r="V667" i="1"/>
  <c r="V527" i="1"/>
  <c r="V533" i="1"/>
  <c r="AL546" i="1"/>
  <c r="V546" i="1"/>
  <c r="U550" i="1" a="1"/>
  <c r="U550" i="1" s="1"/>
  <c r="AL550" i="1"/>
  <c r="V550" i="1"/>
  <c r="AL555" i="1"/>
  <c r="U556" i="1" a="1"/>
  <c r="U556" i="1" s="1"/>
  <c r="V556" i="1"/>
  <c r="AL556" i="1"/>
  <c r="AL568" i="1"/>
  <c r="AL581" i="1"/>
  <c r="V581" i="1"/>
  <c r="U584" i="1" a="1"/>
  <c r="U584" i="1" s="1"/>
  <c r="U597" i="1" a="1"/>
  <c r="U597" i="1" s="1"/>
  <c r="AL597" i="1"/>
  <c r="V597" i="1"/>
  <c r="V606" i="1"/>
  <c r="U606" i="1" a="1"/>
  <c r="U606" i="1" s="1"/>
  <c r="AL606" i="1"/>
  <c r="V609" i="1"/>
  <c r="AL609" i="1"/>
  <c r="U609" i="1" a="1"/>
  <c r="U609" i="1" s="1"/>
  <c r="V614" i="1"/>
  <c r="AL614" i="1"/>
  <c r="V548" i="1"/>
  <c r="U548" i="1" a="1"/>
  <c r="U548" i="1" s="1"/>
  <c r="AL548" i="1"/>
  <c r="V558" i="1"/>
  <c r="V567" i="1"/>
  <c r="U567" i="1" a="1"/>
  <c r="U567" i="1" s="1"/>
  <c r="AL569" i="1"/>
  <c r="V569" i="1"/>
  <c r="U569" i="1" a="1"/>
  <c r="U569" i="1" s="1"/>
  <c r="AN578" i="1"/>
  <c r="AM578" i="1"/>
  <c r="V610" i="1"/>
  <c r="U610" i="1" a="1"/>
  <c r="U610" i="1" s="1"/>
  <c r="AL610" i="1"/>
  <c r="U681" i="1" a="1"/>
  <c r="U681" i="1" s="1"/>
  <c r="AL681" i="1"/>
  <c r="V681" i="1"/>
  <c r="AL649" i="1"/>
  <c r="U649" i="1" a="1"/>
  <c r="U649" i="1" s="1"/>
  <c r="V649" i="1"/>
  <c r="AL663" i="1"/>
  <c r="V663" i="1"/>
  <c r="U663" i="1" a="1"/>
  <c r="U663" i="1" s="1"/>
  <c r="AM682" i="1"/>
  <c r="AN682" i="1"/>
  <c r="U611" i="1" a="1"/>
  <c r="U611" i="1" s="1"/>
  <c r="V611" i="1"/>
  <c r="U616" i="1" a="1"/>
  <c r="U616" i="1" s="1"/>
  <c r="U629" i="1" a="1"/>
  <c r="U629" i="1" s="1"/>
  <c r="AL629" i="1"/>
  <c r="AN630" i="1"/>
  <c r="AM630" i="1"/>
  <c r="AL650" i="1"/>
  <c r="V650" i="1"/>
  <c r="V669" i="1"/>
  <c r="U669" i="1" a="1"/>
  <c r="U669" i="1" s="1"/>
  <c r="AL612" i="1"/>
  <c r="V629" i="1"/>
  <c r="AM643" i="1"/>
  <c r="AL679" i="1"/>
  <c r="U679" i="1" a="1"/>
  <c r="U679" i="1" s="1"/>
  <c r="V679" i="1"/>
  <c r="AL727" i="1"/>
  <c r="V727" i="1"/>
  <c r="U727" i="1" a="1"/>
  <c r="U727" i="1" s="1"/>
  <c r="AL545" i="1"/>
  <c r="U545" i="1" a="1"/>
  <c r="U545" i="1" s="1"/>
  <c r="AL575" i="1"/>
  <c r="V575" i="1"/>
  <c r="U575" i="1" a="1"/>
  <c r="U575" i="1" s="1"/>
  <c r="AM595" i="1"/>
  <c r="U601" i="1" a="1"/>
  <c r="U601" i="1" s="1"/>
  <c r="AM618" i="1"/>
  <c r="AL620" i="1"/>
  <c r="AL622" i="1"/>
  <c r="AL625" i="1"/>
  <c r="V625" i="1"/>
  <c r="AL657" i="1"/>
  <c r="V657" i="1"/>
  <c r="AL673" i="1"/>
  <c r="V673" i="1"/>
  <c r="U673" i="1" a="1"/>
  <c r="U673" i="1" s="1"/>
  <c r="V688" i="1"/>
  <c r="U688" i="1" a="1"/>
  <c r="U688" i="1" s="1"/>
  <c r="AL688" i="1"/>
  <c r="AL693" i="1"/>
  <c r="V693" i="1"/>
  <c r="V604" i="1"/>
  <c r="U604" i="1" a="1"/>
  <c r="U604" i="1" s="1"/>
  <c r="AL604" i="1"/>
  <c r="AL608" i="1"/>
  <c r="V608" i="1"/>
  <c r="AL613" i="1"/>
  <c r="V613" i="1"/>
  <c r="U613" i="1" a="1"/>
  <c r="U613" i="1" s="1"/>
  <c r="AN702" i="1"/>
  <c r="AM702" i="1"/>
  <c r="AL716" i="1"/>
  <c r="V716" i="1"/>
  <c r="U716" i="1" a="1"/>
  <c r="U716" i="1" s="1"/>
  <c r="AM718" i="1"/>
  <c r="AN718" i="1"/>
  <c r="AN660" i="1"/>
  <c r="AM660" i="1"/>
  <c r="U671" i="1" a="1"/>
  <c r="U671" i="1" s="1"/>
  <c r="AL671" i="1"/>
  <c r="V671" i="1"/>
  <c r="U689" i="1" a="1"/>
  <c r="U689" i="1" s="1"/>
  <c r="AL689" i="1"/>
  <c r="V689" i="1"/>
  <c r="U701" i="1" a="1"/>
  <c r="U701" i="1" s="1"/>
  <c r="V701" i="1"/>
  <c r="AL701" i="1"/>
  <c r="U612" i="1" a="1"/>
  <c r="U612" i="1" s="1"/>
  <c r="U620" i="1" a="1"/>
  <c r="U620" i="1" s="1"/>
  <c r="V634" i="1"/>
  <c r="U634" i="1" a="1"/>
  <c r="U634" i="1" s="1"/>
  <c r="AL634" i="1"/>
  <c r="U635" i="1" a="1"/>
  <c r="U635" i="1" s="1"/>
  <c r="V635" i="1"/>
  <c r="U643" i="1" a="1"/>
  <c r="U643" i="1" s="1"/>
  <c r="V652" i="1"/>
  <c r="U652" i="1" a="1"/>
  <c r="U652" i="1" s="1"/>
  <c r="U665" i="1" a="1"/>
  <c r="U665" i="1" s="1"/>
  <c r="AL665" i="1"/>
  <c r="V668" i="1"/>
  <c r="U668" i="1" a="1"/>
  <c r="U668" i="1" s="1"/>
  <c r="AL668" i="1"/>
  <c r="AN669" i="1"/>
  <c r="U677" i="1" a="1"/>
  <c r="U677" i="1" s="1"/>
  <c r="V677" i="1"/>
  <c r="AL685" i="1"/>
  <c r="U685" i="1" a="1"/>
  <c r="U685" i="1" s="1"/>
  <c r="V685" i="1"/>
  <c r="U696" i="1" a="1"/>
  <c r="U696" i="1" s="1"/>
  <c r="V696" i="1"/>
  <c r="V573" i="1"/>
  <c r="U573" i="1" a="1"/>
  <c r="U573" i="1" s="1"/>
  <c r="U586" i="1" a="1"/>
  <c r="U586" i="1" s="1"/>
  <c r="AL631" i="1"/>
  <c r="U631" i="1" a="1"/>
  <c r="U631" i="1" s="1"/>
  <c r="V631" i="1"/>
  <c r="V643" i="1"/>
  <c r="AN648" i="1"/>
  <c r="AM648" i="1"/>
  <c r="V692" i="1"/>
  <c r="U692" i="1" a="1"/>
  <c r="U692" i="1" s="1"/>
  <c r="AL692" i="1"/>
  <c r="AM632" i="1"/>
  <c r="AN632" i="1"/>
  <c r="AM653" i="1"/>
  <c r="AN653" i="1"/>
  <c r="AL655" i="1"/>
  <c r="V655" i="1"/>
  <c r="U659" i="1" a="1"/>
  <c r="U659" i="1" s="1"/>
  <c r="AL659" i="1"/>
  <c r="V659" i="1"/>
  <c r="AN676" i="1"/>
  <c r="AM676" i="1"/>
  <c r="V682" i="1"/>
  <c r="U682" i="1" a="1"/>
  <c r="U682" i="1" s="1"/>
  <c r="AM686" i="1"/>
  <c r="AN686" i="1"/>
  <c r="V730" i="1"/>
  <c r="AL730" i="1"/>
  <c r="U730" i="1" a="1"/>
  <c r="U730" i="1" s="1"/>
  <c r="V586" i="1"/>
  <c r="V595" i="1"/>
  <c r="U605" i="1" a="1"/>
  <c r="U605" i="1" s="1"/>
  <c r="V605" i="1"/>
  <c r="U624" i="1" a="1"/>
  <c r="U624" i="1" s="1"/>
  <c r="U627" i="1" a="1"/>
  <c r="U627" i="1" s="1"/>
  <c r="AL627" i="1"/>
  <c r="AN636" i="1"/>
  <c r="AM636" i="1"/>
  <c r="V644" i="1"/>
  <c r="AL644" i="1"/>
  <c r="U644" i="1" a="1"/>
  <c r="U644" i="1" s="1"/>
  <c r="U655" i="1" a="1"/>
  <c r="U655" i="1" s="1"/>
  <c r="U678" i="1" a="1"/>
  <c r="U678" i="1" s="1"/>
  <c r="AL678" i="1"/>
  <c r="V624" i="1"/>
  <c r="AM677" i="1"/>
  <c r="AN677" i="1"/>
  <c r="AN684" i="1"/>
  <c r="AM684" i="1"/>
  <c r="AM707" i="1"/>
  <c r="AN707" i="1"/>
  <c r="AL709" i="1"/>
  <c r="V709" i="1"/>
  <c r="U709" i="1" a="1"/>
  <c r="U709" i="1" s="1"/>
  <c r="AM719" i="1"/>
  <c r="AN719" i="1"/>
  <c r="AL729" i="1"/>
  <c r="U729" i="1" a="1"/>
  <c r="U729" i="1" s="1"/>
  <c r="AM731" i="1"/>
  <c r="AN731" i="1"/>
  <c r="AL738" i="1"/>
  <c r="V738" i="1"/>
  <c r="U738" i="1" a="1"/>
  <c r="U738" i="1" s="1"/>
  <c r="V753" i="1"/>
  <c r="AL753" i="1"/>
  <c r="U753" i="1" a="1"/>
  <c r="U753" i="1" s="1"/>
  <c r="V729" i="1"/>
  <c r="V746" i="1"/>
  <c r="AL746" i="1"/>
  <c r="U746" i="1" a="1"/>
  <c r="U746" i="1" s="1"/>
  <c r="V640" i="1"/>
  <c r="AL640" i="1"/>
  <c r="AL651" i="1"/>
  <c r="V666" i="1"/>
  <c r="AL697" i="1"/>
  <c r="U697" i="1" a="1"/>
  <c r="U697" i="1" s="1"/>
  <c r="V697" i="1"/>
  <c r="V700" i="1"/>
  <c r="U700" i="1" a="1"/>
  <c r="U700" i="1" s="1"/>
  <c r="AL705" i="1"/>
  <c r="V712" i="1"/>
  <c r="AL712" i="1"/>
  <c r="U712" i="1" a="1"/>
  <c r="U712" i="1" s="1"/>
  <c r="U723" i="1" a="1"/>
  <c r="U723" i="1" s="1"/>
  <c r="AL723" i="1"/>
  <c r="V723" i="1"/>
  <c r="U742" i="1" a="1"/>
  <c r="U742" i="1" s="1"/>
  <c r="AL742" i="1"/>
  <c r="V742" i="1"/>
  <c r="U640" i="1" a="1"/>
  <c r="U640" i="1" s="1"/>
  <c r="AM646" i="1"/>
  <c r="U647" i="1" a="1"/>
  <c r="U647" i="1" s="1"/>
  <c r="AL647" i="1"/>
  <c r="AL664" i="1"/>
  <c r="AM706" i="1"/>
  <c r="AN706" i="1"/>
  <c r="U721" i="1" a="1"/>
  <c r="U721" i="1" s="1"/>
  <c r="AL721" i="1"/>
  <c r="V721" i="1"/>
  <c r="V749" i="1"/>
  <c r="U749" i="1" a="1"/>
  <c r="U749" i="1" s="1"/>
  <c r="AL749" i="1"/>
  <c r="V646" i="1"/>
  <c r="U646" i="1" a="1"/>
  <c r="U646" i="1" s="1"/>
  <c r="V658" i="1"/>
  <c r="AL658" i="1"/>
  <c r="U683" i="1" a="1"/>
  <c r="U683" i="1" s="1"/>
  <c r="V683" i="1"/>
  <c r="AL683" i="1"/>
  <c r="U686" i="1" a="1"/>
  <c r="U686" i="1" s="1"/>
  <c r="V686" i="1"/>
  <c r="AL724" i="1"/>
  <c r="V724" i="1"/>
  <c r="U724" i="1" a="1"/>
  <c r="U724" i="1" s="1"/>
  <c r="AL740" i="1"/>
  <c r="U740" i="1" a="1"/>
  <c r="U740" i="1" s="1"/>
  <c r="AN700" i="1"/>
  <c r="AM700" i="1"/>
  <c r="AL732" i="1"/>
  <c r="V732" i="1"/>
  <c r="U732" i="1" a="1"/>
  <c r="U732" i="1" s="1"/>
  <c r="V651" i="1"/>
  <c r="V654" i="1"/>
  <c r="U664" i="1" a="1"/>
  <c r="U664" i="1" s="1"/>
  <c r="V672" i="1"/>
  <c r="U672" i="1" a="1"/>
  <c r="U672" i="1" s="1"/>
  <c r="AM675" i="1"/>
  <c r="AN680" i="1"/>
  <c r="V705" i="1"/>
  <c r="V719" i="1"/>
  <c r="U719" i="1" a="1"/>
  <c r="U719" i="1" s="1"/>
  <c r="AM734" i="1"/>
  <c r="AN734" i="1"/>
  <c r="AN666" i="1"/>
  <c r="AM666" i="1"/>
  <c r="U684" i="1" a="1"/>
  <c r="U684" i="1" s="1"/>
  <c r="V684" i="1"/>
  <c r="AN690" i="1"/>
  <c r="AM690" i="1"/>
  <c r="AM704" i="1"/>
  <c r="AN704" i="1"/>
  <c r="AN717" i="1"/>
  <c r="AM717" i="1"/>
  <c r="AL744" i="1"/>
  <c r="U744" i="1" a="1"/>
  <c r="U744" i="1" s="1"/>
  <c r="V744" i="1"/>
  <c r="AM755" i="1"/>
  <c r="AN755" i="1"/>
  <c r="AN711" i="1"/>
  <c r="U736" i="1" a="1"/>
  <c r="U736" i="1" s="1"/>
  <c r="V736" i="1"/>
  <c r="AM750" i="1"/>
  <c r="AN750" i="1"/>
  <c r="V756" i="1"/>
  <c r="AL756" i="1"/>
  <c r="U756" i="1" a="1"/>
  <c r="U756" i="1" s="1"/>
  <c r="AI756" i="1"/>
  <c r="AH756" i="1" s="1"/>
  <c r="AK756" i="1"/>
  <c r="AL764" i="1"/>
  <c r="U764" i="1" a="1"/>
  <c r="U764" i="1" s="1"/>
  <c r="V764" i="1"/>
  <c r="AM765" i="1"/>
  <c r="AN765" i="1"/>
  <c r="AN714" i="1"/>
  <c r="AM714" i="1"/>
  <c r="AN735" i="1"/>
  <c r="AM735" i="1"/>
  <c r="AM751" i="1"/>
  <c r="AN751" i="1"/>
  <c r="AI755" i="1"/>
  <c r="AH755" i="1" s="1"/>
  <c r="AK755" i="1"/>
  <c r="V687" i="1"/>
  <c r="AL687" i="1"/>
  <c r="V706" i="1"/>
  <c r="U706" i="1" a="1"/>
  <c r="U706" i="1" s="1"/>
  <c r="AN726" i="1"/>
  <c r="AM747" i="1"/>
  <c r="U748" i="1" a="1"/>
  <c r="U748" i="1" s="1"/>
  <c r="V776" i="1"/>
  <c r="U776" i="1" a="1"/>
  <c r="U776" i="1" s="1"/>
  <c r="AL776" i="1"/>
  <c r="AL736" i="1"/>
  <c r="Y748" i="1"/>
  <c r="Z748" i="1"/>
  <c r="AN760" i="1"/>
  <c r="AM760" i="1"/>
  <c r="U695" i="1" a="1"/>
  <c r="U695" i="1" s="1"/>
  <c r="V695" i="1"/>
  <c r="U711" i="1" a="1"/>
  <c r="U711" i="1" s="1"/>
  <c r="AM748" i="1"/>
  <c r="AL768" i="1"/>
  <c r="U768" i="1" a="1"/>
  <c r="U768" i="1" s="1"/>
  <c r="V768" i="1"/>
  <c r="U783" i="1" a="1"/>
  <c r="U783" i="1" s="1"/>
  <c r="AL783" i="1"/>
  <c r="V783" i="1"/>
  <c r="AL691" i="1"/>
  <c r="V691" i="1"/>
  <c r="AL703" i="1"/>
  <c r="U703" i="1" a="1"/>
  <c r="U703" i="1" s="1"/>
  <c r="V703" i="1"/>
  <c r="V707" i="1"/>
  <c r="AI758" i="1"/>
  <c r="AH758" i="1" s="1"/>
  <c r="V759" i="1"/>
  <c r="AL759" i="1"/>
  <c r="U759" i="1" a="1"/>
  <c r="U759" i="1" s="1"/>
  <c r="U735" i="1" a="1"/>
  <c r="U735" i="1" s="1"/>
  <c r="V751" i="1"/>
  <c r="U751" i="1" a="1"/>
  <c r="U751" i="1" s="1"/>
  <c r="AL637" i="1"/>
  <c r="U637" i="1" a="1"/>
  <c r="U637" i="1" s="1"/>
  <c r="U641" i="1" a="1"/>
  <c r="U641" i="1" s="1"/>
  <c r="AL641" i="1"/>
  <c r="AL710" i="1"/>
  <c r="V710" i="1"/>
  <c r="U710" i="1" a="1"/>
  <c r="U710" i="1" s="1"/>
  <c r="U747" i="1" a="1"/>
  <c r="U747" i="1" s="1"/>
  <c r="V747" i="1"/>
  <c r="Z746" i="1"/>
  <c r="Y746" i="1"/>
  <c r="AL754" i="1"/>
  <c r="V754" i="1"/>
  <c r="U713" i="1" a="1"/>
  <c r="U713" i="1" s="1"/>
  <c r="AL713" i="1"/>
  <c r="U750" i="1" a="1"/>
  <c r="U750" i="1" s="1"/>
  <c r="U754" i="1" a="1"/>
  <c r="U754" i="1" s="1"/>
  <c r="Z757" i="1"/>
  <c r="AN763" i="1"/>
  <c r="AM834" i="1"/>
  <c r="AN834" i="1"/>
  <c r="AM788" i="1"/>
  <c r="AN788" i="1"/>
  <c r="V799" i="1"/>
  <c r="U799" i="1" a="1"/>
  <c r="U799" i="1" s="1"/>
  <c r="AL799" i="1"/>
  <c r="U775" i="1" a="1"/>
  <c r="U775" i="1" s="1"/>
  <c r="AL775" i="1"/>
  <c r="U974" i="1" a="1"/>
  <c r="U974" i="1" s="1"/>
  <c r="V974" i="1"/>
  <c r="AL974" i="1"/>
  <c r="AL975" i="1"/>
  <c r="V975" i="1"/>
  <c r="U975" i="1" a="1"/>
  <c r="U975" i="1" s="1"/>
  <c r="AL802" i="1"/>
  <c r="V802" i="1"/>
  <c r="U802" i="1" a="1"/>
  <c r="U802" i="1" s="1"/>
  <c r="AN818" i="1"/>
  <c r="AM818" i="1"/>
  <c r="AN826" i="1"/>
  <c r="AM826" i="1"/>
  <c r="U795" i="1" a="1"/>
  <c r="U795" i="1" s="1"/>
  <c r="AL795" i="1"/>
  <c r="V795" i="1"/>
  <c r="AM824" i="1"/>
  <c r="AN824" i="1"/>
  <c r="AN868" i="1"/>
  <c r="AM868" i="1"/>
  <c r="AL870" i="1"/>
  <c r="U870" i="1" a="1"/>
  <c r="U870" i="1" s="1"/>
  <c r="V870" i="1"/>
  <c r="AL741" i="1"/>
  <c r="U763" i="1" a="1"/>
  <c r="U763" i="1" s="1"/>
  <c r="AL773" i="1"/>
  <c r="V773" i="1"/>
  <c r="AN784" i="1"/>
  <c r="AM784" i="1"/>
  <c r="AL803" i="1"/>
  <c r="V803" i="1"/>
  <c r="U803" i="1" a="1"/>
  <c r="U803" i="1" s="1"/>
  <c r="V726" i="1"/>
  <c r="AL769" i="1"/>
  <c r="V769" i="1"/>
  <c r="U769" i="1" a="1"/>
  <c r="U769" i="1" s="1"/>
  <c r="V770" i="1"/>
  <c r="U770" i="1" a="1"/>
  <c r="U770" i="1" s="1"/>
  <c r="AN816" i="1"/>
  <c r="AL865" i="1"/>
  <c r="V865" i="1"/>
  <c r="U865" i="1" a="1"/>
  <c r="U865" i="1" s="1"/>
  <c r="U752" i="1" a="1"/>
  <c r="U752" i="1" s="1"/>
  <c r="V752" i="1"/>
  <c r="AL752" i="1"/>
  <c r="V765" i="1"/>
  <c r="U765" i="1" a="1"/>
  <c r="U765" i="1" s="1"/>
  <c r="U771" i="1" a="1"/>
  <c r="U771" i="1" s="1"/>
  <c r="V771" i="1"/>
  <c r="AL771" i="1"/>
  <c r="AN772" i="1"/>
  <c r="AM772" i="1"/>
  <c r="AL779" i="1"/>
  <c r="U779" i="1" a="1"/>
  <c r="U779" i="1" s="1"/>
  <c r="V779" i="1"/>
  <c r="AM786" i="1"/>
  <c r="AN786" i="1"/>
  <c r="AM787" i="1"/>
  <c r="AN787" i="1"/>
  <c r="AL797" i="1"/>
  <c r="V797" i="1"/>
  <c r="AM810" i="1"/>
  <c r="AN810" i="1"/>
  <c r="V796" i="1"/>
  <c r="U796" i="1" a="1"/>
  <c r="U796" i="1" s="1"/>
  <c r="V800" i="1"/>
  <c r="AL800" i="1"/>
  <c r="U800" i="1" a="1"/>
  <c r="U800" i="1" s="1"/>
  <c r="AL806" i="1"/>
  <c r="U806" i="1" a="1"/>
  <c r="U806" i="1" s="1"/>
  <c r="AM811" i="1"/>
  <c r="AN811" i="1"/>
  <c r="AN814" i="1"/>
  <c r="AM814" i="1"/>
  <c r="V822" i="1"/>
  <c r="U853" i="1" a="1"/>
  <c r="U853" i="1" s="1"/>
  <c r="AL853" i="1"/>
  <c r="V853" i="1"/>
  <c r="AM819" i="1"/>
  <c r="AN819" i="1"/>
  <c r="AM831" i="1"/>
  <c r="AN831" i="1"/>
  <c r="AN843" i="1"/>
  <c r="AM843" i="1"/>
  <c r="V761" i="1"/>
  <c r="AL791" i="1"/>
  <c r="V791" i="1"/>
  <c r="V794" i="1"/>
  <c r="AL794" i="1"/>
  <c r="U794" i="1" a="1"/>
  <c r="U794" i="1" s="1"/>
  <c r="AN798" i="1"/>
  <c r="U801" i="1" a="1"/>
  <c r="U801" i="1" s="1"/>
  <c r="V801" i="1"/>
  <c r="AL801" i="1"/>
  <c r="AL804" i="1"/>
  <c r="V804" i="1"/>
  <c r="AL805" i="1"/>
  <c r="U805" i="1" a="1"/>
  <c r="U805" i="1" s="1"/>
  <c r="AN836" i="1"/>
  <c r="AM836" i="1"/>
  <c r="U863" i="1" a="1"/>
  <c r="U863" i="1" s="1"/>
  <c r="V863" i="1"/>
  <c r="AL863" i="1"/>
  <c r="U780" i="1" a="1"/>
  <c r="U780" i="1" s="1"/>
  <c r="AL780" i="1"/>
  <c r="V780" i="1"/>
  <c r="AL785" i="1"/>
  <c r="U785" i="1" a="1"/>
  <c r="U785" i="1" s="1"/>
  <c r="V840" i="1"/>
  <c r="AL840" i="1"/>
  <c r="U840" i="1" a="1"/>
  <c r="U840" i="1" s="1"/>
  <c r="AL817" i="1"/>
  <c r="AM828" i="1"/>
  <c r="AN828" i="1"/>
  <c r="U835" i="1" a="1"/>
  <c r="U835" i="1" s="1"/>
  <c r="AL835" i="1"/>
  <c r="AL897" i="1"/>
  <c r="U897" i="1" a="1"/>
  <c r="U897" i="1" s="1"/>
  <c r="V897" i="1"/>
  <c r="AL792" i="1"/>
  <c r="V792" i="1"/>
  <c r="U792" i="1" a="1"/>
  <c r="U792" i="1" s="1"/>
  <c r="AN796" i="1"/>
  <c r="AM796" i="1"/>
  <c r="U807" i="1" a="1"/>
  <c r="U807" i="1" s="1"/>
  <c r="AL807" i="1"/>
  <c r="AM813" i="1"/>
  <c r="AN813" i="1"/>
  <c r="AM861" i="1"/>
  <c r="U745" i="1" a="1"/>
  <c r="U745" i="1" s="1"/>
  <c r="AL761" i="1"/>
  <c r="AM774" i="1"/>
  <c r="AM782" i="1"/>
  <c r="U786" i="1" a="1"/>
  <c r="U786" i="1" s="1"/>
  <c r="V786" i="1"/>
  <c r="V807" i="1"/>
  <c r="V811" i="1"/>
  <c r="U811" i="1" a="1"/>
  <c r="U811" i="1" s="1"/>
  <c r="V819" i="1"/>
  <c r="U819" i="1" a="1"/>
  <c r="U819" i="1" s="1"/>
  <c r="AM829" i="1"/>
  <c r="AN832" i="1"/>
  <c r="AM832" i="1"/>
  <c r="AL762" i="1"/>
  <c r="V762" i="1"/>
  <c r="U798" i="1" a="1"/>
  <c r="U798" i="1" s="1"/>
  <c r="V812" i="1"/>
  <c r="U812" i="1" a="1"/>
  <c r="U812" i="1" s="1"/>
  <c r="AL812" i="1"/>
  <c r="AN820" i="1"/>
  <c r="AM820" i="1"/>
  <c r="AL844" i="1"/>
  <c r="V844" i="1"/>
  <c r="U880" i="1" a="1"/>
  <c r="U880" i="1" s="1"/>
  <c r="AL880" i="1"/>
  <c r="V880" i="1"/>
  <c r="AM822" i="1"/>
  <c r="AN822" i="1"/>
  <c r="AM825" i="1"/>
  <c r="AN825" i="1"/>
  <c r="U777" i="1" a="1"/>
  <c r="U777" i="1" s="1"/>
  <c r="AL777" i="1"/>
  <c r="V777" i="1"/>
  <c r="V787" i="1"/>
  <c r="U787" i="1" a="1"/>
  <c r="U787" i="1" s="1"/>
  <c r="AM789" i="1"/>
  <c r="AN789" i="1"/>
  <c r="AL793" i="1"/>
  <c r="V793" i="1"/>
  <c r="V817" i="1"/>
  <c r="U822" i="1" a="1"/>
  <c r="U822" i="1" s="1"/>
  <c r="AL859" i="1"/>
  <c r="V859" i="1"/>
  <c r="U859" i="1" a="1"/>
  <c r="U859" i="1" s="1"/>
  <c r="V789" i="1"/>
  <c r="U828" i="1" a="1"/>
  <c r="U828" i="1" s="1"/>
  <c r="U848" i="1" a="1"/>
  <c r="U848" i="1" s="1"/>
  <c r="V889" i="1"/>
  <c r="U889" i="1" a="1"/>
  <c r="U889" i="1" s="1"/>
  <c r="AL889" i="1"/>
  <c r="AM847" i="1"/>
  <c r="AN847" i="1"/>
  <c r="U850" i="1" a="1"/>
  <c r="U850" i="1" s="1"/>
  <c r="V850" i="1"/>
  <c r="V862" i="1"/>
  <c r="AL862" i="1"/>
  <c r="AL852" i="1"/>
  <c r="U852" i="1" a="1"/>
  <c r="U852" i="1" s="1"/>
  <c r="V852" i="1"/>
  <c r="U854" i="1" a="1"/>
  <c r="U854" i="1" s="1"/>
  <c r="AL854" i="1"/>
  <c r="V856" i="1"/>
  <c r="U856" i="1" a="1"/>
  <c r="U856" i="1" s="1"/>
  <c r="AM857" i="1"/>
  <c r="U862" i="1" a="1"/>
  <c r="U862" i="1" s="1"/>
  <c r="V872" i="1"/>
  <c r="U872" i="1" a="1"/>
  <c r="U872" i="1" s="1"/>
  <c r="AL872" i="1"/>
  <c r="AL892" i="1"/>
  <c r="V892" i="1"/>
  <c r="U892" i="1" a="1"/>
  <c r="U892" i="1" s="1"/>
  <c r="U857" i="1" a="1"/>
  <c r="U857" i="1" s="1"/>
  <c r="V857" i="1"/>
  <c r="AN858" i="1"/>
  <c r="AM858" i="1"/>
  <c r="V860" i="1"/>
  <c r="AL860" i="1"/>
  <c r="V894" i="1"/>
  <c r="AL894" i="1"/>
  <c r="U894" i="1" a="1"/>
  <c r="U894" i="1" s="1"/>
  <c r="U847" i="1" a="1"/>
  <c r="U847" i="1" s="1"/>
  <c r="AL848" i="1"/>
  <c r="U860" i="1" a="1"/>
  <c r="U860" i="1" s="1"/>
  <c r="AM869" i="1"/>
  <c r="AM823" i="1"/>
  <c r="AL850" i="1"/>
  <c r="AL851" i="1"/>
  <c r="U851" i="1" a="1"/>
  <c r="U851" i="1" s="1"/>
  <c r="AL856" i="1"/>
  <c r="AL849" i="1"/>
  <c r="V849" i="1"/>
  <c r="AM830" i="1"/>
  <c r="U831" i="1" a="1"/>
  <c r="U831" i="1" s="1"/>
  <c r="AN838" i="1"/>
  <c r="U849" i="1" a="1"/>
  <c r="U849" i="1" s="1"/>
  <c r="U867" i="1" a="1"/>
  <c r="U867" i="1" s="1"/>
  <c r="AL867" i="1"/>
  <c r="V867" i="1"/>
  <c r="U878" i="1" a="1"/>
  <c r="U878" i="1" s="1"/>
  <c r="AL878" i="1"/>
  <c r="V878" i="1"/>
  <c r="AM882" i="1"/>
  <c r="V893" i="1"/>
  <c r="U893" i="1" a="1"/>
  <c r="U893" i="1" s="1"/>
  <c r="AL903" i="1"/>
  <c r="V903" i="1"/>
  <c r="U903" i="1" a="1"/>
  <c r="U903" i="1" s="1"/>
  <c r="AM906" i="1"/>
  <c r="AN887" i="1"/>
  <c r="AM887" i="1"/>
  <c r="U899" i="1" a="1"/>
  <c r="U899" i="1" s="1"/>
  <c r="V899" i="1"/>
  <c r="AL899" i="1"/>
  <c r="AN901" i="1"/>
  <c r="AM901" i="1"/>
  <c r="AL945" i="1"/>
  <c r="V945" i="1"/>
  <c r="U945" i="1" a="1"/>
  <c r="U945" i="1" s="1"/>
  <c r="U886" i="1" a="1"/>
  <c r="U886" i="1" s="1"/>
  <c r="V900" i="1"/>
  <c r="AL900" i="1"/>
  <c r="U904" i="1" a="1"/>
  <c r="U904" i="1" s="1"/>
  <c r="V904" i="1"/>
  <c r="AL904" i="1"/>
  <c r="V842" i="1"/>
  <c r="AM885" i="1"/>
  <c r="AN885" i="1"/>
  <c r="V886" i="1"/>
  <c r="AN898" i="1"/>
  <c r="AM898" i="1"/>
  <c r="U900" i="1" a="1"/>
  <c r="U900" i="1" s="1"/>
  <c r="AL902" i="1"/>
  <c r="AM893" i="1"/>
  <c r="AN893" i="1"/>
  <c r="AL916" i="1"/>
  <c r="U916" i="1" a="1"/>
  <c r="U916" i="1" s="1"/>
  <c r="V916" i="1"/>
  <c r="AM873" i="1"/>
  <c r="U874" i="1" a="1"/>
  <c r="U874" i="1" s="1"/>
  <c r="AL874" i="1"/>
  <c r="AL876" i="1"/>
  <c r="U876" i="1" a="1"/>
  <c r="U876" i="1" s="1"/>
  <c r="AN888" i="1"/>
  <c r="U890" i="1" a="1"/>
  <c r="U890" i="1" s="1"/>
  <c r="AL890" i="1"/>
  <c r="V890" i="1"/>
  <c r="AN923" i="1"/>
  <c r="AM923" i="1"/>
  <c r="AM866" i="1"/>
  <c r="V869" i="1"/>
  <c r="V874" i="1"/>
  <c r="V876" i="1"/>
  <c r="AM883" i="1"/>
  <c r="AL891" i="1"/>
  <c r="V891" i="1"/>
  <c r="U891" i="1" a="1"/>
  <c r="U891" i="1" s="1"/>
  <c r="AN875" i="1"/>
  <c r="AM875" i="1"/>
  <c r="V879" i="1"/>
  <c r="AL879" i="1"/>
  <c r="AN886" i="1"/>
  <c r="U920" i="1" a="1"/>
  <c r="U920" i="1" s="1"/>
  <c r="AL920" i="1"/>
  <c r="AL921" i="1"/>
  <c r="V921" i="1"/>
  <c r="U921" i="1" a="1"/>
  <c r="U921" i="1" s="1"/>
  <c r="V864" i="1"/>
  <c r="AL864" i="1"/>
  <c r="U877" i="1" a="1"/>
  <c r="U877" i="1" s="1"/>
  <c r="V877" i="1"/>
  <c r="AL877" i="1"/>
  <c r="V902" i="1"/>
  <c r="U907" i="1" a="1"/>
  <c r="U907" i="1" s="1"/>
  <c r="AL907" i="1"/>
  <c r="V907" i="1"/>
  <c r="AN924" i="1"/>
  <c r="AM924" i="1"/>
  <c r="V868" i="1"/>
  <c r="U868" i="1" a="1"/>
  <c r="U868" i="1" s="1"/>
  <c r="U858" i="1" a="1"/>
  <c r="U858" i="1" s="1"/>
  <c r="AM908" i="1"/>
  <c r="AN908" i="1"/>
  <c r="U914" i="1" a="1"/>
  <c r="U914" i="1" s="1"/>
  <c r="V914" i="1"/>
  <c r="AL914" i="1"/>
  <c r="V942" i="1"/>
  <c r="AL942" i="1"/>
  <c r="AL953" i="1"/>
  <c r="V953" i="1"/>
  <c r="U953" i="1" a="1"/>
  <c r="U953" i="1" s="1"/>
  <c r="V954" i="1"/>
  <c r="AL954" i="1"/>
  <c r="U954" i="1" a="1"/>
  <c r="U954" i="1" s="1"/>
  <c r="AN884" i="1"/>
  <c r="AM884" i="1"/>
  <c r="AN930" i="1"/>
  <c r="AM930" i="1"/>
  <c r="V926" i="1"/>
  <c r="AL926" i="1"/>
  <c r="U946" i="1" a="1"/>
  <c r="U946" i="1" s="1"/>
  <c r="AL946" i="1"/>
  <c r="V946" i="1"/>
  <c r="V950" i="1"/>
  <c r="U950" i="1" a="1"/>
  <c r="U950" i="1" s="1"/>
  <c r="AL950" i="1"/>
  <c r="AL911" i="1"/>
  <c r="V911" i="1"/>
  <c r="AM919" i="1"/>
  <c r="U926" i="1" a="1"/>
  <c r="U926" i="1" s="1"/>
  <c r="AM951" i="1"/>
  <c r="AN951" i="1"/>
  <c r="U911" i="1" a="1"/>
  <c r="U911" i="1" s="1"/>
  <c r="AM944" i="1"/>
  <c r="U922" i="1" a="1"/>
  <c r="U922" i="1" s="1"/>
  <c r="AL922" i="1"/>
  <c r="AN925" i="1"/>
  <c r="AM925" i="1"/>
  <c r="U938" i="1" a="1"/>
  <c r="U938" i="1" s="1"/>
  <c r="AL938" i="1"/>
  <c r="V939" i="1"/>
  <c r="U939" i="1" a="1"/>
  <c r="U939" i="1" s="1"/>
  <c r="AL939" i="1"/>
  <c r="AN956" i="1"/>
  <c r="AM956" i="1"/>
  <c r="AL958" i="1"/>
  <c r="V958" i="1"/>
  <c r="U958" i="1" a="1"/>
  <c r="U958" i="1" s="1"/>
  <c r="V938" i="1"/>
  <c r="AM912" i="1"/>
  <c r="V947" i="1"/>
  <c r="U947" i="1" a="1"/>
  <c r="U947" i="1" s="1"/>
  <c r="AL947" i="1"/>
  <c r="V923" i="1"/>
  <c r="U923" i="1" a="1"/>
  <c r="U923" i="1" s="1"/>
  <c r="V925" i="1"/>
  <c r="V931" i="1"/>
  <c r="U931" i="1" a="1"/>
  <c r="U931" i="1" s="1"/>
  <c r="AL931" i="1"/>
  <c r="V913" i="1"/>
  <c r="AL913" i="1"/>
  <c r="AL941" i="1"/>
  <c r="V941" i="1"/>
  <c r="U941" i="1" a="1"/>
  <c r="U941" i="1" s="1"/>
  <c r="AN955" i="1"/>
  <c r="AM955" i="1"/>
  <c r="AN981" i="1"/>
  <c r="AM981" i="1"/>
  <c r="U913" i="1" a="1"/>
  <c r="U913" i="1" s="1"/>
  <c r="V935" i="1"/>
  <c r="AL935" i="1"/>
  <c r="AL937" i="1"/>
  <c r="U937" i="1" a="1"/>
  <c r="U937" i="1" s="1"/>
  <c r="V937" i="1"/>
  <c r="AN948" i="1"/>
  <c r="AM948" i="1"/>
  <c r="U960" i="1" a="1"/>
  <c r="U960" i="1" s="1"/>
  <c r="AL960" i="1"/>
  <c r="V960" i="1"/>
  <c r="AN929" i="1"/>
  <c r="AM929" i="1"/>
  <c r="V963" i="1"/>
  <c r="AL963" i="1"/>
  <c r="U963" i="1" a="1"/>
  <c r="U963" i="1" s="1"/>
  <c r="V964" i="1"/>
  <c r="U964" i="1" a="1"/>
  <c r="U964" i="1" s="1"/>
  <c r="AL964" i="1"/>
  <c r="V965" i="1"/>
  <c r="U965" i="1" a="1"/>
  <c r="U965" i="1" s="1"/>
  <c r="AL965" i="1"/>
  <c r="AN962" i="1"/>
  <c r="AM962" i="1"/>
  <c r="V951" i="1"/>
  <c r="U951" i="1" a="1"/>
  <c r="U951" i="1" s="1"/>
  <c r="AL983" i="1"/>
  <c r="U983" i="1" a="1"/>
  <c r="U983" i="1" s="1"/>
  <c r="V983" i="1"/>
  <c r="U934" i="1" a="1"/>
  <c r="U934" i="1" s="1"/>
  <c r="V955" i="1"/>
  <c r="U955" i="1" a="1"/>
  <c r="U955" i="1" s="1"/>
  <c r="AL905" i="1"/>
  <c r="AM915" i="1"/>
  <c r="AN915" i="1"/>
  <c r="AM918" i="1"/>
  <c r="U928" i="1" a="1"/>
  <c r="U928" i="1" s="1"/>
  <c r="AL928" i="1"/>
  <c r="V906" i="1"/>
  <c r="U906" i="1" a="1"/>
  <c r="U906" i="1" s="1"/>
  <c r="AM909" i="1"/>
  <c r="AN909" i="1"/>
  <c r="U910" i="1" a="1"/>
  <c r="U910" i="1" s="1"/>
  <c r="AL917" i="1"/>
  <c r="V924" i="1"/>
  <c r="AL933" i="1"/>
  <c r="U933" i="1" a="1"/>
  <c r="U933" i="1" s="1"/>
  <c r="V934" i="1"/>
  <c r="U943" i="1" a="1"/>
  <c r="U943" i="1" s="1"/>
  <c r="U962" i="1" a="1"/>
  <c r="U962" i="1" s="1"/>
  <c r="V962" i="1"/>
  <c r="V928" i="1"/>
  <c r="AL949" i="1"/>
  <c r="U949" i="1" a="1"/>
  <c r="U949" i="1" s="1"/>
  <c r="V927" i="1"/>
  <c r="AL927" i="1"/>
  <c r="U944" i="1" a="1"/>
  <c r="U944" i="1" s="1"/>
  <c r="V944" i="1"/>
  <c r="U952" i="1" a="1"/>
  <c r="U952" i="1" s="1"/>
  <c r="AL952" i="1"/>
  <c r="V961" i="1"/>
  <c r="AM976" i="1"/>
  <c r="AN982" i="1"/>
  <c r="V990" i="1"/>
  <c r="U990" i="1" a="1"/>
  <c r="U990" i="1" s="1"/>
  <c r="AL990" i="1"/>
  <c r="V936" i="1"/>
  <c r="AL957" i="1"/>
  <c r="V959" i="1"/>
  <c r="AL959" i="1"/>
  <c r="AL968" i="1"/>
  <c r="V968" i="1"/>
  <c r="U968" i="1" a="1"/>
  <c r="U968" i="1" s="1"/>
  <c r="U970" i="1" a="1"/>
  <c r="U970" i="1" s="1"/>
  <c r="AL970" i="1"/>
  <c r="V970" i="1"/>
  <c r="U966" i="1" a="1"/>
  <c r="U966" i="1" s="1"/>
  <c r="V966" i="1"/>
  <c r="AL969" i="1"/>
  <c r="U977" i="1" a="1"/>
  <c r="U977" i="1" s="1"/>
  <c r="AM978" i="1"/>
  <c r="U972" i="1" a="1"/>
  <c r="U972" i="1" s="1"/>
  <c r="AN985" i="1"/>
  <c r="U992" i="1" a="1"/>
  <c r="U992" i="1" s="1"/>
  <c r="AL992" i="1"/>
  <c r="V992" i="1"/>
  <c r="AN996" i="1"/>
  <c r="AM996" i="1"/>
  <c r="U982" i="1" a="1"/>
  <c r="U982" i="1" s="1"/>
  <c r="V982" i="1"/>
  <c r="AL984" i="1"/>
  <c r="U984" i="1" a="1"/>
  <c r="U984" i="1" s="1"/>
  <c r="V984" i="1"/>
  <c r="AM1070" i="1"/>
  <c r="AN1070" i="1"/>
  <c r="U980" i="1" a="1"/>
  <c r="U980" i="1" s="1"/>
  <c r="AL980" i="1"/>
  <c r="AL1042" i="1"/>
  <c r="U1042" i="1" a="1"/>
  <c r="U1042" i="1" s="1"/>
  <c r="V1042" i="1"/>
  <c r="AM1051" i="1"/>
  <c r="AN1051" i="1"/>
  <c r="AL971" i="1"/>
  <c r="V971" i="1"/>
  <c r="V980" i="1"/>
  <c r="V988" i="1"/>
  <c r="U988" i="1" a="1"/>
  <c r="U988" i="1" s="1"/>
  <c r="AL988" i="1"/>
  <c r="AL993" i="1"/>
  <c r="V993" i="1"/>
  <c r="U993" i="1" a="1"/>
  <c r="U993" i="1" s="1"/>
  <c r="AL936" i="1"/>
  <c r="AL966" i="1"/>
  <c r="AL967" i="1"/>
  <c r="V967" i="1"/>
  <c r="U967" i="1" a="1"/>
  <c r="U967" i="1" s="1"/>
  <c r="U969" i="1" a="1"/>
  <c r="U969" i="1" s="1"/>
  <c r="U971" i="1" a="1"/>
  <c r="U971" i="1" s="1"/>
  <c r="AL977" i="1"/>
  <c r="V994" i="1"/>
  <c r="U994" i="1" a="1"/>
  <c r="U994" i="1" s="1"/>
  <c r="AL994" i="1"/>
  <c r="U1011" i="1" a="1"/>
  <c r="U1011" i="1" s="1"/>
  <c r="V1011" i="1"/>
  <c r="AL1011" i="1"/>
  <c r="AL972" i="1"/>
  <c r="U985" i="1" a="1"/>
  <c r="U985" i="1" s="1"/>
  <c r="AL973" i="1"/>
  <c r="V973" i="1"/>
  <c r="V981" i="1"/>
  <c r="U981" i="1" a="1"/>
  <c r="U981" i="1" s="1"/>
  <c r="AL1000" i="1"/>
  <c r="V1000" i="1"/>
  <c r="U1000" i="1" a="1"/>
  <c r="U1000" i="1" s="1"/>
  <c r="V1018" i="1"/>
  <c r="U1018" i="1" a="1"/>
  <c r="U1018" i="1" s="1"/>
  <c r="AL1018" i="1"/>
  <c r="V998" i="1"/>
  <c r="U998" i="1" a="1"/>
  <c r="U998" i="1" s="1"/>
  <c r="U1019" i="1" a="1"/>
  <c r="U1019" i="1" s="1"/>
  <c r="V1019" i="1"/>
  <c r="AL1019" i="1"/>
  <c r="AN999" i="1"/>
  <c r="AM999" i="1"/>
  <c r="U1001" i="1" a="1"/>
  <c r="U1001" i="1" s="1"/>
  <c r="AL1001" i="1"/>
  <c r="U1003" i="1" a="1"/>
  <c r="U1003" i="1" s="1"/>
  <c r="AL1003" i="1"/>
  <c r="V1003" i="1"/>
  <c r="AN1006" i="1"/>
  <c r="AM1006" i="1"/>
  <c r="AN979" i="1"/>
  <c r="AM979" i="1"/>
  <c r="AM998" i="1"/>
  <c r="V1005" i="1"/>
  <c r="U1005" i="1" a="1"/>
  <c r="U1005" i="1" s="1"/>
  <c r="AL1005" i="1"/>
  <c r="AN1010" i="1"/>
  <c r="AM1010" i="1"/>
  <c r="V1009" i="1"/>
  <c r="U1009" i="1" a="1"/>
  <c r="U1009" i="1" s="1"/>
  <c r="AL1009" i="1"/>
  <c r="AL995" i="1"/>
  <c r="U995" i="1" a="1"/>
  <c r="U995" i="1" s="1"/>
  <c r="V1026" i="1"/>
  <c r="U1026" i="1" a="1"/>
  <c r="U1026" i="1" s="1"/>
  <c r="V997" i="1"/>
  <c r="U1033" i="1" a="1"/>
  <c r="U1033" i="1" s="1"/>
  <c r="V1033" i="1"/>
  <c r="AL1033" i="1"/>
  <c r="AN1035" i="1"/>
  <c r="AM1035" i="1"/>
  <c r="V1043" i="1"/>
  <c r="AL1043" i="1"/>
  <c r="U1043" i="1" a="1"/>
  <c r="U1043" i="1" s="1"/>
  <c r="AM1046" i="1"/>
  <c r="AN1046" i="1"/>
  <c r="AN1039" i="1"/>
  <c r="AM1039" i="1"/>
  <c r="AN1007" i="1"/>
  <c r="AM1007" i="1"/>
  <c r="AN1008" i="1"/>
  <c r="AM1008" i="1"/>
  <c r="V1010" i="1"/>
  <c r="U1010" i="1" a="1"/>
  <c r="U1010" i="1" s="1"/>
  <c r="AL1012" i="1"/>
  <c r="U1012" i="1" a="1"/>
  <c r="U1012" i="1" s="1"/>
  <c r="V1024" i="1"/>
  <c r="U1024" i="1" a="1"/>
  <c r="U1024" i="1" s="1"/>
  <c r="AL1026" i="1"/>
  <c r="V1027" i="1"/>
  <c r="U1027" i="1" a="1"/>
  <c r="U1027" i="1" s="1"/>
  <c r="AL1027" i="1"/>
  <c r="V1028" i="1"/>
  <c r="U1028" i="1" a="1"/>
  <c r="U1028" i="1" s="1"/>
  <c r="AL1028" i="1"/>
  <c r="U1029" i="1" a="1"/>
  <c r="U1029" i="1" s="1"/>
  <c r="AL1029" i="1"/>
  <c r="V1029" i="1"/>
  <c r="AL1030" i="1"/>
  <c r="V1030" i="1"/>
  <c r="U1030" i="1" a="1"/>
  <c r="U1030" i="1" s="1"/>
  <c r="AL997" i="1"/>
  <c r="AL1004" i="1"/>
  <c r="V1004" i="1"/>
  <c r="V1006" i="1"/>
  <c r="V1008" i="1"/>
  <c r="V1012" i="1"/>
  <c r="AN1013" i="1"/>
  <c r="AM1013" i="1"/>
  <c r="AL1020" i="1"/>
  <c r="V1020" i="1"/>
  <c r="U1020" i="1" a="1"/>
  <c r="U1020" i="1" s="1"/>
  <c r="V1021" i="1"/>
  <c r="U1021" i="1" a="1"/>
  <c r="U1021" i="1" s="1"/>
  <c r="AL1021" i="1"/>
  <c r="AL1025" i="1"/>
  <c r="V1025" i="1"/>
  <c r="AL1014" i="1"/>
  <c r="V1014" i="1"/>
  <c r="U1014" i="1" a="1"/>
  <c r="U1014" i="1" s="1"/>
  <c r="U1015" i="1" a="1"/>
  <c r="U1015" i="1" s="1"/>
  <c r="AL1015" i="1"/>
  <c r="V1015" i="1"/>
  <c r="AL1024" i="1"/>
  <c r="AM987" i="1"/>
  <c r="AL1016" i="1"/>
  <c r="U1016" i="1" a="1"/>
  <c r="U1016" i="1" s="1"/>
  <c r="U1022" i="1" a="1"/>
  <c r="U1022" i="1" s="1"/>
  <c r="AL1022" i="1"/>
  <c r="V1022" i="1"/>
  <c r="AN1037" i="1"/>
  <c r="AM1037" i="1"/>
  <c r="U1041" i="1" a="1"/>
  <c r="U1041" i="1" s="1"/>
  <c r="V1041" i="1"/>
  <c r="AL1041" i="1"/>
  <c r="V1064" i="1"/>
  <c r="U1064" i="1" a="1"/>
  <c r="U1064" i="1" s="1"/>
  <c r="AL1064" i="1"/>
  <c r="AM1017" i="1"/>
  <c r="AM1036" i="1"/>
  <c r="AM1040" i="1"/>
  <c r="AL1047" i="1"/>
  <c r="U1058" i="1" a="1"/>
  <c r="U1058" i="1" s="1"/>
  <c r="AL1058" i="1"/>
  <c r="AL1045" i="1"/>
  <c r="U1045" i="1" a="1"/>
  <c r="U1045" i="1" s="1"/>
  <c r="U1065" i="1" a="1"/>
  <c r="U1065" i="1" s="1"/>
  <c r="V1065" i="1"/>
  <c r="AL1065" i="1"/>
  <c r="U1034" i="1" a="1"/>
  <c r="U1034" i="1" s="1"/>
  <c r="AN1044" i="1"/>
  <c r="AM1044" i="1"/>
  <c r="AL1072" i="1"/>
  <c r="V1072" i="1"/>
  <c r="AL1056" i="1"/>
  <c r="U1056" i="1" a="1"/>
  <c r="U1056" i="1" s="1"/>
  <c r="V1056" i="1"/>
  <c r="V1135" i="1"/>
  <c r="U1135" i="1" a="1"/>
  <c r="U1135" i="1" s="1"/>
  <c r="AL1135" i="1"/>
  <c r="AL1023" i="1"/>
  <c r="U1040" i="1" a="1"/>
  <c r="U1040" i="1" s="1"/>
  <c r="V1040" i="1"/>
  <c r="U1047" i="1" a="1"/>
  <c r="U1047" i="1" s="1"/>
  <c r="AN1050" i="1"/>
  <c r="V1053" i="1"/>
  <c r="U1053" i="1" a="1"/>
  <c r="U1053" i="1" s="1"/>
  <c r="AL1053" i="1"/>
  <c r="AM1055" i="1"/>
  <c r="AN1055" i="1"/>
  <c r="AN1060" i="1"/>
  <c r="AM1060" i="1"/>
  <c r="V1070" i="1"/>
  <c r="U1070" i="1" a="1"/>
  <c r="U1070" i="1" s="1"/>
  <c r="AN1084" i="1"/>
  <c r="AM1084" i="1"/>
  <c r="AM1049" i="1"/>
  <c r="V1062" i="1"/>
  <c r="U1062" i="1" a="1"/>
  <c r="U1062" i="1" s="1"/>
  <c r="AL1062" i="1"/>
  <c r="AL1048" i="1"/>
  <c r="V1068" i="1"/>
  <c r="AL1068" i="1"/>
  <c r="U1068" i="1" a="1"/>
  <c r="U1068" i="1" s="1"/>
  <c r="AM1082" i="1"/>
  <c r="AN1082" i="1"/>
  <c r="V1031" i="1"/>
  <c r="AL1031" i="1"/>
  <c r="U1037" i="1" a="1"/>
  <c r="U1037" i="1" s="1"/>
  <c r="V1037" i="1"/>
  <c r="V1054" i="1"/>
  <c r="AL1054" i="1"/>
  <c r="U1023" i="1" a="1"/>
  <c r="U1023" i="1" s="1"/>
  <c r="U1031" i="1" a="1"/>
  <c r="U1031" i="1" s="1"/>
  <c r="V1039" i="1"/>
  <c r="U1039" i="1" a="1"/>
  <c r="U1039" i="1" s="1"/>
  <c r="AM1052" i="1"/>
  <c r="U1054" i="1" a="1"/>
  <c r="U1054" i="1" s="1"/>
  <c r="AN1061" i="1"/>
  <c r="AM1061" i="1"/>
  <c r="AL1071" i="1"/>
  <c r="U1071" i="1" a="1"/>
  <c r="U1071" i="1" s="1"/>
  <c r="V1071" i="1"/>
  <c r="AL1076" i="1"/>
  <c r="V1076" i="1"/>
  <c r="U1038" i="1" a="1"/>
  <c r="U1038" i="1" s="1"/>
  <c r="U1055" i="1" a="1"/>
  <c r="U1055" i="1" s="1"/>
  <c r="V1066" i="1"/>
  <c r="U1066" i="1" a="1"/>
  <c r="U1066" i="1" s="1"/>
  <c r="U1076" i="1" a="1"/>
  <c r="U1076" i="1" s="1"/>
  <c r="AM1079" i="1"/>
  <c r="V1073" i="1"/>
  <c r="AL1073" i="1"/>
  <c r="V1087" i="1"/>
  <c r="AL1087" i="1"/>
  <c r="V1088" i="1"/>
  <c r="U1088" i="1" a="1"/>
  <c r="U1088" i="1" s="1"/>
  <c r="U1073" i="1" a="1"/>
  <c r="U1073" i="1" s="1"/>
  <c r="AL1085" i="1"/>
  <c r="V1085" i="1"/>
  <c r="U1087" i="1" a="1"/>
  <c r="U1087" i="1" s="1"/>
  <c r="V1095" i="1"/>
  <c r="AL1095" i="1"/>
  <c r="AL1066" i="1"/>
  <c r="V1089" i="1"/>
  <c r="U1089" i="1" a="1"/>
  <c r="U1089" i="1" s="1"/>
  <c r="AL1089" i="1"/>
  <c r="V1057" i="1"/>
  <c r="AL1057" i="1"/>
  <c r="U1057" i="1" a="1"/>
  <c r="U1057" i="1" s="1"/>
  <c r="AL1067" i="1"/>
  <c r="V1067" i="1"/>
  <c r="V1079" i="1"/>
  <c r="U1079" i="1" a="1"/>
  <c r="U1079" i="1" s="1"/>
  <c r="AL1088" i="1"/>
  <c r="U1128" i="1" a="1"/>
  <c r="U1128" i="1" s="1"/>
  <c r="AL1128" i="1"/>
  <c r="V1128" i="1"/>
  <c r="V1131" i="1"/>
  <c r="U1131" i="1" a="1"/>
  <c r="U1131" i="1" s="1"/>
  <c r="AL1131" i="1"/>
  <c r="V1080" i="1"/>
  <c r="U1080" i="1" a="1"/>
  <c r="U1080" i="1" s="1"/>
  <c r="AL1080" i="1"/>
  <c r="AL1094" i="1"/>
  <c r="V1094" i="1"/>
  <c r="V1086" i="1"/>
  <c r="AL1086" i="1"/>
  <c r="AM1090" i="1"/>
  <c r="AN1090" i="1"/>
  <c r="V1123" i="1"/>
  <c r="U1123" i="1" a="1"/>
  <c r="U1123" i="1" s="1"/>
  <c r="AL1123" i="1"/>
  <c r="AL1059" i="1"/>
  <c r="U1059" i="1" a="1"/>
  <c r="U1059" i="1" s="1"/>
  <c r="V1059" i="1"/>
  <c r="AN1078" i="1"/>
  <c r="AM1078" i="1"/>
  <c r="U1086" i="1" a="1"/>
  <c r="U1086" i="1" s="1"/>
  <c r="V1097" i="1"/>
  <c r="AL1097" i="1"/>
  <c r="U1097" i="1" a="1"/>
  <c r="U1097" i="1" s="1"/>
  <c r="AL1063" i="1"/>
  <c r="V1063" i="1"/>
  <c r="U1063" i="1" a="1"/>
  <c r="U1063" i="1" s="1"/>
  <c r="V1069" i="1"/>
  <c r="U1069" i="1" a="1"/>
  <c r="U1069" i="1" s="1"/>
  <c r="AL1069" i="1"/>
  <c r="AL1075" i="1"/>
  <c r="U1075" i="1" a="1"/>
  <c r="U1075" i="1" s="1"/>
  <c r="AN1112" i="1"/>
  <c r="AM1112" i="1"/>
  <c r="AN1115" i="1"/>
  <c r="AM1115" i="1"/>
  <c r="U1090" i="1" a="1"/>
  <c r="U1090" i="1" s="1"/>
  <c r="U1096" i="1" a="1"/>
  <c r="U1096" i="1" s="1"/>
  <c r="V1103" i="1"/>
  <c r="AL1103" i="1"/>
  <c r="U1103" i="1" a="1"/>
  <c r="U1103" i="1" s="1"/>
  <c r="V1114" i="1"/>
  <c r="AL1114" i="1"/>
  <c r="U1114" i="1" a="1"/>
  <c r="U1114" i="1" s="1"/>
  <c r="U1116" i="1" a="1"/>
  <c r="U1116" i="1" s="1"/>
  <c r="AL1116" i="1"/>
  <c r="V1116" i="1"/>
  <c r="V1074" i="1"/>
  <c r="U1074" i="1" a="1"/>
  <c r="U1074" i="1" s="1"/>
  <c r="V1081" i="1"/>
  <c r="U1081" i="1" a="1"/>
  <c r="U1081" i="1" s="1"/>
  <c r="AN1100" i="1"/>
  <c r="AM1100" i="1"/>
  <c r="V1127" i="1"/>
  <c r="U1127" i="1" a="1"/>
  <c r="U1127" i="1" s="1"/>
  <c r="AL1127" i="1"/>
  <c r="AL1077" i="1"/>
  <c r="V1091" i="1"/>
  <c r="U1091" i="1" a="1"/>
  <c r="U1091" i="1" s="1"/>
  <c r="AL1091" i="1"/>
  <c r="AN1096" i="1"/>
  <c r="AM1096" i="1"/>
  <c r="V1101" i="1"/>
  <c r="AL1101" i="1"/>
  <c r="AL1109" i="1"/>
  <c r="V1109" i="1"/>
  <c r="U1109" i="1" a="1"/>
  <c r="U1109" i="1" s="1"/>
  <c r="U1084" i="1" a="1"/>
  <c r="U1084" i="1" s="1"/>
  <c r="U1101" i="1" a="1"/>
  <c r="U1101" i="1" s="1"/>
  <c r="V1110" i="1"/>
  <c r="AL1110" i="1"/>
  <c r="U1110" i="1" a="1"/>
  <c r="U1110" i="1" s="1"/>
  <c r="V1083" i="1"/>
  <c r="AL1083" i="1"/>
  <c r="AL1093" i="1"/>
  <c r="V1093" i="1"/>
  <c r="AN1092" i="1"/>
  <c r="AM1092" i="1"/>
  <c r="AL1074" i="1"/>
  <c r="U1078" i="1" a="1"/>
  <c r="U1078" i="1" s="1"/>
  <c r="AL1081" i="1"/>
  <c r="U1100" i="1" a="1"/>
  <c r="U1100" i="1" s="1"/>
  <c r="U1108" i="1" a="1"/>
  <c r="U1108" i="1" s="1"/>
  <c r="V1108" i="1"/>
  <c r="AL1113" i="1"/>
  <c r="V1113" i="1"/>
  <c r="U1113" i="1" a="1"/>
  <c r="U1113" i="1" s="1"/>
  <c r="U1115" i="1" a="1"/>
  <c r="U1115" i="1" s="1"/>
  <c r="AL1133" i="1"/>
  <c r="V1133" i="1"/>
  <c r="U1133" i="1" a="1"/>
  <c r="U1133" i="1" s="1"/>
  <c r="U1134" i="1" a="1"/>
  <c r="U1134" i="1" s="1"/>
  <c r="AL1134" i="1"/>
  <c r="AN1102" i="1"/>
  <c r="V1106" i="1"/>
  <c r="AL1106" i="1"/>
  <c r="AL1107" i="1"/>
  <c r="V1122" i="1"/>
  <c r="AL1122" i="1"/>
  <c r="V1126" i="1"/>
  <c r="AL1126" i="1"/>
  <c r="V1132" i="1"/>
  <c r="U1132" i="1" a="1"/>
  <c r="U1132" i="1" s="1"/>
  <c r="AL1132" i="1"/>
  <c r="V1119" i="1"/>
  <c r="U1119" i="1" a="1"/>
  <c r="U1119" i="1" s="1"/>
  <c r="AL1108" i="1"/>
  <c r="U1120" i="1" a="1"/>
  <c r="U1120" i="1" s="1"/>
  <c r="AL1120" i="1"/>
  <c r="V1120" i="1"/>
  <c r="AL1129" i="1"/>
  <c r="V1129" i="1"/>
  <c r="U1129" i="1" a="1"/>
  <c r="U1129" i="1" s="1"/>
  <c r="AL1117" i="1"/>
  <c r="V1117" i="1"/>
  <c r="U1117" i="1" a="1"/>
  <c r="U1117" i="1" s="1"/>
  <c r="AN1104" i="1"/>
  <c r="AM1104" i="1"/>
  <c r="U1107" i="1" a="1"/>
  <c r="U1107" i="1" s="1"/>
  <c r="U1112" i="1" a="1"/>
  <c r="U1112" i="1" s="1"/>
  <c r="V1112" i="1"/>
  <c r="AL1119" i="1"/>
  <c r="U1124" i="1" a="1"/>
  <c r="U1124" i="1" s="1"/>
  <c r="AL1124" i="1"/>
  <c r="V1124" i="1"/>
  <c r="V1130" i="1"/>
  <c r="AL1130" i="1"/>
  <c r="AL1121" i="1"/>
  <c r="V1121" i="1"/>
  <c r="U1121" i="1" a="1"/>
  <c r="U1121" i="1" s="1"/>
  <c r="AM1111" i="1"/>
  <c r="AL1125" i="1"/>
  <c r="V1125" i="1"/>
  <c r="U1125" i="1" a="1"/>
  <c r="U1125" i="1" s="1"/>
  <c r="V1118" i="1"/>
  <c r="AL1118" i="1"/>
  <c r="AN931" i="1" l="1"/>
  <c r="AM931" i="1"/>
  <c r="AM1101" i="1"/>
  <c r="AN1101" i="1"/>
  <c r="AM1015" i="1"/>
  <c r="AN1015" i="1"/>
  <c r="AN995" i="1"/>
  <c r="AM995" i="1"/>
  <c r="AM971" i="1"/>
  <c r="AN971" i="1"/>
  <c r="AN984" i="1"/>
  <c r="AM984" i="1"/>
  <c r="AN969" i="1"/>
  <c r="AM969" i="1"/>
  <c r="AN964" i="1"/>
  <c r="AM964" i="1"/>
  <c r="AM911" i="1"/>
  <c r="AN911" i="1"/>
  <c r="AN850" i="1"/>
  <c r="AM850" i="1"/>
  <c r="AM889" i="1"/>
  <c r="AN889" i="1"/>
  <c r="AN793" i="1"/>
  <c r="AM793" i="1"/>
  <c r="AM762" i="1"/>
  <c r="AN762" i="1"/>
  <c r="AN792" i="1"/>
  <c r="AM792" i="1"/>
  <c r="AN797" i="1"/>
  <c r="AM797" i="1"/>
  <c r="AN741" i="1"/>
  <c r="AM741" i="1"/>
  <c r="AM775" i="1"/>
  <c r="AN775" i="1"/>
  <c r="AM641" i="1"/>
  <c r="AN641" i="1"/>
  <c r="AN647" i="1"/>
  <c r="AM647" i="1"/>
  <c r="AN746" i="1"/>
  <c r="AM746" i="1"/>
  <c r="AN729" i="1"/>
  <c r="AM729" i="1"/>
  <c r="AN716" i="1"/>
  <c r="AM716" i="1"/>
  <c r="AM693" i="1"/>
  <c r="AN693" i="1"/>
  <c r="AM620" i="1"/>
  <c r="AN620" i="1"/>
  <c r="AN629" i="1"/>
  <c r="AM629" i="1"/>
  <c r="AN649" i="1"/>
  <c r="AM649" i="1"/>
  <c r="AN555" i="1"/>
  <c r="AM555" i="1"/>
  <c r="AM498" i="1"/>
  <c r="AN498" i="1"/>
  <c r="AN600" i="1"/>
  <c r="AM600" i="1"/>
  <c r="AN535" i="1"/>
  <c r="AM535" i="1"/>
  <c r="AN490" i="1"/>
  <c r="AM490" i="1"/>
  <c r="AN501" i="1"/>
  <c r="AM501" i="1"/>
  <c r="AN425" i="1"/>
  <c r="AM425" i="1"/>
  <c r="AM481" i="1"/>
  <c r="AN481" i="1"/>
  <c r="AM430" i="1"/>
  <c r="AN430" i="1"/>
  <c r="AM429" i="1"/>
  <c r="AN429" i="1"/>
  <c r="AN392" i="1"/>
  <c r="AM392" i="1"/>
  <c r="AN301" i="1"/>
  <c r="AM301" i="1"/>
  <c r="AN411" i="1"/>
  <c r="AM411" i="1"/>
  <c r="AN374" i="1"/>
  <c r="AM374" i="1"/>
  <c r="AN315" i="1"/>
  <c r="AM315" i="1"/>
  <c r="AM283" i="1"/>
  <c r="AN283" i="1"/>
  <c r="AN281" i="1"/>
  <c r="AM281" i="1"/>
  <c r="AN261" i="1"/>
  <c r="AM261" i="1"/>
  <c r="AN293" i="1"/>
  <c r="AM293" i="1"/>
  <c r="AN216" i="1"/>
  <c r="AM216" i="1"/>
  <c r="AM186" i="1"/>
  <c r="AN186" i="1"/>
  <c r="AN194" i="1"/>
  <c r="AM194" i="1"/>
  <c r="AM338" i="1"/>
  <c r="AN338" i="1"/>
  <c r="AN202" i="1"/>
  <c r="AM202" i="1"/>
  <c r="AN49" i="1"/>
  <c r="AM49" i="1"/>
  <c r="AM145" i="1"/>
  <c r="AN145" i="1"/>
  <c r="AN124" i="1"/>
  <c r="AM124" i="1"/>
  <c r="AN99" i="1"/>
  <c r="AM99" i="1"/>
  <c r="AM74" i="1"/>
  <c r="AN74" i="1"/>
  <c r="AN45" i="1"/>
  <c r="AM45" i="1"/>
  <c r="AN18" i="1"/>
  <c r="AM18" i="1"/>
  <c r="AN1118" i="1"/>
  <c r="AM1118" i="1"/>
  <c r="AN1122" i="1"/>
  <c r="AM1122" i="1"/>
  <c r="AN1029" i="1"/>
  <c r="AM1029" i="1"/>
  <c r="AM1009" i="1"/>
  <c r="AN1009" i="1"/>
  <c r="AM950" i="1"/>
  <c r="AN950" i="1"/>
  <c r="AM867" i="1"/>
  <c r="AN867" i="1"/>
  <c r="AN854" i="1"/>
  <c r="AM854" i="1"/>
  <c r="AN761" i="1"/>
  <c r="AM761" i="1"/>
  <c r="AM804" i="1"/>
  <c r="AN804" i="1"/>
  <c r="AM713" i="1"/>
  <c r="AN713" i="1"/>
  <c r="AM705" i="1"/>
  <c r="AN705" i="1"/>
  <c r="AN678" i="1"/>
  <c r="AM678" i="1"/>
  <c r="AM689" i="1"/>
  <c r="AN689" i="1"/>
  <c r="AN688" i="1"/>
  <c r="AM688" i="1"/>
  <c r="AN560" i="1"/>
  <c r="AM560" i="1"/>
  <c r="AM638" i="1"/>
  <c r="AN638" i="1"/>
  <c r="AN551" i="1"/>
  <c r="AM551" i="1"/>
  <c r="AN626" i="1"/>
  <c r="AM626" i="1"/>
  <c r="AM577" i="1"/>
  <c r="AN577" i="1"/>
  <c r="AN574" i="1"/>
  <c r="AM574" i="1"/>
  <c r="AN463" i="1"/>
  <c r="AM463" i="1"/>
  <c r="AM367" i="1"/>
  <c r="AN367" i="1"/>
  <c r="AM387" i="1"/>
  <c r="AN387" i="1"/>
  <c r="AM390" i="1"/>
  <c r="AN390" i="1"/>
  <c r="AN457" i="1"/>
  <c r="AM457" i="1"/>
  <c r="AN402" i="1"/>
  <c r="AM402" i="1"/>
  <c r="AM385" i="1"/>
  <c r="AN385" i="1"/>
  <c r="AN305" i="1"/>
  <c r="AM305" i="1"/>
  <c r="AN274" i="1"/>
  <c r="AM274" i="1"/>
  <c r="AM238" i="1"/>
  <c r="AN238" i="1"/>
  <c r="AN342" i="1"/>
  <c r="AM342" i="1"/>
  <c r="AM282" i="1"/>
  <c r="AN282" i="1"/>
  <c r="AN187" i="1"/>
  <c r="AM187" i="1"/>
  <c r="AM336" i="1"/>
  <c r="AN336" i="1"/>
  <c r="AN232" i="1"/>
  <c r="AM232" i="1"/>
  <c r="AM143" i="1"/>
  <c r="AN143" i="1"/>
  <c r="AN112" i="1"/>
  <c r="AM112" i="1"/>
  <c r="AN7" i="1"/>
  <c r="AM7" i="1"/>
  <c r="AM192" i="1"/>
  <c r="AN192" i="1"/>
  <c r="AM57" i="1"/>
  <c r="AN57" i="1"/>
  <c r="AN133" i="1"/>
  <c r="AM133" i="1"/>
  <c r="AM132" i="1"/>
  <c r="AN132" i="1"/>
  <c r="AN43" i="1"/>
  <c r="AM43" i="1"/>
  <c r="AN34" i="1"/>
  <c r="AM34" i="1"/>
  <c r="AN55" i="1"/>
  <c r="AM55" i="1"/>
  <c r="AM64" i="1"/>
  <c r="AN64" i="1"/>
  <c r="AM24" i="1"/>
  <c r="AN24" i="1"/>
  <c r="AM16" i="1"/>
  <c r="AN16" i="1"/>
  <c r="AM14" i="1"/>
  <c r="AN14" i="1"/>
  <c r="AM3" i="1"/>
  <c r="AN3" i="1"/>
  <c r="AN15" i="1"/>
  <c r="AM15" i="1"/>
  <c r="AN1014" i="1"/>
  <c r="AM1014" i="1"/>
  <c r="AN1124" i="1"/>
  <c r="AM1124" i="1"/>
  <c r="AN1059" i="1"/>
  <c r="AM1059" i="1"/>
  <c r="AN1093" i="1"/>
  <c r="AM1093" i="1"/>
  <c r="AN1123" i="1"/>
  <c r="AM1123" i="1"/>
  <c r="AN1057" i="1"/>
  <c r="AM1057" i="1"/>
  <c r="AN1012" i="1"/>
  <c r="AM1012" i="1"/>
  <c r="AN967" i="1"/>
  <c r="AM967" i="1"/>
  <c r="AN990" i="1"/>
  <c r="AM990" i="1"/>
  <c r="AN941" i="1"/>
  <c r="AM941" i="1"/>
  <c r="AN890" i="1"/>
  <c r="AM890" i="1"/>
  <c r="AN900" i="1"/>
  <c r="AM900" i="1"/>
  <c r="AN880" i="1"/>
  <c r="AM880" i="1"/>
  <c r="AN785" i="1"/>
  <c r="AM785" i="1"/>
  <c r="AN1119" i="1"/>
  <c r="AM1119" i="1"/>
  <c r="AN1083" i="1"/>
  <c r="AM1083" i="1"/>
  <c r="AN1076" i="1"/>
  <c r="AM1076" i="1"/>
  <c r="AN1054" i="1"/>
  <c r="AM1054" i="1"/>
  <c r="AN1062" i="1"/>
  <c r="AM1062" i="1"/>
  <c r="AN1053" i="1"/>
  <c r="AM1053" i="1"/>
  <c r="AM1058" i="1"/>
  <c r="AN1058" i="1"/>
  <c r="AM1018" i="1"/>
  <c r="AN1018" i="1"/>
  <c r="AM1011" i="1"/>
  <c r="AN1011" i="1"/>
  <c r="AN966" i="1"/>
  <c r="AM966" i="1"/>
  <c r="AM949" i="1"/>
  <c r="AN949" i="1"/>
  <c r="AM913" i="1"/>
  <c r="AN913" i="1"/>
  <c r="AM954" i="1"/>
  <c r="AN954" i="1"/>
  <c r="AN864" i="1"/>
  <c r="AM864" i="1"/>
  <c r="AN902" i="1"/>
  <c r="AM902" i="1"/>
  <c r="AM801" i="1"/>
  <c r="AN801" i="1"/>
  <c r="AM769" i="1"/>
  <c r="AN769" i="1"/>
  <c r="AM799" i="1"/>
  <c r="AN799" i="1"/>
  <c r="AN703" i="1"/>
  <c r="AM703" i="1"/>
  <c r="AM740" i="1"/>
  <c r="AN740" i="1"/>
  <c r="AN659" i="1"/>
  <c r="AM659" i="1"/>
  <c r="AM685" i="1"/>
  <c r="AN685" i="1"/>
  <c r="AM679" i="1"/>
  <c r="AN679" i="1"/>
  <c r="AM681" i="1"/>
  <c r="AN681" i="1"/>
  <c r="AN550" i="1"/>
  <c r="AM550" i="1"/>
  <c r="AN623" i="1"/>
  <c r="AM623" i="1"/>
  <c r="AN699" i="1"/>
  <c r="AM699" i="1"/>
  <c r="AN589" i="1"/>
  <c r="AM589" i="1"/>
  <c r="AN588" i="1"/>
  <c r="AM588" i="1"/>
  <c r="AN670" i="1"/>
  <c r="AM670" i="1"/>
  <c r="AN570" i="1"/>
  <c r="AM570" i="1"/>
  <c r="AN467" i="1"/>
  <c r="AM467" i="1"/>
  <c r="AM504" i="1"/>
  <c r="AN504" i="1"/>
  <c r="AM534" i="1"/>
  <c r="AN534" i="1"/>
  <c r="AN477" i="1"/>
  <c r="AM477" i="1"/>
  <c r="AN410" i="1"/>
  <c r="AM410" i="1"/>
  <c r="AN479" i="1"/>
  <c r="AM479" i="1"/>
  <c r="AM458" i="1"/>
  <c r="AN458" i="1"/>
  <c r="AN438" i="1"/>
  <c r="AM438" i="1"/>
  <c r="AN382" i="1"/>
  <c r="AM382" i="1"/>
  <c r="AN394" i="1"/>
  <c r="AM394" i="1"/>
  <c r="AK447" i="1"/>
  <c r="AI447" i="1"/>
  <c r="AH447" i="1" s="1"/>
  <c r="AM440" i="1"/>
  <c r="AN440" i="1"/>
  <c r="AN306" i="1"/>
  <c r="AM306" i="1"/>
  <c r="AM372" i="1"/>
  <c r="AN372" i="1"/>
  <c r="AM302" i="1"/>
  <c r="AN302" i="1"/>
  <c r="AN242" i="1"/>
  <c r="AM242" i="1"/>
  <c r="AM198" i="1"/>
  <c r="AN198" i="1"/>
  <c r="AM220" i="1"/>
  <c r="AN220" i="1"/>
  <c r="AN126" i="1"/>
  <c r="AM126" i="1"/>
  <c r="AN214" i="1"/>
  <c r="AM214" i="1"/>
  <c r="AN196" i="1"/>
  <c r="AM196" i="1"/>
  <c r="AM161" i="1"/>
  <c r="AN161" i="1"/>
  <c r="AM118" i="1"/>
  <c r="AN118" i="1"/>
  <c r="AN59" i="1"/>
  <c r="AM59" i="1"/>
  <c r="AN121" i="1"/>
  <c r="AM121" i="1"/>
  <c r="AN17" i="1"/>
  <c r="AM17" i="1"/>
  <c r="AN65" i="1"/>
  <c r="AM65" i="1"/>
  <c r="AM1103" i="1"/>
  <c r="AN1103" i="1"/>
  <c r="AM1020" i="1"/>
  <c r="AN1020" i="1"/>
  <c r="AM1129" i="1"/>
  <c r="AN1129" i="1"/>
  <c r="AN1131" i="1"/>
  <c r="AM1131" i="1"/>
  <c r="AN1048" i="1"/>
  <c r="AM1048" i="1"/>
  <c r="AN1045" i="1"/>
  <c r="AM1045" i="1"/>
  <c r="AM1043" i="1"/>
  <c r="AN1043" i="1"/>
  <c r="AN972" i="1"/>
  <c r="AM972" i="1"/>
  <c r="AN1120" i="1"/>
  <c r="AM1120" i="1"/>
  <c r="AN1107" i="1"/>
  <c r="AM1107" i="1"/>
  <c r="AN1113" i="1"/>
  <c r="AM1113" i="1"/>
  <c r="AN1063" i="1"/>
  <c r="AM1063" i="1"/>
  <c r="AM1089" i="1"/>
  <c r="AN1089" i="1"/>
  <c r="AN1087" i="1"/>
  <c r="AM1087" i="1"/>
  <c r="AN1056" i="1"/>
  <c r="AM1056" i="1"/>
  <c r="AN1028" i="1"/>
  <c r="AM1028" i="1"/>
  <c r="AM1003" i="1"/>
  <c r="AN1003" i="1"/>
  <c r="AN936" i="1"/>
  <c r="AM936" i="1"/>
  <c r="AN937" i="1"/>
  <c r="AM937" i="1"/>
  <c r="AM922" i="1"/>
  <c r="AN922" i="1"/>
  <c r="AM897" i="1"/>
  <c r="AN897" i="1"/>
  <c r="AN780" i="1"/>
  <c r="AM780" i="1"/>
  <c r="AM806" i="1"/>
  <c r="AN806" i="1"/>
  <c r="AN752" i="1"/>
  <c r="AM752" i="1"/>
  <c r="AM870" i="1"/>
  <c r="AN870" i="1"/>
  <c r="AM637" i="1"/>
  <c r="AN637" i="1"/>
  <c r="AN749" i="1"/>
  <c r="AM749" i="1"/>
  <c r="AN548" i="1"/>
  <c r="AM548" i="1"/>
  <c r="AN597" i="1"/>
  <c r="AM597" i="1"/>
  <c r="AN549" i="1"/>
  <c r="AM549" i="1"/>
  <c r="AN656" i="1"/>
  <c r="AM656" i="1"/>
  <c r="AN561" i="1"/>
  <c r="AM561" i="1"/>
  <c r="AM590" i="1"/>
  <c r="AN590" i="1"/>
  <c r="AM475" i="1"/>
  <c r="AN475" i="1"/>
  <c r="AN420" i="1"/>
  <c r="AM420" i="1"/>
  <c r="AM352" i="1"/>
  <c r="AN352" i="1"/>
  <c r="AM370" i="1"/>
  <c r="AN370" i="1"/>
  <c r="AN363" i="1"/>
  <c r="AM363" i="1"/>
  <c r="AM296" i="1"/>
  <c r="AN296" i="1"/>
  <c r="AN217" i="1"/>
  <c r="AM217" i="1"/>
  <c r="AN328" i="1"/>
  <c r="AM328" i="1"/>
  <c r="AN257" i="1"/>
  <c r="AM257" i="1"/>
  <c r="AN138" i="1"/>
  <c r="AM138" i="1"/>
  <c r="AN117" i="1"/>
  <c r="AM117" i="1"/>
  <c r="AN203" i="1"/>
  <c r="AM203" i="1"/>
  <c r="AN225" i="1"/>
  <c r="AM225" i="1"/>
  <c r="AN172" i="1"/>
  <c r="AM172" i="1"/>
  <c r="AN206" i="1"/>
  <c r="AM206" i="1"/>
  <c r="AM200" i="1"/>
  <c r="AN200" i="1"/>
  <c r="AN104" i="1"/>
  <c r="AM104" i="1"/>
  <c r="AN5" i="1"/>
  <c r="AM5" i="1"/>
  <c r="AM39" i="1"/>
  <c r="AN39" i="1"/>
  <c r="AM113" i="1"/>
  <c r="AN113" i="1"/>
  <c r="AM254" i="1"/>
  <c r="AN254" i="1"/>
  <c r="AN219" i="1"/>
  <c r="AM219" i="1"/>
  <c r="AN142" i="1"/>
  <c r="AM142" i="1"/>
  <c r="AN102" i="1"/>
  <c r="AM102" i="1"/>
  <c r="AN131" i="1"/>
  <c r="AM131" i="1"/>
  <c r="AM158" i="1"/>
  <c r="AN158" i="1"/>
  <c r="AM114" i="1"/>
  <c r="AN114" i="1"/>
  <c r="AM116" i="1"/>
  <c r="AN116" i="1"/>
  <c r="AN47" i="1"/>
  <c r="AM47" i="1"/>
  <c r="AN37" i="1"/>
  <c r="AM37" i="1"/>
  <c r="AN12" i="1"/>
  <c r="AM12" i="1"/>
  <c r="AN1047" i="1"/>
  <c r="AM1047" i="1"/>
  <c r="AN983" i="1"/>
  <c r="AM983" i="1"/>
  <c r="AM848" i="1"/>
  <c r="AN848" i="1"/>
  <c r="AM687" i="1"/>
  <c r="AN687" i="1"/>
  <c r="AN610" i="1"/>
  <c r="AM610" i="1"/>
  <c r="AN267" i="1"/>
  <c r="AM267" i="1"/>
  <c r="AM994" i="1"/>
  <c r="AN994" i="1"/>
  <c r="AM709" i="1"/>
  <c r="AN709" i="1"/>
  <c r="AM655" i="1"/>
  <c r="AN655" i="1"/>
  <c r="AN546" i="1"/>
  <c r="AM546" i="1"/>
  <c r="AM564" i="1"/>
  <c r="AN564" i="1"/>
  <c r="AN449" i="1"/>
  <c r="AM449" i="1"/>
  <c r="AN512" i="1"/>
  <c r="AM512" i="1"/>
  <c r="AN472" i="1"/>
  <c r="AM472" i="1"/>
  <c r="AN285" i="1"/>
  <c r="AM285" i="1"/>
  <c r="AN303" i="1"/>
  <c r="AM303" i="1"/>
  <c r="AM427" i="1"/>
  <c r="AN427" i="1"/>
  <c r="AN277" i="1"/>
  <c r="AM277" i="1"/>
  <c r="AN321" i="1"/>
  <c r="AM321" i="1"/>
  <c r="AM170" i="1"/>
  <c r="AN170" i="1"/>
  <c r="AN260" i="1"/>
  <c r="AM260" i="1"/>
  <c r="AN201" i="1"/>
  <c r="AM201" i="1"/>
  <c r="AM332" i="1"/>
  <c r="AN332" i="1"/>
  <c r="AM289" i="1"/>
  <c r="AN289" i="1"/>
  <c r="AN237" i="1"/>
  <c r="AM237" i="1"/>
  <c r="AN119" i="1"/>
  <c r="AM119" i="1"/>
  <c r="AN139" i="1"/>
  <c r="AM139" i="1"/>
  <c r="AM184" i="1"/>
  <c r="AN184" i="1"/>
  <c r="AN61" i="1"/>
  <c r="AM61" i="1"/>
  <c r="AN13" i="1"/>
  <c r="AM13" i="1"/>
  <c r="AN33" i="1"/>
  <c r="AM33" i="1"/>
  <c r="AN97" i="1"/>
  <c r="AM97" i="1"/>
  <c r="AN58" i="1"/>
  <c r="AM58" i="1"/>
  <c r="AM60" i="1"/>
  <c r="AN60" i="1"/>
  <c r="AN4" i="1"/>
  <c r="AM4" i="1"/>
  <c r="AM8" i="1"/>
  <c r="AN8" i="1"/>
  <c r="AN1091" i="1"/>
  <c r="AM1091" i="1"/>
  <c r="AN835" i="1"/>
  <c r="AM835" i="1"/>
  <c r="AM509" i="1"/>
  <c r="AN509" i="1"/>
  <c r="AN499" i="1"/>
  <c r="AM499" i="1"/>
  <c r="AN434" i="1"/>
  <c r="AM434" i="1"/>
  <c r="AN903" i="1"/>
  <c r="AM903" i="1"/>
  <c r="AM800" i="1"/>
  <c r="AN800" i="1"/>
  <c r="AN644" i="1"/>
  <c r="AM644" i="1"/>
  <c r="AM613" i="1"/>
  <c r="AN613" i="1"/>
  <c r="AN612" i="1"/>
  <c r="AM612" i="1"/>
  <c r="AM558" i="1"/>
  <c r="AN558" i="1"/>
  <c r="AM531" i="1"/>
  <c r="AN531" i="1"/>
  <c r="AM582" i="1"/>
  <c r="AN582" i="1"/>
  <c r="AM393" i="1"/>
  <c r="AN393" i="1"/>
  <c r="AN1116" i="1"/>
  <c r="AM1116" i="1"/>
  <c r="AM1086" i="1"/>
  <c r="AN1086" i="1"/>
  <c r="AN1025" i="1"/>
  <c r="AM1025" i="1"/>
  <c r="AM1027" i="1"/>
  <c r="AN1027" i="1"/>
  <c r="AM1005" i="1"/>
  <c r="AN1005" i="1"/>
  <c r="AN993" i="1"/>
  <c r="AM993" i="1"/>
  <c r="AM980" i="1"/>
  <c r="AN980" i="1"/>
  <c r="AM992" i="1"/>
  <c r="AN992" i="1"/>
  <c r="AN953" i="1"/>
  <c r="AM953" i="1"/>
  <c r="AN921" i="1"/>
  <c r="AM921" i="1"/>
  <c r="AM874" i="1"/>
  <c r="AN874" i="1"/>
  <c r="AN945" i="1"/>
  <c r="AM945" i="1"/>
  <c r="AN872" i="1"/>
  <c r="AM872" i="1"/>
  <c r="AN862" i="1"/>
  <c r="AM862" i="1"/>
  <c r="AN777" i="1"/>
  <c r="AM777" i="1"/>
  <c r="AN807" i="1"/>
  <c r="AM807" i="1"/>
  <c r="AM803" i="1"/>
  <c r="AN803" i="1"/>
  <c r="AK746" i="1"/>
  <c r="AI746" i="1"/>
  <c r="AH746" i="1" s="1"/>
  <c r="AN783" i="1"/>
  <c r="AM783" i="1"/>
  <c r="AM764" i="1"/>
  <c r="AN764" i="1"/>
  <c r="AN697" i="1"/>
  <c r="AM697" i="1"/>
  <c r="AN631" i="1"/>
  <c r="AM631" i="1"/>
  <c r="AN668" i="1"/>
  <c r="AM668" i="1"/>
  <c r="AN673" i="1"/>
  <c r="AM673" i="1"/>
  <c r="AN575" i="1"/>
  <c r="AM575" i="1"/>
  <c r="AN614" i="1"/>
  <c r="AM614" i="1"/>
  <c r="AN603" i="1"/>
  <c r="AM603" i="1"/>
  <c r="AM507" i="1"/>
  <c r="AN507" i="1"/>
  <c r="AN375" i="1"/>
  <c r="AM375" i="1"/>
  <c r="AM514" i="1"/>
  <c r="AN514" i="1"/>
  <c r="AN417" i="1"/>
  <c r="AM417" i="1"/>
  <c r="AM351" i="1"/>
  <c r="AN351" i="1"/>
  <c r="AN353" i="1"/>
  <c r="AM353" i="1"/>
  <c r="AN418" i="1"/>
  <c r="AM418" i="1"/>
  <c r="AM364" i="1"/>
  <c r="AN364" i="1"/>
  <c r="AN287" i="1"/>
  <c r="AM287" i="1"/>
  <c r="AN403" i="1"/>
  <c r="AM403" i="1"/>
  <c r="AM269" i="1"/>
  <c r="AN269" i="1"/>
  <c r="AM164" i="1"/>
  <c r="AN164" i="1"/>
  <c r="AN264" i="1"/>
  <c r="AM264" i="1"/>
  <c r="AM211" i="1"/>
  <c r="AN211" i="1"/>
  <c r="AN159" i="1"/>
  <c r="AM159" i="1"/>
  <c r="AM98" i="1"/>
  <c r="AN98" i="1"/>
  <c r="AM1125" i="1"/>
  <c r="AN1125" i="1"/>
  <c r="AN963" i="1"/>
  <c r="AM963" i="1"/>
  <c r="AM634" i="1"/>
  <c r="AN634" i="1"/>
  <c r="AN426" i="1"/>
  <c r="AM426" i="1"/>
  <c r="AN397" i="1"/>
  <c r="AM397" i="1"/>
  <c r="AN1108" i="1"/>
  <c r="AM1108" i="1"/>
  <c r="AN1073" i="1"/>
  <c r="AM1073" i="1"/>
  <c r="AN852" i="1"/>
  <c r="AM852" i="1"/>
  <c r="AM730" i="1"/>
  <c r="AN730" i="1"/>
  <c r="AM617" i="1"/>
  <c r="AN617" i="1"/>
  <c r="AM633" i="1"/>
  <c r="AN633" i="1"/>
  <c r="AN591" i="1"/>
  <c r="AM591" i="1"/>
  <c r="AN492" i="1"/>
  <c r="AM492" i="1"/>
  <c r="AN414" i="1"/>
  <c r="AM414" i="1"/>
  <c r="AM361" i="1"/>
  <c r="AN361" i="1"/>
  <c r="AN452" i="1"/>
  <c r="AM452" i="1"/>
  <c r="AN365" i="1"/>
  <c r="AM365" i="1"/>
  <c r="AN422" i="1"/>
  <c r="AM422" i="1"/>
  <c r="AN1066" i="1"/>
  <c r="AM1066" i="1"/>
  <c r="AN1031" i="1"/>
  <c r="AM1031" i="1"/>
  <c r="AN1134" i="1"/>
  <c r="AM1134" i="1"/>
  <c r="AM1081" i="1"/>
  <c r="AN1081" i="1"/>
  <c r="AN1077" i="1"/>
  <c r="AM1077" i="1"/>
  <c r="AN1088" i="1"/>
  <c r="AM1088" i="1"/>
  <c r="AN1095" i="1"/>
  <c r="AM1095" i="1"/>
  <c r="AN1021" i="1"/>
  <c r="AM1021" i="1"/>
  <c r="AN1004" i="1"/>
  <c r="AM1004" i="1"/>
  <c r="AN1000" i="1"/>
  <c r="AM1000" i="1"/>
  <c r="AN988" i="1"/>
  <c r="AM988" i="1"/>
  <c r="AN952" i="1"/>
  <c r="AM952" i="1"/>
  <c r="AN926" i="1"/>
  <c r="AM926" i="1"/>
  <c r="AN942" i="1"/>
  <c r="AM942" i="1"/>
  <c r="AN920" i="1"/>
  <c r="AM920" i="1"/>
  <c r="AM894" i="1"/>
  <c r="AN894" i="1"/>
  <c r="AN812" i="1"/>
  <c r="AM812" i="1"/>
  <c r="AN794" i="1"/>
  <c r="AM794" i="1"/>
  <c r="AM853" i="1"/>
  <c r="AN853" i="1"/>
  <c r="AN779" i="1"/>
  <c r="AM779" i="1"/>
  <c r="AM736" i="1"/>
  <c r="AN736" i="1"/>
  <c r="AN721" i="1"/>
  <c r="AM721" i="1"/>
  <c r="AN608" i="1"/>
  <c r="AM608" i="1"/>
  <c r="AM581" i="1"/>
  <c r="AN581" i="1"/>
  <c r="AN602" i="1"/>
  <c r="AM602" i="1"/>
  <c r="AM619" i="1"/>
  <c r="AN619" i="1"/>
  <c r="AN528" i="1"/>
  <c r="AM528" i="1"/>
  <c r="AN628" i="1"/>
  <c r="AM628" i="1"/>
  <c r="AM580" i="1"/>
  <c r="AN580" i="1"/>
  <c r="AM464" i="1"/>
  <c r="AN464" i="1"/>
  <c r="AN515" i="1"/>
  <c r="AM515" i="1"/>
  <c r="AN347" i="1"/>
  <c r="AM347" i="1"/>
  <c r="AM530" i="1"/>
  <c r="AN530" i="1"/>
  <c r="AM408" i="1"/>
  <c r="AN408" i="1"/>
  <c r="AM456" i="1"/>
  <c r="AN456" i="1"/>
  <c r="AM340" i="1"/>
  <c r="AN340" i="1"/>
  <c r="AN251" i="1"/>
  <c r="AM251" i="1"/>
  <c r="AM350" i="1"/>
  <c r="AN350" i="1"/>
  <c r="AN325" i="1"/>
  <c r="AM325" i="1"/>
  <c r="AM355" i="1"/>
  <c r="AN355" i="1"/>
  <c r="AM140" i="1"/>
  <c r="AN140" i="1"/>
  <c r="AM166" i="1"/>
  <c r="AN166" i="1"/>
  <c r="AM234" i="1"/>
  <c r="AN234" i="1"/>
  <c r="AM125" i="1"/>
  <c r="AN125" i="1"/>
  <c r="AN160" i="1"/>
  <c r="AM160" i="1"/>
  <c r="AN41" i="1"/>
  <c r="AM41" i="1"/>
  <c r="AN151" i="1"/>
  <c r="AM151" i="1"/>
  <c r="AN110" i="1"/>
  <c r="AM110" i="1"/>
  <c r="AM89" i="1"/>
  <c r="AN89" i="1"/>
  <c r="AM42" i="1"/>
  <c r="AN42" i="1"/>
  <c r="AM28" i="1"/>
  <c r="AN28" i="1"/>
  <c r="AN46" i="1"/>
  <c r="AM46" i="1"/>
  <c r="AN52" i="1"/>
  <c r="AM52" i="1"/>
  <c r="AM891" i="1"/>
  <c r="AN891" i="1"/>
  <c r="AN753" i="1"/>
  <c r="AM753" i="1"/>
  <c r="AN510" i="1"/>
  <c r="AM510" i="1"/>
  <c r="AN1128" i="1"/>
  <c r="AM1128" i="1"/>
  <c r="AN1022" i="1"/>
  <c r="AM1022" i="1"/>
  <c r="AM1001" i="1"/>
  <c r="AN1001" i="1"/>
  <c r="AN928" i="1"/>
  <c r="AM928" i="1"/>
  <c r="AM876" i="1"/>
  <c r="AN876" i="1"/>
  <c r="AM742" i="1"/>
  <c r="AN742" i="1"/>
  <c r="AN1132" i="1"/>
  <c r="AM1132" i="1"/>
  <c r="AN1127" i="1"/>
  <c r="AM1127" i="1"/>
  <c r="AN1064" i="1"/>
  <c r="AM1064" i="1"/>
  <c r="AN1016" i="1"/>
  <c r="AM1016" i="1"/>
  <c r="AM997" i="1"/>
  <c r="AN997" i="1"/>
  <c r="AM977" i="1"/>
  <c r="AN977" i="1"/>
  <c r="AN968" i="1"/>
  <c r="AM968" i="1"/>
  <c r="AN939" i="1"/>
  <c r="AM939" i="1"/>
  <c r="AM907" i="1"/>
  <c r="AN907" i="1"/>
  <c r="AM849" i="1"/>
  <c r="AN849" i="1"/>
  <c r="AM859" i="1"/>
  <c r="AN859" i="1"/>
  <c r="AN817" i="1"/>
  <c r="AM817" i="1"/>
  <c r="AN865" i="1"/>
  <c r="AM865" i="1"/>
  <c r="AN975" i="1"/>
  <c r="AM975" i="1"/>
  <c r="AN759" i="1"/>
  <c r="AM759" i="1"/>
  <c r="AM776" i="1"/>
  <c r="AN776" i="1"/>
  <c r="AN683" i="1"/>
  <c r="AM683" i="1"/>
  <c r="AM723" i="1"/>
  <c r="AN723" i="1"/>
  <c r="AM651" i="1"/>
  <c r="AN651" i="1"/>
  <c r="AM738" i="1"/>
  <c r="AN738" i="1"/>
  <c r="AN604" i="1"/>
  <c r="AM604" i="1"/>
  <c r="AN657" i="1"/>
  <c r="AM657" i="1"/>
  <c r="AN545" i="1"/>
  <c r="AM545" i="1"/>
  <c r="AN568" i="1"/>
  <c r="AM568" i="1"/>
  <c r="AN583" i="1"/>
  <c r="AM583" i="1"/>
  <c r="AM593" i="1"/>
  <c r="AN593" i="1"/>
  <c r="AN524" i="1"/>
  <c r="AM524" i="1"/>
  <c r="AM522" i="1"/>
  <c r="AN522" i="1"/>
  <c r="AM552" i="1"/>
  <c r="AN552" i="1"/>
  <c r="AN572" i="1"/>
  <c r="AM572" i="1"/>
  <c r="AM554" i="1"/>
  <c r="AN554" i="1"/>
  <c r="AN565" i="1"/>
  <c r="AM565" i="1"/>
  <c r="AN494" i="1"/>
  <c r="AM494" i="1"/>
  <c r="AM445" i="1"/>
  <c r="AN445" i="1"/>
  <c r="AN359" i="1"/>
  <c r="AM359" i="1"/>
  <c r="AN406" i="1"/>
  <c r="AM406" i="1"/>
  <c r="AN346" i="1"/>
  <c r="AM346" i="1"/>
  <c r="AN334" i="1"/>
  <c r="AM334" i="1"/>
  <c r="AM241" i="1"/>
  <c r="AN241" i="1"/>
  <c r="AN227" i="1"/>
  <c r="AM227" i="1"/>
  <c r="AN288" i="1"/>
  <c r="AM288" i="1"/>
  <c r="AM212" i="1"/>
  <c r="AN212" i="1"/>
  <c r="AN167" i="1"/>
  <c r="AM167" i="1"/>
  <c r="AN165" i="1"/>
  <c r="AM165" i="1"/>
  <c r="AM188" i="1"/>
  <c r="AN188" i="1"/>
  <c r="AN229" i="1"/>
  <c r="AM229" i="1"/>
  <c r="AN30" i="1"/>
  <c r="AM30" i="1"/>
  <c r="AM122" i="1"/>
  <c r="AN122" i="1"/>
  <c r="AN91" i="1"/>
  <c r="AM91" i="1"/>
  <c r="AM146" i="1"/>
  <c r="AN146" i="1"/>
  <c r="AN69" i="1"/>
  <c r="AM69" i="1"/>
  <c r="AN174" i="1"/>
  <c r="AM174" i="1"/>
  <c r="AM130" i="1"/>
  <c r="AN130" i="1"/>
  <c r="AM86" i="1"/>
  <c r="AN86" i="1"/>
  <c r="AN27" i="1"/>
  <c r="AM27" i="1"/>
  <c r="AN6" i="1"/>
  <c r="AM6" i="1"/>
  <c r="AM36" i="1"/>
  <c r="AN36" i="1"/>
  <c r="AN691" i="1"/>
  <c r="AM691" i="1"/>
  <c r="AN526" i="1"/>
  <c r="AM526" i="1"/>
  <c r="AN442" i="1"/>
  <c r="AM442" i="1"/>
  <c r="AN436" i="1"/>
  <c r="AM436" i="1"/>
  <c r="AM179" i="1"/>
  <c r="AN179" i="1"/>
  <c r="AN1097" i="1"/>
  <c r="AM1097" i="1"/>
  <c r="AM1072" i="1"/>
  <c r="AN1072" i="1"/>
  <c r="AM1033" i="1"/>
  <c r="AN1033" i="1"/>
  <c r="AN946" i="1"/>
  <c r="AM946" i="1"/>
  <c r="AN892" i="1"/>
  <c r="AM892" i="1"/>
  <c r="AN724" i="1"/>
  <c r="AM724" i="1"/>
  <c r="AN1121" i="1"/>
  <c r="AM1121" i="1"/>
  <c r="AN1130" i="1"/>
  <c r="AM1130" i="1"/>
  <c r="AM1074" i="1"/>
  <c r="AN1074" i="1"/>
  <c r="AN1114" i="1"/>
  <c r="AM1114" i="1"/>
  <c r="AN1075" i="1"/>
  <c r="AM1075" i="1"/>
  <c r="AN1094" i="1"/>
  <c r="AM1094" i="1"/>
  <c r="AN1023" i="1"/>
  <c r="AM1023" i="1"/>
  <c r="AN1065" i="1"/>
  <c r="AM1065" i="1"/>
  <c r="AN1026" i="1"/>
  <c r="AM1026" i="1"/>
  <c r="AN1019" i="1"/>
  <c r="AM1019" i="1"/>
  <c r="AN959" i="1"/>
  <c r="AM959" i="1"/>
  <c r="AN933" i="1"/>
  <c r="AM933" i="1"/>
  <c r="AN965" i="1"/>
  <c r="AM965" i="1"/>
  <c r="AN960" i="1"/>
  <c r="AM960" i="1"/>
  <c r="AN914" i="1"/>
  <c r="AM914" i="1"/>
  <c r="AN899" i="1"/>
  <c r="AM899" i="1"/>
  <c r="AN856" i="1"/>
  <c r="AM856" i="1"/>
  <c r="AM860" i="1"/>
  <c r="AN860" i="1"/>
  <c r="AN795" i="1"/>
  <c r="AM795" i="1"/>
  <c r="AM974" i="1"/>
  <c r="AN974" i="1"/>
  <c r="AN744" i="1"/>
  <c r="AM744" i="1"/>
  <c r="AM640" i="1"/>
  <c r="AN640" i="1"/>
  <c r="AN627" i="1"/>
  <c r="AM627" i="1"/>
  <c r="AM665" i="1"/>
  <c r="AN665" i="1"/>
  <c r="AN701" i="1"/>
  <c r="AM701" i="1"/>
  <c r="AM650" i="1"/>
  <c r="AN650" i="1"/>
  <c r="AM663" i="1"/>
  <c r="AN663" i="1"/>
  <c r="AN609" i="1"/>
  <c r="AM609" i="1"/>
  <c r="AN556" i="1"/>
  <c r="AM556" i="1"/>
  <c r="AN562" i="1"/>
  <c r="AM562" i="1"/>
  <c r="AM587" i="1"/>
  <c r="AN587" i="1"/>
  <c r="AM599" i="1"/>
  <c r="AN599" i="1"/>
  <c r="AN518" i="1"/>
  <c r="AM518" i="1"/>
  <c r="AM543" i="1"/>
  <c r="AN543" i="1"/>
  <c r="AM428" i="1"/>
  <c r="AN428" i="1"/>
  <c r="AM446" i="1"/>
  <c r="AN446" i="1"/>
  <c r="AM439" i="1"/>
  <c r="AN439" i="1"/>
  <c r="AN459" i="1"/>
  <c r="AM459" i="1"/>
  <c r="AN391" i="1"/>
  <c r="AM391" i="1"/>
  <c r="AN405" i="1"/>
  <c r="AM405" i="1"/>
  <c r="AM358" i="1"/>
  <c r="AN358" i="1"/>
  <c r="AN341" i="1"/>
  <c r="AM341" i="1"/>
  <c r="AN284" i="1"/>
  <c r="AM284" i="1"/>
  <c r="AN323" i="1"/>
  <c r="AM323" i="1"/>
  <c r="AM318" i="1"/>
  <c r="AN318" i="1"/>
  <c r="AN396" i="1"/>
  <c r="AM396" i="1"/>
  <c r="AM207" i="1"/>
  <c r="AN207" i="1"/>
  <c r="AM136" i="1"/>
  <c r="AN136" i="1"/>
  <c r="AN240" i="1"/>
  <c r="AM240" i="1"/>
  <c r="AN231" i="1"/>
  <c r="AM231" i="1"/>
  <c r="AN253" i="1"/>
  <c r="AM253" i="1"/>
  <c r="AN199" i="1"/>
  <c r="AM199" i="1"/>
  <c r="AN275" i="1"/>
  <c r="AM275" i="1"/>
  <c r="AN154" i="1"/>
  <c r="AM154" i="1"/>
  <c r="AN173" i="1"/>
  <c r="AM173" i="1"/>
  <c r="AM115" i="1"/>
  <c r="AN115" i="1"/>
  <c r="AN67" i="1"/>
  <c r="AM67" i="1"/>
  <c r="AN79" i="1"/>
  <c r="AM79" i="1"/>
  <c r="AN148" i="1"/>
  <c r="AM148" i="1"/>
  <c r="AN90" i="1"/>
  <c r="AM90" i="1"/>
  <c r="AM66" i="1"/>
  <c r="AN66" i="1"/>
  <c r="AN83" i="1"/>
  <c r="AM83" i="1"/>
  <c r="AN31" i="1"/>
  <c r="AM31" i="1"/>
  <c r="AN70" i="1"/>
  <c r="AM70" i="1"/>
  <c r="AM21" i="1"/>
  <c r="AN21" i="1"/>
  <c r="AM754" i="1"/>
  <c r="AN754" i="1"/>
  <c r="AN671" i="1"/>
  <c r="AM671" i="1"/>
  <c r="AN255" i="1"/>
  <c r="AM255" i="1"/>
  <c r="AN802" i="1"/>
  <c r="AM802" i="1"/>
  <c r="AI748" i="1"/>
  <c r="AH748" i="1" s="1"/>
  <c r="AK748" i="1"/>
  <c r="AN1117" i="1"/>
  <c r="AM1117" i="1"/>
  <c r="AN1069" i="1"/>
  <c r="AM1069" i="1"/>
  <c r="AN1080" i="1"/>
  <c r="AM1080" i="1"/>
  <c r="AN1135" i="1"/>
  <c r="AM1135" i="1"/>
  <c r="AN905" i="1"/>
  <c r="AM905" i="1"/>
  <c r="AN947" i="1"/>
  <c r="AM947" i="1"/>
  <c r="AN879" i="1"/>
  <c r="AM879" i="1"/>
  <c r="AN904" i="1"/>
  <c r="AM904" i="1"/>
  <c r="AN878" i="1"/>
  <c r="AM878" i="1"/>
  <c r="AM840" i="1"/>
  <c r="AN840" i="1"/>
  <c r="AM791" i="1"/>
  <c r="AN791" i="1"/>
  <c r="AN771" i="1"/>
  <c r="AM771" i="1"/>
  <c r="AM773" i="1"/>
  <c r="AN773" i="1"/>
  <c r="AK757" i="1"/>
  <c r="AI757" i="1"/>
  <c r="AH757" i="1" s="1"/>
  <c r="AN768" i="1"/>
  <c r="AM768" i="1"/>
  <c r="AM756" i="1"/>
  <c r="AN756" i="1"/>
  <c r="AM732" i="1"/>
  <c r="AN732" i="1"/>
  <c r="AM692" i="1"/>
  <c r="AN692" i="1"/>
  <c r="AN625" i="1"/>
  <c r="AM625" i="1"/>
  <c r="AN667" i="1"/>
  <c r="AM667" i="1"/>
  <c r="AN576" i="1"/>
  <c r="AM576" i="1"/>
  <c r="AM491" i="1"/>
  <c r="AN491" i="1"/>
  <c r="AN536" i="1"/>
  <c r="AM536" i="1"/>
  <c r="AM661" i="1"/>
  <c r="AN661" i="1"/>
  <c r="AN432" i="1"/>
  <c r="AM432" i="1"/>
  <c r="AN451" i="1"/>
  <c r="AM451" i="1"/>
  <c r="AN474" i="1"/>
  <c r="AM474" i="1"/>
  <c r="AN483" i="1"/>
  <c r="AM483" i="1"/>
  <c r="AN400" i="1"/>
  <c r="AM400" i="1"/>
  <c r="AM388" i="1"/>
  <c r="AN388" i="1"/>
  <c r="AK461" i="1"/>
  <c r="AI461" i="1"/>
  <c r="AH461" i="1" s="1"/>
  <c r="AM354" i="1"/>
  <c r="AN354" i="1"/>
  <c r="AN404" i="1"/>
  <c r="AM404" i="1"/>
  <c r="AN424" i="1"/>
  <c r="AM424" i="1"/>
  <c r="AN441" i="1"/>
  <c r="AM441" i="1"/>
  <c r="AN339" i="1"/>
  <c r="AM339" i="1"/>
  <c r="AN270" i="1"/>
  <c r="AM270" i="1"/>
  <c r="AN311" i="1"/>
  <c r="AM311" i="1"/>
  <c r="AM307" i="1"/>
  <c r="AN307" i="1"/>
  <c r="AN381" i="1"/>
  <c r="AM381" i="1"/>
  <c r="AM120" i="1"/>
  <c r="AN120" i="1"/>
  <c r="AN235" i="1"/>
  <c r="AM235" i="1"/>
  <c r="AN224" i="1"/>
  <c r="AM224" i="1"/>
  <c r="AN156" i="1"/>
  <c r="AM156" i="1"/>
  <c r="AN32" i="1"/>
  <c r="AM32" i="1"/>
  <c r="AN137" i="1"/>
  <c r="AM137" i="1"/>
  <c r="AN162" i="1"/>
  <c r="AM162" i="1"/>
  <c r="AN63" i="1"/>
  <c r="AM63" i="1"/>
  <c r="AM23" i="1"/>
  <c r="AN23" i="1"/>
  <c r="AN25" i="1"/>
  <c r="AM25" i="1"/>
  <c r="AM2" i="1"/>
  <c r="AN2" i="1"/>
  <c r="AN1106" i="1"/>
  <c r="AM1106" i="1"/>
  <c r="AN970" i="1"/>
  <c r="AM970" i="1"/>
  <c r="AN935" i="1"/>
  <c r="AM935" i="1"/>
  <c r="AM844" i="1"/>
  <c r="AN844" i="1"/>
  <c r="AN533" i="1"/>
  <c r="AM533" i="1"/>
  <c r="AM450" i="1"/>
  <c r="AN450" i="1"/>
  <c r="AN248" i="1"/>
  <c r="AM248" i="1"/>
  <c r="AN1110" i="1"/>
  <c r="AM1110" i="1"/>
  <c r="AN1071" i="1"/>
  <c r="AM1071" i="1"/>
  <c r="AN1042" i="1"/>
  <c r="AM1042" i="1"/>
  <c r="AM958" i="1"/>
  <c r="AN958" i="1"/>
  <c r="AM863" i="1"/>
  <c r="AN863" i="1"/>
  <c r="AN1024" i="1"/>
  <c r="AM1024" i="1"/>
  <c r="AN1126" i="1"/>
  <c r="AM1126" i="1"/>
  <c r="AN1133" i="1"/>
  <c r="AM1133" i="1"/>
  <c r="AN1109" i="1"/>
  <c r="AM1109" i="1"/>
  <c r="AN1067" i="1"/>
  <c r="AM1067" i="1"/>
  <c r="AN1085" i="1"/>
  <c r="AM1085" i="1"/>
  <c r="AM1068" i="1"/>
  <c r="AN1068" i="1"/>
  <c r="AN1041" i="1"/>
  <c r="AM1041" i="1"/>
  <c r="AN1030" i="1"/>
  <c r="AM1030" i="1"/>
  <c r="AN973" i="1"/>
  <c r="AM973" i="1"/>
  <c r="AN957" i="1"/>
  <c r="AM957" i="1"/>
  <c r="AN927" i="1"/>
  <c r="AM927" i="1"/>
  <c r="AM917" i="1"/>
  <c r="AN917" i="1"/>
  <c r="AN938" i="1"/>
  <c r="AM938" i="1"/>
  <c r="AM877" i="1"/>
  <c r="AN877" i="1"/>
  <c r="AN916" i="1"/>
  <c r="AM916" i="1"/>
  <c r="AM851" i="1"/>
  <c r="AN851" i="1"/>
  <c r="AN805" i="1"/>
  <c r="AM805" i="1"/>
  <c r="AN710" i="1"/>
  <c r="AM710" i="1"/>
  <c r="AN658" i="1"/>
  <c r="AM658" i="1"/>
  <c r="AN664" i="1"/>
  <c r="AM664" i="1"/>
  <c r="AM712" i="1"/>
  <c r="AN712" i="1"/>
  <c r="AM622" i="1"/>
  <c r="AN622" i="1"/>
  <c r="AM727" i="1"/>
  <c r="AN727" i="1"/>
  <c r="AN569" i="1"/>
  <c r="AM569" i="1"/>
  <c r="AN606" i="1"/>
  <c r="AM606" i="1"/>
  <c r="AN594" i="1"/>
  <c r="AM594" i="1"/>
  <c r="AM537" i="1"/>
  <c r="AN537" i="1"/>
  <c r="AN645" i="1"/>
  <c r="AM645" i="1"/>
  <c r="AN502" i="1"/>
  <c r="AM502" i="1"/>
  <c r="AN455" i="1"/>
  <c r="AM455" i="1"/>
  <c r="AM373" i="1"/>
  <c r="AN373" i="1"/>
  <c r="AN383" i="1"/>
  <c r="AM383" i="1"/>
  <c r="AN322" i="1"/>
  <c r="AM322" i="1"/>
  <c r="AN123" i="1"/>
  <c r="AM123" i="1"/>
  <c r="AN215" i="1"/>
  <c r="AM215" i="1"/>
  <c r="AN129" i="1"/>
  <c r="AM129" i="1"/>
  <c r="AM228" i="1"/>
  <c r="AN228" i="1"/>
  <c r="AN175" i="1"/>
  <c r="AM175" i="1"/>
  <c r="AM128" i="1"/>
  <c r="AN128" i="1"/>
  <c r="AN51" i="1"/>
  <c r="AM51" i="1"/>
  <c r="AN106" i="1"/>
  <c r="AM106" i="1"/>
  <c r="AN78" i="1"/>
  <c r="AM78" i="1"/>
  <c r="AM48" i="1"/>
  <c r="AN48" i="1"/>
  <c r="AM100" i="1"/>
  <c r="AN100" i="1"/>
  <c r="AM77" i="1"/>
  <c r="AN77" i="1"/>
  <c r="AM54" i="1"/>
  <c r="AN54" i="1"/>
  <c r="AM72" i="1"/>
  <c r="AN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tc={043C6AB3-F8CD-4069-9E6E-D89BF1B2433E}</author>
    <author>tc={526DD84A-E198-42AA-A405-3175005DA3E6}</author>
    <author>tc={573C74FE-7147-41E5-9054-3492C7DB5E88}</author>
    <author>AMV</author>
    <author>tc={332F0F3A-3B8D-4E73-A586-07DA2C230212}</author>
    <author>tc={AE66D9F4-1710-43FF-AFCF-6A6F4AFB4547}</author>
    <author>tc={2B051B20-6DEA-499A-8F03-979EE14D980D}</author>
    <author>tc={69889D41-65F4-425B-AA66-689B2D397B69}</author>
    <author>tc={46062177-C978-46A6-80BA-CCC3B810433C}</author>
    <author>tc={AB2F3D2F-646F-4F99-ACA0-DB116316B846}</author>
    <author>tc={1EB97026-FD23-421E-A0A9-B9052F761284}</author>
    <author>tc={42B5FBBC-3D13-4B01-BED2-278AAEECA70A}</author>
    <author>tc={8703F29F-CB76-4CBF-A9CB-88F3D7F7C4A0}</author>
    <author>tc={B133095B-DA2A-4B44-94EA-7E26861EE6F3}</author>
    <author>tc={C6E1DB19-F886-4CCC-9141-E249E7F913F4}</author>
    <author>tc={C77F25E0-382E-4168-B4FF-2EFDD2C713A1}</author>
    <author>tc={6DE31109-5CB8-4B8D-B2A0-BBD8B944E55E}</author>
    <author>tc={76DBF038-3B0C-4640-9E24-3123E7ED87BF}</author>
    <author>tc={3C537C1C-B9E5-4494-96BD-CE9D5C739DB9}</author>
  </authors>
  <commentList>
    <comment ref="E1" authorId="0" shapeId="0" xr:uid="{043C6AB3-F8CD-4069-9E6E-D89BF1B2433E}">
      <text>
        <t>[Comentario encadenado]
Su versión de Excel le permite leer este comentario encadenado; sin embargo, las ediciones que se apliquen se quitarán si el archivo se abre en una versión más reciente de Excel. Más información: https://go.microsoft.com/fwlink/?linkid=870924
Comentario:
    Cuadro de lista hoja supervisores</t>
      </text>
    </comment>
    <comment ref="F1" authorId="1" shapeId="0" xr:uid="{526DD84A-E198-42AA-A405-3175005DA3E6}">
      <text>
        <t>[Comentario encadenado]
Su versión de Excel le permite leer este comentario encadenado; sin embargo, las ediciones que se apliquen se quitarán si el archivo se abre en una versión más reciente de Excel. Más información: https://go.microsoft.com/fwlink/?linkid=870924
Comentario:
    Cuadro lista hoja supervisores</t>
      </text>
    </comment>
    <comment ref="S1" authorId="2" shapeId="0" xr:uid="{573C74FE-7147-41E5-9054-3492C7DB5E88}">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AUTOMATIZAR CELDAS VERDES DE RCP PAGOS</t>
      </text>
    </comment>
    <comment ref="AC1" authorId="3" shapeId="0" xr:uid="{63A2809D-7C62-4A28-98AD-D3741B86635E}">
      <text>
        <r>
          <rPr>
            <b/>
            <sz val="9"/>
            <color indexed="81"/>
            <rFont val="Tahoma"/>
            <family val="2"/>
          </rPr>
          <t>AMV: se diligencia la</t>
        </r>
        <r>
          <rPr>
            <sz val="9"/>
            <color indexed="81"/>
            <rFont val="Tahoma"/>
            <family val="2"/>
          </rPr>
          <t xml:space="preserve">
fecha final de la prorroga </t>
        </r>
      </text>
    </comment>
    <comment ref="AE1" authorId="4" shapeId="0" xr:uid="{332F0F3A-3B8D-4E73-A586-07DA2C23021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Lista si o no </t>
      </text>
    </comment>
    <comment ref="H449" authorId="5" shapeId="0" xr:uid="{AE66D9F4-1710-43FF-AFCF-6A6F4AFB454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Cédula de Extranjeria No. 7975527
</t>
      </text>
    </comment>
    <comment ref="H478" authorId="6" shapeId="0" xr:uid="{2B051B20-6DEA-499A-8F03-979EE14D980D}">
      <text>
        <t>[Comentario encadenado]
Su versión de Excel le permite leer este comentario encadenado; sin embargo, las ediciones que se apliquen se quitarán si el archivo se abre en una versión más reciente de Excel. Más información: https://go.microsoft.com/fwlink/?linkid=870924
Comentario:
    Cédula de Extranjería 1203364</t>
      </text>
    </comment>
    <comment ref="H493" authorId="7" shapeId="0" xr:uid="{69889D41-65F4-425B-AA66-689B2D397B69}">
      <text>
        <t>[Comentario encadenado]
Su versión de Excel le permite leer este comentario encadenado; sin embargo, las ediciones que se apliquen se quitarán si el archivo se abre en una versión más reciente de Excel. Más información: https://go.microsoft.com/fwlink/?linkid=870924
Comentario:
    Cédula de Extranjeria: 7997820</t>
      </text>
    </comment>
    <comment ref="H494" authorId="8" shapeId="0" xr:uid="{46062177-C978-46A6-80BA-CCC3B810433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Cédula de Extranjeria: 7998138
</t>
      </text>
    </comment>
    <comment ref="H495" authorId="9" shapeId="0" xr:uid="{AB2F3D2F-646F-4F99-ACA0-DB116316B846}">
      <text>
        <t>[Comentario encadenado]
Su versión de Excel le permite leer este comentario encadenado; sin embargo, las ediciones que se apliquen se quitarán si el archivo se abre en una versión más reciente de Excel. Más información: https://go.microsoft.com/fwlink/?linkid=870924
Comentario:
    Cédula de Extranjeria: 7998173</t>
      </text>
    </comment>
    <comment ref="H496" authorId="10" shapeId="0" xr:uid="{1EB97026-FD23-421E-A0A9-B9052F761284}">
      <text>
        <t>[Comentario encadenado]
Su versión de Excel le permite leer este comentario encadenado; sin embargo, las ediciones que se apliquen se quitarán si el archivo se abre en una versión más reciente de Excel. Más información: https://go.microsoft.com/fwlink/?linkid=870924
Comentario:
    Cédula de Extranjeria: 7997821</t>
      </text>
    </comment>
    <comment ref="H497" authorId="11" shapeId="0" xr:uid="{42B5FBBC-3D13-4B01-BED2-278AAEECA70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Cedula de Extranjería: 7997878
</t>
      </text>
    </comment>
    <comment ref="H498" authorId="12" shapeId="0" xr:uid="{8703F29F-CB76-4CBF-A9CB-88F3D7F7C4A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Cedula de Extranjería: 7998183
</t>
      </text>
    </comment>
    <comment ref="H499" authorId="13" shapeId="0" xr:uid="{B133095B-DA2A-4B44-94EA-7E26861EE6F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Cedula de Extranjería: 7998148
</t>
      </text>
    </comment>
    <comment ref="H633" authorId="14" shapeId="0" xr:uid="{C6E1DB19-F886-4CCC-9141-E249E7F913F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CC 2000009732
</t>
      </text>
    </comment>
    <comment ref="H638" authorId="15" shapeId="0" xr:uid="{C77F25E0-382E-4168-B4FF-2EFDD2C713A1}">
      <text>
        <t>[Comentario encadenado]
Su versión de Excel le permite leer este comentario encadenado; sin embargo, las ediciones que se apliquen se quitarán si el archivo se abre en una versión más reciente de Excel. Más información: https://go.microsoft.com/fwlink/?linkid=870924
Comentario:
    PPT  530415</t>
      </text>
    </comment>
    <comment ref="H648" authorId="16" shapeId="0" xr:uid="{6DE31109-5CB8-4B8D-B2A0-BBD8B944E55E}">
      <text>
        <t>[Comentario encadenado]
Su versión de Excel le permite leer este comentario encadenado; sin embargo, las ediciones que se apliquen se quitarán si el archivo se abre en una versión más reciente de Excel. Más información: https://go.microsoft.com/fwlink/?linkid=870924
Comentario:
    CE 635014</t>
      </text>
    </comment>
    <comment ref="H692" authorId="17" shapeId="0" xr:uid="{76DBF038-3B0C-4640-9E24-3123E7ED87BF}">
      <text>
        <t>[Comentario encadenado]
Su versión de Excel le permite leer este comentario encadenado; sin embargo, las ediciones que se apliquen se quitarán si el archivo se abre en una versión más reciente de Excel. Más información: https://go.microsoft.com/fwlink/?linkid=870924
Comentario:
    C.E. 523298</t>
      </text>
    </comment>
    <comment ref="H712" authorId="18" shapeId="0" xr:uid="{3C537C1C-B9E5-4494-96BD-CE9D5C739DB9}">
      <text>
        <t>[Comentario encadenado]
Su versión de Excel le permite leer este comentario encadenado; sin embargo, las ediciones que se apliquen se quitarán si el archivo se abre en una versión más reciente de Excel. Más información: https://go.microsoft.com/fwlink/?linkid=870924
Comentario:
    CE 8001230</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<sst xmlns="http://schemas.openxmlformats.org/spreadsheetml/2006/main" count="11301" uniqueCount="2424">
  <si>
    <t>LINEA PAA</t>
  </si>
  <si>
    <t>CONTRATO</t>
  </si>
  <si>
    <t>OBJETO</t>
  </si>
  <si>
    <t xml:space="preserve">DEPENDENCIA </t>
  </si>
  <si>
    <t xml:space="preserve">MODALIDAD DE CONTRATACIÓN </t>
  </si>
  <si>
    <t xml:space="preserve">TIPO DE CONTRATO </t>
  </si>
  <si>
    <t>CONTRATISTA</t>
  </si>
  <si>
    <t>CÉDULA O NIT</t>
  </si>
  <si>
    <t xml:space="preserve">HONORARIOS MES </t>
  </si>
  <si>
    <t>VALOR CONTRATO</t>
  </si>
  <si>
    <t xml:space="preserve">OBSERVACIONES </t>
  </si>
  <si>
    <t>NÚMERO COMITÉ</t>
  </si>
  <si>
    <t>SUPERVISOR TITULAR</t>
  </si>
  <si>
    <t xml:space="preserve">DOCUMENTO </t>
  </si>
  <si>
    <t xml:space="preserve">SUPERVISOR SUPLENTE </t>
  </si>
  <si>
    <t>DOCUMENTO</t>
  </si>
  <si>
    <t>CDP</t>
  </si>
  <si>
    <t>FECHA CDP</t>
  </si>
  <si>
    <t>VALOR CDP</t>
  </si>
  <si>
    <t>RCP</t>
  </si>
  <si>
    <t>FECHA RCP</t>
  </si>
  <si>
    <t>VALOR RCP</t>
  </si>
  <si>
    <t xml:space="preserve">FECHA DE FIRMA </t>
  </si>
  <si>
    <t xml:space="preserve">FECHA APROBACIÓN POLIZA </t>
  </si>
  <si>
    <t>FECHA DE INICIO</t>
  </si>
  <si>
    <t xml:space="preserve">FECHA TERMINACIÓN </t>
  </si>
  <si>
    <t>LINK DE PUBLICACIÓN</t>
  </si>
  <si>
    <t xml:space="preserve">PLAZO </t>
  </si>
  <si>
    <t>Prorroga</t>
  </si>
  <si>
    <t>EXPEDIENTE</t>
  </si>
  <si>
    <t xml:space="preserve">RENDIDO </t>
  </si>
  <si>
    <t>Contrato2</t>
  </si>
  <si>
    <t>CONTRATO3DIG</t>
  </si>
  <si>
    <t>Tiempo entre FT y hoy (meses)</t>
  </si>
  <si>
    <t>Fecha Proyectada liquidación</t>
  </si>
  <si>
    <t xml:space="preserve">Fecha Real de liquiidación </t>
  </si>
  <si>
    <t>Estado</t>
  </si>
  <si>
    <t>Pagos</t>
  </si>
  <si>
    <t>%</t>
  </si>
  <si>
    <t>Valor pendiente de ejecutar</t>
  </si>
  <si>
    <t>Correo supervisor</t>
  </si>
  <si>
    <t>Correo suplente</t>
  </si>
  <si>
    <t>Correo ordenador del gasto</t>
  </si>
  <si>
    <t>CONTRATO INTERADMINISTRATIVO DE ADMINISTRACIÓN DELEGADA PARA PRESTACIÓN DE LOS SERVICIOS DE VIGILANCIA Y SEGURIDAD PRIVADA REQUERIDOS PARA EL PERSONAL DE INDEPORTES ANTIOQUIA, SUS SEDES Y LOS CONTENIDOS DE ÉSTAS</t>
  </si>
  <si>
    <t>SUBGERENCIA ADMINISTRATIVA Y FINANCIERA</t>
  </si>
  <si>
    <t xml:space="preserve">MODIFICACIÓN </t>
  </si>
  <si>
    <t xml:space="preserve">PRESTACIÓN DE SERVICIOS </t>
  </si>
  <si>
    <t>EMPRESA PARA LA SEGURIDAD Y SOLUCIONES URBANAS – ESU</t>
  </si>
  <si>
    <t>N/A</t>
  </si>
  <si>
    <t>Adición y prorroga hasta el 14 de julio de 2024</t>
  </si>
  <si>
    <t>020</t>
  </si>
  <si>
    <t>HECTOR FABIAN ARROYAVE SANCHEZ</t>
  </si>
  <si>
    <t>DIGNA EMERITA MARTINEZ GARCIA</t>
  </si>
  <si>
    <t>https://www.contratos.gov.co/consultas/detalleProceso.do?numConstancia=20-12-11435214&amp;g-recaptcha-response=03AGdBq27B0MzxDA0hxhkgMV8TN-aOukUOR2AMH5GaFn5Lz_ftbf6riVWQc7QAIAYuP_XmCoQDKNRGiDUsZoM-HPave0RK9qqkE8iuJ-MOfoMmsfOwKW4UJu73pc-svgBN4g3hZjjh0itxxQ8MKlxjnWDhuUw6hFSQXWj175ZF5ukUYnSeexfGT29BFYzgKfQxd1xa9BIUf9x9wx-9JL6VMrWCpSOKquU71JqTBCja0ZwYHIZPRGzcITI5ff3Mpvk2CHm7LsZW2T8pvLcdNX5Z73kEbWc4tbal9UnIIGGcvOV9ZR-cb3mF7IHaLPyRXKS_e4W11a_1Z83b8-dnITERe_G6GwGHcV3R2fo9Y8XZ84V51047NLIPTkdv6XNja8_WqjIinhPfJvGtIt0kEsvSE8wGu1-TB-2z5h6PYIiDgPL9RJPp-A-tRNFsQTJ_LcUs3wIgnMjtwwRnVwCHInwj0ItNY-lBYYPGQg</t>
  </si>
  <si>
    <t xml:space="preserve">7 MESES Y 13 DÍAS </t>
  </si>
  <si>
    <t>NO -SIA</t>
  </si>
  <si>
    <t>MODIFICACION NO. 5  AL  CONTRATO: 552-2020/CONTRATO INTERADMINISTRATIVO DE ADMINISTRACIÓN DELEGADA PARA PRESTACIÓN DE LOS SERVICIOS DE VIGILANCIA Y SEGURIDAD PRIVADA REQUERIDOS PARA EL PERSONAL DE INDEPORTES ANTIOQUIA, SUS SEDES Y LOS CONTENIDOS DE ESTAS.</t>
  </si>
  <si>
    <t>Adición y prorroga hasta el 30 de noviemrbe de 2024</t>
  </si>
  <si>
    <t>035</t>
  </si>
  <si>
    <t>4.5 MESES</t>
  </si>
  <si>
    <t>MODIFICACION NO. 6  AL  CONTRATO: 552-2020/CONTRATO INTERADMINISTRATIVO DE ADMINISTRACIÓN DELEGADA PARA PRESTACIÓN DE LOS SERVICIOS DE VIGILANCIA Y SEGURIDAD PRIVADA REQUERIDOS PARA EL PERSONAL DE INDEPORTES ANTIOQUIA, SUS SEDES Y LOS CONTENIDOS DE ESTAS.</t>
  </si>
  <si>
    <t>055</t>
  </si>
  <si>
    <t>15 DÍAS</t>
  </si>
  <si>
    <t>1262A</t>
  </si>
  <si>
    <t xml:space="preserve">CONTRATACIÓN DE UNA EMPRESA QUE SUMINISTRE EL PERSONAL NECESARIO PARA LA PRESTACIÓN DE LOS SERVICIOS DE ASEO, OFICIOS VARIOS, MANTENIMIENTOS, PORTERÍA, RECEPCIONISTA, CAMARERÍA, SEGÚN CORRESPONDA, EN LAS INSTALACIONES DE INDEPORTES ANTIOQUIA Y SUS DIFERENTES SEDES.  </t>
  </si>
  <si>
    <t>ASEAR SA ESP</t>
  </si>
  <si>
    <t>Adición y prorroga hasta el 31 de mayo de 2024</t>
  </si>
  <si>
    <t>https://www.secop.gov.co/CO1ContractsManagement/Tendering/ProcurementContractEdit/ViewdocUniqueIdentifier=CO1.PCCNTR.2917532&amp;prevCtxUrl=https%3a%2f%2fwww.secop.gov.co%3a443%2fCO1ContractsManagement%2fTendering%2fProcurementContractManagement%2fIndprevCtxLbl=Procurement+Contracts+Management</t>
  </si>
  <si>
    <t>2 MESES</t>
  </si>
  <si>
    <t>ADICION Y PRÓRROGA 1 AL CONTRATO  424 DEL 2023: CONTRATAR UN PRESTADOR DE SERVICIOS PRE-HOSPITALARIOS PARA LAS SEDES DE INDEPORTES ANTIOQUIA UBICADAS EN EL MUNICIPIO DE MEDELLÍN</t>
  </si>
  <si>
    <t xml:space="preserve">EMERMEDICA S.A SERVICIOS DE AMBULANCIA PREPAGADO </t>
  </si>
  <si>
    <t>Adición y prorroga hasta el 24 de junio de 2024</t>
  </si>
  <si>
    <t>JOHANNA MARCELA POSADA LLANO</t>
  </si>
  <si>
    <t>LUCY AUDREY BELTRAN ZAMBRANO</t>
  </si>
  <si>
    <t>https://www.secop.gov.co/CO1ContractsManagement/Tendering/ProcurementContractEdit/ViewdocUniqueIdentifier=CO1.PCCNTR.4884809&amp;prevCtxUrl=https%3a%2f%2fwww.secop.gov.co%3a443%2fCO1ContractsManagement%2fTendering%2fProcurementContractManagement%2fInde&amp;prevCtxLbl=Procurement+Contracts+Management</t>
  </si>
  <si>
    <t>SI</t>
  </si>
  <si>
    <t>ADICION Y PRÓRROGA 1 AL CONTRATO 357 DE 2023: CONTRATAR LA ADQUISICIÓN DE LAS PÓLIZAS DE SEGUROS REQUERIDAS PARA AMPARAR Y PROTEGER LAS PERSONAS, LOS ACTIVOS E INTERESES PATRIMONIALES, LOS BIENES MUEBLES E INMUEBLES DE INDEPORTES ANTIOQUIA Y DE AQUELLOS POR LOS QUE SEA O LLEGARE A SER LEGALMENTE RESPONSABLE, O LE CORRESPONDA ASEGURAR EN VIRTUD DE DISPOSICIÓN LEGAL O CONTRACTUAL GRUPO I, GRUPO II Y GRUPO III.</t>
  </si>
  <si>
    <t>MAPFRE SEGUROS GENERALES DE COLOMBIA S.A</t>
  </si>
  <si>
    <t>SANDRA MILENA IBARRA  HEREDIA</t>
  </si>
  <si>
    <t>https://www.secop.gov.co/CO1ContractsManagement/Tendering/ProcurementContractEdit/View?docUniqueIdentifier=CO1.PCCNTR.4780218&amp;prevCtxUrl=https%3a%2f%2fwww.secop.gov.co%3a443%2fCO1ContractsManagement%2fTendering%2fProcurementContractManagement%2fIndex&amp;prevCtxLbl=Contratos+</t>
  </si>
  <si>
    <t>4 MESES Y 9DIAS</t>
  </si>
  <si>
    <t>ADICION Y PRÓRROGA 2 AL CONTRATO 357 DE 2023: CONTRATAR LA ADQUISICIÓN DE LAS PÓLIZAS DE SEGUROS REQUERIDAS PARA AMPARAR Y PROTEGER LAS PERSONAS, LOS ACTIVOS E INTERESES PATRIMONIALES, LOS BIENES MUEBLES E INMUEBLES DE INDEPORTES ANTIOQUIA Y DE AQUELLOS POR LOS QUE SEA O LLEGARE A SER LEGALMENTE RESPONSABLE, O LE CORRESPONDA ASEGURAR EN VIRTUD DE DISPOSICIÓN LEGAL O CONTRACTUAL GRUPO I, GRUPO II Y GRUPO III.</t>
  </si>
  <si>
    <t>046</t>
  </si>
  <si>
    <t>ADICION Y PRÓRROGA 2 AL CONTRATO 544 DE 2022: CONTRATAR UNA COMPAÑÍA DE SEGUROS PARA LA ADQUISICIÓN DE LA PÓLIZA DE EXEQUIAS PARA LOS FUNCIONARIOS DE INDEPORTES ANTIOQUIA, EN EL MARCO DEL PLAN DE BIENESTAR LABORAL.</t>
  </si>
  <si>
    <t>POSITIVA COMPAÑÍA DE SEGUROS S.A</t>
  </si>
  <si>
    <t>025</t>
  </si>
  <si>
    <t>https://www.secop.gov.co/CO1ContractsManagement/Tendering/ProcurementContractEdit/View?docUniqueIdentifier=CO1.PCCNTR.4025999&amp;prevCtxUrl=https%3a%2f%2fwww.secop.gov.co%3a443%2fCO1ContractsManagement%2fTendering%2fProcurementContractManagement%2fIndex&amp;prevCtxLbl=Contratos+</t>
  </si>
  <si>
    <t xml:space="preserve"> 4 MESES Y 10 DIAS</t>
  </si>
  <si>
    <t>ADICION Y PRÓRROGA 3 AL CONTRATO 544 DE 2022: 	CONTRATAR UNA COMPAÑÍA DE SEGUROS PARA LA ADQUISICIÓN DE LA PÓLIZA DE EXEQUIAS PARA LOS FUNCIONARIOS DE INDEPORTES ANTIOQUIA, EN EL MARCO DEL PLAN DE BIENESTAR LABORAL.</t>
  </si>
  <si>
    <t>2.332.655</t>
  </si>
  <si>
    <t>1 MES</t>
  </si>
  <si>
    <t>ADICION Y PRÓRROGA 2 AL CONTRATO 514 DE 2022: CONTRATAR UNA COMPAÑÍA DE SEGUROS PARA LA ADQUISICIÓN DE LA PÓLIZA DE VIDA PARA LOS FUNCIONARIOS DE INDEPORTES ANTIOQUIA, EN EL MARCO DEL PLAN DE BIENESTAR LABORAL.</t>
  </si>
  <si>
    <t>ASEGURADORA SOLIDARIA DE COLOMBIA ENTIDAD COOPERATIVA</t>
  </si>
  <si>
    <t>https://www.secop.gov.co/CO1ContractsManagement/Tendering/ProcurementContractEdit/View?docUniqueIdentifier=CO1.PCCNTR.3942093&amp;prevCtxUrl=https%3a%2f%2fwww.secop.gov.co%3a443%2fCO1ContractsManagement%2fTendering%2fProcurementContractManagement%2fIndex&amp;prevCtxLbl=Contratos+</t>
  </si>
  <si>
    <t xml:space="preserve">131 DÍAS </t>
  </si>
  <si>
    <t>ADICION Y PRÓRROGA 3 AL CONTRATO 514 DE 2022: CONTRATAR UNA COMPAÑÍA DE SEGUROS PARA LA ADQUISICIÓN DE LA PÓLIZA DE VIDA PARA LOS FUNCIONARIOS DE INDEPORTES ANTIOQUIA, EN EL MARCO DEL PLAN DE BIENESTAR LABORAL.</t>
  </si>
  <si>
    <t>20/092024</t>
  </si>
  <si>
    <t>MODIFICACION AL CONTRATO NO 882 DE 2023, CUYO OBEJETO ES: REALIZAR INTERVENTORÍA TÉCNICA, AMBIENTAL, ADMINISTRATIVA, FINANCIERA, SOCIAL, JURÍDICA Y EN MATERIA DE SEGURIDAD Y SALUD EN EL TRABAJO, AL CONTRATO DE OBRA PÚBLICA CUYO OBJETO ES LA ADECUACIÓN DE LA CANCHA DE FÚTBOL UBICADA EN EL PREDIO CARRERA 11 NO. 12-153 CON MATRÍCULA NO. 028-13509, DEL CORREGIMIENTO DE PUERTO VENUS DEL MUNICIPIO DE NARIÑO – ANTIOQUIA</t>
  </si>
  <si>
    <t>SUBGERENCIA DE ESCENARIOS DEPORTIVOS Y EQUIPAMIENTOS</t>
  </si>
  <si>
    <t>INTEVENTORIA</t>
  </si>
  <si>
    <t>MUNICIPIOS UNIDOS DEL SUR MUSA</t>
  </si>
  <si>
    <t>026</t>
  </si>
  <si>
    <t>GLORIA CECILIA MONTOYA MONTOYA</t>
  </si>
  <si>
    <t>https://www.secop.gov.co/CO1ContractsManagement/Tendering/ProcurementContractEdit/View?docUniqueIdentifier=CO1.PCCNTR.5685302&amp;prevCtxUrl=https%3a%2f%2fwww.secop.gov.co%3a443%2fCO1ContractsManagement%2fTendering%2fProcurementContractManagement%2fIndex&amp;prevCtxLbl=Contratos+</t>
  </si>
  <si>
    <t>MODIFICACIÓN 2 AL CONTRATO NO 882 DE 2023, CUYO OBEJETO ES: REALIZAR INTERVENTORÍA TÉCNICA, AMBIENTAL, ADMINISTRATIVA, FINANCIERA, SOCIAL, JURÍDICA Y EN MATERIA DE SEGURIDAD Y SALUD EN EL TRABAJO, AL CONTRATO DE OBRA PÚBLICA CUYO OBJETO ES LA ADECUACIÓN DE LA CANCHA DE FÚTBOL UBICADA EN EL PREDIO CARRERA 11 NO. 12-153 CON MATRÍCULA NO. 028-13509, DEL CORREGIMIENTO DE PUERTO VENUS DEL MUNICIPIO DE NARIÑO – ANTIOQUIAN/A</t>
  </si>
  <si>
    <t>048</t>
  </si>
  <si>
    <t>1209A</t>
  </si>
  <si>
    <t>CONTRATO DE PRESTACIÓN DE SERVICIOS DE INTERMEDIACIÓN COMERCIAL PARA LA VENTA DE BIENES MUEBLES DE PROPIEDAD DE INDEPORTES ANTIOQUIA, CON ACOMPAÑAMIENTO DE INTERMEDIARIO PARA EL PROCESO DE ENAJENACIÓN Y REGISTRO</t>
  </si>
  <si>
    <t>BANCO POPULAR S.A</t>
  </si>
  <si>
    <t>032</t>
  </si>
  <si>
    <t>AUNAR ESFUERZOS PARA COFINANCIAR LA CONSTRUCCIÓN DE LA UNIDAD DEPORTIVA EN EL CORREGIMIENTO DE BIJAGUAL ZONA RURAL DEL MUNICIPIO DE NECHÍ DEPARTAMENTO DE ANTIOQUIA.</t>
  </si>
  <si>
    <t>DIRECTA</t>
  </si>
  <si>
    <t>CONVENIO INTERADMINISTRATIVO</t>
  </si>
  <si>
    <t>MUNICIPIO DE NECHI</t>
  </si>
  <si>
    <t xml:space="preserve"> NA </t>
  </si>
  <si>
    <t>031</t>
  </si>
  <si>
    <t>CONVENIO INTERADMINISTRATIVO PARA AUNAR ESFUERZOS PARA LA CONSTRUCCIÓN DE LA CUBIERTA Y ADECUACIÓN DE LA PLACA MULTIFUNCIONAL DE LA VEREDA QUEBRADORA ABAJO EN EL MUNICIPIO DE GRANADA, ANTIOQUIA.</t>
  </si>
  <si>
    <t>MODIFICACIÓN</t>
  </si>
  <si>
    <t xml:space="preserve">MUNICIPIO DE GRANADA </t>
  </si>
  <si>
    <t>NA</t>
  </si>
  <si>
    <t>90.887.222 Aportes Municipio</t>
  </si>
  <si>
    <t>036</t>
  </si>
  <si>
    <t>ADICIÓN AL CONTRATO 806 DE 2023 CUYO OBJETO ES: CONTRATAR LA ADQUISICIÓN DE LA PÓLIZA DE ACCIDENTES PERSONALES REQUERIDA PARA AMPARAR Y PROTEGER LA INTEGRIDAD FÍSICA DE LOS ATLETAS Y PARA-ATLETAS DE ALTO RENDIMIENTO DE LAS DIFERENTES DISCIPLINAS, VINCULADOS A LOS ORGANISMOS DEPORTIVOS QUE REPRESENTAN AL DEPARTAMENTO DE ANTIOQUIA Y AL PAÍS EN LOS EVENTOS DE CARÁCTER NACIONAL E INTERNACIONAL</t>
  </si>
  <si>
    <t>SUBGERENCIA DE DEPORTES ASOCIADO Y ALTOS LOGROS</t>
  </si>
  <si>
    <t>LUZ VERONICA ARBOLEDA GOMEZ</t>
  </si>
  <si>
    <t>DAVID TORRES MUÑOZ</t>
  </si>
  <si>
    <t>ecop.gov.co/CO1ContractsManagement/Tendering/ProcurementContractEdit/View?docUniqueIdentifier=CO1.PCCNTR.5390461&amp;prevCtxUrl=https%3a%2f%2fwww.secop.gov.co%3a443%2fCO1ContractsManagement%2fTendering%2fProcurementContractManagement%2fIndex&amp;prevCtxLbl=Contratos+</t>
  </si>
  <si>
    <t>64 DÍAS</t>
  </si>
  <si>
    <t>MODIFICACIÓN 2, Y ADICIÓN 1  AL CONTRATO 653 DE 2023 CON OBJETO: AUNAR ESFUERZOS PARA COFINANCIAR LAS OBRAS DE ADECUACIÓN DE LA PISCINA Y EL COLISEO MUNICIPAL EN EL MUNICIPIO DE SAN ANDRÉS DE CUERQUIA, ANTIOQUIA</t>
  </si>
  <si>
    <t>MUNICIPIO DE SAN ANDRES DE CUERQUIA</t>
  </si>
  <si>
    <t>063</t>
  </si>
  <si>
    <t>CONTRATO INTERADMINISTRATIVO DE MANDATO SIN REPRESENTACIÓN PARA EL APOYO EN LA OPERACIÓN LOGÍSTICA REQUERIDA PARA LA PARTICIPACIÓN DEL EQUIPO INDEPORTES EN EL EVENTO FESTIVAL DE FESTIVALES 2024.</t>
  </si>
  <si>
    <t>SUBGERENCIA DE FOMENTO Y DESARROLLO DEPORTIVO</t>
  </si>
  <si>
    <t>CONTRATO INTERADMINISTRATIVO</t>
  </si>
  <si>
    <t>EMPRESA DE PARQUES Y EVENTOS DE ANTIOQUIA- ACTIVA</t>
  </si>
  <si>
    <t>Administración delegada recurso a administrar $138,740,378</t>
  </si>
  <si>
    <t>001</t>
  </si>
  <si>
    <t>JUAN MANUEL RAMIREZ  CARDENAS</t>
  </si>
  <si>
    <t>HECTOR HERNAN ARIAS MUNERA</t>
  </si>
  <si>
    <t>https://community.secop.gov.co/Public/Tendering/ContractNoticePhases/View?PPI=CO1.PPI.29147391&amp;isFromPublicArea=True&amp;isModal=False</t>
  </si>
  <si>
    <t xml:space="preserve">12 dias </t>
  </si>
  <si>
    <t>CONTRATO DE PRESTACIÓN DE SERVICIOS PROFESIONALES PARA REPRESENTAR JUDICIAL Y EXTRAJUDICIALMENTE A INDEPORTES ANTIOQUIA Y BRINDAR ASESORÍA JURÍDICA</t>
  </si>
  <si>
    <t xml:space="preserve">PRESTACIÓN DE SERVICIOS PROFESIONALES Y DE APOYO A LA GESTIÓN  </t>
  </si>
  <si>
    <t xml:space="preserve">BRAVO RESTREPO </t>
  </si>
  <si>
    <t>003</t>
  </si>
  <si>
    <t>DIANA MARCELA DULCEY GUTIERREZ</t>
  </si>
  <si>
    <t>GABRIEL GUILLERMO SIERRA RESTREPO</t>
  </si>
  <si>
    <t>https://community.secop.gov.co/Public/Tendering/ContractNoticePhases/View?PPI=CO1.PPI.29267355&amp;isFromPublicArea=True&amp;isModal=False</t>
  </si>
  <si>
    <t>3 MESES</t>
  </si>
  <si>
    <t>PRESTACIÓN DE SERVICIOS DE APOYO A LA GESTIÓN EN LOS PROCESOS FINANCIEROS DE INDEPORTES ANTIOQUIA.</t>
  </si>
  <si>
    <t xml:space="preserve">ADRIANA MARIA PATIÑO CAMPUZANO </t>
  </si>
  <si>
    <t>VERONICA   URREA GALLO</t>
  </si>
  <si>
    <t>FABIAN DARIO ARANGO LOPEZ</t>
  </si>
  <si>
    <t>https://community.secop.gov.co/Public/Tendering/ContractNoticePhases/View?PPI=CO1.PPI.29273866&amp;isFromPublicArea=True&amp;isModal=False</t>
  </si>
  <si>
    <t>CONTRATO DE PRESTACIÓN DE SERVICIOS PROFESIONALES PARA APOYAR LOS PROCEDIMIENTOS FINANCIEROS Y CONTABLES EN EL PROCESO DE ADMINISTRACIÓN DE BIENES DE INDEPORTES ANTIOQUIA.</t>
  </si>
  <si>
    <t xml:space="preserve">SORAIDA SOSA GOEZ </t>
  </si>
  <si>
    <t>https://community.secop.gov.co/Public/Tendering/ContractNoticePhases/View?PPI=CO1.PPI.29274316&amp;isFromPublicArea=True&amp;isModal=False</t>
  </si>
  <si>
    <t>PRESTACIÓN DE SERVICIOS PROFESIONALES ESPECIALIZADOS APOYANDO EL SEGUIMIENTO A LOS PROYECTOS, PLANES, PROGRAMAS Y POLÍTICAS DE INDEPORTES ANTIOQUIA</t>
  </si>
  <si>
    <t>OFICINA ASESORA DE PLANEACIÓN</t>
  </si>
  <si>
    <t xml:space="preserve">YANET ADRIANA PENAGOS </t>
  </si>
  <si>
    <t>LUISA FERNANDA GAVIRIA CANO</t>
  </si>
  <si>
    <t>CLAUDIA JANNET SALAZAR ARANGO</t>
  </si>
  <si>
    <t>https://community.secop.gov.co/Public/Tendering/ContractNoticePhases/View?PPI=CO1.PPI.29273482&amp;isFromPublicArea=True&amp;isModal=False</t>
  </si>
  <si>
    <t>PRESTACIÓN DE SERVICIOS PROFESIONALES ESPECIALIZADOS PARA LA GESTIÓN, ADMINISTRACIÓN, Y CONSOLIDACIÓN DE INFORMACIÓN INSTITUCIONAL PARA REALIZAR LA ANALÍTICA DE DATOS DEL OBSERVATORIO DEL DEPORTE DE ANTIOQUIA.</t>
  </si>
  <si>
    <t>ANDRÉS MAURICIO VALENCIA RUIZ</t>
  </si>
  <si>
    <t>https://community.secop.gov.co/Public/Tendering/ContractNoticePhases/View?PPI=CO1.PPI.29273408&amp;isFromPublicArea</t>
  </si>
  <si>
    <t>PRESTACIÓN DE SERVICIOS PROFESIONALES COMO APOYO A LA GESTIÓN TÉCNICA Y ADMINISTRATIVA DE LOS PROYECTOS DE LA SUBGERENCIA DE FOMENTO Y DESARROLLO DEPORTIVO</t>
  </si>
  <si>
    <t xml:space="preserve">JUAN MANUEL GALVIS </t>
  </si>
  <si>
    <t>ILDA BIBIANA ALVAREZ RUEDA</t>
  </si>
  <si>
    <t>ANDRES FELIPE SALAZAR LOPEZ</t>
  </si>
  <si>
    <t>https://community.secop.gov.co/Public/Tendering/ContractNoticePhases/View?PPI=CO1.PPI.29280616&amp;isFromPublicArea=True&amp;isModal=False</t>
  </si>
  <si>
    <t>PRESTACIÓN DE SERVICIOS PROFESIONALES DE APOYO A LA GESTIÓN ESTRATEGICA, TÁCTICA Y A LOS PLANES INDICATIVOS Y DE ACCIÓN DE LOS PROYECTOS DE LA SUBGERENCIA DE FOMENTO Y DESARROLLO DEPORTIVO.</t>
  </si>
  <si>
    <t xml:space="preserve">HAROLD PULGARIN </t>
  </si>
  <si>
    <t>MONICA MARIA ARENAS SOSA</t>
  </si>
  <si>
    <t>LEIDY SANDRIT ARIZA ZAPATA</t>
  </si>
  <si>
    <t>https://community.secop.gov.co/Public/Tendering/ContractNoticePhases/View?PPI=CO1.PPI.29286435&amp;isFromPublicArea=True&amp;isModal=False</t>
  </si>
  <si>
    <t>PRESTACIÓN DE SERVICIOS PROFESIONALES PARA APOYAR LOS PROCEDIMIENTOS ADMINISTRATIVOS Y FINANCIEROS DE LOS PROYECTOS DE LA SUBGERENCIA DE FOMENTO Y DESARROLLO DEPORTIVO</t>
  </si>
  <si>
    <t>VANESSA KAMMERER GUTIERREZ</t>
  </si>
  <si>
    <t>https://community.secop.gov.co/Public/Tendering/ContractNoticePhases/View?PPI=CO1.PPI.29361435&amp;isFromPublicArea=True&amp;isModal=False</t>
  </si>
  <si>
    <t>CONTRATO DE PRESTACIÓN DE SERVICIOS DE APOYO A LA GESTIÓN EN LA ADMINISTRACIÓN DE LOS BIENES DE INDEPORTES ANTIOQUIA.</t>
  </si>
  <si>
    <t>MANUEL HUMBERTO LOZANO GARCIA</t>
  </si>
  <si>
    <t>SANDRA MILENA IBARRA HEREDIA</t>
  </si>
  <si>
    <t>https://community.secop.gov.co/Public/Tendering/ContractNoticePhases/View?PPI=CO1.PPI.29359392&amp;isFromPublicArea=True&amp;isModal=False</t>
  </si>
  <si>
    <t>PRESTACIÓN DE SERVICIOS DE INFRAESTRUCTURA TECNOLÓGICA PARA INDEPORTES ANTIOQUIA.</t>
  </si>
  <si>
    <t>OFICINA DE SISTEMAS E INFORMÁTICA</t>
  </si>
  <si>
    <t>UNE EPM TELECOMUNICACIONES S.A</t>
  </si>
  <si>
    <t>004</t>
  </si>
  <si>
    <t>JULIANA BERMUDEZ HENAO</t>
  </si>
  <si>
    <t>JUAN DIEGO LONDOÑO TORO</t>
  </si>
  <si>
    <t>https://community.secop.gov.co/Public/Tendering/ContractNoticePhases/View?PPI=CO1.PPI.29344996&amp;isFromPublicArea=True&amp;isModal=False</t>
  </si>
  <si>
    <t>7 meses y 19 dias calendarios</t>
  </si>
  <si>
    <t>PRESTACIÓN DE SERVICIOS PROFESIONALES APOYANDO LAS EVALUACIONES Y SEGUIMIENTO TÉCNICO EN EL MARCO DE LAS POLÍTICAS DE VIGILANCIA Y CONTROL IMPLEMENTADAS POR LA OFICINA DE CONTROL INTERNO A LOS PROCESOS DE COFINANCIACIÓN E INFRAESTRUCTURA DE LA SUBGERENCIA DE ESCENARIOS DEPORTIVOS Y EQUIPAMIENTOS</t>
  </si>
  <si>
    <t xml:space="preserve">MAURICIO ALONSO PATIÑO ZAPATA </t>
  </si>
  <si>
    <t>JUAN CARLOS JOHNSON ARISTIZABAL</t>
  </si>
  <si>
    <t>CLAUDIA LILIANA DIAZ OSORIO</t>
  </si>
  <si>
    <t>https://community.secop.gov.co/Public/Tendering/ContractNoticePhases/View?PPI=CO1.PPI.29359516&amp;isFromPublicArea=True&amp;isModal=False</t>
  </si>
  <si>
    <t>PRESTACIÓN DE SERVICIOS DE APOYO EN LA ORGANIZACIÓN Y ACTUALIZACIÓN DE LOS EXPEDIENTES DE ACUERDO CON LOS LINEAMIENTOS DE GESTIÓN DOCUMENTAL DE INDEPORTES ANTIOQUIA</t>
  </si>
  <si>
    <t xml:space="preserve">ZARAH KAMILA LOPEZ VALLEJO </t>
  </si>
  <si>
    <t>MARTA CECILIA GARCIA FRANCO</t>
  </si>
  <si>
    <t>JAIDER ANDRES LONDOÑO VANEGAS</t>
  </si>
  <si>
    <t>https://community.secop.gov.co/Public/Tendering/ContractNoticePhases/View?PPI=CO1.PPI.29401108&amp;isFromPublicArea=True&amp;isModal=False</t>
  </si>
  <si>
    <t xml:space="preserve">NANCY DEL SOCORRO PALACIO RAMIREZ </t>
  </si>
  <si>
    <t>https://community.secop.gov.co/Public/Tendering/ContractNoticePhases/View?PPI=CO1.PPI.29359614&amp;isFromPublicArea=True&amp;isModal=False</t>
  </si>
  <si>
    <t>PRESTACIÓN DE SERVICIOS PROFESIONALES PARA APOYAR LOS PROCEDIMIENTOS ADMINISTRATIVOS Y FINANCIEROS DE LOS PROYECTOS DE LA SUBGERENCIA DE FOMENTO Y DESARROLLO DEPORTIVO.</t>
  </si>
  <si>
    <t>SANTIAGO ZAPATA  MARIN</t>
  </si>
  <si>
    <t>ALFONSO NEIRA CASTRO</t>
  </si>
  <si>
    <t>https://community.secop.gov.co/Public/Tendering/ContractNoticePhases/View?PPI=CO1.PPI.29363339&amp;isFromPublicArea=True&amp;isModal=False</t>
  </si>
  <si>
    <t>PRESTACIÓN DE SERVICIOS PROFESIONALES APOYANDO EL PROCESO CONTABLE DE INDEPORTES ANTIOQUIA.</t>
  </si>
  <si>
    <t>GINA MARIA LONDOÑO GONZALEZ</t>
  </si>
  <si>
    <t>MARY LUZ ARENAS FORONDA</t>
  </si>
  <si>
    <t>https://community.secop.gov.co/Public/Tendering/ContractNoticePhases/View?PPI=CO1.PPI.29359365&amp;isFromPublicArea=True&amp;isModal=False</t>
  </si>
  <si>
    <t>PRESTACIÓN DE SERVICIOS PROFESIONALES ESPECIALIZADOS APOYANDO LA REVISIÓN DE LOS DATOS FINANCIEROS Y CONTABLES Y CONSOLIDACIÓN Y VALIDACIÓN DE LA INFORMACIÓN EN EL MARCO DE LOS PROCEDIMIENTOS QUE REALIZA LA OFICINA DE CONTROL INTERNO DE INDEPORTES ANTIOQUIA</t>
  </si>
  <si>
    <t xml:space="preserve">ADRIANA MARIA TABORDA ZAPATA </t>
  </si>
  <si>
    <t>LIBIER DARIO JIMENEZ PEÑA</t>
  </si>
  <si>
    <t>https://community.secop.gov.co/Public/Tendering/ContractNoticePhases/View?PPI=CO1.PPI.29359311&amp;isFromPublicArea=True&amp;isModal=False</t>
  </si>
  <si>
    <t>PRESTACIÓN DE SERVICIOS PROFESIONALES ESPECIALIZADOS EN MATERIA JURIDICA A LA SUBGERENCIA DE DEPORTE ASOCIADO Y ALTOS LOGROS</t>
  </si>
  <si>
    <t>MAURICIO VELASQUEZ CUADROS</t>
  </si>
  <si>
    <t>SEBASTIAN OCAMPO VARGAS</t>
  </si>
  <si>
    <t>ANDRES ROBERTO GOMEZ CASTAÑO</t>
  </si>
  <si>
    <t>https://community.secop.gov.co/Public/Tendering/ContractNoticePhases/View?PPI=CO1.PPI.29366013&amp;isFromPublicArea=True&amp;isModal=False</t>
  </si>
  <si>
    <t>PRESTACIÓN DE SERVICIOS PROFESIONALES ESPECIALIZADOS EN LA GESTIÓN DE RECURSOS ADMINISTRATIVOS Y FINANCIEROS DE LOS DIFERENTES PROYECTOS DE LA SUBGERENCIA DE DEPORTE ASOCIADO Y ALTOS LOGROS.</t>
  </si>
  <si>
    <t xml:space="preserve">ASTRID ELENA CASTAÑO ALZATE </t>
  </si>
  <si>
    <t>JAIRO DE JESUS JIMENEZ MORENO</t>
  </si>
  <si>
    <t>https://community.secop.gov.co/Public/Tendering/ContractNoticePhases/View?PPI=CO1.PPI.29362265&amp;isFromPublicArea=True&amp;isModal=False</t>
  </si>
  <si>
    <t>PRESTACIÓN DE SERVICIOS PROFESIONALES ESPECIALIZADOS EN EL PLANEACIÓN Y SEGUIMIENTO DE LOS DIFERENTES CONVENIOS Y CONTRATOS DE LA SUBGERENCIA DE DEPORTE ASOCIADO Y ALTOS LOGROS.</t>
  </si>
  <si>
    <t xml:space="preserve">ANDRES FELIPE SANCHEZ </t>
  </si>
  <si>
    <t>ALEJANDRO NAVARRO RINCON</t>
  </si>
  <si>
    <t>https://community.secop.gov.co/Public/Tendering/ContractNoticePhases/View?PPI=CO1.PPI.29400331&amp;isFromPublicArea=True&amp;isModal=False</t>
  </si>
  <si>
    <t>PRESTACIÓN DE SERVICIOS PROFESIONALES PARA EL ACOMPAÑAMIENTO JURÍDICO A LOS PROCESOS QUE REALIZA LA OFICINA DE CONTROL INTERNO DE INDEPORTES ANTIOQUIA</t>
  </si>
  <si>
    <t>MIRIAM DEL SOCORRO GOMEZ JIMENEZ</t>
  </si>
  <si>
    <t>https://community.secop.gov.co/Public/Tendering/ContractNoticePhases/View?PPI=CO1.PPI.29397701&amp;isFromPublicArea=True&amp;isModal=False</t>
  </si>
  <si>
    <t>PRESTACIÓN DE SERVICIOS PROFESIONALES ESPECIALIZADOS APOYANDO LOS PROCESOS ADMINISTRATIVOS Y FINANCIEROS DERIVADOS DE LOS PROYECTOS DE INFRAESTRUCTURA DE LA SUBGERENCIA DE ESCENARIOS DEPORTIVOS Y EQUIPAMIENTO</t>
  </si>
  <si>
    <t xml:space="preserve">VICTOR HUGO SIERRA </t>
  </si>
  <si>
    <t>IVAN DARIO GRAJALES VELEZ</t>
  </si>
  <si>
    <t>https://community.secop.gov.co/Public/Tendering/ContractNoticePhases/View?PPI=CO1.PPI.29398164&amp;isFromPublicArea=True&amp;isModal=False}</t>
  </si>
  <si>
    <t>PRESTACIÓN DE SERVICIOS PROFESIONALES ESPECIALIZADOS APOYANDO LOS PROCESOS METODOLÓGICOS PARA LOS DEPORTES DE DISCAPACIDAD QUE APOYA INDEPORTES ANTIOQUIA</t>
  </si>
  <si>
    <t>ANDRES FELIPE MUÑOZ</t>
  </si>
  <si>
    <t>https://community.secop.gov.co/Public/Tendering/ContractNoticePhases/View?PPI=CO1.PPI.29417632&amp;isFromPublicArea=True&amp;isModal=False</t>
  </si>
  <si>
    <t>PRESTACIÓN DE SERVICIOS PROFESIONALES PARA LA ATENCIÓN FISIOTERAPÉUTICA DE LOS PARA-ATLETAS QUE APOYA INDEPORTES ANTIOQUIA</t>
  </si>
  <si>
    <t>OFICINA DE MEDICINA DEPORTIVA</t>
  </si>
  <si>
    <t>ANA MARIA CASTAÑO OCHOA</t>
  </si>
  <si>
    <t>JULIANA PELAEZ GONZALEZ</t>
  </si>
  <si>
    <t>OSCAR MARIO CARDONA ARENAS</t>
  </si>
  <si>
    <t>https://community.secop.gov.co/Public/Tendering/ContractNoticePhases/View?PPI=CO1.PPI.29446956&amp;isFromPublicArea=True&amp;isModal=False</t>
  </si>
  <si>
    <t>ADICIÓN 1 AL CONTROATO NO. 024 DE 2024 CUYO OBJETO ES: PRESTACIÓN DE SERVICIOS PROFESIONALES PARA LA ATENCIÓN FISIOTERAPÉUTICA DE LOS PARA ATLETAS QUE APOYA INDEPORTES ANTIOQUIA.</t>
  </si>
  <si>
    <t xml:space="preserve">ADICIÓN Y PRORROGA </t>
  </si>
  <si>
    <t>023</t>
  </si>
  <si>
    <t>46 DÍAS</t>
  </si>
  <si>
    <t>PRESTACIÓN DE SERVICIOS PROFESIONALES PARA APOYAR LOS PROCESOS DE PSICOLOGÍA CLÍNICA A LOS DEPORTISTAS APOYADOS POR LA ENTIDAD Y EN LOS PROCESOS ACADÉMICOS E INVESTIGATIVOS DE LA OFICINA DE MEDICINA DEPORTIVA</t>
  </si>
  <si>
    <t>LAURA VICTORIA COLORADO</t>
  </si>
  <si>
    <t>NICANOR ALONSO MUÑOZ AGUIRRE</t>
  </si>
  <si>
    <t>https://community.secop.gov.co/Public/Tendering/ContractNoticePhases/View?PPI=CO1.PPI.29447818&amp;isFromPublicArea=True&amp;isModal=False</t>
  </si>
  <si>
    <t>ADICIÓN 1 AL CONTROATO NO. 025 DE 2024 CUYO OBJETO ES: PRESTACIÓN DE SERVICIOS PROFESIONALES PARA APOYAR LOS PROCESOS DE PSICOLOGÍA CLÍNICA A LOS DEPORTISTAS APOYADOS POR LA ENTIDAD Y EN LOS PROCESOS ACADÉMICOS E INVESTIGATIVOS DE LA OFICINA DE MEDICINA DEPORTIVA.</t>
  </si>
  <si>
    <t>PRESTACIÓN DE SERVICIOS PROFESIONALES EN LA ATENCIÓN FISIOTERAPÉUTICA DEPORTIVA DE LOS ATLETAS QUE APOYA INDEPORTES ANTIOQUIA</t>
  </si>
  <si>
    <t xml:space="preserve">PABLO ANDRES URIBE CALLE </t>
  </si>
  <si>
    <t>MANUEL ANTONIO RODRIGUEZ PEREZ</t>
  </si>
  <si>
    <t>https://community.secop.gov.co/Public/Tendering/ContractNoticePhases/View?PPI=CO1.PPI.29446487&amp;isFromPublicArea=True&amp;isModal=False</t>
  </si>
  <si>
    <t xml:space="preserve">ADICIÓN 1 AL CONTROATO NO. 026 DE 2024 CUYO OBJETO ES: PRESTACIÓN DE SERVICIOS PROFESIONALES EN LA ATENCIÓN FISIOTERAPÉUTICA DEPORTIVA DE LOS ATLETAS QUE APOYA INDEPORTES ANTIOQUIA </t>
  </si>
  <si>
    <t>PRESTACIÓN DE SERVICIOS DE SICOF ERP EN MODALIDAD CLOUD COMPUTING, SOPORTE Y MANTENIMIENTO, ACOMPAÑAMIENTO EN SITIO Y HORAS DE DESARROLLO</t>
  </si>
  <si>
    <t>ADA S.A.S</t>
  </si>
  <si>
    <t>006</t>
  </si>
  <si>
    <t>JULIANA   BERMUDEZ HENAO</t>
  </si>
  <si>
    <t>JUAN DIEGO LONDOÑO  TORO</t>
  </si>
  <si>
    <t>https://community.secop.gov.co/Public/Tendering/OpportunityDetail/Index?noticeUID=CO1.NTC.5547650&amp;isFromPublicArea=True&amp;isModal=False</t>
  </si>
  <si>
    <t>7 MESES</t>
  </si>
  <si>
    <t>PRESTACIÓN DE SERVICIOS DE APOYO A LA GESTIÓN PARA EL ACOMPAÑAMIENTO EN LA RECUPERACIÓN DE LA FATIGA POS-CARGA DEL ENTRENAMIENTO Y REHABILITACIÓN DE LAS LESIONES DEPORTIVAS DE LOS ATLETAS Y PARA - ATLETAS APOYADOS POR INDEPORTES ANTIOQUIA.</t>
  </si>
  <si>
    <t>JOHANA PATRICIA RAMIREZ ARGUMEDO</t>
  </si>
  <si>
    <t>https://community.secop.gov.co/Public/Tendering/ContractNoticePhases/Vi ew?PPI=CO1.PPI.29591164&amp;isFromPublicArea=True&amp;isModal=False</t>
  </si>
  <si>
    <t>https://community.secop.gov.co/Public/Tendering/ContractNoticePhases/View?PPI=CO1.PPI.29591164&amp;isFromPublicArea=True&amp;isModal=False</t>
  </si>
  <si>
    <t>PRESTACIÓN DE SERVICIOS DE APOYO A LA GESTIÓN EN LAS ACTIVIDADES RELACIONADAS CON LA GESTIÓN ADMINISTRATIVA DE LOS RECURSOS Y EL PLAN DE MANTENIMIENTO DE INDEPORTES ANTIOQUIA.</t>
  </si>
  <si>
    <t>GABRIEL ANTONIO MONSALVE CASTRILLON</t>
  </si>
  <si>
    <t>https://community.secop.gov.co/Public/Tendering/OpportunityDetail/Index?noticeUID=CO1.NTC.5557839&amp;isFromPublicArea=True&amp;isModal=False</t>
  </si>
  <si>
    <t>PRESTACIÓN DE SERVICIOS PROFESIONALES PARA APOYAR LAS ACTIVIDADES COMUNICATIVAS Y PERIODÍSTICAS QUE CONTRIBUYAN AL FORTALECIMIENTO DE LA IMAGEN INSTITUCIONAL DE INDEPORTES ANTIOQUIA</t>
  </si>
  <si>
    <t>OFICINA ASESORA DE COMUNICACIONES</t>
  </si>
  <si>
    <t xml:space="preserve">LAURA QUIÑONES VILLEGAS </t>
  </si>
  <si>
    <t>Gastos de desplazamiento de $4,552,064</t>
  </si>
  <si>
    <t>HERBERT MARTINEZ RESTREPO</t>
  </si>
  <si>
    <t>ANDRES ESTEBAN MARIN MARIN</t>
  </si>
  <si>
    <t>https://community.secop.gov.co/Public/Tendering/ContractNoticePhases/View?PPI=CO1.PPI.29575324&amp;isFromPublicArea=True&amp;isModal=False</t>
  </si>
  <si>
    <t>11 MESES</t>
  </si>
  <si>
    <t>PRESTACIÓN DE SERVICIOS DE APOYO A LA GESTIÓN EN LOS PROCESOS ADMINISTRATIVOS NECESARIOS PARA EL FUNCIONAMIENTO DE LAS DIFERENTES SEDES DE INDEPORTES ANTIOQUIA</t>
  </si>
  <si>
    <t>SANTIAGO AGUILAR RIOS</t>
  </si>
  <si>
    <t>https://community.secop.gov.co/Public/Tendering/OpportunityDetail/Index?noticeUID=CO1.NTC.5566202&amp;isFromPublicArea=True&amp;isModal=False</t>
  </si>
  <si>
    <t>SOPORTE TÉCNICO, ACTUALIZACIÓN Y MANTENIMIENTO DEL SISTEMA DE GESTIÓN DOCUMENTAL MERCURIO.</t>
  </si>
  <si>
    <t xml:space="preserve">OFICINA DE SISTEMAS E INFORMÁTICA </t>
  </si>
  <si>
    <t xml:space="preserve">SERVISOFT S.A. </t>
  </si>
  <si>
    <t>009</t>
  </si>
  <si>
    <t>WANNER   MILLER MORENO</t>
  </si>
  <si>
    <t>https://community.secop.gov.co/Public/Tendering/ContractNoticePh ases/View?PPI=CO1.PPI.29803067&amp;isFromPublicArea=True&amp;isModa l=False</t>
  </si>
  <si>
    <t>10 MESES Y 24 DIAS</t>
  </si>
  <si>
    <t>PRESTACIÓN DE SERVICIOS PROFESIONALES PARA ACOMPAÑAR LA GESTIÓN ADMINISTRATIVA DE LOS PROCESOS TÉCNICO, METODOLÓGICO DE LA SUBGERENCIA DE DEPORTE ASOCIADO Y ALTOS LOGROS</t>
  </si>
  <si>
    <t xml:space="preserve">LEONARDO ALEXIS HIGUITA HERNANDEZ </t>
  </si>
  <si>
    <t>https://community.secop.gov.co/Public/Tendering/ContractNoticePhases/View?PPI=CO1.PPI.29808498&amp;isFromPublicArea=True&amp;isModal=False</t>
  </si>
  <si>
    <t>6 MESES</t>
  </si>
  <si>
    <t>PRESTACIÓN DE SERVICIOS PROFESIONALES PARA EL ACOMPAÑAMIENTO ADMINISTRATIVO Y FINANCIERO EN EL SEGUIMIENTO DE LOS PROGRAMAS, PROYECTOS, CONTRATOS Y/O CONVENIOS SUSCRITOS POR LA SUBGERENCIA DE DEPORTE ASOCIADO Y ALTOS LOGROS</t>
  </si>
  <si>
    <t xml:space="preserve">JOHAN STEVEN HOLGUIN FRANCO </t>
  </si>
  <si>
    <t>https://community.secop.gov.co/Public/Tendering/ContractNoticePhases/View?PPI=CO1.PPI.29809056&amp;isFromPublicArea=True&amp;isModal=False</t>
  </si>
  <si>
    <t>PRESTACIÓN DE SERVICIOS DE APOYO A LA GESTIÓN DE INFORMACIÓN DE LOS ATLETAS Y PARA ATLETAS APOYADOS A TRAVÉS DE LOS DIFERENTES PROGRAMAS DE LA SUBGERENCIA DE DEPORTE ASOCIADO Y ALTOS LOGROS.</t>
  </si>
  <si>
    <t xml:space="preserve">DARLIN VANESA OTALVARO MONTOYA </t>
  </si>
  <si>
    <t>BETSY JOHANNA OCAMPO MILLAN</t>
  </si>
  <si>
    <t>https://community.secop.gov.co/Public/Tendering/ContractNoticePhases/View?PPI=CO1.PPI.29809482&amp;isFromPublicArea=True&amp;isModal=False</t>
  </si>
  <si>
    <t>PRESTACIÓN DE SERVICIOS DE APOYO A LA GESTIÓN PARA EL ACOMPAÑAMIENTO ADMINISTRATIVO EN LA GESTIÓN DE LA INFORMACIÓN EN LAS DIFERENTES PLATAFORMAS UTILIZADAS EN LA SUBGERENCIA DE DEPORTE ASOCIADO Y ALTOS LOGROS.</t>
  </si>
  <si>
    <t>SARA LUCIANA URREGO VILLA</t>
  </si>
  <si>
    <t>https://community.secop.gov.co/Public/Tendering/ContractNoticePhases/View?PPI=CO1.PPI.29809566&amp;isFromPublicArea=True&amp;isModal=False</t>
  </si>
  <si>
    <t>PRESTACIÓN DE SERVICIOS DE UN ENTRENADOR PRINCIPAL PARA LA REALIZACIÓN DEL PROCESO DE SELECCIÓN, ENTRENAMIENTO DEPORTIVO Y PARTICIPACIÓN EN COMPETENCIAS EN LA LIGA  ANTIOQUEÑA DE BALONCESTO,  EN LA RAMA FEMENINA, EN CATEGORÍAS DE JUEGOS NACIONALES.</t>
  </si>
  <si>
    <t xml:space="preserve">LUIS MIGUEL CUENCA MONTOYA </t>
  </si>
  <si>
    <t>ALEJANDRO   NAVARRO RINCON</t>
  </si>
  <si>
    <t>https://community.secop.gov.co/Public/Tendering/ContractNoticePhases/View?PPI=CO1.PPI.29844060&amp;isFromPublicArea=True&amp;isModal=False</t>
  </si>
  <si>
    <t>PRESTACIÓN DE SERVICIOS DE UN ENTRENADOR ASISTENTE  PARA LA REALIZACIÓN DEL PROCESO SELECCIÓN, ENTRENAMIENTO DEPORTIVO Y PARTICIPACIÓN EN COMPETENCIAS EN LA LIGA  ANTIOQUEÑA DE BALONCESTO, EN LA RAMA FEMENINA, EN CATEGORÍAS DE JUEGOS NACIONALES.</t>
  </si>
  <si>
    <t xml:space="preserve">RICARDO PINZON MUÑOZ </t>
  </si>
  <si>
    <t>https://community.secop.gov.co/Public/Tendering/ContractNoticePhases/View?PPI=CO1.PPI.29849604&amp;isFromPublicArea=True&amp;isModal=False</t>
  </si>
  <si>
    <t>PRESTACIÓN DE SERVICIOS DE UN ENTRENADOR PRINCIPAL PARA LA REALIZACIÓN DEL PROCESO DE SELECCIÓN, ENTRENAMIENTO DEPORTIVO Y PARTICIPACIÓN EN COMPETENCIAS EN LA LIGA  ANTIOQUEÑA DE BALONCESTO,   RAMA MASCULINA, EN CATEGORÍAS DE JUEGOS NACIONALES.</t>
  </si>
  <si>
    <t xml:space="preserve">LUIS FERNANDO LOPERA MORALES </t>
  </si>
  <si>
    <t>PRESTACIÓN DE SERVICIOS DE UN ENTRENADOR ASISTENTE  PARA LA REALIZACIÓN DEL PROCESO SELECCIÓN, ENTRENAMIENTO DEPORTIVO Y PARTICIPACIÓN EN COMPETENCIAS EN LA LIGA  ANTIOQUEÑA DE BALONCESTO, EN LA RAMA MASCULINA, EN CATEGORÍAS DE JUEGOS NACIONALES.</t>
  </si>
  <si>
    <t>JUAN DAVID MARIN OSSA</t>
  </si>
  <si>
    <t>PRESTACIÓN DE SERVICIOS DE UN ENTRENADOR PRINCIPAL PARA LA REALIZACIÓN DEL PROCESO DE SELECCIÓN, ENTRENAMIENTO DEPORTIVO Y PARTICIPACIÓN EN COMPETENCIAS EN LA LIGA ANTIOQUEÑA DE BALONMANO,  EN LA RAMA MASCULINA, EN CATEGORÍAS DE JUEGOS NACIONALES.</t>
  </si>
  <si>
    <t xml:space="preserve">ANA MARIA LOPERA RINCON </t>
  </si>
  <si>
    <t>PRESTACIÓN DE SERVICIOS DE UN ENTRENADOR ASISTENTE  PARA LA REALIZACIÓN DEL PROCESO SELECCIÓN, ENTRENAMIENTO DEPORTIVO Y PARTICIPACIÓN EN COMPETENCIAS EN LA LIGA ANTIOQUEÑA DE BALONMANO, EN LA RAMA FEMENINA, EN CATEGORÍAS DE JUEGOS NACIONALES.</t>
  </si>
  <si>
    <t xml:space="preserve">DEISY VERONICA MAZO GARCES </t>
  </si>
  <si>
    <t>PRESTACIÓN DE SERVICIOS DE UN ENTRENADOR PRINCIPAL PARA LA REALIZACIÓN DEL PROCESO DE SELECCIÓN, ENTRENAMIENTO DEPORTIVO Y PARTICIPACIÓN EN COMPETENCIAS EN LA LIGA ANTIOQUEÑA DE BALONMANO,  EN LA RAMA FEMENINA, EN CATEGORÍAS DE JUEGOS NACIONALES.</t>
  </si>
  <si>
    <t xml:space="preserve">MÓNICA VIVIANA OSPINA OROZCO </t>
  </si>
  <si>
    <t>PRESTACIÓN DE SERVICIOS DE UN ENTRENADOR ASISTENTE  PARA LA REALIZACIÓN DEL PROCESO SELECCIÓN, ENTRENAMIENTO DEPORTIVO Y PARTICIPACIÓN EN COMPETENCIAS EN LA LIGA ANTIOQUEÑA DE BALONMANO, EN LA RAMA MASCULINA, EN CATEGORÍAS DE JUEGOS NACIONALES.</t>
  </si>
  <si>
    <t xml:space="preserve">JUAN DAVID CASTAÑEDA TOBÓN </t>
  </si>
  <si>
    <t>PRESTACIÓN DE SERVICIOS DE UN ENTRENADOR PRINCIPAL PARA LA REALIZACIÓN DEL PROCESO DE SELECCIÓN, ENTRENAMIENTO DEPORTIVO Y PARTICIPACIÓN EN COMPETENCIAS EN LALIGA ANTIOQUEÑA DE FÚTBOL,  EN LA MODALIDAD FÚTBOL SALA EN LAS RAMAS FEMENINA Y MASCULINA, EN CATEGORÍAS DE JUEGOS NACIONALES.</t>
  </si>
  <si>
    <t xml:space="preserve">DAVID ALONSO SANCHEZ POSADA </t>
  </si>
  <si>
    <t>PRESTACIÓN DE SERVICIOS DE UN ENTRENADOR PRINCIPAL PARA LA REALIZACIÓN DEL PROCESO DE SELECCIÓN, ENTRENAMIENTO DEPORTIVO Y PARTICIPACIÓN EN COMPETENCIAS EN LA LIGA ANTIOQUEÑA DE FÚTBOL,  EN LA MODALIDAD FÚTBOL CÉSPED RAMA FEMENINA, EN CATEGORÍAS DE JUEGOS NACIONALES.</t>
  </si>
  <si>
    <t xml:space="preserve">JAIME ORLANDO HOYOS ISAZA </t>
  </si>
  <si>
    <t>PRESTACIÓN DE SERVICIOS DE UN ENTRENADOR PRINCIPAL PARA LA REALIZACIÓN DEL PROCESO DE SELECCIÓN, ENTRENAMIENTO DEPORTIVO Y PARTICIPACIÓN EN COMPETENCIAS EN LA LIGA ANTIOQUEÑA DE FÚTBOL,  EN LA MODALIDAD FÚTBOL CÉSPED RAMA MASCULINA, EN CATEGORÍAS DE JUEGOS NACIONALES.</t>
  </si>
  <si>
    <t xml:space="preserve">WILMAR JADER VALENCIA MONSALVE </t>
  </si>
  <si>
    <t>PRESTACIÓN DE SERVICIOS DE UN ENTRENADOR ASISTENTE  PARA LA REALIZACIÓN DEL PROCESO SELECCIÓN, ENTRENAMIENTO DEPORTIVO Y PARTICIPACIÓN EN COMPETENCIAS EN LA LIGA ANTIOQUEÑA DE FÚTBOL, EN LA MODALIDAD FÚTBOL CÉSPED, RAMA FEMENINA, EN CATEGORÍAS DE JUEGOS NACIONALES.</t>
  </si>
  <si>
    <t xml:space="preserve">JORGE IGNACIO RUIZ GUTIERREZ </t>
  </si>
  <si>
    <t>PRESTACIÓN DE SERVICIOS DE UN ENTRENADOR ASISTENTE  PARA LA REALIZACIÓN DEL PROCESO SELECCIÓN, ENTRENAMIENTO DEPORTIVO Y PARTICIPACIÓN EN COMPETENCIAS EN LA LIGA ANTIOQUEÑA DE FÚTBOL, EN LA MODALIDAD FÚTBOL CÉSPED, RAMA MASCULINA, EN CATEGORÍAS DE JUEGOS NACIONALES.</t>
  </si>
  <si>
    <t>EDWIN JOVANNY MENESES QUINTERO</t>
  </si>
  <si>
    <t>PRESTACIÓN DE SERVICIOS DE UN ENTRENADOR PRINCIPAL PARA LA REALIZACIÓN DEL PROCESO DE SELECCIÓN, ENTRENAMIENTO DEPORTIVO Y PARTICIPACIÓN EN COMPETENCIAS EN LA  LIGA ANTIOQUEÑA DE FUTBOL DE SALÓN,  EN LA RAMA FEMENINA, EN CATEGORÍAS DE JUEGOS NACIONALES.</t>
  </si>
  <si>
    <t xml:space="preserve">DIEGO ALBERTO MONTOYA GOMEZ </t>
  </si>
  <si>
    <t>PRESTACIÓN DE SERVICIOS DE UN ENTRENADOR ASISTENTE  PARA LA REALIZACIÓN DEL PROCESO SELECCIÓN, ENTRENAMIENTO DEPORTIVO Y PARTICIPACIÓN EN COMPETENCIAS EN LA LIGA  ANTIOQUEÑA DE FUTBOL DE SALÓN, EN LA RAMA FEMENINA, EN CATEGORÍAS DE JUEGOS NACIONALES.</t>
  </si>
  <si>
    <t>JOHN ALEXANDER ALCARAZ CERON</t>
  </si>
  <si>
    <t>PRESTACIÓN DE SERVICIOS DE UN ENTRENADOR ASISTENTE  PARA LA REALIZACIÓN DEL PROCESO SELECCIÓN, ENTRENAMIENTO DEPORTIVO Y PARTICIPACIÓN EN COMPETENCIAS EN LA LIGA  ANTIOQUEÑA DE FUTBOL DE SALÓN, EN LA RAMA MASCULINA, EN CATEGORÍAS DE JUEGOS NACIONALES.</t>
  </si>
  <si>
    <t xml:space="preserve">JUAN CARLOS OSPINA RUIZ </t>
  </si>
  <si>
    <t>PRESTACIÓN DE SERVICIOS DE UN ENTRENADOR PRINCIPAL PARA LA REALIZACIÓN DEL PROCESO DE SELECCIÓN, ENTRENAMIENTO DEPORTIVO Y PARTICIPACIÓN EN COMPETENCIAS EN LA  LIGA ANTIOQUEÑA DE FUTBOL DE SALÓN,  EN LA RAMA MASCULINA, EN CATEGORÍAS DE JUEGOS NACIONALES.</t>
  </si>
  <si>
    <t xml:space="preserve">JUAN DAVID ACEVEDO FLOREZ </t>
  </si>
  <si>
    <t>PRESTACIÓN DE SERVICIOS DE UN ENTRENADOR ASISTENTE  PARA LA REALIZACIÓN DEL PROCESO SELECCIÓN, ENTRENAMIENTO DEPORTIVO Y PARTICIPACIÓN EN COMPETENCIAS EN LA LIGA ANTIOQUEÑA DE SQUASH, EN LOS DEPORTES Y CATEGORÍAS DE JUEGOS NACIONALES.</t>
  </si>
  <si>
    <t xml:space="preserve">IVAN HUMBERTO GERMAN ALVAREZ </t>
  </si>
  <si>
    <t>https://community.secop.gov.co/Public/Tendering/OpportunityDetail/Index?noticeUID=CO1.NTC.5641606&amp;isFromPublicArea=True&amp;isModal=False</t>
  </si>
  <si>
    <t>PRESTACIÓN DE SERVICIOS DE UN ENTRENADOR PRINCIPAL PARA LA REALIZACIÓN DEL PROCESO DE SELECCIÓN, ENTRENAMIENTO DEPORTIVO Y PARTICIPACIÓN EN COMPETENCIAS EN LA LIGA ANTIOQUEÑA DE SQUASH, EN CATEGORÍAS DE JUEGOS NACIONALES.</t>
  </si>
  <si>
    <t xml:space="preserve">RUBEN DARIO ARROYAVE RESTREPO </t>
  </si>
  <si>
    <t>PRESTACIÓN DE SERVICIOS DE UN ENTRENADOR ASISTENTE  PARA LA REALIZACIÓN DEL PROCESO SELECCIÓN, ENTRENAMIENTO DEPORTIVO Y PARTICIPACIÓN EN COMPETENCIAS EN LA LIGA DE TENIS DE MESA DE ANTIOQUIA, EN LAS CATEGORÍAS DE FORMACIÓN DEPORTIVA Y CATEGORÍAS DE JUEGOS NACIONALES.</t>
  </si>
  <si>
    <t>JUAN DIEGO DIEZ GONZALEZ</t>
  </si>
  <si>
    <t>PRESTACIÓN DE SERVICIOS DE UN ENTRENADOR ASISTENTE  PARA LA REALIZACIÓN DEL PROCESO SELECCIÓN, ENTRENAMIENTO DEPORTIVO Y PARTICIPACIÓN EN COMPETENCIAS EN LA LIGA DE TENIS DE MESA DE ANTIOQUIA, EN LOS DEPORTES Y CATEGORÍAS DE JUEGOS NACIONALES.</t>
  </si>
  <si>
    <t xml:space="preserve">OSCAR ALONSO ZULUAGA HERNANDEZ </t>
  </si>
  <si>
    <t xml:space="preserve">EDGAR MOSQUERA PALACIOS </t>
  </si>
  <si>
    <t>PRESTACIÓN DE SERVICIOS DE UN ENTRENADOR PRINCIPAL PARA LA REALIZACIÓN DEL PROCESO DE SELECCIÓN, ENTRENAMIENTO DEPORTIVO Y PARTICIPACIÓN EN COMPETENCIAS EN LA LIGA DE TENIS DE MESA DE ANTIOQUIA,  EN LA MODALIDAD PARA-TENIS DE MESA DISCAPACIDAD FÍSICA, EN  CATEGORÍAS DE JUEGOS PARANACIONALES.</t>
  </si>
  <si>
    <t xml:space="preserve">JOHANA MARCELA ARAQUE MEJIA </t>
  </si>
  <si>
    <t>PRESTACIÓN DE SERVICIOS DE UN ENTRENADOR PRINCIPAL PARA LA REALIZACIÓN DEL PROCESO DE SELECCIÓN, ENTRENAMIENTO DEPORTIVO Y PARTICIPACIÓN EN COMPETENCIAS EN LA LIGA DEPORTIVA DE PERSONAS SORDAS DE ANTIOQUIA,  EN LA MODALIDAD PARA-ATLETISMO CON DISCAPACIDAD AUDITIVA, EN CATEGORÍAS DE JUEGOS PARANACIONALES.</t>
  </si>
  <si>
    <t xml:space="preserve">DIONI ESTEBAN SÁNCHEZ DIOSA </t>
  </si>
  <si>
    <t>PRESTACIÓN DE SERVICIOS DE UN ENTRENADOR PRINCIPAL PARA LA REALIZACIÓN DEL PROCESO DE SELECCIÓN, ENTRENAMIENTO DEPORTIVO Y PARTICIPACIÓN EN COMPETENCIAS EN LA LIGA DEPORTIVA DE PERSONAS SORDAS DE ANTIOQUIA,  EN LA MODALIDAD PARA-FÚTBOL  SALA RAMA MASCULINA CON DISCAPACIDAD AUDITIVA, EN CATEGORÍAS DE JUEGOS PARANACIONALES.</t>
  </si>
  <si>
    <t xml:space="preserve">JUAN CARLOS MUÑOZ AGUDELO </t>
  </si>
  <si>
    <t>PRESTACIÓN DE SERVICIOS DE UN ENTRENADOR PRINCIPAL PARA LA REALIZACIÓN DEL PROCESO DE SELECCIÓN, ENTRENAMIENTO DEPORTIVO Y PARTICIPACIÓN EN COMPETENCIAS EN LA LIGA DEPORTIVA DE PERSONAS SORDAS DE ANTIOQUIA,  EN LA MODALIDAD PARA-FÚTBOL  SALA RAMA FEMENINA CON DISCAPACIDAD AUDITIVA, EN CATEGORÍAS DE JUEGOS PARANACIONALES.</t>
  </si>
  <si>
    <t xml:space="preserve">JUAN PABLO PEREZ MEDINA </t>
  </si>
  <si>
    <t>PRESTACIÓN DE SERVICIOS DE UN ENTRENADOR PRINCIPAL PARA LA REALIZACIÓN DEL PROCESO DE SELECCIÓN, ENTRENAMIENTO DEPORTIVO Y PARTICIPACIÓN EN COMPETENCIAS EN LA LIGA DEPORTIVA DE PERSONAS SORDAS DE ANTIOQUIA,  EN LA MODALIDAD PARA-TENIS DE MESA CON DISCAPACIDAD AUDITIVA, EN CATEGORÍAS DE JUEGOS PARANACIONALES.</t>
  </si>
  <si>
    <t>MARIA PATRICIA HENAO ECHEVERRI</t>
  </si>
  <si>
    <t>PRESTACIÓN DE SERVICIOS DE UN ENTRENADOR PRINCIPAL PARA LA REALIZACIÓN DEL PROCESO DE SELECCIÓN, ENTRENAMIENTO DEPORTIVO Y PARTICIPACIÓN EN COMPETENCIAS EN LA LIGA DEPORTIVA DE PERSONAS SORDAS DE ANTIOQUIA,  EN LA MODALIDAD PARA-NATACIÓN CARRERAS CON DISCAPACIDAD AUDITIVA, EN CATEGORÍAS DE JUEGOS PARANACIONALES.</t>
  </si>
  <si>
    <t xml:space="preserve">MONICA MARIA CORTINEZ BEDOYA </t>
  </si>
  <si>
    <t>PRESTACIÓN DE SERVICIOS DE UN ENTRENADOR ASISTENTE  PARA LA REALIZACIÓN DEL PROCESO DE SELECCIÓN, ENTRENAMIENTO DEPORTIVO Y PARTICIPACIÓN EN COMPETENCIAS, EN LA MODALIDAD DE PARA-ATLETISMO EN LAS DIFERENTES DISCAPACIDADES EN LA SUBREGIÓN DE URABÁ EN CATEGORÍAS DE JUEGOS PARANACIONALES.</t>
  </si>
  <si>
    <t>SERGIO HERNANDEZ URANGO</t>
  </si>
  <si>
    <t>PRESTACIÓN DE SERVICIOS DE UN ENTRENADOR PRINCIPAL PARA LA REALIZACIÓN DEL PROCESO DE SELECCIÓN, ENTRENAMIENTO DEPORTIVO Y PARTICIPACIÓN EN COMPETENCIAS EN LA LIGA DEPORTIVA DE PERSONAS SORDAS DE ANTIOQUIA,  EN LA MODALIDAD PARA-FÚTBOL   RAMA MASCULINA CON DISCAPACIDAD AUDITIVA, EN CATEGORÍAS DE JUEGOS PARANACIONALES.</t>
  </si>
  <si>
    <t>WILLIAM ALONSO OSORIO SOSA</t>
  </si>
  <si>
    <t>PRESTACIÓN DE SERVICIOS DE UN ENTRENADOR PRINCIPAL PARA LA REALIZACIÓN DEL PROCESO DE SELECCIÓN, ENTRENAMIENTO DEPORTIVO Y PARTICIPACIÓN EN COMPETENCIAS EN LA LIGA DEPORTIVA DE PERSONAS SORDAS DE ANTIOQUIA,  EN LA MODALIDAD PARA-BALONCESTO CON DISCAPACIDAD AUDITIVA, EN CATEGORÍAS DE JUEGOS PARANACIONALES.</t>
  </si>
  <si>
    <t xml:space="preserve">MANUEL ARTURO MONCADA BETANCUR </t>
  </si>
  <si>
    <t>PRESTACIÓN DE SERVICIOS DE UN ENTRENADOR PRINCIPAL PARA LA REALIZACIÓN DEL PROCESO DE SELECCIÓN, ENTRENAMIENTO DEPORTIVO Y PARTICIPACIÓN EN COMPETENCIAS EN LA LIGA ANTIOQUEÑA DE ARQUERÍA,  EN LAS PRUEBAS DE DISCAPACIDAD, EN DEPORTES Y CATEGORÍAS DE JUEGOS NACIONALES.</t>
  </si>
  <si>
    <t xml:space="preserve">JEISSON STIVEN OCAMPO VANEGAS </t>
  </si>
  <si>
    <t>PRESTACIÓN DE SERVICIOS DE UN ENTRENADOR PRINCIPAL PARA LA REALIZACIÓN DEL PROCESO DE SELECCIÓN, ENTRENAMIENTO DEPORTIVO Y PARTICIPACIÓN EN COMPETENCIAS EN LA LIGA ANTIOQUEÑA DE ARQUERÍA,  EN LA MODALIDAD ARCO COMPUESTO, EN CATEGORÍAS DE JUEGOS NACIONALES.</t>
  </si>
  <si>
    <t>LUZ ADRIANA GOMEZ ARBELAEZ</t>
  </si>
  <si>
    <t xml:space="preserve">105 DÍAS </t>
  </si>
  <si>
    <t>166A</t>
  </si>
  <si>
    <t>69A</t>
  </si>
  <si>
    <t>ANGEL HORACIO BARRIOS HERNANDEZ</t>
  </si>
  <si>
    <t xml:space="preserve">CESIÓN DE CONTRATO </t>
  </si>
  <si>
    <t>028</t>
  </si>
  <si>
    <t>SIN PÓLIZA</t>
  </si>
  <si>
    <t xml:space="preserve">75 DÍAS </t>
  </si>
  <si>
    <t>PRESTACIÓN DE SERVICIOS DE UN ENTRENADOR ASISTENTE  PARA LA REALIZACIÓN DEL PROCESO SELECCIÓN, ENTRENAMIENTO DEPORTIVO Y PARTICIPACIÓN EN COMPETENCIAS EN LA LIGA ANTIOQUEÑA DE ARQUERÍA, EN LAS MODALIDADES ARCO RECURVO Y COMPUESTO, EN CATEGORÍAS DE JUEGOS NACIONALES.</t>
  </si>
  <si>
    <t>YEISON ALEJANDRO  HINESTROZA PARRA</t>
  </si>
  <si>
    <t>PRESTACIÓN DE SERVICIOS DE UN ENTRENADOR ASISTENTE  PARA LA REALIZACIÓN DEL PROCESO SELECCIÓN, ENTRENAMIENTO DEPORTIVO Y PARTICIPACIÓN EN COMPETENCIAS EN LA LIGA ANTIOQUEÑA DE BÁDMINTON, EN CATEGORÍAS DE JUEGOS NACIONALES.</t>
  </si>
  <si>
    <t xml:space="preserve">CRISTINA RAMIREZ MORALES </t>
  </si>
  <si>
    <t>PRESTACIÓN DE SERVICIOS DE UN ENTRENADOR PRINCIPAL PARA LA REALIZACIÓN DEL PROCESO DE SELECCIÓN, ENTRENAMIENTO DEPORTIVO Y PARTICIPACIÓN EN COMPETENCIAS EN LA LIGA ANTIOQUEÑA DE BÁDMINTON,  EN CATEGORÍAS DE JUEGOS NACIONALES.</t>
  </si>
  <si>
    <t xml:space="preserve">DIEGO ALEXANDER LOPERA GIRALDO </t>
  </si>
  <si>
    <t>PRESTACIÓN DE SERVICIOS DE UN ENTRENADOR PRINCIPAL PARA LA REALIZACIÓN DEL PROCESO DE SELECCIÓN, ENTRENAMIENTO DEPORTIVO Y PARTICIPACIÓN EN COMPETENCIAS EN LA LIGA DE ATLETISMO DE ANTIOQUIA,  EN LAS MODALIDADES DE LANZAMIENTOS, EN CATEGORÍAS DE JUEGOS NACIONALES.</t>
  </si>
  <si>
    <t>CARLOS JOVANNY GARCIA CORDOBA</t>
  </si>
  <si>
    <t>PRESTACIÓN DE SERVICIOS DE UN ENTRENADOR ASISTENTE  PARA LA REALIZACIÓN DEL PROCESO SELECCIÓN, ENTRENAMIENTO DEPORTIVO Y PARTICIPACIÓN EN COMPETENCIAS EN LA LIGA DE ATLETISMO DE ANTIOQUIA, EN LAS MODALIDADES FONDO, SEMIFONDO Y MARCHA, EN CATEGORÍAS DE JUEGOS NACIONALES.</t>
  </si>
  <si>
    <t>DANIEL CHAVERRA CHANCY</t>
  </si>
  <si>
    <t>PRESTACIÓN DE SERVICIOS DE UN ENTRENADOR ASISTENTE  PARA LA REALIZACIÓN DEL PROCESO SELECCIÓN, ENTRENAMIENTO DEPORTIVO Y PARTICIPACIÓN EN COMPETENCIAS EN LA LIGA DE ATLETISMO DE ANTIOQUIA, EN LA MODALIDAD VELOCIDAD, EN CATEGORÍAS DE JUEGOS NACIONALES.</t>
  </si>
  <si>
    <t xml:space="preserve">LUIS JHONLEY MOSQUERA MURILLO </t>
  </si>
  <si>
    <t>PRESTACIÓN DE SERVICIOS DE UN ENTRENADOR PRINCIPAL PARA LA REALIZACIÓN DEL PROCESO DE SELECCIÓN, ENTRENAMIENTO DEPORTIVO Y PARTICIPACIÓN EN COMPETENCIAS EN LA LIGA DE ATLETISMO DE ANTIOQUIA,  EN LAS MODALIDADES FONDO, SEMIFONDO Y MARCHA, EN CATEGORÍAS DE JUEGOS NACIONALES.</t>
  </si>
  <si>
    <t xml:space="preserve">LIBARDO ANTONIO HOYOS CARMONA </t>
  </si>
  <si>
    <t>PRESTACIÓN DE SERVICIOS DE UN ENTRENADOR PRINCIPAL PARA LA REALIZACIÓN DEL PROCESO DE SELECCIÓN, ENTRENAMIENTO DEPORTIVO Y PARTICIPACIÓN EN COMPETENCIAS EN LA LIGA DE ATLETISMO DE ANTIOQUIA,  EN LA MODALIDAD DE PRUEBAS MÚLTIPLES, EN CATEGORÍAS DE JUEGOS NACIONALES.</t>
  </si>
  <si>
    <t>NASLI PEREA</t>
  </si>
  <si>
    <t>PRESTACIÓN DE SERVICIOS DE UN ENTRENADOR PRINCIPAL PARA LA REALIZACIÓN DEL PROCESO DE SELECCIÓN, ENTRENAMIENTO DEPORTIVO Y PARTICIPACIÓN EN COMPETENCIAS EN LA LIGA DE ATLETISMO DE ANTIOQUIA,  EN LA MODALIDAD DE VELOCIDAD, EN CATEGORÍAS DE JUEGOS NACIONALES.</t>
  </si>
  <si>
    <t xml:space="preserve">RAUL DIAZ QUEJADA </t>
  </si>
  <si>
    <t>PRESTACIÓN DE SERVICIOS DE UN ENTRENADOR PRINCIPAL PARA LA REALIZACIÓN DEL PROCESO DE SELECCIÓN, ENTRENAMIENTO DEPORTIVO Y PARTICIPACIÓN EN COMPETENCIAS EN LA LIGA DE ATLETISMO DE ANTIOQUIA,  EN LAS MODALIDADES DE SALTOS, EN CATEGORÍAS DE JUEGOS NACIONALES.</t>
  </si>
  <si>
    <t xml:space="preserve">REGLA SANDRINO IZQUIERDO </t>
  </si>
  <si>
    <t>PRESTACIÓN DE SERVICIOS DE UN ENTRENADOR PRINCIPAL PARA LA REALIZACIÓN DEL PROCESO DE SELECCIÓN, ENTRENAMIENTO DEPORTIVO Y PARTICIPACIÓN EN COMPETENCIAS EN LA LIGA ANTIOQUEÑA DE VOLEIBOL,  EN LA MODALIDAD VOLEIBOL PISO RAMA MASCULINA, EN CATEGORÍAS DE JUEGOS NACIONALES.</t>
  </si>
  <si>
    <t xml:space="preserve">HERNAN ALONSO OSORIO ESTRADA </t>
  </si>
  <si>
    <t>PRESTACIÓN DE SERVICIOS DE UN ENTRENADOR PRINCIPAL PARA LA REALIZACIÓN DEL PROCESO DE SELECCIÓN, ENTRENAMIENTO DEPORTIVO Y PARTICIPACIÓN EN COMPETENCIAS EN LA LIGA ANTIOQUEÑA DE VOLEIBOL,  EN LA MODALIDAD VOLEIBOL PISO, EN CATEGORÍAS DE JUEGOS NACIONALES.</t>
  </si>
  <si>
    <t xml:space="preserve">LUIS ALFONSO VARELA </t>
  </si>
  <si>
    <t>PRESTACIÓN DE SERVICIOS DE UN ENTRENADOR ASISTENTE  PARA LA REALIZACIÓN DEL PROCESO SELECCIÓN, ENTRENAMIENTO DEPORTIVO Y PARTICIPACIÓN EN COMPETENCIAS EN LA LIGA ANTIOQUEÑA DE  VOLEIBOL, EN LA MODALIDAD VOLEIBOL PISO, RAMA MASCULINA, EN CATEGORÍAS DE JUEGOS NACIONALES.</t>
  </si>
  <si>
    <t xml:space="preserve">YEFFERSON CORREA CANO </t>
  </si>
  <si>
    <t>PRESTACIÓN DE SERVICIOS DE UN ENTRENADOR ASISTENTE  PARA LA REALIZACIÓN DEL PROCESO SELECCIÓN, ENTRENAMIENTO DEPORTIVO Y PARTICIPACIÓN EN COMPETENCIAS EN LA LIGA ANTIOQUEÑA DE  VOLEIBOL, EN LA MODALIDAD VOLEIBOL PISO, RAMA FEMENINA, EN CATEGORÍAS DE JUEGOS NACIONALES.</t>
  </si>
  <si>
    <t xml:space="preserve">JOHN ALEXANDER HOYOS OCAMPO </t>
  </si>
  <si>
    <t>PRESTACIÓN DE SERVICIOS DE UN ENTRENADOR PRINCIPAL PARA LA REALIZACIÓN DEL PROCESO DE SELECCIÓN, ENTRENAMIENTO DEPORTIVO Y PARTICIPACIÓN EN COMPETENCIAS EN LA  LIGA  ANTIOQUEÑA DE ESGRIMA,  EN LA MODALIDAD SABLE, EN CATEGORÍAS DE JUEGOS NACIONALES.</t>
  </si>
  <si>
    <t xml:space="preserve">CESAR AUGUSTO ARIAS TORO </t>
  </si>
  <si>
    <t>PRESTACIÓN DE SERVICIOS DE UN ENTRENADOR PRINCIPAL PARA LA REALIZACIÓN DEL PROCESO DE SELECCIÓN, ENTRENAMIENTO DEPORTIVO Y PARTICIPACIÓN EN COMPETENCIAS EN LA  LIGA  ANTIOQUEÑA DE ESGRIMA,  EN LA MODALIDAD FLORETE, EN CATEGORÍAS DE JUEGOS NACIONALES.</t>
  </si>
  <si>
    <t>MOISES ALFREDO REQUEÑA PINA</t>
  </si>
  <si>
    <t>PRESTACIÓN DE SERVICIOS DE UN ENTRENADOR PRINCIPAL PARA LA REALIZACIÓN DEL PROCESO DE SELECCIÓN, ENTRENAMIENTO DEPORTIVO Y PARTICIPACIÓN EN COMPETENCIAS EN LA  LIGA  ANTIOQUEÑA DE ESGRIMA,  EN LA MODALIDAD ESPADA, EN CATEGORÍAS DE JUEGOS NACIONALES.</t>
  </si>
  <si>
    <t xml:space="preserve">EMANUEL HOYOS VICTORIA </t>
  </si>
  <si>
    <t>PRESTACIÓN DE SERVICIOS DE UN ENTRENADOR PRINCIPAL PARA LA REALIZACIÓN DEL PROCESO DE SELECCIÓN, ENTRENAMIENTO DEPORTIVO Y PARTICIPACIÓN EN COMPETENCIAS EN LA  LIGA ANTIOQUEÑA DE LUCHA MODALIDAD GRECO, EN CATEGORÍAS DE JUEGOS NACIONALES.</t>
  </si>
  <si>
    <t xml:space="preserve">IVAN DE JESUS  DUQUE ARANGO </t>
  </si>
  <si>
    <t>PRESTACIÓN DE SERVICIOS DE UN ENTRENADOR PRINCIPAL PARA LA REALIZACIÓN DEL PROCESO DE SELECCIÓN, ENTRENAMIENTO DEPORTIVO Y PARTICIPACIÓN EN COMPETENCIAS EN LA  LIGA ANTIOQUEÑA DE LUCHA MODALIDAD LIBRE, EN CATEGORÍAS DE JUEGOS NACIONALES.</t>
  </si>
  <si>
    <t>JOSE MIGUEL DUQUE ARANGO</t>
  </si>
  <si>
    <t>PRESTACIÓN DE SERVICIOS DE UN ENTRENADOR ASISTENTE PARA LA REALIZACIÓN DEL PROCESO DE SELECCIÓN, ENTRENAMIENTO DEPORTIVO Y PARTICIPACIÓN EN COMPETENCIAS EN LA  LIGA ANTIOQUEÑA DE LUCHA MODALIDAD LIBRE Y GRECO, EN CATEGORÍAS DE JUEGOS NACIONALES.</t>
  </si>
  <si>
    <t>JONATHAN NICOLAS SIERRA RAMIREZ</t>
  </si>
  <si>
    <t>https://community.secop.gov.co/Public/Tendering/ContractNoticePhases/View?PPI=CO1.PPI.29849604&amp;isFromPublicArea</t>
  </si>
  <si>
    <t>PRESTACIÓN DE SERVICIOS DE UN ENTRENADOR PRINCIPAL PARA LA REALIZACIÓN DEL PROCESO DE SELECCIÓN, ENTRENAMIENTO DEPORTIVO Y PARTICIPACIÓN EN COMPETENCIAS EN LA LIGA ANTIOQUEÑA DE PARAATLETISMO DE LOS DEPORTISTAS CON PARÁLISIS CEREBRAL EN CATEGORÍAS DE JUEGOS PARANACIONALES.</t>
  </si>
  <si>
    <t xml:space="preserve">JUAN DAVID CORTES AGUDELO </t>
  </si>
  <si>
    <t>PRESTACIÓN DE SERVICIOS DE UN ENTRENADOR PRINCIPAL PARA LA REALIZACIÓN DEL PROCESO DE SELECCIÓN, ENTRENAMIENTO DEPORTIVO Y PARTICIPACIÓN EN COMPETENCIAS EN LA  LIGA ANTIOQUEÑA DE TAEKWONDO,  EN LA MODALIDAD POMMSAES, EN CATEGORÍAS DE JUEGOS NACIONALES.</t>
  </si>
  <si>
    <t>OSCAR WILLINTONG ORTIZ VELASQUEZ</t>
  </si>
  <si>
    <t>PRESTACIÓN DE SERVICIOS DE UN ENTRENADOR PRINCIPAL PARA LA REALIZACIÓN DEL PROCESO DE SELECCIÓN, ENTRENAMIENTO DEPORTIVO Y PARTICIPACIÓN EN COMPETENCIAS EN LA  LIGA DE BOXEO DE ANTIOQUIA, EN CATEGORÍAS DE JUEGOS NACIONALES.</t>
  </si>
  <si>
    <t>ABELARDO PARRA LEMOS</t>
  </si>
  <si>
    <t>PRESTACIÓN DE SERVICIOS DE UN ENTRENADOR ASISTENTE PARA LA REALIZACIÓN DEL PROCESO SELECCIÓN, ENTRENAMIENTO DEPORTIVO Y PARTICIPACIÓN EN COMPETENCIAS, EN LA LIGA DE BOXEO DE ANTIOQUIA, EN CATEGORÍAS DE JUEGOS NACIONALES.</t>
  </si>
  <si>
    <t>BEIBIS ANTONIO MENDOZA POLO</t>
  </si>
  <si>
    <t>PRESTACIÓN DE SERVICIOS DE UN ENTRENADOR ASISTENTE DE LA SUBREGIÓN DE URABÁ PARA LA REALIZACIÓN DEL PROCESO SELECCIÓN, ENTRENAMIENTO DEPORTIVO Y PARTICIPACIÓN EN COMPETENCIAS, EN LA LIGA DE BOXEO DE ANTIOQUIA, EN CATEGORÍAS DE JUEGOS NACIONALES.</t>
  </si>
  <si>
    <t>VICTOR MANUEL ALBORNOZ MENA</t>
  </si>
  <si>
    <t>PRESTACIÓN DE SERVICIOS DE UN ENTRENADOR ASISTENTE  PARA LA REALIZACIÓN DEL PROCESO SELECCIÓN, ENTRENAMIENTO DEPORTIVO Y PARTICIPACIÓN EN COMPETENCIAS EN LA LIGA DE NATACIÓN DE  ANTIOQUIA, EN LA MODALIDAD ARTÍSTICA, EN CATEGORÍAS DE JUEGOS NACIONALES.</t>
  </si>
  <si>
    <t>CAROLINA ACEVEDO JIMENEZ</t>
  </si>
  <si>
    <t>PRESTACIÓN DE SERVICIOS DE UN ENTRENADOR ASISTENTE  PARA LA REALIZACIÓN DEL PROCESO SELECCIÓN, ENTRENAMIENTO DEPORTIVO Y PARTICIPACIÓN EN COMPETENCIAS EN LA LIGA DE NATACIÓN DE  ANTIOQUIA, EN LA MODALIDAD CARRERAS, EN CATEGORÍAS DE JUEGOS NACIONALES.</t>
  </si>
  <si>
    <t>JULIO YOANDI PEREZ MARTINEZ</t>
  </si>
  <si>
    <t>PRESTACIÓN DE SERVICIOS DE UN ENTRENADOR PRINCIPAL PARA LA REALIZACIÓN DEL PROCESO DE SELECCIÓN, ENTRENAMIENTO DEPORTIVO Y PARTICIPACIÓN EN COMPETENCIAS EN LA LIGA DE NATACIÓN DE  ANTIOQUIA,  EN LA MODALIDAD DE NATACIÓN ARTÍSTICA, EN CATEGORÍAS DE JUEGOS NACIONALES</t>
  </si>
  <si>
    <t>SHARA STEFANIA MUNERA PULGARIN</t>
  </si>
  <si>
    <t>PRESTACIÓN DE SERVICIOS DE UN ENTRENADOR ASISTENTE  PARA LA REALIZACIÓN DEL PROCESO SELECCIÓN, ENTRENAMIENTO DEPORTIVO Y PARTICIPACIÓN EN COMPETENCIAS EN LA LIGA DE NATACIÓN DE  ANTIOQUIA, EN LA MODALIDAD CLAVADOS, EN CATEGORÍAS DE JUEGOS NACIONALES.</t>
  </si>
  <si>
    <t xml:space="preserve">DIANA MARIA URAN SALAZAR </t>
  </si>
  <si>
    <t>PRESTACIÓN DE SERVICIOS DE UN ENTRENADOR ASISTENTE  PARA LA REALIZACIÓN DEL PROCESO SELECCIÓN, ENTRENAMIENTO DEPORTIVO Y PARTICIPACIÓN EN COMPETENCIAS EN LA LIGA DE NATACIÓN DE  ANTIOQUIA, EN LA MODALIDAD POLO ACUÁTICO, EN CATEGORÍAS DE JUEGOS NACIONALES.</t>
  </si>
  <si>
    <t>DIEGO FERNANDO GOMEZ VANEGAS</t>
  </si>
  <si>
    <t>PRESTACIÓN DE SERVICIOS DE UN ENTRENADOR ASISTENTE  PARA LA REALIZACIÓN DEL PROCESO SELECCIÓN Y RECLUTAMIENTO DE ATLETAS, ENTRENAMIENTO DEPORTIVO Y PARTICIPACIÓN EN COMPETENCIAS EN LA LIGA DE NATACIÓN DE  ANTIOQUIA, EN LA MODALIDAD POLO ACUÁTICO, EN CATEGORÍAS DE JUEGOS NACIONALES.</t>
  </si>
  <si>
    <t>JUAN FERNANDO MESA RIVERA</t>
  </si>
  <si>
    <t>PRESTACIÓN DE SERVICIOS DE UN ENTRENADOR PRINCIPAL PARA LA REALIZACIÓN DEL PROCESO DE SELECCIÓN, ENTRENAMIENTO DEPORTIVO Y PARTICIPACIÓN EN COMPETENCIAS EN LA LIGA DE NATACIÓN DE  ANTIOQUIA,  EN LA MODALIDAD NATACIÓN CARRERAS SEMIFONDO, EN CATEGORÍAS DE JUEGOS NACIONALES</t>
  </si>
  <si>
    <t>CESAR ARNOLFO DELGADO ALARCON</t>
  </si>
  <si>
    <t xml:space="preserve">PRESTACIÓN DE SERVICIOS DE UN ENTRENADOR PRINCIPAL PARA LA REALIZACIÓN DEL PROCESO DE SELECCIÓN, ENTRENAMIENTO DEPORTIVO Y PARTICIPACIÓN EN COMPETENCIAS EN LA LIGA DE NATACIÓN DE ANTIOQUIA, EN LA MODALIDAD NATACIÓN CARRERAS FONDO, EN CATEGORÍAS DE JUEGOS NACIONALES Y REALIZAR LA FORMACIÓN ESPECÍFICA EN EL DEPARTAMENTO DE ANTIOQUIA. </t>
  </si>
  <si>
    <t>JOSE NEBER ARIAS MENDEZ</t>
  </si>
  <si>
    <t>PRESTACIÓN DE SERVICIOS DE UN ENTRENADOR PRINCIPAL PARA LA REALIZACIÓN DEL PROCESO DE SELECCIÓN, ENTRENAMIENTO DEPORTIVO Y PARTICIPACIÓN EN COMPETENCIAS EN LA LIGA DE NATACIÓN DE  ANTIOQUIA,  EN LA MODALIDAD DE NATACIÓN CLAVADOS, EN CATEGORÍAS DE JUEGOS NACIONALES</t>
  </si>
  <si>
    <t>DIANA CAROLINA SALDARRIAGA BUSTAMANTE</t>
  </si>
  <si>
    <t>PRESTACIÓN DE SERVICIOS DE UN ENTRENADOR PRINCIPAL PARA LA REALIZACIÓN DEL PROCESO DE SELECCIÓN, ENTRENAMIENTO DEPORTIVO Y PARTICIPACIÓN EN COMPETENCIAS EN LA LIGA ANTIOQUEÑA DE BOCCIA LABC,  EN LAS CATEGORÍAS DE JUEGOS PARANACIONALES.</t>
  </si>
  <si>
    <t xml:space="preserve">MAURICIO GIRALDO VILLA </t>
  </si>
  <si>
    <t>PRESTACIÓN DE SERVICIOS DE UN ENTRENADOR PRINCIPAL PARA LA REALIZACIÓN DEL PROCESO DE SELECCIÓN, ENTRENAMIENTO DEPORTIVO Y PARTICIPACIÓN EN COMPETENCIAS EN LA LIGA ANTIOQUEÑA DE JUDO,  EN LA MODALIDAD COMBATE, EN CATEGORÍAS DE JUEGOS NACIONALES.</t>
  </si>
  <si>
    <t xml:space="preserve">RICHARD LEON VIZCAYA </t>
  </si>
  <si>
    <t>VISA HASTA EL 25 DE ABRIL DE 2024</t>
  </si>
  <si>
    <t>2 MESES Y 10 DIAS</t>
  </si>
  <si>
    <t>PRESTACIÓN DE SERVICIOS DE UN ENTRENADOR PRINCIPAL PARA LA REALIZACIÓN DEL PROCESO DE SELECCIÓN, ENTRENAMIENTO DEPORTIVO Y PARTICIPACIÓN EN COMPETENCIAS EN LA LIGA ANTIOQUEÑA DE TAEKWONDO,  EN LA MODALIDAD COMBATE, EN CATEGORÍAS DE JUEGOS NACIONALES.</t>
  </si>
  <si>
    <t>WALTER SALDARRIAGA MONSALVE</t>
  </si>
  <si>
    <t>PRESTACIÓN DE SERVICIOS DE UN ENTRENADOR ASISTENTE  PARA LA REALIZACIÓN DEL PROCESO SELECCIÓN, ENTRENAMIENTO DEPORTIVO Y PARTICIPACIÓN EN COMPETENCIAS EN LA LIGA ANTIOQUEÑA DE TAEKWONDO, EN LA MODALIDAD POOMSAES, EN CATEGORÍAS DE JUEGOS NACIONALES.</t>
  </si>
  <si>
    <t xml:space="preserve">TATIANA LEON VALENCIA </t>
  </si>
  <si>
    <t>PRESTACIÓN DE SERVICIOS DE UN ENTRENADOR ASISTENTE PARA LA REALIZACIÓN DEL PROCESO SELECCIÓN, ENTRENAMIENTO DEPORTIVO Y PARTICIPACIÓN EN COMPETENCIAS, EN LA LIGA ANTIOQUEÑA DE RUGBY EN LAS MODALIDADES DE SEVENS Y QUINCES, EN CATEGORÍAS DE JUEGOS NACIONALES.</t>
  </si>
  <si>
    <t xml:space="preserve">DIEGO ANDRÉS POSADA GIRALDO </t>
  </si>
  <si>
    <t>PRESTACIÓN DE SERVICIOS DE UN ENTRENADOR PRINCIPAL PARA LA REALIZACIÓN DEL PROCESO DE SELECCIÓN, ENTRENAMIENTO DEPORTIVO Y PARTICIPACIÓN EN COMPETENCIAS EN LA  LIGA ANTIOQUEÑA DE RUGBY,  EN LA MODALIDAD SEVENS Y QUINCES RAMA FEMENINA, EN CATEGORÍAS DE JUEGOS NACIONALES.</t>
  </si>
  <si>
    <t xml:space="preserve">JUAN SEBASTIAN GIRALDO RAMIREZ </t>
  </si>
  <si>
    <t>PRESTACIÓN DE SERVICIOS DE UN ENTRENADOR PRINCIPAL PARA LA REALIZACIÓN DEL PROCESO DE SELECCIÓN, ENTRENAMIENTO DEPORTIVO Y PARTICIPACIÓN EN COMPETENCIAS EN LA  LIGA ANTIOQUEÑA DE RUGBY,  EN LA MODALIDAD SEVENS Y QUINCES RAMA MASCULINA, EN CATEGORÍAS DE JUEGOS NACIONALES.</t>
  </si>
  <si>
    <t>DAVID ORLANDO JARAMILLO GOMEZ</t>
  </si>
  <si>
    <t>PRESTACIÓN DE SERVICIOS DE UN ENTRENADOR PRINCIPAL PARA LA REALIZACIÓN DEL PROCESO DE SELECCIÓN, ENTRENAMIENTO DEPORTIVO Y PARTICIPACIÓN EN COMPETENCIAS DE LOS ATLETAS DE PARA- FÚTBOL 7 CON  PARÁLISIS CEREBRAL, EN CATEGORÍAS DE JUEGOS PARANACIONALES.</t>
  </si>
  <si>
    <t xml:space="preserve">YEFREY ALEJANDRO JARAMILLO CEBALLOS </t>
  </si>
  <si>
    <t>PRESTACIÓN DE SERVICIOS DE UN ENTRENADOR PRINCIPAL PARA LA REALIZACIÓN DEL PROCESO DE SELECCIÓN, ENTRENAMIENTO DEPORTIVO Y PARTICIPACIÓN EN COMPETENCIAS EN LA LIGA DE SÓFTBOL DE ANTIOQUIA,  RAMA MASCULINA, EN DEPORTES Y CATEGORÍAS DE JUEGOS NACIONALES.</t>
  </si>
  <si>
    <t xml:space="preserve">PEDRO MANUEL HERNANDEZ </t>
  </si>
  <si>
    <t>PRESTACIÓN DE SERVICIOS DE UN ENTRENADOR ASISTENTE  PARA LA REALIZACIÓN DEL PROCESO SELECCIÓN, ENTRENAMIENTO DEPORTIVO Y PARTICIPACIÓN EN COMPETENCIAS EN LA LIGA ANTIOQUEÑA DE LEVANTAMIENTO DE PESAS, RAMA MASCULINA, EN LOS DEPORTES Y CATEGORÍAS DE JUEGOS NACIONALES.</t>
  </si>
  <si>
    <t xml:space="preserve">JAIRO ANIBAL COSSIO ZAPATA </t>
  </si>
  <si>
    <t>PRESTACIÓN DE SERVICIOS DE UN ENTRENADOR PRINCIPAL PARA LA REALIZACIÓN DEL PROCESO DE SELECCIÓN, ENTRENAMIENTO DEPORTIVO Y PARTICIPACIÓN EN COMPETENCIAS EN LA LIGA ANTIOQUEÑA DE LEVANTAMIENTO DE PESAS,  RAMA MASCULINA, EN DEPORTES Y CATEGORÍAS DE JUEGOS NACIONALES.</t>
  </si>
  <si>
    <t xml:space="preserve">JUAN FRANCISCO RUIZ MORELOS </t>
  </si>
  <si>
    <t>PRESTACIÓN DE SERVICIOS DE UN ENTRENADOR ASISTENTE  PARA LA REALIZACIÓN DEL PROCESO SELECCIÓN, ENTRENAMIENTO DEPORTIVO Y PARTICIPACIÓN EN COMPETENCIAS EN LA LIGA ANTIOQUEÑA DE LEVANTAMIENTO DE PESAS, RAMA FEMENINA, EN LOS DEPORTES Y CATEGORÍAS DE JUEGOS NACIONALES.</t>
  </si>
  <si>
    <t xml:space="preserve">LUIS CARLOS SANTAMARIA OSUNA </t>
  </si>
  <si>
    <t>PRESTACIÓN DE SERVICIOS DE UN ENTRENADOR ASISTENTE  PARA LA REALIZACIÓN DEL PROCESO SELECCIÓN, ENTRENAMIENTO DEPORTIVO Y PARTICIPACIÓN EN COMPETENCIAS EN LA LIGA ANTIOQUEÑA DE TRIATLÓN, EN LA MODALIDADES, DEPORTES Y CATEGORÍAS DE JUEGOS NACIONALES.</t>
  </si>
  <si>
    <t xml:space="preserve">MARTHA CECILIA PEMBERTY </t>
  </si>
  <si>
    <t>PRESTACIÓN DE SERVICIOS DE UN ENTRENADOR ASISTENTE  PARA LA REALIZACIÓN DEL PROCESO SELECCIÓN, ENTRENAMIENTO DEPORTIVO Y PARTICIPACIÓN EN COMPETENCIAS EN LA LIGA ANTIOQUEÑA DE BÉISBOL, EN  LOS DEPORTES Y CATEGORÍAS DE JUEGOS NACIONALES.</t>
  </si>
  <si>
    <t xml:space="preserve">JONATHAN ALBERTO OJEDA LEÓN </t>
  </si>
  <si>
    <t>PRESTACIÓN DE SERVICIOS DE UN ENTRENADOR PRINCIPAL PARA LA REALIZACIÓN DEL PROCESO DE SELECCIÓN, ENTRENAMIENTO DEPORTIVO Y PARTICIPACIÓN EN COMPETENCIAS EN LA LIGA DE  ANTIOQUEÑA DE BÉISBOL,  EN DEPORTES Y CATEGORÍAS DE JUEGOS NACIONALES.</t>
  </si>
  <si>
    <t>RONALD LUNA PARTERNINA</t>
  </si>
  <si>
    <t>PRESTACIÓN DE SERVICIOS DE UN ENTRENADOR PRINCIPAL PARA LA REALIZACIÓN DEL PROCESO DE SELECCIÓN, ENTRENAMIENTO DEPORTIVO Y PARTICIPACIÓN EN COMPETENCIAS EN LA LIGA DE CICLISMO DE ANTIOQUIA,  EN LA MODALIDAD PISTA, FONDO Y SEMIFONDO, EN DEPORTES Y CATEGORÍAS DE JUEGOS NACIONALES.</t>
  </si>
  <si>
    <t>BENJAMIN DE JESUS LAVERDE SEGURO</t>
  </si>
  <si>
    <t>PRESTACIÓN DE SERVICIOS DE UN ENTRENADOR ASISTENTE  PARA LA REALIZACIÓN DEL PROCESO SELECCIÓN, ENTRENAMIENTO DEPORTIVO Y PARTICIPACIÓN EN COMPETENCIAS EN LA LIGA DE CICLISMO DE ANTIOQUIA, EN LA MODALIDAD BMX, EN LOS DEPORTES Y CATEGORÍAS DE JUEGOS NACIONALES.</t>
  </si>
  <si>
    <t xml:space="preserve">CESAR AUGUSTO ACEVEDO ARANGO </t>
  </si>
  <si>
    <t>PRESTACIÓN DE SERVICIOS DE UN ENTRENADOR PRINCIPAL PARA LA REALIZACIÓN DEL PROCESO DE SELECCIÓN, ENTRENAMIENTO DEPORTIVO Y PARTICIPACIÓN EN COMPETENCIAS EN LA LIGA DE CICLISMO DE ANTIOQUIA,  EN LA MODALIDAD MTB, EN DEPORTES Y CATEGORÍAS DE JUEGOS NACIONALES.</t>
  </si>
  <si>
    <t xml:space="preserve">HECTOR HERNANDO PEREZ MUÑOZ </t>
  </si>
  <si>
    <t>PRESTACIÓN DE SERVICIOS DE UN ENTRENADOR PRINCIPAL PARA LA REALIZACIÓN DEL PROCESO DE SELECCIÓN, ENTRENAMIENTO DEPORTIVO Y PARTICIPACIÓN EN COMPETENCIAS EN LA LIGA DE CICLISMO DE ANTIOQUIA,  EN LA MODALIDAD PISTA VELOCIDAD, EN DEPORTES Y CATEGORÍAS DE JUEGOS NACIONALES.</t>
  </si>
  <si>
    <t>JOHN JAIME GONZALEZ JIMENEZ</t>
  </si>
  <si>
    <t>PRESTACIÓN DE SERVICIOS DE UN ENTRENADOR PRINCIPAL PARA LA REALIZACIÓN DEL PROCESO DE SELECCIÓN, ENTRENAMIENTO DEPORTIVO Y PARTICIPACIÓN EN COMPETENCIAS EN LA LIGA DE CICLISMO DE ANTIOQUIA,  EN LA MODALIDAD BMX, EN DEPORTES Y CATEGORÍAS DE JUEGOS NACIONALES.</t>
  </si>
  <si>
    <t xml:space="preserve">JORGE WILSON JARAMILLO CEBALLOS </t>
  </si>
  <si>
    <t>PRESTACIÓN DE SERVICIOS DE UN ENTRENADOR PRINCIPAL PARA LA REALIZACIÓN DEL PROCESO DE SELECCIÓN, ENTRENAMIENTO DEPORTIVO Y PARTICIPACIÓN EN COMPETENCIAS EN LA LIGA DE LIMITACIÓN MENTAL DE ANTIOQUIA - LIDIMANT,  EN LA MODALIDAD PARA-CYCLING, EN CATEGORÍAS DE JUEGOS PARANACIONALES.</t>
  </si>
  <si>
    <t xml:space="preserve">CARLOS ALBERTO OROZCO SÁNCHEZ </t>
  </si>
  <si>
    <t>PRESTACIÓN DE SERVICIOS DE UN ENTRENADOR PRINCIPAL PARA LA REALIZACIÓN DEL PROCESO DE SELECCIÓN, ENTRENAMIENTO DEPORTIVO Y PARTICIPACIÓN EN COMPETENCIAS EN LA LIGA DE LIMITACIÓN MENTAL DE ANTIOQUIA - LIDIMANT,  EN LA MODALIDAD PARA-NATACIÓN CARRERAS, EN CATEGORÍAS DE JUEGOS PARANACIONALES.</t>
  </si>
  <si>
    <t>CLAUDIA ANDREA ARENAS CASTAÑO</t>
  </si>
  <si>
    <t>PRESTACIÓN DE SERVICIOS DE UN ENTRENADOR PRINCIPAL PARA LA REALIZACIÓN DEL PROCESO DE SELECCIÓN, ENTRENAMIENTO DEPORTIVO Y PARTICIPACIÓN EN COMPETENCIAS EN LA LIGA DE LIMITACIÓN MENTAL DE ANTIOQUIA - LIDIMANT,  EN LA MODALIDAD PARA-ATLETISMO, EN CATEGORÍAS DE JUEGOS PARANACIONALES.</t>
  </si>
  <si>
    <t>OSCAR ALIRIO URREGO CARTAGENA</t>
  </si>
  <si>
    <t>PRESTACIÓN DE SERVICIOS DE UN ENTRENADOR PRINCIPAL PARA LA REALIZACIÓN DEL PROCESO DE SELECCIÓN, ENTRENAMIENTO DEPORTIVO Y PARTICIPACIÓN EN COMPETENCIAS EN LA LIGA DE SÓFTBOL DE ANTIOQUIA,  EN LA RAMA FEMENINA, EN DEPORTES Y CATEGORÍAS DE JUEGOS NACIONALES.</t>
  </si>
  <si>
    <t>FREDY JOSE BARON MUÑOZ</t>
  </si>
  <si>
    <t>PRESTACIÓN DE SERVICIOS DE UN ENTRENADOR PRINCIPAL PARA LA REALIZACIÓN DEL PROCESO DE SELECCIÓN, ENTRENAMIENTO DEPORTIVO Y PARTICIPACIÓN EN COMPETENCIAS EN LA LIGA ANTIOQUEÑA DE LEVANTAMIENTO DE PESAS,  EN LA RAMA FEMENINA, EN DEPORTES Y CATEGORÍAS DE JUEGOS NACIONALES.</t>
  </si>
  <si>
    <t xml:space="preserve">MONICA MARIA PICON VALENCIA </t>
  </si>
  <si>
    <t>PRESTACIÓN DE SERVICIOS DE UN ENTRENADOR PRINCIPAL PARA LA REALIZACIÓN DEL PROCESO DE SELECCIÓN, ENTRENAMIENTO DEPORTIVO Y PARTICIPACIÓN EN COMPETENCIAS EN LA LIGA ANTIOQUEÑA DE TENIS DE CAMPO, EN DEPORTES Y CATEGORÍAS DE JUEGOS NACIONALES.</t>
  </si>
  <si>
    <t>JAIME ALONSO RESTREPO ESTRADA</t>
  </si>
  <si>
    <t>PRESTACIÓN DE SERVICIOS DE UN ENTRENADOR ASISTENTE  PARA LA REALIZACIÓN DEL PROCESO SELECCIÓN, ENTRENAMIENTO DEPORTIVO EN LA SUBREGIÓN DE URABÁ Y PARTICIPACIÓN EN COMPETENCIAS EN LA LIGA ANTIOQUEÑA DE BÉISBOL, EN LOS DEPORTES Y CATEGORÍAS DE JUEGOS NACIONALES.</t>
  </si>
  <si>
    <t>ANGEL AUGUSTO ARRIETA ARTEAGA</t>
  </si>
  <si>
    <t>PRESTACIÓN DE SERVICIOS DE UN ENTRENADOR PRINCIPAL PARA LA REALIZACIÓN DEL PROCESO DE SELECCIÓN, ENTRENAMIENTO DEPORTIVO Y PARTICIPACIÓN EN COMPETENCIAS EN LA LIGA DE LIMITACIÓN MENTAL DE ANTIOQUIA - LIDIMANT,  EN LA MODALIDAD PARA-BALONCESTO, EN CATEGORÍAS DE JUEGOS PARANACIONALES.</t>
  </si>
  <si>
    <t xml:space="preserve">EMMANUEL VELÁSQUEZ ALZATE </t>
  </si>
  <si>
    <t>PRESTACIÓN DE SERVICIOS DE UN ENTRENADOR ASISTENTE  PARA LA REALIZACIÓN DEL PROCESO SELECCIÓN, ENTRENAMIENTO DEPORTIVO Y PARTICIPACIÓN EN COMPETENCIAS EN LA  LIGA DE VELA DE ANTIOQUIA, EN LA MODALIDAD BARCOS,  EN LOS DEPORTES Y CATEGORÍAS DE JUEGOS NACIONALES.</t>
  </si>
  <si>
    <t xml:space="preserve">MARIA CAMILA CRESPO SALAZAR </t>
  </si>
  <si>
    <t>PRESTACIÓN DE SERVICIOS DE UN ENTRENADOR PRINCIPAL PARA LA REALIZACIÓN DEL PROCESO DE SELECCIÓN, ENTRENAMIENTO DEPORTIVO Y PARTICIPACIÓN EN COMPETENCIAS EN LA LIGA  DE VELA DE ANTIOQUIA,  EN LA MODALIDAD DE TABLAS Y COMETA, EN DEPORTES Y CATEGORÍAS DE JUEGOS NACIONALES.</t>
  </si>
  <si>
    <t xml:space="preserve">JOSE FERNANDO GOMEZ GIRALDO </t>
  </si>
  <si>
    <t>https://community.secop.gov.co/Public/Tendering/ContractNoticePhases/View?PPI=CO1.PPI.22840093&amp;isFromPublicArea=True&amp;isModal=False</t>
  </si>
  <si>
    <t>PRESTACIÓN DE SERVICIOS DE UN ENTRENADOR PRINCIPAL PARA LA REALIZACIÓN DEL PROCESO SELECCIÓN, ENTRENAMIENTO DEPORTIVO Y PARTICIPACIÓN EN COMPETENCIAS EN LA LIGA ANTIOQUEÑA DE TIRO DEPORTIVO, EN LA MODALIDAD RIFLE, EN CATEGORÍAS DE JUEGOS NACIONALES.</t>
  </si>
  <si>
    <t xml:space="preserve">ALVARO DUBAN MUÑOZ ECHEVERRI </t>
  </si>
  <si>
    <t>PRESTACIÓN DE SERVICIOS DE UN ENTRENADOR ASISTENTE  PARA LA REALIZACIÓN DEL PROCESO SELECCIÓN, ENTRENAMIENTO DEPORTIVO Y PARTICIPACIÓN EN COMPETENCIAS EN LA LIGA ANTIOQUEÑA DE TIRO DEPORTIVO, EN LA MODALIDAD PISTOLA, EN CATEGORÍAS DE JUEGOS NACIONALES.</t>
  </si>
  <si>
    <t>JUAN RUEDA VARGAS</t>
  </si>
  <si>
    <t>PRESTACIÓN DE SERVICIOS DE UN ENTRENADOR PRINCIPAL PARA LA REALIZACIÓN DEL PROCESO DE SELECCIÓN, ENTRENAMIENTO DEPORTIVO Y PARTICIPACIÓN EN COMPETENCIAS DE LOS ATLETAS DE TIRO PARA-DEPORTIVO CON  DISCAPACIDAD FÍSICA, EN CATEGORÍAS DE JUEGOS PARANACIONALES.</t>
  </si>
  <si>
    <t xml:space="preserve">URIEL GIL RENDON </t>
  </si>
  <si>
    <t>PRESTACIÓN DE SERVICIOS DE UN ENTRENADOR PRINCIPAL PARA LA REALIZACIÓN DEL PROCESO DE SELECCIÓN, ENTRENAMIENTO DEPORTIVO Y PARTICIPACIÓN EN COMPETENCIAS DE LOS ATLETAS DE PARA-NATACIÓN CARRERAS  CON  DISCAPACIDAD VISUAL, EN CATEGORÍAS DE JUEGOS PARANACIONALES.</t>
  </si>
  <si>
    <t xml:space="preserve">JOHN ALEJANDRO MACIAS GIL </t>
  </si>
  <si>
    <t>PRESTACIÓN DE SERVICIOS DE UN ENTRENADOR PRINCIPAL PARA LA REALIZACIÓN DEL PROCESO DE SELECCIÓN, ENTRENAMIENTO DEPORTIVO Y PARTICIPACIÓN EN COMPETENCIAS DE LOS ATLETAS DE VOLEIBOL SENTADO CON  DISCAPACIDAD FÍSICA, EN CATEGORÍAS DE JUEGOS PARANACIONALES.</t>
  </si>
  <si>
    <t>MIGUEL ANGEL ORTIZ MORENO</t>
  </si>
  <si>
    <t>PRESTACIÓN DE SERVICIOS DE UN ENTRENADOR DE INICIACIÓN Y DESARROLLO PARA LA REALIZACIÓN DEL PROCESO DE SELECCIÓN, ENTRENAMIENTO DEPORTIVO Y PARTICIPACIÓN EN COMPETENCIAS DE LA LIGA ANTIOQUEÑA DE BOLO, EN CATEGORÍAS MENORES.</t>
  </si>
  <si>
    <t xml:space="preserve">JAIR MANUEL GIL DIAZ </t>
  </si>
  <si>
    <t>PRESTACIÓN DE SERVICIOS DE UN ENTRENADOR PRINCIPAL PARA LA REALIZACIÓN DEL PROCESO DE SELECCIÓN, ENTRENAMIENTO DEPORTIVO Y PARTICIPACIÓN EN COMPETENCIAS EN LA LIGA ANTIOQUEÑA DE GIMNASIA,  EN LA MODALIDAD ARTÍSTICA FEMENINA, EN CATEGORÍAS DE JUEGOS NACIONALES.</t>
  </si>
  <si>
    <t xml:space="preserve">DIEGO ALEJANDRO MEDINA GOMEZ </t>
  </si>
  <si>
    <t>PRESTACIÓN DE SERVICIOS DE UN ENTRENADOR PRINCIPAL PARA LA REALIZACIÓN DEL PROCESO DE SELECCIÓN, ENTRENAMIENTO DEPORTIVO Y PARTICIPACIÓN EN COMPETENCIAS EN LA LIGA ANTIOQUEÑA DE GIMNASIA,   MODALIDAD TRAMPOLÍN, EN CATEGORÍAS DE JUEGOS NACIONALES.</t>
  </si>
  <si>
    <t>KATISH HIDARI RECALDE CAMPOS</t>
  </si>
  <si>
    <t>PRESTACIÓN DE SERVICIOS DE UN ENTRENADOR PRINCIPAL PARA LA REALIZACIÓN DEL PROCESO DE SELECCIÓN, ENTRENAMIENTO DEPORTIVO Y PARTICIPACIÓN EN COMPETENCIAS EN LA LIGA ANTIOQUEÑA DE GIMNASIA,  EN LA MODALIDAD ARTÍSTICA FEMENINA Y COREOGRAFÍA, EN CATEGORÍAS DE JUEGOS NACIONALES.</t>
  </si>
  <si>
    <t xml:space="preserve">LAISY FONSECA RAMIREZ </t>
  </si>
  <si>
    <t>PRESTACIÓN DE SERVICIOS DE UN ENTRENADOR PRINCIPAL PARA LA REALIZACIÓN DEL PROCESO DE SELECCIÓN, ENTRENAMIENTO DEPORTIVO Y PARTICIPACIÓN EN COMPETENCIAS EN LA LIGA ANTIOQUEÑA DE GIMNASIA,   MODALIDAD ARTÍSTICA MASCULINA, EN CATEGORÍAS DE JUEGOS NACIONALES.</t>
  </si>
  <si>
    <t xml:space="preserve">LEONARDO FABIO GONZALEZ GARCIA </t>
  </si>
  <si>
    <t>PRESTACIÓN DE SERVICIOS DE UN ENTRENADOR ASISTENTE  PARA LA REALIZACIÓN DEL PROCESO SELECCIÓN, ENTRENAMIENTO DEPORTIVO Y PARTICIPACIÓN EN COMPETENCIAS EN LA LIGA ANTIOQUEÑA DE GIMNASIA, EN LA MODALIDAD RÍTMICA Y COREOGRAFÍA, EN CATEGORÍAS DE JUEGOS NACIONALES.</t>
  </si>
  <si>
    <t xml:space="preserve">JUAN CARLOS MONTOYA URIBE </t>
  </si>
  <si>
    <t>PRESTACIÓN DE SERVICIOS DE UN ENTRENADOR PRINCIPAL PARA LA REALIZACIÓN DEL PROCESO DE SELECCIÓN, ENTRENAMIENTO DEPORTIVO Y PARTICIPACIÓN EN COMPETENCIAS EN LA LIGA ANTIOQUEÑA DE  KARATE -DO,   MODALIDAD KATA JUVENILES Y MAYORES, EN CATEGORÍAS DE JUEGOS NACIONALES.</t>
  </si>
  <si>
    <t>DAVID FELIPE CONTRERAS CONTRERAS</t>
  </si>
  <si>
    <t>PRESTACIÓN DE SERVICIOS DE UN ENTRENADOR PRINCIPAL PARA LA REALIZACIÓN DEL PROCESO DE SELECCIÓN, ENTRENAMIENTO DEPORTIVO Y PARTICIPACIÓN EN COMPETENCIAS EN LA LIGA ANTIOQUEÑA DE  KARATE -DO,   MODALIDAD COMBATE CON JUNIORS,  JUVENILES Y MAYORES, CATEGORÍAS DE JUEGOS NACIONALES.</t>
  </si>
  <si>
    <t xml:space="preserve">JUAN CAMILO CARDENAS ZAPATA </t>
  </si>
  <si>
    <t>PRESTACIÓN DE SERVICIOS DE UN ENTRENADOR PRINCIPAL PARA LA REALIZACIÓN DEL PROCESO DE SELECCIÓN, ENTRENAMIENTO DEPORTIVO Y PARTICIPACIÓN EN COMPETENCIAS EN LA LIGA ANTIOQUEÑA DE PARAATLETISMO DE LOS DEPORTISTAS CON DISCAPACIDAD FÍSICA EN CATEGORÍAS DE JUEGOS PARANACIONALES.</t>
  </si>
  <si>
    <t xml:space="preserve">ANYELA MARCELA RIVAS MORENO </t>
  </si>
  <si>
    <t>PRESTACIÓN DE SERVICIOS DE UN ENTRENADOR PRINCIPAL PARA LA REALIZACIÓN DEL PROCESO DE SELECCIÓN, ENTRENAMIENTO DEPORTIVO Y PARTICIPACIÓN EN COMPETENCIAS EN LA LIGA ANTIOQUEÑA DE PARAATLETISMO DE LOS DEPORTISTAS CON DISCAPACIDAD VISUAL EN CATEGORÍAS DE JUEGOS PARANACIONALES.</t>
  </si>
  <si>
    <t>LUIS ESTEBAN AGUIRRE ESTRADA</t>
  </si>
  <si>
    <t>PRESTACIÓN DE SERVICIOS DE UN ENTRENADOR DE INICIACIÓN Y DESARROLLO PARA LA REALIZACIÓN DEL PROCESO DE SELECCIÓN, ENTRENAMIENTO DEPORTIVO Y PARTICIPACIÓN EN COMPETENCIAS DE LA LIGA DE AJEDREZ DE ANTIOQUIA, EN CATEGORÍAS MENORES.</t>
  </si>
  <si>
    <t xml:space="preserve">HENRY JOHNADER PANESSO RIVERA </t>
  </si>
  <si>
    <t>PRESTACIÓN DE SERVICIOS DE UN ENTRENADOR PRINCIPAL PARA LA REALIZACIÓN DEL PROCESO DE SELECCIÓN, ENTRENAMIENTO DEPORTIVO Y PARTICIPACIÓN EN COMPETENCIAS EN LA LIGA DE AJEDREZ DE ANTIOQUIA,   EN LA RAMA FEMENINA, EN CATEGORÍAS DE JUEGOS NACIONALES.</t>
  </si>
  <si>
    <t xml:space="preserve">ESTEBAN ALBERTO VALDERRAMA QUICEÑO </t>
  </si>
  <si>
    <t>PRESTACIÓN DE SERVICIOS DE UN ENTRENADOR PRINCIPAL PARA LA REALIZACIÓN DEL PROCESO DE SELECCIÓN, ENTRENAMIENTO DEPORTIVO Y PARTICIPACIÓN EN COMPETENCIAS EN LA LIGA DE AJEDREZ DE ANTIOQUIA,   EN LA RAMA MASCULINA, EN CATEGORÍAS DE JUEGOS NACIONALES.</t>
  </si>
  <si>
    <t>DAVID ARENAS VANEGAS</t>
  </si>
  <si>
    <t>PRESTACIÓN DE SERVICIOS DE UN ENTRENADOR PRINCIPAL PARA LA REALIZACIÓN DEL PROCESO DE SELECCIÓN, ENTRENAMIENTO DEPORTIVO Y PARTICIPACIÓN EN COMPETENCIAS EN LA LIGA DE DEPORTISTAS CON DISCAPACIDAD VISUAL DE ANTIOQUIA -DIVISA,  EN LA MODALIDAD PARA-AJEDREZ, EN CATEGORÍAS DE JUEGOS PARANACIONALES.</t>
  </si>
  <si>
    <t>JUAN CARLOS BARCO CARDONA</t>
  </si>
  <si>
    <t>PRESTACIÓN DE SERVICIOS DE UN ENTRENADOR PRINCIPAL PARA LA REALIZACIÓN DEL PROCESO DE SELECCIÓN, ENTRENAMIENTO DEPORTIVO Y PARTICIPACIÓN EN COMPETENCIAS EN LA LIGA DE DEPORTISTAS CON DISCAPACIDAD VISUAL DE ANTIOQUIA -DIVISA,  EN LA MODALIDAD PARA-BOWLING, EN CATEGORÍAS DE JUEGOS PARANACIONALES.</t>
  </si>
  <si>
    <t>JUAN FRANCISCO MENDEZ PARDO</t>
  </si>
  <si>
    <t>PRESTACIÓN DE SERVICIOS DE UN ENTRENADOR PRINCIPAL PARA LA REALIZACIÓN DEL PROCESO DE SELECCIÓN, ENTRENAMIENTO DEPORTIVO Y PARTICIPACIÓN EN COMPETENCIAS EN LA LIGA DE PATINAJE DE ANTIOQUIA,   MODALIDAD VELOCIDAD, EN CATEGORÍAS DE JUEGOS NACIONALES.</t>
  </si>
  <si>
    <t xml:space="preserve">IVAN ALEJANDRO VARGAS LOPERA </t>
  </si>
  <si>
    <t>si</t>
  </si>
  <si>
    <t>ADICIÓN 1 AL CONTRATO NO. 154 DE 2024 CUYO OBJETO ES:  PRESTACIÓN DE SERVICIOS DE UN ENTRENADOR PRINCIPAL PARA LA REALIZACIÓN DEL PROCESO DE SELECCIÓN, ENTRENAMIENTO DEPORTIVO Y PARTICIPACIÓN EN COMPETENCIAS EN LA LIGA DE PATINAJE DE ANTIOQUIA,   MODALIDAD VELOCIDAD, EN CATEGORÍAS DE JUEGOS NACIONALES.</t>
  </si>
  <si>
    <t xml:space="preserve">ADICIÓN AL CONTRATO </t>
  </si>
  <si>
    <t>PRESTACIÓN DE SERVICIOS DE UN ENTRENADOR PRINCIPAL PARA LA REALIZACIÓN DEL PROCESO DE SELECCIÓN, ENTRENAMIENTO DEPORTIVO Y PARTICIPACIÓN EN COMPETENCIAS EN LA LIGA DE PATINAJE DE ANTIOQUIA,   MODALIDAD ARTÍSTICA, EN CATEGORÍAS DE JUEGOS NACIONALES.</t>
  </si>
  <si>
    <t xml:space="preserve">OSCAR ALEJANDRO RIVERA BUITRAGO </t>
  </si>
  <si>
    <t>PRESTACIÓN DE SERVICIOS DE UN ENTRENADOR PRINCIPAL PARA LA REALIZACIÓN DEL PROCESO DE SELECCIÓN, ENTRENAMIENTO DEPORTIVO Y PARTICIPACIÓN EN COMPETENCIAS EN LA LIGA DE PATINAJE DE ANTIOQUIA,   MODALIDAD SKATEBOARDING, EN CATEGORÍAS DE JUEGOS NACIONALES.</t>
  </si>
  <si>
    <t xml:space="preserve">SEBASTIAN MONTOYA ARANGO </t>
  </si>
  <si>
    <t>https://community.secop.gov.co/Public/Tendering/OpportunityDetail/Index?noticeUID=CO1.NTC.5641195&amp;isFromPublicArea=True&amp;isModal=False</t>
  </si>
  <si>
    <t>PRESTACIÓN DE SERVICIOS DE UN ENTRENADOR PRINCIPAL PARA LA REALIZACIÓN DEL PROCESO DE SELECCIÓN, ENTRENAMIENTO DEPORTIVO Y PARTICIPACIÓN EN COMPETENCIAS EN LA LIGA DE PATINAJE DE ANTIOQUIA,   MODALIDAD ARTÍSTICO DANZA, EN CATEGORÍAS DE JUEGOS NACIONALES.</t>
  </si>
  <si>
    <t>SULMA SHIRLEY LAGUAN CUBIDES</t>
  </si>
  <si>
    <t>PRESTACIÓN DE SERVICIOS DE UN ENTRENADOR PRINCIPAL PARA LA REALIZACIÓN DEL PROCESO DE SELECCIÓN, ENTRENAMIENTO DEPORTIVO Y PARTICIPACIÓN EN COMPETENCIAS DE LOS ATLETAS DE RUGBY EN SILLA DE RUEDAS CON  DISCAPACIDAD FÍSICA, EN CATEGORÍAS DE JUEGOS PARANACIONALES.</t>
  </si>
  <si>
    <t xml:space="preserve">SANTIAGO MONTOYA ARTEAGA </t>
  </si>
  <si>
    <t>https://community.secop.gov.co/Public/Tendering/ContractNoticePhases/View?PPI=CO1.PPI.29844060&amp;isFromPublicArea</t>
  </si>
  <si>
    <t>PRESTACIÓN DE SERVICIOS DE UN ENTRENADOR PRINCIPAL PARA LA REALIZACIÓN DEL PROCESO DE SELECCIÓN, ENTRENAMIENTO DEPORTIVO Y PARTICIPACIÓN EN COMPETENCIAS DE LOS ATLETAS DE  PARA-POWERLIFTING CON  DISCAPACIDAD FÍSICA, EN CATEGORÍAS DE JUEGOS PARANACIONALES.</t>
  </si>
  <si>
    <t>FREDY ALEXANDER URIBE HENAO</t>
  </si>
  <si>
    <t>PRESTACIÓN DE SERVICIOS DE UN ENTRENADOR PRINCIPAL PARA LA REALIZACIÓN DEL PROCESO DE SELECCIÓN, ENTRENAMIENTO DEPORTIVO Y PARTICIPACIÓN EN COMPETENCIAS DE LOS ATLETAS DE BALONCESTO EN SILLA DE RUEDAS CON  DISCAPACIDAD FÍSICA, EN CATEGORÍAS DE JUEGOS PARANACIONALES.</t>
  </si>
  <si>
    <t>DIEGO ALEJANCRO TORRES TORRES</t>
  </si>
  <si>
    <t>PRESTACIÓN DE SERVICIOS DE UN ENTRENADOR PRINCIPAL PARA LA REALIZACIÓN DEL PROCESO DE SELECCIÓN, ENTRENAMIENTO DEPORTIVO Y PARTICIPACIÓN EN COMPETENCIAS EN LA LIGA DE DEPORTISTAS CON DISCAPACIDAD VISUAL DE ANTIOQUIA -DIVISA,  EN LA MODALIDAD PARA-FÚTBOL 5, EN CATEGORÍAS DE JUEGOS PARANACIONALES.</t>
  </si>
  <si>
    <t xml:space="preserve">SERGIO ANDRES GIRALDO ARISTIZABAL </t>
  </si>
  <si>
    <t>PRESTACIÓN DE SERVICIOS DE UN ENTRENADOR DE INICIACIÓN Y DESARROLLO EN BILLAR Y PARA-BILLAR PARA LA REALIZACIÓN DEL PROCESO DE SELECCIÓN, ENTRENAMIENTO DEPORTIVO  Y PARTICIPACIÓN EN COMPETENCIAS DE LA LIGA DE BILLAR DE ANTIOQUIA.</t>
  </si>
  <si>
    <t xml:space="preserve">CARLOS ENRIQUE PLATA BUSTAMANTE </t>
  </si>
  <si>
    <t>PRESTACIÓN DE SERVICIOS DE UN ENTRENADOR PRINCIPAL PARA LA REALIZACIÓN DEL PROCESO DE SELECCIÓN, ENTRENAMIENTO DEPORTIVO Y PARTICIPACIÓN EN COMPETENCIAS EN LA LIGA ANTIOQUEÑA DE TEJO,   EN LA RAMA FEMENINA, EN CATEGORÍAS DE JUEGOS NACIONALES.</t>
  </si>
  <si>
    <t xml:space="preserve">DIANA MARCELA AGUASACO RABA </t>
  </si>
  <si>
    <t>PRESTACIÓN DE SERVICIOS PROFESIONALES ESPECIALIZADOS EN MATERIA JURÍDICA PARA APOYAR LOS PROCESOS DE INDEPORTES ANTIOQUIA</t>
  </si>
  <si>
    <t>ESPERANZA PEÑARANDA PINEDA</t>
  </si>
  <si>
    <t>MARIA TERESA DE GUADALUPE MUÑOZ JARAMILLO</t>
  </si>
  <si>
    <t>JAINE ESTHER TOVAR AMADOR</t>
  </si>
  <si>
    <t>https://community.secop.gov.co/Public/Tendering/ContractNoticePhases/View?PPI=CO1.PPI.29875682&amp;isFromPublicArea=True&amp;isModal=False</t>
  </si>
  <si>
    <t>MODIFICACIÓN  - CESIÓN</t>
  </si>
  <si>
    <t>LILIANA PATRICIA JIMENEZ OCAMPO</t>
  </si>
  <si>
    <t>PRESTACIÓN DE SERVICIOS DE APOYO A LA GESTIÓN EN LAS ACTIVIDADES DERIVADAS DE LOS PROGRAMAS QUE REALIZA LA OFICINA DE TALENTO HUMANO DE INDEPORTES ANTIOQUIA.</t>
  </si>
  <si>
    <t xml:space="preserve">ANDRES JULIAN LONDOÑO </t>
  </si>
  <si>
    <t>CLAUDIA PATRICIA VELEZ ESCOBAR</t>
  </si>
  <si>
    <t>https://community.secop.gov.co/Public/Tendering/ContractNoticePhases/View?PPI=CO1.PPI.29926597&amp;isFromPublicArea=True&amp;isModal=False</t>
  </si>
  <si>
    <t xml:space="preserve">WALTER ANDRES AGUDELO TOBÓN </t>
  </si>
  <si>
    <t>PRESTACIÓN DE SERVICIOS PROFESIONALES EN LA ATENCIÓN FISIOTERAPÉUTICA DEPORTIVA DE LOS ATLETAS Y PARA-ATLETAS QUE APOYA INDEPORTES ANTIOQUIA.</t>
  </si>
  <si>
    <t xml:space="preserve">FEDERICO SERNA CARDONA </t>
  </si>
  <si>
    <t>https://community.secop.gov.co/Public/Tendering/ContractNoticePhases/View?PPI=CO1.PPI.29906724&amp;isFromPublicArea=True&amp;isModal=False</t>
  </si>
  <si>
    <t>PRESTACIÓN DE SERVICIOS PROFESIONALES COMO APOYO A LA GESTIÓN AMBIENTAL DE LOS PROYECTOS DE LA SUBGERENCIA DE ESCENARIOS DEPORTIVOS Y EQUIPAMIENTOS DE INDEPORTES ANTIOQUIA.</t>
  </si>
  <si>
    <t>MARIA ALEJANDRA RENDON CORREA</t>
  </si>
  <si>
    <t>https://community.secop.gov.co/Public/Tendering/ContractNoticePhases/View?PPI=CO1.PPI.30029097&amp;isFromPublicArea=True&amp;isModal=False</t>
  </si>
  <si>
    <t>ADICION1: AL CONTRATO NO. 167 CON OBJETO:  PRESTACIÓN DE SERVICIOS PROFESIONALES COMO APOYO A LA GESTIÓN AMBIENTAL DE LOS PROYECTOS DE LA SUBGERENCIA DE ESCENARIOS DEPORTIVOS Y EQUIPAMIENTOS DE INDEPORTES ANTIOQUIA</t>
  </si>
  <si>
    <t xml:space="preserve">ADICIÓN AL CONTRATO
Desplazamiento  </t>
  </si>
  <si>
    <t>027</t>
  </si>
  <si>
    <t>ADICIÓN N°2, PRÓRROGA N°1 AL CONTRATO NO. 167 DE 2024 CON OBJETO: PRESTACIÓN DE SERVICIOS PROFESIONALES COMO APOYO A LA GESTIÓN AMBIENTAL DE LOS PROYECTOS DE LA SUBGERENCIA DE ESCENARIOS DEPORTIVOS Y EQUIPAMIENTOS DE INDEPORTES ANTIOQUIA</t>
  </si>
  <si>
    <t>ADICIÓN Y PRROROGA</t>
  </si>
  <si>
    <t>045</t>
  </si>
  <si>
    <t>104 DÍAS</t>
  </si>
  <si>
    <t>APOYO AL PROCESO DE PLANEACIÓN Y DE EJECUCIÓN DEL SISTEMA DE CAPACITACIÓN DE INDEPORTES ANTIOQUIA MEDIANTE EL ACOMPAÑAMIENTO Y SEGUIMIENTO DEL PLAN Y AGENDA DE CAPACITACIÓN PARA EL AÑO 2024.</t>
  </si>
  <si>
    <t xml:space="preserve">LENIS SORELY SUAREZ TOBON </t>
  </si>
  <si>
    <t>gastos de desplazamiento de $4,500,000</t>
  </si>
  <si>
    <t>https://community.secop.gov.co/Public/Tendering/ContractNoticePhases/View?PPI=CO1.PPI.30232655&amp;isFromPublicArea=True&amp;isModal=False</t>
  </si>
  <si>
    <t>PRESTACIÓN DE SERVICIOS DE APOYO EN LA ORGANIZACIÓN DEL ARCHIVO DE GESTIÓN DE LAS DIFERENTES DEPENDENCIAS DE INDEPORTES ANTIOQUIA.</t>
  </si>
  <si>
    <t xml:space="preserve">JUAN DANIEL MOSQUERA PALACIO </t>
  </si>
  <si>
    <t xml:space="preserve">TERMINADO ANTICIPADAMENTE </t>
  </si>
  <si>
    <t>MARTHA CECILIA CARMONA GALLEGO</t>
  </si>
  <si>
    <t>PRESTACIÓN DE SERVICIOS PROFESIONALES COMO DESARROLLADOR WEB DE INDEPORTES ANTIOQUIA.</t>
  </si>
  <si>
    <t xml:space="preserve">JHON MARIO NONSOQUE GARCIA </t>
  </si>
  <si>
    <t>https://community.secop.gov.co/Public/Tendering/ContractNoticePhases/View?PPI=CO1.PPI.30060302&amp;isFromPublicArea=True&amp;isModal=False</t>
  </si>
  <si>
    <t>PRESTACIÓN DE SERVICIOS DE APOYO EN LA ORGANIZACIÓN DEL ARCHIVO DE GESTIÓN DE LAS DIFERENTES DEPENDENCIAS DE INDEPORTES ANTIOQUIA</t>
  </si>
  <si>
    <t>|</t>
  </si>
  <si>
    <t>CATALINA VASQUEZ RAMIREZ</t>
  </si>
  <si>
    <t>https://community.secop.gov.co/Public/Tendering/ContractNoticePhases/View?PPI=CO1.PPI.29982289&amp;isFromPublicArea=True&amp;isModal=False</t>
  </si>
  <si>
    <t>PRESTACIÓN DE SERVICIOS ASISTENCIALES COMO APOYO A LA GESTIÓN PARA EL DESARROLLO Y EJECUCIÓN DE LOS JUEGOS DEPORTIVOS INSTITUCIONALES</t>
  </si>
  <si>
    <t xml:space="preserve">JULIAN DAVID OSPINA OSPINA </t>
  </si>
  <si>
    <t>gastos de desplazamiento $5,000,0000</t>
  </si>
  <si>
    <t>LUZ ELENA MARIN OCAMPO</t>
  </si>
  <si>
    <t>HECTOR ABAD CUERVO CAÑOLA</t>
  </si>
  <si>
    <t>https://community.secop.gov.co/Public/Tendering/ContractNoticePhases/View?PPI=CO1.PPI.30060263&amp;isFromPublicArea=True&amp;isModal=False</t>
  </si>
  <si>
    <t>JUAN CAMILO VARGAS BERMUDEZ</t>
  </si>
  <si>
    <t>https://community.secop.gov.co/Public/Tendering/ContractNoticePhases/View?PPI=CO1.PPI.29996749&amp;isFromPublicArea=True&amp;isModal=False</t>
  </si>
  <si>
    <t>PRESTACIÓN DE SERVICIOS DE APOYO A LA GESTIÓN PARA LA ADMINISTRACIÓN DEL SISTEMA DEPORTESANT.</t>
  </si>
  <si>
    <t>SEBASTIAN MOLINA BERMUDEZ</t>
  </si>
  <si>
    <t>BEATRIZ ELENA RESTREPO VASQUEZ</t>
  </si>
  <si>
    <t>https://community.secop.gov.co/Public/Tendering/ContractNoticePhases/View?PPI=CO1.PPI.30070787&amp;isFromPublicArea=True&amp;isModal=False</t>
  </si>
  <si>
    <t>PRESTACION DE SERVICIOS PROFESIONALES COMO APOYO A LA GESTIÓN PARA LA PLANEACIÓN, EJECUCIÓN Y ACOMPAÑAMIENTO A LOS MUNICIPIOS EN EL DESARROLLO DE LOS JUEGOS DEPORTIVOS INSTITUCIONALES EN LA SUBREGION DEL SUROESTE EN EL DEPARTAMENTO DE ANTIOQUIA</t>
  </si>
  <si>
    <t xml:space="preserve">OSCAR ALEJANDRO OSPINA BOHORQUEZ </t>
  </si>
  <si>
    <t>gastos de desplazamiento $12,000,000</t>
  </si>
  <si>
    <t>https://community.secop.gov.co/Public/Tendering/OpportunityDetail/Index?noticeUID=CO1.NTC.5752811&amp;isFromPublicArea=True&amp;isModal=False</t>
  </si>
  <si>
    <t>ADICIÓN Y PRÓRROGA N°1 AL CONTRATO 175 DE 2024 CUYO OBJETO ES: PRESTACION DE SERVICIOS PROFESIONALES COMO APOYO A LA GESTIÓN PARA LA PLANEACIÓN, EJECUCIÓN Y ACOMPAÑAMIENTO A LOS MUNICIPIOS EN EL DESARROLLO DE LOS JUEGOS DEPORTIVOS INSTITUCIONALES EN LA SUBREGION DEL SUROESTE EN EL DEPARTAMENTO DE ANTIOQUIA</t>
  </si>
  <si>
    <t>gastos de desplazamiento $8.100.000</t>
  </si>
  <si>
    <t xml:space="preserve">88 DÍAS </t>
  </si>
  <si>
    <t xml:space="preserve">PRESTACIÓN DE SERVICIOS PROFESIONALES ESPECIALIZDOS COMO APOYO A LA GESTION PARA LA PROMOCIÓN Y EJECUCIÓN DE LOS JUEGOS DEPORTIVOS INSTITUCIONALES EN EL DEPARTAMENTO DE ANTIOQUIA </t>
  </si>
  <si>
    <t xml:space="preserve">TATIANA LEANY GOMEZ JARAMILLO </t>
  </si>
  <si>
    <t>gastos de desplazamiento $10,000,000</t>
  </si>
  <si>
    <t>CESAR AUGUSTO FRANCO LONDOÑO</t>
  </si>
  <si>
    <t>JUAN MANUEL RAMIREZ CARDENAS</t>
  </si>
  <si>
    <t>https://community.secop.gov.co/Public/Tendering/ContractNoticePhases/View?PPI=CO1.PPI.30069120&amp;isFromPublicArea=True&amp;isModal=False</t>
  </si>
  <si>
    <t>PRESTACIÓN DE SERVICIOS PROFESIONALES ESPECIALIZADOS PARA EL ACOMPAÑAMIENTO A LOS PROCESOS ADMINISTRATIVOS Y FINANCIEROS DE INDEPORTES ANTIOQUIA.</t>
  </si>
  <si>
    <t>ANA MILENA BERNAL GOMEZ</t>
  </si>
  <si>
    <t>https://community.secop.gov.co/Public/Tendering/ContractNoticePhases/View?PPI=CO1.PPI.30084179&amp;isFromPublicArea=True&amp;isModal=False</t>
  </si>
  <si>
    <t>PRESTACIÓN DE SERVICIOS COMO APOYO PROFESIONAL PARA LA PLANEACIÓN TÉCNICA Y EJECUCIÓN DE PROYECTOS MISIONALES DE ACOMPAÑAMIENTO INSTITUCIONAL DE LA SUBGERENCIA DE FOMENTO Y DESARROLLO DEPORTIVO DE INDEPORTES ANTIOQUIA.</t>
  </si>
  <si>
    <t xml:space="preserve">SANDRA MABEL SALAZAR ACEVEDO </t>
  </si>
  <si>
    <t>gastos de desplazamiento $14,000,000</t>
  </si>
  <si>
    <t>https://community.secop.gov.co/Public/Tendering/ContractNoticePhases/View?PPI=CO1.PPI.30214224&amp;isFro mPublicArea=True&amp;isModal=False</t>
  </si>
  <si>
    <t>ADICIÓN Y PRÓRROGA N°1 AL CONTRATO 178 DE 2024 CUYO OBJETO ES: PRESTACIÓN DE SERVICIOS COMO APOYO PROFESIONAL PARA LA PLANEACIÓN TÉCNICA Y EJECUCIÓN DE PROYECTOS MISIONALES DE ACOMPAÑAMIENTO INSTITUCIONAL DE LA SUBGERENCIA DE FOMENTO Y DESARROLLO DEPORTIVO DE INDEPORTES ANTIOQUIA.</t>
  </si>
  <si>
    <t>gastos de desplazamiento $2,000,000</t>
  </si>
  <si>
    <t>047</t>
  </si>
  <si>
    <t>91 DÍAS</t>
  </si>
  <si>
    <t>PRESTACIÓN DE SERVICIOS PROFESIONALES ESPECIALIZADOS EN MATERIA JURÍDICA A LA SUBGERENCIA DE FOMENTO Y DESARROLLO DEPORTIVO</t>
  </si>
  <si>
    <t>JOHN JAIRO GUZMAN BENITEZ</t>
  </si>
  <si>
    <t>OSCAR MAURICIO BADILLO LIZARRALDE</t>
  </si>
  <si>
    <t>https://community.secop.gov.co/Public/Tendering/ContractNoticePhases/View?PPI=CO1.PPI.30085191&amp;isFromPublicArea=True&amp;isModal=False</t>
  </si>
  <si>
    <t>6 meses</t>
  </si>
  <si>
    <t>PRESTACIÓN DE SERVICIOS PROFESIONALES EN LA ATENCIÓN DE LA SALUD BUCODENTAL DEPORTIVA DE LOS ATLETAS Y PARA ATLETAS QUE APOYA INDEPORTES ANTIOQUIA.</t>
  </si>
  <si>
    <t>CLAUDIA ELENA MOLINA GONZALEZ</t>
  </si>
  <si>
    <t>GLADIS MARGOT VADOS CORAL</t>
  </si>
  <si>
    <t>https://community.secop.gov.co/Public/Tendering/ContractNoticePhases/View?PPI=CO1.PPI.30090741&amp;isFromPublicArea=True&amp;isModal=False</t>
  </si>
  <si>
    <t>PRESTACIÓN DE SERVICIOS PROFESIONALES COMO APOYO A LA GESTIÓN PARA LA PROMOCIÓN Y EJECUCIÓN DEL COMPONENTE DE NUTRICIÓN DEL PROGRAMA "POR SU SALUD MUEVASE PUES"+C187</t>
  </si>
  <si>
    <t>DORA NANCY MARULANDA DIAZ</t>
  </si>
  <si>
    <t>Gastos de desplazamiento 
$12,000,000</t>
  </si>
  <si>
    <t>JOSE RAMIRO PALACIO ARANGO</t>
  </si>
  <si>
    <t>JHON JAIRO VELASQUEZ BORJA</t>
  </si>
  <si>
    <t>https://community.secop.gov.co/Public/Tendering/OpportunityDetail/Index?noticeUID=CO1.NTC.5730533&amp;isFromPublicArea=True&amp;isModal=False</t>
  </si>
  <si>
    <t>7 meses</t>
  </si>
  <si>
    <t>ADICIÓN Y PRÓRROGA N°1 AL CONTRATO 181 DE 2024 CUYO OBJETO ES: PRESTACIÓN DE SERVICIOS PROFESIONALES COMO APOYO A LA GESTIÓN PARA LA PROMOCIÓN Y EJECUCIÓN DEL COMPONENTE DE NUTRICIÓN DEL PROGRAMA "POR SU SALUD, MUÉVASE PUES" EN EL DEPARTAMENTO DE ANTIOQUIA.</t>
  </si>
  <si>
    <t>Gastos de desplazamiento 
$4.000.000</t>
  </si>
  <si>
    <t>PRESTACIÓN DE SERVICIOS PROFESIONALES PARA APOYAR EN LOS DIFERENTES PROCESOS DE LA SUBGERENCIA ADMINISTRATIVA Y FINANCIERA.</t>
  </si>
  <si>
    <t xml:space="preserve">CECILIA ALZATE GOMEZ </t>
  </si>
  <si>
    <t>https://community.secop.gov.co/Public/Tendering/ContractNoticePhases/View?PPI=CO1.PPI.30099373&amp;isFromPublicArea=True&amp;isModal=False</t>
  </si>
  <si>
    <t>SERVICIO DE ARRENDAMIENTO DE VEHÍCULOS PARA INDEPORTES ANTIOQUIA.</t>
  </si>
  <si>
    <t xml:space="preserve">RENTING DE ANTIOQUIA </t>
  </si>
  <si>
    <t>013</t>
  </si>
  <si>
    <t>https://community.secop.gov.co/Public/Tendering/OpportunityDetail/Index?noticeUID=CO1.NTC.5759383&amp;isFromPublicArea=True&amp;isModal=False</t>
  </si>
  <si>
    <t>10 MESES</t>
  </si>
  <si>
    <t>PRESTACIÓN DE SERVICIOS DE APOYO A LA GESTIÓN ADMINISTRATIVA EN LA SUBGERENCIA ADMINISTRATIVA Y FINANCIERA DE INDEPORTES ANTIOQUIA</t>
  </si>
  <si>
    <t>ANA MARIA SERNA SORA</t>
  </si>
  <si>
    <t>LISSINIA AIDE CASTRO VELASQUEZ</t>
  </si>
  <si>
    <t>https://community.secop.gov.co/Public/Tendering/ContractNoticePhases/View?PPI=CO1.PPI.30154945&amp;isFromPublicArea=True&amp;isModal=False</t>
  </si>
  <si>
    <t>PRESTACIÓN DE SERVICIOS PROFESIONALES COMO APOYO A LA GESTIÓN PARA LA PROMOCIÓN Y EJECUCIÓN DEL PROGRAMA DE ESCUELAS DE DEPORTE FORMATIVO EN LAS SUBREGIONES DEL DEPARTAMENTO DE ANTIOQUIA, ENFATIZANDO EN LA PLANEACIÓN DEL ENTRENAMIENTO DE LA FUERZA EN EDADES TEMPRANAS</t>
  </si>
  <si>
    <t xml:space="preserve">ALEJANDRO RODRIGUEZ HENAO </t>
  </si>
  <si>
    <t>gastos de desplazamiento $9,800,000</t>
  </si>
  <si>
    <t>NELSON AUGUSTO HERNANDEZ DIAZ</t>
  </si>
  <si>
    <t>https://community.secop.gov.co/Public/Tendering/OpportunityDetail/Index?noticeUID=CO1.NTC.5747426&amp;isFromPublicArea=True&amp;isModal=False</t>
  </si>
  <si>
    <t>ADICIÓN Y PRÓRROGA N°1 AL CONTRATO 185 DE 2024 CUYO OBJETO ES: PRESTACIÓN DE SERVICIOS PROFESIONALES COMO APOYO A LA GESTIÓN PARA LA PROMOCIÓN Y EJECUCIÓN DEL PROGRAMA DE ESCUELAS DE DEPORTE FORMATIVO EN LAS SUBREGIONES DEL DEPARTAMENTO DE ANTIOQUIA, ENFATIZANDO EN LA PLANEACIÓN DEL ENTRENAMIENTO DE LA FUERZA EN EDADES TEMPRANAS.</t>
  </si>
  <si>
    <t>gastos de desplazamiento $4.200.003</t>
  </si>
  <si>
    <t xml:space="preserve">91 DÍAS </t>
  </si>
  <si>
    <t>PRESTACIÓN DE SERVICIOS PROFESIONALES PARA EL ACOMPAÑAMIENTO EN LA PLANIFICACIÓN, APLICACIÓN, EVALUACIÓN, AUDITORIA Y ACCIONES DE MEJORA DEL SG-SST Y SISTEMA DE GESTIÓN AMBIENTAL.</t>
  </si>
  <si>
    <t xml:space="preserve">MARISOL CABALLERO FONTECHA </t>
  </si>
  <si>
    <t>https://community.secop.gov.co/Public/Tendering/OpportunityDetail/Index?noticeUID=CO1.NTC.5770438&amp;isFromPublicArea=True&amp;isModal=False</t>
  </si>
  <si>
    <t>PRESTACION DE SERVICIOS PROFESIONALES COMO APOYO A LA GESTIÓN PARA LA PLANEACIÓN, EJECUCIÓN Y ACOMPAÑAMIENTO A LOS MUNICIPIOS EN EL DESARROLLO DE LOS JUEGOS DEPORTIVOS INSTITUCIONALES EN LA SUBREGION DEL ORIENTE EN EL DEPARTAMENTO DE ANTIOQUIA</t>
  </si>
  <si>
    <t>EDWIN ALBERTO SALAZAR HERRERA</t>
  </si>
  <si>
    <t>https://community.secop.gov.co/Public/Tendering/ContractNoticePh ases/View?PPI=CO1.PPI.30308814&amp;isFromPublicArea=True&amp;isModa l=False</t>
  </si>
  <si>
    <t>9 MESES</t>
  </si>
  <si>
    <t>PRESTACIÓN DE SERVICIOS DE APOYO A LA GESTIÓN PARA EL ACOMPAÑAMIENTO ADMINISTRATIVO Y FINANCIERO EN EL SEGUIMIENTO DE LOS PROGRAMAS, PROYECTOS, CONTRATOS Y/O CONVENIOS SUSCRITOS POR LA SUBGERENCIA DE DEPORTE ASOCIADO Y ALTOS LOGROS</t>
  </si>
  <si>
    <t xml:space="preserve">LEIDY GALLEGO GALLEGO </t>
  </si>
  <si>
    <t>https://community.secop.gov.co/Public/Tendering/OpportunityDetail/Index?noticeUID=CO1.NTC.5761646&amp;isFromPublicArea=True&amp;isModal=False</t>
  </si>
  <si>
    <t>MODIFICACIÓN 1 AL CONTRATO NO. 188 DE 2024 CUYO OBJETO ES:  PRESTACIÓN DE SERVICIOS DE APOYO A LA GESTIÓN PARA EL ACOMPAÑAMIENTO ADMINISTRATIVO Y FINANCIERO EN EL SEGUIMIENTO DE LOS PROGRAMAS, PROYECTOS, CONTRATOS Y/O CONVENIOS SUSCRITOS POR LA SUBGERENCIA DE DEPORTE ASOCIADO Y ALTOS LOGROS.</t>
  </si>
  <si>
    <t>029</t>
  </si>
  <si>
    <t>31 DÍAS</t>
  </si>
  <si>
    <t>PRESTACIÓN DE SERVICIOS DE APOYO A LA GESTIÓN EN LOS PROCESOS ADMINISTRATIVOS DE LA SUBGERENCIA DE DEPORTE ASOCIADO Y ALTOS LOGROS, NECESARIOS PARA ACOMPAÑAR LA OPERACIÓN Y DESARROLLO DE LAS ACTIVIDADES EN EL CEDEP DE URABÁ.</t>
  </si>
  <si>
    <t>LUIS ADONIS DURAN PEREIRA</t>
  </si>
  <si>
    <t>MARTHA NURY BOLIVAR</t>
  </si>
  <si>
    <t>https://community.secop.gov.co/Public/Tendering/OpportunityDetail/Index?noticeUID=CO1.NTC.5773262&amp;isFromPublicArea=True&amp;isModal=False</t>
  </si>
  <si>
    <t>PRESTACIÓN DE SERVICIOS PROFESIONALES COMO APOYO A LA GESTIÓN PARA LA PROMOCIÓN Y EJECUCIÓN DEL PROGRAMA DE ESCUELAS DE DEPORTE FORMATIVO EN LAS SUBREGIONES DEL DEPARTAMENTO DE ANTIOQUIA, ENFATIZANDO EN LA PLANEACIÓN DEL ENTRENAMIENTO DEPORTIVO EN EDADES TEMPRANAS.</t>
  </si>
  <si>
    <t>JULIAN DAVID ARANGO VASCO</t>
  </si>
  <si>
    <t>gastos de desplazamiento $9.800.000</t>
  </si>
  <si>
    <t>https://community.secop.gov.co/Public/Tendering/ContractNoticePhases/View?PPI=CO1.PPI.30320017&amp;isFromPublicArea=True&amp;isModal=False</t>
  </si>
  <si>
    <t>ADICIÓN Y PRÓRROGA N°1 AL CONTRATO 190 DE 2024 CUYO OBJETO ES: PRESTACIÓN DE SERVICIOS PROFESIONALES COMO APOYO A LA GESTIÓN PARA LA PROMOCIÓN Y EJECUCIÓN DEL PROGRAMA DE ESCUELAS DE DEPORTE FORMATIVO EN LAS  SUBREGIONES DEL DEPARTAMENTO DE ANTIOQUIA, ENFATIZANDO EN LA PLANEACIÓN DEL ENTRENAMIENTO DEPORTIVO EN EDADES TEMPRANAS.</t>
  </si>
  <si>
    <t>gastos de desplazamiento 
$3.966.670</t>
  </si>
  <si>
    <t>86 DÍAS</t>
  </si>
  <si>
    <t>ANULADO</t>
  </si>
  <si>
    <t xml:space="preserve">ANULADO </t>
  </si>
  <si>
    <t>-</t>
  </si>
  <si>
    <t>PRESTACION DE SERVICIOS PROFESIONALES COMO APOYO A LA GESTIÓN PARA LA PLANEACIÓN, EJECUCIÓN Y ACOMPAÑAMIENTO A LOS MUNICIPIOS EN EL DESARROLLO DE LOS JUEGOS DEPORTIVOS INSTITUCIONALES EN LA SUBREGION DEL OCCIDENTE EN EL DEPARTAMENTO DE ANTIOQUIA</t>
  </si>
  <si>
    <t xml:space="preserve">JULIANA JARAMILLO BETANCUR </t>
  </si>
  <si>
    <t>gastos de desplazamiento $12.000.000</t>
  </si>
  <si>
    <t>https://community.secop.gov.co/Public/Tendering/OpportunityDetail/Index?noticeUID=CO1.NTC.5817558&amp;isFromPublicArea=True&amp;isModal=False</t>
  </si>
  <si>
    <t xml:space="preserve">ADICIÓN Y PRÓRROGA N°1 AL CONTRATO 192 DE 2024 CUYO OBJETO ES: PRESTACION DE SERVICIOS PROFESIONALES COMO APOYO A LA GESTIÓN PARA  LA PLANEACIÓN,  EJECUCIÓN  Y ACOMPAÑAMIENTO A LOS MUNICIPIOS EN EL DESARROLLO DE LOS JUEGOS DEPORTIVOS INSTITUCIONALES EN LA SUBREGION DEL OCCIDENTE EN EL DEPARTAMENTO DE ANTIOQUIA </t>
  </si>
  <si>
    <t>050</t>
  </si>
  <si>
    <t>79 DÍAS</t>
  </si>
  <si>
    <t>PRESTACIÓN DE SERVICIOS ASISTENCIALES COMO APOYO A LA GESTIÓN PARA LA ACTIVACIÓN EN TERRITORIO DEL PROGRAMA DE RECREACIÓN DE LA SUBGERENCIA DE FOMENTO Y DESARROLLO DEPORTIVO.</t>
  </si>
  <si>
    <t>JUAN CAMILO DUQUE HIDALGO</t>
  </si>
  <si>
    <t>gastos de desplazamiento $11.000.000</t>
  </si>
  <si>
    <t>SANDRA YULIETH PALACIO ARANGO</t>
  </si>
  <si>
    <t>ORFILIA DEL SOCORRO VALENCIA RENDON</t>
  </si>
  <si>
    <t>https://community.secop.gov.co/Public/Tendering/ContractNoticePhases/View?PPI=CO1.PPI.30366904&amp;isFromPublicArea=True&amp;isModal=False</t>
  </si>
  <si>
    <t>ADICIÓN Y PRÓRROGA N°1 AL CONTRATO 193 DE 2024 CUYO OBJETO ES: PRESTACIÓN DE SERVICIOS ASISTENCIALES COMO APOYO A LA GESTIÓN PARA LA ACTIVACIÓN EN TERRITORIO DEL PROGRAMA DE RECREACIÓN DE LA SUBGERENCIA DE FOMENTO Y DESARROLLO DEPORTIVO.</t>
  </si>
  <si>
    <t>gastos de desplazamiento $2.000.000</t>
  </si>
  <si>
    <t>81 DÍAS</t>
  </si>
  <si>
    <t>PRESTACIÓN DE SERVICIOS PARA LA ACTUALIZACIÓN TÉCNICA Y METODOLÓGICA EN ATLETISMO, DIRIGIDO A INSTRUCTORES Y ENTRENADORES ADSCRITOS A LOS ORGANISMOS DEPORTIVOS DEL DEPARTAMENTO DE ANTIOQUIA.</t>
  </si>
  <si>
    <t xml:space="preserve">DIRECTA </t>
  </si>
  <si>
    <t>LIGA DE ATLETISMO DE ANTIOQUIA</t>
  </si>
  <si>
    <t>https://community.secop.gov.co/Public/Tendering/ContractNoticePhases/View?PPI=CO1.PPI.30312889&amp;isFromPublicArea=True&amp;isModal=False</t>
  </si>
  <si>
    <t xml:space="preserve">PRESTACIÓN DE SERVICIOS PROFESIONALES EN MATERIA JURÍDICA PARA APOYAR LOS PROCESOS JURÍDICOS DE LA OFICINA DE TALENTO HUMANO DE INDEPORTES ANTIOQUIA. </t>
  </si>
  <si>
    <t>SEBASTIAN LOPEZ HERNANDEZ</t>
  </si>
  <si>
    <t>https://community.secop.gov.co/Public/Tendering/ContractNoticePhases/View?PPI=CO1.PPI.30348221&amp;isFro mPublicArea=True&amp;isModal=False</t>
  </si>
  <si>
    <t>PRESTACIÓN DE SERVICIOS PROFESIONALES ESPECIALIZADOS PARA ACOMPAÑAR EL SEGUIMIENTO A LAS POLÍTICAS PÚBLICAS Y PLANES INSTITUCIONALES INDEPORTES ANTIOQUIA.</t>
  </si>
  <si>
    <t>MANUEL STEFANO GOMEZ CASTAÑO</t>
  </si>
  <si>
    <t>https://community.secop.gov.co/Public/Tendering/OpportunityDetail/Index?noticeUID=CO1.NTC.5782412&amp;isFromPublicArea=True&amp;isModal=False</t>
  </si>
  <si>
    <t>PRESTACIÓN DE SERVICIOS DE APOYO A LA GESTIÓN PARA EL ALISTAMIENTO Y DESARROLLO DE LAS ACTIVIDADES DEL PROGRAMA DE RECREACIÓN EN LOS MUNICIPIOS DEL DEPARTAMENTO DE ANTIOQUIA</t>
  </si>
  <si>
    <t xml:space="preserve">KAREN TATIANA RIVERA MUÑOZ </t>
  </si>
  <si>
    <t>https://community.secop.gov.co/Public/Tendering/OpportunityDetail/Index?noticeUID=CO1.NTC.5814557&amp;isFromPublicArea=True&amp;isModal=False</t>
  </si>
  <si>
    <t>ADICIÓN Y PRÓRROGA N°1 AL CONTRATO 197 DE 2024 CUYO OBJETO ES: PRESTACIÓN DE SERVICIOS DE APOYO A LA GESTION PARAEL ALISTAMIENTO Y DESARROLLO DE LAS ACTIVIDADES DEL PROGRAMA DE RECREACIÓN EN LOS MUNICIPIOS DEL DEPARTAMENTO DE ANTIOQUIA</t>
  </si>
  <si>
    <t>PRESTACIÓN DE SERVICIOS DE APOYO A LA GESTIÓN PARA LA LOGÍSTICA Y PARTICIPACIÓN EN LA ACTIVACIÓN TERRITORIAL DEL PROGRAMA DE RECREACIÓN DE LA SUBGERENCIA DE FOMENTO Y DESARROLLO DEPORTIVO.</t>
  </si>
  <si>
    <t>SEBASTIAN VALENCIA AGUIRRE</t>
  </si>
  <si>
    <t>CARLOS MARIO FLOREZ PEREIRA</t>
  </si>
  <si>
    <t>https://community.secop.gov.co/Public/Tendering/OpportunityDetail/Index?noticeUID=CO1.NTC.5800166&amp;isFromPublicArea=True&amp;isModal=False</t>
  </si>
  <si>
    <t>ADICIÓN Y PRÓRROGA N°1 AL CONTRATO 198 DE 2024 CUYO OBJETO ES: PRESTACIÓN DE SERVICIOS DE APOYO A LA GESTIÓN PARA LA LOGISTICA Y PARTICIPACION EN LA ACTIVACIÓN TERRITORIAL DEL PROGRAMA DE RECREACIÓN DE LA SUBGERENCIA DE FOMENTO Y DESARROLLO DEPORTIVO.</t>
  </si>
  <si>
    <t>PRESTACIÓN DE SERVICIOS DE APOYO A LA GESTIÓN PARA LA PREPARACIÓN LOGISTICA Y EJECUCIÓN DE LOS JUEGOS DEPORTIVOS INSTITUCIONALES DE LA SUBGERENCIA DE FOMENTO Y DESARROLLO DEPORTIVO</t>
  </si>
  <si>
    <t xml:space="preserve">EDER ALEISO SANDOVAL VALENCIA </t>
  </si>
  <si>
    <t>gastos de desplazamiento $3.500.000</t>
  </si>
  <si>
    <t>SANTIAGO ALFONSO PADILLA LOPEZ</t>
  </si>
  <si>
    <t>https://community.secop.gov.co/Public/Tendering/ContractNoticePhases/View?PPI=CO1.PPI.30407881&amp;isFromPublicArea=True&amp;isModal=False</t>
  </si>
  <si>
    <t>PRESTACIÓN DE SERVICIOS DE APOYO A LA GESTIÓN PARA EL MANEJO DE LA PLATAFORMA DE INSCRIPCION Y ACREDITACIÓN, Y EN LA EJECUCIÓN DE LOS JUEGOS DEPORTIVOS INSTITUCIONALES DE LA SUBGERENCIA DE FOMENTO Y DESARROLLO DEPORTIVO</t>
  </si>
  <si>
    <t>ESTEBAN SANDOVAL VALENCIA</t>
  </si>
  <si>
    <t>https://community.secop.gov.co/Public/Tendering/OpportunityDetail/Index?noticeUID=CO1.NTC.5800439&amp;isFromPublicArea=True&amp;isModal=False</t>
  </si>
  <si>
    <t>PRESTACIÓN DE SERVICIOS PROFESIONALES PARA EL APOYO EN EL MODELO INTEGRADO DE PLANEACIÓN Y GESTIÓN  Y LOS SISTEMAS DE GESTIÓN DE INDEPORTES ANTIOQUIA.</t>
  </si>
  <si>
    <t>LEDY JULIETH ECHEVERRI ESCOBAR</t>
  </si>
  <si>
    <t>https://community.secop.gov.co/Public/Tendering/OpportunityDetail/Index?noticeUID=CO1.NTC.5797560&amp;isFromPublicArea=True&amp;isModal=False</t>
  </si>
  <si>
    <t>PRESTACIÓN DE SERVICIOS PROFESIONALES PARA EL ACOMPAÑAMIENTO A LA OFICINA DE TALENTO HUMANO DE INDEPORTES ANTIOQUIA EN LA IMPLEMENTACIÓN DEL MODELO INTEGRADO DE PLANEACIÓN Y GESTIÓN - MIPG Y LOS PROCEDIMIENTOS ADMINISTRATIVOS Y/O FINANCIEROS QUE SE REQUIERAN</t>
  </si>
  <si>
    <t xml:space="preserve">JUAN DAVID JARAMILLO RESTREPO </t>
  </si>
  <si>
    <t>CLAUDIA  PATRICIA VELEZ ESCOBAR</t>
  </si>
  <si>
    <t>https://community.secop.gov.co/Public/Tendering/ContractNoticePhases/View?PPI=CO1.PPI.30425729&amp;isFro mPublicArea=True&amp;isModal=False</t>
  </si>
  <si>
    <t>PRESTACIÓN DE SERVICIOS PROFESIONALES DE APOYO A LA GESTIÓN ADMINISTRATIVA Y FINANCIERA EN EL PROGRAMA JUEGOS DEPORTIVOS INSTITUCIONALES DE LA SUBGERENCIA DE FOMENTO Y DESARROLLO DEPORTIVO</t>
  </si>
  <si>
    <t>ERASMO HUMBERTO MUÑOZ GIRALDO</t>
  </si>
  <si>
    <t>gastos de desplazamiento $10.000.000</t>
  </si>
  <si>
    <t>https://community.secop.gov.co/Public/Tendering/ContractNoticePhases/View?PPI=CO1.PPI.30558542&amp;isFromPublicArea=True&amp;isModal=False</t>
  </si>
  <si>
    <t>ADICIÓN Y PRÓRROGA N°1 AL CONTRATO 204 DE 2024 CUYO OBJETO ES: PRESTACIÓN DE SERVICIOS PROFESIONALES DE APOYO A LA GESTIÓN ADMINISTRATIVA Y FINANCIERA  EN EL PROGRAMA JUEGOS DEPORTIVOS INSTITUCIONALES DE LA SUBGERENCIA DE FOMENTO Y DESARROLLO DEPORTIVO</t>
  </si>
  <si>
    <t>gastos de desplazamiento $5.000.000</t>
  </si>
  <si>
    <t>052</t>
  </si>
  <si>
    <t>74 DÍAS</t>
  </si>
  <si>
    <t xml:space="preserve">REALIZAR EL MANTENIMIENTO PREVENTIVO Y CORRECTIVO DE LOS ASCENSORES DE INDEPORTES ANTIOQUIA </t>
  </si>
  <si>
    <t>ASCENSORES SCHINDLER DE COLOMBIA S.A.S.</t>
  </si>
  <si>
    <t>018</t>
  </si>
  <si>
    <t>https://community.secop.gov.co/Public/Tendering/ContractNoticePhases/View?PPI=CO1.PPI.30457735&amp;isFromPublicArea=True&amp;isModal=False</t>
  </si>
  <si>
    <t>PROMOVER LA IMAGEN INSTITUCIONAL DE INDEPORTES ANTIOQUIA, EN LA CARRERA RECREATIVA POR LA INCLUSIÓN SOCIAL "CORRE POR AMOR" VERSIÓN 2024.</t>
  </si>
  <si>
    <t xml:space="preserve">FUNDACIÓN MONICA URIBE POR AMOR </t>
  </si>
  <si>
    <t>BEATRIZ ELENA QUICENO GIL</t>
  </si>
  <si>
    <t>https://community.secop.gov.co/Public/Tendering/ContractNoticePhases/View?PPI=CO1.PPI.30421744&amp;isFro mPublicArea=True&amp;isModal=False</t>
  </si>
  <si>
    <t>53 DIAS</t>
  </si>
  <si>
    <t>PRESTACIÓN DE SERVICIOS PROFESIONALES DE SOPORTE TÉCNICO Y APOYO A LA GESTIÓN DE LA OFICINA DE SISTEMAS E INFORMÁTICA DE INDEPORTES ANTIOQUIA.</t>
  </si>
  <si>
    <t>YEYSON NOLBERTO HENAO</t>
  </si>
  <si>
    <t>https://community.secop.gov.co/Public/Tendering/ContractNoticePhases/View?PPI=CO1.PPI.30589771&amp;isFromPublicArea=True&amp;isModal=False</t>
  </si>
  <si>
    <t xml:space="preserve">5 MESES 
17 DÍAS </t>
  </si>
  <si>
    <t>=BUSCARX([@DOCUMENTO];PERSONAL_ACTIVO_2024[[#Todo];[Documento identidad]];PERSONAL_ACTIVO_2024[[#Todo];[Mail ]];0;0)</t>
  </si>
  <si>
    <t>PRESTACION DE SERVICIOS PROFESIONALES COMO APOYO A LA GESTIÓN PARA LA PLANEACIÓN, EJECUCIÓN Y ACOMPAÑAMIENTO A LOS MUNICIPIOS EN EL DESARROLLO DE LOS JUEGOS DEPORTIVOS INSTITUCIONALES EN LAS SUBREGIONES DEL NORDESTE Y DEL MAGDALENA MEDIO EN EL DEPARTAMENTO DE ANTIOQUIA</t>
  </si>
  <si>
    <t xml:space="preserve">CARLOS ANDRES FRANCO SANCHEZ </t>
  </si>
  <si>
    <t>https://community.secop.gov.co/Public/Tendering/OpportunityDetail/Index?noticeUID=CO1.NTC.5840384&amp;isFromPublicArea=True&amp;isModal=False</t>
  </si>
  <si>
    <t>ADICIÓN Y PRÓRROGA N°1 AL CONTRATO 208 DE 2024 CUYO OBJETO ES: PRESTACION DE SERVICIOS PROFESIONALES COMO APOYO A LA GESTIÓN PARA LA PLANEACIÓN, EJECUCIÓN Y ACOMPAÑAMIENTO A LOS MUNICIPIOS EN EL DESARROLLO DE LOS JUEGOS DEPORTIVOS INSTITUCIONALES EN LAS SUBREGIONES DEL NORDESTE Y DEL MAGDALENA MEDIO EN EL DEPARTAMENTO DE ANTIOQUIA</t>
  </si>
  <si>
    <t>77 DÍAS</t>
  </si>
  <si>
    <t>RENOVACIÓN LICENCIAMIENTO ARCGIS PARA INDEPORTES ANTIOQUIA.</t>
  </si>
  <si>
    <t xml:space="preserve">SELECCIÓN ABREVIADA MEDIANTE ACUERDO MARCO DE PRECIOS </t>
  </si>
  <si>
    <t>COMPRAVENTA</t>
  </si>
  <si>
    <t xml:space="preserve">ESRI COLOMBIA </t>
  </si>
  <si>
    <t>017</t>
  </si>
  <si>
    <t>https://www.colombiacompra.gov.co/tienda-virtual-del-estado-colombiano/ordenes-compra/125769</t>
  </si>
  <si>
    <t xml:space="preserve">30 DIAS </t>
  </si>
  <si>
    <t>PRESTACIÓN DE SERVICIOS DE UN ENTRENADOR PARA LA REALIZACIÓN DEL PROCESO DE PREPARACIÓN FÍSICA Y CONDICIONAL EN DEPORTES DE BOLO, SOFTBOL Y TEJO EN LAS MODALIDADES Y CATEGORÍAS DE JUEGOS NACIONALES.</t>
  </si>
  <si>
    <t xml:space="preserve">DIANA MARCELA GALLO GIRALDO </t>
  </si>
  <si>
    <t>https://community.secop.gov.co/Public/Tendering/ContractNoticePhases/View?PPI=CO1.PPI.30464039&amp;isFromPublicArea=True&amp;isModal=False</t>
  </si>
  <si>
    <t>ADICIÓN 1 AL CONTRATO 210 DE 2024 CUYO OBJETO ES:  PRESTACIÓN DE SERVICIOS DE UN ENTRENADOR PARA LA REALIZACIÓN DEL PROCESO DE PREPARACIÓN FÍSICA Y CONDICIONAL EN DEPORTES DE BOLO, SOFTBOL Y TEJO EN LAS MODALIDADES Y CATEGORÍAS DE JUEGOS NACIONALES.</t>
  </si>
  <si>
    <t>94 DÍAS</t>
  </si>
  <si>
    <t>PRESTACIÓN DE SERVICIOS DE UN ENTRENADOR PARA LA REALIZACIÓN DEL PROCESO DE PREPARACIÓN FÍSICA Y CONDICIONAL EN DEPORTES DE NATACIÓN CLAVADOS EN LAS MODALIDADES Y CATEGORÍAS DE JUEGOS NACIONALES.</t>
  </si>
  <si>
    <t xml:space="preserve">JOSE JOANY TAMAYO </t>
  </si>
  <si>
    <t>PRESTACIÓN DE SERVICIOS DE UN ENTRENADOR PARA LA REALIZACIÓN DEL PROCESO DE PREPARACIÓN FÍSICA Y CONDICIONAL EN DEPORTES DE NATACIÓN CARRERAS Y POLO ACUÁTICO EN LAS MODALIDADES Y CATEGORÍAS DE JUEGOS NACIONALES.</t>
  </si>
  <si>
    <t xml:space="preserve">CHARICK ALVAREZ TORRES </t>
  </si>
  <si>
    <t>PRESTACIÓN DE SERVICIOS DE UN ENTRENADOR PARA LA REALIZACIÓN DEL PROCESO DE PREPARACIÓN FÍSICA Y CONDICIONAL EN DEPORTES DE NATACIÓN ARTÍSTICA EN LAS MODALIDADES Y CATEGORÍAS DE JUEGOS NACIONALES.</t>
  </si>
  <si>
    <t>JOSE JULIAN SALDARRIGA ZAPATA</t>
  </si>
  <si>
    <t>PRESTACIÓN DE SERVICIOS DE UN ENTRENADOR PARA LA REALIZACIÓN DEL PROCESO DE PREPARACIÓN FÍSICA Y CONDICIONAL EN DEPORTES DE TAEKWONDO Y PATINAJE EN LAS MODALIDADES Y CATEGORÍAS DE JUEGOS NACIONALES.</t>
  </si>
  <si>
    <t xml:space="preserve">LINA FERNADA VARGAS ALZATE </t>
  </si>
  <si>
    <t>PRESTACIÓN DE SERVICIOS DE UN ENTRENADOR PARA LA REALIZACIÓN DEL PROCESO DE PREPARACIÓN FÍSICA Y CONDICIONAL EN DEPORTES DE BALONCESTO, VOLEIBOL Y VOLEIBOL PLAYA EN LAS MODALIDADES Y CATEGORÍAS DE JUEGOS NACIONALES.</t>
  </si>
  <si>
    <t xml:space="preserve">JUAN MANUEL LOPEZ CUERVO </t>
  </si>
  <si>
    <t>PRESTACIÓN DE SERVICIOS DE UN ENTRENADOR PARA LA REALIZACIÓN DEL PROCESO DE PREPARACIÓN FÍSICA Y CONDICIONAL EN DEPORTES DE BÁDMINTON, GIMNASIA EN LAS MODALIDADES Y CATEGORÍAS DE JUEGOS NACIONALES.</t>
  </si>
  <si>
    <t xml:space="preserve">ESTEBAN SERNA MORENO </t>
  </si>
  <si>
    <t>PRESTACIÓN DE SERVICIOS DE UN ENTRENADOR PARA LA REALIZACIÓN DEL PROCESO DE PREPARACIÓN FÍSICA Y CONDICIONAL EN DEPORTES DE CICLISMO, PESAS Y CANOTAJE EN LAS MODALIDADES Y CATEGORÍAS DE JUEGOS NACIONALES.</t>
  </si>
  <si>
    <t>MONICA URREGO MONTOYA</t>
  </si>
  <si>
    <t>PRESTACIÓN DE SERVICIOS DE UN ENTRENADOR PARA LA REALIZACIÓN DEL PROCESO DE PREPARACIÓN FÍSICA Y CONDICIONAL EN DEPORTES DE KARATE, LUCHA Y JUDO EN LAS MODALIDADES Y CATEGORÍAS DE JUEGOS NACIONALES.</t>
  </si>
  <si>
    <t xml:space="preserve">HECTOR DARIO CARDENAS BEDOYA </t>
  </si>
  <si>
    <t>PRESTACIÓN DE SERVICIOS DE UN ENTRENADOR PARA LA REALIZACIÓN DEL PROCESO DE PREPARACIÓN FÍSICA Y CONDICIONAL EN DEPORTES DE PARA-FUTBOL SALA, PARA-BALONCESTO Y RUGBY EN SILLA DE RUEDAS EN LAS MODALIDADES Y CATEGORÍAS DE JUEGOS PARANACIONALES.</t>
  </si>
  <si>
    <t xml:space="preserve">DIEGO ALEJANDRO CUERVO PUERTA </t>
  </si>
  <si>
    <t>PRESTACIÓN DE SERVICIOS DE UN ENTRENADOR PARA LA REALIZACIÓN DEL PROCESO DE PREPARACIÓN FÍSICA Y CONDICIONAL EN DEPORTES DE PARA-POWERLIFTING, TIRO PARA-DEPORTIVO Y PARA-TENIS DE MESA EN LAS MODALIDADES Y CATEGORÍAS DE JUEGOS PARANACIONALES.</t>
  </si>
  <si>
    <t>GIOVANNY RIOS SARMIENTO</t>
  </si>
  <si>
    <t>PRESTACIÓN DE SERVICIOS DE UN ENTRENADOR PARA LA REALIZACIÓN DEL PROCESO DE PREPARACIÓN FÍSICA Y CONDICIONAL EN DEPORTES DE PARA-ATLETISMO EN LAS MODALIDADES Y CATEGORÍAS DE JUEGOS PARANACIONALES.</t>
  </si>
  <si>
    <t xml:space="preserve">JOHN FREDY ARANGO PANIAGUA </t>
  </si>
  <si>
    <t>PRESTACIÓN DE SERVICIOS DE UN ENTRENADOR PARA LA REALIZACIÓN DEL PROCESO DE PREPARACIÓN FÍSICA Y CONDICIONAL EN DEPORTES DE PARA-NATACIÓN Y PARA-AJEDREZ EN LAS MODALIDADES Y CATEGORÍAS DE JUEGOS PARANACIONALES.</t>
  </si>
  <si>
    <t xml:space="preserve">ALEJANDRO ESTEBAN VALENCIA CALDERON </t>
  </si>
  <si>
    <t>PRESTACIÓN DE SERVICIOS DE UN ENTRENADOR PARA LA REALIZACIÓN DEL PROCESO DE PREPARACIÓN FÍSICA Y CONDICIONAL EN DEPORTES DE ACTIVIDADES SUBACUÁTICAS Y TRIATLÓN EN LAS MODALIDADES Y CATEGORÍAS DE JUEGOS NACIONALES.</t>
  </si>
  <si>
    <t>LIZETH TATIANA MUÑOZ LONDOÑO</t>
  </si>
  <si>
    <t>PRESTACIÓN DE SERVICIOS DE UN ENTRENADOR PARA LA REALIZACIÓN DEL PROCESO DE PREPARACIÓN FÍSICA Y CONDICIONAL EN DEPORTES DE TIRO DEPORTIVO, BÉISBOL Y AJEDREZ EN LAS MODALIDADES Y CATEGORÍAS DE JUEGOS NACIONALES.</t>
  </si>
  <si>
    <t xml:space="preserve">GEINER ENRIQUE FRIAS GALLO </t>
  </si>
  <si>
    <t>PRESTACIÓN DE SERVICIOS PROFESIONALES COMO APOYO A LA GESTIÓN PARA LA PROMOCIÓN Y EJECUCIÓN DEL COMPONENTE DE LA GESTACIÓN Y PRIMERA INFANCIA DEL PROGRAMA "POR SU SALUD, MUÉVASE PUES" EN EL DEPARTAMENTO DE ANTIOQUIA.</t>
  </si>
  <si>
    <t>DAVID MOSQUERA MENA</t>
  </si>
  <si>
    <t>CAMILO PEÑA MORA</t>
  </si>
  <si>
    <t>https://community.secop.gov.co/Public/Tendering/ContractNoticePhases/View?PPI=CO1.PPI.30672020&amp;isFromPublicArea=True&amp;isModal=False</t>
  </si>
  <si>
    <t>ADICIÓN Y PRÓRROGA N°1 AL CONTRATO 225 DE 2024 CUYO OBJETO ES: PRESTACIÓN DE SERVICIOS PROFESIONALES COMO APOYO A LA GESTIÓN PARA LA PROMOCIÓN Y EJECUCIÓN DEL COMPONENTE DE LA GESTACIÓN Y PRIMERA INFANCIA DEL PROGRAMA "POR SU SALUD, MUÉVASE PUES" EN EL DEPARTAMENTO DE ANTIOQUIA.</t>
  </si>
  <si>
    <t>gastos de desplazamiento $3.000.000</t>
  </si>
  <si>
    <t>053</t>
  </si>
  <si>
    <t>56 DÍAS</t>
  </si>
  <si>
    <t>PRESTACIÓN DE SERVICIOS PROFESIONALES COMO APOYO A LA GESTIÓN PARA EL SEGUIMIENTO Y EVALUACIÓN DE LAS CAPACITACIONES EN DEPORTE, RECREACIÓN Y ACTIVIDAD FÍSICA DE INDEPORTES ANTIOQUIA</t>
  </si>
  <si>
    <t>gastos de desplazamiento $10.357.405</t>
  </si>
  <si>
    <t>https://community.secop.gov.co/Public/Tendering/ContractNoticePhases/View?PPI=CO1.PPI.30605709&amp;isFromPublicArea=True&amp;isModal=False</t>
  </si>
  <si>
    <t>gastos de desplazamiento $1.300.000</t>
  </si>
  <si>
    <t>73 DÍAS</t>
  </si>
  <si>
    <t>PRESTACIÓN DE SERVICIOS DE APOYO A LA IMPLEMENTACIÓN DEL PROCESO DE SERVICIO AL CIUDADANO A CARGO DE LA SUBGERENCIA ADMINISTRATIVA Y FINANCIERA.</t>
  </si>
  <si>
    <t>ANYI DANIELA RODRIGUEZ</t>
  </si>
  <si>
    <t>https://community.secop.gov.co/Public/Tendering/ContractNoticePhases/View?PPI=CO1.PPI.30619885&amp;isFromPublicArea=True&amp;isModal=False</t>
  </si>
  <si>
    <t>CONTRATO INTERADMINISTRATIVO DE MANDATO SIN REPRESENTACIÓN PARA LO OPERACIÓN LOGÍSTICA RELACIONADA CON LAS FASES ZONAL REGIONAL Y FINAL NACIONAL DE LOS JUEGOS INTERCOLEGIADOS 2023, EN EL MARCO DEL PROYECTO "FORTALECIMIENTO DE LOS JUEGOS DEL SECTOR EDUCATIVO EN EL DEPARTAMENTO DE ANTIOQUIA".</t>
  </si>
  <si>
    <t>019</t>
  </si>
  <si>
    <t>https://community.secop.gov.co/Public/Tendering/ContractNoticePhases/View?PPI=CO1.PPI.30562403&amp;isFro mPublicArea=True&amp;isModal=False</t>
  </si>
  <si>
    <t>PRESTACIÓN DE SERVICIOS PROFESIONALES COMO APOYO A LA GESTIÓN PARA LA PROMOCIÓN Y EJECUCIÓN DEL COMPONENTE DE FUERZA EN EL CICLO VITAL DEL PROGRAMA "POR SU SALUD, MUÉVASE PUES" EN EL DEPARTAMENTO DE ANTIOQUIA.</t>
  </si>
  <si>
    <t>FRANCISCO HERNANDO ALVAREZ LONDOÑO</t>
  </si>
  <si>
    <t>https://community.secop.gov.co/Public/Tendering/ContractNoticePhases/View?PPI=CO1.PPI.30672041&amp;isFromPublicArea=True&amp;isModal=False</t>
  </si>
  <si>
    <t>6.5 MESES</t>
  </si>
  <si>
    <t>ADICIÓN Y PRÓRROGA N°1 AL CONTRATO 229 DE 2024 CUYO OBJETO ES: PRESTACIÓN DE SERVICIOS PROFESIONALES COMO APOYO A LA GESTIÓN PARA LA PROMOCIÓN Y EJECUCIÓN DEL COMPONENTE DE FUERZA EN EL CICLO VITAL DEL PROGRAMA "POR SU SALUD, MUÉVASE PUES" EN EL DEPARTAMENTO DE ANTIOQUIA.</t>
  </si>
  <si>
    <t>PRESTACIÓN DE SERVICIOS COMO APOYO A LA GESTIÓN PARA LA PROMOCIÓN Y EJECUCIÓN DEL COMPONENTE DE LA RUMBA AERÓBICA DEL PROGRAMA "POR SU SALUD, MUÉVASE PUES" EN EL DEPARTAMENTO DE ANTIOQUIA.</t>
  </si>
  <si>
    <t>JONATHAN ESTIVEN GOMEZ</t>
  </si>
  <si>
    <t>https://community.secop.gov.co/Public/Tendering/ContractNoticePhases/View?PPI=CO1.PPI.31023347&amp;isFromPublicArea=True&amp;isModal=False</t>
  </si>
  <si>
    <t>PRESTACIÓN DE SERVICIOS PROFESIONALES PARA APOYAR LAS ACTIVIDADES COMUNICATIVAS Y PERIODÍSTICAS QUE CONTRIBUYAN A LA DIVULGACIÓN DE LAS ACCIONES MISIONALES DE INDEPORTES ANTIOQUIA.</t>
  </si>
  <si>
    <t>SARA HENRIQUEZ ARANGO</t>
  </si>
  <si>
    <t>gastos de desplazamiento $7.751.632</t>
  </si>
  <si>
    <t>https://community.secop.gov.co/Public/Tendering/ContractNoticePhases/View?PPI=CO1.PPI.30661416&amp;isFromPublicArea=True&amp;isModal=False</t>
  </si>
  <si>
    <t xml:space="preserve">Gastos de desplazamiento </t>
  </si>
  <si>
    <t>MODIFICACIÓN 2 AL CONTRATO 231 DE 2024, CUYO OBJETO ES “PRESTACIÓN DE SERVICIOS PROFESIONALES PARA APOYAR LAS ACTIVIDADES COMUNICATIVAS Y PERIODÍSTICAS QUE CONTRIBUYAN A LA DIVULGACIÓN DE LAS ACCIONES MISIONALES DE INDEPORTES ANTIOQUIA</t>
  </si>
  <si>
    <t>9 DÍAS</t>
  </si>
  <si>
    <t>PRESTACIÓN DE SERVICIOS PROFESIONALES COMO APOYO A LA GESTIÓN PARA LA PROMOCIÓN Y EJECUCIÓN DEL COMPONENTE DE DISCAPACIDAD DEL PROGRAMA DE RECREACIÓN EN EL DEPARTAMENTO DE ANTIOQUIA</t>
  </si>
  <si>
    <t>ALVARO FERNANDO ORTEGA MONROY</t>
  </si>
  <si>
    <t>https://community.secop.gov.co/Public/Tendering/ContractNoticePhases/View?PPI=CO1.PPI.30912925&amp;isFromPublicArea=True&amp;isModal=False</t>
  </si>
  <si>
    <t>ADICIÓN Y PRÓRROGA N°1 AL CONTRATO 233 DE 2024 CUYO OBJETO ES: PRESTACIÓN DE SERVICIOS PROFESIONALES COMO APOYO A LA GESTIÓN PARA LA PROMOCIÓN Y EJECUCIÓN DEL COMPONENTE DE DISCAPACIDAD DEL PROGRAMA DE RECREACIÓN EN EL DEPARTAMENTO DE ANTIOQUIA</t>
  </si>
  <si>
    <t>gastos de desplazamiento $1.000.000</t>
  </si>
  <si>
    <t>68 DÍAS</t>
  </si>
  <si>
    <t>PRESTACIÓN DE SERVICIOS COMO APOYO A LA GESTIÓN ADMINISTRATIVA Y FINANCIERA DE LOS PROYECTOS DE LA SUBGERENCIA DE DEPORTE ASOCIADO Y ALTOS LOGROS.</t>
  </si>
  <si>
    <t>JESSICA ALEJANDRA ATEHORTUA HINCAPIE</t>
  </si>
  <si>
    <t>https://community.secop.gov.co/Public/Tendering/ContractNoticePhases/View?PPI=CO1.PPI.30840667&amp;isFromPublicArea=True&amp;isModal=False</t>
  </si>
  <si>
    <t>ADICIÓN 1 AL CONTRATO 234 DE 2024 CUYO OBJETO ES: PRESTACIÓN DE SERVICIOS COMO APOYO A LA GESTIÓN ADMINISTRATIVA Y FINANCIERA DE LOS PROYECTOS DE LA SUBGERENCIA DE DEPORTE ASOCIADO Y ALTOS LOGROS.</t>
  </si>
  <si>
    <t>PRESTACION DE SERVICIOS PROFESIONALES DE APOYO A LA GESTIÓN PARA PARAMETRIZACIÓN Y MANEJO DE LA PLATAFORMA PARA LA EJECUCIÓN DE LOS JUEGOS DEPORTIVOS INSTITUCIONALES DE LA SUBGERENCIA DE FOMENTO Y DESARROLLO DEPORTIVO</t>
  </si>
  <si>
    <t xml:space="preserve">JAVIER FELIPE PEREZ FORERO </t>
  </si>
  <si>
    <t>(https://community.secop.gov.co/Public/Tendering/ContractNoticePhases/View?PPI=CO1.PPI.30963284&amp;isFromPublicArea=True&amp;isModal=False</t>
  </si>
  <si>
    <t>ADICIÓN Y PRÓRROGA N°1 AL CONTRATO 235 DE 2024 CUYO OBJETO ES: PRESTACION DE SERVICIOS PROFESIONALES DE APOYO A LA GESTIÓN PARA PARAMETRIZACIÓN Y MANEJO DE LA PLATAFORMA PARA LA EJECUCIÓN DE LOS JUEGOS DEPORTIVOS INSTITUCIONALES DE LA SUBGERENCIA DE FOMENTO Y DESARROLLO DEPORTIVO</t>
  </si>
  <si>
    <t>52 DÍAS</t>
  </si>
  <si>
    <t>PRESTACIÓN DE SERVICIOS PROFESIONALES PARA APOYAR LOS PROCESOS DESARROLLADOS POR EL ÁREA PSICOSOCIAL Y ACOMPAÑAMIENTO EN LA REALIZACION DE LA CLASIFICACIÓN FUNCIONAL DE LOS PARA-ATLETAS ATENDIDOS POR LA SUBGERENCIA DE DEPORTE ASOCIADO Y ALTOS LOGROS.</t>
  </si>
  <si>
    <t>ANDREA FERNANDA ARIAS CORENA</t>
  </si>
  <si>
    <t>gastos de desplazamiento $11.025.396</t>
  </si>
  <si>
    <t>https://community.secop.gov.co/Public/Tendering/ContractNoticePhases/View?PPI=CO1.PPI.30842089&amp;isFromPublicArea=True&amp;isModal=False</t>
  </si>
  <si>
    <t xml:space="preserve">9 MESES Y 11 DÍAS </t>
  </si>
  <si>
    <t>PRESTACIÓN DE SERVICIOS DE APOYO A LA GESTIÓN EN LOS PROCESOS ADMINISTRATIVOS DE LA SUBGERENCIA DE DEPORTE ASOCIADO Y ALTOS LOGROS, NECESARIOS PARA ACOMPAÑAR LA OPERACIÓN Y DESARROLLO DE LAS ACTIVIDADES EN LAS INSTALACIONES DEPORTIVAS DE LA VILLA NÁUTICA EN GUATAPÉ.</t>
  </si>
  <si>
    <t xml:space="preserve">LUIS DANIEL AGUDELO BETANCUR </t>
  </si>
  <si>
    <t>https://community.secop.gov.co/Public/Tendering/ContractNoticePhases/View?PPI=CO1.PPI.30841482&amp;isFromPublicArea=True&amp;isModal=False</t>
  </si>
  <si>
    <t>ADICIÓN 1 AL CONTRATO 237 DE 2024 CUYO OBJETO ES: PRESTACIÓN DE SERVICIOS DE APOYO A LA GESTIÓN EN LOS PROCESOS ADMINISTRATIVOS DE LA SUBGERENCIA DE DEPORTE ASOCIADO Y ALTOS LOGROS, NECESARIOS PARA ACOMPAÑAR LA OPERACIÓN Y DESARROLLO DE LAS ACTIVIDADES EN LAS INSTALACIONES DEPORTIVAS DE LA VILLA NÁUTICA EN GUATAPÉ.</t>
  </si>
  <si>
    <t>PRESTACIÓN DE SERVICIOS PROFESIONALES EN LA ATENCIÓN Y DIAGNÓSTICO DE LA ORTOPEDIA Y TRAUMATOLOGÍA A LOS ATLETAS Y PARA ATLETAS QUE APOYA INDEPORTES ANTIOQUIA</t>
  </si>
  <si>
    <t xml:space="preserve">GABRIEL JAIME URIBE CADAVID </t>
  </si>
  <si>
    <t>HUGO ALEXANDER OSORIO JARAMILLO</t>
  </si>
  <si>
    <t>https://community.secop.gov.co/Public/Tendering/ContractNoticePhases/View?PPI=CO1.PPI.30845290&amp;isFromPublicArea=True&amp;isModal=False</t>
  </si>
  <si>
    <t>ADICIÓN 1 AL CONTRATO 238 DE 2024 CUYO OBJETO ES: PRESTACIÓN DE SERVICIOS PROFESIONALES EN LA ATENCIÓN Y DIAGNÓSTICO DE LA ORTOPEDIA Y TRAUMATOLOGÍA A LOS ATLETAS Y PARA ATLETAS QUE APOYA INDEPORTES ANTIOQUIA.</t>
  </si>
  <si>
    <t>89 DÍAS</t>
  </si>
  <si>
    <t>PRESTACIÓN DE SERVICIOS PROFESIONALES EN LA ATENCIÓN DE AYUDAS DIAGNOSTICAS ECOGRÁFICAS A LOS ATLETAS Y PARA ATLETAS QUE APOYA INDEPORTES ANTIOQUIA</t>
  </si>
  <si>
    <t>JUAN FELIPE GIRALDO CARDONA</t>
  </si>
  <si>
    <t>https://community.secop.gov.co/Public/Tendering/ContractNoticePhases/View?PPI=CO1.PPI.30845931&amp;isFromPublicArea=True&amp;isModal=False</t>
  </si>
  <si>
    <t>ADICIÓN 1 AL CONTRATO 239 DE 2024 CUYO OBJETO ES: PRESTACIÓN DE SERVICIOS PROFESIONALES EN LA ATENCIÓN DE AYUDAS DIAGNOSTICAS ECOGRÁFICAS A LOS ATLETAS Y PARA ATLETAS QUE APOYA INDEPORTES ANTIOQUIA.</t>
  </si>
  <si>
    <t>PRESTACIÓN DE SERVICIOS PROFESIONALES DE APOYO PARA LA EJECUCIÓN DE ACTIVIDADES RELACIONADAS CON LA PÁGINA WEB Y CON DESARROLLOS WEB DE INDEPORTES ANTIOQUIA</t>
  </si>
  <si>
    <t>CARLOS ALBERTO HENAO MESA</t>
  </si>
  <si>
    <t>021</t>
  </si>
  <si>
    <t>https://community.secop.gov.co/Public/Tendering/ContractNoticePhases/View?PPI=CO1.PPI.30963988&amp;isFromPublicArea=True&amp;isModal=False</t>
  </si>
  <si>
    <t>ADICIÓN NO. 1 Y PRORROGA NO. 1 AL CONTRATO 240 DE 2024 CUYO OBJETO ES "PRESTACIÓN DE SERVICIOS PROFESIONALES DE APOYO PARA LA EJECUCIÓN DE ACTIVIDADES RELACIONADAS CON LA PÁGINA WEB Y CON DESARROLLOS WEB DE INDEPORTES ANTIOQUIA."</t>
  </si>
  <si>
    <t>84 DÍAS</t>
  </si>
  <si>
    <t>HEIMAR PACHECO TAPIAS</t>
  </si>
  <si>
    <t>JAIDER ANDRES LONDOÑO  VANEGAS</t>
  </si>
  <si>
    <t>https://community.secop.gov.co/Public/Tendering/ContractNoticePhases/View?PPI=CO1.PPI.31004137&amp;isFromPublicArea=True&amp;isModal=False</t>
  </si>
  <si>
    <t>ADICIÓN Y PRORROGA 1 AL CONTRATO 241 DE 2024; PRESTACIÓN DE SERVICIOS DE APOYO EN LA ORGANIZACIÓN DEL ARCHIVO DE GESTIÓN DE LAS DIFERENTES DEPENDENCIAS DE INDEPORTES ANTIOQUIA.</t>
  </si>
  <si>
    <t>82 DÍAS</t>
  </si>
  <si>
    <t xml:space="preserve">DIANA PATRICIA SUAREZ ARENAS </t>
  </si>
  <si>
    <t>https://community.secop.gov.co/Public/Tendering/ContractNoticePhases/View?PPI=CO1.PPI.31001993&amp;isFromPublicArea=True&amp;isModal=False</t>
  </si>
  <si>
    <t>ADICIÓN Y PRORROGA 1 AL CONTRATO 242 DE 2024; PRESTACIÓN DE SERVICIOS DE APOYO EN LA ORGANIZACIÓN DEL ARCHIVO DE GESTIÓN DE LAS DIFERENTES DEPENDENCIAS DE INDEPORTES ANTIOQUIA.</t>
  </si>
  <si>
    <t>76 DÍAS</t>
  </si>
  <si>
    <t>CONVENIO CON LA LIGA DE CICLISMO DE ANTIOQUIA, PARA EL FORTALECIMIENTO DEL POTENCIAL DEPORTIVO EN EL DEPARTAMENTO DE ANTIOQUIA PARA LAS MODALIDADES DE BMX, MTB, PISTA Y RUTA PARA INCREMENTAR LA RESERVA DEPORTIVA.</t>
  </si>
  <si>
    <t xml:space="preserve">CONVENIO DE APOYO </t>
  </si>
  <si>
    <t xml:space="preserve">LIGA DE CICLISMO DE ANTIOQUIA          </t>
  </si>
  <si>
    <t>https://community.secop.gov.co/Public/Tendering/ContractNoticePhases/View?PPI=CO1.PPI.30862945&amp;isFromPublicArea=True&amp;isModal=False</t>
  </si>
  <si>
    <t>9.5 MESES</t>
  </si>
  <si>
    <t>CONVENIO CON EL CLUB ESCUELA DE CICLISMO ORGULLO PAISA, PARA LA PREPARACIÓN Y PARTICIPACIÓN DEL EQUIPO DE MASCULINO EN EL CALENDARIO COMPETITIVO 2024, CON PROYECCIÓN AL ALTO RENDIMIENTO EN LAS CATEGORÍAS SUB 23 Y ELITES, PARA EL FORTALECIMIENTO DEL LIDERAZGO DEPORTIVO EN EL DEPARTAMENTO DE ANTIOQUIA.</t>
  </si>
  <si>
    <t xml:space="preserve">CLUB ESCUELA DE CICLISMO ORGULLO PAISA </t>
  </si>
  <si>
    <t>https://community.secop.gov.co/Public/Tendering/ContractNoticePhases/View?PPI=CO1.PPI.30864505&amp;isFromPublicArea=True&amp;isModal=False</t>
  </si>
  <si>
    <t>4 MESES</t>
  </si>
  <si>
    <t>PRESTACIÓN DE SERVICIOS DE UN ENTRENADOR ASISTENTE PARA LA REALIZACIÓN DEL PROCESO DE SELECCIÓN, ENTRENAMIENTO DEPORTIVO Y PARTICIPACIÓN EN COMPETENCIAS EN LA LIGA ANTIOQUEÑA DE TAEKWONDO,   MODALIDAD COMBATE, EN CATEGORÍAS DE JUEGOS NACIONALES.</t>
  </si>
  <si>
    <t>WILMAR ANDRES RUEDA LONDOÑO</t>
  </si>
  <si>
    <t>https://community.secop.gov.co/Public/Tendering/ContractNoticePhases/View?PPI=CO1.PPI.30958778&amp;isFromPublicArea=True&amp;isModal=False</t>
  </si>
  <si>
    <t>ADICIÓN 1 AL CONTRATO 245 DE 2024 CUYO OBJETO ES: PRESTACIÓN DE SERVICIOS DE UN ENTRENADOR ASISTENTE PARA LA REALIZACIÓN DEL PROCESO DE SELECCIÓN, ENTRENAMIENTO DEPORTIVO Y PARTICIPACIÓN EN COMPETENCIAS EN LA LIGA ANTIOQUEÑA DE TAEKWONDO,   MODALIDAD COMBATE, EN CATEGORÍAS DE JUEGOS NACIONALES.</t>
  </si>
  <si>
    <t>70 DÍAS</t>
  </si>
  <si>
    <t>PRESTACIÓN DE SERVICIOS DE UN ENTRENADOR PRINCIPAL PARA LA REALIZACIÓN DEL PROCESO DE SELECCIÓN, ENTRENAMIENTO DEPORTIVO Y PARTICIPACIÓN EN COMPETENCIAS DE ESQUÍ NÁUTICO, EN DEPORTES Y CATEGORÍAS DE JUEGOS NACIONALES.</t>
  </si>
  <si>
    <t xml:space="preserve">ALEXANDER OCAMPO ZULUAGA </t>
  </si>
  <si>
    <t>ADICIÓN 1 AL CONTRATO 246 DE 2024 CUYO OBJETO ES: PRESTACIÓN DE SERVICIOS DE UN ENTRENADOR PRINCIPAL PARA LA REALIZACIÓN DEL PROCESO DE SELECCIÓN, ENTRENAMIENTO DEPORTIVO Y PARTICIPACIÓN EN COMPETENCIAS DE ESQUÍ NÁUTICO, EN DEPORTES Y CATEGORÍAS DE JUEGOS NACIONALES.</t>
  </si>
  <si>
    <t>PRESTACIÓN DE SERVICIOS DE UN ENTRENADOR ASISTENTE PARA LA REALIZACIÓN DEL PROCESO DE SELECCIÓN, ENTRENAMIENTO DEPORTIVO Y PARTICIPACIÓN EN COMPETENCIAS EN LA LIGA DE AJEDREZ DE ANTIOQUIA, EN CATEGORÍAS DE JUEGOS NACIONALES.</t>
  </si>
  <si>
    <t>ROBERTO GARCIA PANTOJA</t>
  </si>
  <si>
    <t>ADICIÓN 1 AL CONTRATO 247 DE 2024 CUYO OBJETO ES: PRESTACIÓN DE SERVICIOS DE UN ENTRENADOR ASISTENTE PARA LA REALIZACIÓN DEL PROCESO DE SELECCIÓN, ENTRENAMIENTO DEPORTIVO Y PARTICIPACIÓN EN COMPETENCIAS EN LA LIGA DE AJEDREZ DE ANTIOQUIA, EN CATEGORÍAS DE JUEGOS NACIONALES.</t>
  </si>
  <si>
    <t xml:space="preserve">PRESTACIÓN DE SERVICIOS DE UN ENTRENADOR DE INICIACIÓN Y DESARROLLO DEPORTIVO PARA LA CONSECUCIÓN DE NUEVOS TALENTOS PARA LA LIGA ANTIOQUEÑA DE TEJO, QUE PUEDAN LLEGAR A LAS SELECCIONES DE ANTIOQUIA. </t>
  </si>
  <si>
    <t>JOSE ALIRIO RODRIGUEZ</t>
  </si>
  <si>
    <t>PRESTACIÓN DE SERVICIOS DE UN ENTRENADOR PRINCIPAL PARA LA REALIZACIÓN DEL PROCESO SELECCIÓN, ENTRENAMIENTO DEPORTIVO Y PARTICIPACIÓN EN COMPETENCIAS EN LA LIGA DE CANOTAJE DE ANTIOQUIA, EN LA MODALIDAD CANOA, EN CATEGORÍAS DE JUEGOS NACIONALES.</t>
  </si>
  <si>
    <t>DANIEL JOSE CONTRERAS NAVARRO</t>
  </si>
  <si>
    <t>ADICIÓN 1 AL CONTRATO 249 DE 2024 CUYO OBJETO ES: PRESTACIÓN DE SERVICIOS DE UN ENTRENADOR PRINCIPAL PARA LA REALIZACIÓN DEL PROCESO SELECCIÓN, ENTRENAMIENTO DEPORTIVO Y PARTICIPACIÓN EN COMPETENCIAS EN LA LIGA DE CANOTAJE DE ANTIOQUIA, EN LA MODALIDAD CANOA, EN CATEGORÍAS DE JUEGOS NACIONALES.</t>
  </si>
  <si>
    <t>PRESTACIÓN DE SERVICIOS DE UN ENTRENADOR PARA LA REALIZACIÓN DEL PROCESO DE PREPARACIÓN FÍSICA Y CONDICIONAL EN DEPORTES DE RUGBY, FUTBOL DE SALÓN Y SQUASH EN LAS MODALIDADES Y CATEGORÍAS DE JUEGOS NACIONALES.</t>
  </si>
  <si>
    <t>EDISON UREY CARDONA GONZALEZ</t>
  </si>
  <si>
    <t>PRESTACIÓN DE SERVICIOS DE UN ENTRENADOR PARA LA REALIZACIÓN DEL PROCESO DE PREPARACIÓN FÍSICA Y CONDICIONAL EN DEPORTES DE ATLETISMO Y BALONMANO EN LAS MODALIDADES Y CATEGORÍAS DE JUEGOS NACIONALES.</t>
  </si>
  <si>
    <t>JACKSON DAVID PEREZ BOTERO</t>
  </si>
  <si>
    <t>ADICIÓN 1 AL CONTRATO 251 DE 2024 CUYO OBJETO ES: PRESTACIÓN DE SERVICIOS DE UN ENTRENADOR PARA LA REALIZACIÓN DEL PROCESO DE PREPARACIÓN FÍSICA Y CONDICIONAL EN DEPORTES DE ATLETISMO Y BALONMANO EN LAS MODALIDADES Y CATEGORÍAS DE JUEGOS NACIONALES.</t>
  </si>
  <si>
    <t>PRESTACIÓN DE SERVICIOS DE UN ENTRENADOR PRINCIPAL PARA LA REALIZACIÓN DEL PROCESO SELECCIÓN, ENTRENAMIENTO DEPORTIVO Y PARTICIPACIÓN EN COMPETENCIAS EN LA LIGA DE CANOTAJE DE ANTIOQUIA, EN LA MODALIDAD KAYAK, EN CATEGORÍAS DE JUEGOS NACIONALES.</t>
  </si>
  <si>
    <t>JOSE MILLER CABANZO ACOSTA</t>
  </si>
  <si>
    <t>ADICIÓN 1 AL CONTRATO 252 DE 2024 CUYO OBJETO ES: PRESTACIÓN DE SERVICIOS DE UN ENTRENADOR PRINCIPAL PARA LA REALIZACIÓN DEL PROCESO SELECCIÓN, ENTRENAMIENTO DEPORTIVO Y PARTICIPACIÓN EN COMPETENCIAS EN LA LIGA DE CANOTAJE DE ANTIOQUIA, EN LA MODALIDAD KAYAK, EN CATEGORÍAS DE JUEGOS NACIONALES.</t>
  </si>
  <si>
    <t>69 DIAS</t>
  </si>
  <si>
    <t>PRESTACIÓN DE SERVICIOS DE UN ENTRENADOR PRINCIPAL PARA LA REALIZACIÓN DEL PROCESO DE SELECCIÓN, ENTRENAMIENTO DEPORTIVO Y PARTICIPACIÓN EN COMPETENCIAS DE LOS ATLETAS DE PARA-NATACIÓN CARRERAS  CON  DISCAPACIDAD FÍSICA, EN CATEGORÍAS DE JUEGOS PARANACIONALES.</t>
  </si>
  <si>
    <t>JUAN ESTEBAN AGUDELO ZEA</t>
  </si>
  <si>
    <t>ADICIÓN 1 AL CONTRATO 253 DE 2024 CUYO OBJETO ES: PRESTACIÓN DE SERVICIOS DE UN ENTRENADOR PRINCIPAL PARA LA REALIZACIÓN DEL PROCESO DE SELECCIÓN, ENTRENAMIENTO DEPORTIVO Y PARTICIPACIÓN EN COMPETENCIAS DE LOS ATLETAS DE PARA-NATACIÓN CARRERAS  CON  DISCAPACIDAD FÍSICA, EN CATEGORÍAS DE JUEGOS PARANACIONALES.</t>
  </si>
  <si>
    <t>PRESTACIÓN DE SERVICIOS DE UN ENTRENADOR PRINCIPAL PARA LA REALIZACIÓN DEL PROCESO DE SELECCIÓN, ENTRENAMIENTO DEPORTIVO Y PARTICIPACIÓN EN COMPETENCIAS EN LA LIGA DE DEPORTISTAS CON DISCAPACIDAD VISUAL DE ANTIOQUIA -DIVISA,  EN LA MODALIDAD GOALLBALL, EN CATEGORÍAS DE JUEGOS PARANACIONALES.</t>
  </si>
  <si>
    <t>SEBASTIAN QUINTO RUIZ</t>
  </si>
  <si>
    <t>ADICIÓN 1 AL CONTRATO 254 DE 2024 CUYO OBJETO ES: PRESTACIÓN DE SERVICIOS DE UN ENTRENADOR PRINCIPAL PARA LA REALIZACIÓN DEL PROCESO DE SELECCIÓN, ENTRENAMIENTO DEPORTIVO Y PARTICIPACIÓN EN COMPETENCIAS EN LA LIGA DE DEPORTISTAS CON DISCAPACIDAD VISUAL DE ANTIOQUIA -DIVISA,  EN LA MODALIDAD GOALLBALL, EN CATEGORÍAS DE JUEGOS PARANACIONALES.</t>
  </si>
  <si>
    <t>PRESTACIÓN DE SERVICIOS DE UN ENTRENADOR PRINCIPAL PARA LA REALIZACIÓN DEL PROCESO DE SELECCIÓN, ENTRENAMIENTO DEPORTIVO Y PARTICIPACIÓN EN COMPETENCIAS EN LA LIGA DE LIMITACIÓN MENTAL DE ANTIOQUIA - LIDIMANT,  EN LA MODALIDAD PARA-FÚTBOL SALA, EN CATEGORÍAS DE JUEGOS PARANACIONALES.</t>
  </si>
  <si>
    <t>WILBER OXFANDER QUINTERO ROJAS</t>
  </si>
  <si>
    <t>ADICIÓN 1 AL CONTRATO 255 DE 2024 CUYO OBJETO ES: PRESTACIÓN DE SERVICIOS DE UN ENTRENADOR PRINCIPAL PARA LA REALIZACIÓN DEL PROCESO DE SELECCIÓN, ENTRENAMIENTO DEPORTIVO Y PARTICIPACIÓN EN COMPETENCIAS EN LA LIGA DE LIMITACIÓN MENTAL DE ANTIOQUIA - LIDIMANT,  EN LA MODALIDAD PARA-FÚTBOL SALA, EN CATEGORÍAS DE JUEGOS PARANACIONALES.</t>
  </si>
  <si>
    <t>PRESTACIÓN DE SERVICIOS DE UN ENTRENADOR PRINCIPAL PARA LA REALIZACIÓN DEL PROCESO DE SELECCIÓN, ENTRENAMIENTO DEPORTIVO Y PARTICIPACIÓN EN COMPETENCIAS EN LA LIGA DE DEPORTISTAS CON DISCAPACIDAD VISUAL DE ANTIOQUIA -DIVISA,  EN LA MODALIDAD PARA-JUDO, EN CATEGORÍAS DE JUEGOS PARANACIONALES.</t>
  </si>
  <si>
    <t>JORGE MARIO ARBELAEZ AGUILAR</t>
  </si>
  <si>
    <t>ADICIÓN 1 AL CONTRATO 256 DE 2024 CUYO OBJETO ES: PRESTACIÓN DE SERVICIOS DE UN ENTRENADOR PRINCIPAL PARA LA REALIZACIÓN DEL PROCESO DE SELECCIÓN, ENTRENAMIENTO DEPORTIVO Y PARTICIPACIÓN EN COMPETENCIAS EN LA LIGA DE DEPORTISTAS CON DISCAPACIDAD VISUAL DE ANTIOQUIA -DIVISA,  EN LA MODALIDAD PARA-JUDO, EN CATEGORÍAS DE JUEGOS PARANACIONALES.</t>
  </si>
  <si>
    <t>PRESTACIÓN DE SERVICIOS DE UN ENTRENADOR ASISTENTE PARA LA REALIZACIÓN DEL PROCESO DE SELECCIÓN, ENTRENAMIENTO DEPORTIVO Y PARTICIPACIÓN EN COMPETENCIAS EN LA LIGA DE DEPORTISTAS CON DISCAPACIDAD VISUAL DE ANTIOQUIA -DIVISA,  EN LA MODALIDAD PARA-JUDO, EN CATEGORÍAS DE JUEGOS PARANACIONALES.</t>
  </si>
  <si>
    <t>MIGUEL MAURICIO MACIAS</t>
  </si>
  <si>
    <t>ADICIÓN 1 AL CONTRATO 257 DE 2024 CUYO OBJETO ES: PRESTACIÓN DE SERVICIOS DE UN ENTRENADOR ASISTENTE PARA LA REALIZACIÓN DEL PROCESO DE SELECCIÓN, ENTRENAMIENTO DEPORTIVO Y PARTICIPACIÓN EN COMPETENCIAS EN LA LIGA DE DEPORTISTAS CON DISCAPACIDAD VISUAL DE ANTIOQUIA -DIVISA,  EN LA MODALIDAD PARA-JUDO, EN CATEGORÍAS DE JUEGOS PARANACIONALES.</t>
  </si>
  <si>
    <t>PRESTACIÓN DE SERVICIOS DE UN INTÉRPRETE EN LENGUA DE SEÑAS PARA APOYAR A LOS PARA-ATLETAS DE LA LIGA DEPORTIVA DE PERSONAS SORDAS DE ANTIOQUIA LISANT, EN LOS ENTRENAMIENTOS, LAS COMPETENCIAS Y ACOMPAÑAMIENTO EN EVENTOS PROPIOS DE LOS DEPORTISTAS.</t>
  </si>
  <si>
    <t>MARIA ISABEL SANCHEZ PATIÑO</t>
  </si>
  <si>
    <t>ADICIÓN 1 AL CONTRATO 258 DE 2024 CUYO OBJETO ES: PRESTACIÓN DE SERVICIOS DE UN INTÉRPRETE EN LENGUA DE SEÑAS PARA APOYAR A LOS PARA-ATLETAS DE LA LIGA DEPORTIVA DE PERSONAS SORDAS DE ANTIOQUIA LISANT, EN LOS ENTRENAMIENTOS, LAS COMPETENCIAS Y ACOMPAÑAMIENTO EN EVENTOS PROPIOS DE LOS DEPORTISTAS.</t>
  </si>
  <si>
    <t>FABIAN ALBERTO DIAZ BEDOYA</t>
  </si>
  <si>
    <t>ADICIÓN 1 AL CONTRATO 259 DE 2024 CUYO OBJETO ES: PRESTACIÓN DE SERVICIOS DE UN ENTRENADOR PRINCIPAL PARA LA REALIZACIÓN DEL PROCESO DE SELECCIÓN, ENTRENAMIENTO DEPORTIVO Y PARTICIPACIÓN EN COMPETENCIAS DE LOS ATLETAS DE  PARA-POWERLIFTING CON  DISCAPACIDAD FÍSICA, EN CATEGORÍAS DE JUEGOS PARANACIONALES.</t>
  </si>
  <si>
    <t xml:space="preserve">PRESTACIÓN DE SERVICIOS DE UN ENTRENADOR PRINCIPAL PARA LA REALIZACIÓN Y PREPARACIÓN DE LOS ATLETAS DE LAS CATEGORÍAS JUNIOR, PREJUVENILES Y JUVENILES DE LA LIGA DE PATINAJE DE ANTIOQUIA EN LA MODALIDAD VELOCIDAD.  </t>
  </si>
  <si>
    <t>JUAN CAMILO BERRIO CARDONA</t>
  </si>
  <si>
    <t xml:space="preserve">ADICIÓN 1 AL CONTRATO 260 DE 2024 CUYO OBJETO ES: PRESTACIÓN DE SERVICIOS DE UN ENTRENADOR PRINCIPAL PARA LA REALIZACIÓN Y PREPARACIÓN DE LOS ATLETAS DE LAS CATEGORÍAS JUNIOR, PREJUVENILES Y JUVENILES DE LA LIGA DE PATINAJE DE ANTIOQUIA EN LA MODALIDAD VELOCIDAD.  </t>
  </si>
  <si>
    <t>PRESTACIÓN DE SERVICIOS DE UN ENTRENADOR PRINCIPAL PARA LA REALIZACIÓN DEL PROCESO DE SELECCIÓN, ENTRENAMIENTO DEPORTIVO Y PARTICIPACIÓN EN COMPETENCIAS EN LA LIGA DE ATLETISMO DE ANTIOQUIA,  EN LAS MODALIDADES DE LANZAMIENTOS EN LAS CATEGORÍAS JUNIOR, JUVENILES Y MAYORES DE JUEGOS NACIONALES.</t>
  </si>
  <si>
    <t xml:space="preserve">ANGEL SALCEDO GOMEZ </t>
  </si>
  <si>
    <t>ADICIÓN 1 AL CONTRATO 261 DE 2024 CUYO OBJETO ES: PRESTACIÓN DE SERVICIOS DE UN ENTRENADOR PRINCIPAL PARA LA REALIZACIÓN DEL PROCESO DE SELECCIÓN, ENTRENAMIENTO DEPORTIVO Y PARTICIPACIÓN EN COMPETENCIAS EN LA LIGA DE ATLETISMO DE ANTIOQUIA,  EN LAS MODALIDADES DE LANZAMIENTOS EN LAS CATEGORÍAS JUNIOR, JUVENILES Y MAYORES DE JUEGOS NACIONALES.</t>
  </si>
  <si>
    <t>60 DÍAS</t>
  </si>
  <si>
    <t>PRESTACIÓN DE SERVICIOS DE UN ENTRENADOR ASISTENTE PARA LA REALIZACIÓN DEL PROCESO DE SELECCIÓN, ENTRENAMIENTO DEPORTIVO Y PARTICIPACIÓN EN COMPETENCIAS EN LA LIGA DE SOFTBOL DE ANTIOQUIA, EN LA RAMA FEMENINA EN CATEGORÍAS DE JUEGOS NACIONALES.</t>
  </si>
  <si>
    <t>DARLYS PAOLA PEREZ BEGAMBRE</t>
  </si>
  <si>
    <t>ADICIÓN 1 AL CONTRATO 262 DE 2024 CUYO OBJETO ES: PRESTACIÓN DE SERVICIOS DE UN ENTRENADOR ASISTENTE PARA LA REALIZACIÓN DEL PROCESO DE SELECCIÓN, ENTRENAMIENTO DEPORTIVO Y PARTICIPACIÓN EN COMPETENCIAS EN LA LIGA DE SOFTBOL DE ANTIOQUIA, EN LA RAMA FEMENINA EN CATEGORÍAS DE JUEGOS NACIONALES.</t>
  </si>
  <si>
    <t>PRESTACIÓN DE SERVICIOS DE UN ENTRENADOR ASISTENTE PARA LA REALIZACIÓN DEL PROCESO DE SELECCIÓN, ENTRENAMIENTO DEPORTIVO Y PARTICIPACIÓN EN COMPETENCIAS EN LA LIGA DE SOFTBOL DE ANTIOQUIA, EN LA RAMA MASCULINA EN CATEGORÍAS DE JUEGOS NACIONALES.</t>
  </si>
  <si>
    <t>LUIS ALBERTO GARCES CARVAJALINO</t>
  </si>
  <si>
    <t>ADICIÓN 1 AL CONTRATO 263 DE 2024 CUYO OBJETO ES: PRESTACIÓN DE SERVICIOS DE UN ENTRENADOR ASISTENTE PARA LA REALIZACIÓN DEL PROCESO DE SELECCIÓN, ENTRENAMIENTO DEPORTIVO Y PARTICIPACIÓN EN COMPETENCIAS EN LA LIGA DE SOFTBOL DE ANTIOQUIA, EN LA RAMA MASCULINA EN CATEGORÍAS DE JUEGOS NACIONALES.</t>
  </si>
  <si>
    <t>PRESTACIÓN DE SERVICIOS DE UN ENTRENADOR ASISTENTE PARA LA REALIZACIÓN DEL PROCESO DE SELECCIÓN, RESERVA DEPORTIVA,  ENTRENAMIENTO Y PARTICIPACIÓN EN COMPETENCIAS EN LA LIGA DE TENIS DE CAMPO DE ANTIOQUIA, EN CATEGORÍAS DE JUEGOS NACIONALES.</t>
  </si>
  <si>
    <t>SEBASTIAN PARRA BEDOYA</t>
  </si>
  <si>
    <t>ADICIÓN 1 AL CONTRATO 264 DE 2024 CUYO OBJETO ES: PRESTACIÓN DE SERVICIOS DE UN ENTRENADOR ASISTENTE PARA LA REALIZACIÓN DEL PROCESO DE SELECCIÓN, RESERVA DEPORTIVA,  ENTRENAMIENTO Y PARTICIPACIÓN EN COMPETENCIAS EN LA LIGA DE TENIS DE CAMPO DE ANTIOQUIA, EN CATEGORÍAS DE JUEGOS NACIONALES.</t>
  </si>
  <si>
    <t>PRESTACIÓN DE SERVICIOS DE UN ENTRENADOR PRINCIPAL PARA LA REALIZACIÓN DEL PROCESO DE SELECCIÓN, ENTRENAMIENTO DEPORTIVO Y PARTICIPACIÓN EN COMPETENCIAS EN LA LIGA ANTIOQUEÑA DE BOLO, EN LAS CATEGORÍAS JUVENILES Y MAYORES DE JUEGOS NACIONALES.</t>
  </si>
  <si>
    <t>DAVID RIVERA CASTRO</t>
  </si>
  <si>
    <t>ADICIÓN 1 AL CONTRATO 265 DE 2024 CUYO OBJETO ES: PRESTACIÓN DE SERVICIOS DE UN ENTRENADOR PRINCIPAL PARA LA REALIZACIÓN DEL PROCESO DE SELECCIÓN, ENTRENAMIENTO DEPORTIVO Y PARTICIPACIÓN EN COMPETENCIAS EN LA LIGA ANTIOQUEÑA DE BOLO, EN LAS CATEGORÍAS JUVENILES Y MAYORES DE JUEGOS NACIONALES.</t>
  </si>
  <si>
    <t>PRESTACIÓN DE SERVICIOS DE UN ENTRENADOR PRINCIPAL PARA LA REALIZACIÓN DEL PROCESO DE SELECCIÓN, ENTRENAMIENTO DEPORTIVO Y PARTICIPACIÓN EN COMPETENCIAS EN LA LIGA ANTIOQUEÑA DE  KARATE -DO,   MODALIDAD COMBATE CON  JUVENILES Y MAYORES, EN CATEGORÍAS DE JUEGOS NACIONALES.</t>
  </si>
  <si>
    <t>OSCAR ALEXANDER RAMOS GARCIA</t>
  </si>
  <si>
    <t>ADICIÓN 1 AL CONTRATO 266 DE 2024 CUYO OBJETO ES: PRESTACIÓN DE SERVICIOS DE UN ENTRENADOR PRINCIPAL PARA LA REALIZACIÓN DEL PROCESO DE SELECCIÓN, ENTRENAMIENTO DEPORTIVO Y PARTICIPACIÓN EN COMPETENCIAS EN LA LIGA ANTIOQUEÑA DE  KARATE -DO,   MODALIDAD COMBATE CON  JUVENILES Y MAYORES, EN CATEGORÍAS DE JUEGOS NACIONALES.</t>
  </si>
  <si>
    <t xml:space="preserve">PRESTACIÓN DE SERVICIOS DE UN ENTRENADOR DE INICIACIÓN Y DESARROLLO DEPORTIVO EN LA SUBREGIÓN DE URABÁ PARA LA CONSECUCIÓN DE NUEVOS TALENTOS PARA LA LIGA ANTIOQUEÑA DE JUDO, EN CATEGORÍAS DE JUEGOS NACIONALES.
</t>
  </si>
  <si>
    <t xml:space="preserve">JOSE ESTEBAN MUÑOZ MARIN </t>
  </si>
  <si>
    <t>ADICIÓN 1 AL CONTRATO 267 DE 2024 CUYO OBJETO ES: PRESTACIÓN DE SERVICIOS DE UN ENTRENADOR PARA LA REALIZACIÓN DEL PROCESO DE PREPARACIÓN FÍSICA Y CONDICIONAL EN DEPORTES DE ATLETISMO Y BALONMANO EN LAS MODALIDADES Y CATEGORÍAS DE JUEGOS NACIONALES.</t>
  </si>
  <si>
    <t>PRESTACIÓN DE SERVICIOS DE UN ENTRENADOR ASISTENTE  PARA LA REALIZACIÓN DEL PROCESO SELECCIÓN, ENTRENAMIENTO DEPORTIVO Y PARTICIPACIÓN EN COMPETENCIAS DE LA LIGA ANTIOQUEÑA DE JUDO, EN LA MODALIDAD COMBATE, EN CATEGORÍAS DE JUEGOS NACIONALES.</t>
  </si>
  <si>
    <t>JUAN CAMILO ZAPATA HERNANDEZ</t>
  </si>
  <si>
    <t>ADICIÓN 1 AL CONTRATO 268 DE 2024 CUYO OBJETO ES: PRESTACIÓN DE SERVICIOS DE UN ENTRENADOR ASISTENTE  PARA LA REALIZACIÓN DEL PROCESO SELECCIÓN, ENTRENAMIENTO DEPORTIVO Y PARTICIPACIÓN EN COMPETENCIAS DE LA LIGA ANTIOQUEÑA DE JUDO, EN LA MODALIDAD COMBATE, EN CATEGORÍAS DE JUEGOS NACIONALES.</t>
  </si>
  <si>
    <t>PRESTACIÓN DE SERVICIOS DE UN ENTRENADOR PRINCIPAL PARA LA REALIZACIÓN DEL PROCESO SELECCIÓN, ENTRENAMIENTO DEPORTIVO Y PARTICIPACIÓN EN COMPETENCIAS DE LA LIGA ANTIOQUEÑA DE JUDO, EN LA MODALIDAD KATAS, EN CATEGORÍAS DE JUEGOS NACIONALES.</t>
  </si>
  <si>
    <t>MARGARITA ROSA CASTAÑO MURILLO</t>
  </si>
  <si>
    <t>ADICIÓN 1 AL CONTRATO 269 DE 2024 CUYO OBJETO ES: PRESTACIÓN DE SERVICIOS DE UN ENTRENADOR PRINCIPAL PARA LA REALIZACIÓN DEL PROCESO SELECCIÓN, ENTRENAMIENTO DEPORTIVO Y PARTICIPACIÓN EN COMPETENCIAS DE LA LIGA ANTIOQUEÑA DE JUDO, EN LA MODALIDAD KATAS, EN CATEGORÍAS DE JUEGOS NACIONALES.</t>
  </si>
  <si>
    <t xml:space="preserve">PRESTACIÓN DE SERVICIOS DE UN ENTRENADOR DE INICIACIÓN Y DESARROLLO DEPORTIVO EN LA SUBREGIÓN DE URABÁ PARA LA CONSECUCIÓN DE NUEVOS TALENTOS PARA LA  LIGA ANTIOQUEÑA DE RUGBY FÚTBOL, EN CATEGORÍAS DE JUEGOS NACIONALES.
</t>
  </si>
  <si>
    <t xml:space="preserve">KAREN LORENA ESCOBAR ZAPATA </t>
  </si>
  <si>
    <t xml:space="preserve">ADICIÓN 1 AL CONTRATO 270 DE 2024 CUYO OBJETO ES: PRESTACIÓN DE SERVICIOS DE UN ENTRENADOR DE INICIACIÓN Y DESARROLLO DEPORTIVO EN LA SUBREGIÓN DE URABÁ PARA LA CONSECUCIÓN DE NUEVOS TALENTOS PARA LA  LIGA ANTIOQUEÑA DE RUGBY FÚTBOL, EN CATEGORÍAS DE JUEGOS NACIONALES.
</t>
  </si>
  <si>
    <t>PRESTACIÓN DE SERVICIOS DE UN ENTRENADOR ASISTENTE  PARA LA REALIZACIÓN DEL PROCESO SELECCIÓN, ENTRENAMIENTO DEPORTIVO Y PARTICIPACIÓN EN COMPETENCIAS DE LA LIGA ANTIOQUEÑA DE TAEKWONDO, EN LA MODALIDAD COMBATE, EN CATEGORÍAS DE JUEGOS NACIONALES.</t>
  </si>
  <si>
    <t xml:space="preserve">JESSICA ALEJANDRA ESTRADA RESTREPO </t>
  </si>
  <si>
    <t xml:space="preserve">PRESTACIÓN DE SERVICIOS DE UN ENTRENADOR DE INICIACIÓN Y DESARROLLO DEPORTIVO PARA LA CONSECUCIÓN DE NUEVOS TALENTOS PARA LA LIGA ANTIOQUEÑA DE ESGRIMA, EN CATEGORÍAS DE JUEGOS NACIONALES.
</t>
  </si>
  <si>
    <t>GUSTAVO ADOLFO MOJICA MARTINEZ</t>
  </si>
  <si>
    <t xml:space="preserve">ADICIÓN 1 AL CONTRATO 272 DE 2024 CUYO OBJETO ES: PRESTACIÓN DE SERVICIOS DE UN ENTRENADOR DE INICIACIÓN Y DESARROLLO DEPORTIVO PARA LA CONSECUCIÓN DE NUEVOS TALENTOS PARA LA LIGA ANTIOQUEÑA DE ESGRIMA, EN CATEGORÍAS DE JUEGOS NACIONALES.
</t>
  </si>
  <si>
    <t>PRESTACIÓN DE SERVICIOS DE UN ENTRENADOR DE INICIACIÓN Y DESARROLLO DEPORTIVO PARA LA CONSECUCIÓN DE NUEVOS TALENTOS PARA LA LIGA DE TENIS DE CAMPO DE ANTIOQUIA, EN CATEGORÍAS DE JUEGOS NACIONALES.</t>
  </si>
  <si>
    <t>JHON FREDDY GOMEZ GARZON</t>
  </si>
  <si>
    <t xml:space="preserve">ADICIÓN 1 AL CONTRATO 273 DE 2024 CUYO OBJETO ES: PRESTACIÓN DE SERVICIOS DE UN ENTRENADOR DE INICIACIÓN Y DESARROLLO DEPORTIVO PARA LA CONSECUCIÓN DE NUEVOS TALENTOS PARA LA LIGA DE TENIS DE CAMPO DE ANTIOQUIA, EN CATEGORÍAS DE JUEGOS NACIONALES.
</t>
  </si>
  <si>
    <t>PRESTACIÓN DE SERVICIOS COMO APOYO A LA GESTIÓN PARA LA PARAMETRIZACIÓN Y SISTEMATIZACIÓN DE LA INFORMACIÓN PRODUCTO DEL ACOMPAÑAMIENTO INSTITUCIONAL DE LA SUBGERENCIA DE FOMENTO Y DESARROLLO DEPORTIVO.</t>
  </si>
  <si>
    <t>JUAN FERNANDO LOPERA MALO</t>
  </si>
  <si>
    <t>https://community.secop.gov.co/Public/Tendering/ContractNoticePhases/View?PPI=CO1.PPI.31032535&amp;isFromPublicArea=True&amp;isModal=False</t>
  </si>
  <si>
    <t>ADICIÓN Y PRÓRROGA N°1 AL CONTRATO 274 DE 2024 CUYO OBJETO ES: PRESTACIÓN DE SERVICIOS COMO APOYO A LA GESTIÓN PARA LA PARAMETRIZACIÓN Y SISTEMATIZACIÓN DE LA INFORMACIÓN PRODUCTO DEL ACOMPAÑAMIENTO INSTITUCIONAL DE LA SUBGERENCIA DE FOMENTO Y DESARROLLO DEPORTIVO..</t>
  </si>
  <si>
    <t>054</t>
  </si>
  <si>
    <t>49 DÍAS</t>
  </si>
  <si>
    <t>PRESTACION DE SERVICIOS PROFESIONALES COMO APOYO A LA GESTIÓN PARA LA PLANEACIÓN, EJECUCIÓN Y ACOMPAÑAMIENTO A LOS MUNICIPIOS EN EL DESARROLLO DE LOS JUEGOS DEPORTIVOS INSTITUCIONALES EN LAS SUBREGIONES DEL NORTE Y DEL BAJO CAUCA DEL EN EL DEPARTAMENTO DE ANTIOQUIA</t>
  </si>
  <si>
    <t xml:space="preserve">ROBINSON DE JESUS RAMIREZ RAMIREZ </t>
  </si>
  <si>
    <t>https://community.secop.gov.co/Public/Tendering/ContractNoticePhases/View?PPI=CO1.PPI.31015630&amp;isFromPublicArea=True&amp;isModal=False</t>
  </si>
  <si>
    <t>ADICIÓN Y PRÓRROGA N°1 AL CONTRATO 275 DE 2024 CUYO OBJETO ES: PRESTACION DE SERVICIOS PROFESIONALES COMO APOYO A LA GESTIÓN PARA LA PLANEACIÓN, EJECUCIÓN Y ACOMPAÑAMIENTO A LOS MUNICIPIOS EN EL DESARROLLO DE LOS JUEGOS DEPORTIVOS INSTITUCIONALES EN LAS SUBREGIONES DEL NORTE Y DEL BAJO CAUCA DEL EN EL DEPARTAMENTO DE ANTIOQUIA</t>
  </si>
  <si>
    <t>51 DÍAS</t>
  </si>
  <si>
    <t>CONTRATO INTERADMINISTRATIVO  PARA LA EMISIÓN DEL MAGAZÍN DEPORTIVO PRODUCIDO POR INDEPORTES ANTIOQUIA</t>
  </si>
  <si>
    <t xml:space="preserve">SOCIEDAD DE TELEVISION DE ANTIOQUIA LIMITADA - TELEANTIOQUIA </t>
  </si>
  <si>
    <t>LICETH CATALINA CANO GONZALEZ</t>
  </si>
  <si>
    <t>https://community.secop.gov.co/Public/Tendering/ContractNoticePhases/View?PPI=CO1.PPI.31018351&amp;isFromPublicArea=True&amp;isModal=False</t>
  </si>
  <si>
    <t>8 MESES</t>
  </si>
  <si>
    <t>PRESTACIÓN DE SERVICIOS PROFESIONALES ESPECIALIZADO PARA APOYAR LA REALIZACIÓN DE EVALUACIONES, CONSULTAS MÉDICAS Y PROGRAMAS DE MONITORIZACIÓN A LOS DEPORTISTAS DE RENDIMIENTO APOYADOS POR INDEPORTES ANTIOQUIA</t>
  </si>
  <si>
    <t>LUDWING ORLANDO LOZANO MUÑOZ</t>
  </si>
  <si>
    <t>LUIS FERNANDO FRANCISCO BEGUE TRUJILLO</t>
  </si>
  <si>
    <t>https://community.secop.gov.co/Public/Tendering/ContractNoticePhases/View?PPI=CO1.PPI.30986682&amp;isFromPublicArea=True&amp;isModal=False</t>
  </si>
  <si>
    <t>5 MESES</t>
  </si>
  <si>
    <t>PRESTACIÓN DE SERVICIOS DE APOYO A LA GESTION PARA LA CONFIGURACIÓN DE LOS SISTEMAS DE INFORMACIÓN REQUERIDOS PARA LA EJECUCIÓN, PARAMETRIZACIÓN Y PUESTA EN MARCHA DE LOS JUEGOS DEPORTIVOS INSTITUCIONALES EN EL DEPARTAMENTO DE ANTIOQUIA</t>
  </si>
  <si>
    <t>CATALINA SOTO ALVAREZ</t>
  </si>
  <si>
    <t>gastos de desplazamiento $9.500.000</t>
  </si>
  <si>
    <t>022</t>
  </si>
  <si>
    <t>https://community.secop.gov.co/Public/Tendering/ContractNoticePhases/View?PPI=CO1.PPI.31150120&amp;isFromPublicArea=True&amp;isModal=False</t>
  </si>
  <si>
    <t>ADICIÓN Y PRÓRROGA N°1 AL CONTRATO 278 DE 2024 CUYO OBJETO ES: PRESTACIÓN DE SERVICIOS DE APOYO A LA GESTION PARA LA CONFIGURACIÓN DE LOS SISTEMAS DE INFORMACIÓN REQUERIDOS PARA LA EJECUCIÓN, PARAMETRIZACIÓN Y PUESTA EN MARCHA DE LOS JUEGOS DEPORTIVOS INSTITUCIONALES EN EL DEPARTAMENTO DE ANTIOQUIA</t>
  </si>
  <si>
    <t>058</t>
  </si>
  <si>
    <t>44 DÍAS</t>
  </si>
  <si>
    <t>PRESTACIÓN DE SERVICIOS PROFESIONALES COMO APOYO A LA GESTIÓN PARA LA PROMOCIÓN Y EJECUCIÓN DEL COMPONENTE DE PERSONA MAYOR DEL PROGRAMA DE RECREACIÓN EN EL DEPARTAMENTO DE ANTIOQUIA</t>
  </si>
  <si>
    <t>RAUL ALBERTO MEJIA HINCAPIE</t>
  </si>
  <si>
    <t>https://community.secop.gov.co/Public/Tendering/ContractNoticePhases/View?PPI=CO1.PPI.31155459&amp;isFromPublicArea=True&amp;isModal=False</t>
  </si>
  <si>
    <t>ADICIÓN Y PRÓRROGA N°1 AL CONTRATO 279 DE 2024 CUYO OBJETO ES: PRESTACIÓN DE SERVICIOS PROFESIONALES COMO APOYO A LA GESTIÓN PARA LA PROMOCIÓN Y EJECUCIÓN DEL COMPONENTE DE PERSONA MAYOR DEL PROGRAMA DE RECREACIÓN EN EL DEPARTAMENTO DE ANTIOQUIA</t>
  </si>
  <si>
    <t>43 DÍAS</t>
  </si>
  <si>
    <t>PRESTACIÓN DE SERVICIOS PROFESIONALES PARA LA REVISIÓN, EVALUACIÓN, SEGUIMIENTO Y LIQUIDACIÓN DE LOS PROYECTOS A CARGO DE LA SUBGERENCIA DE ESCENARIOS DEPORTIVOS Y EQUIPAMIENTOS DE INDEPORTES ANTIOQUIA</t>
  </si>
  <si>
    <t>MIGUEL ANGEL RAMIREZ VELEZ</t>
  </si>
  <si>
    <t>gastos de desplazamiento $8.845.235</t>
  </si>
  <si>
    <t>https://community.secop.gov.co/Public/Tendering/ContractNoticePhases/View?PPI=CO1.PPI.31046394&amp;isFromPublicArea=True&amp;isModal=False</t>
  </si>
  <si>
    <t>PRESTACIÓN DE SERVICIOS PROFESIONALES COMO INGENIERA DE SISTEMAS PARA INDEPORTES ANTIOQUIA.</t>
  </si>
  <si>
    <t>MARIBEL CASTRILLON MONTOYA</t>
  </si>
  <si>
    <t>https://community.secop.gov.co/Public/Tendering/ContractNoticePhases/View?PPI=CO1.PPI.31257621&amp;isFromPublicArea=True&amp;isModal=False</t>
  </si>
  <si>
    <t>7 MESES Y 6 DÍAS (216 DÍAS)</t>
  </si>
  <si>
    <t xml:space="preserve">RENOVACIÓN LICENCIAMIENTO DE SOFTWARE DE MESA DE AYUDA SYSAID PARA INDEPORTES ANTIOQUIA EN MODALIDAD DE SOFTWARE COMO SERVICIO (SAAS). </t>
  </si>
  <si>
    <t xml:space="preserve">MÍNIMA CUANTÍA </t>
  </si>
  <si>
    <t>ITSEC SAS</t>
  </si>
  <si>
    <t xml:space="preserve">PAGO UNICO </t>
  </si>
  <si>
    <t>https://community.secop.gov.co/Public/Tendering/ContractNoticePhases/View?PPI=CO1.PPI.30742992&amp;isFromPublicArea=True&amp;isModal=False</t>
  </si>
  <si>
    <t xml:space="preserve">PRESTACIÓN DE SERVICIOS PROFESIONALES EN MATERIA JURÍDICA PARA LA ATENCIÓN DE SOLICITUDES REQUERIDAS POR LOS ORGANISMOS DEPORTIVOS.
</t>
  </si>
  <si>
    <t xml:space="preserve">JUAN PABLO ZAPATA MONTOYA </t>
  </si>
  <si>
    <t>https://community.secop.gov.co/Public/Tendering/ContractNoticePhases/View?PPI=CO1.PPI.31094414&amp;isFromPublicArea=True&amp;isModa</t>
  </si>
  <si>
    <t>PRESTACIÓN DE SERVICIOS COMO PROFESIONAL EN DEPORTES ESPECIALIZADO PARA INDEPORTES ANTIOQUIA</t>
  </si>
  <si>
    <t>ANDRES FELIPE MUÑOZ PRIETO</t>
  </si>
  <si>
    <t>GASTOS DE DESPLAZAMIENTO
15.000.000</t>
  </si>
  <si>
    <t>https://community.secop.gov.co/Public/Tendering/ContractNoticePhases/View?PPI=CO1.PPI.31391173&amp;isFromPublicArea=True&amp;isModal=False</t>
  </si>
  <si>
    <t xml:space="preserve">CONTRATO INTERADMINISTRATIVO DE MANDATO SIN REPRESENTACIÓN PARA LA OPERACIÓN LOGÍSTICA DE EVENTOS Y LA PRODUCCIÓN AUDIOVISUAL RELACIONADA CON EL FORTALECIMIENTO DE LA IMAGEN INSTITUCIONAL DE INDEPORTES ANTIOQUIA. </t>
  </si>
  <si>
    <t>ALEJANDRO ZULUAGA MORA</t>
  </si>
  <si>
    <t>https://community.secop.gov.co/Public/Tendering/ContractNoticePhases/View?PPI=CO1.PPI.31112109&amp;isFromPublicArea=True&amp;isModal=False</t>
  </si>
  <si>
    <t>MODIFICACIÓN AL CONTRATO 285 DE 2024, CUYO OBJETO ES: "CONTRATO INTERADMINISTRATIVO DE MANDATO SIN REPRESENTACIÓN PARA LA OPERACIÓN LOGÍSTICA DE EVENTOS Y LA PRODUCCIÓN AUDIOVISUAL RELACIONADA CON EL FORTALECIMIENTO DE LA IMAGEN INSTITUCIONAL DE INDEPORTES ANTIOQUIA."</t>
  </si>
  <si>
    <t>PRESTACIÓN DE SERVICIOS COMO ADMINISTRADOR DE NEGOCIOS ESPECIALIZADO PARA INDEPORTES ANTIOQUIA</t>
  </si>
  <si>
    <t xml:space="preserve">ANDRES FELIPE SANCHEZ PALACIO </t>
  </si>
  <si>
    <t>https://community.secop.gov.co/Public/Tendering/ContractNoticePhases/View?PPI=CO1.PPI.31390324&amp;isFromPublicArea=True&amp;isModal=False</t>
  </si>
  <si>
    <t>8 meses y 5 días 
(245 DÍAS)</t>
  </si>
  <si>
    <t>PRESTACIÓN DE SERVICIOS PROFESIONALES APOYANDO LAS EVALUACIONES Y SEGUIMIENTO TÉCNICO EN EL MARCO DE LAS POLÍTICAS DE VIGILANCIA Y CONTROL  IMPLEMENTADAS POR LA OFICINA DE CONTROL INTERNO  A LOS PROCESOS DE CONFINACIÓN E INFRAESTRUCTURA DE LA SUBGERENCIA DE ESCENARIOS DEPORTIVOS Y EQUIPAMIENTOS</t>
  </si>
  <si>
    <t xml:space="preserve">MATEO MEJIA HERRERA </t>
  </si>
  <si>
    <t>CONVENIO CON LA LIGA ANTIOQUEÑA DE LEVANTAMIENTO DE PESAS, PARA EL FORTALECIMIENTO DEL POTENCIAL  Y LA CONSOLIDACIÓN DE LA RESERVA DEPORTIVA EN EL DEPARTAMENTO DE ANTIOQUIA</t>
  </si>
  <si>
    <t>LIGA ANTIOQUEÑA DE LEVANTAMIENTO DE PESAS</t>
  </si>
  <si>
    <t>https://community.secop.gov.co/Public/Tendering/ContractNoticePhases/View?PPI=CO1.PPI.31104239&amp;isFromPublicArea=True&amp;isModal=False</t>
  </si>
  <si>
    <t>ADICIÓN 1 AL CONVENIO 288 DE 2024 CUYO OBJETO ES: CONVENIO CON LA LIGA ANTIOQUEÑA DE LEVANTAMIENTO DE PESAS, PARA EL FORTALECIMIENTO DEL POTENCIAL Y LA CONSOLIDACIÓN DE LA RESERVA DEPORTIVA EN EL DEPARTAMENTO DE ANTIOQUIA</t>
  </si>
  <si>
    <t>PRESTACIÓN DE SERVICIOS COMO CONTADORA PÚBLICA ESPECIALIZADA PARA INDEPORTES ANTIOQUIA.</t>
  </si>
  <si>
    <t>https://community.secop.gov.co/Public/Tendering/ContractNoticePhases/View?PPI=CO1.PPI.31366697&amp;isFromPublicArea=True&amp;isModal=False</t>
  </si>
  <si>
    <t>8 meses y 6 días 
(246 DÍAS)</t>
  </si>
  <si>
    <t>PRESTACIÓN DE SERVICIOS PROFESIONALES PARA LA EVALUACIÓN, SEGUIMIENTO Y EJECUCIÓN DE LOS PROYECTOS DE LA SUBGERENCIA DE ESCENARIOS DEPORTIVOS Y EQUIPAMIENTOS DE INDEPORTES ANTIOQUIA</t>
  </si>
  <si>
    <t>ESTEFANIA PINEDA VASQUEZ</t>
  </si>
  <si>
    <t>gastos de desplazamiento $7.939.541</t>
  </si>
  <si>
    <t>DAVID CENDOYA OCAMPO</t>
  </si>
  <si>
    <t>https://community.secop.gov.co/Public/Tendering/ContractNoticePhases/View?PPI=CO1.PPI.31145895&amp;isFromPublicArea=True&amp;isModal=False</t>
  </si>
  <si>
    <t>VANESSA GOMEZ ARROYAVE</t>
  </si>
  <si>
    <t>LUZ ADRIANA VALENCIA CARMONA</t>
  </si>
  <si>
    <t>https://community.secop.gov.co/Public/Tendering/ContractNoticePhases/View?PPI=CO1.PPI.31148986&amp;isFromPublicArea=True&amp;isModal=False</t>
  </si>
  <si>
    <t>PRESTACIÓN DE SERVICIOS DE APOYO A LA GESTIÓN PARA CAPACITAR A LOS GERENTES, DIRECTORES Y/O COORDINADORES DE LOS ENTES DEPORTIVOS MUNICIPALES</t>
  </si>
  <si>
    <t>PRESTACIÓN DE SERVICIOS</t>
  </si>
  <si>
    <t>https://community.secop.gov.co/Public/Tendering/ContractNoticePhases/View?PPI=CO1.PPI.31323354&amp;isFromPublicArea=True&amp;isModal=False</t>
  </si>
  <si>
    <t>38 DIAS</t>
  </si>
  <si>
    <t xml:space="preserve">PRESTACIÓN DE SERVICIOS PROFESIONALES COMO ABOGADO DE INDEPORTES ANTIOQUIA </t>
  </si>
  <si>
    <t>WALTER FLORO RIVERA</t>
  </si>
  <si>
    <t>https://community.secop.gov.co/Public/Tendering/ContractNoticePhases/View?PPI=CO1.PPI.31303663&amp;isFromPublicArea=True&amp;isModal=False</t>
  </si>
  <si>
    <t>ADICIÓN 1 AL CONTRATO 293 DE 2024 CUYO OBJETO ES: PRESTACIÓN DE SERVICIOS PROFESIONALES COMO ABOGADO DE INDEPORTES ANTIOQUIA</t>
  </si>
  <si>
    <t xml:space="preserve">69 DÍAS </t>
  </si>
  <si>
    <t>PRESTACIÓN DE SERVICIOS COMO PROFESIONAL EN DEPORTES  PARA INDEPORTES ANTIOQUIA</t>
  </si>
  <si>
    <t>DANIEL ALEJANDRO CUERVO ARANGO</t>
  </si>
  <si>
    <t>https://community.secop.gov.co/Public/Tendering/ContractNoticePhases/View?PPI=CO1.PPI.31233657&amp;isFromPublicArea=True&amp;isModal=False</t>
  </si>
  <si>
    <t>ADICIÓN 1 AL CONTRATO 294 DE 2024 CUYO OBJETO ES:  PRESTACIÓN DE SERVICIOS COMO PROFESIONAL EN DEPORTES PARA INDEPORTES ANTIOQUIA</t>
  </si>
  <si>
    <t>PRESTACIÓN DE SERVICIOS PROFESIONALES COMO PSICÓLOGA PARA INDEPORTES ANTIOQUIA.</t>
  </si>
  <si>
    <t>DIEGO FERNANDO OSORIO JARAMILLO</t>
  </si>
  <si>
    <t>https://community.secop.gov.co/Public/Tendering/ContractNoticePhases/View?PPI=CO1.PPI.31234518&amp;isFromPublicArea=True&amp;isModal=False</t>
  </si>
  <si>
    <t>PRESTACIÓN DE SERVICIOS PROFESIONALES COMO NUTRICIONISTA PARA INDEPORTES ANTIOQUIA.</t>
  </si>
  <si>
    <t>MARÍA ALEJANDRA VALDERRAMA GONZALEZ</t>
  </si>
  <si>
    <t>OLGA LUCIA QUIROZ BASTIDAS</t>
  </si>
  <si>
    <t>https://community.secop.gov.co/Public/Tendering/ContractNoticePhases/View?PPI=CO1.PPI.31237210&amp;isFromPublicArea=True&amp;isModal=False</t>
  </si>
  <si>
    <t>PRESTACIÓN DE SERVICIOS PROFESIONALES DE UN ABOGADO PARA INDEPORTES ANTIOQUIA</t>
  </si>
  <si>
    <t xml:space="preserve">MELIZA MUNERA LOPEZ </t>
  </si>
  <si>
    <t>GABRIEL  GUILLERMO SIERRA RESTREPO</t>
  </si>
  <si>
    <t xml:space="preserve"> https://community.secop.gov.co/Public/Tendering/ContractNoticePhases/View?PPI=CO1.PPI.31187812&amp;isFromPublicArea=True&amp;isModa l=False</t>
  </si>
  <si>
    <t>MODIFICACIÓN No 1. AL CONTRATO 297 DE 2024 CUYO OBJETO ES PRESTACIÓN DE SERVICIOS PROFESIONALES DE UN ABOGADO PARA INDEPORTES ANTIOQUIA</t>
  </si>
  <si>
    <t>061</t>
  </si>
  <si>
    <t>CONTRATO DE PRESTACIÓN DE SERVICIOS PROFESIONALES PARA REPRESENTAR JUDICIAL Y EXTRAJUDICIALMENTE A INDEPORTES ANTIOQUIA Y BRINDAR ASESORIA Y RENDIR CONCEPTOS JURIDICOS.</t>
  </si>
  <si>
    <t>MONCADA &amp; BARRERO ABOGADO S.A.S</t>
  </si>
  <si>
    <t>https://community.secop.gov.co/Public/Tendering/ContractNoticePhases/View?PPI=CO1.PPI.31248416&amp;isFromPublicArea=True&amp;isModal=False</t>
  </si>
  <si>
    <t xml:space="preserve">8 MESES Y 12 DÍAS </t>
  </si>
  <si>
    <t>024</t>
  </si>
  <si>
    <t>https://community.secop.gov.co/Public/Tendering/ContractNoticePhases/View?PPI=CO1.PPI.31419684&amp;isFromPublicArea=True&amp;isModal=False</t>
  </si>
  <si>
    <t>PRESTACIÓN DE SERVICIOS DE CONSULTA, SEGUIMIENTO DIARIO A LOS PROCESOS JUDICIALES Y NOTIFICACIÓN DE LAS ACTUACIONES QUE SE GENEREN EN LOS PROCESOS EN LOS QUE SEA PARTE INDEPORTES ANTIOQUIA.</t>
  </si>
  <si>
    <t>LITIGIOVIRTUAL.COM S.A.S.</t>
  </si>
  <si>
    <t xml:space="preserve"> https://community.secop.gov.co/Public/Tendering/ContractNoticePhases/View?PPI=CO1.PPI.31249910&amp;isFromPublicArea=True&amp;isModa l=False</t>
  </si>
  <si>
    <t>CONTRATO DE MANDATO PARA LA INTERVENTORÍA TÉCNICA, AMBIENTAL, ADMINISTRATIVA, FINANCIERA, SOCIAL, DE SEGURIDAD EN EL TRABAJO Y LEGAL AL CONTRATO PARA LA CONSTRUCCIÓN DE LA FASE II DE LAS OBRAS DE   CICLO INFRAESTRUCTURA CONEXIÓN RIONEGRO - GUARNE, ANTIOQUIA</t>
  </si>
  <si>
    <t>EMPRESA DE DESARROLLO URBANO DE LA CEJA</t>
  </si>
  <si>
    <t>https://community.secop.gov.co/Public/Tendering/ContractNoticePhases/View?PPI=CO1.PPI.31245950&amp;isFromPublicArea=True&amp;isModal=False</t>
  </si>
  <si>
    <t>ADICION Y PRORROGA N°1 AL CONTRATO 301 DE 2024 CUYO OBJETO ES: CONTRATO DE MANDATO PARA LA INTERVENTORÍA TÉCNICA, AMBIENTAL, ADMINISTRATIVA, FINANCIERA, SOCIAL, DE SEGURIDAD EN EL TRABAJO Y LEGAL AL CONTRATO PARA LA CONSTRUCCIÓN DE LA FASE II DE LAS OBRAS DE CICLO INFRAESTRUCTURA CONEXIÓN RIONEGRO - GUARNE, ANTIOQUIA</t>
  </si>
  <si>
    <t>059</t>
  </si>
  <si>
    <t>136 DÍAS</t>
  </si>
  <si>
    <t>PRESTACIÓN DE SERVICIOS PROFESIONALES PARA APOYAR LOS REQUERIMIENTOS DE GESTIÓN ADMINISTRATIVA Y FINANCIERA DE LA SUBGERENCIA DE FOMENTO Y DESARROLLO DEPORTIVO</t>
  </si>
  <si>
    <t xml:space="preserve">MONICA ISABEL ALZATE VALENCIA </t>
  </si>
  <si>
    <t>https://community.secop.gov.co/Public/Tendering/ContractNoticePhases/View?PPI=CO1.PPI.31270029&amp;isFromPublicArea=True&amp;isModal=False</t>
  </si>
  <si>
    <t>ADICIÓN Y PRÓRROGA N°1 AL CONTRATO 302 DE 2024 CUYO OBJETO ES: PRESTACIÓN DE SERVICIOS PROFESIONALES PARA APOYAR LOS REQUERIMIENTOS DE GESTION ADMINISTRATIVA Y FINANCIERA DE LA SUBGERENCIA DE FOMENTO Y DESARROLLO DEPORTIVO</t>
  </si>
  <si>
    <t>38 DÍAS</t>
  </si>
  <si>
    <t>PRESTACIÓN DE SERVICIOS PROFESIONALES COMO FISIOTERAPEUTA PARA INDEPORTES ANTIOQUIA.</t>
  </si>
  <si>
    <t>MARIA ALEJANDRA GARCES FLOREZ</t>
  </si>
  <si>
    <t>https://community.secop.gov.co/Public/Tendering/ContractNoticePhases/View?PPI=CO1.PPI.31452664&amp;isFromPublicArea=True&amp;isModal=False</t>
  </si>
  <si>
    <t>PRESTACIÓN DE SERVICIOS PROFESIONALES COMO ADMINISTRADOR PARA LA ENTIDAD</t>
  </si>
  <si>
    <t>SANTIAGO ZAPATA MARIN</t>
  </si>
  <si>
    <t>https://community.secop.gov.co/Public/Tendering/ContractNoticePhases/View?PPI=CO1.PPI.31420275&amp;isFromPublicArea=True&amp;isModal=False</t>
  </si>
  <si>
    <t xml:space="preserve">8 MESES Y 7 DÍAS </t>
  </si>
  <si>
    <t>ALEJANDRO MEJIA CASTAÑEDA</t>
  </si>
  <si>
    <t>https://community.secop.gov.co/Public/Tendering/ContractNoticePhases/View?PPI=CO1.PPI.31453658&amp;isFromPublicArea=True&amp;isModal=False</t>
  </si>
  <si>
    <t>PRESTACIÓN DE SERVICIOS COMO ABOGADO ESPECIALIZADO PARA INDEPORTES ANTIOQUIA</t>
  </si>
  <si>
    <t>https://community.secop.gov.co/Public/Tendering/ContractNoticePhases/View?PPI=CO1.PPI.31295595&amp;isFromPublicArea=True&amp;isModal=False</t>
  </si>
  <si>
    <t>8 MESES Y 8 DÍAS</t>
  </si>
  <si>
    <t>CONTRATO DE PRESTACIÓN DE SERVICIOS PROFESIONALES COMO CONTADOR PARA INDEPORTES ANTIOQUIA.</t>
  </si>
  <si>
    <t>ANDERSON DE JESUS CASTAÑO CATAÑO</t>
  </si>
  <si>
    <t>https://community.secop.gov.co/Public/Tendering/ContractNoticePhases/View?PPI=CO1.PPI.31448165&amp;isFromPublicArea=True&amp;isModal=False</t>
  </si>
  <si>
    <t>PRESTACIÓN DE SERVICIOS PROFESIONALES ESPECIALIZADOS EN ANALÍTICA DE DATOS PARA INDEPORTES ANTIOQUIA</t>
  </si>
  <si>
    <t>https://community.secop.gov.co/Public/Tendering/ContractNoticePhases/View?PPI=CO1.PPI.31273712&amp;isFromPublicArea=True&amp;isModal=False</t>
  </si>
  <si>
    <t>8 MESES Y 13 DÍAS</t>
  </si>
  <si>
    <t>PRESTACION DE SERVICIOS DE APOYO A LA GESTIÓN EN TEMAS DE ARCHIVO DE INDEPORTES ANTIOQUIA</t>
  </si>
  <si>
    <t>SANDY VIVIANA RUIZ CARVAJAL</t>
  </si>
  <si>
    <t>VERONICA URREA GALLO</t>
  </si>
  <si>
    <t>https://community.secop.gov.co/Public/Tendering/ContractNoticePhases/View?PPI=CO1.PPI.31421134&amp;isFromPublicArea=True&amp;isModal=False</t>
  </si>
  <si>
    <t>https://community.secop.gov.co/Public/Tendering/ContractNoticePhases/View?PPI=CO1.PPI.31443578&amp;isFromPublicArea=True&amp;isModal=False</t>
  </si>
  <si>
    <t>246 DIAS</t>
  </si>
  <si>
    <t>PRESTACIÓN DE SERVICIOS PROFESIONALES COMO LICENCIADO EN EDUCACIÓN FÍSICA, RECREACIÓN Y DEPORTES PARA LA ENTIDAD</t>
  </si>
  <si>
    <t xml:space="preserve">FRANQUIN LEON TAMAYO </t>
  </si>
  <si>
    <t>https://community.secop.gov.co/Public/Tendering/ContractNoticePhases/View?PPI=CO1.PPI.31453509&amp;isFromPublicArea=True&amp;isModal=False</t>
  </si>
  <si>
    <t>7 MESES Y 29 DÍAS</t>
  </si>
  <si>
    <t>https://community.secop.gov.co/Public/Tendering/ContractNoticePhases/View?PPI=CO1.PPI.31454167&amp;isFromPublicArea=True&amp;isModal=False</t>
  </si>
  <si>
    <t>CONTRATO DE PRESTACIÓN DE SERVICIOS DE APOYO A LA GESTIÓN ADMINISTRATIVA DE  INDEPORTES ANTIOQUIA.</t>
  </si>
  <si>
    <t>MARIA MONICA PUERTA JARAMILLO</t>
  </si>
  <si>
    <t>HERNAN MAURICIO VELEZ ALVAREZ</t>
  </si>
  <si>
    <t>https://community.secop.gov.co/Public/Tendering/ContractNoticePhases/View?PPI=CO1.PPI.31452830&amp;isFromPublicArea=True&amp;isModal=False</t>
  </si>
  <si>
    <t>GLADYS PATRICIA GOMEZ BERNAL</t>
  </si>
  <si>
    <t>FRANCY STELLA QUICENO BERRIO</t>
  </si>
  <si>
    <t>https://community.secop.gov.co/Public/Tendering/ContractNoticePhases/View?PPI=CO1.PPI.31451596&amp;isFromPublicArea=True&amp;isModal=False</t>
  </si>
  <si>
    <t xml:space="preserve">MAGDALENA ROLDAN ESPINAL </t>
  </si>
  <si>
    <t>LUIS FERNANDO LOPEZ VALENCIA</t>
  </si>
  <si>
    <t>https://community.secop.gov.co/Public/Tendering/ContractNoticePhases/View?PPI=CO1.PPI.31453631&amp;isFromPublicArea=True&amp;isModal=False</t>
  </si>
  <si>
    <t>PRESTACIÓN DE SERVICIOS DE APOYO  COMO TECNOLOGA EN ADMINISTRACIÓN DOCUMENTAL DE INDEPORTES ANTIOQUIA</t>
  </si>
  <si>
    <t>https://community.secop.gov.co/Public/Tendering/ContractNoticePhases/View?PPI=CO1.PPI.31456845&amp;isFromPublicArea=True&amp;isModal=False</t>
  </si>
  <si>
    <t>PRESTACIÓN DE SERVICIOS DE APOYO A LA GESTIÓN COMO TÉCNICA EN ASISTENCIA DE ORGANIZACIÓN DE ARCHIVOS EN INDEPORTES ANTIOQUIA</t>
  </si>
  <si>
    <t>https://community.secop.gov.co/Public/Tendering/ContractNoticePhases/View?PPI=CO1.PPI.31446379&amp;isFromPublicArea=True&amp;isModal=False</t>
  </si>
  <si>
    <t>PRESTACIÓN DE SERVICIOS COMO TÉCNOLOGO EN SISTEMAS PARA INDEPORTES ANTIOQUIA</t>
  </si>
  <si>
    <t xml:space="preserve">SEBASTIAN BEDOYA GIRALDO </t>
  </si>
  <si>
    <t>https://community.secop.gov.co/Public/Tendering/ContractNoticePhases/View?PPI=CO1.PPI.31478142&amp;isFromPublicArea=True&amp;isModal=False</t>
  </si>
  <si>
    <t xml:space="preserve">6 MESES Y 3 DÍAS </t>
  </si>
  <si>
    <t>55 DÍAS</t>
  </si>
  <si>
    <t>PRESTACIÓN DE SERVICIOS PROFESIONALES COMO INGENIERO CIVIL PARA LA ENTIDAD</t>
  </si>
  <si>
    <t>https://community.secop.gov.co/Public/Tendering/ContractNoticePhases/View?PPI=CO1.PPI.31422438&amp;isFromPublicArea=True&amp;isModal=False</t>
  </si>
  <si>
    <t xml:space="preserve">8 MESES Y 6 DÍAS </t>
  </si>
  <si>
    <t xml:space="preserve">PRESTACIÓN DE SERVICIOS PROFESIONALES COMO PROFESIONAL EN CIENCIAS SOCIALES Y HUMANAS </t>
  </si>
  <si>
    <t>HAROLD PULGARIN RAMIREZ</t>
  </si>
  <si>
    <t>https://community.secop.gov.co/Public/Tendering/ContractNoticePhases/View?PPI=CO1.PPI.31328913&amp;isFromPublicArea=True&amp;isModal=False</t>
  </si>
  <si>
    <t xml:space="preserve">8 MESES Y 9 DÍAS </t>
  </si>
  <si>
    <t>PRESTACIÓN DE SERVICIOS PROFESIONALES COMO PROFESIONAL EN DEPORTE PARA LA ENTIDAD</t>
  </si>
  <si>
    <t xml:space="preserve">JUAN MANUEL GALVIS MUÑOZ </t>
  </si>
  <si>
    <t>https://community.secop.gov.co/Public/Tendering/ContractNoticePhases/View?PPI=CO1.PPI.31338073&amp;isFromPublicArea=True&amp;isModal=False</t>
  </si>
  <si>
    <t>PRESTACIÓN DE SERVICIOS PROFESIONALES COMO ECONOMISTA ESPECIALIZADO PARA LA ENTIDAD</t>
  </si>
  <si>
    <t>VICTOR HUGO SIERRA DUQUE</t>
  </si>
  <si>
    <t>https://community.secop.gov.co/Public/Tendering/ContractNoticePhases/View?PPI=CO1.PPI.31418783&amp;isFromPublicArea=True&amp;isModal=False</t>
  </si>
  <si>
    <t xml:space="preserve">8 MESES Y 8 DÍAS </t>
  </si>
  <si>
    <t>gastos de desplazamiento $7.000.000</t>
  </si>
  <si>
    <t>https://community.secop.gov.co/Public/Tendering/ContractNoticePhases/View?PPI=CO1.PPI.31367372&amp;isFromPublicArea=True&amp;isModal=False</t>
  </si>
  <si>
    <t>CONTRATO DE PRESTACIÓN DE SERVICIOS PROFESIONALES COMO ABOGADA PARA INDEPORTES ANTIOQUIA.</t>
  </si>
  <si>
    <t>https://community.secop.gov.co/Public/Tendering/ContractNoticePhases/View?PPI=CO1.PPI.31424855&amp;isFromPublicArea=True&amp;isModal=False</t>
  </si>
  <si>
    <t xml:space="preserve">MARIA ALEJANDRA PAREJO ORTIZ </t>
  </si>
  <si>
    <t>https://community.secop.gov.co/Public/Tendering/ContractNoticePhases/View?PPI=CO1.PPI.31396993&amp;isFromPublicArea=True&amp;isModal=False</t>
  </si>
  <si>
    <t>PRESTACIÓN DE SERVICIOS PROFESIONALES COMO LICENCIADO EN EDUCACIÓN FISICA RECREACIÓN Y DEPORTE PARA LA ENTIDAD</t>
  </si>
  <si>
    <t>JUAN ESTEBAN SILVA ORDOÑEZ</t>
  </si>
  <si>
    <t>https://community.secop.gov.co/Public/Tendering/ContractNoticePhases/View?PPI=CO1.PPI.31608930&amp;isFromPublicArea=True&amp;isModal=False</t>
  </si>
  <si>
    <t>CONVENIO CON LA LIGA ANTIOQUEÑA DE ARQUERÍA PARA CONTRIBUIR AL DESARROLLO DEL PROGRAMA DE ALTOS LOGROS Y LIDERAZGO DEPORTIVO PARA LA PREPARACIÓN Y PARTICIPACIÓN  EN COMPETENCIAS DEPORTIVAS DE CARÁCTER NACIONAL E INTERNACIONAL DE LOS DEPORTISTAS QUE CONFORMAN LA SELECCIÓN  ANTIOQUIA PARA JUEGOS NACIONALES.</t>
  </si>
  <si>
    <t xml:space="preserve">LIGA ANTIOQUEÑA DE ARQUERIA </t>
  </si>
  <si>
    <t>https://community.secop.gov.co/Public/Tendering/ContractNoticePhases/View?PPI=CO1.PPI.31520054&amp;isFromPublicArea=True&amp;isModal=False</t>
  </si>
  <si>
    <t>ADICIÓN AL CONVENIO 327 DE 2024 CUYO OBJETO ES:  CONVENIO CON LA LIGA ANTIOQUEÑA DE ARQUERÍA PARA CONTRIBUIR AL DESARROLLO DEL PROGRAMA DE ALTOS LOGROS Y LIDERAZGO DEPORTIVO PARA LA PREPARACIÓN Y PARTICIPACIÓN EN COMPETENCIAS DEPORTIVAS DE CARÁCTER NACIONAL E INTERNACIONAL DE LOS DEPORTISTAS QUE CONFORMAN LA SELECCIÓN ANTIOQUIA PARA JUEGOS NACIONALES.</t>
  </si>
  <si>
    <t>PRESTACIÓN DE SERVICIOS DE APOYO A LA GESTIÓN EN EL ÁREA DE MASOTERAPIA DE INDEPORTES ANTIOQUIA</t>
  </si>
  <si>
    <t xml:space="preserve">SARA AGUDELO AGUDELO </t>
  </si>
  <si>
    <t>GUSTAVO LEON SANCHEZ CADAVID</t>
  </si>
  <si>
    <t>https://community.secop.gov.co/Public/Tendering/ContractNoticePhases/View?PPI=CO1.PPI.31631362&amp;isFromPublicArea=True&amp;isModal=False</t>
  </si>
  <si>
    <t>PRESTACIÓN DE SERVICIOS PROFESIONALES COMO LICENCIADO EN EDUCACIÓN FISICA PARA LA ENTIDAD</t>
  </si>
  <si>
    <t xml:space="preserve">JUAN CAMILO HERRERA CANO </t>
  </si>
  <si>
    <t>https://community.secop.gov.co/Public/Tendering/ContractNoticePhases/View?PPI=CO1.PPI.31607677&amp;isFromPublicArea=True&amp;isModal=False</t>
  </si>
  <si>
    <t xml:space="preserve">239 DÍAS </t>
  </si>
  <si>
    <t>SUMINISTRO DE COMBUSTIBLE PARA LOS VEHÍCULOS Y MOTOS DE PROPIEDAD DEL INSTITUTO DEPARTAMENTAL DE DEPORTES DE ANTIOQUIA Y PARA AQUELLOS VEHÍCULOS  QUE POR VÍNCULO CONTRACTUAL ESTÉN AL SERVICIO DE LA ENTIDAD</t>
  </si>
  <si>
    <t>SELECCIÓN ABREVIADA MEDIANTE ACUERDO MARCO DE PRECIOS</t>
  </si>
  <si>
    <t xml:space="preserve">SUMINISTRO </t>
  </si>
  <si>
    <t>DISTRACOM S.A.</t>
  </si>
  <si>
    <t>020
062</t>
  </si>
  <si>
    <t>https://www.colombiacompra.gov.co/tienda-virtual-del-estado-colombiano/ordenes-compra/127577</t>
  </si>
  <si>
    <t>1 AÑO</t>
  </si>
  <si>
    <t>PRESTACIÓN DE SERVICIOS DE UN ENTRENADOR DE LEVANTAMIENTO DE PESAS PARA INDEPORTES ANTIOQUIA</t>
  </si>
  <si>
    <t xml:space="preserve">JUAN PABLO ROBLEDO PEÑA </t>
  </si>
  <si>
    <t>https://community.secop.gov.co/Public/Tendering/ContractNoticePhases/View?PPI=CO1.PPI.31695943&amp;isFromPublicArea=True&amp;isModal=False</t>
  </si>
  <si>
    <t>7 MESES Y 4 DÍAS</t>
  </si>
  <si>
    <t>GABRIEL MENA MARTINEZ</t>
  </si>
  <si>
    <t xml:space="preserve">PRESTACIÓN DE SERVICIOS DE UN ENTRENADOR DE CICLISMO PARA INDEPORTES ANTIOQUIA </t>
  </si>
  <si>
    <t xml:space="preserve">LUIS FELIPE LAVERDE JIMENEZ </t>
  </si>
  <si>
    <t>LEOCADIO DE JESUS VELEZ LOPEZ</t>
  </si>
  <si>
    <t>CESAR AUGUSTO LAVERDE RUEDA</t>
  </si>
  <si>
    <t xml:space="preserve">SEBASTIAN ANTONIO LOPERA CANO </t>
  </si>
  <si>
    <t>PRESTACIÓN DE SERVICIOS DE UN ENTRENADOR DE TENIS DE MESA PARA INDEPORTES ANTIOQUIA</t>
  </si>
  <si>
    <t>JUAN CAMILO GIRALDO ALVAREZ</t>
  </si>
  <si>
    <t>PRESTACIÓN DE SERVICIOS DE UN ENTRENADOR DE ARQUERÍA PARA INDEPORTES ANTIOQUIA</t>
  </si>
  <si>
    <t xml:space="preserve">LUIS ANTONIO JIMENEZ VASQUEZ </t>
  </si>
  <si>
    <t>7 MESES Y 2 DÍAS</t>
  </si>
  <si>
    <t>CONTRATO RESCILIADO</t>
  </si>
  <si>
    <t xml:space="preserve">PRESTACIÓN DE SERVICIOS DE UN ENTRENADOR DE PREPARACIÓN FÍSICA PARA INDEPORTES ANTIOQUIA. </t>
  </si>
  <si>
    <t>CRISTIAN CAMILO HIGUITA ALVAREZ</t>
  </si>
  <si>
    <t>PRESTACIÓN DE SERVICIOS DE UN ENTRENADOR DE FÚTBOL DE SALÓN PARA INDEPORTES ANTIOQUIA</t>
  </si>
  <si>
    <t xml:space="preserve">SEBASTIAN GONZALEZ TAMAYO </t>
  </si>
  <si>
    <t>PRESTACIÓN DE SERVICIOS DE APOYO A LA GESTIÓN PARA REALIZAR LAS CAPACITACIONES DE CAMPISTAS DEL PROGRAMA CAMPAMENTOS JUVENILES DE RECREACIÓN DE LA SUBGERENCIA DE FOMENTO Y DESARROLLO DEPORTIVO</t>
  </si>
  <si>
    <t>INVITACIÓN PÚBLICA</t>
  </si>
  <si>
    <t>CORPORACIÓN CARIBA</t>
  </si>
  <si>
    <t>https://community.secop.gov.co/Public/Tendering/ContractNoticePhases/View?PPI=CO1.PPI.31827342&amp;isFromPublicArea=True&amp;isModal=False</t>
  </si>
  <si>
    <t>SUMINISTRO DE ARTÍCULOS DE ASEO Y CAFETERÍA CON DESTINO A LAS DEPENDENCIAS FÍSICAS DE INDEPORTES ANTIOQUIA</t>
  </si>
  <si>
    <t xml:space="preserve">SELECCIÓN ABREVIADA MENDIANTE SUBASTA INVERSA </t>
  </si>
  <si>
    <t>SUMINISTROS Y ELEMENTOS EMPRESARIALES S.A.S</t>
  </si>
  <si>
    <t>https://community.secop.gov.co/Public/Tendering/ContractNoticePhases/View?PPI=CO1.PPI.30962660&amp;isFromPublicArea=True&amp;isModal=False</t>
  </si>
  <si>
    <t>7.5 MESES</t>
  </si>
  <si>
    <t>PRESTACIÓN DE SERVICIOS PARA LA ADQUISICIÓN DE TIQUETES AEREOS NACIONALES E INTERNACIONALES PARA  LOS FUNCIONARIOS Y MIEMBROS DE LA JUNTA DIRECTIVA DE INDEPORTES ANTIOQUIA</t>
  </si>
  <si>
    <t>AVOLAR VIAJES Y TURISMO LTDA</t>
  </si>
  <si>
    <t>https://community.secop.gov.co/Public/Tendering/ContractNoticePhases/View?PPI=CO1.PPI.31056611&amp;isFromPublicArea=True&amp;isModal=False</t>
  </si>
  <si>
    <t>ADICIÓN 1 AL CONTRATO 344 DE 2024 CUYO OBJETO ES: PRESTACIÓN DE SERVICIOS PARA LA ADQUISICIÓN DE TIQUETES AEREOS NACIONALES E INTERNACIONALES PARA  LOS FUNCIONARIOS Y MIEMBROS DE LA JUNTA DIRECTIVA DE INDEPORTES ANTIOQUIA</t>
  </si>
  <si>
    <t>PRESTACIÓN DE SERVICIOS DE APOYO A LA GESTIÓN EN EL ÁREA DE ODONTOLOGÍA DE INDEPORTES ANTIOQUIA</t>
  </si>
  <si>
    <t xml:space="preserve">VERONICA GONZALEZ ALEMAN </t>
  </si>
  <si>
    <t>KARINA   SALAZAR ZULUAGA</t>
  </si>
  <si>
    <t>ESMERALDA SOLEDAD ROSAS RESTREPO</t>
  </si>
  <si>
    <t>https://community.secop.gov.co/Public/Tendering/ContractNoticePhases/View?PPI=CO1.PPI.31827310&amp;isFromPublicArea=True&amp;isModal=False</t>
  </si>
  <si>
    <t>CONVENIO CON LA LIGA DEPORTIVA DE PERSONAS SORDAS DE ANTIOQUIA LISANT PARA CONTRIBUIR AL DESARROLLO DEL PROGRAMA DE ALTOS LOGROS Y LIDERAZGO DEPORTIVO PARA LA PREPARACIÓN Y PARTICIPACIÓN EN COMPETENCIAS DEPORTIVAS DE CARÁCTER NACIONAL E INTERNACIONAL DE LOS DEPORTISTAS QUE CONFORMAN LA SELECCIÓN ANTIOQUIA PARA JUEGOS NACIONALES.</t>
  </si>
  <si>
    <t>LIGA DEPORTIVA DE PERSONAS SORDAS DE ANTIOQUIA</t>
  </si>
  <si>
    <t>https://community.secop.gov.co/Public/Tendering/ContractNoticePhases/View?PPI=CO1.PPI.31854895&amp;isFromPublicArea=True&amp;isModal=False</t>
  </si>
  <si>
    <t>225 DÍAS</t>
  </si>
  <si>
    <t>ADICIÓN 1 AL COVENIO 346 DE 2024 CUYO OBJETO ES: CONVENIO CON LA LIGA DEPORTIVA DE PERSONAS SORDAS DE ANTIOQUIA LISANT PARA CONTRIBUIR AL DESARROLLO DEL PROGRAMA DE ALTOS LOGROS Y LIDERAZGO DEPORTIVO PARA LA PREPARACIÓN Y PARTICIPACIÓN EN COMPETENCIAS DEPORTIVAS DE CARÁCTER NACIONAL E INTERNACIONAL DE LOS DEPORTISTAS QUE CONFORMAN LA SELECCIÓN ANTIOQUIA PARA JUEGOS NACIONALES.</t>
  </si>
  <si>
    <t>PRESTACIÓN DE SERVICIOS PROFESIONALES COMO ABOGADO PARA INDEPORTES ANTIOQUIA</t>
  </si>
  <si>
    <t>MONICA PATRICIA ROMAN GARCES</t>
  </si>
  <si>
    <t>https://community.secop.gov.co/Public/Tendering/ContractNoticePhases/View?PPI=CO1.PPI.31889985&amp;isFromPublicArea=True&amp;isModal=False</t>
  </si>
  <si>
    <t>MODIFICACIÓN No. 1 AL CONTRATO 347 DE 2024 CUYO OBJETO ES PRESTACIÓN DE SERVICIOS PROFESIONALES COMO ABOGADO PARA INDEPORTES ANTIOQUIA</t>
  </si>
  <si>
    <t>062</t>
  </si>
  <si>
    <t xml:space="preserve">6 DÍAS </t>
  </si>
  <si>
    <t>PRESTACIÓN DE SERVICIOS PROFESIONALES DE APOYO Y ACOMPAÑAMIENTO A LOS PROCESOS ADMINISTRATIVOS  DE INDEPORTES ANTIOQUIA</t>
  </si>
  <si>
    <t xml:space="preserve">JULIAN ESTEBAN ARBELAEZ ZAPATA </t>
  </si>
  <si>
    <t>CATALINA   VASQUEZ RAMIREZ</t>
  </si>
  <si>
    <t>https://community.secop.gov.co/Public/Tendering/ContractNoticePhases/View?PPI=CO1.PPI.31857403&amp;isFromPublicArea=True&amp;isModal=False</t>
  </si>
  <si>
    <t xml:space="preserve">7 MESES
11 DÍAS </t>
  </si>
  <si>
    <t>PRESTACIÓN DE SERVICIOS DE UN ENTRENADOR DE TRIATLÓN PARA INDEPORTES ANTIOQUIA</t>
  </si>
  <si>
    <t>JORGE LUCIANO FARIAS</t>
  </si>
  <si>
    <t>https://community.secop.gov.co/Public/Tendering/ContractNoticePhases/View?PPI=CO1.PPI.31854842&amp;isFromPublicArea=True&amp;isModal=False</t>
  </si>
  <si>
    <t>206 DÍAS</t>
  </si>
  <si>
    <t xml:space="preserve">EDER LEANDRE GARRIDO GUISAO </t>
  </si>
  <si>
    <t>https://community.secop.gov.co/Public/Tendering/ContractNoticePhases/View?PPI=CO1.PPI.31837338&amp;isFromPublicArea=True&amp;isModal=False</t>
  </si>
  <si>
    <t>MODIFICACIÓN No. 1 AL CONTRATO 350 DE 2024 CUYO OBJETO ES PRESTACIÓN DE SERVICIOS PROFESIONALES COMO ABOGADO PARA INDEPORTES ANTIOQUIA</t>
  </si>
  <si>
    <t>10 DÍAS</t>
  </si>
  <si>
    <t>REALIZAR LA LOGÍSTICA Y LA ORGANIZACIÓN DE LOS ENCUENTROS SUBREGIONALES DRAF (DEPORTE, RECREACIÓN Y ACTIVIDAD FÍSICA) Y EL ENCUENTRO DEPARTAMENTAL INTERSECTORIAL DE DEPORTE, SALUD Y EDUCACIÓN.</t>
  </si>
  <si>
    <t>ASOCIACIÓN DE ENTES DEPORTIVOS DEL SUROESTE ANTIOQUEÑO - ASDESA -</t>
  </si>
  <si>
    <t>https://community.secop.gov.co/Public/Tendering/ContractNoticePhases/View?PPI=CO1.PPI.32018162&amp;isFromPublicArea=True&amp;isModal=False</t>
  </si>
  <si>
    <t>CONVENIO CON LA LIGA DE ATLETISMO DE ANTIOQUIA, PARA EL FORTALECIMIENTO DEL POTENCIAL Y LA CONSOLIDACIÓN DE LA RESERVA DEPORTIVA EN EL DEPARTAMENTO DE ANTIOQUIA.</t>
  </si>
  <si>
    <t>https://community.secop.gov.co/Public/Tendering/ContractNoticePhases/View?PPI=CO1.PPI.32008332&amp;isFromPublicArea=True&amp;isModal=False</t>
  </si>
  <si>
    <t>CONVENIO CON LA LIGA ANTIOQUEÑA DE BALONCESTO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</si>
  <si>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BALONCESTO</t>
  </si>
  <si>
    <t>https://community.secop.gov.co/Public/Tendering/ContractNoticePhases/View?PPI=CO1.PPI.32006686&amp;isFromPublicArea=True&amp;isModal=False</t>
  </si>
  <si>
    <t>PRESTACIÓN DE SERVICIOS PROFESIONALES COMO ADMINISTRADOR EN SALUD PARA INDEPORTES ANTIOQUIA.</t>
  </si>
  <si>
    <t>DIEGO ARMANDO RENDÓN PARRA</t>
  </si>
  <si>
    <t>MARIA MERCEDES BECERRA MARTINEZ</t>
  </si>
  <si>
    <t>HUGO HERNANDO HOYOS GARCIA</t>
  </si>
  <si>
    <t>https://community.secop.gov.co/Public/Tendering/ContractNoticePhases/View?PPI=CO1.PPI.31962846&amp;isFromPublicArea=True&amp;isModal=False</t>
  </si>
  <si>
    <t>PRESTACIÓN DE SERVICIOS DE APOYO PARA LA GESTIÓN ADMINISTRATIVA DE LOS RECURSOS Y EL PLAN DE MANTENIMIENTO DE INDEPORTES ANTIOQUIA.</t>
  </si>
  <si>
    <t>DIEGO RAFAEL ECHAVARRIA MUÑOZ</t>
  </si>
  <si>
    <t>https://community.secop.gov.co/Public/Tendering/ContractNoticePhases/View?PPI=CO1.PPI.31928330&amp;isFromPublicArea=True&amp;isModal=False</t>
  </si>
  <si>
    <t xml:space="preserve">220 DÍAS </t>
  </si>
  <si>
    <t>CONVENIO INTERADMINISTRATIVO PARA EL APOYO EN EL DESARROLLO DE LOS JUEGOS DEPORTIVOS CAMPESINOS DE INDEPORTES ANTIOQUIA, EN LA SUBREGIÓN DEL NORTE Y BAJO CAUCA QUE TENDRÁ COMO SEDE EL MUNICIPIO DE TOLEDO, ANTIOQUIA</t>
  </si>
  <si>
    <t>MUNICIPIO DE TOLEDO</t>
  </si>
  <si>
    <t>https://community.secop.gov.co/Public/Tendering/ContractNoticePhases/View?PPI=CO1.PPI.31982938&amp;isFromPublicArea=True&amp;isModal=False</t>
  </si>
  <si>
    <t>CONVENIO INTERADMINISTRATIVO PARA EL APOYO EN EL DESARROLLO DE LOS JUEGOS DEPORTIVOS CAMPESINOS DE INDEPORTES ANTIOQUIA, EN LA SUBREGIÓN DEL NORDESTE Y MAGDALENA MEDIO QUE TENDRÁ COMO SEDE EL MUNICIPIO DE SAN ROQUE, ANTIOQUIA</t>
  </si>
  <si>
    <t xml:space="preserve">MUNICIPIO DE SAN ROQUE </t>
  </si>
  <si>
    <t>https://community.secop.gov.co/Public/Tendering/ContractNoticePhases/View?PPI=CO1.PPI.31980300&amp;isFromPublicArea=True&amp;isModal=False</t>
  </si>
  <si>
    <t>CONVENIO CON LA LIGA DE ATLETISMO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</si>
  <si>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https://community.secop.gov.co/Public/Tendering/ContractNoticePhases/View?PPI=CO1.PPI.32115208&amp;isFromPublicArea=True&amp;isModal=False</t>
  </si>
  <si>
    <t>ADICIÓN 1 AL CONVENIO 358 DE 2024 CUYO OBJETO ES: CONVENIO CON LA LIGA DE ATLETISMO DE ANTIOQUIA PARA CONTRIBUIR AL DESARROLLO DEL PROGRAMA DE ALTOS LOGROS Y LIDERAZGO DEPORTIVO PARA LA PREPARACIÓN Y PARTICIPACIÓN EN COMPETENCIAS DEPORTIVAS DE CARÁCTER NACIONAL E INTERNACIONAL DE LOS DEPORTISTAS QUE CONFORMAN LA SELECCIÓN ANTIOQUIA PARA JUEGOS NACIONALES Y PARANACIONALES</t>
  </si>
  <si>
    <t>CONSECUTIVO ASIGNADO PERO NO UTILIZADO</t>
  </si>
  <si>
    <t>CONVENIO CON LA LIGA ANTIOQUEÑA DE RUGBY FÚTBOL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</si>
  <si>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RUGBY FUTBOL</t>
  </si>
  <si>
    <t>https://community.secop.gov.co/Public/Tendering/ContractNoticePhases/View?PPI=CO1.PPI.32113746&amp;isFromPublicArea=True&amp;isModal=False</t>
  </si>
  <si>
    <t>ADICIÓN AL CONVENIO 360 DE 2024 CUYO OBJETO ES:  CONVENIO CON LA LIGA ANTIOQUEÑA DE RUGBY FÚTBOL PARA CONTRIBUIR AL DESARROLLO DEL PROGRAMA DE ALTOS LOGROS Y LIDERAZGO DEPORTIVO PARA LA PREPARACIÓN Y PARTICIPACIÓN EN COMPETENCIAS DEPORTIVAS DE CARÁCTER NACIONAL E INTERNACIONAL DE LOS DEPORTISTAS QUE CONFORMAN LA SELECCIÓN ANTIOQUIA PARA JUEGOS NACIONALES Y PARANACIONALES</t>
  </si>
  <si>
    <t>PRESTACIÓN DE SERVICIOS PROFESIONALES COMO INGENIERO CIVIL PARA INDEPORTES ANTIOQUIA.</t>
  </si>
  <si>
    <t>JUAN CAMILO VALENCIA GALVIS</t>
  </si>
  <si>
    <t>ANDRES RENE HIGUITA ECHEVERRI</t>
  </si>
  <si>
    <t>https://community.secop.gov.co/Public/Tendering/ContractNoticePhases/View?PPI=CO1.PPI.32269691&amp;isFromPublicArea=True&amp;isModal=False</t>
  </si>
  <si>
    <t>MANTENIMIENTO PREVENTIVO Y CORRECTIVO DE LOS VEHÍCULOS DE INDEPORTES ANTIOQUIA.</t>
  </si>
  <si>
    <t>AUTOAMERICA S.A.</t>
  </si>
  <si>
    <t>https://community.secop.gov.co/Public/Tendering/ContractNoticePhases/View?PPI=CO1.PPI.31770656&amp;isFromPublicArea=True&amp;isModal=False</t>
  </si>
  <si>
    <t>ADICIÓN 1 AL CONTRATO 362 DE 2024 CUYO OBJETO ES: MANTENIMIENTO PREVENTIVO Y CORRECTIVO DE LOS VEHÍCULOS DE INDEPORTES ANTIOQUIA.</t>
  </si>
  <si>
    <t>CONVENIO CON LA LIGA ANTIOQUEÑA DE KARATE DO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</si>
  <si>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KARATE DO</t>
  </si>
  <si>
    <t>https://community.secop.gov.co/Public/Tendering/ContractNoticePhases/View?PPI=CO1.PPI.32115267&amp;isFromPublicArea=True&amp;isModal=False</t>
  </si>
  <si>
    <t>ADICIÓN 1 AL CONTRATO 363 DE 2024 CUYO OBJETO ES: CONVENIO CON LA LIGA ANTIOQUEÑA DE KARATE DO PARA CONTRIBUIR AL DESARROLLO DEL PROGRAMA DE ALTOS LOGROS Y LIDERAZGO DEPORTIVO PARA LA PREPARACIÓN Y PARTICIPACIÓN  EN COMPETENCIAS DEPORTIVAS DE CARÁCTER NACIONAL E INTERNACIONAL DE LOS DEPORTISTAS QUE CONFORMAN LA SELECCIÓN  ANTIOQUIA PARA JUEGOS NACIONALES.</t>
  </si>
  <si>
    <t>CONVENIO CON LA LIGA DE LIMITACIÓN MENTAL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</si>
  <si>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LIGA DE LIMITACIÓN MENTAL DE ANTIOQUIA</t>
  </si>
  <si>
    <t>https://community.secop.gov.co/Public/Tendering/ContractNoticePhases/View?PPI=CO1.PPI.32115289&amp;isFromPublicArea=True&amp;isModal=False</t>
  </si>
  <si>
    <t>ADICIÓN 1 AL COVENIO 364 DE 2024 CUYO OBJETO ES: CONVENIO CON LA LIGA DE LIMITACIÓN MENTAL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</si>
  <si>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PRESTACIÓN DEL SERVICIO DE ASEO, OFICIOS VARIOS, MANTENIMIENTOS Y OTROS  PARA  INDEPORTES ANTIOQUIA</t>
  </si>
  <si>
    <t xml:space="preserve">LICITACIÓN PÚBLICA </t>
  </si>
  <si>
    <t xml:space="preserve">SEISO S.A.S </t>
  </si>
  <si>
    <t>https://community.secop.gov.co/Public/Tendering/ContractNoticePhases/View?PPI=CO1.PPI.31036057&amp;isFromPublicArea=True&amp;isModal=False</t>
  </si>
  <si>
    <t xml:space="preserve">207 DÍAS </t>
  </si>
  <si>
    <t>CONVENIO CON LA LIGA DE NATACIÓN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</si>
  <si>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LIGA DE NATACIÓN DE ANTIOQUIA</t>
  </si>
  <si>
    <t>030</t>
  </si>
  <si>
    <t>https://community.secop.gov.co/Public/Tendering/ContractNoticePhases/View?PPI=CO1.PPI.32185941&amp;isFromPublicArea=True&amp;isModal=False</t>
  </si>
  <si>
    <t>200 DÍAS</t>
  </si>
  <si>
    <t>ADICIÓN 1 AL CONVENIO 366 DE 2024 CUYO OBJETO ES:  CONVENIO CON LA LIGA DE NATACIÓN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</si>
  <si>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 xml:space="preserve">PRESTACIÓN DE SERVICIOS PROFESIONALES COMO PSICÓLOGA CLÍNICA PARA INDEPORTES ANTIOQUIA. </t>
  </si>
  <si>
    <t xml:space="preserve">LAURA VICTORIA COLORADO NAVARRO </t>
  </si>
  <si>
    <t>Gastos de Desplazamiento $5.169.047</t>
  </si>
  <si>
    <t>https://community.secop.gov.co/Public/Tendering/ContractNoticePhases/View?PPI=CO1.PPI.32466849&amp;isFromPublicArea=True&amp;isModal=False</t>
  </si>
  <si>
    <t>197 DÍAS</t>
  </si>
  <si>
    <t>Gastos de Desplazamiento $8.687.908</t>
  </si>
  <si>
    <t>https://community.secop.gov.co/Public/Tendering/ContractNoticePhases/View?PPI=CO1.PPI.32465403&amp;isFromPublicArea=True&amp;isModal=False</t>
  </si>
  <si>
    <t>https://community.secop.gov.co/Public/Tendering/ContractNoticePhases/View?PPI=CO1.PPI.32458804&amp;isFromPublicArea=True&amp;isModal=False</t>
  </si>
  <si>
    <t>PRESTACIÓN DE SERVICIOS DE UN ENTRENADOR INTERNACIONAL DE JUDO PARA INDEPORTES ANTIOQUIA</t>
  </si>
  <si>
    <t>https://community.secop.gov.co/Public/Tendering/ContractNoticePhases/View?PPI=CO1.PPI.32435246&amp;isFromPublicArea=True&amp;isModal=False</t>
  </si>
  <si>
    <t>184 DÍAS</t>
  </si>
  <si>
    <t>PRESTACIÓN DE SERVICIOS DE SEGURIDAD DE LA INFORMACIÓN PARA INDEPORTES ANTIOQUIA</t>
  </si>
  <si>
    <t>SOLUCIONES EN SEGURIDAD INFORMÁTICA S.A.S</t>
  </si>
  <si>
    <t>https://community.secop.gov.co/Public/Tendering/ContractNoticePhases/View?PPI=CO1.PPI.32135518&amp;isFromPublicArea=True&amp;isModal=False</t>
  </si>
  <si>
    <t>CONVENIO INTERADMINISTRATIVO PARA EL APOYO EN EL DESARROLLO DE LOS JUEGOS DEPORTIVOS CAMPESINOS DE INDEPORTES ANTIOQUIA, EN LA SUBREGIÓN DEL ORIENTE QUE TENDRÁ COMO SEDE EL MUNICIPIO DE SAN LUIS, ANTIOQUIA</t>
  </si>
  <si>
    <t>MUNICIPIO DE SAN LUIS</t>
  </si>
  <si>
    <t>WILLIAM FERNANDO GOMEZ CORREA</t>
  </si>
  <si>
    <t>https://community.secop.gov.co/Public/Tendering/ContractNoticePhases/View?PPI=CO1.PPI.32415079&amp;isFromPublicArea=True&amp;isModal=False</t>
  </si>
  <si>
    <t>CONVENIO INTERADMINISTRATIVO PARA EL APOYO EN EL DESARROLLO DE LOS JUEGOS DEPORTIVOS CAMPESINOS DE INDEPORTES ANTIOQUIA, EN LA SUBREGIÓN DEL URABA QUE TENDRÁ COMO SEDE EL MUNICIPIO DE SAN JUAN DE URABÁ, ANTIOQUIA</t>
  </si>
  <si>
    <t>MUNICIPIO DE SAN JUAN DE URABÁ</t>
  </si>
  <si>
    <t>https://community.secop.gov.co/Public/Tendering/ContractNoticePhases/View?PPI=CO1.PPI.32426487&amp;isFromPublicArea=True&amp;isModal=False</t>
  </si>
  <si>
    <t>DESARROLLAR EL PLAN INSTITUCIONAL DE CAPACITACIONES PARA LOS FUNCIONARIOS DE INDEPORTES ANTIOQUIA</t>
  </si>
  <si>
    <t>UNIVERSIDAD DE ANTIOQUIA</t>
  </si>
  <si>
    <t>https://community.secop.gov.co/Public/Tendering/ContractNoticePhases/View?PPI=CO1.PPI.32638565&amp;isFromPublicArea=True&amp;isModal=False</t>
  </si>
  <si>
    <t>CONVENIO INTERADMINISTRATIVO PARA EL APOYO EN EL DESARROLLO DE LOS JUEGOS DEPORTIVOS CAMPESINOS DE INDEPORTES ANTIOQUIA, EN LA SUBREGIÓN DEL SUROESTE QUE TENDRÁ COMO SEDE EL MUNICIPIO DE SALGAR, ANTIOQUIA</t>
  </si>
  <si>
    <t>MUNICIPIO DE SALGAR</t>
  </si>
  <si>
    <t>https://community.secop.gov.co/Public/Tendering/ContractNoticePhases/View?PPI=CO1.PPI.32425615&amp;isFromPublicArea=True&amp;isModal=False</t>
  </si>
  <si>
    <t>CONTRATO NO FUE APROBADO POR EL COMITÉ DE CONTRATACIÓN</t>
  </si>
  <si>
    <t>0</t>
  </si>
  <si>
    <t>CONVENIO INTERADMINISTRATIVO PARA EL APOYO EN EL DESARROLLO DE LOS JUEGOS DEPORTIVOS CAMPESINOS DE INDEPORTES ANTIOQUIA, EN LA SUBREGIÓN DEL OCCIDENTE QUE TENDRÁ COMO SEDE EL MUNICIPIO DE FRONTINO, ANTIOQUIA</t>
  </si>
  <si>
    <t>JUNTA MUNICIPAL DE DEPORTES</t>
  </si>
  <si>
    <t>https://community.secop.gov.co/Public/Tendering/ContractNoticePhases/View?PPI=CO1.PPI.32414226&amp;isFromPublicArea=True&amp;isModal=False</t>
  </si>
  <si>
    <t>CONVENIO CON LA  LIGA DE PATINAJE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</si>
  <si>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LIGA DE PATINAJE DE ANTIOQUIA</t>
  </si>
  <si>
    <t>https://community.secop.gov.co/Public/Tendering/ContractNoticePhases/View?PPI=CO1.PPI.32468939&amp;isFromPublicArea=True&amp;isModal=False</t>
  </si>
  <si>
    <t>6 MESES Y 15 DÍAS</t>
  </si>
  <si>
    <t>ADICIÓN 1 AL CONVENIO 378 DE 2024 CUYO OBJETO ES: CONVENIO CON LA  LIGA DE PATINAJE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</si>
  <si>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CONVENIO CON LA LIGA DE BOXEO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</si>
  <si>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LIGA DE BOXEO DE ANTIOQUIA</t>
  </si>
  <si>
    <t>https://community.secop.gov.co/Public/Tendering/ContractNoticePhases/View?PPI=CO1.PPI.32468983&amp;isFromPublicArea=True&amp;isModal=False</t>
  </si>
  <si>
    <t>205 DÍAS</t>
  </si>
  <si>
    <t>ADICIÓN 1 AL COVENIO 379 DE 2024 CUYO OBJETO ES: CONVENIO CON LA LIGA DE BOXEO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</si>
  <si>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CONVENIO CON LA LIGA ANTIOQUEÑA DE LUCHA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</si>
  <si>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LUCHA</t>
  </si>
  <si>
    <t>https://community.secop.gov.co/Public/Tendering/ContractNoticePhases/View?PPI=CO1.PPI.32469786&amp;isFromPublicArea=True&amp;isModal=False</t>
  </si>
  <si>
    <t xml:space="preserve">195 DÍAS </t>
  </si>
  <si>
    <t>ADICIÓN 1 AL COVENIO 380 DE 2024 CUYO OBJETO ES: CONVENIO CON LA LIGA ANTIOQUEÑA DE LUCHA PARA CONTRIBUIR AL DESARROLLO DEL PROGRAMA DE ALTOS LOGROS Y LIDERAZGO DEPORTIVO PARA LA PREPARACIÓN Y PARTICIPACIÓN  EN COMPETENCIAS DEPORTIVAS DE CARÁCTER NACIONAL E INTERNACIONAL DE LOS DEPORTISTAS QUE CONFORMAN LA SELECCIÓN  ANTIOQUIA PARA JUEGOS NACIONALES.</t>
  </si>
  <si>
    <t>CONVENIO CON LA LIGA DE BILLAR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</si>
  <si>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LIGA DE BILLAR DE ANTIOQUIA - LIDEBIAN</t>
  </si>
  <si>
    <t>033</t>
  </si>
  <si>
    <t>https://community.secop.gov.co/Public/Tendering/ContractNoticePhases/View?PPI=CO1.PPI.32544913&amp;isFromPublicArea=True&amp;isModal=False</t>
  </si>
  <si>
    <t>PRESTACIÓN DE SERVICIOS COMO ENTRENADOR INTERNACIONAL PARA COMPONENTES TÉCNICOS Y METODOLÓGICOS DE INDEPORTES ANTIOQUIA</t>
  </si>
  <si>
    <t>ALEXI LEIVA PAJAN</t>
  </si>
  <si>
    <t>https://community.secop.gov.co/Public/Tendering/ContractNoticePhases/View?PPI=CO1.PPI.32462800&amp;isFromPublicArea=True&amp;isModal=False</t>
  </si>
  <si>
    <t>LAZARO ALBERTO PASTOR CHIRINO</t>
  </si>
  <si>
    <t xml:space="preserve">YANISEL PEREZ ACUÑA </t>
  </si>
  <si>
    <t>YOSDANY NAVARRO MUÑOZ</t>
  </si>
  <si>
    <t>PRESTACIÓN DE SERVICIOS DE UN ENTRENADOR INTERNACIONAL DE LUCHA PARA INDEPORTES ANTIOQUIA</t>
  </si>
  <si>
    <t>JUAN EUGENIO DAUDINOT CABALLERO</t>
  </si>
  <si>
    <t>PRESTACIÓN DE SERVICIOS DE UN ENTRENADOR INTERNACIONAL DE CANOTAJE PARA INDEPORTES ANTIOQUIA</t>
  </si>
  <si>
    <t>RAYNEL LEÓN VILLAFAÑA</t>
  </si>
  <si>
    <t>PRESTACIÓN DE SERVICIOS DE UN ENTRENADOR INTERNACIONAL DE VOLEIBOL PARA INDEPORTES ANTIOQUIA</t>
  </si>
  <si>
    <t>MIGUEL ANGEL MUÑOZ SANCHEZ</t>
  </si>
  <si>
    <t>PRESTACIÓN DE SERVICIOS COMO INGENIERA INDUSTRIAL PARA INDEPORTES ANTIOQUIA</t>
  </si>
  <si>
    <t xml:space="preserve">CAMILA GOMEZ MARIN </t>
  </si>
  <si>
    <t>https://community.secop.gov.co/Public/Tendering/ContractNoticePhases/View?PPI=CO1.PPI.32438056&amp;isFromPublicArea=True&amp;isModal=False</t>
  </si>
  <si>
    <t xml:space="preserve">6 MESES 14 DÍAS </t>
  </si>
  <si>
    <t xml:space="preserve">SUMINISTRO E INSTALACIÓN DE CENTROS DE PROMOCIÓN DE LA SALUD EN EL DEPARTAMENTO DE ANTIOQUIA </t>
  </si>
  <si>
    <t xml:space="preserve">SELECCIÓN ABREVIADA MEDIANTE 
SUBASTA INVERSA PRESENCIAL </t>
  </si>
  <si>
    <t>CONSORCIO FORMA INVERAIZ INDEPORTES 2024</t>
  </si>
  <si>
    <t>https://community.secop.gov.co/Public/Tendering/ContractNoticePhases/View?PPI=CO1.PPI.31490283&amp;isFromPublicArea=True&amp;isModal=False</t>
  </si>
  <si>
    <t>Gastos de Desplazamiento $8.139.716</t>
  </si>
  <si>
    <t>https://community.secop.gov.co/Public/Tendering/ContractNoticePhases/View?PPI=CO1.PPI.32496082&amp;isFromPublicArea=True&amp;isModal=False</t>
  </si>
  <si>
    <t>194 días</t>
  </si>
  <si>
    <t xml:space="preserve">CONVENIO CON LA LIGA ANTIOQUEÑA DE BALONCESTO PARA CONTRIBUIR A LA PREPARACIÓN DE LOS ATLETAS QUE CONFORMAN LA SELECCIÓN ANTIOQUIA PARA LA PARTICIPACIÓN EN LOS JUEGOS NACIONALES DEPORTIVOS JUVENILES 2024. </t>
  </si>
  <si>
    <t>034</t>
  </si>
  <si>
    <t>https://community.secop.gov.co/Public/Tendering/ContractNoticePhases/View?PPI=CO1.PPI.32546002&amp;isFromPublicArea=True&amp;isModal=False</t>
  </si>
  <si>
    <t>190 DÍAS</t>
  </si>
  <si>
    <t>CONVENIO CON LA LIGA DE CICLISMO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</si>
  <si>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CONVENIO DE APOYO</t>
  </si>
  <si>
    <t>https://community.secop.gov.co/Public/Tendering/ContractNoticePhases/View?PPI=CO1.PPI.32548244&amp;isFromPublicArea=True&amp;isModal=False</t>
  </si>
  <si>
    <t>ADICIÓN AL CONVENIO 393 DE 2024 CUYO OBJETO ES: CONVENIO CON LA LIGA DE CICLISMO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</si>
  <si>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056</t>
  </si>
  <si>
    <t>CONTRATO DE ADMINISTRACIÓN DELEGADA DE RECURSOS PARA LA OPERACIÓN LOGÍSTICA DEL FESTIVAL DEPORTIVO ESCOLAR EN EL VALLE DE ABURRÁ Y LA LOGÍSTICA DE LA PREMIACIÓN PARA LOS JUEGOS ESCOLARES Y CAMPESINOS DE LAS SUBREGIONES DEL DEPARTAMENTO DE ANTIOQUIA (TASA PRODEPORTE)</t>
  </si>
  <si>
    <t>https://community.secop.gov.co/Public/Tendering/ContractNoticePhases/View?PPI=CO1.PPI.32573881&amp;isFromPublicArea=True&amp;isModal=False</t>
  </si>
  <si>
    <t>CONVENIO CON LA  LIGA ANTIOQUEÑA DE GIMNASIA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</si>
  <si>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GIMNASIA - LIANGIMNASIA</t>
  </si>
  <si>
    <t>https://community.secop.gov.co/Public/Tendering/ContractNoticePhases/View?PPI=CO1.PPI.32754038&amp;isFromPublicArea=True&amp;isModal=False</t>
  </si>
  <si>
    <t>ADICIÓN AL CONVENIO 395 DE 2024 CUYO OBJETO ES: CONVENIO CON LA  LIGA ANTIOQUEÑA DE GIMNASIA    PARA CONTRIBUIR AL DESARROLLO DEL PROGRAMA DE ALTOS LOGROS Y LIDERAZGO DEPORTIVO PARA LA PREPARACIÓN Y PARTICIPACIÓN  EN COMPETENCIAS DEPORTIVAS DE CARÁCTER NACIONAL E INTERNACIONAL DE LOS DEPORTISTAS QUE CONFORMAN LA SELECCIÓN  ANTIOQUIA PARA JUEGOS NACIONALES.</t>
  </si>
  <si>
    <t>060</t>
  </si>
  <si>
    <t>PRESTACIÓN DE SERVICIOS PROFESIONALES COMO ADMINISTRADOR DE EMPRESAS PARA INDEPORTES ANTIOQUIA</t>
  </si>
  <si>
    <t>VIVIANA VASQUEZ SILVA</t>
  </si>
  <si>
    <t>https://community.secop.gov.co/Public/Tendering/ContractNoticePhases/View?PPI=CO1.PPI.32759681&amp;isFromPublicArea=True&amp;isModal=False</t>
  </si>
  <si>
    <t>MODIFICACIÓN 1 AL CONTRATO 396 DE 2024, CUYO OBJETO ES “PRESTACIÓN DE SERVICIOS PROFESIONALES COMO ADMINISTRADORA DE EMPRESAS PARA INDEPORTES ANTIOQUIA</t>
  </si>
  <si>
    <t>8 DÍAS</t>
  </si>
  <si>
    <t>PRESTACIÓN DE SERVICIOS PROFESIONALES COMO ABOGADA PARA INDEPORTES ANTIOQUIA</t>
  </si>
  <si>
    <t>LUISA FERNANDA MARTINEZ CABRA</t>
  </si>
  <si>
    <t>https://community.secop.gov.co/Public/Tendering/ContractNoticePhases/View?PPI=CO1.PPI.32577516&amp;isFromPublicArea=True&amp;isModal=False</t>
  </si>
  <si>
    <t xml:space="preserve">187 DÍAS </t>
  </si>
  <si>
    <t>PRESTACIÓN DE SERVICIOS PROFESIONALES COMO ADMINISTRADORA PÚBLICA PARA INDEPORTES ANTIOQUIA</t>
  </si>
  <si>
    <t>SANDRA JANETH GARCIA ZABALA</t>
  </si>
  <si>
    <t>https://community.secop.gov.co/Public/Tendering/ContractNoticePhases/View?PPI=CO1.PPI.32707290&amp;isFromPublicArea=True&amp;isModal=False</t>
  </si>
  <si>
    <t>PRESTACIÓN DE SERVICIOS PROFESIONALES COMO LICENCIADO EN EDUCACIÓN FISICA RECREACIÓN Y DEPORTE O PROFESIONAL EN DEPORTE PARA LA ENTIDAD</t>
  </si>
  <si>
    <t>LUIS ALEJANDRO BEDOYA CONTRERAS</t>
  </si>
  <si>
    <t>https://community.secop.gov.co/Public/Tendering/ContractNoticePhases/View?PPI=CO1.PPI.32682809&amp;isFromPublicArea=True&amp;isModal=False</t>
  </si>
  <si>
    <t>6 MESES Y 14 DÍAS</t>
  </si>
  <si>
    <t>PRESTACIÓN DE SERVICIOS  PARA EL APOYO TERRITORIAL DE LOS JUEGOS DEPORTIVOS INSTITUCIONALES  DE INDEPORTES ANTIOQUIA</t>
  </si>
  <si>
    <t>https://community.secop.gov.co/Public/Tendering/ContractNoticePhases/View?PPI=CO1.PPI.32905187&amp;isFromPublicArea=True&amp;isModal=False</t>
  </si>
  <si>
    <t>6 MESES Y 7 DÍAS</t>
  </si>
  <si>
    <t>PRESTACIÓN DE SERVICIOS PARA LA PREPARACIÓN LOGISTICA DE LOS JUEGOS DEPORTIVOS INSTITUCIONALES DE INDEPORTES ANTIOQUIA</t>
  </si>
  <si>
    <t>https://community.secop.gov.co/Public/Tendering/ContractNoticePhases/View?PPI=CO1.PPI.32885710&amp;isFromPublicArea=True&amp;isModal=False</t>
  </si>
  <si>
    <t>CONTRATO INTERADMINISTRATIVO DE MANDATO, SIN REPRESENTACIÓN, PARA EL DESARROLLO Y LA EJECUCIÓN DEL PLAN DE MEDIOS Y LAS ESTRATEGIAS COMUNICACIONALES DE INDEPORTES ANTIOQUIA</t>
  </si>
  <si>
    <t>https://community.secop.gov.co/Public/Tendering/ContractNoticePhases/View?PPI=CO1.PPI.32824122&amp;isFromPublicArea=True&amp;isModal=False</t>
  </si>
  <si>
    <t>PRESTACIÓN DE SERVICIOS DE APOYO A LA GESTIÓN OPERATIVA Y DE MANTENIMIENTO DE LA SEDE VILLA DEPORTIVA DE INDEPORTES ANTIOQUIA</t>
  </si>
  <si>
    <t>OMAR JOSE VANEGAS TANGARIFE</t>
  </si>
  <si>
    <t>https://community.secop.gov.co/Public/Tendering/ContractNoticePhases/View?PPI=CO1.PPI.32687739&amp;isFromPublicArea=True&amp;isModal=False</t>
  </si>
  <si>
    <t xml:space="preserve">CONTRATO INTERADMINISTRATIVO PARA DESARROLLAR ESTUDIO TÉCNICO SEGÚN LA METODOLOGÍA DEL DEPARTAMENTO ADMINISTRATIVO DE LA FUNCIÓN PÚBLICA PARA EL PROCESO DE MODERNIZACIÓN DE INDEPORTES ANTIOQUIA, SU ESTRUCTURA ORGANIZACIONAL Y ACOMPAÑAMIENTO EN LA IMPLEMENTACIÓN. </t>
  </si>
  <si>
    <t>https://community.secop.gov.co/Public/Tendering/ContractNoticePhases/View?PPI=CO1.PPI.32984341&amp;isFromPublicArea=True&amp;isModal=False</t>
  </si>
  <si>
    <t>CONTRATO INTERADMINISTRATIVO PARA REALIZAR AUDITORÍAS INTERNAS AL SISTEMA INTEGRAL DE GESTIÓN Y FORTALECER CAPACIDADES DE LOS AUDITORES INTERNOS Y SERVIDORES QUE PARTICIPAN EN EL PROCESO.</t>
  </si>
  <si>
    <t>https://community.secop.gov.co/Public/Tendering/ContractNoticePhases/View?PPI=CO1.PPI.32785639&amp;isFro mPublicArea=True&amp;isModal=False</t>
  </si>
  <si>
    <t>CONVENIO CON LA LIGA ANTIOQUEÑA DE TIRO DEPORTIVO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</si>
  <si>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TIRO DEPORTIVO</t>
  </si>
  <si>
    <t>https://community.secop.gov.co/Public/Tendering/ContractNoticePhases/View?PPI=CO1.PPI.32754571&amp;isFromPublicArea=True&amp;isModal=False</t>
  </si>
  <si>
    <t xml:space="preserve">175 DÍAS </t>
  </si>
  <si>
    <t>634A</t>
  </si>
  <si>
    <t xml:space="preserve">SUMINISTRO DE KITS PARA LOS PROGRAMAS DE INDEPORTES ANTIOQUIA </t>
  </si>
  <si>
    <t>SUBASTA INVERSA</t>
  </si>
  <si>
    <t>INVERSIONES BLUCHER SAS</t>
  </si>
  <si>
    <t>https://community.secop.gov.co/Public/Tendering/ContractNoticePhases/View?PPI=CO1.PPI.31666044&amp;isFromPublicArea=True&amp;isModal=False</t>
  </si>
  <si>
    <t>634B</t>
  </si>
  <si>
    <t>LA CASA DEL DIDACTICO Y TECNOLOGICA S.A.S</t>
  </si>
  <si>
    <t>634C</t>
  </si>
  <si>
    <t>CONVENIO INTERADMINISTRATIVO PARA EL APOYO EN EL DESARROLLO DE LOS FESTIVALES DEPORTIVOS ESCOLARES DE INDEPORTES ANTIOQUIA, EN LA SUBREGIÓN DEL ORIENTE, QUE TENDRÁ COMO SEDE EL MUNICIPIO DE COCORNÁ, ANTIOQUIA.</t>
  </si>
  <si>
    <t xml:space="preserve">MUNICIPIO DE COCORNÁ </t>
  </si>
  <si>
    <t>Aporte municipio en especie $122.500.000
Valor total contrato $844.687.275</t>
  </si>
  <si>
    <t>https://community.secop.gov.co/Public/Tendering/ContractNoticePhases/View?PPI=CO1.PPI.32764107&amp;isFromPublicArea=True&amp;isModal=False</t>
  </si>
  <si>
    <t>CONVENIO INTERADMINISTRATIVO PARA EL APOYO EN EL DESARROLLO DE LOS FESTIVALES DEPORTIVOS ESCOLARES DE INDEPORTES ANTIOQUIA, EN LA SUBREGIÓN DEL OCCIDENTE, QUE TENDRÁ COMO SEDE EL MUNICIPIO DE SABANALARGA, ANTIOQUIA. (TASA PRODEPORTE)</t>
  </si>
  <si>
    <t>MUNICIPIO DE SABANALARGA</t>
  </si>
  <si>
    <t>Aporte municipio en especie $50.700.000
Valor total contrato $348.215.045</t>
  </si>
  <si>
    <t>https://community.secop.gov.co/Public/Tendering/ContractNoticePhases/View?PPI=CO1.PPI.32768408&amp;isFromPublicArea=True&amp;isModal=False</t>
  </si>
  <si>
    <t>2  MESES</t>
  </si>
  <si>
    <t>CONTRATO INTERADMINISTRATIVO PARA EL ACOMPAÑAMIENTO A LA CANDIDATURA DE ANTIOQUIA COMO SEDE DE LOS JUEGOS NACIONALES Y PARA-NACIONALES 2027</t>
  </si>
  <si>
    <t>Contrato resciliado, mensaje proceso SECOP</t>
  </si>
  <si>
    <t>PRESTACIÓN DE SERVICIOS PARA CAPACITACIONES EN DESARROLLO HUMANO Y COMPETENCIAS PARA LOS ACTORES DEL SECTOR DEPORTE, RECREACIÓN Y ACTIVIDAD FÍSICA EN EL DEPARTAMENTO DE ANTIOQUIA</t>
  </si>
  <si>
    <t>Universidad Católica de Oriente – UCO</t>
  </si>
  <si>
    <t>https://community.secop.gov.co/Public/Tendering/ContractNoticePhases/View?PPI=CO1.PPI.32984966&amp;isFromPublicArea=True&amp;isModal=False</t>
  </si>
  <si>
    <t>833A</t>
  </si>
  <si>
    <t>JOHN ALBERTO BETANCUR MAYA</t>
  </si>
  <si>
    <t>https://community.secop.gov.co/Public/Tendering/ContractNoticePhases/View?PPI=CO1.PPI.32892250&amp;isFromPublicArea=True&amp;isModal=False</t>
  </si>
  <si>
    <t>CONVENIO INTERADMINISTRATIVO PARA EL APOYO EN EL DESARROLLO DE LOS FESTIVALES DEPORTIVOS ESCOLARES DE INDEPORTES ANTIOQUIA, EN LA SUBREGIÓN DEL NORDESTE Y MAGDALENA MEDIO, QUE TENDRÁ COMO SEDE EL MUNICIPIO DE CISNEROS, ANTIOQUIA.</t>
  </si>
  <si>
    <t>MUNICIPIO DE CISNEROS</t>
  </si>
  <si>
    <t>218020000
Aportes Municipio</t>
  </si>
  <si>
    <t>https://community.secop.gov.co/Public/Tendering/ContractNoticePhases/View?PPI=CO1.PPI.32987591&amp;isFromPublicArea=True&amp;isModal=False</t>
  </si>
  <si>
    <t xml:space="preserve">PRESTACIÓN DE SERVICIOS COMO CONTADORA PÚBLICA PARA INDEPORTES ANTIOQUIA. </t>
  </si>
  <si>
    <t>LEIDY JOHANA GALLEGO GALLEGO</t>
  </si>
  <si>
    <t>SIN POLIZA</t>
  </si>
  <si>
    <t>https://community.secop.gov.co/Public/Tendering/ContractNoticePhases/View?PPI=CO1.PPI.32879528&amp;isFromPublicArea=True&amp;isModal=False</t>
  </si>
  <si>
    <t>5 MESES 26 DÍAS</t>
  </si>
  <si>
    <t>PRESTACIÓN DE SERVICIOS COMO ADMINISTRADORA DE NEGOCIOS PARA INDEPORTES ANTIOQUIA</t>
  </si>
  <si>
    <t>CATALINA QUINTERO GARCÍA</t>
  </si>
  <si>
    <t>GASTOS DE 
DESPLAZAMIENTO
$4.356.752</t>
  </si>
  <si>
    <t>https://community.secop.gov.co/Public/Tendering/ContractNoticePhases/View?PPI=CO1.PPI.32900840&amp;isFromPublicArea=True&amp;isModal=False</t>
  </si>
  <si>
    <r>
      <rPr>
        <sz val="12"/>
        <color rgb="FF000000"/>
        <rFont val="Aptos Narrow"/>
        <family val="2"/>
        <scheme val="minor"/>
      </rPr>
      <t xml:space="preserve">5 MESES </t>
    </r>
    <r>
      <rPr>
        <sz val="12"/>
        <color rgb="FFFF0000"/>
        <rFont val="Aptos Narrow"/>
        <family val="2"/>
        <scheme val="minor"/>
      </rPr>
      <t>26 DÍAS</t>
    </r>
  </si>
  <si>
    <t>PRESTACIÓN DE SERVICIOS DE UN ENTRENADOR DE ATLETISMO PARA INDEPORTES ANTIOQUIA</t>
  </si>
  <si>
    <t>PRINCESA MARIA OLIVEROS BOHORQUEZ</t>
  </si>
  <si>
    <t xml:space="preserve">39311632
</t>
  </si>
  <si>
    <t xml:space="preserve">   4,908,936.00</t>
  </si>
  <si>
    <t>https://community.secop.gov.co/Public/Tendering/ContractNoticePhases/View?PPI=CO1.PPI.32905762&amp;isFromPublicArea=True&amp;isModal=False</t>
  </si>
  <si>
    <t>160 días</t>
  </si>
  <si>
    <t>NORALDO PALACIOS RIVAS</t>
  </si>
  <si>
    <t>MANUEL ARTURO OREJUELA MOSQUERA</t>
  </si>
  <si>
    <t>PRESTACIÓN DE SERVICIOS DE UN ENTRENADOR DE BOXEO PARA INDEPORTES ANTIOQUIA</t>
  </si>
  <si>
    <t>JORGE LUIS VIVAS PALACIOS</t>
  </si>
  <si>
    <t xml:space="preserve">   3,952,382.00</t>
  </si>
  <si>
    <t>PRESTACIÓN DE SERVICIOS DE UN ENTRENADOR DE AJEDREZ PARA INDEPORTES ANTIOQUIA</t>
  </si>
  <si>
    <t>WILSON ALEXANDER GARCÍA ARBOLEDA</t>
  </si>
  <si>
    <t>PRESTACIÓN DE SERVICIOS DE UN ENTRENADOR DE TEJO PARA INDEPORTES ANTIOQUIA</t>
  </si>
  <si>
    <t xml:space="preserve">   2,574,842.00</t>
  </si>
  <si>
    <t>159 días</t>
  </si>
  <si>
    <t>JUAN FERNANDO BONILLA SERNA</t>
  </si>
  <si>
    <t>PRESTACIÓN DE SERVICIOS DE UN ENTRENADOR DE ACTIVIDADES SUBACUÁTICAS PARA INDEPORTES ANTIOQUIA</t>
  </si>
  <si>
    <t>VALENTINA HIDALGO LÓPEZ,</t>
  </si>
  <si>
    <t>PRESTACIÓN DE SERVICIOS DE UN ENTRENADOR DE HAPKIDO PARA INDEPORTES ANTIOQUIA</t>
  </si>
  <si>
    <t>Yonathan Uribe Pérez</t>
  </si>
  <si>
    <t>Yonier Uribe Pérez</t>
  </si>
  <si>
    <t xml:space="preserve">   6,920,169.00</t>
  </si>
  <si>
    <t>PRESTACIÓN DE SERVICIOS DE UN ENTRENADOR DE REMO PARA INDEPORTES ANTIOQUIA</t>
  </si>
  <si>
    <t>Zulay Tatiana Gil Aristizábal</t>
  </si>
  <si>
    <t>PRESTACIÓN DE SERVICIOS DE UN ENTRENADOR DE TENIS EN SILLAS DE RUEDAS PARA INDEPORTES ANTIOQUIA</t>
  </si>
  <si>
    <t>DAVID SANTIAGO SANCHEZ PUERTA</t>
  </si>
  <si>
    <t>CONVENIO INTERADMINISTRATIVO PARA EL APOYO EN EL DESARROLLO DE LOS FESTIVALES DEPORTIVOS ESCOLARES DE INDEPORTES ANTIOQUIA, EN LA SUBREGIÓN DEL NORTE Y BAJO CAUCA, QUE TENDRÁ COMO SEDE EL MUNICIPIO DE CAROLINA DEL PRÍNCIPE, ANTIOQUIA.</t>
  </si>
  <si>
    <t>MUNICIPIO DE CAROLINA DEL PRINCIPE</t>
  </si>
  <si>
    <t>Aportes Municipio $94.655.800</t>
  </si>
  <si>
    <t>https://community.secop.gov.co/Public/Tendering/ContractNoticePhases/View?PPI=CO1.PPI.33113518&amp;isFromPublicArea=True&amp;isModal=False</t>
  </si>
  <si>
    <t>2 meses</t>
  </si>
  <si>
    <t>CONVENIO CON LA LIGA ANTIOQUEÑA DE BALONMANO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</si>
  <si>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BALONMANO</t>
  </si>
  <si>
    <t>https://community.secop.gov.co/Public/Tendering/ContractNoticePhases/View?PPI=CO1.PPI.32933159&amp;isFromPublicArea=True&amp;isModal=False</t>
  </si>
  <si>
    <t>5 MESES Y 15 DÍAS</t>
  </si>
  <si>
    <t>ADICIÓN 1 AL CONVENIO 431 DE 2024 CUYO OBJETO ES: CONVENIO CON LA LIGA ANTIOQUEÑA DE BALONMANO PARA CONTRIBUIR AL DESARROLLO DEL PROGRAMA DE ALTOS LOGROS Y LIDERAZGO DEPORTIVO PARA LA PREPARACIÓN Y PARTICIPACIÓN EN COMPETENCIAS DEPORTIVAS DE CARÁCTER NACIONAL E INTERNACIONAL DE LOS DEPORTISTAS QUE CONFORMAN LA SELECCIÓN ANTIOQUIA PARA JUEGOS NACIONALES.</t>
  </si>
  <si>
    <t xml:space="preserve">PRESTAR SERVICIOS PROFESIONALES COMO FISIOTERAPEUTA PARA INDEPORTES ANTIOQUIA </t>
  </si>
  <si>
    <t>JUAN SEBASTIAN MALDONADO ALVAREZ</t>
  </si>
  <si>
    <t>https://community.secop.gov.co/Public/Tendering/ContractNoticePhases/View?PPI=CO1.PPI.32916508&amp;isFromPublicArea=True&amp;isModal=False</t>
  </si>
  <si>
    <t>5 MESES Y 26 DÍAS</t>
  </si>
  <si>
    <t>CONVENIO INTERADMINISTRATIVO PARA EL APOYO EN EL DESARROLLO DE LOS FESTIVALES DEPORTIVOS ESCOLARES DE INDEPORTES ANTIOQUIA, EN LA SUBREGIÓN DEL SUROESTE, QUE TENDRÁ COMO SEDE EL MUNICIPIO DE JERICÓ, ANTIOQUIA.</t>
  </si>
  <si>
    <t>MUNICIPIO DE JERICÓ</t>
  </si>
  <si>
    <t>Aportes Municipio
$ 49.400.000</t>
  </si>
  <si>
    <t>037</t>
  </si>
  <si>
    <t>https://community.secop.gov.co/Public/Tendering/ContractNoticePhases/View?PPI=CO1.PPI.32995621&amp;isFromPublicArea=True&amp;isModal=False</t>
  </si>
  <si>
    <t>PRESTACIÓN DE SERVICIOS EN ALTA GERENCIA PARA INDEPORTES ANTIOQUIA</t>
  </si>
  <si>
    <t>JUAN FERNANDO ORTIZ ARANGO</t>
  </si>
  <si>
    <t>GASTOS DE DESPLAZAMIENTO POR
$8,000,000</t>
  </si>
  <si>
    <t>https://community.secop.gov.co/Public/Tendering/ContractNoticePhases/View?PPI=CO1.PPI.32985147&amp;isFromPublicArea=True&amp;isModal=False</t>
  </si>
  <si>
    <t>170 DIAS</t>
  </si>
  <si>
    <t>CONVENIO INTERADMINISTRATIVO PARA EL APOYO EN EL DESARROLLO DE LOS FESTIVALES DEPORTIVOS ESCOLARES DE INDEPORTES ANTIOQUIA, EN LA SUBREGIÓN DEL URABÁ, QUE TENDRÁ COMO SEDE EL MUNICIPIO DE CAREPA, ANTIOQUIA</t>
  </si>
  <si>
    <t>INSTITUTO MUNICIPAL DE DEPORTES DEL MUNICIPIO DE CAREPA</t>
  </si>
  <si>
    <t>Aportes Instituto $100.670.000</t>
  </si>
  <si>
    <t>https://community.secop.gov.co/Public/Tendering/ContractNoticePhases/View?PPI=CO1.PPI.33022643&amp;isFromPublicArea=True&amp;isModal=False</t>
  </si>
  <si>
    <t>PRESTACIÓN DE SERVICIOS DE CAPACITACIÓN PARA ACTUALIZACIÓN TÉCNICA EN LA NUEVA REGLAMENTACIÓN DE LA WORLD ATHLETICS DIRIGIDA A LOS ENTRENADORES DE ATLETISMO DEL DEPARTAMENTO</t>
  </si>
  <si>
    <t>PRESTACIÓN DE SERVICIOS PROFESIONALES Y DE APOYO  A  LA GESTIÓN - PERSONA JURÍDICA</t>
  </si>
  <si>
    <t>LIGA DE ATLETISMO DE ANTIOQUIA - LIGATLE_x000D_</t>
  </si>
  <si>
    <t>https://community.secop.gov.co/Public/Tendering/ContractNoticePhases/ViewPPI=CO1.PPI.32994197&amp;isFromPublicArea=True&amp;isModal=False</t>
  </si>
  <si>
    <t>1 mes</t>
  </si>
  <si>
    <t>CONTRATO DE COMODATO CON LA LIGA ANTIOQUEÑA DE LEVANTAMIENTO DE PESAS PARA EL USO DE LA CASA DEL DEPORTE NEIVA 80.</t>
  </si>
  <si>
    <t>COMODATO</t>
  </si>
  <si>
    <t>Avaluo bienes $ 4.456.774.138</t>
  </si>
  <si>
    <t>https://community.secop.gov.co/Public/Tendering/ContractNoticePhases/View?PPI=CO1.PPI.33039372&amp;isFromPublicArea=True&amp;isModal=False</t>
  </si>
  <si>
    <t>3 AÑOS Y 6 MESES</t>
  </si>
  <si>
    <t>PRESTACIÓN DE SERVICIOS PROFESIONALES COMO ABOGADO PARA INDEPORTES ANTIOQUIA.</t>
  </si>
  <si>
    <t>YENIFER ALZATE VALENCIA</t>
  </si>
  <si>
    <t>https://community.secop.gov.co/Public/Tendering/ContractNoticePhases/View?PPI=CO1.PPI.33236315&amp;isFromPublicArea=True&amp;isModal=False</t>
  </si>
  <si>
    <t>154 DIAS</t>
  </si>
  <si>
    <t>PRESTACIÓN DE SERVICIOS DE UN ENTRENADOR DE ACTIVIDADES SUBACUÁTICAS PARA INDEPORTES ANTIOQUIA.</t>
  </si>
  <si>
    <t>YESICA ALEJANDRA SALZAR SOLORZANO</t>
  </si>
  <si>
    <t>https://community.secop.gov.co/Public/Tendering/ContractNoticePhases/View?PPI=CO1.PPI.33019536&amp;isFromPublicArea=True&amp;isModal=False</t>
  </si>
  <si>
    <t>PRESTACIÓN DE SERVICIOS DE UN ENTRENADOR DE BOXEO PARA INDEPORTES ANTIOQUIA.</t>
  </si>
  <si>
    <t>WILFRIDO DANIEL BALDOVINO ACOSTA</t>
  </si>
  <si>
    <t>https://community.secop.gov.co/Public/Tendering/ContractNoticePhases/View?PPI=CO1.PPI.33020055&amp;isFromPublicArea=True&amp;isModal=False</t>
  </si>
  <si>
    <t>CONVENIO CON LA LIGA DE BEISBOL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</si>
  <si>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LIGA DE BEISBOL DE ANTIOQUIA</t>
  </si>
  <si>
    <t>https://community.secop.gov.co/Public/Tendering/ContractNoticePhases/View?PPI=CO1.PPI.33021192&amp;isFromPublicArea=True&amp;isModal=False</t>
  </si>
  <si>
    <t>160 DIAS</t>
  </si>
  <si>
    <t>ADICIÓN 1 AL CONVENIO 441 DE 2024 CUYO OBJETO ES: CONVENIO CON LA LIGA ANTIOQUEÑA DE BÉISBOL   PARA CONTRIBUIR AL DESARROLLO DEL PROGRAMA DE ALTOS LOGROS Y LIDERAZGO DEPORTIVO PARA LA PREPARACIÓN Y PARTICIPACIÓN  EN COMPETENCIAS DEPORTIVAS DE CARÁCTER NACIONAL E INTERNACIONAL DE LOS DEPORTISTAS QUE CONFORMAN LA SELECCIÓN  ANTIOQUIA PARA JUEGOS NACIONALES.</t>
  </si>
  <si>
    <t xml:space="preserve">CONVENIO CON LA LIGA DE AJEDREZ DE ANTIOQUIA PARA CONTRIBUIR AL DESARROLLO DEL PROGRAMA DE ALTOS LOGROS Y LIDERAZGO DEPORTIVO PARA LA PREPARACIÓN Y PARTICIPACIÓN EN COMPETENCIAS DEPORTIVAS DE CARÁCTER NACIONAL E INTERNACIONAL DE LOS DEPORTISTAS QUE CONFORMAN LA SELECCIÓN ANTIOQUIA PARA JUEGOS NACIONALES.
</t>
  </si>
  <si>
    <t>LIGA DE AJEDREZ DE ANTIOQUIA</t>
  </si>
  <si>
    <t>https://community.secop.gov.co/Public/Tendering/ContractNoticePhases/View?PPI=CO1.PPI.33021517&amp;isFromPublicArea=True&amp;isModal=False</t>
  </si>
  <si>
    <t>ADICIÓN 1 AL CONVENIO 442 DE 2024 CUYO OBJETO ES: CONVENIO CON LA LIGA DE AJEDREZ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</si>
  <si>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CONVENIO CON LA LIGA DE DEPORTISTAS CON DISCAPACIDAD VISUAL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</si>
  <si>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LIGA DE DEPORTISTAS CON DISCAPACIDAD VISUAL DE ANTIOQUIA</t>
  </si>
  <si>
    <t>https://community.secop.gov.co/Public/Tendering/ContractNoticePhases/View?PPI=CO1.PPI.33021596&amp;isFromPublicArea=True&amp;isModal=False</t>
  </si>
  <si>
    <t>160 DÍAS</t>
  </si>
  <si>
    <t>ADICIÓN 1 AL COVENIO 443 DE 2024 CUYO OBJETO ES: CONVENIO CON LA LIGA DE DEPORTISTAS CON DISCAPACIDAD VISUAL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</si>
  <si>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CONTRATO INTERADMINISTRATIVO DE MANDATO SIN REPRESENTACIÓN BAJO LA MODALIDAD DE ADMINISTRACIÓN DELEGADA DE RECURSOS PARA LA PRESTACIÓN DE SERVICIOS DE TRANSPORTE PARA EL DESARROLLO DE LAS ACTIVIDADES DE INDEPORTES ANTIOQUIA.</t>
  </si>
  <si>
    <t xml:space="preserve">RENTING DE ANTIOQUIA  </t>
  </si>
  <si>
    <t>YENIFER MARCELA AVENDAÑO BERNAL</t>
  </si>
  <si>
    <t>155 DIAS</t>
  </si>
  <si>
    <t>740A</t>
  </si>
  <si>
    <t>PRESTACIÓN DE SERVICIOS DE CAPACITACIÓN EN NUEVAS TENDENCIAS DEPORTIVAS PARA LA SUBREGIÓN DEL OCCIDENTE DEL DEPARTAMENTO DE ANTIOQUIA</t>
  </si>
  <si>
    <t>CORPORACION ACCIONES INNOVADORAS</t>
  </si>
  <si>
    <t>https://community.secop.gov.co/Public/Tendering/ContractNoticePhases/View?PPI=CO1.PPI.33378524&amp;isFromPublicArea=True&amp;isModal=False</t>
  </si>
  <si>
    <t>PRESTACIÓN DE SERVICIOS PARA CAPACITACIONES EN ADMINISTRACIÓN, MÁRKETING, GESTIÓN Y PLANIFICACIÓN DEPORTIVA</t>
  </si>
  <si>
    <t>UNIVERSIDAD AUTONOMA LATINOAMERICANA UNAULA</t>
  </si>
  <si>
    <t>https://community.secop.gov.co/Public/Tendering/ContractNoticePhases/View?PPI=CO1.PPI.33371298&amp;isFromPublicArea=True&amp;isModal=False</t>
  </si>
  <si>
    <t>ADICIÓN N°1 AL CONTRATO 446 DE 2024 CUYO OBJETO ES: PRESTACIÓN DE SERVICIOS PARA CAPACITACIONES EN ADMINISTRACIÓN, MÁRKETING, GESTIÓN Y PLANIFICACIÓN DEPORTIVA</t>
  </si>
  <si>
    <t>PRESTACIÓN DE SERVICIOS PROFESIONALES COMO PSICÓLOGO PARA INDEPORTES ANTIOQUIA.</t>
  </si>
  <si>
    <t>GASTOS DE DESPLAZAMIENTO $4.400.000</t>
  </si>
  <si>
    <t>038</t>
  </si>
  <si>
    <t>https://community.secop.gov.co/Public/Tendering/ContractNoticePhases/View?PPI=CO1.PPI.33145543&amp;isFromPublicArea=True&amp;isModal=False</t>
  </si>
  <si>
    <t>158 DIAS</t>
  </si>
  <si>
    <t>CONVENIO CON LA LIGA ANTIOQUEÑA DE ESGRIMA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</si>
  <si>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ESGRIMA</t>
  </si>
  <si>
    <t>https://community.secop.gov.co/Public/Tendering/ContractNoticePhases/View?PPI=CO1.PPI.33204605&amp;isFromPublicArea=True&amp;isModal=False</t>
  </si>
  <si>
    <t>CONVENIO CON LA LIGA ANTIOQUEÑA DE ARQUERÍA PARA CONTRIBUIR A LA PREPARACIÓN DE LOS ATLETAS QUE CONFORMAN LA SELECCIÓN ANTIOQUIA PARA LA PARTICIPACIÓN EN LOS JUEGOS NACIONALES DEPORTIVOS JUVENILES 2024.</t>
  </si>
  <si>
    <t>LIGA ANTIOQUEÑA DE ARQUERIA</t>
  </si>
  <si>
    <t>https://community.secop.gov.co/Public/Tendering/ContractNoticePhases/View?PPI=CO1.PPI.33205929&amp;isFromPublicArea=True&amp;isModal=False</t>
  </si>
  <si>
    <t>CONVENIO CON LA LIGA ANTIOQUEÑA DE TAEKWONDO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</si>
  <si>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TAEKWONDO</t>
  </si>
  <si>
    <t>https://community.secop.gov.co/Public/Tendering/ContractNoticePhases/View?PPI=CO1.PPI.33203487&amp;isFromPublicArea=True&amp;isModal=False</t>
  </si>
  <si>
    <t>ADICIÓN AL CONVENIO 450 DE 2024 CUYO OBJETO ES:  CONVENIO CON LA LIGA ANTIOQUEÑA DE TAEKWONDO PARA CONTRIBUIR AL DESARROLLO DEL PROGRAMA DE ALTOS LOGROS Y LIDERAZGO DEPORTIVO PARA LA PREPARACIÓN Y PARTICIPACIÓN  EN COMPETENCIAS DEPORTIVAS DE CARÁCTER NACIONAL E INTERNACIONAL DE LOS DEPORTISTAS QUE CONFORMAN LA SELECCIÓN  ANTIOQUIA PARA JUEGOS NACIONALES.</t>
  </si>
  <si>
    <t>CONVENIO CON LA LIGA DE TENIS DE MESA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</si>
  <si>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LIGA DE TENIS DE MESA DE ANTIOQUIA</t>
  </si>
  <si>
    <t xml:space="preserve">  NA  </t>
  </si>
  <si>
    <t>https://community.secop.gov.co/Public/Tendering/ContractNoticePhases/View?PPI=CO1.PPI.33206089&amp;isFromPublicArea=True&amp;isModal=False</t>
  </si>
  <si>
    <t>ADICIÓN AL CONVENIO 451  DE 2024 CUYO OBJETO ES:  CONVENIO CON LA  LIGA DE TENIS DE MESA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</si>
  <si>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CONVENIO CON LA LIGA ANTIOQUEÑA DE LEVANTAMIENTO DE PESAS PARA CONTRIBUIR AL DESARROLLO DEL PROGRAMA DE ALTOS LOGROS Y LIDERAZGO DEPORTIVO PARA LA PREPARACIÓN Y PARTICIPACIÓN EN COMPETENCIAS DEPORTIVAS DE CARÁCTER NACIONAL E INTERNACIONAL DE LOS DEPORTISTAS QUE CONFORMAN LA SELECCIÓN ANTIOQUIA PARA JUEGOS NACIONALES.</t>
  </si>
  <si>
    <t>https://community.secop.gov.co/Public/Tendering/ContractNoticePhases/View?PPI=CO1.PPI.33207058&amp;isFromPublicArea=True&amp;isModal=False</t>
  </si>
  <si>
    <t>ADICIÓN AL CONVENIO 452 DE 2024 CUYO OBJETO ES: CONVENIO CON LA LIGA ANTIOQUEÑA DE LEVANTAMIENTO DE PESAS PARA CONTRIBUIR AL DESARROLLO DEL PROGRAMA DE ALTOS LOGROS Y LIDERAZGO DEPORTIVO PARA LA PREPARACIÓN Y PARTICIPACIÓN EN COMPETENCIAS DEPORTIVAS DE CARÁCTER NACIONAL E INTERNACIONAL DE LOS DEPORTISTAS QUE CONFORMAN LA SELECCIÓN ANTIOQUIA PARA JUEGOS NACIONALES.</t>
  </si>
  <si>
    <t>PRESTACIÓN DE SERVICIOS PROFESIONALES COMO INGENIERO PARA INDEPORTES ANTIOQUIA.</t>
  </si>
  <si>
    <t>GUILLERMO LEÓN RENDÓN RENDÓN</t>
  </si>
  <si>
    <t>https://community.secop.gov.co/Public/Tendering/ContractNoticePhases/View?PPI=CO1.PPI.33299039&amp;isFromPublicArea=True&amp;isModal=False</t>
  </si>
  <si>
    <t>PRESTACIÓN DE SERVICIOS DE CAPACITACIÓN EN PRIMER RESPONDIENTE PARA ENTRENADORES DEPORTIVOS DEL DEPARTAMENTO DE ANTIOQUIA</t>
  </si>
  <si>
    <t>SINDICATO ANTIOQUIEÑO DE ANESTESIOLOGIA - ANESTECIAR</t>
  </si>
  <si>
    <t>https://community.secop.gov.co/Public/Tendering/ContractNoticePhases/View?PPI=CO1.PPI.33642110&amp;isFromPublicArea=True&amp;isModal=False</t>
  </si>
  <si>
    <t>134 DÍAS</t>
  </si>
  <si>
    <t>PRESTACIÓN DE SERVICIOS DE UN ENTRENADOR DE BÉISBOL PARA INDEPORTES ANTIOQUIA</t>
  </si>
  <si>
    <t>CARLOS ALBERTO OJEDA MEJÍA</t>
  </si>
  <si>
    <t>https://community.secop.gov.co/Public/Tendering/ContractNoticePhases/View?PPI=CO1.PPI.33149908&amp;isFromPublicArea=True&amp;isModal=False</t>
  </si>
  <si>
    <t>145 DIAS</t>
  </si>
  <si>
    <t xml:space="preserve">CONVENIO CON LA LIGA ANTIOQUEÑA DE KARATE DO PARA CONTRIBUIR A LA PREPARACIÓN DE LOS ATLETAS QUE CONFORMAN LA SELECCIÓN ANTIOQUIA PARA LA PARTICIPACIÓN EN LOS JUEGOS NACIONALES DEPORTIVOS JUVENILES 2024. </t>
  </si>
  <si>
    <t>039</t>
  </si>
  <si>
    <t>https://community.secop.gov.co/Public/Tendering/ContractNoticePhases/View?PPI=CO1.PPI.33344261&amp;isFromPublicArea=True&amp;isModal=False</t>
  </si>
  <si>
    <t xml:space="preserve">4 MESES Y 25 DÍAS </t>
  </si>
  <si>
    <t xml:space="preserve">ADICIÓN 1 AL CONTRATO 457 DE 2024 CUYO OBJETO ES: CONVENIO CON LA LIGA ANTIOQUEÑA DE KARATE DO PARA CONTRIBUIR A LA PREPARACIÓN DE LOS ATLETAS QUE CONFORMAN LA SELECCIÓN ANTIOQUIA PARA LA PARTICIPACIÓN EN LOS JUEGOS NACIONALES DEPORTIVOS JUVENILES 2024. </t>
  </si>
  <si>
    <t>CONVENIO CON LA  LIGA DE TENIS DE CAMPO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</si>
  <si>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LIGA DE TENIS CAMPO DE ANTIOQUIA - L.A.T.</t>
  </si>
  <si>
    <t>https://community.secop.gov.co/Public/Tendering/ContractNoticePhases/View?PPI=CO1.PPI.33345212&amp;isFromPublicArea=True&amp;isModal=False</t>
  </si>
  <si>
    <t>ADICIÓN 1 AL CONVENIO 458 DE 2024 CUYO OBJETO ES: CONVENIO CON LA LIGA DE TENIS DE CAMPO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</si>
  <si>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PRESTACIÓN DE SERVICIOS COMO TÉCNICO EN DISEÑO GRÁFICO Y PRODUCCIÓN AUDIO VISUAL PARA INDEPORTES ANTIOQUIA.</t>
  </si>
  <si>
    <t>SIMÓN PINEDA DUQUE</t>
  </si>
  <si>
    <t>ARACELLY ARREDONDO PALACIO</t>
  </si>
  <si>
    <t>https://community.secop.gov.co/Public/Tendering/ContractNoticePhases/View?PPI=CO1.PPI.33377937&amp;isFro mPublicArea=True&amp;isModal=False</t>
  </si>
  <si>
    <t xml:space="preserve">149 DÍAS </t>
  </si>
  <si>
    <t>CONVENIO INTERADMINISTRATIVO PARA EL APOYO EN EL DESARROLLO DE LOS JUEGOS INTERCOLEGIADOS 2024 PARA LA FASE SUBREGIONAL DEL NORDESTE Y MAGDALENA MEDIO, QUE TENDRÁ COMO SUBSEDE AL MUNICIPIO DE CISNEROS, ANTIOQUIA (TASA PRODEPORTE)</t>
  </si>
  <si>
    <t>Aportes Municipio
$193.120.000
Total Contrato $399.279.191</t>
  </si>
  <si>
    <t>https://community.secop.gov.co/Public/Tendering/ContractNoticePhases/View?PPI=CO1.PPI.33797673&amp;isFromPublicArea=True&amp;isModal=False</t>
  </si>
  <si>
    <t>PRESTACIÓN DE SERVICIOS DE APOYO A LA GESTIÓN PARA LOS DIFERENTES PROGRAMAS DE INDEPORTES ANTIOQUIA</t>
  </si>
  <si>
    <t>DARLYN VANESA OTALVARO MONTOYA</t>
  </si>
  <si>
    <t>Gastos de Desplazamiento $3.000.000</t>
  </si>
  <si>
    <t>040</t>
  </si>
  <si>
    <t>https://community.secop.gov.co/Public/Tendering/ContractNoticePhases/View?PPI=CO1.PPI.33452158&amp;isFromPublicArea=True&amp;isModal=False</t>
  </si>
  <si>
    <t xml:space="preserve">4 MESES Y 19 DÍAS </t>
  </si>
  <si>
    <t>PRESTACIÓN DE SERVICIOS DE UN ENTRENADOR DE FÚTBOL PARA INDEPORTES ANTIOQUIA</t>
  </si>
  <si>
    <t>DEIVY JOHAN MEJIA TORRES</t>
  </si>
  <si>
    <t>https://community.secop.gov.co/Public/Tendering/ContractNoticePhases/View?PPI=CO1.PPI.33446639&amp;isFromPublicArea=True&amp;isModal=False</t>
  </si>
  <si>
    <t xml:space="preserve">4 MESES Y 17 DÍAS </t>
  </si>
  <si>
    <t xml:space="preserve">PRESTACIÓN DE SERVICIOS PROFESIONALES PARA APOYAR LA GESTIÓN ADMINISTRATIVA PARA INDEPORTES ANTIOQUIA. </t>
  </si>
  <si>
    <t>Gastos de Desplazamiento $9.000.000</t>
  </si>
  <si>
    <t>https://community.secop.gov.co/Public/Tendering/ContractNoticePhases/View?PPI=CO1.PPI.33483625&amp;isFromPublicArea=True&amp;isModal=False</t>
  </si>
  <si>
    <t>PRESTACIÓN DE SERVICIOS COMO CONTADOR PÚBLICO PARA INDEPORTES ANTIOQUIA.</t>
  </si>
  <si>
    <t>Gastos de Desplazamiento $4.000.000</t>
  </si>
  <si>
    <t>https://community.secop.gov.co/Public/Tendering/ContractNoticePhases/View?PPI=CO1.PPI.33481920&amp;isFromPublicArea=True&amp;isModal=False</t>
  </si>
  <si>
    <t>PRESTACIÓN DE SERVICIOS DE APOYO A LA GESTIÓN EN LOS PROCESOS ADMINISTRATIVOS DE INDEPORTES ANTIOQUIA</t>
  </si>
  <si>
    <t>Gastos de Desplazamiento $8.000.000</t>
  </si>
  <si>
    <t>https://community.secop.gov.co/Public/Tendering/ContractNoticePhases/View?PPI=CO1.PPI.33484853&amp;isFromPublicArea=True&amp;isModal=False</t>
  </si>
  <si>
    <t>CONVENIO INTERADMINISTRATIVO PARA EL APOYO EN EL DESARROLLO DE LOS JUEGOS INTERCOLEGIADOS 2024 PARA LA FASE SUBREGIONAL DEL NORDESTE Y MAGDALENA MEDIO, QUE TENDRÁ COMO SEDE AL MUNICIPIO DE SAN ROQUE, ANTIOQUIA (TASA PRODEPORTE)</t>
  </si>
  <si>
    <t>Aportes Municipio
$39.400.000
Total Contrato $265.364.521</t>
  </si>
  <si>
    <t>https://community.secop.gov.co/Public/Tendering/ContractNoticePhases/View?PPI=CO1.PPI.33797355&amp;isFromPublicArea=True&amp;isModal=False</t>
  </si>
  <si>
    <t xml:space="preserve">PRESTACIÓN DE SERVICIOS DE UN ENTRENADOR DE BALONCESTO PARA INDEPORTES ANTIOQUIA </t>
  </si>
  <si>
    <t>LUIS MIGUEL CUENCA MONTOYA</t>
  </si>
  <si>
    <t>https://community.secop.gov.co/Public/Tendering/ContractNoticePhases/View?PPI=CO1.PPI.33510066&amp;isFromPublicArea=True&amp;isModal=False</t>
  </si>
  <si>
    <t>4 MESES Y 2 DÍAS</t>
  </si>
  <si>
    <t>RICARDO PINZON MUÑOZ</t>
  </si>
  <si>
    <t>https://community.secop.gov.co/Public/Tendering/ContractNoticePhases/View?PPI=CO1.PPI.33514264&amp;isFromPublicArea=True&amp;isModal=False</t>
  </si>
  <si>
    <t>LUIS FERNANDO LOPERA MORALES</t>
  </si>
  <si>
    <t>https://community.secop.gov.co/Public/Tendering/ContractNo ticePhases/View?PPI=CO1.PPI.33514264&amp;isFromPublicArea=Tr ue&amp;isModal=False</t>
  </si>
  <si>
    <t xml:space="preserve">PRESTACIÓN DE SERVICIOS DE UN ENTRENADOR DE BALONMANO PARA INDEPORTES ANTIOQUIA </t>
  </si>
  <si>
    <t>ANA MARIA LOPERA RINCON</t>
  </si>
  <si>
    <t>https://community.secop.gov.co/Public/Tendering/ContractNo ticePhases/View?PPI=CO1.PPI.33510066&amp;isFromPublicArea=Tr ue&amp;isModal=False</t>
  </si>
  <si>
    <t>DEISY VERONICA MAZO GARCES</t>
  </si>
  <si>
    <t>MONICA VIVIANA OSPINA OROZCO</t>
  </si>
  <si>
    <t>JUAN DAVID CASTAÑEDA TOBON</t>
  </si>
  <si>
    <t xml:space="preserve">PRESTACIÓN DE SERVICIOS DE UN ENTRENADOR DE FÚTBOL PARA INDEPORTES ANTIOQUIA </t>
  </si>
  <si>
    <t>DAVID ALONSO SANCHEZ POSADA</t>
  </si>
  <si>
    <t>JAIME ORLANDO HOYOS ISAZA</t>
  </si>
  <si>
    <t xml:space="preserve">EDWIN JOVANNY MENESES QUINTERO </t>
  </si>
  <si>
    <t>https://community.secop.gov.co/Public/Tendering/ContractNoticePhases/View?PPI=CO1.PPI.33515683&amp;isFromPublicArea=True&amp;isModal=False</t>
  </si>
  <si>
    <t xml:space="preserve">PRESTACIÓN DE SERVICIOS DE UN ENTRENADOR DE FÚTBOL DE SALÓN PARA INDEPORTES ANTIOQUIA </t>
  </si>
  <si>
    <t>DIEGO ALBERTO MONTOYA GOMEZ</t>
  </si>
  <si>
    <t>JUAN CARLOS OSPINA RUIZ</t>
  </si>
  <si>
    <t>JUAN DAVID ACEVEDO FLOREZ</t>
  </si>
  <si>
    <t xml:space="preserve">PRESTACIÓN DE SERVICIOS DE UN ENTRENADOR DE SQUASH PARA INDEPORTES ANTIOQUIA </t>
  </si>
  <si>
    <t>IVAN HUMBERTO GERMAN ALVAREZ</t>
  </si>
  <si>
    <t>RUBEN DARIO ARROYAVE RESTREPO</t>
  </si>
  <si>
    <t>https://community.secop.gov.co/Public/Tendering/ContractNohttps://community.secop.gov.co/Public/Tendering/ContractNoticePhases/View?PPI=CO1.PPI.33510066&amp;isFromPublicArea=True&amp;isModal=False</t>
  </si>
  <si>
    <t xml:space="preserve">PRESTACIÓN DE SERVICIOS DE UN ENTRENADOR DE TENIS DE MESA PARA INDEPORTES ANTIOQUIA </t>
  </si>
  <si>
    <t>https://community.secop.gov.co/Public/Tendering/ContractNoticePhases/View?PPI=CO1.PPI.33510066&amp;isFromPublicArea=Tr
ue&amp;isModal=False</t>
  </si>
  <si>
    <t>OSCAR ALONSO ZULUAGA HERNANDEZ</t>
  </si>
  <si>
    <t>EDGAR MOSQUERA PALACIO</t>
  </si>
  <si>
    <t xml:space="preserve">PRESTACIÓN DE SERVICIOS DE UN ENTRENADOR DE PARA-TENIS DE MESA  PARA INDEPORTES ANTIOQUIA </t>
  </si>
  <si>
    <t>JOHANA MARCELA ARAQUE MEJIA</t>
  </si>
  <si>
    <t xml:space="preserve">PRESTACIÓN DE SERVICIOS DE UN ENTRENADOR DE PARA-ATLETISMO PARA INDEPORTES ANTIOQUIA </t>
  </si>
  <si>
    <t>DIONI ESTEBAN SANCHEZ DIOSA</t>
  </si>
  <si>
    <t xml:space="preserve">PRESTACIÓN DE SERVICIOS DE UN ENTRENADOR DE PARA-FÚTBOL SALA PARA INDEPORTES ANTIOQUIA </t>
  </si>
  <si>
    <t>JUAN CARLOS MUÑOZ AGUDELO</t>
  </si>
  <si>
    <t>JUAN PABLO PEREZ MEDINA</t>
  </si>
  <si>
    <t xml:space="preserve">PRESTACIÓN DE SERVICIOS DE UN ENTRENADOR DE PARA-TENIS DE MESA PARA INDEPORTES ANTIOQUIA </t>
  </si>
  <si>
    <t xml:space="preserve">PRESTACIÓN DE SERVICIOS DE UN ENTRENADOR DE PARA-NATACIÓN PARA INDEPORTES ANTIOQUIA </t>
  </si>
  <si>
    <t>MONICA MARIA CORTINEZ BEDOYA</t>
  </si>
  <si>
    <t>3 MESES Y 29 DÍAS</t>
  </si>
  <si>
    <t xml:space="preserve">PRESTACIÓN DE SERVICIOS DE UN ENTRENADOR DE PARA- FÚTBOL 11 PARA INDEPORTES ANTIOQUIA </t>
  </si>
  <si>
    <t xml:space="preserve">PRESTACIÓN DE SERVICIOS DE UN ENTRENADOR DE PARA-BALONCESTO PARA INDEPORTES ANTIOQUIA </t>
  </si>
  <si>
    <t xml:space="preserve">PRESTACIÓN DE SERVICIOS DE UN ENTRENADOR DE ARQUERÍA PARA INDEPORTES ANTIOQUIA </t>
  </si>
  <si>
    <t xml:space="preserve">ANGEL HORACIO BARRIOS HERNANDEZ </t>
  </si>
  <si>
    <t>https://community.secop.gov.co/Public/Tendering/ContractNoticePhases/View?PPI=CO1.PPI.33510066&amp;isFromPublicArea=TrticePhases/View?PPI=CO1.PPI.33510066&amp;isFromPublicArea=Tr</t>
  </si>
  <si>
    <t>YEISON ALEJANDRO HINESTROZA PARRA</t>
  </si>
  <si>
    <t xml:space="preserve">PRESTACIÓN DE SERVICIOS DE UN ENTRENADOR DE BÁDMINTON PARA INDEPORTES ANTIOQUIA </t>
  </si>
  <si>
    <t>CRISTINA RAMIREZ MORALES</t>
  </si>
  <si>
    <t>DIEGO ALEXANDER LOPERA GIRALDO</t>
  </si>
  <si>
    <t xml:space="preserve">PRESTACIÓN DE SERVICIOS DE UN ENTRENADOR DE ATLETISMO PARA INDEPORTES ANTIOQUIA </t>
  </si>
  <si>
    <t>4 MESES Y 22 DÍAS</t>
  </si>
  <si>
    <t>LUIS JHONLEY MOSQUERA MURILLO</t>
  </si>
  <si>
    <t>LIBARDO ANTONIO HOYOS CARMONA</t>
  </si>
  <si>
    <t>RAUL DIAZ QUEJADA</t>
  </si>
  <si>
    <t>https://community.secop.gov.co/Public/Tendering/ContractNoticePhases/View?PPI=CO1.PPI.33510066&amp;isFromPublicArea=Tr ue&amp;isModal=False</t>
  </si>
  <si>
    <t>REGLA SANDRINO IZQUIERDO</t>
  </si>
  <si>
    <t xml:space="preserve">PRESTACIÓN DE SERVICIOS DE UN ENTRENADOR DE VOLEIBOL PARA INDEPORTES ANTIOQUIA </t>
  </si>
  <si>
    <t>HERNAN ALONSO OSORIO ESTRADA</t>
  </si>
  <si>
    <t>https://community.secop.gov.co/Public/Tendering/ContractNo ticePhases/View?PPI=CO1.PPI.33510066&amp;isFromPublicArea=ue&amp;isModal=False</t>
  </si>
  <si>
    <t>LUIS ALFONSO VARELA</t>
  </si>
  <si>
    <t>YEFERSON CORREA CANO</t>
  </si>
  <si>
    <t>JOHN ALEXANDER HOYOS OCAMPO</t>
  </si>
  <si>
    <t xml:space="preserve">PRESTACIÓN DE SERVICIOS DE UN ENTRENADOR DE ESGRIMA PARA INDEPORTES ANTIOQUIA </t>
  </si>
  <si>
    <t>MOISES ALFREDO REQUENA PIÑA</t>
  </si>
  <si>
    <t>ENMANUEL HOYOS VICTORIA</t>
  </si>
  <si>
    <t xml:space="preserve">PRESTACIÓN DE SERVICIOS DE UN ENTRENADOR DE LUCHA PARA INDEPORTES ANTIOQUIA </t>
  </si>
  <si>
    <t>IVAN DE JESUS DUQUE ARANGO</t>
  </si>
  <si>
    <t>JUAN DAVID CORTES AGUDELO</t>
  </si>
  <si>
    <t xml:space="preserve">PRESTACIÓN DE SERVICIOS DE UN ENTRENADOR DE TAEKWONDO PARA INDEPORTES ANTIOQUIA </t>
  </si>
  <si>
    <t>OSCAR WILLINGTON ORTIZ VELASQUEZ</t>
  </si>
  <si>
    <t xml:space="preserve">PRESTACIÓN DE SERVICIOS DE UN ENTRENADOR DE BOXEO PARA INDEPORTES ANTIOQUIA </t>
  </si>
  <si>
    <t xml:space="preserve">https://community.secop.gov.co/Public/Tendering/ContractNo ticePhases/View?PPI=CO1.PPI.33514264&amp;isFromPublicArea=Tr  ticePhases/View?PPI=CO1.PPI.33514264&amp;isFromPublicArea=Tr </t>
  </si>
  <si>
    <t xml:space="preserve">PRESTACIÓN DE SERVICIOS DE UN ENTRENADOR DE NATACIÓN PARA INDEPORTES ANTIOQUIA </t>
  </si>
  <si>
    <t>JULIO YOANDY PEREZ MARTINEZ</t>
  </si>
  <si>
    <t>DIANA MARCELA URAN SALAZAR</t>
  </si>
  <si>
    <t xml:space="preserve">PRESTACIÓN DE SERVICIOS DE UN ENTRENADOR DE BOCCIA PARA INDEPORTES ANTIOQUIA </t>
  </si>
  <si>
    <t>MAURICIO GIRALDO VILLA</t>
  </si>
  <si>
    <t>TATIANA LEON VALENCIA</t>
  </si>
  <si>
    <t>https://community.secop.gov.co/Public/Tendering/ContractNoticePhases/View?PPI=CO1.PPI.33514264&amp;isFromPublicArea=TrticePhases/View?PPI=CO1.PPI.33514264&amp;isFromPublicArea=Tr</t>
  </si>
  <si>
    <t xml:space="preserve">PRESTACIÓN DE SERVICIOS DE UN ENTRENADOR DE RUGBY PARA INDEPORTES ANTIOQUIA </t>
  </si>
  <si>
    <t>DIEGO ANDRES POSADA GIRALDO</t>
  </si>
  <si>
    <t>JUAN SEBASTIAN GIRALDO RAMIREZ</t>
  </si>
  <si>
    <t xml:space="preserve">PRESTACIÓN DE SERVICIOS DE UN ENTRENADOR DE PARA-FÚTBOL 7 PARA INDEPORTES ANTIOQUIA </t>
  </si>
  <si>
    <t>YEFREY ALEXANDER JARAMILLO CEBALLOS</t>
  </si>
  <si>
    <t xml:space="preserve">PRESTACIÓN DE SERVICIOS DE UN ENTRENADOR DE SOFTBOL PARA INDEPORTES ANTIOQUIA </t>
  </si>
  <si>
    <t>PEDRO MANUEL HERNANDEZ LUNA</t>
  </si>
  <si>
    <t xml:space="preserve">PRESTACIÓN DE SERVICIOS DE UN ENTRENADOR DE LEVANTAMIENTO DE PESAS PARA INDEPORTES ANTIOQUIA </t>
  </si>
  <si>
    <t>JAIRO ANIBAL COSSIO ZAPATA</t>
  </si>
  <si>
    <t>JUAN FRANCISCO RUIZ MORELOS</t>
  </si>
  <si>
    <t>LUIS CARLOS SANTAMARIA OSUNA</t>
  </si>
  <si>
    <t xml:space="preserve">PRESTACIÓN DE SERVICIOS DE UN ENTRENADOR DE TRIATLÓN PARA INDEPORTES ANTIOQUIA </t>
  </si>
  <si>
    <t>MARTHA CECILIA PEMBERTY MAZO</t>
  </si>
  <si>
    <t xml:space="preserve">PRESTACIÓN DE SERVICIOS DE UN ENTRENADOR DE BÉISBOL PARA INDEPORTES ANTIOQUIA </t>
  </si>
  <si>
    <t>JHONATAN ALBERTO OJEDA LEON</t>
  </si>
  <si>
    <t>CESAR AUGUSTO ACEVEDO ARANGO</t>
  </si>
  <si>
    <t>HECTOR HERNANDO PEREZ MUÑOZ</t>
  </si>
  <si>
    <t>JORGE WILSON JARAMILLO CEBALLOS</t>
  </si>
  <si>
    <t xml:space="preserve">PRESTACIÓN DE SERVICIOS DE UN ENTRENADOR DE PARACYCLING PARA INDEPORTES ANTIOQUIA </t>
  </si>
  <si>
    <t>CARLOS ALBERTO OROZCO SANCHEZ</t>
  </si>
  <si>
    <t xml:space="preserve">PRESTACIÓN DE SERVICIOS DE UN ENTRENADOR DE PARA-NATACIÓN  PARA INDEPORTES ANTIOQUIA </t>
  </si>
  <si>
    <t>MONICA MARIA PICON VALENCIA</t>
  </si>
  <si>
    <t xml:space="preserve">https://community.secop.gov.co/Public/Tendering/ContractNo ticePhases/View?PPI=CO1.PPI.33510066&amp;isFromPublicArea=Tr  ticePhases/View?PPI=CO1.PPI.33510066&amp;isFromPublicArea=Tr </t>
  </si>
  <si>
    <t xml:space="preserve">PRESTACIÓN DE SERVICIOS DE UN ENTRENADOR DE TENIS DE CAMPO PARA INDEPORTES ANTIOQUIA </t>
  </si>
  <si>
    <t>EMMANUEL VELASQUEZ ALZATE</t>
  </si>
  <si>
    <t xml:space="preserve">PRESTACIÓN DE SERVICIOS DE UN ENTRENADOR DE VELA PARA INDEPORTES ANTIOQUIA </t>
  </si>
  <si>
    <t>MARIA CAMILA CRESPO SALAZAR</t>
  </si>
  <si>
    <t>JOSE FERNANDO GOMEZ GIRALDO</t>
  </si>
  <si>
    <t xml:space="preserve">PRESTACIÓN DE SERVICIOS DE UN ENTRENADOR DE TIRO DEPORTIVO PARA INDEPORTES ANTIOQUIA </t>
  </si>
  <si>
    <t>ALVARO DUBAN MUÑOZ ECHEVERRI</t>
  </si>
  <si>
    <t>JUANA RUEDA VARGAS</t>
  </si>
  <si>
    <t xml:space="preserve">PRESTACIÓN DE SERVICIOS DE UN ENTRENADOR DE PARA-TIRO DEPORTIVO PARA INDEPORTES ANTIOQUIA </t>
  </si>
  <si>
    <t>URIEL GIL RENDON</t>
  </si>
  <si>
    <t>JOHN ALEJANDRO MACIAS GIL</t>
  </si>
  <si>
    <t xml:space="preserve">PRESTACIÓN DE SERVICIOS DE UN ENTRENADOR DE VOLEIBOL SENTADO PARA INDEPORTES ANTIOQUIA </t>
  </si>
  <si>
    <t xml:space="preserve">PRESTACIÓN DE SERVICIOS DE UN ENTRENADOR DE BOWLING  PARA INDEPORTES ANTIOQUIA </t>
  </si>
  <si>
    <t>JAIR MANUEL GIL DIAZ</t>
  </si>
  <si>
    <t xml:space="preserve">PRESTACIÓN DE SERVICIOS DE UN ENTRENADOR DE GIMNASIA PARA INDEPORTES ANTIOQUIA </t>
  </si>
  <si>
    <t>DIEGO ALEJANDRO MEDINA GOMEZ</t>
  </si>
  <si>
    <t>LAISY FONSECA RAMIREZ</t>
  </si>
  <si>
    <t>LEONARDO FABIO GONZALEZ GARCIA</t>
  </si>
  <si>
    <t>JUAN CARLOS MONTOYA URIBE</t>
  </si>
  <si>
    <t xml:space="preserve">PRESTACIÓN DE SERVICIOS DE UN ENTRENADOR DE KARATE DO PARA INDEPORTES ANTIOQUIA </t>
  </si>
  <si>
    <t>JUAN CAMILO CARDENAS ZAPATA</t>
  </si>
  <si>
    <t>ANYELA MARCELA RIVAS MORENO</t>
  </si>
  <si>
    <t xml:space="preserve">PRESTACIÓN DE SERVICIOS DE UN ENTRENADOR DE AJEDREZ PARA INDEPORTES ANTIOQUIA </t>
  </si>
  <si>
    <t>HENRY JHONHADER PANESSO RIVERA</t>
  </si>
  <si>
    <t>ESTEBAN ALBERTO VALDERRAMA QUICENO</t>
  </si>
  <si>
    <t xml:space="preserve">PRESTACIÓN DE SERVICIOS DE UN ENTRENADOR DE PARA-AJEDREZ PARA INDEPORTES ANTIOQUIA </t>
  </si>
  <si>
    <t xml:space="preserve">PRESTACIÓN DE SERVICIOS DE UN ENTRENADOR DE PARA- BOWLING PARA INDEPORTES ANTIOQUIA </t>
  </si>
  <si>
    <t xml:space="preserve">PRESTACIÓN DE SERVICIOS DE UN ENTRENADOR DE PATINAJE PARA INDEPORTES ANTIOQUIA </t>
  </si>
  <si>
    <t>IVAN ALEJANDRO VARGAS LOPERA</t>
  </si>
  <si>
    <t>OSCAR ALEJANDRO RIVERA BUITRAGO</t>
  </si>
  <si>
    <t>SEBASTIAN MONTOYA ARANGO</t>
  </si>
  <si>
    <t>SULMA SHIRLEY LAGUNA CUBIDES</t>
  </si>
  <si>
    <t xml:space="preserve">PRESTACIÓN DE SERVICIOS DE UN ENTRENADOR DE RUGBY EN SILLA DE RUEDAS PARA INDEPORTES ANTIOQUIA </t>
  </si>
  <si>
    <t>SANTIAGO MONTOYA ARTEAGA</t>
  </si>
  <si>
    <t xml:space="preserve">PRESTACIÓN DE SERVICIOS DE UN ENTRENADOR DE BALONCESTO EN SILLA DE RUEDAS PARA INDEPORTES ANTIOQUIA </t>
  </si>
  <si>
    <t>DIEGO ALEJANDRO TORRES TORRES</t>
  </si>
  <si>
    <t xml:space="preserve">PRESTACIÓN DE SERVICIOS DE UN ENTRENADOR DE PARA-FÚTBOL 5 PARA INDEPORTES ANTIOQUIA </t>
  </si>
  <si>
    <t>SERGIO ANDRES GIRALDO ARISTIZABAL</t>
  </si>
  <si>
    <t xml:space="preserve">PRESTACIÓN DE SERVICIOS DE UN ENTRENADOR DE BILLAR PARA INDEPORTES ANTIOQUIA </t>
  </si>
  <si>
    <t>CARLOS ENRIQUE PLATA BUSTAMANTE</t>
  </si>
  <si>
    <t>PRESTACIÓN DE SERVICIOS DE UN ENTRENADOR DE ESGRIMA PARA INDEPORTES ANTIOQUIA</t>
  </si>
  <si>
    <t>DAYLON GILBERTO DIAZ ACOSTA</t>
  </si>
  <si>
    <t>CONVENIO INTERADMINISTRATIVO PARA EL APOYO EN EL DESARROLLO DE LOS JUEGOS INTERCOLEGIADOS 2024 PARA LA FASE SUBREGIONAL DEL ORIENTE, QUE TENDRÁ COMO SEDE AL MUNICIPIO DE LA CEJA, ANTIOQUIA (TASA PRODEPORTE)</t>
  </si>
  <si>
    <t>INSTITUTO CEJEÑO DE LA RECREACIÓN Y EL DEPORTE</t>
  </si>
  <si>
    <t>Aportes Municipio
$96.350.0000
Total Contrato  $790.968.894</t>
  </si>
  <si>
    <t>https://community.secop.gov.co/Public/Tendering/ContractNoticePhases/View?PPI=CO1.PPI.33783782&amp;isFromPublicArea=True&amp;isModal=False</t>
  </si>
  <si>
    <t>CONVENIO CON LA  LIGA ANTIOQUEÑA DE VOLEIBOL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</si>
  <si>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VOLEIBOL</t>
  </si>
  <si>
    <t>MARYLUZ RODRIGUEZ URIBE</t>
  </si>
  <si>
    <t>https://community.secop.gov.co/Public/Tendering/ContractNoticePhases/View?PPI=CO1.PPI.33451111&amp;isFromPublicArea=True&amp;isModal=False</t>
  </si>
  <si>
    <t xml:space="preserve">145 DÍAS </t>
  </si>
  <si>
    <t xml:space="preserve">ADICIÓN 1 AL CONVENIO 589 DE 2024 CUYO OBJETO ES: CONVENIO CON LA LIGA ANTIOQUEÑA DE VOLEIBOL PARA CONTRIBUIR AL DESARROLLO DEL PROGRAMA DE ALTOS LOGROS Y LIDERAZGO DEPORTIVO PARA LA PREPARACIÓN Y PARTICIPACIÓN EN COMPETENCIAS DEPORTIVAS DE CARÁCTER NACIONAL E INTERNACIONAL DE LOS DEPORTISTAS QUE CONFORMAN LA SELECCIÓN ANTIOQUIA PARA JUEGOS NACIONALES. </t>
  </si>
  <si>
    <t xml:space="preserve">CONVENIO CON LA LIGA DE PATINAJE DE ANTIOQUIA PARA CONTRIBUIR A LA PREPARACIÓN DE LOS ATLETAS QUE CONFORMAN LA SELECCIÓN ANTIOQUIA PARA LA PARTICIPACIÓN EN LOS JUEGOS NACIONALES DEPORTIVOS JUVENILES 2024. </t>
  </si>
  <si>
    <t>https://community.secop.gov.co/Public/Tendering/ContractNoticePhases/View?PPI=CO1.PPI.33451197&amp;isFromPublicArea=True&amp;isModal=False</t>
  </si>
  <si>
    <t>CONVENIO CON LA  LIGA ECUESTRE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</si>
  <si>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LIGA ECUESTRE DE ANTIOQUIA</t>
  </si>
  <si>
    <t>https://community.secop.gov.co/Public/Tendering/ContractNoticePhases/View?PPI=CO1.PPI.33452590&amp;isFromPublicArea=True&amp;isModal=False</t>
  </si>
  <si>
    <t>ADICIÓN 1 AL CONVENIO 591 DE 2024 CUYO OBJETO ES: CONVENIO CON LA LIGA ECUESTRE DE ANTIOQUIA PARA CONTRIBUIR AL DESARROLLO DEL PROGRAMA DE ALTOS LOGROS Y LIDERAZGO DEPORTIVO PARA LA PREPARACIÓN Y PARTICIPACIÓN EN COMPETENCIAS DEPORTIVAS DE CARÁCTER NACIONAL E INTERNACIONAL DE LOS DEPORTISTAS QUE CONFORMAN LA SELECCIÓN ANTIOQUIA PARA JUEGOS NACIONALES Y PARANACIONALES.</t>
  </si>
  <si>
    <t>CONVENIO CON LA  LIGA ANTIOQUEÑA DE BOLO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</si>
  <si>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BOLO</t>
  </si>
  <si>
    <t>https://community.secop.gov.co/Public/Tendering/ContractNoticePhases/View?PPI=CO1.PPI.33453003&amp;isFromPublicArea=True&amp;isModal=False</t>
  </si>
  <si>
    <t>https://community.secop.gov.co/Public/Tendering/ContractNoticePhases/View?PPI=CO1.PPI.33479639&amp;isFromPublicArea=True&amp;isModal=False</t>
  </si>
  <si>
    <t>148 DÍAS</t>
  </si>
  <si>
    <t>COMPRA DE MATERIALES DE FERRETERÍA Y EQUIPOS ELÉCTRICOS Y ELECTRÓNICOS PARA INDEPORTES ANTIOQUIA.</t>
  </si>
  <si>
    <t>UT SOLUCIÓN FERRETERIA PARA COLOMBIA</t>
  </si>
  <si>
    <t>https://www.colombiacompra.gov.co/tienda-virtual-del-estado-colombiano/ordenes-compra/131349</t>
  </si>
  <si>
    <t xml:space="preserve">4 MESES Y 24 DÍAS </t>
  </si>
  <si>
    <t>Servicio de fumigación y control de insectos (rastreros y voladores). Roedores. Control de chinches, desinfección ambiental en las sedes de INDEPORTES ANTIOQUIA.</t>
  </si>
  <si>
    <t>FUMIGACIONES INDUSTRIALES LTDA</t>
  </si>
  <si>
    <t>https://community.secop.gov.co/Public/Tendering/ContractNoticePhases/View?PPI=CO1.PPI.33340239&amp;isFromPublicArea=True&amp;isModal=False</t>
  </si>
  <si>
    <t>151 DÍAS</t>
  </si>
  <si>
    <t xml:space="preserve">MARIA CRISTINA OSORIO FRANCO </t>
  </si>
  <si>
    <t>041</t>
  </si>
  <si>
    <t>https://community.secop.gov.co/Public/Tendering/ContractNoticePhases/View?PPI=CO1.PPI.33783708&amp;isFromPublicArea=True&amp;isModal=False</t>
  </si>
  <si>
    <t xml:space="preserve">4 MESES Y 10 DÍAS </t>
  </si>
  <si>
    <t xml:space="preserve">PRESTACIÓN DE SERVICIOS COMO ADMINISTRADOR DE EMPRESAS PARA INDEPORTES ANTIOQUIA. </t>
  </si>
  <si>
    <t>https://community.secop.gov.co/Public/Tendering/ContractNoticePhases/View?PPI=CO1.PPI.33608815&amp;isFromPublicArea=True&amp;isModal=False</t>
  </si>
  <si>
    <t xml:space="preserve">4 MESES Y 12 DÍAS </t>
  </si>
  <si>
    <t>CONVENIO CON LA LIGA DE SOFTBOL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</si>
  <si>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LIGA DE SOFTBOL DE ANTIOQUIA</t>
  </si>
  <si>
    <t>https://community.secop.gov.co/Public/Tendering/ContractNoticePhases/View?PPI=CO1.PPI.33608710&amp;isFromPublicArea=True&amp;isModal=False</t>
  </si>
  <si>
    <t>130 DÍAS</t>
  </si>
  <si>
    <t>ADICIÓN 1 AL CONVENIO 600 DE 2024 CUYO OBJETO ES: CONVENIO CON LA LIGA DE SOFTBOL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</si>
  <si>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 xml:space="preserve">CONVENIO CON EL CLUB ESCUELA DE CICLISMO ORGULLO PAISA, PARA EL AFIANZAMIENTO Y CONSOLIDACIÓN DEL EQUIPO MASCULINO, CON PROYECCIÓN AL ALTO RENDIMIENTO EN LAS CATEGORÍAS SUB 23 Y ÉLITES PARA CONTINUAR EN LA PREPARACIÓN Y PARTICIPACIÓN  EN EL CALENDARIO COMPETITIVO DEL SEGUNDO SEMESTRE DE 2024.  </t>
  </si>
  <si>
    <t>https://community.secop.gov.co/Public/Tendering/ContractNoticePhases/View?PPI=CO1.PPI.33695610&amp;isFromPublicArea=True&amp;isModal=False</t>
  </si>
  <si>
    <t>PRESTACIÓN DE SERVICIOS PROFESIONALES ESPECIALIZADOS COMO ABOGADO PARA INDEPORTES ANTIOQUIA.</t>
  </si>
  <si>
    <t>DIANA LORENA LLANOS RINCON</t>
  </si>
  <si>
    <t>https://community.secop.gov.co/Public/Tendering/ContractNoticePhases/View?PPI=CO1.PPI.33752083&amp;isFromPublicArea=True&amp;isModal=False</t>
  </si>
  <si>
    <t>128 DÍAS</t>
  </si>
  <si>
    <t>https://community.secop.gov.co/Public/Tendering/ContractNoticePhases/View?PPI=CO1.PPI.33829059&amp;isFromPublicArea=True&amp;isModal=False</t>
  </si>
  <si>
    <t>PRESTACIÓN DE SERVICIOS PROFESIONALES ESPECIALIZADOS  PARA EL ACOMPAÑAMIENTO DE LOS PROCESOS ADMINISTRATIVOS DE INDEPORTES ANTIOQUIA</t>
  </si>
  <si>
    <t>042</t>
  </si>
  <si>
    <t>https://community.secop.gov.co/Public/Tendering/ContractNoticePhases/View?PPI=CO1.PPI.33810527&amp;isFromPublicArea=True&amp;isModal=False</t>
  </si>
  <si>
    <t>127 DÍAS</t>
  </si>
  <si>
    <t>PRESTACIÓN DE SERVICIOS DE APOYO A LA GESTIÓN ADMINISTRATIVA, JURÍDICA Y CONTRACTUAL EN INDEPORTES ANTIOQUIA</t>
  </si>
  <si>
    <t>https://community.secop.gov.co/Public/Tendering/ContractNoticePhases/View?PPI=CO1.PPI.33857469&amp;isFromPublicArea=True&amp;isModal=False</t>
  </si>
  <si>
    <t xml:space="preserve">4 MESES Y 5 DÍAS </t>
  </si>
  <si>
    <t>https://community.secop.gov.co/Public/Tendering/ContractNoticePhases/View?PPI=CO1.PPI.33866832&amp;isFromPublicArea=True&amp;isModal=False</t>
  </si>
  <si>
    <t>124 DÍAS</t>
  </si>
  <si>
    <t>CONTRATO DE PRESTACIÓN DE SERVICIOS PROFESIONALES ESPECIALIZADOS EN MATERIA JURÍDICA PARA INDEPORTES ANTIOQUIA</t>
  </si>
  <si>
    <t>https://community.secop.gov.co/Public/Tendering/ContractNoticePhases/View?PPI=CO1.PPI.33798704&amp;isFromPublicArea=True&amp;isModal=False</t>
  </si>
  <si>
    <t>PRESTACIÓN DE SERVICIOS DE APOYO PARA INDEPORTES ANTIOQUIA</t>
  </si>
  <si>
    <t>OFICINA DE TALENTO HUMANO</t>
  </si>
  <si>
    <t>ANA CECILIA JIMENEZ RENGIFO</t>
  </si>
  <si>
    <t>https://www.secop.gov.co/CO1BusinessLine/Tendering/BuyerWorkArea/Index?DocUniqueIdentifier=CO1.BDOS.6579504</t>
  </si>
  <si>
    <t>https://community.secop.gov.co/Public/Tendering/ContractNoticePhases/View?PPI=CO1.PPI.34009020&amp;isFromPublicArea=True&amp;isModal=False</t>
  </si>
  <si>
    <t>CONTRATO INTERADMINISTRATIVO DE MANDATO, SIN REPRESENTACIÓN, PARA REALIZAR LA MIGRACIÓN DE IPV4 A IPV6 DE INDEPORTES ANTIOQUIA</t>
  </si>
  <si>
    <t>VALOR + S.A.S.</t>
  </si>
  <si>
    <t>https://community.secop.gov.co/Public/Tendering/ContractNoticePhases/View?PPI=CO1.PPI.34233493&amp;isFromPublicArea=True&amp;isModal=False</t>
  </si>
  <si>
    <t>199 DÍAS</t>
  </si>
  <si>
    <t>Servicio de mantenimiento a equipos de impresión, escáneres y multimedia de INDEPORTES ANTIOQUIA</t>
  </si>
  <si>
    <t>EQUIPARO SAS</t>
  </si>
  <si>
    <t>CONVENIO CON LA LIGA ANTIOQUEÑA DE FÚTBOL DE SALÓN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</si>
  <si>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FUTBOL DE SALÓN</t>
  </si>
  <si>
    <t>043</t>
  </si>
  <si>
    <t>https://community.secop.gov.co/Public/Tendering/ContractNoticePhases/View?PPI=CO1.PPI.33898812&amp;isFromPublicArea=True&amp;isModal=False</t>
  </si>
  <si>
    <t>CONVENIO INTERADMINISTRATIVO PARA EL APOYO EN EL DESARROLLO DE LOS JUEGOS INTERCOLEGIADOS 2024 PARA LA FASE SUBREGIONAL DEL VALLE DE ABURRÁ, QUE TENDRÁ COMO SEDE AL MUNICIPIO DE BELLO, ANTIOQUIA</t>
  </si>
  <si>
    <t xml:space="preserve">INSTITUTO MUNICIPAL DE DEPORTES Y RECREACIÓN DE BELLO </t>
  </si>
  <si>
    <t>Aportes INDERBELLO
$126.560.000
Total Contrato  $513.415.619</t>
  </si>
  <si>
    <t>https://community.secop.gov.co/Public/Tendering/ContractNoticePhases/View?PPI=CO1.PPI.33958249&amp;isFromPublicArea=True&amp;isModal=False</t>
  </si>
  <si>
    <t>CONVENIO INTERADMINISTRATIVO PARA EL APOYO EN EL DESARROLLO DE LOS JUEGOS INTERCOLEGIADOS 2024 PARA LA FASE SUBREGIONAL DEL NORTE Y BAJO CAUCA, QUE TENDRÁ COMO SEDE AL MUNICIPIO DE YARUMAL, ANTIOQUIA</t>
  </si>
  <si>
    <t>INSTITUTO DEL DEPORTE LA RECREACIÓN Y EL APROVECHAMIENTO DEL TIEMPO LIBRE "INDERYAL"</t>
  </si>
  <si>
    <t>Aportes INDERYAL
$167.200.000
Total Contrato  $771.169.155</t>
  </si>
  <si>
    <t>https://community.secop.gov.co/Public/Tendering/ContractNoticePhases/View?PPI=CO1.PPI.33964434&amp;isFromPublicArea=True&amp;isModal=False</t>
  </si>
  <si>
    <t>ADICIÓN N°1 AL CONTRATO 617 DE 2024 CUYO OBJETO ES: CONVENIO INTERADMINISTRATIVO PARA EL APOYO EN EL DESARROLLO DE LOS JUEGOS INTERCOLEGIADOS 2024 PARA LA FASE SUBREGIONAL DEL NORTE Y BAJO CAUCA, QUE TENDRÁ COMO SEDE AL MUNICIPIO DE YARUMAL, ANTIOQUIA (TASA PRODEPORTE)</t>
  </si>
  <si>
    <t>CONVENIO INTERADMINISTRATIVO PARA EL APOYO EN EL DESARROLLO DE LOS JUEGOS INTERCOLEGIADOS 2024 PARA LA FASE SUBREGIONAL DEL SUROESTE, QUE TENDRÁ COMO SEDE AL MUNICIPIO DE CIUDAD BOLÍVAR, ANTIOQUIA</t>
  </si>
  <si>
    <t>MUNICIPIO DE CIUDAD BOLIVAR</t>
  </si>
  <si>
    <t>Aportes MUNICIPIO
$50,500.000
Total Contrato  $484.047.933</t>
  </si>
  <si>
    <t>https://community.secop.gov.co/Public/Tendering/ContractNoticePhases/View?PPI=CO1.PPI.33965662&amp;isFromPublicArea=True&amp;isModal=False</t>
  </si>
  <si>
    <t>ADICIÓN N°1 AL CONTRATO 618 DE 2024 CUYO OBJETO ES: CONVENIO INTERADMINISTRATIVO PARA EL APOYO EN EL DESARROLLO DE LOS JUEGOS INTERCOLEGIADOS 2024 PARA LA FASE SUBREGIONAL DEL SUROESTE, QUE TENDRÁ COMO SEDE AL MUNICIPIO DE CIUDAD BOLÍVAR, ANTIOQUIA. (TASA PRODEPORTE)</t>
  </si>
  <si>
    <t>https://community.secop.gov.co/Public/Tendering/ContractNoticePhases/View?PPI=CO1.PPI.34052201&amp;isFromPublicArea=True&amp;isModal=False</t>
  </si>
  <si>
    <t>https://community.secop.gov.co/Public/Tendering/ContractNoticePhases/View?PPI=CO1.PPI.34057342&amp;isFromPublicArea=True&amp;isModal=False</t>
  </si>
  <si>
    <t>125 DÍAS</t>
  </si>
  <si>
    <t>PRESTACIÓN DE SERVICIOS COMO ADMINISTRADOR EN SALUD EN INDEPORTES ANTIOQUIA</t>
  </si>
  <si>
    <t>https://community.secop.gov.co/Public/Tendering/ContractNoticePhases/View?PPI=CO1.PPI.34118776&amp;isFromPublicArea=True&amp;isModal=False</t>
  </si>
  <si>
    <t>122 DÍAS</t>
  </si>
  <si>
    <t>CONVENIO INTERADMINISTRATIVO PARA EL APOYO EN EL DESARROLLO DE LOS JUEGOS INTERCOLEGIADOS 2024 PARA LA FASE SUBREGIONAL DEL URABÁ, QUE TENDRÁ COMO SEDE AL MUNICIPIO DE CHIGORODÓ, ANTIOQUIA</t>
  </si>
  <si>
    <t>INSTITUTO MUNICIPAL DE DEPORTES Y RECREACIÓN IMDER</t>
  </si>
  <si>
    <t>Aportes IMDER CHIGORODÓ
$154.210.000
Total Contrato  $792.817.603</t>
  </si>
  <si>
    <t>https://community.secop.gov.co/Public/Tendering/ContractNoticePhases/View?PPI=CO1.PPI.34038652&amp;isFromPublicArea=True&amp;isModal=False</t>
  </si>
  <si>
    <t>CONVENIO INTERADMINISTRATIVO PARA EL APOYO EN EL DESARROLLO DE LOS JUEGOS INTERCOLEGIADOS 2024 PARA LA FASE SUBREGIONAL DEL OCCIDENTE, QUE TENDRÁ COMO SEDE AL MUNICIPIO DE LIBORINA, ANTIOQUIA</t>
  </si>
  <si>
    <t>MUNICIPIO DE LIBORINA</t>
  </si>
  <si>
    <t>Aporte Municipio de Liborina
$55.000.000
Total Contrato  $485.967.771</t>
  </si>
  <si>
    <t>https://community.secop.gov.co/Public/Tendering/ContractNoticePhases/View?PPI=CO1.PPI.34083836&amp;isFromPublicArea=True&amp;isModal=False</t>
  </si>
  <si>
    <t>COLABORACIÓN Y APOYO A LA GESTIÓN ADMINISTRATIVA DEL INSTITUTO DEPARTAMENTAL DE DEPORTES DE ANTIOQUIA PARA INCLUIR SUS BIENES E INTERESES PATRIMONIALES EN EL PROCESO DE SELECCIÓN QUE ADELANTA EL DEPARTAMENTO DE ANTIOQUIA PARA CONTRATAR EL PROGRAMA DE SEGUROS PARA LA VIGENCIA 2024 – 2025.</t>
  </si>
  <si>
    <t>DEPARTAMENTO DE ANTIOQUIA</t>
  </si>
  <si>
    <t>044</t>
  </si>
  <si>
    <t>https://community.secop.gov.co/Public/Tendering/OpportunityDetail/Index?noticeUID=CO1.NTC.6617855&amp;isFromPublicArea=True&amp;isModal=true&amp;asPopupView=true</t>
  </si>
  <si>
    <t>624A</t>
  </si>
  <si>
    <t>ADQUIRIR EL PROGRAMA DE SEGUROS REQUERIDO PARA LA ADECUADA PROTECCIÓN DE LOS BIENES E INTERESES PATRIMONIALES DEL DEPARTAMENTO DE ANTIOQUIA Y LAS DEMÁS ENTIDADES PÚBLICAS VINCULADAS AL PROCESO, ASÍ COMO DE AQUELLOS POR LOS QUE SEA O FUERE LEGALMENTE RESPONSABLE O LE CORRESPONDA ASEGURAR EN VIRTUD DE LA DISPOSICIÓN LEGAL O CONTRACTUAL.</t>
  </si>
  <si>
    <t>624B</t>
  </si>
  <si>
    <t>624C</t>
  </si>
  <si>
    <t>624D</t>
  </si>
  <si>
    <t>PRESTACIÓN DE SERVICIOS DE APOYO A LA GESTIÓN PARA INDEPORTES ANTIOQUIA</t>
  </si>
  <si>
    <t>https://community.secop.gov.co/Public/Tendering/ContractNoticePhases/View?PPI=CO1.PPI.34197669&amp;isFromPublicArea=True&amp;isModal=False</t>
  </si>
  <si>
    <t>116 DÍAS</t>
  </si>
  <si>
    <t>https://community.secop.gov.co/Public/Tendering/ContractNoticePhases/View?PPI=CO1.PPI.34250801&amp;isFromPublicArea=True&amp;isModal=False</t>
  </si>
  <si>
    <t>108 DÍAS</t>
  </si>
  <si>
    <t>CONVENIO CON LA LIGA ANTIOQUEÑA DE GIMNASIA PARA CONTRIBUIR A LA PREPARACIÓN DE LOS ATLETAS QUE CONFORMAN LA SELECCIÓN ANTIOQUIA PARA LA PARTICIPACIÓN EN LOS JUEGOS NACIONALES DEPORTIVOS JUVENILES 2024.</t>
  </si>
  <si>
    <t>https://community.secop.gov.co/Public/Tendering/ContractNoticePhases/View?PPI=CO1.PPI.34187465&amp;isFromPublicArea=True&amp;isModal=False</t>
  </si>
  <si>
    <t>CONVENIO CON LA LIGA ANTIOQUEÑA DE TRIATLÓN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</si>
  <si>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TRIATLON "LIATLON"</t>
  </si>
  <si>
    <t>https://community.secop.gov.co/Public/Tendering/ContractNoticePhases/View?PPI=CO1.PPI.34187908&amp;isFromPublicArea=True&amp;isModal=False</t>
  </si>
  <si>
    <t>CONVENIO CON LA LIGA ANTIOQUEÑA DE FÚTBOL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</si>
  <si>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FUTBOL</t>
  </si>
  <si>
    <t>https://community.secop.gov.co/Public/Tendering/ContractNoticePhases/View?PPI=CO1.PPI.34187943&amp;isFromPublicArea=True&amp;isModal=False</t>
  </si>
  <si>
    <t>PRESTACIÓN DE SERVICIOS PROFESIONALES COMO MÉDICO ESPECIALIZADO PARA INDEPORTES ANTIOQUIA.</t>
  </si>
  <si>
    <t>https://community.secop.gov.co/Public/Tendering/ContractNoticePhases/View?PPI=CO1.PPI.34205501&amp;isFromPublicArea=True&amp;isModal=False</t>
  </si>
  <si>
    <t xml:space="preserve">3 MEESES Y 22 DÍAS </t>
  </si>
  <si>
    <t>CONVENIO CON LA  LIGA ANTIOQUEÑA DE JUDO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</si>
  <si>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JUDO - LIANJUDO</t>
  </si>
  <si>
    <t>https://community.secop.gov.co/Public/Tendering/ContractNoticePhases/View?PPI=CO1.PPI.34187959&amp;isFromPublicArea=True&amp;isModal=False</t>
  </si>
  <si>
    <t>PRESTACIÓN DE SERVICIOS DE APOYO A LA IMPLEMENTACIÓN DEL PROCESO DE SERVICIO AL CIUDADANO DE INDEPORTES ANTIOQUIA</t>
  </si>
  <si>
    <t>https://community.secop.gov.co/Public/Tendering/ContractNoticePhases/View?PPI=CO1.PPI.34265332&amp;isFromPublicArea=True&amp;isModal=False</t>
  </si>
  <si>
    <t xml:space="preserve">3 MESES Y 11 DÍAS </t>
  </si>
  <si>
    <t>PRESTACIÓN DE SERVICIOS PARA LA ADMINISTRACIÓN DEL SISTEMA DEPORTESANT DE INDEPORTES ANTIOQUIA</t>
  </si>
  <si>
    <t>https://community.secop.gov.co/Public/Tendering/ContractNoticePhases/View?PPI=CO1.PPI.34239928&amp;isFromPublicArea=True&amp;isModal=False</t>
  </si>
  <si>
    <t xml:space="preserve">3 MESES Y 22 DÍAS </t>
  </si>
  <si>
    <t>PRESTACIÓN DE SERVICIOS PROFESIONALES ESPECIALIZADOS COMO ABOGADO PARA INDEPORTES ANTIOQUIA</t>
  </si>
  <si>
    <t>045
048</t>
  </si>
  <si>
    <t>https://community.secop.gov.co/Public/Tendering/ContractNoticePhases/View?PPI=CO1.PPI.34397126&amp;isFromPublicArea=True&amp;isModal=False</t>
  </si>
  <si>
    <t>101 DÍAS</t>
  </si>
  <si>
    <t>PRESTACIÓN DE SERVICIOS PROFESIONALES COMO ODONTÓLOGA PARA INDEPORTES ANTIOQUIA.</t>
  </si>
  <si>
    <t>https://community.secop.gov.co/Public/Tendering/ContractNoticePhases/View?PPI=CO1.PPI.34315448&amp;isFromPublicArea=True&amp;isModal=False</t>
  </si>
  <si>
    <t>123 DÍAS</t>
  </si>
  <si>
    <t>PRESTACIÓN DE SERVICIOS DE APOYO A LA GESTIÓN EN EL ÁREA DE ODONTOLOGÍA DE INDEPORTES DE ANTIOQUIA</t>
  </si>
  <si>
    <t>https://community.secop.gov.co/Public/Tendering/ContractNoticePhases/View?PPI=CO1.PPI.34363616&amp;isFromPublicArea=True&amp;isModal=False</t>
  </si>
  <si>
    <t>PRESTACIÓN DE SERVICIOS PROFESIONALES COMO LICENCIADA EN PEDAGOGÍA PARA INDEPORTES ANTIOQUIA</t>
  </si>
  <si>
    <t>https://community.secop.gov.co/Public/Tendering/ContractNoticePhases/View?PPI=CO1.PPI.34390441&amp;isFromPublicArea=True&amp;isModal=False</t>
  </si>
  <si>
    <t>103 DÍAS</t>
  </si>
  <si>
    <t>PRESTACIÓN DE SERVICIOS COMO INGENIERO DE SISTEMAS DE INDEPORTES ANTIOQUIA</t>
  </si>
  <si>
    <t>YEISON NOLBERTO HENAO</t>
  </si>
  <si>
    <t>https://community.secop.gov.co/Public/Tendering/ContractNoticePhases/View?PPI=CO1.PPI.34506407&amp;isFromPublicArea=True&amp;isModal=False</t>
  </si>
  <si>
    <t>98 DÍAS</t>
  </si>
  <si>
    <t>CONTRATO DE ADMINISTRACIÓN DELEGADA DE RECURSOS PARA LA OPERACIÓN LOGÍSTICA DE LOS JUEGOS DEPORTIVOS INTERCOLEGIADOS 2024 EN LAS DISCIPLINAS DE BOCCIA, CICLISMO, GIMNASIA Y ESGRIMA.</t>
  </si>
  <si>
    <t>https://community.secop.gov.co/Public/Tendering/ContractNoticePhases/View?PPI=CO1.PPI.34383668&amp;isFromPublicArea=True&amp;isModal=False</t>
  </si>
  <si>
    <t>PRESTACIÓN DE SERVICIOS PROFESIONALES COMO INGENIERO INFORMÁTICO PARA INDEPORTES ANTIOQUIA.</t>
  </si>
  <si>
    <t>https://community.secop.gov.co/Public/Tendering/ContractNoticePhases/View?PPI=CO1.PPI.34396147&amp;isFromPublicArea=True&amp;isModal=False</t>
  </si>
  <si>
    <t>PRESTACIÓN DE SERVICIOS DE UN ENTRENADOR PARA LA PREPARACIÓN FÍSICA PARA INDEPORTES ANTIOQUIA</t>
  </si>
  <si>
    <t>https://community.secop.gov.co/Public/Tendering/ContractNoticePhases/View?PPI=CO1.PPI.34353713&amp;isFromPublicArea=True&amp;isModal=False</t>
  </si>
  <si>
    <t xml:space="preserve">3 MESES Y 3 DÍAS </t>
  </si>
  <si>
    <t>CHARICK ALVAREZ TORRES</t>
  </si>
  <si>
    <t xml:space="preserve">JOSE JULIAN SALDARRIAGA ZAPATA </t>
  </si>
  <si>
    <t xml:space="preserve">LINA FERNANDA VARGAS ALZATE </t>
  </si>
  <si>
    <t>JUAN MANUEL LOPEZ CUERVO</t>
  </si>
  <si>
    <t xml:space="preserve">MÓNICA URREGO MONTOYA </t>
  </si>
  <si>
    <t xml:space="preserve">GIOVANNY RIOS SARMIENTO </t>
  </si>
  <si>
    <t>GEINER ENRIQUE FRIAS GALLO</t>
  </si>
  <si>
    <t xml:space="preserve">PRESTACIÓN DE SERVICIOS DE UN ENTRENADOR DE TEJO PARA INDEPORTES ANTIOQUIA </t>
  </si>
  <si>
    <t>DIANA MARCELA AGUASACO RABA</t>
  </si>
  <si>
    <t xml:space="preserve">PRESTACIÓN DE SERVICIOS DE UN ENTRENADOR DE CANOTAJE PARA INDEPORTES ANTIOQUIA </t>
  </si>
  <si>
    <t xml:space="preserve">ARTURO ENRIQUE HOLGUIN VALDERRAMA </t>
  </si>
  <si>
    <t xml:space="preserve">JONATHAN ARLEY NARANJO HURTADO </t>
  </si>
  <si>
    <t xml:space="preserve">PRESTACIÓN DE SERVICIOS DE UN ENTRENADOR DE CICLISMO  PARA INDEPORTES ANTIOQUIA </t>
  </si>
  <si>
    <t>DIEGO ARMANDO ZULUAGA COGOLLO</t>
  </si>
  <si>
    <t xml:space="preserve">MATEO OTALVARO VAHOZ </t>
  </si>
  <si>
    <t xml:space="preserve">PRESTACIÓN DE SERVICIOS DE UN ENTRENADOR DE BOXEO  PARA INDEPORTES ANTIOQUIA </t>
  </si>
  <si>
    <t xml:space="preserve">MANUEL ENRIQUE ARBOLEDA PEREZ </t>
  </si>
  <si>
    <t xml:space="preserve">PRESTACIÓN DE SERVICIOS DE UN ENTRENADOR DE CANOTAJE  PARA INDEPORTES ANTIOQUIA </t>
  </si>
  <si>
    <t xml:space="preserve">CAMILO ARTURO HINCAPIE HERNANDEZ </t>
  </si>
  <si>
    <t xml:space="preserve">PRESTACION DE SERVICIOS PROFESIONALES ESPECIALIZADOS COMO POLITILOGO PARA INDEPORTES ANTIOQUIA </t>
  </si>
  <si>
    <t>https://community.secop.gov.co/Public/Tendering/ContractNoticePhases/View?PPI=CO1.PPI.34486020&amp;isFromPublicArea=True&amp;isModal=False</t>
  </si>
  <si>
    <t>97 DÍAS</t>
  </si>
  <si>
    <t>PRESTACIÓN DE SERVICIOS PROFESIONALES ESPECIALIZADOS EN ADMINISTRACIÓN DEPORTIVA</t>
  </si>
  <si>
    <t>https://community.secop.gov.co/Public/Tendering/ContractNoticePhases/View?PPI=CO1.PPI.34432846&amp;isFromPublicArea=True&amp;isModal=False</t>
  </si>
  <si>
    <t>PRESTACIÓN DE SERVICIOS DE APOYO A INDEPORTES ANTIOQUIA</t>
  </si>
  <si>
    <t>https://community.secop.gov.co/Public/Tendering/ContractNoticePhases/View?PPI=CO1.PPI.34421639&amp;isFromPublicArea=True&amp;isModal=False</t>
  </si>
  <si>
    <t>1034A</t>
  </si>
  <si>
    <t>AUNAR ESFUERZOS TÉCNICOS, ADMINISTRATIVOS Y FINANCIEROS PARA CONTRIBUIR AL MEJORAMIENTO DE LA SEGURIDAD ALIMENTARIA Y NUTRICIONAL MEDIANTE EL APORTE DE LOS INSUMOS, LA PREPARACIÓN Y LA DISTRIBUCIÓN DE LA ALIMENTACIÓN REQUERIDA POR LOS ATLETAS RESIDENTES Y NO RESIDENTES DE LA VILLA DEPORTIVA ANTONIO ROLDÁN BETANCUR DE INDEPORTES ANTIOQUIA.
LOTE 1 - INSUMOS REQUERIDOS PARA LA PREPARACIÓN DE LA ALIMENTACIÓN.</t>
  </si>
  <si>
    <t xml:space="preserve">PROCESO COMPETITIVO </t>
  </si>
  <si>
    <t>CORPORACIÓN UNIDAD SOCIAL</t>
  </si>
  <si>
    <t>https://community.secop.gov.co/Public/Tendering/ContractNoticePhases/View?PPI=CO1.PPI.34125553&amp;isFromPublicArea=True&amp;isModal=False</t>
  </si>
  <si>
    <t>75 DÍAS</t>
  </si>
  <si>
    <t>1034B</t>
  </si>
  <si>
    <t>AUNAR ESFUERZOS TÉCNICOS, ADMINISTRATIVOS Y FINANCIEROS PARA CONTRIBUIR AL MEJORAMIENTO DE LA SEGURIDAD ALIMENTARIA Y NUTRICIONAL MEDIANTE EL APORTE DE LOS INSUMOS, LA PREPARACIÓN Y LA DISTRIBUCIÓN DE LA ALIMENTACIÓN REQUERIDA POR LOS ATLETAS RESIDENTES Y NO RESIDENTES DE LA VILLA DEPORTIVA ANTONIO ROLDÁN BETANCUR DE INDEPORTES ANTIOQUIA.
LOTE 2 – PREPARACIÓN Y DISTRIBUCIÓN DE LA ALIMENTACIÓN</t>
  </si>
  <si>
    <t>CORPORACIÓN GLOBAL DE SERVICIOS DEPORTIVOS</t>
  </si>
  <si>
    <t>CONVENIO INTERADMINISTRATIVO PARA EL APOYO EN EL DESARROLLO DE LOS JUEGOS INTERCOLEGIADOS 2024 FASE FINAL DEPARTAMENTAL DE LA CATEGORÍA JUVENIL Y ALGUNAS DISCIPLINAS DE LA CATEGORÍA PREJUVENIL, QUE TENDRÁN COMO SEDE EL MUNICIPIO DE APARTADÓ, ANTIOQUIA. (TASA PRODEPORTE)</t>
  </si>
  <si>
    <t>INSTITUTO MUNICIPAL DE DEPORTES Y RECREACIÓN DE APARTADÓ</t>
  </si>
  <si>
    <t>Aporte Instituto Municipal de Deportes y Recreación de Apartadó
$216.660.000
Total Contrato  $2.469.594.785</t>
  </si>
  <si>
    <t>https://community.secop.gov.co/Public/Tendering/ContractNoticePhases/View?PPI=CO1.PPI.34527392&amp;isFromPublicArea=True&amp;isModal=False</t>
  </si>
  <si>
    <t>CONVENIO INTERADMINISTRATIVO PARA EL APOYO EN EL DESARROLLO DE LOS JUEGOS INTERCOLEGIADOS 2024 FASE FINAL DEPARTAMENTAL DE LA CATEGORÍA PREJUVENIL Y ALGUNAS DISCIPLINAS DE LA CATEGORÍA JUVENIL, QUE TENDRÁ COMO SEDE EL MUNICIPIO DE CAREPA, ANTIOQUIA.</t>
  </si>
  <si>
    <t>Aporte IINSTITUTO MUNICIPAL DE DEPORTES DEL MUNICIPIO DE CAREPA
$100.670.000
Total Contrato  $1.555.910.709</t>
  </si>
  <si>
    <t>https://community.secop.gov.co/Public/Tendering/ContractNoticePhases/View?PPI=CO1.PPI.34642240&amp;isFromPublicArea=True&amp;isModal=False</t>
  </si>
  <si>
    <t>REALIZAR EL MANTENIMIENTO PREVENTIVO Y CORRECTIVO DE LAS TRAMPAS DE GRASA Y DE LOS SISTEMAS DE AGUAS RESIDUALES DE LAS SEDES DE INDEPORTES ANTIOQUIA</t>
  </si>
  <si>
    <t>JGBP INGENIERIA S.A.S</t>
  </si>
  <si>
    <t>https://community.secop.gov.co/Public/Tendering/ContractNoticePhases/View?PPI=CO1.PPI.34264614&amp;isFromPublicArea=True&amp;isModal=False</t>
  </si>
  <si>
    <t xml:space="preserve">PRESTACIÓN DE SERVICIOS DE UN ENTRENADOR DE PATINAJE  PARA INDEPORTES ANTIOQUIA </t>
  </si>
  <si>
    <t xml:space="preserve">JULIANA GIRALDO JARAMILLO </t>
  </si>
  <si>
    <t>https://community.secop.gov.co/Public/Tendering/ContractNoticePhases/View?PPI=CO1.PPI.34544648&amp;isFromPublicArea=True&amp;isModal=False</t>
  </si>
  <si>
    <t xml:space="preserve">85 DÍAS </t>
  </si>
  <si>
    <t>CONVENIO CON LA LIGA ANTIOQUEÑA DE HAPKIDO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</si>
  <si>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HAP KI DO</t>
  </si>
  <si>
    <t>https://community.secop.gov.co/Public/Tendering/ContractNoticePhases/View?PPI=CO1.PPI.34545958&amp;isFromPublicArea=True&amp;isModal=False</t>
  </si>
  <si>
    <t xml:space="preserve">90 DÍAS </t>
  </si>
  <si>
    <t>PRESTACIÓN DE SERVICIOS PARA CAPACITACIONES EN INICIACIÓN Y DESARROLLO DEPORTIVO, MOTRICIDAD  Y NUTRICIÓN EN EL DEPARTAMENTO DE ANTIOQUIA</t>
  </si>
  <si>
    <t>https://community.secop.gov.co/Public/Tendering/ContractNoticePhases/View?PPI=CO1.PPI.34928659&amp;isFromPublicArea=True&amp;isModal=False</t>
  </si>
  <si>
    <t xml:space="preserve">3 MESES Y 15 DÍAS </t>
  </si>
  <si>
    <t>NO</t>
  </si>
  <si>
    <t xml:space="preserve">CONTRATO DE PRESTACIÓN DE SERVICIOS PROFESIONALES Y DE APOYO A LA GESTIÓN PARA LA REALIZACIÓN DE AUDITORÍAS EXTERNAS. </t>
  </si>
  <si>
    <t>INSTITUTO COLOMBIANO DE NORMAS TÉCNICAS Y CERTIFICACIÓN ICONTEC</t>
  </si>
  <si>
    <t>https://community.secop.gov.co/Public/Tendering/ContractNoticePhases/View?PPI=CO1.PPI.34700641&amp;isFromPublicArea=True&amp;isModal=False</t>
  </si>
  <si>
    <t>PRESTACIÓN DE SERVICIOS PARA EL FORTALECIMIENTO DE LA GESTIÓN DOCUMENTAL DE INDEPORTES ANTIOQUIA</t>
  </si>
  <si>
    <t>https://community.secop.gov.co/Public/Tendering/ContractNoticePhases/View?PPI=CO1.PPI.34857251&amp;isFromPublicArea=True&amp;isModal=False</t>
  </si>
  <si>
    <t>82 DÍAS
+
120 DÍAS</t>
  </si>
  <si>
    <t>PRESTACIÓN DE SERVICIOS PROFESIONALES COMO PROFESIONAL EN PLANEACIÓN Y DESARROLLO PARA INDEPORTES ANTIOQUIA</t>
  </si>
  <si>
    <t>https://community.secop.gov.co/Public/Tendering/ContractNoticePhases/View?PPI=CO1.PPI.34712415&amp;isFromPublicArea=True&amp;isModal=False</t>
  </si>
  <si>
    <t>PRESTACIÓN DE SERVICIOS DE APOYO A LA GESTIÓN EN EL ÁREA DE MASOTERAPIA DE INDEPORTES ANTIOQUIA.</t>
  </si>
  <si>
    <t>https://community.secop.gov.co/Public/Tendering/ContractNoticePhases/View?PPI=CO1.PPI.34644126&amp;isFromPublicArea=True&amp;isModal=False</t>
  </si>
  <si>
    <t xml:space="preserve">3 MESES Y 21 DÍAS </t>
  </si>
  <si>
    <t>CONVENIO CON LA LIGA DE CANOTAJE DE ANTIOQUIA, PARA EL FORTALECIMIENTO DEL POTENCIAL Y LA CONSOLIDACIÓN DE LA RESERVA DEPORTIVA EN EL DEPARTAMENTO DE ANTIOQUIA.</t>
  </si>
  <si>
    <t>LIGA DE CANOTAJE DE ANTIOQUIA</t>
  </si>
  <si>
    <t>https://community.secop.gov.co/Public/Tendering/ContractNoticePhases/View?PPI=CO1.PPI.34757039&amp;isFromPublicArea=True&amp;isModal=False</t>
  </si>
  <si>
    <t xml:space="preserve">PRESTACIÓN DE SERVICIOS DE UN ENTRENADOR DE GIMNASIA  PARA INDEPORTES ANTIOQUIA </t>
  </si>
  <si>
    <t>DORA ALEJANDRA FORERO RAMIREZ</t>
  </si>
  <si>
    <t>https://community.secop.gov.co/Public/Tendering/ContractNoticePhases/View?PPI=CO1.PPI.34685757&amp;isFromPublicArea=True&amp;isModal=False</t>
  </si>
  <si>
    <t>2 MESES Y 17 DÍAS</t>
  </si>
  <si>
    <t xml:space="preserve">PRESTACIÓN DE SERVICIOS DE UN ENTRENADOR DE TIRO CON ARCO  PARA INDEPORTES ANTIOQUIA </t>
  </si>
  <si>
    <t>MANUEL SEBASTIAN ARENAS DIAZ</t>
  </si>
  <si>
    <t>https://community.secop.gov.co/Public/Tendering/ContractNoticePhases/View?PPI=CO1.PPI.34706473&amp;isFromPublicArea=True&amp;isModal=False</t>
  </si>
  <si>
    <t>CONVENIO CON LA LIGA DE NATACIÓN DE ANTIOQUIA PARA CONTRIBUIR A LA PREPARACIÓN DE LOS ATLETAS QUE CONFORMAN LA SELECCIÓN ANTIOQUIA PARA LA PARTICIPACIÓN EN LOS JUEGOS NACIONALES DEPORTIVOS JUVENILES 2024.</t>
  </si>
  <si>
    <t>https://community.secop.gov.co/Public/Tendering/ContractNoticePhases/View?PPI=CO1.PPI.34755371&amp;isFromPublicArea=True&amp;isModal=False</t>
  </si>
  <si>
    <t>85 DÍAS</t>
  </si>
  <si>
    <t>CONVENIO INTERADMINISTRATIVO DE COOPERACION PARA AUNAR ESFUERZOS Y OTROGAR EL RECONOCIMIENTO DE UNA VIVIENDA TIPO VIS A LA MEDALLISTA OLIMPICA DE LOS JUEGOS OLIMPICOS DE PARIS 2024.</t>
  </si>
  <si>
    <t>EMPRESA DE VIVIENDA DE ANTIOQUIA</t>
  </si>
  <si>
    <t>Aporte Empresa de Vivienda de Antioquia -VIVA $65.000.000
Total Contrato  $195.000.000</t>
  </si>
  <si>
    <t>community.secop.gov.co/Public/Tendering/OpportunityDetail/Index?noticeUID=CO1.NTC.6872714&amp;isFromPublicArea=True&amp;isModal=False </t>
  </si>
  <si>
    <t>CONVENIO INTERADMINISTRATIVO PARA LA REALIZACIÓN DE LA EDICIÓN 13° DEL EVENTO "POR SU SALUD MAESTRO, MUÉVASE PUES" EN EL MUNICIPIO DE ARBOLETES.</t>
  </si>
  <si>
    <t>INSTITUTO MUNICIPAL DE DEPORTES Y RECREACIÓN DE ARBOLETES - IMDERAR</t>
  </si>
  <si>
    <t>https://community.secop.gov.co/Public/Tendering/ContractNoticePhases/View?PPI=CO1.PPI.34814335&amp;isFromPublicArea=True&amp;isModal=False</t>
  </si>
  <si>
    <t>1115A</t>
  </si>
  <si>
    <t>CONVENIO CON LA LIGA DE CICLISMO DE ANTIOQUIA  PARA APOYAR LA PREPARACIÓN DE LOS ATLETAS QUE CONFORMAN LA SELECCIÓN ANTIOQUIA EN LA PARTICIPACIÓN DE LOS I JUEGOS DEPORTIVOS NACIONALES JUVENILES, EJE CAFETERO 2024, SECTOR CONVENCIONAL Y PARALÍMPICO.</t>
  </si>
  <si>
    <t>https://community.secop.gov.co/Public/Tendering/ContractNoticePhases/View?PPI=CO1.PPI.34747080&amp;isFromPublicArea=True&amp;isModal=False</t>
  </si>
  <si>
    <t>DAR EN COMODATO EL BIEN INMUEBLE PROPIEDAD DEL MUNICIPIO DE GUATAPÉ DENOMINADO LA VILLA NÁUTICA, IDENTIFICADO CON FICHA CATASTRAL NÚMERO 11801458 Y MATRICULA INMOBILIARIA NÚMERO 018184637 DE LA OFICINA DE REGISTRO E INSTRUMENTOS PÚBLICOS DE MARINILLA.</t>
  </si>
  <si>
    <t>MUNICIPIO DE GUATAPE</t>
  </si>
  <si>
    <t xml:space="preserve">	COMODATO001-2024</t>
  </si>
  <si>
    <t>2 AÑOS</t>
  </si>
  <si>
    <t>CONVENIO CON LA LIGA DE CANOTAJE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</si>
  <si>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https://community.secop.gov.co/Public/Tendering/ContractNoticePhases/View?PPI=CO1.PPI.34747132&amp;isFromPublicArea=True&amp;isModal=False</t>
  </si>
  <si>
    <t>PRESTACIÓN DE SERVICIOS PROFESIONALES EN EL ANÁLISIS DE LA INFORMACIÓN ESTADISTICA DE INDEPORTES ANTIOQUIA</t>
  </si>
  <si>
    <t>SARA MARTINEZ RENDÓN</t>
  </si>
  <si>
    <t>https://community.secop.gov.co/Public/Tendering/ContractNoticePhases/View?PPI=CO1.PPI.34731990&amp;isFromPublicArea=True&amp;isModal=False</t>
  </si>
  <si>
    <t>REALIZACIÓN DE LOS MEGA EVENTOS DE LOS PROGRAMAS DE DEPORTE FORMATIVO, RECREACIÓN Y ACTIVIDAD FÍSICA - VIGENCIA 2024.</t>
  </si>
  <si>
    <t>049</t>
  </si>
  <si>
    <t>https://community.secop.gov.co/Public/Tendering/ContractNoticePhases/View?PPI=CO1.PPI.34797554&amp;isFromPublicArea=True&amp;isModal=False</t>
  </si>
  <si>
    <t>ADQUISICIÓN E IMPLEMENTACIÓN DE SOLUCIÓN DE BACKUP EN LA NUBE PARA OFFICE 365 PARA INDEPORTES ANTIOQUIA</t>
  </si>
  <si>
    <t xml:space="preserve">SELECCIÓN ABREVIADA </t>
  </si>
  <si>
    <t>REDCOMPUTO LIMITADA</t>
  </si>
  <si>
    <t>https://community.secop.gov.co/Public/Tendering/ContractNoticePhases/View?PPI=CO1.PPI.34534198&amp;isFromPublicArea=True&amp;isModal=False</t>
  </si>
  <si>
    <t>837A</t>
  </si>
  <si>
    <t>PRESTACIÓN DE SERVICIOS DE APOYO A LA GESTIÓN EN LAS ACTIVIDADES RELACIONADAS CON EL ARCHIVO Y GESTIÓN DOCUMENTAL DE LA ENTIDAD</t>
  </si>
  <si>
    <t xml:space="preserve">LILIANA PATRICIA MARTINEZ </t>
  </si>
  <si>
    <t>https://community.secop.gov.co/Public/Tendering/ContractNoticePhases/View?PPI=CO1.PPI.34953535&amp;isFromPublicArea=True&amp;isModal=False</t>
  </si>
  <si>
    <t>VINCULACIÓN DEL INSTITUTO PARA EL DESARROLLO DE ANTIOQUIA -IDEA- CON LAS ACTIVIDADES DEPORTIVAS QUE REALICE EL INSTITUTO DEPARTAMENTAL DE DEPORTES ANTIOQUIA -INDEPORTES- ENMARCADAS EN RECONOCIMIENTOS POR LOGROS OBTENIDOS POR LOS DEPORTISTAS.</t>
  </si>
  <si>
    <t xml:space="preserve">INSTITUTO PARA EL DESARROLLO DE ANTIOQUIA IDEA </t>
  </si>
  <si>
    <t>106 DÍAS</t>
  </si>
  <si>
    <t xml:space="preserve">PRESTACIÓN DE SERVICIOS DE UN ENTRENADOR DE FÚTBOL  PARA INDEPORTES ANTIOQUIA </t>
  </si>
  <si>
    <t>DAVID   TORRES MUÑOZ</t>
  </si>
  <si>
    <t>https://community.secop.gov.co/Public/Tendering/ContractNoticePhases/View?PPI=CO1.PPI.34838536&amp;isFromPublicArea=True&amp;isModal=False</t>
  </si>
  <si>
    <t>2 MESES Y 9 DÍAS</t>
  </si>
  <si>
    <t>JESSICA ALEJANDRA ESTRADA RESTREPO</t>
  </si>
  <si>
    <t xml:space="preserve">VICENTE DE LA CRUZ CUELLAR </t>
  </si>
  <si>
    <t>PRESTACIÓN DE SERVICIOS DE UN ENTRENADOR DE BEISBOL PARA INDEPORTES ANTIOQUIA</t>
  </si>
  <si>
    <t xml:space="preserve">ALEJANDRO VEGA OSORIO </t>
  </si>
  <si>
    <t xml:space="preserve">PRESTACIÓN DE SERVICIOS DE UN ENTRENADOR DE FÚTBOL DE SALÓN  PARA INDEPORTES ANTIOQUIA </t>
  </si>
  <si>
    <t>JOHANY ALEJANDRO VERGARA CASTAÑO</t>
  </si>
  <si>
    <t>CONVENIO CON LA LIGA ANTIOQUEÑA DE SQUASH PARA CONTRIBUIR AL  FORTALECIMIENTO, PREPARACIÓN Y PARTICIPACIÓN  EN COMPETENCIAS DEPORTIVAS DE CARÁCTER NACIONAL E INTERNACIONAL DE LOS ATLETAS QUE CONFORMAN LA SELECCIÓN  ANTIOQUIA PARA JUEGOS NACIONALES.</t>
  </si>
  <si>
    <t>LIGA ANTIOQUEÑA DE SQUASH</t>
  </si>
  <si>
    <t>https://community.secop.gov.co/Public/Tendering/ContractNoticePhases/View?PPI=CO1.PPI.34837304&amp;isFromPublicArea=True&amp;isModal=False</t>
  </si>
  <si>
    <t>CONVENIO CON LA LIGA ANTIOQUEÑA DE TEJO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</si>
  <si>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TEJO</t>
  </si>
  <si>
    <t>https://community.secop.gov.co/Public/Tendering/ContractNoticePhases/View?PPI=CO1.PPI.34837814&amp;isFromPublicArea=True&amp;isModal=False</t>
  </si>
  <si>
    <t>CONVENIO INTERADMINISTRATIVO PARA APOYAR LA REALIZACIÓN DEL XXI "ENCUENTRO DEPARTAMENTAL DE CLUBES DE LA SALUD Y DEL ADULTO MAYOR" EN EL MUNICIPIO DE FRONTINO.</t>
  </si>
  <si>
    <t>SUBGERENCIA DE FOMENTO Y DESARROLLO</t>
  </si>
  <si>
    <t>Aporte JUNTA MUNICIPAL DE DEPORTES $146.100.000
Total Contrato  $181.100.000</t>
  </si>
  <si>
    <t>https://community.secop.gov.co/Public/Tendering/ContractNoticePhases/View?PPI=CO1.PPI.34930435&amp;isFromPublicArea=True&amp;isModal=False</t>
  </si>
  <si>
    <t xml:space="preserve">PRESTACIÓN DE SERVICIOS PROFESIONALES COMO NUTRICIONISTA PARA INDEPORTES ANTIOQUIA. </t>
  </si>
  <si>
    <t>SUBGERENCIA DE ALTOS LOGROS Y DEPORTE ASOCIADO</t>
  </si>
  <si>
    <t>MARIA ALEJANDRA VALDERRAMA GONZALEZ</t>
  </si>
  <si>
    <t>https://community.secop.gov.co/Public/Tendering/ContractNoticePhases/View?PPI=CO1.PPI.34932677&amp;isFromPublicArea=True&amp;isModal=False</t>
  </si>
  <si>
    <t>CONVENIO INTERADMINISTRATIVO PARA EL APOYO EN EL DESARROLLO DE LOS JUEGOS DEPORTIVOS DEPARTAMENTALES 2024 QUE TENDRÁ COMO SEDE LA SUBREGIÓN DEL NORDESTE Y MAGDALENA MEDIO, ANTIOQUIA</t>
  </si>
  <si>
    <t>INSTITUTO MUNICIPAL PARA EL DEPORTE Y LA RECREACIÓN DE AMALFÍ</t>
  </si>
  <si>
    <t>Aporte INSTITUTO MUNICIPAL PARA EL DEPORTE Y LA RECREACIÓN DE AMALFI $224.350.000
Total Contrato  $663.164.288</t>
  </si>
  <si>
    <t>051</t>
  </si>
  <si>
    <t>https://community.secop.gov.co/Public/Tendering/ContractNoticePhases/View?PPI=CO1.PPI.35027266&amp;isFromPublicArea=True&amp;isModal=False</t>
  </si>
  <si>
    <t>2 MESES Y 15 DÍAS</t>
  </si>
  <si>
    <t xml:space="preserve">PRESTACIÓN DE SERVICIOS DE UN ENTRENADOR DE VOLEIBOL  PARA INDEPORTES ANTIOQUIA </t>
  </si>
  <si>
    <t>DIANA MARCELA RIOS ARCILA</t>
  </si>
  <si>
    <t>https://community.secop.gov.co/Public/Tendering/ContractNoticePhases/View?PPI=CO1.PPI.35002228&amp;isFromPublicArea=True&amp;isModal=False</t>
  </si>
  <si>
    <t>2 MESES Y 3 DÍAS</t>
  </si>
  <si>
    <t>JORGE LEONARDO PALENCIA CORREA</t>
  </si>
  <si>
    <t>https://community.secop.gov.co/Public/Tendering/ContractNoticePhases/View?PPI=CO1.PPI.35004262&amp;isFromPublicArea=True&amp;isModal=False</t>
  </si>
  <si>
    <t>NATHALIA LUCRECIA LOPEZ ACEVEDO</t>
  </si>
  <si>
    <t>https://community.secop.gov.co/Public/Tendering/ContractNoticePhases/View?PPI=CO1.PPI.35006805&amp;isFromPublicArea=True&amp;isModal=False</t>
  </si>
  <si>
    <t>CONVENIO CON LA LIGA DE VELA DE ANTIOQUIA PARA CONTRIBUIR AL DESARROLLO DEL PROGRAMA DE ALTOS LOGROS Y LIDERAZGO DEPORTIVO PARA LA PREPARACIÓN Y PARTICIPACIÓN EN COMPETENCIAS DEPORTIVAS DE CARÁCTER NACIONAL E INTERNACIONAL DE LOS DEPORTISTAS QUE CONFORMAN LA SELECCIÓN ANTIOQUIA PARA JUEGOS NACIONALES.</t>
  </si>
  <si>
    <t>LIGA DE VELA DE ANTIOQUIA</t>
  </si>
  <si>
    <t>https://community.secop.gov.co/Public/Tendering/ContractNoticePhases/View?PPI=CO1.PPI.35061013&amp;isFromPublicArea=True&amp;isModal=False</t>
  </si>
  <si>
    <t>CONVENIO INTERADMINISTRATIVO PARA LA PARTICIPACIÓN EN EXPOMOTRICIDAD 2024</t>
  </si>
  <si>
    <t>https://community.secop.gov.co/Public/Tendering/ContractNoticePhases/View?PPI=CO1.PPI.35007723&amp;isFromPublicArea=True&amp;isModal=False</t>
  </si>
  <si>
    <t>PRESTACIÓN DE SERVICIOS PROFESIONALES PARA APOYAR LA IMPLEMENTACIÓN DE PROCEDIMIENTOS ADMINISTRATIVOS Y/O FINANCIEROS DE LA OFICINA DE TALENTO HUMANO</t>
  </si>
  <si>
    <t>MARIA CAMILA TORO ECHEVERRI</t>
  </si>
  <si>
    <t>https://community.secop.gov.co/Public/Tendering/ContractNoticePhases/View?PPI=CO1.PPI.35165386&amp;isFromPublicArea=True&amp;isModal=False</t>
  </si>
  <si>
    <t>CONVENIO INTERADMINISTRATIVO PARA EL APOYO EN EL DESARROLLO DE LOS JUEGOS DEPORTIVOS DEPARTAMENTALES 2024 QUE TENDRÁ COMO SEDE LA SUBREGIÓN DE OCCIDENTE, ANTIOQUIA</t>
  </si>
  <si>
    <t>MUNICIPIO DE SOPETRAN</t>
  </si>
  <si>
    <t>Aporte MUNICIPIO DE SOPETRAN $224.350.000
Total Contrato  $641.288.001</t>
  </si>
  <si>
    <t>https://community.secop.gov.co/Public/Tendering/ContractNoticePhases/View?PPI=CO1.PPI.35034836&amp;isFromPublicArea=True&amp;isModal=False</t>
  </si>
  <si>
    <t>CONTRATO INTERADMINISTRATIVO DE MANDATO SIN REPRESENTACIÓN PARA LA OPERACIÓN LOGÍSTICA RELACIONADA CON LAS FASES ZONAL REGIONAL Y FINAL NACIONAL DE LOS JUEGOS INTERCOLEGIADOS 2024, EN EL MARCO DEL PROYECTO "FORTALECIMIENTO DE LOS JUEGOS DEPORTIVOS INSTITUCIONALES EN LOS MUNICIPIOS DEL DEPARTAMENTO DE ANTIOQUIA".</t>
  </si>
  <si>
    <t>https://community.secop.gov.co/Public/Tendering/ContractNoticePhases/View?PPI=CO1.PPI.35105406&amp;isFromPublicArea=True&amp;isModal=False</t>
  </si>
  <si>
    <t>DONACIÓN EQUIPOS DE GIMNASIO AL AIRE LIBRE</t>
  </si>
  <si>
    <t>DONACIÓN</t>
  </si>
  <si>
    <t>FORMA EQUIPOS PARA GIMNASIO S.A.S.</t>
  </si>
  <si>
    <t>https://community.secop.gov.co/Public/Tendering/ContractNoticePhases/View?PPI=CO1.PPI.35453854&amp;isFromPublicArea=True&amp;isModal=False</t>
  </si>
  <si>
    <t>PRESTACIÓN DE SERVICIOS DE CAPACITACIÓN PARA EL FORTALECIMIENTO DE LAS CAPACIDADES Y HABILIDADES DE LOS ACTORES DEL DEPORTE EN EL DEPARTAMENTO DE ANTIOQUIA</t>
  </si>
  <si>
    <t>ASOCIACIÓN DIRIGENTES DEPORTIVOS DE ANTIOQUIA</t>
  </si>
  <si>
    <t>https://community.secop.gov.co/Public/Tendering/ContractNoticePhases/View?PPI=CO1.PPI.35374969&amp;isFromPublicArea=True&amp;isModal=False</t>
  </si>
  <si>
    <t>MARIA ADELAYDA PUERTA ZAPATA</t>
  </si>
  <si>
    <t>https://community.secop.gov.co/Public/Tendering/ContractNoticePhases/View?PPI=CO1.PPI.35154300&amp;isFromPublicArea=True&amp;isModal=False</t>
  </si>
  <si>
    <t>2 MESES Y 16 DÍAS</t>
  </si>
  <si>
    <t>PRESTACIÓN DE SERVICIOS DE APOYO PARA INDEPORTES ANTIOQUIA.</t>
  </si>
  <si>
    <t>ANA MARIA RIVERA HENAO</t>
  </si>
  <si>
    <t>https://community.secop.gov.co/Public/Tendering/ContractNoticePhases/View?PPI=CO1.PPI.35194847&amp;isFromPublicArea=True&amp;isModal=False</t>
  </si>
  <si>
    <t xml:space="preserve">63 DÍAS </t>
  </si>
  <si>
    <t>PRESTACIÓN DE SERVICIOS PARA EJECUTAR LOS PROGRAMAS, ACTIVIDADES Y EVENTOS CORRESPONDIENTES AL PLAN DE BIENESTAR DE INDEPORTES ANTIOQUIA.</t>
  </si>
  <si>
    <t>SELECCIÓN ABREVIADA DE MENOR CUANTÍA</t>
  </si>
  <si>
    <t>CORPORACIÓN LAS TABLAS</t>
  </si>
  <si>
    <t>https://community.secop.gov.co/Public/Tendering/ContractNoticePhases/View?PPI=CO1.PPI.34254608&amp;isFromPublicArea=True&amp;isModal=False</t>
  </si>
  <si>
    <t>https://community.secop.gov.co/Public/Tendering/ContractNoticePhases/View?PPI=CO1.PPI.35164512&amp;isFromPublicArea=True&amp;isModal=False</t>
  </si>
  <si>
    <t>67 DÍAS</t>
  </si>
  <si>
    <t>CONTRATO INTERADMINISTRATIVO DE MANDATO SIN REPRESENTACIÓN PARA LA OPERACIÓN LOGÍSTICA, Y EL DESARROLLO DE LAS NECESIDADES TÉCNICAS Y OPERATIVAS DE LOS DIFERENTES PROGRAMAS Y ACTIVIDADES DE LA SUBGERENCIA DE DEPORTE ASOCIADO Y ALTOS LOGROS.</t>
  </si>
  <si>
    <t>SANTIAGO TORO SIERRA</t>
  </si>
  <si>
    <t>https://community.secop.gov.co/Public/Tendering/ContractNoticePhases/View?PPI=CO1.PPI.35247785&amp;isFromPublicArea=True&amp;isModal=False</t>
  </si>
  <si>
    <t>65 DÍAS</t>
  </si>
  <si>
    <t>1035A</t>
  </si>
  <si>
    <t>MANTENIMIENTO CORRECTIVO A LOS SISTEMAS DE SEGURIDAD FÍSICA DE INDEPORTES ANTIOQUIA</t>
  </si>
  <si>
    <t xml:space="preserve">SET INTEGRAL SAS </t>
  </si>
  <si>
    <t>https://community.secop.gov.co/Public/Tendering/ContractNoticePhases/View?PPI=CO1.PPI.34361134&amp;isFromPublicArea=True&amp;isModal=False</t>
  </si>
  <si>
    <t>CONVENIO INTERADMINISTRATIVO PARA EL APOYO EN EL DESARROLLO DE LOS JUEGOS DEPORTIVOS DEPARTAMENTALES 2024 QUE TENDRÁ COMO SEDE LA SUBREGIÓN DEL NORTE Y BAJO CAUCA, ANTIOQUIA</t>
  </si>
  <si>
    <t>MUNICIPIO DE ENTRERRIOS</t>
  </si>
  <si>
    <t>Aporte MUNICIPIO DE ENTRERRIOS $57.900.000
Total Contrato  $587.969.493</t>
  </si>
  <si>
    <t>https://community.secop.gov.co/Public/Tendering/ContractNoticePhases/View?PPI=CO1.PPI.35251768&amp;isFromPublicArea=True&amp;isModal=False</t>
  </si>
  <si>
    <t>66 DÍAS</t>
  </si>
  <si>
    <t>CONVENIO INTERADMINISTRATIVO PARA EL APOYO EN EL DESARROLLO DE LOS JUEGOS DEPORTIVOS DEPARTAMENTALES 2024 QUE TENDRÁ COMO SEDE LA SUBREGIÓN DEL ORIENTE, ANTIOQUIA</t>
  </si>
  <si>
    <t>INSTITUTO DE DEPORTES Y RECREACIÓN DE MARINILLA</t>
  </si>
  <si>
    <t>Aporte Instituto de Deportes y Recreación de Marinilla - INDERMA $135.534.000
Total Contrato  $823.330.274</t>
  </si>
  <si>
    <t>https://community.secop.gov.co/Public/Tendering/ContractNoticePhases/View?PPI=CO1.PPI.35282266&amp;isFromPublicArea=True&amp;isModal=False</t>
  </si>
  <si>
    <t>62 DÍAS</t>
  </si>
  <si>
    <t>CONVENIO INTERADMINISTRATIVO PARA EL APOYO EN EL DESARROLLO DE LOS JUEGOS DEPORTIVOS DEPARTAMENTALES 2024 QUE TENDRÁ COMO SEDE LA SUBREGIÓN DEL SUROESTE, ANTIOQUIA</t>
  </si>
  <si>
    <t>MUNICIPIO DE ANDES</t>
  </si>
  <si>
    <t>Aporte MUNICIPIO DE ANDES $47.400.000
Total Contrato  $535.411.583</t>
  </si>
  <si>
    <t>https://community.secop.gov.co/Public/Tendering/ContractNoticePhases/View?PPI=CO1.PPI.35282267&amp;isFromPublicArea=True&amp;isModal=False</t>
  </si>
  <si>
    <t>CONTRATO DE ADMINISTRACIÓN DELEGADA DE RECURSOS PARA REALIZAR DIAGNÓSTICO DEL ESTADO DEL CONTRATO N°418 DE 2019</t>
  </si>
  <si>
    <t>https://community.secop.gov.co/Public/Tendering/ContractNoticePhases/View?PPI=CO1.PPI.35268948&amp;isFromPublicArea=True&amp;isModal=False</t>
  </si>
  <si>
    <t>1210A</t>
  </si>
  <si>
    <t xml:space="preserve">PRESTACIÓN DE SERVICIOS DE UN ENTRENADOR DE BEISBOL  PARA INDEPORTES ANTIOQUIA </t>
  </si>
  <si>
    <t>EDILBERTO JORDAN SALGADO</t>
  </si>
  <si>
    <t>https://community.secop.gov.co/Public/Tendering/ContractNoticePhases/View?PPI=CO1.PPI.35328377&amp;isFromPublicArea=True&amp;isModal=FalseN</t>
  </si>
  <si>
    <t xml:space="preserve">1 MES Y 19 DÍAS </t>
  </si>
  <si>
    <t>PRESTACIÓN DE SERVICIOS DE APOYO EN GESTIÓN DOCUMENTAL PARA EL ARCHIVO DERIVADO DE LA GESTIÓN CONTRACTUAL EN INDEPORTES ANTIOQUIA</t>
  </si>
  <si>
    <t>EMMANUEL URREGO CUARTAS</t>
  </si>
  <si>
    <t>https://community.secop.gov.co/Public/Tendering/ContractNoticePhases/View?PPI=CO1.PPI.35508793&amp;isFromPublicArea=True&amp;isModal=False</t>
  </si>
  <si>
    <t>53 DÍAS</t>
  </si>
  <si>
    <t>CONVENIO INTERADMINISTRATIVO PARA EL APOYO EN EL DESARROLLO DE LOS JUEGOS DEPORTIVOS DEPARTAMENTALES 2024 QUE TENDRÁ COMO SEDE LA SUBREGIÓN DE URABÁ, ANTIOQUIA</t>
  </si>
  <si>
    <t>Aporte Instituto Municipal de Deportes y Recreación de Apartadó (IMDER - APARTADÓ) $120.660.000
Total Contrato  $907.106.024</t>
  </si>
  <si>
    <t>https://community.secop.gov.co/Public/Tendering/ContractNoticePhases/View?PPI=CO1.PPI.35478213&amp;isFromPublicArea=True&amp;isModal=False</t>
  </si>
  <si>
    <t>PRESTACIÓN DE SERVICIOS PROFESIONALES DE APOYO EN EL DESARROLLO DE LOS JUEGOS DEPORTIVOS INSTITUCIONALES</t>
  </si>
  <si>
    <t>CARLOS ALBERTO POSADA ZAPATA</t>
  </si>
  <si>
    <t>GASTOS DE DESPLAZAMIENTO $2.600.000</t>
  </si>
  <si>
    <t>https://community.secop.gov.co/Public/Tendering/ContractNoticePhases/View?PPI=CO1.PPI.35479356&amp;isFromPublicArea=True&amp;isModal=False</t>
  </si>
  <si>
    <t>CARLOS ALBERTO CARDONA ALVAREZ</t>
  </si>
  <si>
    <t>https://community.secop.gov.co/Public/Tendering/ContractNoticePhases/View?PPI=CO1.PPI.35506940&amp;isFromPublicArea=True&amp;isModal=False</t>
  </si>
  <si>
    <t>JOHN CADAVID OBANDO</t>
  </si>
  <si>
    <t>https://community.secop.gov.co/Public/Tendering/ContractNoticePhases/View?PPI=CO1.PPI.35507512&amp;isFromPublicArea=True&amp;isModal=False</t>
  </si>
  <si>
    <t>CONVENIO CON LA LIGA ANTIOQUEÑA DE LUCHA PARA APOYAR ESTE DEPORTE EN EL DEPARTAMENTO A TRAVÉS DE IMPLEMENTACIÓN DEPORTIVA.</t>
  </si>
  <si>
    <t>LIGA ANTIOQUENA DE LUCHA</t>
  </si>
  <si>
    <t>https://community.secop.gov.co/Public/Tendering/ContractNoticePhases/View?PPI=CO1.PPI.35568147&amp;isFromPublicArea=True&amp;isModal=False</t>
  </si>
  <si>
    <t>45 DÍAS</t>
  </si>
  <si>
    <t>PRESTACIÓN DE SERVICIOS DE APOYO PARA EL FOMENTO DEL USO DE LA BICICLETA Y LA PRÁCTICA DEL CICLISMO EN EL DEPARTAMENTO DE ANTIOQUIA</t>
  </si>
  <si>
    <t>CLUB ESCUELA DE CICLISMO ORGULLO PAISA</t>
  </si>
  <si>
    <t>https://community.secop.gov.co/Public/Tendering/ContractNoticePhases/View?PPI=CO1.PPI.35644969&amp;isFromPublicArea=True&amp;isModal=False</t>
  </si>
  <si>
    <t>CONVENIO INTERADMINISTRATIVO PARA EL APOYO EN EL DESARROLLO DE LOS JUEGOS DEPORTIVOS DEPARTAMENTALES 2024 QUE TENDRÁ COMO SEDE EL ÁREA METROPOLITANA DEL VALLE DE ABURRÁ, ANTIOQUIA</t>
  </si>
  <si>
    <t>INSTITUTO PARA EL DEPORTE Y LA RECREACIÓN DE SABANETA</t>
  </si>
  <si>
    <t>Aporte en especie Instituto para el Deporte y la Recreación de Sabaneta – INDESA$231.555.166
Total Contrato  $660.184.184</t>
  </si>
  <si>
    <t>057</t>
  </si>
  <si>
    <t>https://community.secop.gov.co/Public/Tendering/ContractNoticePhases/View?PPI=CO1.PPI.35625415&amp;isFromPublicArea=True&amp;isModal=False</t>
  </si>
  <si>
    <t>47 DÍAS</t>
  </si>
  <si>
    <t>SUMINISTRO DE ARTÍCULOS DE PAPELERÍA, ÚTILES, ELEMENTOS DE OFICINA Y TÓNERES, CON DESTINO A LAS DEPENDENCIAS FÍSICAS DE INDEPORTES ANTIOQUIA</t>
  </si>
  <si>
    <t>DISTRIBUIDORA DIBADY</t>
  </si>
  <si>
    <t xml:space="preserve">19 DÍAS </t>
  </si>
  <si>
    <t>SUMINISTRO DE MOBILIARIO DE OFICINA PARA LOS PUESTOS DE TRABAJO DE INDEPORTES ANTIOQUIA.</t>
  </si>
  <si>
    <t xml:space="preserve">MINIMA CUANTIA </t>
  </si>
  <si>
    <t>DANIEL ERNEY OCAMPO BOTERO- TAPICERIA APOLO OCAMPO</t>
  </si>
  <si>
    <t>https://community.secop.gov.co/Public/Tendering/OpportunityDetail/Index?noticeUID=CO1.NTC.7002492&amp;isFromPublicArea=True&amp;isModal=False</t>
  </si>
  <si>
    <t>41 DÍAS</t>
  </si>
  <si>
    <t>ADQUISICIÓN DE DOTACIÓN PARA LAS SEDES DE INDEPORTES ANTIOQUIA.</t>
  </si>
  <si>
    <t>SUMINISTRO</t>
  </si>
  <si>
    <t>ÁLVARO ENRIQUE RAMÍREZ ECHAVARRÍA</t>
  </si>
  <si>
    <t>https://community.secop.gov.co/Public/Tendering/ContractNoticePhases/View?PPI=CO1.PPI.34758072&amp;isFromPublicArea=True&amp;isModal=False</t>
  </si>
  <si>
    <t>SUMINISTRO Y RECARGA DE EXTINTORES Y SUS ELEMENTOS COMPLEMENTARIOS PARA TODAS LAS SEDES DE INDEPORTES ANTIOQUIA</t>
  </si>
  <si>
    <t>COMPREBUCE S.A.S.</t>
  </si>
  <si>
    <t>https://community.secop.gov.co/Public/Tendering/ContractNoticePhases/View?PPI=CO1.PPI.35659955&amp;isFromPublicArea=True&amp;isModal=False</t>
  </si>
  <si>
    <t>CONVENIO CON LA LIGA ANTIOQUEÑA DE TAEKWONDO PARA APOYAR LA PARTICIPACIÓN DE LOS DEPORTISTAS ANTIOQUEÑOS EN EL EVENTO XII CAMPEONATO DEPARTAMENTAL DE TAEKWONDO COPA NAVIDAD 2024</t>
  </si>
  <si>
    <t>https://community.secop.gov.co/Public/Tendering/ContractNoticePhases/View?PPI=CO1.PPI.35911792&amp;isFromPublicArea=True&amp;isModal=False</t>
  </si>
  <si>
    <t>CONVENIO CON LA LIGA DE TENIS DE CAMPO DE ANTIOQUIA PARA APOYAR LA PARTICIPACIÓN DE LOS DEPORTISTAS ANTIOQUEÑOS EN EL EVENTO TENIS FEST</t>
  </si>
  <si>
    <t>LIGA DE TENIS DE CAMPO DE ANTIOQUIA L.A.T.</t>
  </si>
  <si>
    <t>https://community.secop.gov.co/Public/Tendering/ContractNoticePhases/View?PPI=CO1.PPI.35954373&amp;isFromPublicArea=True&amp;isModal=False</t>
  </si>
  <si>
    <t>CONVENIO CON LA LIGA ANTIOQUEÑA DE BÁDMINTON PARA CONTRIBUIR AL DESARROLLO DEL PROGRAMA DE ALTOS LOGROS Y LIDERAZGO DEPORTIVO PARA LA PREPARACIÓN Y PARTICIPACIÓN EN COMPETENCIAS DEPORTIVAS DE CARÁCTER NACIONAL E INTERNACIONAL DE LOS DEPORTISTAS QUE CONFORMAN LA SELECCIÓN ANTIOQUIA PARA JUEGOS NACIONALES.</t>
  </si>
  <si>
    <t>LIGA ANTIOQUEÑA DE BADMINTON</t>
  </si>
  <si>
    <t>https://community.secop.gov.co/Public/Tendering/ContractNoticePhases/View?PPI=CO1.PPI.35956186&amp;isFromPublicArea=True&amp;isModal=False</t>
  </si>
  <si>
    <t>PRESTACIÓN DE SERVICIOS DE CAPACITACIÓN PARA LA ACTUALIZACIÓN TÉCNICA EN TIRO CON ARCO</t>
  </si>
  <si>
    <t>https://community.secop.gov.co/Public/Tendering/ContractNoticePhases/View?PPI=CO1.PPI.35958526&amp;isFromPublicArea=True&amp;isModal=False</t>
  </si>
  <si>
    <t>CONVENIO INTERADMINISTRATIVO PARA EL DESARROLLO Y PROMOCIÓN DEL DEPORTE SOCIAL COMUNITARIO Y EL APOYO EN LA REALIZACIÓN DE LA FINAL DE LOS JUEGOS DEPORTIVOS DEPARTAMENTALES 2024 QUE TENDRÁ COMO SEDE ANDES ANTIOQUIA.</t>
  </si>
  <si>
    <t>Aporte en especie Municipio de Andes $60.420.000
Total Contrato $2.626.663.472</t>
  </si>
  <si>
    <t>https://community.secop.gov.co/Public/Tendering/ContractNoticePhases/View?PPI=CO1.PPI.35916882&amp;isFromPublicArea=True&amp;isModal=False</t>
  </si>
  <si>
    <t>CONVENIO INTERADMINISTRATIVO PARA EL DESARROLLO Y PROMOCIÓN DEL DEPORTE SOCIAL COMUNITARIO Y EL APOYO EN LA REALIZACIÓN DE LA FINAL DE LOS JUEGOS DEPORTIVOS DEPARTAMENTALES 2024 QUE TENDRÁ COMO SEDE JARDIN ANTIOQUIA.</t>
  </si>
  <si>
    <t xml:space="preserve">MUNICIPIO DE JARDIN </t>
  </si>
  <si>
    <t>Aporte en especie Municipio de Jardin $34.000.000
Total Contrato $1.105.395.057</t>
  </si>
  <si>
    <t>https://community.secop.gov.co/Public/Tendering/ContractNoticePhases/View?PPI=CO1.PPI.35955666&amp;isFromPublicArea=True&amp;isModal=False</t>
  </si>
  <si>
    <t>CONVENIO INTERADMINISTRATIVO DE COOPERACION PARA AUNAR ESFUERZOS Y OTORGAR EL RECONOCIMIENTO DE UNA VIVIENDA TIPO VIS, A LA MEDALLISTA DE LOS JUEGOS PARALIMPICOS DE PARIS 2024</t>
  </si>
  <si>
    <t>Aporte empresa VIVA $65.000.000
Total Contrato $195.000.000</t>
  </si>
  <si>
    <t>https://community.secop.gov.co/Public/Tendering/ContractNoticePhases/View?PPI=CO1.PPI.36201809&amp;isFromPublicArea=True&amp;isModal=False</t>
  </si>
  <si>
    <t>PRESTACIÓN DE SERVICIOS PROFESIONALES COMO INGENIERA AMBIENTAL PARA INDEPORTES ANTIOQUIA</t>
  </si>
  <si>
    <t>https://community.secop.gov.co/Public/Tendering/ContractNoticePhases/View?PPI=CO1.PPI.36101435&amp;isFromPublicArea=True&amp;isModal=False</t>
  </si>
  <si>
    <t>26 DÍAS</t>
  </si>
  <si>
    <t xml:space="preserve">MEJORAMIENTO DE LA INFRAESTRUCTURA DEPORTIVA EN EL MUNICIPIO DE TARSO </t>
  </si>
  <si>
    <t xml:space="preserve">MUNICIPIO DE TARSO </t>
  </si>
  <si>
    <t>Aporte MUNICIPIO DE TARSO $26.045.878
Total Contrato $70.398.781</t>
  </si>
  <si>
    <t>053
058</t>
  </si>
  <si>
    <t>DAVID   CENDOYA OCAMPO</t>
  </si>
  <si>
    <t>https://community.secop.gov.co/Public/Tendering/ContractNoticePhases/View?PPI=CO1.PPI.36218212&amp;isFromPublicArea=True&amp;isModal=False</t>
  </si>
  <si>
    <t xml:space="preserve">ADECUACIÓN DE LA PLACA POLIDEPORTIVA VEREDA LA MESETA EN EL MUNICIPIO DEL PEÑOL ANTIOQUIA                                  </t>
  </si>
  <si>
    <t>MUNICIPIO DE EL PEÑOL</t>
  </si>
  <si>
    <t>Aporte MUNICIPIO DEL PEÑOL $63.374.594
Total Contrato $150.668.323</t>
  </si>
  <si>
    <t>https://community.secop.gov.co/Public/Tendering/ContractNoticePhases/View?PPI=CO1.PPI.36338742&amp;isFromPublicArea=True&amp;isModal=False</t>
  </si>
  <si>
    <t xml:space="preserve">MEJORAMIENTO DE INFRAESTRUCTURA DEL COLISEO MUNICIPAL DE SAN RAFAEL ANTIOQUIA </t>
  </si>
  <si>
    <t xml:space="preserve">MUNICIPIO DE SAN RAFAEL </t>
  </si>
  <si>
    <t xml:space="preserve">Aporte MUNICIPIO SAN RAFAEL $56.136.210
Total Contrato $187.120.701 </t>
  </si>
  <si>
    <t>https://community.secop.gov.co/Public/Tendering/ContractNoticePhases/View?PPI=CO1.PPI.36327378&amp;isFromPublicArea=True&amp;isModal=False</t>
  </si>
  <si>
    <t>ADMINISTRACIÓN DELEGADA PARA LA INTERVENTORÍA Y MANTENIMIENTO PREVENTIVO Y CORRECTIVO DE LOS INMUEBLES DE INDEPORTES ANTIOQUIA Y LOS QUE ESTÉN BAJO SU RESPONSABILIDAD</t>
  </si>
  <si>
    <t>EMPRESA AUTONOMA DEL MUNICIPIO DE GUATAPE</t>
  </si>
  <si>
    <r>
      <rPr>
        <b/>
        <sz val="8"/>
        <color rgb="FFFF0000"/>
        <rFont val="Arial"/>
        <family val="2"/>
      </rPr>
      <t xml:space="preserve">Supervisores Principales: </t>
    </r>
    <r>
      <rPr>
        <sz val="8"/>
        <color theme="1"/>
        <rFont val="Arial"/>
        <family val="2"/>
      </rPr>
      <t xml:space="preserve">
Jaine Esther Tovar 
Fabian Arroyave
</t>
    </r>
    <r>
      <rPr>
        <b/>
        <sz val="8"/>
        <color rgb="FFFF0000"/>
        <rFont val="Arial"/>
        <family val="2"/>
      </rPr>
      <t>Supervisores Suplentes:</t>
    </r>
    <r>
      <rPr>
        <sz val="8"/>
        <color theme="1"/>
        <rFont val="Arial"/>
        <family val="2"/>
      </rPr>
      <t xml:space="preserve">
Digna Martinez
Maria Teresa Muñoz</t>
    </r>
  </si>
  <si>
    <t>25/11/2024 10:08</t>
  </si>
  <si>
    <t/>
  </si>
  <si>
    <t>https://community.secop.gov.co/Public/Tendering/ContractNoticePhases/View?PPI=CO1.PPI.36237619&amp;isFromPublicArea=True&amp;isModal=False</t>
  </si>
  <si>
    <t>PRESTACIÓN DE SERVICIOS DE UN ABOGADO PARA INDEPORTES ANTIOQUIA</t>
  </si>
  <si>
    <t>PRESTACIÓN DE SERVICIOS PROFESIONALES Y DE APOYO A LA GESTIÓN</t>
  </si>
  <si>
    <t xml:space="preserve">ADECUACIÓN DEL ESCENARIO DEPORTIVO RAFAEL ANTONIO LUJAN UBICADO EN BARRIO SAN JUDAS.                                          </t>
  </si>
  <si>
    <t>MUNICIPIO DE SAN PEDRO DE LOS MILAGROS</t>
  </si>
  <si>
    <t>Aporte MUNICIPIO DE SAN PEDRO DE LOS MILAGROS $27.184.780
Total Contrato $90.615.934</t>
  </si>
  <si>
    <t>https://community.secop.gov.co/Public/Tendering/ContractNoticePhases/View?PPI=CO1.PPI.36199826&amp;isFromPublicArea=True&amp;isModal=False</t>
  </si>
  <si>
    <t>CONVENIO CON LA LIGA DE ORIENTACIÓN DE ANTIOQUIA PARA APOYAR EL FORTALECIMIENTO DEL DEPORTE ASOCIADO EN EL DEPARTAMENTO.</t>
  </si>
  <si>
    <t>LIGA DE ORIENTACIÓN DE ANTIOQUIA</t>
  </si>
  <si>
    <t>https://community.secop.gov.co/Public/Tendering/ContractNoticePhases/View?PPI=CO1.PPI.36099235&amp;isFromPublicArea=True&amp;isModal=False</t>
  </si>
  <si>
    <t>15 DIAS</t>
  </si>
  <si>
    <t>ADECUACIÓN Y MANTENIMIENTO DEL COLISEO MUNICIPAL FRANCISCO ANTONIO CUARTAS MUÑOZ DEL MUNICIPIO DE TÁMESIS</t>
  </si>
  <si>
    <t>MUNICIPIO DE TAMESIS</t>
  </si>
  <si>
    <t>Aporte MUNICIPIO DE TAMESIS $187.307.549
Total Contrato $581.470.897</t>
  </si>
  <si>
    <t>https://community.secop.gov.co/Public/Tendering/ContractNoticePhases/View?PPI=CO1.PPI.36264277&amp;isFromPublicArea=True&amp;isModal=False</t>
  </si>
  <si>
    <t>ADECUACIÓN Y MANTENIMIENTO DE LA CANCHA DE FÚTBOL EN LA UNIDAD DEPORTIVA IVÁN VALLEJO DUQUE, ZONA URBANA DEL MUNICIPIO DE YOLOMBÓ - ANTIOQUIA</t>
  </si>
  <si>
    <t xml:space="preserve">MUNICIPIO DE YOLOMBO </t>
  </si>
  <si>
    <t>Aporte MUNICIPIO DE YOLOMBÓ $88.027.711
Total Contrato $282.140.100</t>
  </si>
  <si>
    <t>https://community.secop.gov.co/Public/Tendering/ContractNoticePhases/View?PPI=CO1.PPI.36273264&amp;isFromPublicArea=True&amp;isModal=False</t>
  </si>
  <si>
    <t>ADECUACIÓN DE LA PISCINA DEL INSTITUTO DE DEPORTES (ZONA SUR) DEL MUNICIPIO DE SABANETA-ANTIOQUIA</t>
  </si>
  <si>
    <t>MUNICIPIO DE SABANETA</t>
  </si>
  <si>
    <t>Aporte MUNICIPIO DE SABANETA $270.591.758
Total Contrato $484.821.022</t>
  </si>
  <si>
    <t>https://community.secop.gov.co/Public/Tendering/ContractNoticePhases/View?PPI=CO1.PPI.36324020&amp;isFromPublicArea=True&amp;isModal=False</t>
  </si>
  <si>
    <t xml:space="preserve">ADECUACION Y MANTENIMIENTO DEL COLISEO CUBIERTO DEL CORREGIMIENTO DE SANTA ANA DEL MUNICIPIO DE GRANADA </t>
  </si>
  <si>
    <t>Aporte MUNICIPIO DE GRANADA $48.276.083
Total Contrato $144.006.149</t>
  </si>
  <si>
    <t>https://community.secop.gov.co/Public/Tendering/ContractNoticePhases/View?PPI=CO1.PPI.36356854&amp;isFromPublicArea=True&amp;isModal=False</t>
  </si>
  <si>
    <t>ADECUACIÓN DEL COLISEO MUNICIPAL DEL MUNICIPIO DE LIBORINA</t>
  </si>
  <si>
    <t>Aporte MUNICIPIO DE GRANADA $47.000.000
Total Contrato $140.734.589</t>
  </si>
  <si>
    <t>https://community.secop.gov.co/Public/Tendering/ContractNoticePhases/View?PPI=CO1.PPI.36329672&amp;isFromPublicArea=True&amp;isModal=False</t>
  </si>
  <si>
    <t>MANTENIMIENTO INTEGRAL A LA PLACA POLIDEPORTIVA "LA VERDE" DEL MUNICIPIO DE ENVIGADO</t>
  </si>
  <si>
    <t>MUNICIPIO DE ENVIGADO</t>
  </si>
  <si>
    <t>Aporte MUNICIPIO DE ENVIGADO $92.682.529 Total Contrato $159.544.607</t>
  </si>
  <si>
    <t>https://community.secop.gov.co/Public/Tendering/ContractNoticePhases/View?PPI=CO1.PPI.36220936&amp;isFromPublicArea=True&amp;isModal=False</t>
  </si>
  <si>
    <t>ADECUACIÓN PLACA POLIDEPORTIVA VEREDA SAN CRISTÓBAL PENÁ EN EL MUNICIPIO DE SABANALARGA</t>
  </si>
  <si>
    <t xml:space="preserve">CONVENIO INTERADMINISTRATIVO </t>
  </si>
  <si>
    <t>Aporte MUNICIPIO DE SABANALARGA $96.668.481 Total Contrato $288.382.603</t>
  </si>
  <si>
    <t>https://community.secop.gov.co/Public/Tendering/ContractNoticePhases/View?PPI=CO1.PPI.36339116&amp;isFromPublicArea=True&amp;isModal=False</t>
  </si>
  <si>
    <t>ADECUACIÓN DE INFRAESTRUCTURA DEPORTIVA - COLISEO DEL MUNICIPIO DE SANTO DOMINGO</t>
  </si>
  <si>
    <t>MUNICIPIO DE SANTO DOMINGO</t>
  </si>
  <si>
    <t>Aporte MUNICIPIO DE SANTO DOMINGO $100.806.741 Total Contrato $458.468.452</t>
  </si>
  <si>
    <t>https://community.secop.gov.co/Public/Tendering/ContractNoticePhases/View?PPI=CO1.PPI.36347150&amp;isFromPublicArea=True&amp;isModal=False</t>
  </si>
  <si>
    <t>CONTRATO INTERADMINISTRATIVO DE MANDATO SIN REPRESENTACIÓN PARA LA INTERVENTORÍA TÉCNICA, ADMINISTRATIVA, SOCIAL, FINANCIERA, AMBIENTAL Y LEGAL PARA LOS CONTRATOS DE OBRA, QUE SE DERIVEN DE LOS CONVENIOS CELEBRADOS ENTRE INDEPORTES ANTIOQUIA Y LOS MUNICIPIOS VIABILIZADOS MEDIANTE LA CONVOCATORIA REALIZADA EN LA VIGENCIA 2024 PARA LA ADECUACIÓN Y MANTENIMIENTO DE ESCENARIOS DEPORTIVOS, EN EL DEPARTAMENTO DE ANTIOQUIA.</t>
  </si>
  <si>
    <t>EMPRESA DE DESARROLLO SOSTENIBLE DEL ORIENTE "EDESO"</t>
  </si>
  <si>
    <t>https://community.secop.gov.co/Public/Tendering/ContractNoticePhases/View?PPI=CO1.PPI.36220752&amp;isFromPublicArea=True&amp;isModal=False</t>
  </si>
  <si>
    <t xml:space="preserve">ADECUACIÓN DE LA PLACA POLIDEPORTIVA EL RINCÓN DEL MUNICIPIO DE SAN JERÓNIMO </t>
  </si>
  <si>
    <t>MUNICIPIO DE SAN JERONIMO</t>
  </si>
  <si>
    <t>Aporte MUNICIPIO DE SAN JERONIMO $152.299.187 Total Contrato $ 478.564.955</t>
  </si>
  <si>
    <t>https://community.secop.gov.co/Public/Tendering/ContractNoticePhases/View?PPI=CO1.PPI.36289597&amp;isFromPublicArea=True&amp;isModal=False</t>
  </si>
  <si>
    <t>ADECUACIÓN Y MEJORAMIENTO DEL POLIDEPORTIVO PLAN MAESTRO DEL DEPORTE EN EL MUNICIPIO DE EL SANTUARIO, ANTIOQUIA</t>
  </si>
  <si>
    <t>MUNICIPIO DE EL SANTUARIO</t>
  </si>
  <si>
    <t>Aporte MUNICIPIO DE EL SANTUARIO $156.000.000 Total Contrato $ 435.332.363</t>
  </si>
  <si>
    <t>https://community.secop.gov.co/Public/Tendering/ContractNoticePhases/View?PPI=CO1.PPI.36355402&amp;isFromPublicArea=True&amp;isModal=False</t>
  </si>
  <si>
    <t xml:space="preserve">ADECUACIÓN DE LA PISTA DE PATINAJE EN EL MUNICIPIO DE EL RETIRO </t>
  </si>
  <si>
    <t>MUNICIPIO EL RETIRO</t>
  </si>
  <si>
    <t>Aporte MUNICIPIO DE EL RETIRO $232.150.844Total Contrato $436.654.600</t>
  </si>
  <si>
    <t>https://community.secop.gov.co/Public/Tendering/ContractNoticePhases/View?PPI=CO1.PPI.36317498&amp;isFromPublicArea=True&amp;isModal=False</t>
  </si>
  <si>
    <t>CONTRATO INTERADMINISTRATIVO PARA LAS OBRAS COMPLEMENTARIAS EN EL PARQUE METROPOLITANO DE DEPORTES TULIO OSPINA DEL MUNICIPIO DE BELLO, ANTIOQUIA Y LA INTERVENTORÍA TÉCNICA, ADMINISTRATIVA, AMBIENTAL, FINANCIERA, SOCIAL, SEGURIDAD EN EL TRABAJO Y LEGAL DE LAS OBRAS COMPLEMENTARIAS EN EL PARQUE METROPOLITANO DE DEPORTES TULIO OSPINA DEL MUNICIPIO DE BELLO, ANTIOQUIA.</t>
  </si>
  <si>
    <t>MARGARITA MARIA DIAZ ESCOBAR</t>
  </si>
  <si>
    <t xml:space="preserve">https://community.secop.gov.co/Public/Tendering/ContractNoticePhases/ViewPPI=CO1.PPI.36238417&amp;isFromPublicArea=True&amp;isModal=False </t>
  </si>
  <si>
    <t>RENOVACIÓN DEL LICENCIAMIENTO DEL SOFTWARE HÉRCULES PARA LA GESTIÓN DEPORTIVA DE INDEPORTES ANTIOQUIA, BAJO LA MODALIDAD SAAS</t>
  </si>
  <si>
    <t>INFORMACIÓN DE NEGOCIOSY PROCESOS INP LTDA</t>
  </si>
  <si>
    <t>https://community.secop.gov.co/Public/Tendering/ContractNoticePhases/View?PPI=CO1.PPI.36243707&amp;isFromPublicArea=True&amp;isModal=False</t>
  </si>
  <si>
    <t>18 DÍAS (El licenciamiento es por 1 año)</t>
  </si>
  <si>
    <t xml:space="preserve">MANTENIMIENTO Y ADECUACIÓN DE LA PISCINA PUBLICA MUNICIPIO DE ABRIAQUÍ </t>
  </si>
  <si>
    <t>MUNICIPIO DE ABRIAQUI</t>
  </si>
  <si>
    <t>Aporte MUNICIPIO DE ABRIAQUÍ $63.057.888 Total Contrato $210.192.960</t>
  </si>
  <si>
    <t>https://community.secop.gov.co/Public/Tendering/ContractNoticePhases/View?PPI=CO1.PPI.36330784&amp;isFromPublicArea=True&amp;isModal=False</t>
  </si>
  <si>
    <t>MANTENIMIENTO DE LA INFRAESTRUCTURA FISICA DEL COLISEO MUNICIPAL CARLOS ALBERTO "EL POLLO GALEANO", UBICADO EN EL MUNICIPIO DE CONCORDIA, ANTIOQUIA</t>
  </si>
  <si>
    <t>MUNICIPIO DE CONCORDIA</t>
  </si>
  <si>
    <t>Aporte MUNICIPIO DE CONCORDIA $80.972.253 Total Contrato $269.907.509</t>
  </si>
  <si>
    <t>https://community.secop.gov.co/Public/Tendering/ContractNoticePhases/View?PPI=CO1.PPI.36356457&amp;isFromPublicArea=True&amp;isModal=False</t>
  </si>
  <si>
    <t>ADECUACIÓN DE LA PLACA POLIDEPORTIVA DE LA VEREDA LOS PINOS DEL MUNICIPIO DE MONTEBELLO - ANTIOQUIA</t>
  </si>
  <si>
    <t>MUNICIPIO DE MONTEBELLO</t>
  </si>
  <si>
    <t>Aporte MUNICIPIO DE MONTEBELLO $111.307.615 Total Contrato $503.002.242</t>
  </si>
  <si>
    <t>https://community.secop.gov.co/Public/Tendering/ContractNoticePhases/View?PPI=CO1.PPI.36343871&amp;isFromPublicArea=True&amp;isModal=False</t>
  </si>
  <si>
    <t>ADECUACIÓN DE LA PLACA POLIDEPORTIVA DE LA VEREDA SANTA BARBARA SECTOR EL PAJONAL DEL MUNICIPIO DE ANGELÓPOLIS-ANTIOQUIA</t>
  </si>
  <si>
    <t>MUNICIPIO DE ANGELOPOLIS</t>
  </si>
  <si>
    <t>Aporte MUNICIPIO DE ANGELÓPOLIS $117.001.050 Total Contrato $ 547.262.975</t>
  </si>
  <si>
    <t>https://community.secop.gov.co/Public/Tendering/ContractNoticePhases/View?PPI=CO1.PPI.36324748&amp;isFromPublicArea=True&amp;isModal=False</t>
  </si>
  <si>
    <t>ADECUACIÓN DE LA INFRAESTRUCTURA FÍSICA DEL ESCENARIO DEPORTIVO URBANO ETAPA I DEL MUNICIPIO DE SALGAR, ANTIQUIA.</t>
  </si>
  <si>
    <t>Aporte MMUNICIPIO DE SALGAR $110.000.000 Total Contrato $ 332.996.997</t>
  </si>
  <si>
    <t>https://community.secop.gov.co/Public/Tendering/ContractNoticePhases/View?PPI=CO1.PPI.36329673&amp;isFromPublicArea=True&amp;isModal=False</t>
  </si>
  <si>
    <t>ADECUACIÓN DEL COLISEO DARLEY PEREZ DEL MUNICIPIO DE SAN PEDRO DE URABÁ</t>
  </si>
  <si>
    <t>MUNICIPIO DE SAN PEDRO DE URABA</t>
  </si>
  <si>
    <t>Aporte MUNICIPIO DE SAN PEDRO DE URABÁ $$ 174.098.113 Total Contrato $541.718.723</t>
  </si>
  <si>
    <t>https://community.secop.gov.co/Public/Tendering/ContractNoticePhases/View?PPI=CO1.PPI.36356845&amp;isFromPublicArea=True&amp;isModal=False</t>
  </si>
  <si>
    <t xml:space="preserve">MANTENIMEINTO DE LA INFRAESTRUCTURA FÍSICA DEL COLISEO, CENTENARIO DEL MUNICIPIO DE MACEO </t>
  </si>
  <si>
    <t>MUNICIPIO DE MACEO</t>
  </si>
  <si>
    <t>Aporte MUNICIPIO DE MACEO $40.000.000 Total Contrato $123.128.547</t>
  </si>
  <si>
    <t>https://community.secop.gov.co/Public/Tendering/ContractNoticePhases/View?PPI=CO1.PPI.36359601&amp;isFromPublicArea=True&amp;isModal=False</t>
  </si>
  <si>
    <t>RENOVACIÓN DEL LICENCIAMIENTO DE OFFICE 365 PARA INDEPORTES ANTIOQUIA</t>
  </si>
  <si>
    <t>SELECCIÓN ABREVIADA POR SUBASTA INVERSA</t>
  </si>
  <si>
    <t>NIMBUTECH S.A.S.</t>
  </si>
  <si>
    <t>https://community.secop.gov.co/Public/Tendering/ContractNoticePhases/View?PPI=CO1.PPI.35731406&amp;isFromPublicArea=True&amp;isModal=False</t>
  </si>
  <si>
    <t>MANTENIMENTO Y ADECUACIÓN DEL POLIDEPORTIVO DEL MUNICIPIO DE ARMENIA – ANTIOQUIA</t>
  </si>
  <si>
    <t>MUNICIPIO DE ARMENIA</t>
  </si>
  <si>
    <t>Aporte MUNICIPIO DE ARMENIA $62.500.000 Total Contrato $ 330.147.494</t>
  </si>
  <si>
    <t>https://community.secop.gov.co/Public/Tendering/ContractNoticePhases/View?PPI=CO1.PPI.36359634&amp;isFromPublicArea=True&amp;isModal=False</t>
  </si>
  <si>
    <t>ADECUACIONES DE LA PLACA CUBIERTA TIPO A BARRIO EL DEPARTAMENTO . MUNICIPIO DE VEGACHÍ ANTIOQUIA</t>
  </si>
  <si>
    <t>MUNICIPIO DE VEGACHÍ</t>
  </si>
  <si>
    <t>Aporte MUNICIPIO DE VEGACHÍ $99.593.801 Total Contrato $308.765.425</t>
  </si>
  <si>
    <t>https://community.secop.gov.co/Public/Tendering/ContractNoticePhases/View?PPI=CO1.PPI.36338343&amp;isFromPublicArea=True&amp;isModal=False</t>
  </si>
  <si>
    <t xml:space="preserve">ADECUACION DE CUBIERTA EN EL COLISEO DE LA UNIDAD DEPORTIVA DEL MUNICIPIO DE SAN JUAN DE URABÁ ANTIOQUIA </t>
  </si>
  <si>
    <t>Aporte MUNICIPIO DE SAN JUAN DE URABÁ $295.509.267 Total Contrato $870.975.256</t>
  </si>
  <si>
    <t>https://community.secop.gov.co/Public/Tendering/ContractNoticePhases/View?PPI=CO1.PPI.36356456&amp;isFromPublicArea=True&amp;isModal=False</t>
  </si>
  <si>
    <t>ADECUACIÓN DE LA PLACA POLIDEPORTIVA DE LA VEREDA LA QUIEBRA EN EL MUNICIPIO DE ANZÁ, ANTIOQUIA</t>
  </si>
  <si>
    <t>MUNICIPIO DE ANZA</t>
  </si>
  <si>
    <t>Aporte MUNICIPIO DE ANZÁ $150.958.430 Total Contrato $470.879.505</t>
  </si>
  <si>
    <t>https://community.secop.gov.co/Public/Tendering/ContractNoticePhases/View?PPI=CO1.PPI.36359035&amp;isFromPublicArea=True&amp;isModal=False</t>
  </si>
  <si>
    <t>ADECUACIÓN DE LA CANCHA DE FÚTBOL DEL CORREGIMIENTO DE PALOCABILDO EN EL MUNICIPIO DE JERICÓ</t>
  </si>
  <si>
    <t>Aporte MUNICIPIO DE JERICÓ $150.000.000 Total Contrato $448.491.692</t>
  </si>
  <si>
    <t>https://community.secop.gov.co/Public/Tendering/ContractNoticePhases/View?PPI=CO1.PPI.36359057&amp;isFromPublicArea=True&amp;isModal=False</t>
  </si>
  <si>
    <t xml:space="preserve">ADECUACIÓN DE CANCHA POLIDEPORTIVA CUATRO ESQUINAS "LA LELA" DEL MUNICIPIO DE RIONEGRO ANTIOQUIA </t>
  </si>
  <si>
    <t>MUNICIPIO DE RIONEGRO ANTIOQUIA</t>
  </si>
  <si>
    <t>Aporte MUNICIPIO DE RIONEGRO $709.932.160 Total Contrato $1.266.937.333</t>
  </si>
  <si>
    <t>https://community.secop.gov.co/Public/Tendering/ContractNoticePhases/View?PPI=CO1.PPI.36355009&amp;isFromPublicArea=True&amp;isModal=False</t>
  </si>
  <si>
    <t>ADECUACIÓN DE LA PLACA POLIDEPORTIVA DE LA VEREDA EL PITAL DEL MUNICIPIO DE ARGELIA-ANTIOQUIA</t>
  </si>
  <si>
    <t>MUNICIPIO DE ARGELIA</t>
  </si>
  <si>
    <t>Aporte MUNICIPIO DE ARGELIA $187.293.049 Total Contrato $584.032.088</t>
  </si>
  <si>
    <t>https://community.secop.gov.co/Public/Tendering/ContractNoticePhases/ViewPPI=CO1.PPI.36347106&amp;isFromPublicArea=True&amp;isModal=False</t>
  </si>
  <si>
    <t>SERVICIO DE COMPENSACIÓN DE HUELLA DE CARBONO PARA INDEPORTES ANTIOQUIA.</t>
  </si>
  <si>
    <t>CORPORACIÓN PARA EL MANEJO SOSTENIBLE DE LOS BOSQUES MASBOSQUES</t>
  </si>
  <si>
    <t>https://community.secop.gov.co/Public/Tendering/ContractNoticePhases/View?PPI=CO1.PPI.36358702&amp;isFromPublicArea=True&amp;isModal=False</t>
  </si>
  <si>
    <t>5 DÍAS</t>
  </si>
  <si>
    <t>RENOVACIÓN DEL LICENCIAMIENTO DE ADOBE PARA INDEPORTES ANTIOQUIA.</t>
  </si>
  <si>
    <t>SELECCIÓN ABREVIADA</t>
  </si>
  <si>
    <t xml:space="preserve">ACUERDO MARCO DE PRECIOS </t>
  </si>
  <si>
    <t>CONSORCIO IAD DINAMICO SOFTWAREONE</t>
  </si>
  <si>
    <t>https://www.colombiacompra.gov.co/tienda-virtual-del-estado-colombiano/ordenes-compra/140140</t>
  </si>
  <si>
    <t>CONTRATO INTERADMINISTRATIVO DE MANDATO SIN  REPRESENTACIÓN PARA EL SUMINISTRO, INSTALACIÓN, MANTENIMIENTO Y CALIBRACIÓN DE EQUIPOS TECNOLÓGICOS; PROVISIÓN DE INSUMOS Y ELEMENTOS COMPLEMENTARIOS PARA LA OFICINA DE MEDICINA DEPORTIVA DE INDEPORTES.</t>
  </si>
  <si>
    <t>MARTHA LUCIA ORREGO LONDOÑO</t>
  </si>
  <si>
    <t>https://community.secop.gov.co/Public/Tendering/ContractNoticePhases/View?PPI=CO1.PPI.36389602&amp;isFromPublicArea=True&amp;isModal=False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</si>
</sst>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
    <numFmt numFmtId="165" formatCode="_(&quot;$&quot;\ * #,##0.00_);_(&quot;$&quot;\ * \(#,##0.00\);_(&quot;$&quot;\ * &quot;-&quot;??_);_(@_)"/>
    <numFmt numFmtId="166" formatCode="_ &quot;$&quot;\ * #,##0.0_ ;_ &quot;$&quot;\ * \-#,##0.0_ ;_ &quot;$&quot;\ * &quot;-&quot;??_ ;_ @_ "/>
    <numFmt numFmtId="167" formatCode="_(* #,##0.00_);_(* \(#,##0.00\);_(* &quot;-&quot;??_);_(@_)"/>
    <numFmt numFmtId="168" formatCode="#,##0\ _€"/>
    <numFmt numFmtId="169" formatCode="_(* #,##0_);_(* \(#,##0\);_(* &quot;-&quot;_);_(@_)"/>
    <numFmt numFmtId="170" formatCode="d/mm/yyyy;@"/>
    <numFmt numFmtId="171" formatCode="dd/mm/yyyy;@"/>
    <numFmt numFmtId="172" formatCode="m/d/yyyy"/>
    <numFmt numFmtId="173" formatCode="_(&quot;$&quot;* #,##0.00_);_(&quot;$&quot;* \(#,##0.00\);_(&quot;$&quot;* &quot;-&quot;??_);_(@_)"/>
    <numFmt numFmtId="174" formatCode="dd/mm/yy;@"/>
  </numFmts>
  <fonts count="45" x14ac:knownFonts="1">
    <font>
      <sz val="11"/>
      <color theme="1"/>
      <name val="Aptos Narrow"/>
      <family val="2"/>
      <scheme val="minor"/>
    </font>
    <font>
      <sz val="11"/>
      <color theme="1"/>
      <name val="Aptos Narrow"/>
      <family val="2"/>
      <scheme val="minor"/>
    </font>
    <font>
      <u/>
      <sz val="11"/>
      <color theme="10"/>
      <name val="Aptos Narrow"/>
      <family val="2"/>
      <scheme val="minor"/>
    </font>
    <font>
      <sz val="10"/>
      <name val="Arial"/>
      <family val="2"/>
    </font>
    <font>
      <b/>
      <sz val="12"/>
      <name val="Arial"/>
      <family val="2"/>
    </font>
    <font>
      <b/>
      <sz val="11"/>
      <name val="Aptos Narrow"/>
      <family val="2"/>
      <scheme val="minor"/>
    </font>
    <font>
      <b/>
      <sz val="12"/>
      <color theme="1"/>
      <name val="Arial"/>
      <family val="2"/>
    </font>
    <font>
      <sz val="11"/>
      <color indexed="8"/>
      <name val="Aptos Narrow"/>
      <family val="2"/>
      <scheme val="minor"/>
    </font>
    <font>
      <b/>
      <sz val="11"/>
      <name val="Calibri"/>
      <family val="2"/>
    </font>
    <font>
      <sz val="12"/>
      <color theme="1"/>
      <name val="Arial"/>
      <family val="2"/>
    </font>
    <font>
      <sz val="12"/>
      <color theme="1"/>
      <name val="Aptos Narrow"/>
      <family val="2"/>
      <scheme val="minor"/>
    </font>
    <font>
      <sz val="12"/>
      <name val="Arial"/>
      <family val="2"/>
    </font>
    <font>
      <sz val="11"/>
      <color theme="1"/>
      <name val="Arial"/>
      <family val="2"/>
    </font>
    <font>
      <sz val="10"/>
      <color rgb="FF000000"/>
      <name val="Calibri"/>
      <family val="2"/>
      <charset val="1"/>
    </font>
    <font>
      <sz val="11"/>
      <name val="Aptos Narrow"/>
      <family val="2"/>
      <scheme val="minor"/>
    </font>
    <font>
      <sz val="12"/>
      <color rgb="FF000000"/>
      <name val="Arial"/>
      <family val="2"/>
    </font>
    <font>
      <sz val="11"/>
      <color theme="4"/>
      <name val="Aptos Narrow"/>
      <family val="2"/>
      <scheme val="minor"/>
    </font>
    <font>
      <sz val="11"/>
      <color rgb="FF0070C0"/>
      <name val="Aptos Narrow"/>
      <family val="2"/>
      <scheme val="minor"/>
    </font>
    <font>
      <u/>
      <sz val="11"/>
      <color theme="8" tint="-0.249977111117893"/>
      <name val="Aptos Narrow"/>
      <family val="2"/>
      <scheme val="minor"/>
    </font>
    <font>
      <sz val="11"/>
      <color rgb="FF0000FF"/>
      <name val="Aptos Narrow"/>
      <family val="2"/>
      <scheme val="minor"/>
    </font>
    <font>
      <u/>
      <sz val="11"/>
      <color theme="4"/>
      <name val="Aptos Narrow"/>
      <family val="2"/>
      <scheme val="minor"/>
    </font>
    <font>
      <b/>
      <sz val="9"/>
      <color theme="8" tint="-0.249977111117893"/>
      <name val="Arial"/>
      <family val="2"/>
      <charset val="1"/>
    </font>
    <font>
      <sz val="11"/>
      <color theme="8" tint="-0.249977111117893"/>
      <name val="Aptos Narrow"/>
      <family val="2"/>
      <scheme val="minor"/>
    </font>
    <font>
      <sz val="12"/>
      <name val="Aptos Narrow"/>
      <family val="2"/>
      <scheme val="minor"/>
    </font>
    <font>
      <sz val="11"/>
      <color rgb="FF000000"/>
      <name val="Aptos Narrow"/>
      <family val="2"/>
      <scheme val="minor"/>
    </font>
    <font>
      <u/>
      <sz val="11"/>
      <color theme="1"/>
      <name val="Aptos Narrow"/>
      <family val="2"/>
      <scheme val="minor"/>
    </font>
    <font>
      <sz val="10"/>
      <color rgb="FF000000"/>
      <name val="Arial"/>
      <family val="2"/>
    </font>
    <font>
      <b/>
      <sz val="9"/>
      <color theme="4"/>
      <name val="Arial"/>
      <family val="2"/>
    </font>
    <font>
      <sz val="12"/>
      <color rgb="FF000000"/>
      <name val="Aptos Narrow"/>
      <family val="2"/>
      <scheme val="minor"/>
    </font>
    <font>
      <sz val="12"/>
      <color rgb="FFFF0000"/>
      <name val="Aptos Narrow"/>
      <family val="2"/>
      <scheme val="minor"/>
    </font>
    <font>
      <sz val="12"/>
      <color theme="0"/>
      <name val="Arial"/>
      <family val="2"/>
    </font>
    <font>
      <sz val="12"/>
      <color theme="0"/>
      <name val="Aptos Narrow"/>
      <family val="2"/>
      <scheme val="minor"/>
    </font>
    <font>
      <u/>
      <sz val="11"/>
      <color rgb="FF0070C0"/>
      <name val="Aptos Narrow"/>
      <family val="2"/>
      <scheme val="minor"/>
    </font>
    <font>
      <sz val="10"/>
      <color theme="1"/>
      <name val="Arial"/>
      <family val="2"/>
    </font>
    <font>
      <sz val="11"/>
      <color rgb="FF000000"/>
      <name val="Arial"/>
      <family val="2"/>
    </font>
    <font>
      <sz val="8"/>
      <color theme="1"/>
      <name val="Arial"/>
      <family val="2"/>
    </font>
    <font>
      <b/>
      <sz val="8"/>
      <color rgb="FFFF0000"/>
      <name val="Arial"/>
      <family val="2"/>
    </font>
    <font>
      <b/>
      <sz val="9"/>
      <color theme="4"/>
      <name val="Arial"/>
      <family val="2"/>
      <charset val="1"/>
    </font>
    <font>
      <sz val="9"/>
      <color rgb="FF000000"/>
      <name val="Arial"/>
      <family val="2"/>
    </font>
    <font>
      <sz val="11"/>
      <color rgb="FF000000"/>
      <name val="Arial Narrow"/>
      <family val="2"/>
    </font>
    <font>
      <sz val="11"/>
      <color rgb="FF000000"/>
      <name val="Segoe UI"/>
      <family val="2"/>
    </font>
    <font>
      <sz val="14"/>
      <color rgb="FF000000"/>
      <name val="Arial Narrow"/>
      <family val="2"/>
    </font>
    <font>
      <b/>
      <sz val="9"/>
      <color indexed="81"/>
      <name val="Tahoma"/>
      <family val="2"/>
    </font>
    <font>
      <sz val="9"/>
      <color indexed="81"/>
      <name val="Tahoma"/>
      <family val="2"/>
    </font>
    <font>
      <sz val="9"/>
      <color indexed="81"/>
      <name val="Tahoma"/>
      <charset val="1"/>
    </font>
  </fonts>
  <fills count="1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CC99FF"/>
        <bgColor indexed="64"/>
      </patternFill>
    </fill>
    <fill>
      <patternFill patternType="solid">
        <fgColor rgb="FFFFFFCC"/>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66FFFF"/>
        <bgColor indexed="64"/>
      </patternFill>
    </fill>
    <fill>
      <patternFill patternType="solid">
        <fgColor rgb="FFFF0000"/>
        <bgColor indexed="64"/>
      </patternFill>
    </fill>
    <fill>
      <patternFill patternType="solid">
        <fgColor rgb="FFCCCCFF"/>
        <bgColor indexed="64"/>
      </patternFill>
    </fill>
    <fill>
      <patternFill patternType="solid">
        <fgColor rgb="FFD9E1F2"/>
        <bgColor rgb="FFD9E1F2"/>
      </patternFill>
    </fill>
  </fills>
  <borders count="25">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diagonal/>
    </border>
    <border>
      <left style="thin">
        <color theme="0" tint="-0.499984740745262"/>
      </left>
      <right/>
      <top style="thin">
        <color theme="0" tint="-0.499984740745262"/>
      </top>
      <bottom style="thin">
        <color theme="0" tint="-0.499984740745262"/>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theme="4" tint="0.39997558519241921"/>
      </bottom>
      <diagonal/>
    </border>
  </borders>
  <cellStyleXfs count="10">
    <xf numFmtId="0" fontId="0" fillId="0" borderId="0"/>
    <xf numFmtId="167" fontId="1" fillId="0" borderId="0" applyFont="0" applyFill="0" applyBorder="0" applyAlignment="0" applyProtection="0"/>
    <xf numFmtId="169"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165" fontId="3" fillId="0" borderId="0" applyFont="0" applyFill="0" applyBorder="0" applyAlignment="0" applyProtection="0"/>
    <xf numFmtId="0" fontId="7" fillId="0" borderId="0"/>
    <xf numFmtId="0" fontId="2" fillId="0" borderId="0" applyNumberFormat="0" applyFill="0" applyBorder="0" applyAlignment="0" applyProtection="0"/>
  </cellStyleXfs>
  <cellXfs count="423">
    <xf numFmtId="0" fontId="0" fillId="0" borderId="0" xfId="0"/>
    <xf numFmtId="164" fontId="4" fillId="2" borderId="1" xfId="6" applyNumberFormat="1" applyFont="1" applyFill="1" applyBorder="1" applyAlignment="1" applyProtection="1">
      <alignment horizontal="center" vertical="center" wrapText="1"/>
      <protection locked="0"/>
    </xf>
    <xf numFmtId="0" fontId="4" fillId="2" borderId="1" xfId="6" applyFont="1" applyFill="1" applyBorder="1" applyAlignment="1" applyProtection="1">
      <alignment horizontal="center" vertical="center" wrapText="1"/>
      <protection locked="0"/>
    </xf>
    <xf numFmtId="164" fontId="4" fillId="0" borderId="1" xfId="6" applyNumberFormat="1" applyFont="1" applyBorder="1" applyAlignment="1" applyProtection="1">
      <alignment horizontal="center" vertical="center" wrapText="1"/>
      <protection locked="0"/>
    </xf>
    <xf numFmtId="166" fontId="4" fillId="2" borderId="1" xfId="7" applyNumberFormat="1" applyFont="1" applyFill="1" applyBorder="1" applyAlignment="1" applyProtection="1">
      <alignment horizontal="center" vertical="center" wrapText="1"/>
      <protection locked="0"/>
    </xf>
    <xf numFmtId="168" fontId="4" fillId="2" borderId="1" xfId="1" applyNumberFormat="1" applyFont="1" applyFill="1" applyBorder="1" applyAlignment="1" applyProtection="1">
      <alignment horizontal="center" vertical="center" wrapText="1"/>
      <protection locked="0"/>
    </xf>
    <xf numFmtId="167" fontId="4" fillId="2" borderId="1" xfId="1" applyFont="1" applyFill="1" applyBorder="1" applyAlignment="1" applyProtection="1">
      <alignment horizontal="center" vertical="center" wrapText="1"/>
      <protection locked="0"/>
    </xf>
    <xf numFmtId="167" fontId="4" fillId="2" borderId="1" xfId="1" applyFont="1" applyFill="1" applyBorder="1" applyAlignment="1" applyProtection="1">
      <alignment horizontal="right" vertical="center" wrapText="1"/>
      <protection locked="0"/>
    </xf>
    <xf numFmtId="49" fontId="4" fillId="2" borderId="1" xfId="2" applyNumberFormat="1" applyFont="1" applyFill="1" applyBorder="1" applyAlignment="1" applyProtection="1">
      <alignment horizontal="right" vertical="center" wrapText="1"/>
      <protection locked="0"/>
    </xf>
    <xf numFmtId="169" fontId="4" fillId="3" borderId="1" xfId="2" applyFont="1" applyFill="1" applyBorder="1" applyAlignment="1" applyProtection="1">
      <alignment horizontal="center" vertical="center" wrapText="1"/>
      <protection locked="0"/>
    </xf>
    <xf numFmtId="1" fontId="4" fillId="2" borderId="1" xfId="2" applyNumberFormat="1" applyFont="1" applyFill="1" applyBorder="1" applyAlignment="1" applyProtection="1">
      <alignment horizontal="center" vertical="center" wrapText="1"/>
      <protection locked="0"/>
    </xf>
    <xf numFmtId="169" fontId="4" fillId="4" borderId="1" xfId="2" applyFont="1" applyFill="1" applyBorder="1" applyAlignment="1" applyProtection="1">
      <alignment horizontal="center" vertical="center" wrapText="1"/>
      <protection locked="0"/>
    </xf>
    <xf numFmtId="167" fontId="4" fillId="4" borderId="1" xfId="1" applyFont="1" applyFill="1" applyBorder="1" applyAlignment="1" applyProtection="1">
      <alignment horizontal="center" vertical="center" wrapText="1"/>
      <protection locked="0"/>
    </xf>
    <xf numFmtId="14" fontId="4" fillId="4" borderId="1" xfId="2" applyNumberFormat="1" applyFont="1" applyFill="1" applyBorder="1" applyAlignment="1" applyProtection="1">
      <alignment horizontal="center" vertical="center" wrapText="1"/>
      <protection locked="0"/>
    </xf>
    <xf numFmtId="3" fontId="4" fillId="4" borderId="1" xfId="2" applyNumberFormat="1" applyFont="1" applyFill="1" applyBorder="1" applyAlignment="1" applyProtection="1">
      <alignment horizontal="center" vertical="center" wrapText="1"/>
      <protection locked="0"/>
    </xf>
    <xf numFmtId="169" fontId="4" fillId="0" borderId="1" xfId="2" applyFont="1" applyFill="1" applyBorder="1" applyAlignment="1" applyProtection="1">
      <alignment horizontal="center" vertical="center" wrapText="1"/>
      <protection locked="0"/>
    </xf>
    <xf numFmtId="170" fontId="4" fillId="5" borderId="1" xfId="2" applyNumberFormat="1" applyFont="1" applyFill="1" applyBorder="1" applyAlignment="1" applyProtection="1">
      <alignment horizontal="center" vertical="center" wrapText="1"/>
      <protection locked="0"/>
    </xf>
    <xf numFmtId="14" fontId="4" fillId="5" borderId="1" xfId="2" applyNumberFormat="1" applyFont="1" applyFill="1" applyBorder="1" applyAlignment="1" applyProtection="1">
      <alignment vertical="center" wrapText="1"/>
      <protection locked="0"/>
    </xf>
    <xf numFmtId="169" fontId="4" fillId="5" borderId="1" xfId="2" applyFont="1" applyFill="1" applyBorder="1" applyAlignment="1" applyProtection="1">
      <alignment horizontal="center" vertical="center" wrapText="1"/>
      <protection locked="0"/>
    </xf>
    <xf numFmtId="169" fontId="5" fillId="0" borderId="1" xfId="2"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7" fillId="0" borderId="2" xfId="8" applyBorder="1" applyAlignment="1">
      <alignment horizontal="center" vertical="center"/>
    </xf>
    <xf numFmtId="0" fontId="8" fillId="0" borderId="2" xfId="8" applyFont="1" applyBorder="1" applyAlignment="1">
      <alignment horizontal="center" vertical="center"/>
    </xf>
    <xf numFmtId="0" fontId="9"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right" vertical="center"/>
    </xf>
    <xf numFmtId="0" fontId="9" fillId="0" borderId="4" xfId="0" applyFont="1" applyBorder="1" applyAlignment="1">
      <alignment horizontal="justify" vertical="center" wrapText="1"/>
    </xf>
    <xf numFmtId="0" fontId="10" fillId="0" borderId="5" xfId="0" applyFont="1" applyBorder="1" applyAlignment="1">
      <alignment vertical="center" wrapText="1"/>
    </xf>
    <xf numFmtId="0" fontId="10" fillId="0" borderId="5" xfId="0" applyFont="1" applyBorder="1" applyAlignment="1">
      <alignment vertical="center"/>
    </xf>
    <xf numFmtId="164" fontId="10" fillId="0" borderId="6" xfId="6" applyNumberFormat="1" applyFont="1" applyBorder="1" applyAlignment="1" applyProtection="1">
      <alignment vertical="center" wrapText="1"/>
      <protection locked="0"/>
    </xf>
    <xf numFmtId="166" fontId="9" fillId="0" borderId="5" xfId="7" applyNumberFormat="1" applyFont="1" applyFill="1" applyBorder="1" applyAlignment="1" applyProtection="1">
      <alignment horizontal="left" vertical="center" wrapText="1"/>
      <protection locked="0"/>
    </xf>
    <xf numFmtId="168" fontId="9" fillId="0" borderId="4" xfId="1" applyNumberFormat="1" applyFont="1" applyFill="1" applyBorder="1" applyAlignment="1" applyProtection="1">
      <alignment vertical="center"/>
      <protection locked="0"/>
    </xf>
    <xf numFmtId="167" fontId="9" fillId="0" borderId="4" xfId="1" applyFont="1" applyFill="1" applyBorder="1" applyAlignment="1" applyProtection="1">
      <alignment vertical="center"/>
      <protection locked="0"/>
    </xf>
    <xf numFmtId="167" fontId="9" fillId="0" borderId="7" xfId="1" applyFont="1" applyFill="1" applyBorder="1" applyAlignment="1" applyProtection="1">
      <alignment horizontal="right" vertical="center"/>
      <protection locked="0"/>
    </xf>
    <xf numFmtId="167" fontId="9" fillId="0" borderId="4" xfId="1" applyFont="1" applyBorder="1" applyAlignment="1" applyProtection="1">
      <alignment horizontal="right" vertical="center"/>
      <protection locked="0"/>
    </xf>
    <xf numFmtId="49" fontId="9" fillId="0" borderId="3" xfId="2" applyNumberFormat="1" applyFont="1" applyFill="1" applyBorder="1" applyAlignment="1" applyProtection="1">
      <alignment horizontal="right" vertical="center"/>
      <protection locked="0"/>
    </xf>
    <xf numFmtId="49" fontId="9" fillId="3" borderId="4" xfId="2" applyNumberFormat="1" applyFont="1" applyFill="1" applyBorder="1" applyAlignment="1" applyProtection="1">
      <alignment horizontal="center" vertical="center" wrapText="1"/>
      <protection locked="0"/>
    </xf>
    <xf numFmtId="0" fontId="11" fillId="3" borderId="4" xfId="2" applyNumberFormat="1" applyFont="1" applyFill="1" applyBorder="1" applyAlignment="1" applyProtection="1">
      <alignment vertical="center" wrapText="1"/>
      <protection locked="0"/>
    </xf>
    <xf numFmtId="0" fontId="9" fillId="3" borderId="4" xfId="2" applyNumberFormat="1" applyFont="1" applyFill="1" applyBorder="1" applyAlignment="1" applyProtection="1">
      <alignment vertical="center" wrapText="1"/>
      <protection locked="0"/>
    </xf>
    <xf numFmtId="1" fontId="9" fillId="2" borderId="4" xfId="2" applyNumberFormat="1" applyFont="1" applyFill="1" applyBorder="1" applyAlignment="1" applyProtection="1">
      <alignment vertical="center"/>
      <protection locked="0"/>
    </xf>
    <xf numFmtId="171" fontId="9" fillId="4" borderId="4" xfId="2" applyNumberFormat="1" applyFont="1" applyFill="1" applyBorder="1" applyAlignment="1" applyProtection="1">
      <alignment horizontal="right" vertical="center"/>
      <protection locked="0"/>
    </xf>
    <xf numFmtId="167" fontId="9" fillId="4" borderId="4" xfId="1" applyFont="1" applyFill="1" applyBorder="1" applyAlignment="1" applyProtection="1">
      <alignment horizontal="right" vertical="center"/>
      <protection locked="0"/>
    </xf>
    <xf numFmtId="0" fontId="9" fillId="4" borderId="4" xfId="2" applyNumberFormat="1" applyFont="1" applyFill="1" applyBorder="1" applyAlignment="1" applyProtection="1">
      <alignment horizontal="right" vertical="center"/>
      <protection locked="0"/>
    </xf>
    <xf numFmtId="172" fontId="9" fillId="4" borderId="4" xfId="2" applyNumberFormat="1" applyFont="1" applyFill="1" applyBorder="1" applyAlignment="1" applyProtection="1">
      <alignment horizontal="right" vertical="center"/>
      <protection locked="0"/>
    </xf>
    <xf numFmtId="3" fontId="9" fillId="4" borderId="4" xfId="2" applyNumberFormat="1" applyFont="1" applyFill="1" applyBorder="1" applyAlignment="1" applyProtection="1">
      <alignment horizontal="right" vertical="center"/>
      <protection locked="0"/>
    </xf>
    <xf numFmtId="14" fontId="10" fillId="0" borderId="4" xfId="2" applyNumberFormat="1" applyFont="1" applyBorder="1" applyAlignment="1" applyProtection="1">
      <alignment vertical="center" wrapText="1"/>
      <protection locked="0"/>
    </xf>
    <xf numFmtId="170" fontId="10" fillId="5" borderId="4" xfId="0" applyNumberFormat="1" applyFont="1" applyFill="1" applyBorder="1" applyAlignment="1">
      <alignment vertical="center"/>
    </xf>
    <xf numFmtId="14" fontId="10" fillId="5" borderId="4" xfId="0" applyNumberFormat="1" applyFont="1" applyFill="1" applyBorder="1" applyAlignment="1">
      <alignment vertical="center"/>
    </xf>
    <xf numFmtId="0" fontId="2" fillId="5" borderId="0" xfId="5" applyFill="1" applyAlignment="1">
      <alignment vertical="center"/>
    </xf>
    <xf numFmtId="169" fontId="10" fillId="0" borderId="4" xfId="2" applyFont="1" applyFill="1" applyBorder="1" applyAlignment="1" applyProtection="1">
      <alignment vertical="center" wrapText="1"/>
      <protection locked="0"/>
    </xf>
    <xf numFmtId="169" fontId="10" fillId="0" borderId="5" xfId="2" applyFont="1" applyFill="1" applyBorder="1" applyAlignment="1" applyProtection="1">
      <alignment horizontal="center" vertical="center" wrapText="1"/>
      <protection locked="0"/>
    </xf>
    <xf numFmtId="169" fontId="1" fillId="0" borderId="4" xfId="2" applyFont="1" applyFill="1" applyBorder="1" applyAlignment="1" applyProtection="1">
      <alignment horizontal="center" vertical="center" wrapText="1"/>
      <protection locked="0"/>
    </xf>
    <xf numFmtId="0" fontId="9" fillId="0" borderId="4" xfId="0" applyFont="1" applyBorder="1" applyAlignment="1">
      <alignment horizontal="right" vertical="center"/>
    </xf>
    <xf numFmtId="0" fontId="9" fillId="0" borderId="0" xfId="8" applyFont="1" applyAlignment="1">
      <alignment horizontal="right" vertical="center"/>
    </xf>
    <xf numFmtId="2" fontId="9" fillId="0" borderId="0" xfId="0" applyNumberFormat="1" applyFont="1" applyAlignment="1">
      <alignment horizontal="right" vertical="center"/>
    </xf>
    <xf numFmtId="172" fontId="9" fillId="0" borderId="0" xfId="0" applyNumberFormat="1" applyFont="1" applyAlignment="1">
      <alignment horizontal="right" vertical="center"/>
    </xf>
    <xf numFmtId="0" fontId="9" fillId="0" borderId="0" xfId="0" applyFont="1" applyAlignment="1">
      <alignment horizontal="right" vertical="center"/>
    </xf>
    <xf numFmtId="14" fontId="9" fillId="0" borderId="0" xfId="0" applyNumberFormat="1" applyFont="1" applyAlignment="1">
      <alignment horizontal="right" vertical="center"/>
    </xf>
    <xf numFmtId="173" fontId="9" fillId="0" borderId="0" xfId="3" applyFont="1" applyAlignment="1">
      <alignment horizontal="right" vertical="center"/>
    </xf>
    <xf numFmtId="10" fontId="9" fillId="0" borderId="0" xfId="0" applyNumberFormat="1" applyFont="1" applyAlignment="1">
      <alignment horizontal="right" vertical="center"/>
    </xf>
    <xf numFmtId="173" fontId="9" fillId="0" borderId="0" xfId="0" applyNumberFormat="1" applyFont="1" applyAlignment="1">
      <alignment horizontal="center" vertical="center"/>
    </xf>
    <xf numFmtId="0" fontId="9" fillId="0" borderId="0" xfId="0" applyFont="1" applyAlignment="1">
      <alignment horizontal="center" vertical="center"/>
    </xf>
    <xf numFmtId="164" fontId="10" fillId="0" borderId="5" xfId="6" applyNumberFormat="1" applyFont="1" applyBorder="1" applyAlignment="1" applyProtection="1">
      <alignment vertical="center" wrapText="1"/>
      <protection locked="0"/>
    </xf>
    <xf numFmtId="0" fontId="9" fillId="0" borderId="0" xfId="0" applyFont="1" applyAlignment="1">
      <alignment horizontal="left" vertical="center"/>
    </xf>
    <xf numFmtId="168" fontId="9" fillId="2" borderId="4" xfId="1" applyNumberFormat="1" applyFont="1" applyFill="1" applyBorder="1" applyAlignment="1" applyProtection="1">
      <alignment vertical="center"/>
      <protection locked="0"/>
    </xf>
    <xf numFmtId="167" fontId="9" fillId="0" borderId="4" xfId="1" applyFont="1" applyBorder="1" applyAlignment="1" applyProtection="1">
      <alignment vertical="center"/>
      <protection locked="0"/>
    </xf>
    <xf numFmtId="167" fontId="9" fillId="2" borderId="7" xfId="1" applyFont="1" applyFill="1" applyBorder="1" applyAlignment="1" applyProtection="1">
      <alignment horizontal="right" vertical="center"/>
      <protection locked="0"/>
    </xf>
    <xf numFmtId="0" fontId="9" fillId="0" borderId="4" xfId="0" applyFont="1" applyBorder="1" applyAlignment="1">
      <alignment horizontal="right" vertical="center" wrapText="1"/>
    </xf>
    <xf numFmtId="49" fontId="9" fillId="2" borderId="3" xfId="2" applyNumberFormat="1" applyFont="1" applyFill="1" applyBorder="1" applyAlignment="1" applyProtection="1">
      <alignment horizontal="right" vertical="center"/>
      <protection locked="0"/>
    </xf>
    <xf numFmtId="169" fontId="9" fillId="5" borderId="4" xfId="2" applyFont="1" applyFill="1" applyBorder="1" applyAlignment="1" applyProtection="1">
      <alignment horizontal="left" vertical="center" wrapText="1"/>
      <protection locked="0"/>
    </xf>
    <xf numFmtId="169" fontId="0" fillId="0" borderId="4" xfId="2" applyFont="1" applyFill="1" applyBorder="1" applyAlignment="1" applyProtection="1">
      <alignment horizontal="center" vertical="center" wrapText="1"/>
      <protection locked="0"/>
    </xf>
    <xf numFmtId="167" fontId="9" fillId="2" borderId="4" xfId="1" applyFont="1" applyFill="1" applyBorder="1" applyAlignment="1" applyProtection="1">
      <alignment horizontal="right" vertical="center"/>
      <protection locked="0"/>
    </xf>
    <xf numFmtId="49" fontId="9" fillId="2" borderId="4" xfId="2" applyNumberFormat="1" applyFont="1" applyFill="1" applyBorder="1" applyAlignment="1" applyProtection="1">
      <alignment horizontal="right" vertical="center"/>
      <protection locked="0"/>
    </xf>
    <xf numFmtId="14" fontId="10" fillId="0" borderId="4" xfId="2" applyNumberFormat="1" applyFont="1" applyBorder="1" applyAlignment="1" applyProtection="1">
      <alignment horizontal="right" vertical="center" wrapText="1"/>
      <protection locked="0"/>
    </xf>
    <xf numFmtId="169" fontId="2" fillId="5" borderId="4" xfId="9" applyNumberFormat="1" applyFill="1" applyBorder="1" applyAlignment="1" applyProtection="1">
      <alignment horizontal="left" vertical="center" wrapText="1"/>
      <protection locked="0"/>
    </xf>
    <xf numFmtId="0" fontId="2" fillId="5" borderId="4" xfId="9" applyNumberFormat="1" applyFill="1" applyBorder="1" applyAlignment="1" applyProtection="1">
      <alignment horizontal="left" vertical="center" wrapText="1"/>
      <protection locked="0"/>
    </xf>
    <xf numFmtId="1" fontId="12" fillId="0" borderId="8" xfId="0" applyNumberFormat="1" applyFont="1" applyBorder="1" applyAlignment="1">
      <alignment horizontal="center" vertical="center"/>
    </xf>
    <xf numFmtId="14" fontId="10" fillId="0" borderId="4" xfId="2" applyNumberFormat="1" applyFont="1" applyFill="1" applyBorder="1" applyAlignment="1" applyProtection="1">
      <alignment vertical="center" wrapText="1"/>
      <protection locked="0"/>
    </xf>
    <xf numFmtId="170" fontId="10" fillId="0" borderId="4" xfId="0" applyNumberFormat="1" applyFont="1" applyBorder="1" applyAlignment="1">
      <alignment vertical="center"/>
    </xf>
    <xf numFmtId="0" fontId="10" fillId="0" borderId="4" xfId="0" applyFont="1" applyBorder="1" applyAlignment="1">
      <alignment vertical="center" wrapText="1"/>
    </xf>
    <xf numFmtId="1" fontId="9" fillId="6" borderId="4" xfId="2" applyNumberFormat="1" applyFont="1" applyFill="1" applyBorder="1" applyAlignment="1" applyProtection="1">
      <alignment vertical="center"/>
      <protection locked="0"/>
    </xf>
    <xf numFmtId="0" fontId="9" fillId="7" borderId="4" xfId="0" applyFont="1" applyFill="1" applyBorder="1" applyAlignment="1">
      <alignment horizontal="right" vertical="center"/>
    </xf>
    <xf numFmtId="0" fontId="9" fillId="7" borderId="4" xfId="0" applyFont="1" applyFill="1" applyBorder="1" applyAlignment="1">
      <alignment horizontal="center" vertical="center"/>
    </xf>
    <xf numFmtId="0" fontId="10" fillId="7" borderId="4" xfId="0" applyFont="1" applyFill="1" applyBorder="1" applyAlignment="1">
      <alignment vertical="center" wrapText="1"/>
    </xf>
    <xf numFmtId="166" fontId="9" fillId="7" borderId="5" xfId="7" applyNumberFormat="1" applyFont="1" applyFill="1" applyBorder="1" applyAlignment="1" applyProtection="1">
      <alignment horizontal="left" vertical="center" wrapText="1"/>
      <protection locked="0"/>
    </xf>
    <xf numFmtId="168" fontId="9" fillId="7" borderId="4" xfId="1" applyNumberFormat="1" applyFont="1" applyFill="1" applyBorder="1" applyAlignment="1" applyProtection="1">
      <alignment vertical="center"/>
      <protection locked="0"/>
    </xf>
    <xf numFmtId="167" fontId="9" fillId="7" borderId="4" xfId="1" applyFont="1" applyFill="1" applyBorder="1" applyAlignment="1" applyProtection="1">
      <alignment vertical="center"/>
      <protection locked="0"/>
    </xf>
    <xf numFmtId="167" fontId="9" fillId="7" borderId="7" xfId="1" applyFont="1" applyFill="1" applyBorder="1" applyAlignment="1" applyProtection="1">
      <alignment horizontal="right" vertical="center"/>
      <protection locked="0"/>
    </xf>
    <xf numFmtId="49" fontId="9" fillId="7" borderId="3" xfId="2" applyNumberFormat="1" applyFont="1" applyFill="1" applyBorder="1" applyAlignment="1" applyProtection="1">
      <alignment horizontal="right" vertical="center"/>
      <protection locked="0"/>
    </xf>
    <xf numFmtId="0" fontId="10" fillId="0" borderId="4" xfId="0" applyFont="1" applyBorder="1" applyAlignment="1">
      <alignment vertical="center"/>
    </xf>
    <xf numFmtId="0" fontId="9" fillId="0" borderId="4" xfId="0" applyFont="1" applyBorder="1" applyAlignment="1">
      <alignment horizontal="left" vertical="center" wrapText="1"/>
    </xf>
    <xf numFmtId="3" fontId="9" fillId="0" borderId="4" xfId="0" applyNumberFormat="1" applyFont="1" applyBorder="1" applyAlignment="1">
      <alignment vertical="center"/>
    </xf>
    <xf numFmtId="167" fontId="9" fillId="0" borderId="4" xfId="1" applyFont="1" applyBorder="1" applyAlignment="1">
      <alignment vertical="center"/>
    </xf>
    <xf numFmtId="167" fontId="9" fillId="0" borderId="7" xfId="1" applyFont="1" applyBorder="1" applyAlignment="1">
      <alignment horizontal="right" vertical="center"/>
    </xf>
    <xf numFmtId="49" fontId="9" fillId="0" borderId="3" xfId="0" applyNumberFormat="1" applyFont="1" applyBorder="1" applyAlignment="1">
      <alignment horizontal="right" vertical="center"/>
    </xf>
    <xf numFmtId="49" fontId="9" fillId="3" borderId="4"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169" fontId="9" fillId="3" borderId="4" xfId="2" applyFont="1" applyFill="1" applyBorder="1" applyAlignment="1" applyProtection="1">
      <alignment vertical="center" wrapText="1"/>
      <protection locked="0"/>
    </xf>
    <xf numFmtId="1" fontId="9" fillId="0" borderId="4" xfId="0" applyNumberFormat="1" applyFont="1" applyBorder="1" applyAlignment="1">
      <alignment vertical="center"/>
    </xf>
    <xf numFmtId="169" fontId="2" fillId="5" borderId="4" xfId="5" applyNumberFormat="1" applyFill="1" applyBorder="1" applyAlignment="1">
      <alignment horizontal="left" vertical="center" wrapText="1"/>
    </xf>
    <xf numFmtId="0" fontId="10" fillId="8" borderId="4" xfId="0" applyFont="1" applyFill="1" applyBorder="1" applyAlignment="1">
      <alignment vertical="center"/>
    </xf>
    <xf numFmtId="1" fontId="1" fillId="0" borderId="4" xfId="0" applyNumberFormat="1" applyFont="1" applyBorder="1" applyAlignment="1">
      <alignment horizontal="center" vertical="center"/>
    </xf>
    <xf numFmtId="173" fontId="9" fillId="0" borderId="4" xfId="0" applyNumberFormat="1" applyFont="1" applyBorder="1" applyAlignment="1">
      <alignment horizontal="right" vertical="center"/>
    </xf>
    <xf numFmtId="164" fontId="10" fillId="0" borderId="4" xfId="6" applyNumberFormat="1" applyFont="1" applyBorder="1" applyAlignment="1" applyProtection="1">
      <alignment vertical="center" wrapText="1"/>
      <protection locked="0"/>
    </xf>
    <xf numFmtId="166" fontId="9" fillId="0" borderId="5" xfId="7" applyNumberFormat="1" applyFont="1" applyBorder="1" applyAlignment="1" applyProtection="1">
      <alignment horizontal="left" vertical="center" wrapText="1"/>
      <protection locked="0"/>
    </xf>
    <xf numFmtId="168" fontId="9" fillId="0" borderId="4" xfId="1" applyNumberFormat="1" applyFont="1" applyBorder="1" applyAlignment="1" applyProtection="1">
      <alignment vertical="center"/>
      <protection locked="0"/>
    </xf>
    <xf numFmtId="0" fontId="11" fillId="3" borderId="4" xfId="0" applyFont="1" applyFill="1" applyBorder="1" applyAlignment="1">
      <alignment vertical="center" wrapText="1"/>
    </xf>
    <xf numFmtId="169" fontId="9" fillId="5" borderId="4" xfId="5" applyNumberFormat="1" applyFont="1" applyFill="1" applyBorder="1" applyAlignment="1">
      <alignment horizontal="left" vertical="center" wrapText="1"/>
    </xf>
    <xf numFmtId="173" fontId="9" fillId="0" borderId="0" xfId="0" applyNumberFormat="1" applyFont="1" applyAlignment="1">
      <alignment horizontal="right" vertical="center"/>
    </xf>
    <xf numFmtId="168" fontId="9" fillId="0" borderId="4" xfId="1" applyNumberFormat="1" applyFont="1" applyBorder="1" applyAlignment="1" applyProtection="1">
      <alignment horizontal="right" vertical="center"/>
      <protection locked="0"/>
    </xf>
    <xf numFmtId="167" fontId="9" fillId="0" borderId="4" xfId="1" applyFont="1" applyBorder="1" applyAlignment="1">
      <alignment horizontal="right" vertical="center"/>
    </xf>
    <xf numFmtId="49" fontId="9" fillId="0" borderId="4" xfId="0" applyNumberFormat="1" applyFont="1" applyBorder="1" applyAlignment="1">
      <alignment horizontal="right" vertical="center"/>
    </xf>
    <xf numFmtId="0" fontId="10" fillId="0" borderId="6" xfId="0" applyFont="1" applyBorder="1" applyAlignment="1">
      <alignment vertical="center" wrapText="1"/>
    </xf>
    <xf numFmtId="169" fontId="11" fillId="0" borderId="4" xfId="2" applyFont="1" applyFill="1" applyBorder="1" applyAlignment="1">
      <alignment horizontal="left" vertical="center" wrapText="1"/>
    </xf>
    <xf numFmtId="0" fontId="9" fillId="0" borderId="3" xfId="0" applyFont="1" applyBorder="1" applyAlignment="1">
      <alignment vertical="center"/>
    </xf>
    <xf numFmtId="167" fontId="9" fillId="0" borderId="4" xfId="1" applyFont="1" applyFill="1" applyBorder="1" applyAlignment="1">
      <alignment vertical="center"/>
    </xf>
    <xf numFmtId="167" fontId="9" fillId="0" borderId="7" xfId="1" applyFont="1" applyFill="1" applyBorder="1" applyAlignment="1">
      <alignment horizontal="right" vertical="center"/>
    </xf>
    <xf numFmtId="49" fontId="9" fillId="3" borderId="5" xfId="0" applyNumberFormat="1" applyFont="1" applyFill="1" applyBorder="1" applyAlignment="1">
      <alignment horizontal="center" vertical="center" wrapText="1"/>
    </xf>
    <xf numFmtId="0" fontId="13" fillId="3" borderId="0" xfId="0" applyFont="1" applyFill="1" applyAlignment="1">
      <alignment vertical="center"/>
    </xf>
    <xf numFmtId="49" fontId="9" fillId="3" borderId="5" xfId="2" applyNumberFormat="1" applyFont="1" applyFill="1" applyBorder="1" applyAlignment="1" applyProtection="1">
      <alignment horizontal="center" vertical="center" wrapText="1"/>
      <protection locked="0"/>
    </xf>
    <xf numFmtId="0" fontId="9" fillId="3" borderId="4" xfId="0" applyFont="1" applyFill="1" applyBorder="1" applyAlignment="1">
      <alignment vertical="center" wrapText="1"/>
    </xf>
    <xf numFmtId="169" fontId="2" fillId="5" borderId="4" xfId="9" applyNumberFormat="1" applyFill="1" applyBorder="1" applyAlignment="1">
      <alignment horizontal="left" vertical="center" wrapText="1"/>
    </xf>
    <xf numFmtId="0" fontId="10" fillId="0" borderId="0" xfId="0" applyFont="1" applyAlignment="1">
      <alignment vertical="center"/>
    </xf>
    <xf numFmtId="1" fontId="14" fillId="0" borderId="9" xfId="0" applyNumberFormat="1" applyFont="1" applyBorder="1" applyAlignment="1">
      <alignment horizontal="center" vertical="center" wrapText="1"/>
    </xf>
    <xf numFmtId="169" fontId="9" fillId="0" borderId="4" xfId="2" applyFont="1" applyFill="1" applyBorder="1" applyAlignment="1">
      <alignment horizontal="left" vertical="center" wrapText="1"/>
    </xf>
    <xf numFmtId="1" fontId="14" fillId="2" borderId="9" xfId="0" applyNumberFormat="1" applyFont="1" applyFill="1" applyBorder="1" applyAlignment="1">
      <alignment horizontal="center" vertical="center" wrapText="1"/>
    </xf>
    <xf numFmtId="0" fontId="2" fillId="5" borderId="0" xfId="5" applyFill="1" applyBorder="1" applyAlignment="1">
      <alignment horizontal="left" vertical="center"/>
    </xf>
    <xf numFmtId="1" fontId="14" fillId="9" borderId="9" xfId="0" applyNumberFormat="1" applyFont="1" applyFill="1" applyBorder="1" applyAlignment="1">
      <alignment horizontal="center" vertical="center" wrapText="1"/>
    </xf>
    <xf numFmtId="3" fontId="15" fillId="0" borderId="4" xfId="0" applyNumberFormat="1" applyFont="1" applyBorder="1" applyAlignment="1">
      <alignment vertical="center"/>
    </xf>
    <xf numFmtId="167" fontId="9" fillId="0" borderId="5" xfId="1" applyFont="1" applyFill="1" applyBorder="1" applyAlignment="1">
      <alignment vertical="center"/>
    </xf>
    <xf numFmtId="167" fontId="9" fillId="0" borderId="6" xfId="1" applyFont="1" applyFill="1" applyBorder="1" applyAlignment="1">
      <alignment horizontal="right" vertical="center"/>
    </xf>
    <xf numFmtId="49" fontId="9" fillId="2" borderId="10" xfId="2" applyNumberFormat="1" applyFont="1" applyFill="1" applyBorder="1" applyAlignment="1" applyProtection="1">
      <alignment horizontal="right" vertical="center"/>
      <protection locked="0"/>
    </xf>
    <xf numFmtId="0" fontId="9" fillId="3" borderId="5" xfId="0" applyFont="1" applyFill="1" applyBorder="1" applyAlignment="1">
      <alignment vertical="center" wrapText="1"/>
    </xf>
    <xf numFmtId="1" fontId="9" fillId="0" borderId="5" xfId="0" applyNumberFormat="1" applyFont="1" applyBorder="1" applyAlignment="1">
      <alignment vertical="center"/>
    </xf>
    <xf numFmtId="167" fontId="9" fillId="0" borderId="0" xfId="0" applyNumberFormat="1" applyFont="1" applyAlignment="1">
      <alignment horizontal="right" vertical="center"/>
    </xf>
    <xf numFmtId="166" fontId="9" fillId="2" borderId="4" xfId="7" applyNumberFormat="1" applyFont="1" applyFill="1" applyBorder="1" applyAlignment="1" applyProtection="1">
      <alignment horizontal="left" vertical="center" wrapText="1"/>
      <protection locked="0"/>
    </xf>
    <xf numFmtId="0" fontId="9" fillId="2" borderId="10" xfId="1" applyNumberFormat="1" applyFont="1" applyFill="1" applyBorder="1" applyAlignment="1" applyProtection="1">
      <alignment vertical="center" wrapText="1"/>
      <protection locked="0"/>
    </xf>
    <xf numFmtId="167" fontId="9" fillId="2" borderId="6" xfId="1" applyFont="1" applyFill="1" applyBorder="1" applyAlignment="1" applyProtection="1">
      <alignment horizontal="right" vertical="center"/>
      <protection locked="0"/>
    </xf>
    <xf numFmtId="169" fontId="9" fillId="3" borderId="5" xfId="2" applyFont="1" applyFill="1" applyBorder="1" applyAlignment="1" applyProtection="1">
      <alignment vertical="center" wrapText="1"/>
      <protection locked="0"/>
    </xf>
    <xf numFmtId="1" fontId="9" fillId="2" borderId="5" xfId="2" applyNumberFormat="1" applyFont="1" applyFill="1" applyBorder="1" applyAlignment="1" applyProtection="1">
      <alignment vertical="center"/>
      <protection locked="0"/>
    </xf>
    <xf numFmtId="0" fontId="9" fillId="0" borderId="10" xfId="0" applyFont="1" applyBorder="1" applyAlignment="1">
      <alignment vertical="center"/>
    </xf>
    <xf numFmtId="49" fontId="9" fillId="0" borderId="10" xfId="0" applyNumberFormat="1" applyFont="1" applyBorder="1" applyAlignment="1">
      <alignment horizontal="right" vertical="center"/>
    </xf>
    <xf numFmtId="0" fontId="9" fillId="0" borderId="4" xfId="0" applyFont="1" applyBorder="1" applyAlignment="1">
      <alignment vertical="center"/>
    </xf>
    <xf numFmtId="0" fontId="10" fillId="0" borderId="0" xfId="0" applyFont="1" applyAlignment="1">
      <alignment vertical="center" wrapText="1"/>
    </xf>
    <xf numFmtId="0" fontId="15" fillId="0" borderId="4" xfId="0" applyFont="1" applyBorder="1" applyAlignment="1">
      <alignment horizontal="left" vertical="center" wrapText="1"/>
    </xf>
    <xf numFmtId="167" fontId="15" fillId="0" borderId="4" xfId="1" applyFont="1" applyBorder="1" applyAlignment="1">
      <alignment vertical="center"/>
    </xf>
    <xf numFmtId="167" fontId="15" fillId="0" borderId="7" xfId="1" applyFont="1" applyBorder="1" applyAlignment="1">
      <alignment horizontal="center" vertical="center"/>
    </xf>
    <xf numFmtId="49" fontId="11" fillId="3" borderId="4" xfId="0" applyNumberFormat="1" applyFont="1" applyFill="1" applyBorder="1" applyAlignment="1">
      <alignment vertical="center" wrapText="1"/>
    </xf>
    <xf numFmtId="169" fontId="2" fillId="5" borderId="5" xfId="5" applyNumberFormat="1" applyFill="1" applyBorder="1" applyAlignment="1">
      <alignment horizontal="left" vertical="center" wrapText="1"/>
    </xf>
    <xf numFmtId="14" fontId="9" fillId="0" borderId="4" xfId="0" applyNumberFormat="1" applyFont="1" applyBorder="1" applyAlignment="1">
      <alignment vertical="center"/>
    </xf>
    <xf numFmtId="174" fontId="9" fillId="0" borderId="4" xfId="0" applyNumberFormat="1" applyFont="1" applyBorder="1" applyAlignment="1">
      <alignment horizontal="right" vertical="center"/>
    </xf>
    <xf numFmtId="1" fontId="1" fillId="2" borderId="9" xfId="0" applyNumberFormat="1" applyFont="1" applyFill="1" applyBorder="1" applyAlignment="1">
      <alignment horizontal="center" vertical="center"/>
    </xf>
    <xf numFmtId="49" fontId="9" fillId="0" borderId="4" xfId="0" applyNumberFormat="1" applyFont="1" applyBorder="1" applyAlignment="1">
      <alignment horizontal="right" vertical="center" wrapText="1"/>
    </xf>
    <xf numFmtId="1" fontId="1" fillId="2" borderId="4" xfId="0" applyNumberFormat="1" applyFont="1" applyFill="1" applyBorder="1" applyAlignment="1">
      <alignment horizontal="center" vertical="center"/>
    </xf>
    <xf numFmtId="169" fontId="2" fillId="5" borderId="5" xfId="9" applyNumberFormat="1" applyFill="1" applyBorder="1" applyAlignment="1">
      <alignment horizontal="left" vertical="center" wrapText="1"/>
    </xf>
    <xf numFmtId="1" fontId="1" fillId="9" borderId="9" xfId="0" applyNumberFormat="1" applyFont="1" applyFill="1" applyBorder="1" applyAlignment="1">
      <alignment horizontal="center" vertical="center"/>
    </xf>
    <xf numFmtId="1" fontId="1" fillId="9" borderId="4" xfId="0" applyNumberFormat="1" applyFont="1" applyFill="1" applyBorder="1" applyAlignment="1">
      <alignment horizontal="center" vertical="center"/>
    </xf>
    <xf numFmtId="1" fontId="10" fillId="0" borderId="4" xfId="0" applyNumberFormat="1" applyFont="1" applyBorder="1" applyAlignment="1">
      <alignment vertical="center"/>
    </xf>
    <xf numFmtId="14" fontId="10" fillId="0" borderId="4" xfId="0" applyNumberFormat="1" applyFont="1" applyBorder="1" applyAlignment="1">
      <alignment vertical="center"/>
    </xf>
    <xf numFmtId="14" fontId="10" fillId="0" borderId="0" xfId="0" applyNumberFormat="1" applyFont="1" applyAlignment="1">
      <alignment vertical="center"/>
    </xf>
    <xf numFmtId="1" fontId="1" fillId="0" borderId="9" xfId="0" applyNumberFormat="1" applyFont="1" applyBorder="1" applyAlignment="1">
      <alignment horizontal="center" vertical="center"/>
    </xf>
    <xf numFmtId="14" fontId="10" fillId="0" borderId="5" xfId="0" applyNumberFormat="1" applyFont="1" applyBorder="1" applyAlignment="1">
      <alignment vertical="center"/>
    </xf>
    <xf numFmtId="0" fontId="10" fillId="0" borderId="4" xfId="0" applyFont="1" applyBorder="1" applyAlignment="1">
      <alignment horizontal="right" vertical="center" wrapText="1"/>
    </xf>
    <xf numFmtId="0" fontId="16" fillId="5" borderId="0" xfId="0" applyFont="1" applyFill="1" applyAlignment="1">
      <alignment vertical="center"/>
    </xf>
    <xf numFmtId="1" fontId="1" fillId="0" borderId="11" xfId="0" applyNumberFormat="1" applyFont="1" applyBorder="1" applyAlignment="1">
      <alignment horizontal="center" vertical="center"/>
    </xf>
    <xf numFmtId="0" fontId="15" fillId="2" borderId="4" xfId="0" applyFont="1" applyFill="1" applyBorder="1" applyAlignment="1">
      <alignment vertical="center" wrapText="1"/>
    </xf>
    <xf numFmtId="14" fontId="0" fillId="0" borderId="4" xfId="0" applyNumberFormat="1" applyBorder="1" applyAlignment="1">
      <alignment vertical="center"/>
    </xf>
    <xf numFmtId="1" fontId="1" fillId="0" borderId="4" xfId="0" applyNumberFormat="1" applyFont="1" applyBorder="1" applyAlignment="1">
      <alignment horizontal="center" vertical="center" wrapText="1"/>
    </xf>
    <xf numFmtId="0" fontId="17" fillId="5" borderId="0" xfId="0" applyFont="1" applyFill="1" applyAlignment="1">
      <alignment vertical="center"/>
    </xf>
    <xf numFmtId="169" fontId="2" fillId="5" borderId="3" xfId="9" applyNumberFormat="1" applyFill="1" applyBorder="1" applyAlignment="1">
      <alignment horizontal="left" vertical="center" wrapText="1"/>
    </xf>
    <xf numFmtId="1" fontId="0" fillId="0" borderId="9" xfId="0" applyNumberFormat="1" applyBorder="1" applyAlignment="1">
      <alignment horizontal="center" vertical="center"/>
    </xf>
    <xf numFmtId="1" fontId="9" fillId="0" borderId="4" xfId="1" applyNumberFormat="1" applyFont="1" applyBorder="1" applyAlignment="1">
      <alignment vertical="center"/>
    </xf>
    <xf numFmtId="167" fontId="10" fillId="0" borderId="4" xfId="1" applyFont="1" applyBorder="1" applyAlignment="1">
      <alignment horizontal="left" vertical="center"/>
    </xf>
    <xf numFmtId="167" fontId="10" fillId="0" borderId="4" xfId="1" applyFont="1" applyBorder="1" applyAlignment="1">
      <alignment vertical="center"/>
    </xf>
    <xf numFmtId="0" fontId="18" fillId="5" borderId="0" xfId="0" applyFont="1" applyFill="1" applyAlignment="1">
      <alignment vertical="center"/>
    </xf>
    <xf numFmtId="0" fontId="19" fillId="5" borderId="0" xfId="0" applyFont="1" applyFill="1" applyAlignment="1">
      <alignment vertical="center"/>
    </xf>
    <xf numFmtId="0" fontId="2" fillId="5" borderId="4" xfId="5" applyFill="1" applyBorder="1" applyAlignment="1">
      <alignment horizontal="left" vertical="center"/>
    </xf>
    <xf numFmtId="14" fontId="2" fillId="0" borderId="4" xfId="9" applyNumberFormat="1" applyBorder="1" applyAlignment="1">
      <alignment vertical="center"/>
    </xf>
    <xf numFmtId="1" fontId="2" fillId="0" borderId="4" xfId="9" applyNumberFormat="1" applyBorder="1" applyAlignment="1">
      <alignment horizontal="center" vertical="center"/>
    </xf>
    <xf numFmtId="1" fontId="9" fillId="0" borderId="4" xfId="0" applyNumberFormat="1" applyFont="1" applyBorder="1" applyAlignment="1">
      <alignment horizontal="right" vertical="center"/>
    </xf>
    <xf numFmtId="0" fontId="20" fillId="5" borderId="0" xfId="0" applyFont="1" applyFill="1" applyAlignment="1">
      <alignment vertical="center"/>
    </xf>
    <xf numFmtId="0" fontId="9" fillId="0" borderId="5" xfId="0" applyFont="1" applyBorder="1" applyAlignment="1">
      <alignment horizontal="left" vertical="center" wrapText="1"/>
    </xf>
    <xf numFmtId="167" fontId="10" fillId="0" borderId="5" xfId="1" applyFont="1" applyBorder="1" applyAlignment="1">
      <alignment vertical="center"/>
    </xf>
    <xf numFmtId="0" fontId="21" fillId="5" borderId="8" xfId="0" applyFont="1" applyFill="1" applyBorder="1" applyAlignment="1">
      <alignment vertical="center"/>
    </xf>
    <xf numFmtId="14" fontId="10" fillId="0" borderId="3" xfId="0" applyNumberFormat="1" applyFont="1" applyBorder="1" applyAlignment="1">
      <alignment vertical="center"/>
    </xf>
    <xf numFmtId="169" fontId="10" fillId="5" borderId="1" xfId="5" applyNumberFormat="1" applyFont="1" applyFill="1" applyBorder="1" applyAlignment="1">
      <alignment horizontal="left" vertical="center" wrapText="1"/>
    </xf>
    <xf numFmtId="0" fontId="10" fillId="0" borderId="1" xfId="0" applyFont="1" applyBorder="1" applyAlignment="1">
      <alignment vertical="center" wrapText="1"/>
    </xf>
    <xf numFmtId="0" fontId="22" fillId="5" borderId="8" xfId="0" applyFont="1" applyFill="1" applyBorder="1" applyAlignment="1">
      <alignment vertical="center"/>
    </xf>
    <xf numFmtId="169" fontId="2" fillId="5" borderId="1" xfId="5" applyNumberFormat="1" applyFill="1" applyBorder="1" applyAlignment="1">
      <alignment horizontal="left" vertical="center" wrapText="1"/>
    </xf>
    <xf numFmtId="49" fontId="9" fillId="0" borderId="4" xfId="0" applyNumberFormat="1" applyFont="1" applyBorder="1" applyAlignment="1">
      <alignment horizontal="left" vertical="center"/>
    </xf>
    <xf numFmtId="0" fontId="11" fillId="3" borderId="4" xfId="0" applyFont="1" applyFill="1" applyBorder="1" applyAlignment="1">
      <alignment horizontal="left" vertical="center" wrapText="1"/>
    </xf>
    <xf numFmtId="49" fontId="9" fillId="3" borderId="4" xfId="0" applyNumberFormat="1" applyFont="1" applyFill="1" applyBorder="1" applyAlignment="1">
      <alignment horizontal="left" vertical="center" wrapText="1"/>
    </xf>
    <xf numFmtId="169" fontId="9" fillId="3" borderId="4" xfId="2" applyFont="1" applyFill="1" applyBorder="1" applyAlignment="1" applyProtection="1">
      <alignment horizontal="left" vertical="center" wrapText="1"/>
      <protection locked="0"/>
    </xf>
    <xf numFmtId="1" fontId="10" fillId="0" borderId="4" xfId="0" applyNumberFormat="1" applyFont="1" applyBorder="1" applyAlignment="1">
      <alignment horizontal="right" vertical="center"/>
    </xf>
    <xf numFmtId="14" fontId="10" fillId="0" borderId="4" xfId="0" applyNumberFormat="1" applyFont="1" applyBorder="1" applyAlignment="1">
      <alignment horizontal="left" vertical="center"/>
    </xf>
    <xf numFmtId="0" fontId="9" fillId="0" borderId="4" xfId="0" applyFont="1" applyBorder="1" applyAlignment="1">
      <alignment horizontal="left" vertical="center"/>
    </xf>
    <xf numFmtId="173" fontId="9" fillId="0" borderId="4" xfId="0" applyNumberFormat="1" applyFont="1" applyBorder="1" applyAlignment="1">
      <alignment horizontal="left" vertical="center"/>
    </xf>
    <xf numFmtId="0" fontId="22" fillId="5" borderId="0" xfId="0" applyFont="1" applyFill="1" applyAlignment="1">
      <alignment vertical="center"/>
    </xf>
    <xf numFmtId="0" fontId="22" fillId="5" borderId="12" xfId="0" applyFont="1" applyFill="1" applyBorder="1" applyAlignment="1">
      <alignment vertical="center"/>
    </xf>
    <xf numFmtId="0" fontId="22" fillId="5" borderId="13" xfId="0" applyFont="1" applyFill="1" applyBorder="1" applyAlignment="1">
      <alignment vertical="center"/>
    </xf>
    <xf numFmtId="169" fontId="9" fillId="5" borderId="4" xfId="0" applyNumberFormat="1" applyFont="1" applyFill="1" applyBorder="1" applyAlignment="1">
      <alignment horizontal="left" vertical="center" wrapText="1"/>
    </xf>
    <xf numFmtId="0" fontId="22" fillId="5" borderId="14" xfId="0" applyFont="1" applyFill="1" applyBorder="1" applyAlignment="1">
      <alignment vertical="center"/>
    </xf>
    <xf numFmtId="173" fontId="10" fillId="0" borderId="5" xfId="3" applyFont="1" applyBorder="1" applyAlignment="1">
      <alignment vertical="center"/>
    </xf>
    <xf numFmtId="167" fontId="9" fillId="9" borderId="4" xfId="1" applyFont="1" applyFill="1" applyBorder="1" applyAlignment="1">
      <alignment horizontal="right" vertical="center"/>
    </xf>
    <xf numFmtId="169" fontId="2" fillId="5" borderId="15" xfId="5" applyNumberFormat="1" applyFill="1" applyBorder="1" applyAlignment="1">
      <alignment horizontal="left" vertical="center" wrapText="1"/>
    </xf>
    <xf numFmtId="167" fontId="15" fillId="0" borderId="4" xfId="1" applyFont="1" applyBorder="1" applyAlignment="1">
      <alignment horizontal="center" vertical="center"/>
    </xf>
    <xf numFmtId="167" fontId="9" fillId="0" borderId="4" xfId="1" applyFont="1" applyFill="1" applyBorder="1" applyAlignment="1">
      <alignment horizontal="right" vertical="center"/>
    </xf>
    <xf numFmtId="169" fontId="2" fillId="5" borderId="15" xfId="9" applyNumberFormat="1" applyFill="1" applyBorder="1" applyAlignment="1">
      <alignment horizontal="left" vertical="center" wrapText="1"/>
    </xf>
    <xf numFmtId="14" fontId="9" fillId="0" borderId="4" xfId="0" applyNumberFormat="1" applyFont="1" applyBorder="1" applyAlignment="1">
      <alignment horizontal="right" vertical="center"/>
    </xf>
    <xf numFmtId="167" fontId="9" fillId="10" borderId="4" xfId="1" applyFont="1" applyFill="1" applyBorder="1" applyAlignment="1">
      <alignment horizontal="right" vertical="center"/>
    </xf>
    <xf numFmtId="167" fontId="9" fillId="5" borderId="1" xfId="1" applyFont="1" applyFill="1" applyBorder="1" applyAlignment="1">
      <alignment horizontal="right" vertical="center"/>
    </xf>
    <xf numFmtId="0" fontId="9" fillId="5" borderId="4" xfId="0" applyFont="1" applyFill="1" applyBorder="1" applyAlignment="1">
      <alignment horizontal="center" vertical="center"/>
    </xf>
    <xf numFmtId="167" fontId="15" fillId="0" borderId="4" xfId="1" applyFont="1" applyBorder="1" applyAlignment="1">
      <alignment horizontal="right" vertical="center"/>
    </xf>
    <xf numFmtId="0" fontId="17" fillId="5" borderId="8" xfId="0" applyFont="1" applyFill="1" applyBorder="1" applyAlignment="1">
      <alignment vertical="center"/>
    </xf>
    <xf numFmtId="14" fontId="10" fillId="0" borderId="4" xfId="0" applyNumberFormat="1" applyFont="1" applyBorder="1" applyAlignment="1">
      <alignment vertical="center" wrapText="1"/>
    </xf>
    <xf numFmtId="173" fontId="9" fillId="0" borderId="4" xfId="0" applyNumberFormat="1" applyFont="1" applyBorder="1" applyAlignment="1">
      <alignment horizontal="right" vertical="center" wrapText="1"/>
    </xf>
    <xf numFmtId="0" fontId="2" fillId="0" borderId="4" xfId="5" applyBorder="1" applyAlignment="1">
      <alignment horizontal="right" vertical="center"/>
    </xf>
    <xf numFmtId="173" fontId="10" fillId="0" borderId="4" xfId="3" applyFont="1" applyBorder="1" applyAlignment="1">
      <alignment vertical="center"/>
    </xf>
    <xf numFmtId="173" fontId="10" fillId="0" borderId="4" xfId="0" applyNumberFormat="1" applyFont="1" applyBorder="1" applyAlignment="1">
      <alignment vertical="center"/>
    </xf>
    <xf numFmtId="1" fontId="0" fillId="0" borderId="4" xfId="0" applyNumberFormat="1" applyBorder="1" applyAlignment="1">
      <alignment horizontal="center" vertical="center"/>
    </xf>
    <xf numFmtId="167" fontId="15" fillId="0" borderId="4" xfId="1" applyFont="1" applyFill="1" applyBorder="1" applyAlignment="1">
      <alignment vertical="center"/>
    </xf>
    <xf numFmtId="169" fontId="9" fillId="5" borderId="4" xfId="9" applyNumberFormat="1" applyFont="1" applyFill="1" applyBorder="1" applyAlignment="1">
      <alignment horizontal="left" vertical="center" wrapText="1"/>
    </xf>
    <xf numFmtId="0" fontId="1" fillId="0" borderId="4" xfId="0" applyFont="1" applyBorder="1" applyAlignment="1">
      <alignment horizontal="center" vertical="center"/>
    </xf>
    <xf numFmtId="1" fontId="10" fillId="0" borderId="4" xfId="0" applyNumberFormat="1" applyFont="1" applyBorder="1" applyAlignment="1">
      <alignment vertical="center" wrapText="1"/>
    </xf>
    <xf numFmtId="1" fontId="0" fillId="0" borderId="4" xfId="0" applyNumberFormat="1" applyBorder="1" applyAlignment="1">
      <alignment horizontal="center" vertical="center" wrapText="1"/>
    </xf>
    <xf numFmtId="0" fontId="9" fillId="0" borderId="0" xfId="0" applyFont="1" applyAlignment="1">
      <alignment horizontal="right" vertical="center" wrapText="1"/>
    </xf>
    <xf numFmtId="0" fontId="11" fillId="2" borderId="4" xfId="6" applyFont="1" applyFill="1" applyBorder="1" applyAlignment="1">
      <alignment horizontal="center" vertical="center" wrapText="1"/>
    </xf>
    <xf numFmtId="0" fontId="15" fillId="2" borderId="4" xfId="0" applyFont="1" applyFill="1" applyBorder="1" applyAlignment="1">
      <alignment horizontal="justify" vertical="center" wrapText="1"/>
    </xf>
    <xf numFmtId="0" fontId="10" fillId="0" borderId="4" xfId="0" applyFont="1" applyBorder="1" applyAlignment="1">
      <alignment horizontal="center" vertical="center" wrapText="1"/>
    </xf>
    <xf numFmtId="0" fontId="15" fillId="2" borderId="4" xfId="0" applyFont="1" applyFill="1" applyBorder="1" applyAlignment="1">
      <alignment horizontal="center" vertical="center" wrapText="1"/>
    </xf>
    <xf numFmtId="3" fontId="15" fillId="0" borderId="4" xfId="0" applyNumberFormat="1" applyFont="1" applyBorder="1" applyAlignment="1">
      <alignment horizontal="center" vertical="center" wrapText="1"/>
    </xf>
    <xf numFmtId="167" fontId="15" fillId="0" borderId="4" xfId="1" applyFont="1" applyBorder="1" applyAlignment="1">
      <alignment horizontal="center" vertical="center" wrapText="1"/>
    </xf>
    <xf numFmtId="14" fontId="9" fillId="4" borderId="4" xfId="2" applyNumberFormat="1" applyFont="1" applyFill="1" applyBorder="1" applyAlignment="1" applyProtection="1">
      <alignment horizontal="right" vertical="center" wrapText="1"/>
      <protection locked="0"/>
    </xf>
    <xf numFmtId="167" fontId="9" fillId="4" borderId="4" xfId="1" applyFont="1" applyFill="1" applyBorder="1" applyAlignment="1" applyProtection="1">
      <alignment horizontal="right" vertical="center" wrapText="1"/>
      <protection locked="0"/>
    </xf>
    <xf numFmtId="0" fontId="10" fillId="4" borderId="4" xfId="0" applyFont="1" applyFill="1" applyBorder="1" applyAlignment="1">
      <alignment vertical="center" wrapText="1"/>
    </xf>
    <xf numFmtId="3" fontId="9" fillId="4" borderId="4" xfId="2" applyNumberFormat="1" applyFont="1" applyFill="1" applyBorder="1" applyAlignment="1" applyProtection="1">
      <alignment horizontal="right" vertical="center" wrapText="1"/>
      <protection locked="0"/>
    </xf>
    <xf numFmtId="14" fontId="10" fillId="0" borderId="4" xfId="0" applyNumberFormat="1" applyFont="1" applyBorder="1" applyAlignment="1">
      <alignment horizontal="right" vertical="center" wrapText="1"/>
    </xf>
    <xf numFmtId="170" fontId="10" fillId="5" borderId="4" xfId="0" applyNumberFormat="1" applyFont="1" applyFill="1" applyBorder="1" applyAlignment="1">
      <alignment vertical="center" wrapText="1"/>
    </xf>
    <xf numFmtId="1" fontId="9" fillId="0" borderId="4" xfId="0" applyNumberFormat="1" applyFont="1" applyBorder="1" applyAlignment="1">
      <alignment horizontal="center" vertical="center" wrapText="1"/>
    </xf>
    <xf numFmtId="2" fontId="9" fillId="0" borderId="0" xfId="0" applyNumberFormat="1" applyFont="1" applyAlignment="1">
      <alignment horizontal="right" vertical="center" wrapText="1"/>
    </xf>
    <xf numFmtId="14" fontId="9" fillId="0" borderId="0" xfId="0" applyNumberFormat="1" applyFont="1" applyAlignment="1">
      <alignment horizontal="right" vertical="center" wrapText="1"/>
    </xf>
    <xf numFmtId="14" fontId="9" fillId="0" borderId="4" xfId="0" applyNumberFormat="1" applyFont="1" applyBorder="1" applyAlignment="1">
      <alignment horizontal="right" vertical="center" wrapText="1"/>
    </xf>
    <xf numFmtId="10" fontId="9" fillId="0" borderId="0" xfId="4" applyNumberFormat="1" applyFont="1" applyAlignment="1">
      <alignment horizontal="right" vertical="center" wrapText="1"/>
    </xf>
    <xf numFmtId="164" fontId="10" fillId="0" borderId="4" xfId="6" applyNumberFormat="1" applyFont="1" applyBorder="1" applyAlignment="1" applyProtection="1">
      <alignment horizontal="left" vertical="center" wrapText="1"/>
      <protection locked="0"/>
    </xf>
    <xf numFmtId="167" fontId="15" fillId="0" borderId="7" xfId="1" applyFont="1" applyFill="1" applyBorder="1" applyAlignment="1">
      <alignment horizontal="center" vertical="center"/>
    </xf>
    <xf numFmtId="43" fontId="9" fillId="0" borderId="4" xfId="0" applyNumberFormat="1" applyFont="1" applyBorder="1" applyAlignment="1">
      <alignment horizontal="right" vertical="center"/>
    </xf>
    <xf numFmtId="0" fontId="11" fillId="0" borderId="4" xfId="0" applyFont="1" applyBorder="1" applyAlignment="1">
      <alignment horizontal="right" vertical="center"/>
    </xf>
    <xf numFmtId="0" fontId="11" fillId="0" borderId="4" xfId="0" applyFont="1" applyBorder="1" applyAlignment="1">
      <alignment horizontal="center" vertical="center"/>
    </xf>
    <xf numFmtId="0" fontId="11" fillId="0" borderId="4" xfId="0" applyFont="1" applyBorder="1" applyAlignment="1">
      <alignment horizontal="justify" vertical="center" wrapText="1"/>
    </xf>
    <xf numFmtId="0" fontId="23" fillId="0" borderId="4" xfId="0" applyFont="1" applyBorder="1" applyAlignment="1">
      <alignment vertical="center" wrapText="1"/>
    </xf>
    <xf numFmtId="173" fontId="9" fillId="0" borderId="5" xfId="0" applyNumberFormat="1" applyFont="1" applyBorder="1" applyAlignment="1">
      <alignment horizontal="right" vertical="center"/>
    </xf>
    <xf numFmtId="1" fontId="10" fillId="0" borderId="5" xfId="0" applyNumberFormat="1" applyFont="1" applyBorder="1" applyAlignment="1">
      <alignment vertical="center"/>
    </xf>
    <xf numFmtId="1" fontId="1" fillId="0" borderId="5" xfId="0" applyNumberFormat="1" applyFont="1" applyBorder="1" applyAlignment="1">
      <alignment horizontal="center" vertical="center"/>
    </xf>
    <xf numFmtId="0" fontId="9" fillId="0" borderId="8" xfId="0" applyFont="1" applyBorder="1" applyAlignment="1">
      <alignment horizontal="right" vertical="center"/>
    </xf>
    <xf numFmtId="173" fontId="9" fillId="0" borderId="8" xfId="0" applyNumberFormat="1" applyFont="1" applyBorder="1" applyAlignment="1">
      <alignment horizontal="right" vertical="center"/>
    </xf>
    <xf numFmtId="0" fontId="9" fillId="11" borderId="4" xfId="0" applyFont="1" applyFill="1" applyBorder="1" applyAlignment="1">
      <alignment horizontal="center" vertical="center"/>
    </xf>
    <xf numFmtId="14" fontId="10" fillId="6" borderId="4" xfId="2" applyNumberFormat="1" applyFont="1" applyFill="1" applyBorder="1" applyAlignment="1" applyProtection="1">
      <alignment vertical="center" wrapText="1"/>
      <protection locked="0"/>
    </xf>
    <xf numFmtId="170" fontId="10" fillId="6" borderId="4" xfId="0" applyNumberFormat="1" applyFont="1" applyFill="1" applyBorder="1" applyAlignment="1">
      <alignment vertical="center"/>
    </xf>
    <xf numFmtId="14" fontId="10" fillId="6" borderId="4" xfId="0" applyNumberFormat="1" applyFont="1" applyFill="1" applyBorder="1" applyAlignment="1">
      <alignment vertical="center"/>
    </xf>
    <xf numFmtId="1" fontId="24" fillId="0" borderId="16" xfId="0" applyNumberFormat="1" applyFont="1" applyBorder="1" applyAlignment="1">
      <alignment horizontal="center" vertical="center" wrapText="1"/>
    </xf>
    <xf numFmtId="1" fontId="14" fillId="0" borderId="17" xfId="0" applyNumberFormat="1" applyFont="1" applyBorder="1" applyAlignment="1">
      <alignment horizontal="center" vertical="center" wrapText="1"/>
    </xf>
    <xf numFmtId="0" fontId="25" fillId="0" borderId="4" xfId="5" applyFont="1" applyBorder="1" applyAlignment="1">
      <alignment vertical="center"/>
    </xf>
    <xf numFmtId="0" fontId="15" fillId="2" borderId="4" xfId="0" applyFont="1" applyFill="1" applyBorder="1" applyAlignment="1">
      <alignment horizontal="left" vertical="center" wrapText="1"/>
    </xf>
    <xf numFmtId="0" fontId="0" fillId="0" borderId="4" xfId="0" applyBorder="1" applyAlignment="1" applyProtection="1">
      <alignment vertical="center"/>
      <protection locked="0"/>
    </xf>
    <xf numFmtId="167" fontId="9" fillId="0" borderId="7" xfId="1" applyFont="1" applyBorder="1" applyAlignment="1">
      <alignment horizontal="center" vertical="center"/>
    </xf>
    <xf numFmtId="49" fontId="9" fillId="0" borderId="3" xfId="0" applyNumberFormat="1" applyFont="1" applyBorder="1" applyAlignment="1">
      <alignment horizontal="right" vertical="center" wrapText="1"/>
    </xf>
    <xf numFmtId="167" fontId="9" fillId="8" borderId="4" xfId="1" applyFont="1" applyFill="1" applyBorder="1" applyAlignment="1">
      <alignment vertical="center"/>
    </xf>
    <xf numFmtId="0" fontId="10" fillId="6" borderId="4" xfId="0" applyFont="1" applyFill="1" applyBorder="1" applyAlignment="1">
      <alignment vertical="center" wrapText="1"/>
    </xf>
    <xf numFmtId="1" fontId="1" fillId="0" borderId="0" xfId="0" applyNumberFormat="1" applyFont="1" applyAlignment="1">
      <alignment horizontal="center" vertical="center"/>
    </xf>
    <xf numFmtId="0" fontId="26" fillId="0" borderId="4" xfId="0" applyFont="1" applyBorder="1" applyAlignment="1">
      <alignment vertical="center"/>
    </xf>
    <xf numFmtId="0" fontId="26" fillId="0" borderId="4" xfId="0" applyFont="1" applyBorder="1" applyAlignment="1">
      <alignment vertical="center" wrapText="1"/>
    </xf>
    <xf numFmtId="164" fontId="23" fillId="0" borderId="4" xfId="6" applyNumberFormat="1" applyFont="1" applyBorder="1" applyAlignment="1" applyProtection="1">
      <alignment vertical="center" wrapText="1"/>
      <protection locked="0"/>
    </xf>
    <xf numFmtId="167" fontId="9" fillId="0" borderId="5" xfId="1" applyFont="1" applyBorder="1" applyAlignment="1">
      <alignment vertical="center"/>
    </xf>
    <xf numFmtId="167" fontId="9" fillId="0" borderId="7" xfId="1" applyFont="1" applyFill="1" applyBorder="1" applyAlignment="1">
      <alignment horizontal="center" vertical="center"/>
    </xf>
    <xf numFmtId="167" fontId="9" fillId="0" borderId="6" xfId="1" applyFont="1" applyBorder="1" applyAlignment="1">
      <alignment horizontal="center" vertical="center"/>
    </xf>
    <xf numFmtId="0" fontId="9" fillId="0" borderId="8" xfId="0" applyFont="1" applyBorder="1" applyAlignment="1">
      <alignment horizontal="left" vertical="center" wrapText="1"/>
    </xf>
    <xf numFmtId="49" fontId="9" fillId="0" borderId="18" xfId="0" applyNumberFormat="1" applyFont="1" applyBorder="1" applyAlignment="1">
      <alignment horizontal="right" vertical="center"/>
    </xf>
    <xf numFmtId="0" fontId="10" fillId="0" borderId="8" xfId="0" applyFont="1" applyBorder="1" applyAlignment="1">
      <alignment vertical="center"/>
    </xf>
    <xf numFmtId="1" fontId="1" fillId="0" borderId="8" xfId="0" applyNumberFormat="1" applyFont="1" applyBorder="1" applyAlignment="1">
      <alignment horizontal="center" vertical="center"/>
    </xf>
    <xf numFmtId="0" fontId="9" fillId="0" borderId="1" xfId="0" applyFont="1" applyBorder="1" applyAlignment="1">
      <alignment horizontal="right" vertical="center"/>
    </xf>
    <xf numFmtId="173" fontId="9" fillId="0" borderId="1" xfId="0" applyNumberFormat="1" applyFont="1" applyBorder="1" applyAlignment="1">
      <alignment horizontal="right" vertical="center"/>
    </xf>
    <xf numFmtId="0" fontId="9" fillId="0" borderId="1" xfId="0" applyFont="1" applyBorder="1" applyAlignment="1">
      <alignment horizontal="left" vertical="center" wrapText="1"/>
    </xf>
    <xf numFmtId="167" fontId="9" fillId="0" borderId="19" xfId="1" applyFont="1" applyBorder="1" applyAlignment="1">
      <alignment horizontal="center" vertical="center"/>
    </xf>
    <xf numFmtId="49" fontId="9" fillId="0" borderId="20" xfId="0" applyNumberFormat="1" applyFont="1" applyBorder="1" applyAlignment="1">
      <alignment horizontal="right" vertical="center"/>
    </xf>
    <xf numFmtId="1" fontId="9" fillId="0" borderId="1" xfId="0" applyNumberFormat="1" applyFont="1" applyBorder="1" applyAlignment="1">
      <alignment vertical="center"/>
    </xf>
    <xf numFmtId="0" fontId="10" fillId="0" borderId="1" xfId="0" applyFont="1" applyBorder="1" applyAlignment="1">
      <alignment vertical="center"/>
    </xf>
    <xf numFmtId="1" fontId="1" fillId="0" borderId="1" xfId="0" applyNumberFormat="1" applyFont="1" applyBorder="1" applyAlignment="1">
      <alignment horizontal="center" vertical="center"/>
    </xf>
    <xf numFmtId="167" fontId="9" fillId="0" borderId="4" xfId="1" applyFont="1" applyFill="1" applyBorder="1" applyAlignment="1">
      <alignment horizontal="left" vertical="center"/>
    </xf>
    <xf numFmtId="0" fontId="10" fillId="0" borderId="4" xfId="0" applyFont="1" applyBorder="1" applyAlignment="1" applyProtection="1">
      <alignment vertical="center"/>
      <protection locked="0"/>
    </xf>
    <xf numFmtId="0" fontId="27" fillId="5" borderId="0" xfId="0" applyFont="1" applyFill="1" applyAlignment="1">
      <alignment horizontal="left" vertical="center"/>
    </xf>
    <xf numFmtId="49" fontId="0" fillId="0" borderId="4" xfId="0" applyNumberFormat="1" applyBorder="1" applyAlignment="1" applyProtection="1">
      <alignment vertical="center" wrapText="1"/>
      <protection locked="0"/>
    </xf>
    <xf numFmtId="3" fontId="9" fillId="0" borderId="5" xfId="0" applyNumberFormat="1" applyFont="1" applyBorder="1" applyAlignment="1">
      <alignment vertical="center"/>
    </xf>
    <xf numFmtId="49" fontId="0" fillId="0" borderId="7" xfId="0" applyNumberFormat="1" applyBorder="1" applyAlignment="1" applyProtection="1">
      <alignment vertical="center" wrapText="1"/>
      <protection locked="0"/>
    </xf>
    <xf numFmtId="167" fontId="9" fillId="0" borderId="21" xfId="1" applyFont="1" applyBorder="1" applyAlignment="1">
      <alignment horizontal="right" vertical="center"/>
    </xf>
    <xf numFmtId="0" fontId="10" fillId="0" borderId="7" xfId="0" applyFont="1" applyBorder="1" applyAlignment="1">
      <alignment vertical="center" wrapText="1"/>
    </xf>
    <xf numFmtId="167" fontId="9" fillId="0" borderId="1" xfId="1" applyFont="1" applyBorder="1" applyAlignment="1">
      <alignment vertical="center"/>
    </xf>
    <xf numFmtId="1" fontId="9" fillId="0" borderId="4" xfId="0" applyNumberFormat="1" applyFont="1" applyBorder="1" applyAlignment="1">
      <alignment vertical="center" wrapText="1"/>
    </xf>
    <xf numFmtId="0" fontId="15" fillId="3" borderId="0" xfId="0" applyFont="1" applyFill="1" applyAlignment="1">
      <alignment horizontal="center" vertical="center"/>
    </xf>
    <xf numFmtId="0" fontId="28" fillId="0" borderId="4" xfId="0" applyFont="1" applyBorder="1" applyAlignment="1">
      <alignment vertical="center"/>
    </xf>
    <xf numFmtId="3" fontId="9" fillId="0" borderId="4" xfId="0" applyNumberFormat="1" applyFont="1" applyBorder="1" applyAlignment="1">
      <alignment vertical="center" wrapText="1"/>
    </xf>
    <xf numFmtId="0" fontId="23" fillId="0" borderId="4" xfId="0" applyFont="1" applyBorder="1" applyAlignment="1">
      <alignment vertical="center"/>
    </xf>
    <xf numFmtId="0" fontId="9" fillId="0" borderId="4" xfId="0" applyFont="1" applyBorder="1" applyAlignment="1">
      <alignment horizontal="right"/>
    </xf>
    <xf numFmtId="49" fontId="9" fillId="0" borderId="3" xfId="0" applyNumberFormat="1" applyFont="1" applyBorder="1" applyAlignment="1">
      <alignment horizontal="right"/>
    </xf>
    <xf numFmtId="1" fontId="9" fillId="0" borderId="4" xfId="0" applyNumberFormat="1" applyFont="1" applyBorder="1"/>
    <xf numFmtId="0" fontId="10" fillId="8" borderId="4" xfId="0" applyFont="1" applyFill="1" applyBorder="1"/>
    <xf numFmtId="0" fontId="10" fillId="8" borderId="5" xfId="0" applyFont="1" applyFill="1" applyBorder="1" applyAlignment="1">
      <alignment vertical="center"/>
    </xf>
    <xf numFmtId="1" fontId="9" fillId="0" borderId="4" xfId="0" applyNumberFormat="1" applyFont="1" applyBorder="1" applyAlignment="1">
      <alignment horizontal="right" vertical="center" wrapText="1"/>
    </xf>
    <xf numFmtId="14" fontId="10" fillId="8" borderId="4" xfId="0" applyNumberFormat="1" applyFont="1" applyFill="1" applyBorder="1" applyAlignment="1">
      <alignment vertical="center"/>
    </xf>
    <xf numFmtId="1" fontId="9" fillId="8" borderId="4" xfId="0" applyNumberFormat="1" applyFont="1" applyFill="1" applyBorder="1" applyAlignment="1">
      <alignment vertical="center"/>
    </xf>
    <xf numFmtId="14" fontId="10" fillId="0" borderId="4" xfId="0" applyNumberFormat="1" applyFont="1" applyBorder="1" applyAlignment="1">
      <alignment horizontal="right" vertical="center"/>
    </xf>
    <xf numFmtId="3" fontId="9" fillId="0" borderId="4" xfId="0" applyNumberFormat="1" applyFont="1" applyBorder="1" applyAlignment="1">
      <alignment horizontal="right" vertical="center"/>
    </xf>
    <xf numFmtId="167" fontId="9" fillId="0" borderId="4" xfId="1" applyFont="1" applyBorder="1" applyAlignment="1">
      <alignment horizontal="center" vertical="center"/>
    </xf>
    <xf numFmtId="0" fontId="9" fillId="0" borderId="4" xfId="0" applyFont="1" applyBorder="1" applyAlignment="1">
      <alignment horizontal="right" wrapText="1"/>
    </xf>
    <xf numFmtId="0" fontId="10" fillId="0" borderId="4" xfId="0" applyFont="1" applyBorder="1"/>
    <xf numFmtId="3" fontId="9" fillId="0" borderId="4" xfId="0" applyNumberFormat="1" applyFont="1" applyBorder="1" applyAlignment="1">
      <alignment horizontal="center" vertical="center"/>
    </xf>
    <xf numFmtId="167" fontId="9" fillId="0" borderId="7" xfId="1" applyFont="1" applyBorder="1" applyAlignment="1">
      <alignment horizontal="right"/>
    </xf>
    <xf numFmtId="0" fontId="2" fillId="5" borderId="0" xfId="9" applyFill="1" applyAlignment="1">
      <alignment horizontal="left" vertical="center"/>
    </xf>
    <xf numFmtId="0" fontId="9" fillId="0" borderId="0" xfId="0" applyFont="1" applyAlignment="1">
      <alignment horizontal="justify" vertical="center" wrapText="1"/>
    </xf>
    <xf numFmtId="1" fontId="12" fillId="0" borderId="8" xfId="0" applyNumberFormat="1" applyFont="1" applyBorder="1" applyAlignment="1">
      <alignment horizontal="center" vertical="center" indent="1"/>
    </xf>
    <xf numFmtId="0" fontId="30" fillId="12" borderId="4" xfId="0" applyFont="1" applyFill="1" applyBorder="1" applyAlignment="1">
      <alignment horizontal="right" vertical="center"/>
    </xf>
    <xf numFmtId="0" fontId="30" fillId="12" borderId="4" xfId="0" applyFont="1" applyFill="1" applyBorder="1" applyAlignment="1">
      <alignment horizontal="center" vertical="center"/>
    </xf>
    <xf numFmtId="0" fontId="30" fillId="12" borderId="4" xfId="0" applyFont="1" applyFill="1" applyBorder="1" applyAlignment="1">
      <alignment horizontal="justify" vertical="center" wrapText="1"/>
    </xf>
    <xf numFmtId="0" fontId="31" fillId="12" borderId="4" xfId="0" applyFont="1" applyFill="1" applyBorder="1" applyAlignment="1">
      <alignment vertical="center" wrapText="1"/>
    </xf>
    <xf numFmtId="164" fontId="31" fillId="12" borderId="4" xfId="6" applyNumberFormat="1" applyFont="1" applyFill="1" applyBorder="1" applyAlignment="1" applyProtection="1">
      <alignment vertical="center" wrapText="1"/>
      <protection locked="0"/>
    </xf>
    <xf numFmtId="0" fontId="30" fillId="12" borderId="5" xfId="0" applyFont="1" applyFill="1" applyBorder="1" applyAlignment="1">
      <alignment horizontal="left" vertical="center" wrapText="1"/>
    </xf>
    <xf numFmtId="3" fontId="30" fillId="12" borderId="4" xfId="0" applyNumberFormat="1" applyFont="1" applyFill="1" applyBorder="1" applyAlignment="1">
      <alignment horizontal="right" vertical="center"/>
    </xf>
    <xf numFmtId="167" fontId="30" fillId="12" borderId="4" xfId="1" applyFont="1" applyFill="1" applyBorder="1" applyAlignment="1">
      <alignment horizontal="right" vertical="center"/>
    </xf>
    <xf numFmtId="167" fontId="30" fillId="12" borderId="4" xfId="1" applyFont="1" applyFill="1" applyBorder="1" applyAlignment="1" applyProtection="1">
      <alignment horizontal="right" vertical="center"/>
      <protection locked="0"/>
    </xf>
    <xf numFmtId="49" fontId="30" fillId="12" borderId="4" xfId="0" applyNumberFormat="1" applyFont="1" applyFill="1" applyBorder="1" applyAlignment="1">
      <alignment horizontal="right" vertical="center"/>
    </xf>
    <xf numFmtId="0" fontId="9" fillId="0" borderId="0" xfId="0" applyFont="1" applyAlignment="1">
      <alignment horizontal="left" vertical="center" wrapText="1"/>
    </xf>
    <xf numFmtId="43" fontId="9" fillId="0" borderId="0" xfId="0" applyNumberFormat="1" applyFont="1" applyAlignment="1">
      <alignment vertical="center"/>
    </xf>
    <xf numFmtId="0" fontId="10" fillId="0" borderId="4" xfId="0" applyFont="1" applyBorder="1" applyAlignment="1">
      <alignment horizontal="right" vertical="center"/>
    </xf>
    <xf numFmtId="0" fontId="10" fillId="0" borderId="4" xfId="0" applyFont="1" applyBorder="1" applyAlignment="1">
      <alignment horizontal="left" vertical="center"/>
    </xf>
    <xf numFmtId="0" fontId="32" fillId="5" borderId="22" xfId="9" applyFont="1" applyFill="1" applyBorder="1" applyAlignment="1">
      <alignment horizontal="center" vertical="center" wrapText="1" readingOrder="1"/>
    </xf>
    <xf numFmtId="1" fontId="12" fillId="0" borderId="22" xfId="0" applyNumberFormat="1" applyFont="1" applyBorder="1" applyAlignment="1">
      <alignment horizontal="center" vertical="center"/>
    </xf>
    <xf numFmtId="167" fontId="33" fillId="0" borderId="4" xfId="1" applyFont="1" applyFill="1" applyBorder="1" applyAlignment="1">
      <alignment horizontal="left" vertical="center" wrapText="1"/>
    </xf>
    <xf numFmtId="1" fontId="12" fillId="0" borderId="14" xfId="0" applyNumberFormat="1" applyFont="1" applyBorder="1" applyAlignment="1">
      <alignment horizontal="center" vertical="center"/>
    </xf>
    <xf numFmtId="0" fontId="34" fillId="0" borderId="8" xfId="0" applyFont="1" applyBorder="1"/>
    <xf numFmtId="1" fontId="12" fillId="0" borderId="23" xfId="0" applyNumberFormat="1" applyFont="1" applyBorder="1" applyAlignment="1">
      <alignment horizontal="center" vertical="center"/>
    </xf>
    <xf numFmtId="1" fontId="12" fillId="2" borderId="8" xfId="0" applyNumberFormat="1" applyFont="1" applyFill="1" applyBorder="1" applyAlignment="1">
      <alignment horizontal="center" vertical="center"/>
    </xf>
    <xf numFmtId="14" fontId="10" fillId="5" borderId="4" xfId="0" applyNumberFormat="1" applyFont="1" applyFill="1" applyBorder="1" applyAlignment="1">
      <alignment horizontal="right" vertical="center"/>
    </xf>
    <xf numFmtId="0" fontId="2" fillId="5" borderId="0" xfId="9" applyFill="1" applyAlignment="1">
      <alignment vertical="center"/>
    </xf>
    <xf numFmtId="1" fontId="12" fillId="0" borderId="8" xfId="0" applyNumberFormat="1" applyFont="1" applyBorder="1" applyAlignment="1">
      <alignment horizontal="center" vertical="center" wrapText="1"/>
    </xf>
    <xf numFmtId="0" fontId="9" fillId="13" borderId="4" xfId="0" applyFont="1" applyFill="1" applyBorder="1" applyAlignment="1">
      <alignment horizontal="right" vertical="center"/>
    </xf>
    <xf numFmtId="167" fontId="35" fillId="0" borderId="4" xfId="1" applyFont="1" applyBorder="1" applyAlignment="1">
      <alignment horizontal="left" wrapText="1"/>
    </xf>
    <xf numFmtId="0" fontId="37" fillId="5" borderId="0" xfId="0" applyFont="1" applyFill="1" applyAlignment="1">
      <alignment vertical="center"/>
    </xf>
    <xf numFmtId="169" fontId="2" fillId="5" borderId="4" xfId="5" applyNumberFormat="1" applyFill="1" applyBorder="1" applyAlignment="1">
      <alignment horizontal="left" vertical="top" wrapText="1"/>
    </xf>
    <xf numFmtId="0" fontId="9" fillId="0" borderId="5" xfId="0" applyFont="1" applyBorder="1" applyAlignment="1">
      <alignment horizontal="center" vertical="center"/>
    </xf>
    <xf numFmtId="0" fontId="9" fillId="0" borderId="5" xfId="0" applyFont="1" applyBorder="1" applyAlignment="1">
      <alignment horizontal="justify" vertical="center" wrapText="1"/>
    </xf>
    <xf numFmtId="167" fontId="9" fillId="0" borderId="5" xfId="1" applyFont="1" applyFill="1" applyBorder="1" applyAlignment="1">
      <alignment horizontal="right" vertical="center"/>
    </xf>
    <xf numFmtId="14" fontId="10" fillId="0" borderId="5" xfId="0" applyNumberFormat="1" applyFont="1" applyBorder="1" applyAlignment="1">
      <alignment horizontal="right" vertical="center"/>
    </xf>
    <xf numFmtId="0" fontId="1" fillId="0" borderId="5" xfId="0" applyFont="1" applyBorder="1" applyAlignment="1">
      <alignment horizontal="center" vertical="center"/>
    </xf>
    <xf numFmtId="0" fontId="9" fillId="0" borderId="5" xfId="0" applyFont="1" applyBorder="1" applyAlignment="1">
      <alignment vertical="center" wrapText="1"/>
    </xf>
    <xf numFmtId="0" fontId="9" fillId="0" borderId="6" xfId="0" applyFont="1" applyBorder="1" applyAlignment="1">
      <alignment horizontal="left" vertical="center" wrapText="1"/>
    </xf>
    <xf numFmtId="1" fontId="9" fillId="0" borderId="5" xfId="1" applyNumberFormat="1" applyFont="1" applyBorder="1" applyAlignment="1">
      <alignment vertical="center"/>
    </xf>
    <xf numFmtId="167" fontId="9" fillId="0" borderId="5" xfId="1" applyFont="1" applyBorder="1" applyAlignment="1">
      <alignment horizontal="right" vertical="center"/>
    </xf>
    <xf numFmtId="0" fontId="38" fillId="0" borderId="5" xfId="0" applyFont="1" applyBorder="1" applyAlignment="1">
      <alignment horizontal="justify" vertical="center" wrapText="1"/>
    </xf>
    <xf numFmtId="167" fontId="9" fillId="0" borderId="6" xfId="1" applyFont="1" applyBorder="1" applyAlignment="1">
      <alignment horizontal="right" vertical="center"/>
    </xf>
    <xf numFmtId="0" fontId="38" fillId="14" borderId="5" xfId="0" applyFont="1" applyFill="1" applyBorder="1" applyAlignment="1">
      <alignment horizontal="justify" vertical="center" wrapText="1"/>
    </xf>
    <xf numFmtId="167" fontId="9" fillId="0" borderId="4" xfId="1" applyFont="1" applyFill="1" applyBorder="1" applyAlignment="1">
      <alignment horizontal="right" vertical="center" wrapText="1"/>
    </xf>
    <xf numFmtId="167" fontId="1" fillId="0" borderId="4" xfId="1" applyFont="1" applyBorder="1" applyAlignment="1">
      <alignment horizontal="center" vertical="center"/>
    </xf>
    <xf numFmtId="0" fontId="9" fillId="0" borderId="15" xfId="0" applyFont="1" applyBorder="1" applyAlignment="1">
      <alignment horizontal="left" vertical="center" wrapText="1"/>
    </xf>
    <xf numFmtId="167" fontId="1" fillId="0" borderId="5" xfId="1" applyFont="1" applyBorder="1" applyAlignment="1">
      <alignment horizontal="center" vertical="center"/>
    </xf>
    <xf numFmtId="167" fontId="9" fillId="0" borderId="5" xfId="1" applyFont="1" applyBorder="1" applyAlignment="1">
      <alignment horizontal="justify" vertical="center"/>
    </xf>
    <xf numFmtId="0" fontId="38" fillId="14" borderId="4" xfId="0" applyFont="1" applyFill="1" applyBorder="1" applyAlignment="1">
      <alignment horizontal="justify" vertical="center" wrapText="1"/>
    </xf>
    <xf numFmtId="0" fontId="38" fillId="0" borderId="4" xfId="0" applyFont="1" applyBorder="1" applyAlignment="1">
      <alignment horizontal="justify" vertical="center" wrapText="1"/>
    </xf>
    <xf numFmtId="49" fontId="9" fillId="0" borderId="10" xfId="0" applyNumberFormat="1" applyFont="1" applyBorder="1" applyAlignment="1">
      <alignment horizontal="right" vertical="center" wrapText="1"/>
    </xf>
    <xf numFmtId="167" fontId="9" fillId="0" borderId="3" xfId="1" applyFont="1" applyFill="1" applyBorder="1" applyAlignment="1">
      <alignment horizontal="right" vertical="center"/>
    </xf>
    <xf numFmtId="1" fontId="9" fillId="0" borderId="4" xfId="1" applyNumberFormat="1" applyFont="1" applyFill="1" applyBorder="1" applyAlignment="1">
      <alignment vertical="center"/>
    </xf>
    <xf numFmtId="167" fontId="1" fillId="0" borderId="4" xfId="1" applyFont="1" applyFill="1" applyBorder="1" applyAlignment="1">
      <alignment horizontal="center" vertical="center"/>
    </xf>
    <xf numFmtId="14" fontId="9" fillId="0" borderId="4" xfId="1" applyNumberFormat="1" applyFont="1" applyFill="1" applyBorder="1" applyAlignment="1">
      <alignment horizontal="right" vertical="center"/>
    </xf>
    <xf numFmtId="49" fontId="9" fillId="3" borderId="4" xfId="0" applyNumberFormat="1" applyFont="1" applyFill="1" applyBorder="1" applyAlignment="1">
      <alignment horizontal="right" vertical="center" wrapText="1"/>
    </xf>
    <xf numFmtId="0" fontId="9" fillId="5" borderId="4" xfId="0" applyFont="1" applyFill="1" applyBorder="1" applyAlignment="1">
      <alignment horizontal="right" vertical="center"/>
    </xf>
    <xf numFmtId="0" fontId="9" fillId="0" borderId="5" xfId="0" applyFont="1" applyBorder="1" applyAlignment="1">
      <alignment horizontal="left" vertical="center"/>
    </xf>
    <xf numFmtId="0" fontId="9" fillId="0" borderId="3" xfId="0" applyFont="1" applyBorder="1" applyAlignment="1">
      <alignment horizontal="right" vertical="center" wrapText="1"/>
    </xf>
    <xf numFmtId="0" fontId="9" fillId="0" borderId="7" xfId="0" applyFont="1" applyBorder="1" applyAlignment="1">
      <alignment horizontal="left" vertical="center" wrapText="1"/>
    </xf>
    <xf numFmtId="14" fontId="10" fillId="0" borderId="5" xfId="1" applyNumberFormat="1" applyFont="1" applyBorder="1" applyAlignment="1">
      <alignment vertical="center"/>
    </xf>
    <xf numFmtId="0" fontId="15" fillId="0" borderId="4" xfId="0" applyFont="1" applyBorder="1" applyAlignment="1">
      <alignment horizontal="right" vertical="center" wrapText="1"/>
    </xf>
    <xf numFmtId="0" fontId="15" fillId="0" borderId="4" xfId="0" applyFont="1" applyBorder="1" applyAlignment="1">
      <alignment horizontal="right" vertical="center"/>
    </xf>
    <xf numFmtId="0" fontId="9" fillId="0" borderId="10" xfId="0" applyFont="1" applyBorder="1" applyAlignment="1">
      <alignment horizontal="right" vertical="center"/>
    </xf>
    <xf numFmtId="3" fontId="9" fillId="0" borderId="5" xfId="0" applyNumberFormat="1" applyFont="1" applyBorder="1" applyAlignment="1">
      <alignment horizontal="right" vertical="center"/>
    </xf>
    <xf numFmtId="0" fontId="9" fillId="0" borderId="5" xfId="0" applyFont="1" applyBorder="1" applyAlignment="1">
      <alignment horizontal="right" vertical="center" wrapText="1"/>
    </xf>
    <xf numFmtId="0" fontId="28" fillId="0" borderId="5" xfId="0" applyFont="1" applyBorder="1" applyAlignment="1">
      <alignment vertical="center" wrapText="1"/>
    </xf>
    <xf numFmtId="3" fontId="10" fillId="0" borderId="6" xfId="0" applyNumberFormat="1" applyFont="1" applyBorder="1" applyAlignment="1">
      <alignment vertical="center"/>
    </xf>
    <xf numFmtId="0" fontId="26" fillId="0" borderId="5" xfId="0" applyFont="1" applyBorder="1" applyAlignment="1">
      <alignment horizontal="left" vertical="center"/>
    </xf>
    <xf numFmtId="167" fontId="9" fillId="0" borderId="0" xfId="1" applyFont="1" applyFill="1" applyBorder="1" applyAlignment="1">
      <alignment horizontal="right" vertical="center"/>
    </xf>
    <xf numFmtId="167" fontId="9" fillId="0" borderId="8" xfId="1" applyFont="1" applyFill="1" applyBorder="1" applyAlignment="1">
      <alignment horizontal="right" vertical="center"/>
    </xf>
    <xf numFmtId="0" fontId="10" fillId="10" borderId="5" xfId="0" applyFont="1" applyFill="1" applyBorder="1" applyAlignment="1">
      <alignment vertical="center" wrapText="1"/>
    </xf>
    <xf numFmtId="167" fontId="9" fillId="10" borderId="5" xfId="1" applyFont="1" applyFill="1" applyBorder="1" applyAlignment="1">
      <alignment horizontal="right" vertical="center"/>
    </xf>
    <xf numFmtId="0" fontId="9" fillId="0" borderId="3" xfId="0" applyFont="1" applyBorder="1" applyAlignment="1">
      <alignment horizontal="right" vertical="center"/>
    </xf>
    <xf numFmtId="3" fontId="9" fillId="0" borderId="0" xfId="0" applyNumberFormat="1" applyFont="1" applyAlignment="1">
      <alignment horizontal="left" vertical="center" wrapText="1"/>
    </xf>
    <xf numFmtId="0" fontId="0" fillId="0" borderId="5" xfId="0" applyBorder="1" applyAlignment="1">
      <alignment horizontal="right" vertical="center"/>
    </xf>
    <xf numFmtId="0" fontId="10" fillId="0" borderId="5" xfId="0" applyFont="1" applyBorder="1" applyAlignment="1">
      <alignment horizontal="left" vertical="center"/>
    </xf>
    <xf numFmtId="49" fontId="9" fillId="0" borderId="5" xfId="0" applyNumberFormat="1" applyFont="1" applyBorder="1" applyAlignment="1">
      <alignment horizontal="right" vertical="center"/>
    </xf>
    <xf numFmtId="49" fontId="9" fillId="0" borderId="6" xfId="0" applyNumberFormat="1" applyFont="1" applyBorder="1" applyAlignment="1">
      <alignment horizontal="right" vertical="center"/>
    </xf>
    <xf numFmtId="49" fontId="9" fillId="0" borderId="5" xfId="0" applyNumberFormat="1" applyFont="1" applyBorder="1" applyAlignment="1">
      <alignment vertical="center"/>
    </xf>
    <xf numFmtId="0" fontId="0" fillId="0" borderId="0" xfId="0" applyAlignment="1">
      <alignment horizontal="right" vertical="center"/>
    </xf>
    <xf numFmtId="0" fontId="10" fillId="0" borderId="24" xfId="0" applyFont="1" applyBorder="1" applyAlignment="1">
      <alignment vertical="center" wrapText="1"/>
    </xf>
    <xf numFmtId="167" fontId="9" fillId="0" borderId="24" xfId="1" applyFont="1" applyFill="1" applyBorder="1" applyAlignment="1">
      <alignment horizontal="right" vertical="center"/>
    </xf>
    <xf numFmtId="49" fontId="9" fillId="3" borderId="24" xfId="0" applyNumberFormat="1" applyFont="1" applyFill="1" applyBorder="1" applyAlignment="1">
      <alignment horizontal="center" vertical="center" wrapText="1"/>
    </xf>
    <xf numFmtId="0" fontId="9" fillId="3" borderId="24" xfId="0" applyFont="1" applyFill="1" applyBorder="1" applyAlignment="1">
      <alignment vertical="center" wrapText="1"/>
    </xf>
    <xf numFmtId="1" fontId="9" fillId="0" borderId="0" xfId="0" applyNumberFormat="1" applyFont="1" applyAlignment="1">
      <alignment vertical="center"/>
    </xf>
    <xf numFmtId="0" fontId="1" fillId="0" borderId="0" xfId="0" applyFont="1" applyAlignment="1">
      <alignment horizontal="center" vertical="center"/>
    </xf>
    <xf numFmtId="0" fontId="0" fillId="0" borderId="4" xfId="0" applyBorder="1" applyAlignment="1">
      <alignment horizontal="right" vertical="center"/>
    </xf>
    <xf numFmtId="0" fontId="10" fillId="0" borderId="5" xfId="0" applyFont="1" applyBorder="1" applyAlignment="1">
      <alignment horizontal="right" vertical="center"/>
    </xf>
    <xf numFmtId="0" fontId="17" fillId="5" borderId="0" xfId="0" applyFont="1" applyFill="1" applyAlignment="1">
      <alignment horizontal="left" vertical="center"/>
    </xf>
    <xf numFmtId="0" fontId="39" fillId="0" borderId="0" xfId="0" applyFont="1" applyAlignment="1">
      <alignment horizontal="justify" vertical="center" wrapText="1"/>
    </xf>
    <xf numFmtId="0" fontId="40" fillId="0" borderId="0" xfId="0" applyFont="1" applyAlignment="1">
      <alignment horizontal="left" vertical="center"/>
    </xf>
    <xf numFmtId="0" fontId="41" fillId="0" borderId="0" xfId="0" applyFont="1" applyAlignment="1">
      <alignment horizontal="justify" vertical="center" wrapText="1"/>
    </xf>
    <xf numFmtId="169" fontId="9" fillId="5" borderId="5" xfId="0" applyNumberFormat="1" applyFont="1" applyFill="1" applyBorder="1" applyAlignment="1">
      <alignment horizontal="left" vertical="center" wrapText="1"/>
    </xf>
    <xf numFmtId="49" fontId="11" fillId="3" borderId="5" xfId="0" applyNumberFormat="1" applyFont="1" applyFill="1" applyBorder="1" applyAlignment="1">
      <alignment vertical="center" wrapText="1"/>
    </xf>
    <xf numFmtId="0" fontId="9" fillId="0" borderId="0" xfId="0" applyFont="1" applyAlignment="1">
      <alignment horizontal="justify" vertical="center"/>
    </xf>
    <xf numFmtId="49" fontId="9" fillId="0" borderId="0" xfId="0" applyNumberFormat="1" applyFont="1" applyAlignment="1">
      <alignment horizontal="right" vertical="center"/>
    </xf>
    <xf numFmtId="49" fontId="9" fillId="0" borderId="0" xfId="0" applyNumberFormat="1" applyFont="1" applyAlignment="1">
      <alignment horizontal="center" vertical="center" wrapText="1"/>
    </xf>
    <xf numFmtId="49" fontId="11" fillId="0" borderId="0" xfId="0" applyNumberFormat="1" applyFont="1" applyAlignment="1">
      <alignment vertical="center" wrapText="1"/>
    </xf>
    <xf numFmtId="49" fontId="9" fillId="0" borderId="0" xfId="0" applyNumberFormat="1" applyFont="1" applyAlignment="1">
      <alignment horizontal="right" vertical="center" wrapText="1"/>
    </xf>
    <xf numFmtId="0" fontId="9" fillId="0" borderId="0" xfId="0" applyFont="1" applyAlignment="1">
      <alignment vertical="center" wrapText="1"/>
    </xf>
    <xf numFmtId="3" fontId="9" fillId="0" borderId="0" xfId="0" applyNumberFormat="1" applyFont="1" applyAlignment="1">
      <alignment horizontal="right" vertical="center"/>
    </xf>
    <xf numFmtId="0" fontId="10" fillId="0" borderId="0" xfId="0" applyFont="1" applyAlignment="1">
      <alignment horizontal="right" vertical="center"/>
    </xf>
    <xf numFmtId="170" fontId="10" fillId="0" borderId="0" xfId="0" applyNumberFormat="1" applyFont="1" applyAlignment="1">
      <alignment vertical="center"/>
    </xf>
    <xf numFmtId="43" fontId="9" fillId="0" borderId="0" xfId="0" applyNumberFormat="1" applyFont="1" applyAlignment="1">
      <alignment horizontal="right" vertical="center"/>
    </xf>
  </cellXfs>
  <cellStyles count="10">
    <cellStyle name="Hipervínculo" xfId="5" builtinId="8"/>
    <cellStyle name="Hyperlink" xfId="9" xr:uid="{DADE11D5-430B-4F2A-9CEB-0E8E1C0D98AC}"/>
    <cellStyle name="Millares" xfId="1" builtinId="3"/>
    <cellStyle name="Millares [0]" xfId="2" builtinId="6"/>
    <cellStyle name="Moneda" xfId="3" builtinId="4"/>
    <cellStyle name="Moneda 3 2" xfId="7" xr:uid="{9A645DDC-D68F-4A03-A414-5C81A7DC20AF}"/>
    <cellStyle name="Normal" xfId="0" builtinId="0"/>
    <cellStyle name="Normal 4" xfId="6" xr:uid="{EF541366-75B8-4446-A952-221CD66E4478}"/>
    <cellStyle name="Normal 7" xfId="8" xr:uid="{013385E7-7F11-4F9D-BB63-CB549EFDD3A0}"/>
    <cellStyle name="Porcentaje" xfId="4" builtinId="5"/>
  </cellStyles>
  <dxfs count="91">
    <dxf>
      <numFmt numFmtId="0" formatCode="General"/>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numFmt numFmtId="0" formatCode="General"/>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numFmt numFmtId="0" formatCode="General"/>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numFmt numFmtId="173" formatCode="_(&quot;$&quot;* #,##0.00_);_(&quot;$&quot;* \(#,##0.00\);_(&quot;$&quot;* &quot;-&quot;??_);_(@_)"/>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4" formatCode="0.0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9" formatCode="d/mm/yyyy"/>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2" formatCode="m/d/yyyy"/>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2" formatCode="m/d/yyyy"/>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9" formatCode="_(* #,##0_);_(* \(#,##0\);_(* &quot;-&quot;_);_(@_)"/>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9" formatCode="_(* #,##0_);_(* \(#,##0\);_(* &quot;-&quot;_);_(@_)"/>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numFmt numFmtId="175" formatCode="dd/mm/yyyy"/>
      <fill>
        <patternFill patternType="solid">
          <fgColor indexed="64"/>
          <bgColor rgb="FFFFFF0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Narrow"/>
        <family val="2"/>
        <scheme val="minor"/>
      </font>
      <numFmt numFmtId="19" formatCode="d/mm/yyyy"/>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numFmt numFmtId="170" formatCode="d/mm/yyyy;@"/>
      <fill>
        <patternFill patternType="solid">
          <fgColor indexed="64"/>
          <bgColor rgb="FFFFFF0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Narrow"/>
        <family val="2"/>
        <scheme val="minor"/>
      </font>
      <numFmt numFmtId="170" formatCode="d/mm/yyyy;@"/>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 formatCode="#,##0"/>
      <fill>
        <patternFill>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72" formatCode="m/d/yyyy"/>
      <fill>
        <patternFill patternType="solid">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72" formatCode="m/d/yyyy"/>
      <fill>
        <patternFill patternType="solid">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7" formatCode="_(* #,##0.00_);_(* \(#,##0.00\);_(* &quot;-&quot;??_);_(@_)"/>
      <fill>
        <patternFill patternType="solid">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7" formatCode="_(* #,##0.00_);_(* \(#,##0.00\);_(* &quot;-&quot;??_);_(@_)"/>
      <fill>
        <patternFill patternType="solid">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72" formatCode="m/d/yyyy"/>
      <fill>
        <patternFill patternType="solid">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72" formatCode="m/d/yyyy"/>
      <fill>
        <patternFill patternType="solid">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rgb="FFFFC0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C0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rgb="FFFFC0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rgb="FFFFC0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rgb="FFFFC0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fill>
        <patternFill patternType="solid">
          <fgColor indexed="64"/>
          <bgColor rgb="FFFFC0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rgb="FFFFC0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rgb="FFFFC0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0" formatCode="@"/>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alignment horizontal="right"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7"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7" formatCode="_(* #,##0.00_);_(* \(#,##0.00\);_(* &quot;-&quot;??_);_(@_)"/>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border outline="0">
        <bottom style="thin">
          <color indexed="64"/>
        </bottom>
      </border>
    </dxf>
    <dxf>
      <border outline="0">
        <top style="thin">
          <color indexed="64"/>
        </top>
      </border>
    </dxf>
    <dxf>
      <alignment vertical="center" textRotation="0" indent="0" justifyLastLine="0" shrinkToFit="0" readingOrder="0"/>
    </dxf>
    <dxf>
      <alignment vertical="center" textRotation="0" indent="0" justifyLastLine="0" shrinkToFit="0" readingOrder="0"/>
    </dxf>
    <dxf>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microsoft.com/office/2017/10/relationships/person" Target="persons/person.xml"/><Relationship Id="rId4" Type="http://schemas.openxmlformats.org/officeDocument/2006/relationships/externalLink" Target="externalLinks/externalLink3.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deportesantioquia.sharepoint.com/sites/LeydeTransparenciayAccesoalaInformacinPblica/Documentos%20compartidos/8.%20Contrataci&#243;n/4.%20Plan%20Anual%20de%20Adquisiciones/2.%20F-CA-89_Plan%20Anual%20de%20Adquisiciones%202024.xlsx" TargetMode="External"/><Relationship Id="rId1" Type="http://schemas.openxmlformats.org/officeDocument/2006/relationships/externalLinkPath" Target="https://indeportesantioquia.sharepoint.com/sites/LeydeTransparenciayAccesoalaInformacinPblica/Documentos%20compartidos/8.%20Contrataci&#243;n/4.%20Plan%20Anual%20de%20Adquisiciones/2.%20F-CA-89_Plan%20Anual%20de%20Adquisiciones%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gaviria/Downloads/Consecutivo-contratos-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hector%20cuervo\NUEVO%20ARHCIVO%20ACTUALIZACI&#211;N%20DE%20PROYEC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uridi02\JURIDICA\AJUSTE%20PLAN%20DE%20ACCION%20Y%20PO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CORPORACIONES"/>
      <sheetName val="COMPROMISOS_2024"/>
      <sheetName val="act"/>
      <sheetName val="RUBROS"/>
      <sheetName val="R_PARA-ATLETAS_2024"/>
      <sheetName val="DISPONIBILIDADES_2024"/>
      <sheetName val="PERSONAL_ACTIVO_2024"/>
      <sheetName val="Hoja4"/>
      <sheetName val="SECOP_II"/>
      <sheetName val="Hoja1"/>
      <sheetName val="PROYECTOS"/>
      <sheetName val="SUPERVISORES"/>
      <sheetName val="PAA 2024"/>
      <sheetName val="Contrato"/>
      <sheetName val="Consulta1"/>
      <sheetName val="Corrección Contrato-cdp"/>
      <sheetName val="DEPENDE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os 2020"/>
      <sheetName val="Tipo de Contratación"/>
      <sheetName val="Vario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5"/>
      <sheetName val="Hoja6"/>
      <sheetName val="Hoja8"/>
      <sheetName val="Hoja9"/>
      <sheetName val="INFORME  - EJECUCIÓn"/>
      <sheetName val="CRON DE ACT AMPLIADO"/>
      <sheetName val="PROYECTOS A ACTUALIZAR"/>
      <sheetName val="CRON DE ACTUALI DETALLADO"/>
      <sheetName val="PROYECTOS VIEJOS"/>
      <sheetName val="PROGRAMACIÓN"/>
      <sheetName val="TABLA DINAMICA"/>
      <sheetName val="PRESUPUESTO POR INDICADOR"/>
      <sheetName val="Hoja4"/>
      <sheetName val="PRESUPUESTO POR DEPENDENCIA"/>
      <sheetName val="INFORME BANCO DE PROYECTOS"/>
      <sheetName val="Hoja12"/>
      <sheetName val="NUEVOS  - ANTIGUOS"/>
      <sheetName val="Hoja11"/>
      <sheetName val="PRESUPUESTO POR DEPENDENCIA (2)"/>
      <sheetName val="Hoja7"/>
      <sheetName val="Hoja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 PROYECTOS VIEJOS"/>
      <sheetName val="RECURSOS DISPONIBLES INFRAESTRU"/>
      <sheetName val="Hoja2"/>
      <sheetName val="Hoja1"/>
      <sheetName val="PRESUPUESTO DEPEN - JUNIO 26 VI"/>
      <sheetName val="TD PROYECTOS NUEVOS"/>
      <sheetName val="Hoja4"/>
      <sheetName val="PRESUPUESTO DEPEN - JUNIO 2 NU"/>
      <sheetName val="PROYECTOS 2012 - 2015"/>
      <sheetName val="Hoja3"/>
      <sheetName val="Hoja6"/>
      <sheetName val="TD PROYECTOS NUEVOS (2)"/>
      <sheetName val="Hoja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Luisa Fernanda Gaviria Cano" id="{81DC951C-3F1D-4427-92BF-F426E342644D}" userId="S::lgaviria@indeportesantioquia.gov.co::8a8adcb7-851c-4e33-b7a4-1d13886d9724" providerId="AD"/>
  <person displayName="Catalina Vásquez Ramírez" id="{B45E57F1-81FB-45D5-B101-0FCEBB905892}" userId="S::cvasquezr@indeportesantioquia.gov.co::3a405016-3ea2-4f8c-82a0-ead475ad23b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2D39A3-8C1F-437F-AF1F-5B5A92F75101}" name="Contrato" displayName="Contrato" ref="A1:AQ1135" totalsRowShown="0" headerRowDxfId="90" dataDxfId="89" totalsRowDxfId="88" headerRowBorderDxfId="86" tableBorderDxfId="87">
  <autoFilter ref="A1:AQ1135" xr:uid="{99F933BE-D6A8-4670-8C3E-731A469C8DCE}"/>
  <tableColumns count="43">
    <tableColumn id="1" xr3:uid="{6514646B-EE22-4B08-BF1F-C53A1224C265}" name="LINEA PAA" dataDxfId="84" totalsRowDxfId="85"/>
    <tableColumn id="2" xr3:uid="{C1128028-76A2-42F9-BF9A-7CF469EA55E9}" name="CONTRATO" dataDxfId="82" totalsRowDxfId="83"/>
    <tableColumn id="3" xr3:uid="{15AE30F6-F55A-409E-B7C9-32CDBB85FEB7}" name="OBJETO" dataDxfId="80" totalsRowDxfId="81"/>
    <tableColumn id="4" xr3:uid="{F930C1C1-4AF4-4DEC-914A-7E21890416A8}" name="DEPENDENCIA " dataDxfId="78" totalsRowDxfId="79"/>
    <tableColumn id="5" xr3:uid="{95BCF84F-B0CF-47BB-B0EA-AAA993C59B79}" name="MODALIDAD DE CONTRATACIÓN " dataDxfId="76" totalsRowDxfId="77"/>
    <tableColumn id="6" xr3:uid="{82A73260-282D-40F4-9104-55BFD6FC6D65}" name="TIPO DE CONTRATO " dataDxfId="74" totalsRowDxfId="75"/>
    <tableColumn id="7" xr3:uid="{AE7ACBC9-10CC-4B5B-AF25-2090202B7F13}" name="CONTRATISTA" dataDxfId="72" totalsRowDxfId="73"/>
    <tableColumn id="8" xr3:uid="{4DC7659A-F8E6-4E2F-9227-F0104BFD3486}" name="CÉDULA O NIT" dataDxfId="70" totalsRowDxfId="71"/>
    <tableColumn id="9" xr3:uid="{EE5C11DA-C0BE-4116-93A3-DC565F586462}" name="HONORARIOS MES " dataDxfId="68" totalsRowDxfId="69" dataCellStyle="Millares"/>
    <tableColumn id="10" xr3:uid="{892E9B26-5DAF-4BA8-9412-4A9D26E775E1}" name="VALOR CONTRATO" dataDxfId="66" totalsRowDxfId="67" dataCellStyle="Millares"/>
    <tableColumn id="11" xr3:uid="{2F198B02-FF1B-449A-8C81-4F7F47F513A4}" name="OBSERVACIONES " dataDxfId="64" totalsRowDxfId="65"/>
    <tableColumn id="12" xr3:uid="{675D07D0-0963-4E7D-8199-9D703F5948C4}" name="NÚMERO COMITÉ" dataDxfId="62" totalsRowDxfId="63"/>
    <tableColumn id="13" xr3:uid="{25AD3DE6-4724-45C0-B3D7-D371FB6CCEFF}" name="SUPERVISOR TITULAR" dataDxfId="60" totalsRowDxfId="61"/>
    <tableColumn id="14" xr3:uid="{A7FEBB8C-0CFF-4119-9C67-C59E997DE5BA}" name="DOCUMENTO " dataDxfId="58" totalsRowDxfId="59">
      <calculatedColumnFormula array="1">_xlfn.XLOOKUP(Contrato[[#This Row],[SUPERVISOR TITULAR]],[1]!PERSONAL_ACTIVO_2024[[#All],[Nombre completo]],[1]!PERSONAL_ACTIVO_2024[[#All],[Documento identidad]],"",0)</calculatedColumnFormula>
    </tableColumn>
    <tableColumn id="15" xr3:uid="{DA658724-C3FD-4F3A-92BB-38E652188461}" name="SUPERVISOR SUPLENTE " dataDxfId="56" totalsRowDxfId="57"/>
    <tableColumn id="16" xr3:uid="{C5B5DA64-EF39-4969-BCBF-792D0318A148}" name="DOCUMENTO" dataDxfId="54" totalsRowDxfId="55">
      <calculatedColumnFormula array="1">_xlfn.XLOOKUP(Contrato[[#This Row],[SUPERVISOR SUPLENTE ]],[1]!PERSONAL_ACTIVO_2024[[#All],[Nombre completo]],[1]!PERSONAL_ACTIVO_2024[[#All],[Documento identidad]],"",0)</calculatedColumnFormula>
    </tableColumn>
    <tableColumn id="17" xr3:uid="{99596940-1E05-4954-99B6-3C584579060C}" name="CDP" dataDxfId="52" totalsRowDxfId="53"/>
    <tableColumn id="18" xr3:uid="{FA8A9691-F3F4-42DD-B7E3-72E7D4808BF0}" name="FECHA CDP" dataDxfId="50" totalsRowDxfId="51">
      <calculatedColumnFormula array="1">_xlfn.XLOOKUP(Contrato[[#This Row],[CDP]],#REF!,#REF!,"",0)</calculatedColumnFormula>
    </tableColumn>
    <tableColumn id="19" xr3:uid="{A5A91DEB-184D-4882-9B33-D1C4C954C7EE}" name="VALOR CDP" dataDxfId="48" totalsRowDxfId="49" dataCellStyle="Millares">
      <calculatedColumnFormula>SUMIF(#REF!,Contrato[[#This Row],[CDP]],#REF!)</calculatedColumnFormula>
    </tableColumn>
    <tableColumn id="20" xr3:uid="{7B71B715-48E7-4534-9E3C-506104E7BDC4}" name="RCP" dataDxfId="46" totalsRowDxfId="47">
      <calculatedColumnFormula array="1">_xlfn.XLOOKUP(Contrato[[#This Row],[CONTRATO]]&amp;Contrato[[#This Row],[CDP]],#REF!,#REF!,_xlfn.XLOOKUP(Contrato[[#This Row],[CDP]],#REF!,#REF!,"",0),0)</calculatedColumnFormula>
    </tableColumn>
    <tableColumn id="21" xr3:uid="{07523F67-F690-4C7F-A6F9-91B4D9D9F4A9}" name="FECHA RCP" dataDxfId="44" totalsRowDxfId="45">
      <calculatedColumnFormula>+_xlfn.XLOOKUP(Contrato[[#This Row],[RCP]],#REF!,#REF!,"",0)</calculatedColumnFormula>
    </tableColumn>
    <tableColumn id="22" xr3:uid="{F80671D4-DAB7-441C-946D-F22807515F80}" name="VALOR RCP" dataDxfId="42" totalsRowDxfId="43">
      <calculatedColumnFormula>SUMIF(#REF!,Contrato[[#This Row],[RCP]],#REF!)</calculatedColumnFormula>
    </tableColumn>
    <tableColumn id="23" xr3:uid="{D529C387-0145-49F0-AF58-662F33F6E11E}" name="FECHA DE FIRMA " dataDxfId="40" totalsRowDxfId="41"/>
    <tableColumn id="24" xr3:uid="{B7DCD4CF-386C-440F-BBB9-9F38B939E891}" name="FECHA APROBACIÓN POLIZA " dataDxfId="38" totalsRowDxfId="39"/>
    <tableColumn id="25" xr3:uid="{AD02D377-A0D1-4811-B83B-77B8983D24D1}" name="FECHA DE INICIO" dataDxfId="36" totalsRowDxfId="37">
      <calculatedColumnFormula>+LEFT(_xlfn.XLOOKUP(Contrato[[#This Row],[CONTRATO3DIG]],[1]SECOP_II!AE:AE,[1]SECOP_II!F:F,"",0),10)</calculatedColumnFormula>
    </tableColumn>
    <tableColumn id="26" xr3:uid="{D7D4A637-1C64-4ABF-AABB-121E4622EE6D}" name="FECHA TERMINACIÓN " dataDxfId="34" totalsRowDxfId="35">
      <calculatedColumnFormula>+LEFT(_xlfn.XLOOKUP(Contrato[[#This Row],[CONTRATO3DIG]],[1]SECOP_II!AE:AE,[1]SECOP_II!G:G,"",0),10)</calculatedColumnFormula>
    </tableColumn>
    <tableColumn id="27" xr3:uid="{0AEF3C11-3715-4F35-A86C-2E39BEC9701E}" name="LINK DE PUBLICACIÓN" dataDxfId="32" totalsRowDxfId="33"/>
    <tableColumn id="28" xr3:uid="{A558A6FE-595C-4BAB-B1E3-C40747874144}" name="PLAZO " dataDxfId="30" totalsRowDxfId="31"/>
    <tableColumn id="36" xr3:uid="{8E43831B-87AF-47DC-81A8-17D7BAE27436}" name="Prorroga" dataDxfId="28" totalsRowDxfId="29"/>
    <tableColumn id="29" xr3:uid="{33382B4B-E8DE-4E2A-A952-CBD53A2AC47E}" name="EXPEDIENTE" dataDxfId="26" totalsRowDxfId="27"/>
    <tableColumn id="30" xr3:uid="{A4FCFFE4-FED1-4548-BDEB-9BFC2243D819}" name="RENDIDO " dataDxfId="24" totalsRowDxfId="25"/>
    <tableColumn id="31" xr3:uid="{4648702A-7C6B-4DC6-83D4-D0A50CDCB004}" name="Contrato2" dataDxfId="22" totalsRowDxfId="23">
      <calculatedColumnFormula>TEXT(LEFT(Contrato[[#This Row],[CONTRATO]],3),"0")</calculatedColumnFormula>
    </tableColumn>
    <tableColumn id="32" xr3:uid="{84EFC0B4-7AD9-4950-BE9A-FB81AB7B8145}" name="CONTRATO3DIG" dataDxfId="20" totalsRowDxfId="21">
      <calculatedColumnFormula>IF(LEN(Contrato[[#This Row],[Contrato2]])=3,Contrato[[#This Row],[Contrato2]],TEXT(Contrato[[#This Row],[Contrato2]],"000"))</calculatedColumnFormula>
    </tableColumn>
    <tableColumn id="33" xr3:uid="{52F0393C-039F-40E8-9E28-DCA604AF3BB2}" name="Tiempo entre FT y hoy (meses)" dataDxfId="18" totalsRowDxfId="19">
      <calculatedColumnFormula>IFERROR(_xlfn.DAYS(Contrato[[#This Row],[Fecha Proyectada liquidación]],TODAY())/30,"")</calculatedColumnFormula>
    </tableColumn>
    <tableColumn id="34" xr3:uid="{08C5AF10-08E9-45CA-B1F2-201C5875B8D1}" name="Fecha Proyectada liquidación" dataDxfId="16" totalsRowDxfId="17">
      <calculatedColumnFormula>+Contrato[[#This Row],[FECHA TERMINACIÓN ]]+120</calculatedColumnFormula>
    </tableColumn>
    <tableColumn id="35" xr3:uid="{F4A1951A-8A25-4044-94E8-8C232D1D4D59}" name="Fecha Real de liquiidación " dataDxfId="14" totalsRowDxfId="15"/>
    <tableColumn id="40" xr3:uid="{846C406F-9875-42B5-AB3D-3A96B26EFFA6}" name="Estado" dataDxfId="12" totalsRowDxfId="13">
      <calculatedColumnFormula>IF(Contrato[[#This Row],[FECHA TERMINACIÓN ]]&lt;TODAY(), "Terminado",IF(ISNUMBER(Contrato[[#This Row],[Fecha Real de liquiidación ]]),"Liquidado",IF(Contrato[[#This Row],[FECHA TERMINACIÓN ]]&gt;=TODAY(),"En ejecución","")))</calculatedColumnFormula>
    </tableColumn>
    <tableColumn id="38" xr3:uid="{A89A6C82-2A47-4C34-AFA6-22BC7F99D059}" name="Pagos" dataDxfId="10" totalsRowDxfId="11" dataCellStyle="Moneda">
      <calculatedColumnFormula>SUMIF([1]!COMPROMISOS_2024[[#All],[consecutivo]],Contrato[[#This Row],[RCP]],[1]!COMPROMISOS_2024[[#All],[Total pagado]])</calculatedColumnFormula>
    </tableColumn>
    <tableColumn id="39" xr3:uid="{0664F30F-AD0E-4A27-99C9-032512E99A6A}" name="%" dataDxfId="8" totalsRowDxfId="9">
      <calculatedColumnFormula>IFERROR(Contrato[[#This Row],[Pagos]]/Contrato[[#This Row],[VALOR CONTRATO]],0)</calculatedColumnFormula>
    </tableColumn>
    <tableColumn id="37" xr3:uid="{75E39BDC-F96D-4D98-9E15-A729851E8157}" name="Valor pendiente de ejecutar" dataDxfId="6" totalsRowDxfId="7">
      <calculatedColumnFormula>+Contrato[[#This Row],[VALOR CONTRATO]]-Contrato[[#This Row],[Pagos]]</calculatedColumnFormula>
    </tableColumn>
    <tableColumn id="41" xr3:uid="{8FAE8B27-DC25-4058-9BA4-C96404AC44DC}" name="Correo supervisor" dataDxfId="4" totalsRowDxfId="5">
      <calculatedColumnFormula array="1">_xlfn.XLOOKUP(Contrato[[#This Row],[DOCUMENTO ]],[1]!PERSONAL_ACTIVO_2024[[#All],[Documento identidad]],[1]!PERSONAL_ACTIVO_2024[[#All],[Mail ]],0,0)</calculatedColumnFormula>
    </tableColumn>
    <tableColumn id="42" xr3:uid="{0DB73965-FF63-4E77-971D-4766B731643B}" name="Correo suplente" dataDxfId="2" totalsRowDxfId="3">
      <calculatedColumnFormula array="1">_xlfn.XLOOKUP(Contrato[[#This Row],[DOCUMENTO]],[1]!PERSONAL_ACTIVO_2024[[#All],[Documento identidad]],[1]!PERSONAL_ACTIVO_2024[[#All],[Mail ]],0,0)</calculatedColumnFormula>
    </tableColumn>
    <tableColumn id="43" xr3:uid="{28A48866-FE51-485D-8316-1A85CD40B695}" name="Correo ordenador del gasto" dataDxfId="0" totalsRowDxfId="1">
      <calculatedColumnFormula array="1">IF(ISBLANK(Contrato[[#This Row],[DEPENDENCIA ]]),0,IFERROR(_xlfn.XLOOKUP(Contrato[[#This Row],[DEPENDENCIA ]],[1]!PERSONAL_ACTIVO_2024[[#All],[Dependencia]],[1]!PERSONAL_ACTIVO_2024[[#All],[Mail ]],0,0),0))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1" dT="2024-03-01T14:36:27.67" personId="{81DC951C-3F1D-4427-92BF-F426E342644D}" id="{043C6AB3-F8CD-4069-9E6E-D89BF1B2433E}">
    <text>Cuadro de lista hoja supervisores</text>
  </threadedComment>
  <threadedComment ref="F1" dT="2024-03-01T14:36:36.15" personId="{81DC951C-3F1D-4427-92BF-F426E342644D}" id="{526DD84A-E198-42AA-A405-3175005DA3E6}">
    <text>Cuadro lista hoja supervisores</text>
  </threadedComment>
  <threadedComment ref="S1" dT="2023-07-05T20:59:03.13" personId="{81DC951C-3F1D-4427-92BF-F426E342644D}" id="{573C74FE-7147-41E5-9054-3492C7DB5E88}">
    <text>AUTOMATIZAR CELDAS VERDES DE RCP PAGOS</text>
  </threadedComment>
  <threadedComment ref="AE1" dT="2024-03-01T14:39:08.82" personId="{81DC951C-3F1D-4427-92BF-F426E342644D}" id="{332F0F3A-3B8D-4E73-A586-07DA2C230212}">
    <text xml:space="preserve">Lista si o no </text>
  </threadedComment>
  <threadedComment ref="H449" dT="2024-05-14T22:32:39.76" personId="{B45E57F1-81FB-45D5-B101-0FCEBB905892}" id="{AE66D9F4-1710-43FF-AFCF-6A6F4AFB4547}">
    <text xml:space="preserve">Cédula de Extranjeria No. 7975527
</text>
  </threadedComment>
  <threadedComment ref="H478" dT="2024-06-21T18:52:09.26" personId="{B45E57F1-81FB-45D5-B101-0FCEBB905892}" id="{2B051B20-6DEA-499A-8F03-979EE14D980D}">
    <text>Cédula de Extranjería 1203364</text>
  </threadedComment>
  <threadedComment ref="H493" dT="2024-06-14T20:01:53.22" personId="{B45E57F1-81FB-45D5-B101-0FCEBB905892}" id="{69889D41-65F4-425B-AA66-689B2D397B69}">
    <text>Cédula de Extranjeria: 7997820</text>
  </threadedComment>
  <threadedComment ref="H494" dT="2024-06-14T20:00:58.62" personId="{B45E57F1-81FB-45D5-B101-0FCEBB905892}" id="{46062177-C978-46A6-80BA-CCC3B810433C}">
    <text xml:space="preserve">Cédula de Extranjeria: 7998138
</text>
  </threadedComment>
  <threadedComment ref="H495" dT="2024-06-14T19:57:24.15" personId="{B45E57F1-81FB-45D5-B101-0FCEBB905892}" id="{AB2F3D2F-646F-4F99-ACA0-DB116316B846}">
    <text>Cédula de Extranjeria: 7998173</text>
  </threadedComment>
  <threadedComment ref="H496" dT="2024-06-14T19:57:24.15" personId="{B45E57F1-81FB-45D5-B101-0FCEBB905892}" id="{1EB97026-FD23-421E-A0A9-B9052F761284}">
    <text>Cédula de Extranjeria: 7997821</text>
  </threadedComment>
  <threadedComment ref="H497" dT="2024-06-14T20:23:58.23" personId="{B45E57F1-81FB-45D5-B101-0FCEBB905892}" id="{42B5FBBC-3D13-4B01-BED2-278AAEECA70A}">
    <text xml:space="preserve">Cedula de Extranjería: 7997878
</text>
  </threadedComment>
  <threadedComment ref="H498" dT="2024-06-14T20:23:58.23" personId="{B45E57F1-81FB-45D5-B101-0FCEBB905892}" id="{8703F29F-CB76-4CBF-A9CB-88F3D7F7C4A0}">
    <text xml:space="preserve">Cedula de Extranjería: 7998183
</text>
  </threadedComment>
  <threadedComment ref="H499" dT="2024-06-14T20:23:58.23" personId="{B45E57F1-81FB-45D5-B101-0FCEBB905892}" id="{B133095B-DA2A-4B44-94EA-7E26861EE6F3}">
    <text xml:space="preserve">Cedula de Extranjería: 7998148
</text>
  </threadedComment>
  <threadedComment ref="H633" dT="2024-08-06T14:09:49.96" personId="{B45E57F1-81FB-45D5-B101-0FCEBB905892}" id="{C6E1DB19-F886-4CCC-9141-E249E7F913F4}">
    <text xml:space="preserve">CC 2000009732
</text>
  </threadedComment>
  <threadedComment ref="H638" dT="2024-08-06T14:59:17.27" personId="{B45E57F1-81FB-45D5-B101-0FCEBB905892}" id="{C77F25E0-382E-4168-B4FF-2EFDD2C713A1}">
    <text>PPT  530415</text>
  </threadedComment>
  <threadedComment ref="H648" dT="2024-08-06T14:45:29.22" personId="{B45E57F1-81FB-45D5-B101-0FCEBB905892}" id="{6DE31109-5CB8-4B8D-B2A0-BBD8B944E55E}">
    <text>CE 635014</text>
  </threadedComment>
  <threadedComment ref="H692" dT="2024-08-06T14:13:14.86" personId="{B45E57F1-81FB-45D5-B101-0FCEBB905892}" id="{76DBF038-3B0C-4640-9E24-3123E7ED87BF}">
    <text>C.E. 523298</text>
  </threadedComment>
  <threadedComment ref="H712" dT="2024-08-06T14:55:43.34" personId="{B45E57F1-81FB-45D5-B101-0FCEBB905892}" id="{3C537C1C-B9E5-4494-96BD-CE9D5C739DB9}">
    <text>CE 8001230</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29844060&amp;isFromPublicArea=True&amp;isModal=False" TargetMode="External"/><Relationship Id="rId671" Type="http://schemas.openxmlformats.org/officeDocument/2006/relationships/hyperlink" Target="https://community.secop.gov.co/Public/Tendering/ContractNoticePhases/View?PPI=CO1.PPI.35282267&amp;isFromPublicArea=True&amp;isModal=False" TargetMode="External"/><Relationship Id="rId21" Type="http://schemas.openxmlformats.org/officeDocument/2006/relationships/hyperlink" Target="https://community.secop.gov.co/Public/Tendering/ContractNoticePhases/View?PPI=CO1.PPI.29344996&amp;isFromPublicArea=True&amp;isModal=False" TargetMode="External"/><Relationship Id="rId324" Type="http://schemas.openxmlformats.org/officeDocument/2006/relationships/hyperlink" Target="https://community.secop.gov.co/Public/Tendering/ContractNoticePhases/View?PPI=CO1.PPI.32465403&amp;isFromPublicArea=True&amp;isModal=False" TargetMode="External"/><Relationship Id="rId531" Type="http://schemas.openxmlformats.org/officeDocument/2006/relationships/hyperlink" Target="https://community.secop.gov.co/Public/Tendering/ContractNoticePhases/View?PPI=CO1.PPI.33510066&amp;isFromPublicArea=True&amp;isModal=False" TargetMode="External"/><Relationship Id="rId629" Type="http://schemas.openxmlformats.org/officeDocument/2006/relationships/hyperlink" Target="https://community.secop.gov.co/Public/Tendering/ContractNoticePhases/View?PPI=CO1.PPI.34755371&amp;isFromPublicArea=True&amp;isModal=False" TargetMode="External"/><Relationship Id="rId170" Type="http://schemas.openxmlformats.org/officeDocument/2006/relationships/hyperlink" Target="https://community.secop.gov.co/Public/Tendering/ContractNoticePhases/View?PPI=CO1.PPI.30558542&amp;isFromPublicArea=True&amp;isModal=False" TargetMode="External"/><Relationship Id="rId268" Type="http://schemas.openxmlformats.org/officeDocument/2006/relationships/hyperlink" Target="https://community.secop.gov.co/Public/Tendering/ContractNoticePhases/View?PPI=CO1.PPI.31448165&amp;isFromPublicArea=True&amp;isModal=False" TargetMode="External"/><Relationship Id="rId475" Type="http://schemas.openxmlformats.org/officeDocument/2006/relationships/hyperlink" Target="https://community.secop.gov.co/Public/Tendering/ContractNoticePhases/View?PPI=CO1.PPI.33510066&amp;isFromPublicArea=True&amp;isModal=False" TargetMode="External"/><Relationship Id="rId682" Type="http://schemas.openxmlformats.org/officeDocument/2006/relationships/hyperlink" Target="https://community.secop.gov.co/Public/Tendering/ContractNoticePhases/View?PPI=CO1.PPI.34758072&amp;isFromPublicArea=True&amp;isModal=False" TargetMode="External"/><Relationship Id="rId32" Type="http://schemas.openxmlformats.org/officeDocument/2006/relationships/hyperlink" Target="https://community.secop.gov.co/Public/Tendering/ContractNoticePhases/View?PPI=CO1.PPI.29906724&amp;isFromPublicArea=True&amp;isModal=False" TargetMode="External"/><Relationship Id="rId128" Type="http://schemas.openxmlformats.org/officeDocument/2006/relationships/hyperlink" Target="https://community.secop.gov.co/Public/Tendering/ContractNoticePhases/View?PPI=CO1.PPI.29844060&amp;isFromPublicArea=True&amp;isModal=False" TargetMode="External"/><Relationship Id="rId335" Type="http://schemas.openxmlformats.org/officeDocument/2006/relationships/hyperlink" Target="https://community.secop.gov.co/Public/Tendering/ContractNoticePhases/View?PPI=CO1.PPI.32462800&amp;isFromPublicArea=True&amp;isModal=False" TargetMode="External"/><Relationship Id="rId542" Type="http://schemas.openxmlformats.org/officeDocument/2006/relationships/hyperlink" Target="https://community.secop.gov.co/Public/Tendering/ContractNoticePhases/View?PPI=CO1.PPI.33452590&amp;isFromPublicArea=True&amp;isModal=False" TargetMode="External"/><Relationship Id="rId181" Type="http://schemas.openxmlformats.org/officeDocument/2006/relationships/hyperlink" Target="https://community.secop.gov.co/Public/Tendering/ContractNoticePhases/View?PPI=CO1.PPI.30464039&amp;isFromPublicArea=True&amp;isModal=False" TargetMode="External"/><Relationship Id="rId402" Type="http://schemas.openxmlformats.org/officeDocument/2006/relationships/hyperlink" Target="https://community.secop.gov.co/Public/Tendering/ContractNoticePhases/View?PPI=CO1.PPI.33236315&amp;isFromPublicArea=True&amp;isModal=False" TargetMode="External"/><Relationship Id="rId279" Type="http://schemas.openxmlformats.org/officeDocument/2006/relationships/hyperlink" Target="https://community.secop.gov.co/Public/Tendering/ContractNoticePhases/View?PPI=CO1.PPI.31454167&amp;isFromPublicArea=True&amp;isModal=False" TargetMode="External"/><Relationship Id="rId486" Type="http://schemas.openxmlformats.org/officeDocument/2006/relationships/hyperlink" Target="https://community.secop.gov.co/Public/Tendering/ContractNo%20ticePhases/View?PPI=CO1.PPI.33510066&amp;isFromPublicArea=Tr%20ue&amp;isModal=False" TargetMode="External"/><Relationship Id="rId693" Type="http://schemas.openxmlformats.org/officeDocument/2006/relationships/hyperlink" Target="https://community.secop.gov.co/Public/Tendering/ContractNoticePhases/View?PPI=CO1.PPI.36237619&amp;isFromPublicArea=True&amp;isModal=False" TargetMode="External"/><Relationship Id="rId707" Type="http://schemas.openxmlformats.org/officeDocument/2006/relationships/hyperlink" Target="https://community.secop.gov.co/Public/Tendering/ContractNoticePhases/View?PPI=CO1.PPI.36264277&amp;isFromPublicArea=True&amp;isModal=False" TargetMode="External"/><Relationship Id="rId43" Type="http://schemas.openxmlformats.org/officeDocument/2006/relationships/hyperlink" Target="https://community.secop.gov.co/Public/Tendering/ContractNoticePhases/View?PPI=CO1.PPI.29849604&amp;isFromPublicArea=True&amp;isModal=False" TargetMode="External"/><Relationship Id="rId139" Type="http://schemas.openxmlformats.org/officeDocument/2006/relationships/hyperlink" Target="https://community.secop.gov.co/Public/Tendering/ContractNoticePhases/View?PPI=CO1.PPI.29844060&amp;isFromPublicArea=True&amp;isModal=False" TargetMode="External"/><Relationship Id="rId346" Type="http://schemas.openxmlformats.org/officeDocument/2006/relationships/hyperlink" Target="https://community.secop.gov.co/Public/Tendering/ContractNoticePhases/View?PPI=CO1.PPI.32548244&amp;isFromPublicArea=True&amp;isModal=False" TargetMode="External"/><Relationship Id="rId553" Type="http://schemas.openxmlformats.org/officeDocument/2006/relationships/hyperlink" Target="https://community.secop.gov.co/Public/Tendering/ContractNoticePhases/View?PPI=CO1.PPI.33857469&amp;isFromPublicArea=True&amp;isModal=False" TargetMode="External"/><Relationship Id="rId192" Type="http://schemas.openxmlformats.org/officeDocument/2006/relationships/hyperlink" Target="https://community.secop.gov.co/Public/Tendering/ContractNoticePhases/View?PPI=CO1.PPI.30672041&amp;isFromPublicArea=True&amp;isModal=False" TargetMode="External"/><Relationship Id="rId206" Type="http://schemas.openxmlformats.org/officeDocument/2006/relationships/hyperlink" Target="https://community.secop.gov.co/Public/Tendering/ContractNoticePhases/View?PPI=CO1.PPI.31004137&amp;isFromPublicArea=True&amp;isModal=False" TargetMode="External"/><Relationship Id="rId413" Type="http://schemas.openxmlformats.org/officeDocument/2006/relationships/hyperlink" Target="https://community.secop.gov.co/Public/Tendering/ContractNoticePhases/View?PPI=CO1.PPI.33452158&amp;isFromPublicArea=True&amp;isModal=False" TargetMode="External"/><Relationship Id="rId497" Type="http://schemas.openxmlformats.org/officeDocument/2006/relationships/hyperlink" Target="https://community.secop.gov.co/Public/Tendering/ContractNo%20ticePhases/View?PPI=CO1.PPI.33510066&amp;isFromPublicArea=Tr%20ue&amp;isModal=False" TargetMode="External"/><Relationship Id="rId620" Type="http://schemas.openxmlformats.org/officeDocument/2006/relationships/hyperlink" Target="https://community.secop.gov.co/Public/Tendering/ContractNoticePhases/View?PPI=CO1.PPI.34644126&amp;isFromPublicArea=True&amp;isModal=False" TargetMode="External"/><Relationship Id="rId718" Type="http://schemas.openxmlformats.org/officeDocument/2006/relationships/hyperlink" Target="https://community.secop.gov.co/Public/Tendering/ContractNoticePhases/ViewPPI=CO1.PPI.36238417&amp;isFromPublicArea=True&amp;isModal=False" TargetMode="External"/><Relationship Id="rId357" Type="http://schemas.openxmlformats.org/officeDocument/2006/relationships/hyperlink" Target="https://community.secop.gov.co/Public/Tendering/ContractNoticePhases/View?PPI=CO1.PPI.32638565&amp;isFromPublicArea=True&amp;isModal=False" TargetMode="External"/><Relationship Id="rId54" Type="http://schemas.openxmlformats.org/officeDocument/2006/relationships/hyperlink" Target="https://community.secop.gov.co/Public/Tendering/ContractNoticePhases/View?PPI=CO1.PPI.29849604&amp;isFromPublicArea=True&amp;isModal=False" TargetMode="External"/><Relationship Id="rId217" Type="http://schemas.openxmlformats.org/officeDocument/2006/relationships/hyperlink" Target="https://community.secop.gov.co/Public/Tendering/ContractNoticePhases/View?PPI=CO1.PPI.31032535&amp;isFromPublicArea=True&amp;isModal=False" TargetMode="External"/><Relationship Id="rId564" Type="http://schemas.openxmlformats.org/officeDocument/2006/relationships/hyperlink" Target="https://community.secop.gov.co/Public/Tendering/ContractNoticePhases/View?PPI=CO1.PPI.34052201&amp;isFromPublicArea=True&amp;isModal=False" TargetMode="External"/><Relationship Id="rId424" Type="http://schemas.openxmlformats.org/officeDocument/2006/relationships/hyperlink" Target="https://community.secop.gov.co/Public/Tendering/ContractNoticePhases/View?PPI=CO1.PPI.33514264&amp;isFromPublicArea=True&amp;isModal=False" TargetMode="External"/><Relationship Id="rId631" Type="http://schemas.openxmlformats.org/officeDocument/2006/relationships/hyperlink" Target="https://community.secop.gov.co/Public/Tendering/ContractNoticePhases/View?PPI=CO1.PPI.34747080&amp;isFromPublicArea=True&amp;isModal=False" TargetMode="External"/><Relationship Id="rId729" Type="http://schemas.openxmlformats.org/officeDocument/2006/relationships/hyperlink" Target="https://community.secop.gov.co/Public/Tendering/ContractNoticePhases/View?PPI=CO1.PPI.36356456&amp;isFromPublicArea=True&amp;isModal=False" TargetMode="External"/><Relationship Id="rId270" Type="http://schemas.openxmlformats.org/officeDocument/2006/relationships/hyperlink" Target="https://community.secop.gov.co/Public/Tendering/ContractNoticePhases/View?PPI=CO1.PPI.31422438&amp;isFromPublicArea=True&amp;isModal=False" TargetMode="External"/><Relationship Id="rId65" Type="http://schemas.openxmlformats.org/officeDocument/2006/relationships/hyperlink" Target="https://community.secop.gov.co/Public/Tendering/ContractNoticePhases/View?PPI=CO1.PPI.29849604&amp;isFromPublicArea=True&amp;isModal=False" TargetMode="External"/><Relationship Id="rId130" Type="http://schemas.openxmlformats.org/officeDocument/2006/relationships/hyperlink" Target="https://community.secop.gov.co/Public/Tendering/ContractNoticePhases/View?PPI=CO1.PPI.29844060&amp;isFromPublicArea=True&amp;isModal=False" TargetMode="External"/><Relationship Id="rId368" Type="http://schemas.openxmlformats.org/officeDocument/2006/relationships/hyperlink" Target="https://community.secop.gov.co/Public/Tendering/ContractNoticePhases/View?PPI=CO1.PPI.32905762&amp;isFromPublicArea=True&amp;isModal=False" TargetMode="External"/><Relationship Id="rId575" Type="http://schemas.openxmlformats.org/officeDocument/2006/relationships/hyperlink" Target="https://community.secop.gov.co/Public/Tendering/ContractNoticePhases/View?PPI=CO1.PPI.34315448&amp;isFromPublicArea=True&amp;isModal=False" TargetMode="External"/><Relationship Id="rId228" Type="http://schemas.openxmlformats.org/officeDocument/2006/relationships/hyperlink" Target="https://community.secop.gov.co/Public/Tendering/ContractNoticePhases/View?PPI=CO1.PPI.30958778&amp;isFromPublicArea=True&amp;isModal=False" TargetMode="External"/><Relationship Id="rId435" Type="http://schemas.openxmlformats.org/officeDocument/2006/relationships/hyperlink" Target="https://community.secop.gov.co/Public/Tendering/ContractNo%20ticePhases/View?PPI=CO1.PPI.33514264&amp;isFromPublicArea=Tr%20ue&amp;isModal=False" TargetMode="External"/><Relationship Id="rId642" Type="http://schemas.openxmlformats.org/officeDocument/2006/relationships/hyperlink" Target="https://community.secop.gov.co/Public/Tendering/ContractNoticePhases/View?PPI=CO1.PPI.34837304&amp;isFromPublicArea=True&amp;isModal=False" TargetMode="External"/><Relationship Id="rId281" Type="http://schemas.openxmlformats.org/officeDocument/2006/relationships/hyperlink" Target="https://community.secop.gov.co/Public/Tendering/ContractNoticePhases/View?PPI=CO1.PPI.31451596&amp;isFromPublicArea=True&amp;isModal=False" TargetMode="External"/><Relationship Id="rId502" Type="http://schemas.openxmlformats.org/officeDocument/2006/relationships/hyperlink" Target="https://community.secop.gov.co/Public/Tendering/ContractNoticePhases/View?PPI=CO1.PPI.33510066&amp;isFromPublicArea=True&amp;isModal=False" TargetMode="External"/><Relationship Id="rId76" Type="http://schemas.openxmlformats.org/officeDocument/2006/relationships/hyperlink" Target="https://community.secop.gov.co/Public/Tendering/ContractNoticePhases/View?PPI=CO1.PPI.29844060&amp;isFromPublicArea=True&amp;isModal=False" TargetMode="External"/><Relationship Id="rId141" Type="http://schemas.openxmlformats.org/officeDocument/2006/relationships/hyperlink" Target="https://community.secop.gov.co/Public/Tendering/ContractNoticePhases/View?PPI=CO1.PPI.29844060&amp;isFromPublicArea=True&amp;isModal=False" TargetMode="External"/><Relationship Id="rId379" Type="http://schemas.openxmlformats.org/officeDocument/2006/relationships/hyperlink" Target="https://community.secop.gov.co/Public/Tendering/ContractNoticePhases/View?PPI=CO1.PPI.33022643&amp;isFromPublicArea=True&amp;isModal=False" TargetMode="External"/><Relationship Id="rId586" Type="http://schemas.openxmlformats.org/officeDocument/2006/relationships/hyperlink" Target="https://community.secop.gov.co/Public/Tendering/ContractNoticePhases/View?PPI=CO1.PPI.34353713&amp;isFromPublicArea=True&amp;isModal=False" TargetMode="External"/><Relationship Id="rId7" Type="http://schemas.openxmlformats.org/officeDocument/2006/relationships/hyperlink" Target="https://community.secop.gov.co/Public/Tendering/ContractNoticePhases/View?PPI=CO1.PPI.29273408&amp;isFromPublicArea" TargetMode="External"/><Relationship Id="rId239" Type="http://schemas.openxmlformats.org/officeDocument/2006/relationships/hyperlink" Target="https://community.secop.gov.co/Public/Tendering/ContractNoticePhases/View?PPI=CO1.PPI.31018351&amp;isFromPublicArea=True&amp;isModal=False" TargetMode="External"/><Relationship Id="rId446" Type="http://schemas.openxmlformats.org/officeDocument/2006/relationships/hyperlink" Target="https://community.secop.gov.co/Public/Tendering/ContractNoticePhases/View?PPI=CO1.PPI.33514264&amp;isFromPublicArea=True&amp;isModal=False" TargetMode="External"/><Relationship Id="rId653" Type="http://schemas.openxmlformats.org/officeDocument/2006/relationships/hyperlink" Target="https://community.secop.gov.co/Public/Tendering/ContractNoticePhases/View?PPI=CO1.PPI.35105406&amp;isFromPublicArea=True&amp;isModal=False" TargetMode="External"/><Relationship Id="rId292" Type="http://schemas.openxmlformats.org/officeDocument/2006/relationships/hyperlink" Target="https://community.secop.gov.co/Public/Tendering/ContractNoticePhases/View?PPI=CO1.PPI.31695943&amp;isFromPublicArea=True&amp;isModal=False" TargetMode="External"/><Relationship Id="rId306" Type="http://schemas.openxmlformats.org/officeDocument/2006/relationships/hyperlink" Target="https://community.secop.gov.co/Public/Tendering/ContractNoticePhases/View?PPI=CO1.PPI.31854842&amp;isFromPublicArea=True&amp;isModal=False" TargetMode="External"/><Relationship Id="rId87" Type="http://schemas.openxmlformats.org/officeDocument/2006/relationships/hyperlink" Target="https://community.secop.gov.co/Public/Tendering/ContractNoticePhases/View?PPI=CO1.PPI.29844060&amp;isFromPublicArea=True&amp;isModal=False" TargetMode="External"/><Relationship Id="rId513" Type="http://schemas.openxmlformats.org/officeDocument/2006/relationships/hyperlink" Target="https://community.secop.gov.co/Public/Tendering/ContractNo%20ticePhases/View?PPI=CO1.PPI.33510066&amp;isFromPublicArea=Tr%20ue&amp;isModal=False" TargetMode="External"/><Relationship Id="rId597" Type="http://schemas.openxmlformats.org/officeDocument/2006/relationships/hyperlink" Target="https://community.secop.gov.co/Public/Tendering/ContractNoticePhases/View?PPI=CO1.PPI.34353713&amp;isFromPublicArea=True&amp;isModal=False" TargetMode="External"/><Relationship Id="rId720" Type="http://schemas.openxmlformats.org/officeDocument/2006/relationships/hyperlink" Target="https://community.secop.gov.co/Public/Tendering/ContractNoticePhases/View?PPI=CO1.PPI.36330784&amp;isFromPublicArea=True&amp;isModal=False" TargetMode="External"/><Relationship Id="rId152" Type="http://schemas.openxmlformats.org/officeDocument/2006/relationships/hyperlink" Target="https://community.secop.gov.co/Public/Tendering/ContractNoticePhases/View?PPI=CO1.PPI.29844060&amp;isFromPublicArea=True&amp;isModal=False" TargetMode="External"/><Relationship Id="rId457" Type="http://schemas.openxmlformats.org/officeDocument/2006/relationships/hyperlink" Target="https://community.secop.gov.co/Public/Tendering/ContractNo%20ticePhases/View?PPI=CO1.PPI.33510066&amp;isFromPublicArea=Tr%20ue&amp;isModal=False" TargetMode="External"/><Relationship Id="rId664" Type="http://schemas.openxmlformats.org/officeDocument/2006/relationships/hyperlink" Target="https://community.secop.gov.co/Public/Tendering/ContractNoticePhases/View?PPI=CO1.PPI.31478142&amp;isFromPublicArea=True&amp;isModal=False" TargetMode="External"/><Relationship Id="rId14" Type="http://schemas.openxmlformats.org/officeDocument/2006/relationships/hyperlink" Target="https://community.secop.gov.co/Public/Tendering/ContractNoticePhases/View?PPI=CO1.PPI.29363339&amp;isFromPublicArea=True&amp;isModal=False" TargetMode="External"/><Relationship Id="rId317" Type="http://schemas.openxmlformats.org/officeDocument/2006/relationships/hyperlink" Target="https://community.secop.gov.co/Public/Tendering/ContractNoticePhases/View?PPI=CO1.PPI.32006686&amp;isFromPublicArea=True&amp;isModal=False" TargetMode="External"/><Relationship Id="rId524" Type="http://schemas.openxmlformats.org/officeDocument/2006/relationships/hyperlink" Target="https://community.secop.gov.co/Public/Tendering/ContractNo%20ticePhases/View?PPI=CO1.PPI.33510066&amp;isFromPublicArea=Tr%20ue&amp;isModal=False" TargetMode="External"/><Relationship Id="rId731" Type="http://schemas.openxmlformats.org/officeDocument/2006/relationships/hyperlink" Target="https://community.secop.gov.co/Public/Tendering/ContractNoticePhases/View?PPI=CO1.PPI.36359057&amp;isFromPublicArea=True&amp;isModal=False" TargetMode="External"/><Relationship Id="rId98" Type="http://schemas.openxmlformats.org/officeDocument/2006/relationships/hyperlink" Target="https://community.secop.gov.co/Public/Tendering/ContractNoticePhases/View?PPI=CO1.PPI.29844060&amp;isFromPublicArea=True&amp;isModal=False" TargetMode="External"/><Relationship Id="rId163" Type="http://schemas.openxmlformats.org/officeDocument/2006/relationships/hyperlink" Target="https://community.secop.gov.co/Public/Tendering/ContractNoticePhases/View?PPI=CO1.PPI.30084179&amp;isFromPublicArea=True&amp;isModal=False" TargetMode="External"/><Relationship Id="rId370" Type="http://schemas.openxmlformats.org/officeDocument/2006/relationships/hyperlink" Target="https://community.secop.gov.co/Public/Tendering/ContractNoticePhases/View?PPI=CO1.PPI.32905762&amp;isFromPublicArea=True&amp;isModal=False" TargetMode="External"/><Relationship Id="rId230" Type="http://schemas.openxmlformats.org/officeDocument/2006/relationships/hyperlink" Target="https://community.secop.gov.co/Public/Tendering/ContractNoticePhases/View?PPI=CO1.PPI.30958778&amp;isFromPublicArea=True&amp;isModal=False" TargetMode="External"/><Relationship Id="rId468" Type="http://schemas.openxmlformats.org/officeDocument/2006/relationships/hyperlink" Target="https://community.secop.gov.co/Public/Tendering/ContractNo%20ticePhases/View?PPI=CO1.PPI.33514264&amp;isFromPublicArea=Tr%20ue&amp;isModal=False" TargetMode="External"/><Relationship Id="rId675" Type="http://schemas.openxmlformats.org/officeDocument/2006/relationships/hyperlink" Target="https://community.secop.gov.co/Public/Tendering/ContractNoticePhases/View?PPI=CO1.PPI.35478213&amp;isFromPublicArea=True&amp;isModal=False" TargetMode="External"/><Relationship Id="rId25" Type="http://schemas.openxmlformats.org/officeDocument/2006/relationships/hyperlink" Target="https://community.secop.gov.co/Public/Tendering/ContractNoticePhases/View?PPI=CO1.PPI.29446956&amp;isFromPublicArea=True&amp;isModal=False" TargetMode="External"/><Relationship Id="rId328" Type="http://schemas.openxmlformats.org/officeDocument/2006/relationships/hyperlink" Target="https://community.secop.gov.co/Public/Tendering/ContractNoticePhases/View?PPI=CO1.PPI.32415079&amp;isFromPublicArea=True&amp;isModal=False" TargetMode="External"/><Relationship Id="rId535" Type="http://schemas.openxmlformats.org/officeDocument/2006/relationships/hyperlink" Target="https://community.secop.gov.co/Public/Tendering/ContractNoticePhases/View?PPI=CO1.PPI.33510066&amp;isFromPublicArea=True&amp;isModal=False" TargetMode="External"/><Relationship Id="rId742" Type="http://schemas.openxmlformats.org/officeDocument/2006/relationships/hyperlink" Target="https://www.secop.gov.co/CO1ContractsManagement/Tendering/ProcurementContractEdit/View?docUniqueIdentifier=CO1.PCCNTR.5685302&amp;prevCtxUrl=https%3a%2f%2fwww.secop.gov.co%3a443%2fCO1ContractsManagement%2fTendering%2fProcurementContractManagement%2fIndex&amp;prevCtxLbl=Contratos" TargetMode="External"/><Relationship Id="rId174" Type="http://schemas.openxmlformats.org/officeDocument/2006/relationships/hyperlink" Target="https://community.secop.gov.co/Public/Tendering/ContractNoticePhases/View?PPI=CO1.PPI.30464039&amp;isFromPublicArea=True&amp;isModal=False" TargetMode="External"/><Relationship Id="rId381" Type="http://schemas.openxmlformats.org/officeDocument/2006/relationships/hyperlink" Target="https://community.secop.gov.co/Public/Tendering/ContractNoticePhases/View?PPI=CO1.PPI.33020055&amp;isFromPublicArea=True&amp;isModal=False" TargetMode="External"/><Relationship Id="rId602" Type="http://schemas.openxmlformats.org/officeDocument/2006/relationships/hyperlink" Target="https://community.secop.gov.co/Public/Tendering/ContractNoticePhases/View?PPI=CO1.PPI.33514264&amp;isFromPublicArea=True&amp;isModal=False" TargetMode="External"/><Relationship Id="rId241" Type="http://schemas.openxmlformats.org/officeDocument/2006/relationships/hyperlink" Target="https://community.secop.gov.co/Public/Tendering/ContractNoticePhases/View?PPI=CO1.PPI.31150120&amp;isFromPublicArea=True&amp;isModal=False" TargetMode="External"/><Relationship Id="rId479" Type="http://schemas.openxmlformats.org/officeDocument/2006/relationships/hyperlink" Target="https://community.secop.gov.co/Public/Tendering/ContractNo%20ticePhases/View?PPI=CO1.PPI.33510066&amp;isFromPublicArea=Tr%20ue&amp;isModal=False" TargetMode="External"/><Relationship Id="rId686" Type="http://schemas.openxmlformats.org/officeDocument/2006/relationships/hyperlink" Target="https://community.secop.gov.co/Public/Tendering/ContractNoticePhases/View?PPI=CO1.PPI.35955666&amp;isFromPublicArea=True&amp;isModal=False" TargetMode="External"/><Relationship Id="rId36" Type="http://schemas.openxmlformats.org/officeDocument/2006/relationships/hyperlink" Target="https://community.secop.gov.co/Public/Tendering/ContractNoticePhases/View?PPI=CO1.PPI.29849604&amp;isFromPublicArea" TargetMode="External"/><Relationship Id="rId339" Type="http://schemas.openxmlformats.org/officeDocument/2006/relationships/hyperlink" Target="https://community.secop.gov.co/Public/Tendering/ContractNoticePhases/View?PPI=CO1.PPI.32462800&amp;isFromPublicArea=True&amp;isModal=False" TargetMode="External"/><Relationship Id="rId546" Type="http://schemas.openxmlformats.org/officeDocument/2006/relationships/hyperlink" Target="https://community.secop.gov.co/Public/Tendering/ContractNoticePhases/View?PPI=CO1.PPI.33340239&amp;isFromPublicArea=True&amp;isModal=False" TargetMode="External"/><Relationship Id="rId101" Type="http://schemas.openxmlformats.org/officeDocument/2006/relationships/hyperlink" Target="https://community.secop.gov.co/Public/Tendering/ContractNoticePhases/View?PPI=CO1.PPI.29844060&amp;isFromPublicArea=True&amp;isModal=False" TargetMode="External"/><Relationship Id="rId185" Type="http://schemas.openxmlformats.org/officeDocument/2006/relationships/hyperlink" Target="https://community.secop.gov.co/Public/Tendering/ContractNoticePhases/View?PPI=CO1.PPI.30464039&amp;isFromPublicArea=True&amp;isModal=False" TargetMode="External"/><Relationship Id="rId406" Type="http://schemas.openxmlformats.org/officeDocument/2006/relationships/hyperlink" Target="https://community.secop.gov.co/Public/Tendering/ContractNoticePhases/View?PPI=CO1.PPI.33205929&amp;isFromPublicArea=True&amp;isModal=False" TargetMode="External"/><Relationship Id="rId392" Type="http://schemas.openxmlformats.org/officeDocument/2006/relationships/hyperlink" Target="https://community.secop.gov.co/Public/Tendering/ContractNoticePhases/View?PPI=CO1.PPI.33145543&amp;isFromPublicArea=True&amp;isModal=False" TargetMode="External"/><Relationship Id="rId613" Type="http://schemas.openxmlformats.org/officeDocument/2006/relationships/hyperlink" Target="https://community.secop.gov.co/Public/Tendering/ContractNoticePhases/View?PPI=CO1.PPI.34527392&amp;isFromPublicArea=True&amp;isModal=False" TargetMode="External"/><Relationship Id="rId697" Type="http://schemas.openxmlformats.org/officeDocument/2006/relationships/hyperlink" Target="https://community.secop.gov.co/Public/Tendering/ContractNoticePhases/View?PPI=CO1.PPI.36389602&amp;isFromPublicArea=True&amp;isModal=False" TargetMode="External"/><Relationship Id="rId252" Type="http://schemas.openxmlformats.org/officeDocument/2006/relationships/hyperlink" Target="https://community.secop.gov.co/Public/Tendering/ContractNoticePhases/View?PPI=CO1.PPI.31233657&amp;isFromPublicArea=True&amp;isModal=False" TargetMode="External"/><Relationship Id="rId47" Type="http://schemas.openxmlformats.org/officeDocument/2006/relationships/hyperlink" Target="https://community.secop.gov.co/Public/Tendering/ContractNoticePhases/View?PPI=CO1.PPI.29849604&amp;isFromPublicArea=True&amp;isModal=False" TargetMode="External"/><Relationship Id="rId112" Type="http://schemas.openxmlformats.org/officeDocument/2006/relationships/hyperlink" Target="https://community.secop.gov.co/Public/Tendering/ContractNoticePhases/View?PPI=CO1.PPI.29844060&amp;isFromPublicArea=True&amp;isModal=False" TargetMode="External"/><Relationship Id="rId557" Type="http://schemas.openxmlformats.org/officeDocument/2006/relationships/hyperlink" Target="https://community.secop.gov.co/Public/Tendering/ContractNoticePhases/View?PPI=CO1.PPI.33340239&amp;isFromPublicArea=True&amp;isModal=False" TargetMode="External"/><Relationship Id="rId196" Type="http://schemas.openxmlformats.org/officeDocument/2006/relationships/hyperlink" Target="https://community.secop.gov.co/Public/Tendering/ContractNoticePhases/View?PPI=CO1.PPI.30842089&amp;isFromPublicArea=True&amp;isModal=False" TargetMode="External"/><Relationship Id="rId417" Type="http://schemas.openxmlformats.org/officeDocument/2006/relationships/hyperlink" Target="https://community.secop.gov.co/Public/Tendering/ContractNoticePhases/View?PPI=CO1.PPI.33484853&amp;isFromPublicArea=True&amp;isModal=False" TargetMode="External"/><Relationship Id="rId624" Type="http://schemas.openxmlformats.org/officeDocument/2006/relationships/hyperlink" Target="https://community.secop.gov.co/Public/Tendering/ContractNoticePhases/View?PPI=CO1.PPI.34857251&amp;isFromPublicArea=True&amp;isModal=False" TargetMode="External"/><Relationship Id="rId263" Type="http://schemas.openxmlformats.org/officeDocument/2006/relationships/hyperlink" Target="https://community.secop.gov.co/Public/Tendering/ContractNoticePhases/View?PPI=CO1.PPI.31453631&amp;isFromPublicArea=True&amp;isModal=False" TargetMode="External"/><Relationship Id="rId470" Type="http://schemas.openxmlformats.org/officeDocument/2006/relationships/hyperlink" Target="https://community.secop.gov.co/Public/Tendering/ContractNo%20ticePhases/View?PPI=CO1.PPI.33510066&amp;isFromPublicArea=Tr%20ue&amp;isModal=False" TargetMode="External"/><Relationship Id="rId58" Type="http://schemas.openxmlformats.org/officeDocument/2006/relationships/hyperlink" Target="https://community.secop.gov.co/Public/Tendering/ContractNoticePhases/View?PPI=CO1.PPI.29849604&amp;isFromPublicArea=True&amp;isModal=False" TargetMode="External"/><Relationship Id="rId123" Type="http://schemas.openxmlformats.org/officeDocument/2006/relationships/hyperlink" Target="https://community.secop.gov.co/Public/Tendering/ContractNoticePhases/View?PPI=CO1.PPI.29844060&amp;isFromPublicArea=True&amp;isModal=False" TargetMode="External"/><Relationship Id="rId330" Type="http://schemas.openxmlformats.org/officeDocument/2006/relationships/hyperlink" Target="https://community.secop.gov.co/Public/Tendering/ContractNoticePhases/View?PPI=CO1.PPI.32425615&amp;isFromPublicArea=True&amp;isModal=False" TargetMode="External"/><Relationship Id="rId568" Type="http://schemas.openxmlformats.org/officeDocument/2006/relationships/hyperlink" Target="https://community.secop.gov.co/Public/Tendering/ContractNoticePhases/View?PPI=CO1.PPI.34083836&amp;isFromPublicArea=True&amp;isModal=False" TargetMode="External"/><Relationship Id="rId428" Type="http://schemas.openxmlformats.org/officeDocument/2006/relationships/hyperlink" Target="https://community.secop.gov.co/Public/Tendering/ContractNo%20ticePhases/View?PPI=CO1.PPI.33510066&amp;isFromPublicArea=Tr%20ue&amp;isModal=False" TargetMode="External"/><Relationship Id="rId635" Type="http://schemas.openxmlformats.org/officeDocument/2006/relationships/hyperlink" Target="https://community.secop.gov.co/Public/Tendering/ContractNoticePhases/View?PPI=CO1.PPI.34534198&amp;isFromPublicArea=True&amp;isModal=False" TargetMode="External"/><Relationship Id="rId274" Type="http://schemas.openxmlformats.org/officeDocument/2006/relationships/hyperlink" Target="https://community.secop.gov.co/Public/Tendering/ContractNoticePhases/View?PPI=CO1.PPI.31367372&amp;isFromPublicArea=True&amp;isModal=False" TargetMode="External"/><Relationship Id="rId481" Type="http://schemas.openxmlformats.org/officeDocument/2006/relationships/hyperlink" Target="https://community.secop.gov.co/Public/Tendering/ContractNo%20ticePhases/View?PPI=CO1.PPI.33510066&amp;isFromPublicArea=Tr%20ue&amp;isModal=False" TargetMode="External"/><Relationship Id="rId702" Type="http://schemas.openxmlformats.org/officeDocument/2006/relationships/hyperlink" Target="https://www.secop.gov.co/CO1ContractsManagement/Tendering/ProcurementContractEdit/View?docUniqueIdentifier=CO1.PCCNTR.4780218&amp;prevCtxUrl=https%3a%2f%2fwww.secop.gov.co%3a443%2fCO1ContractsManagement%2fTendering%2fProcurementContractManagement%2fIndex&amp;prevCtxLbl=Contratos" TargetMode="External"/><Relationship Id="rId69" Type="http://schemas.openxmlformats.org/officeDocument/2006/relationships/hyperlink" Target="https://community.secop.gov.co/Public/Tendering/ContractNoticePhases/View?PPI=CO1.PPI.29844060&amp;isFromPublicArea=True&amp;isModal=False" TargetMode="External"/><Relationship Id="rId134" Type="http://schemas.openxmlformats.org/officeDocument/2006/relationships/hyperlink" Target="https://community.secop.gov.co/Public/Tendering/ContractNoticePhases/View?PPI=CO1.PPI.29844060&amp;isFromPublicArea=True&amp;isModal=False" TargetMode="External"/><Relationship Id="rId579" Type="http://schemas.openxmlformats.org/officeDocument/2006/relationships/hyperlink" Target="https://community.secop.gov.co/Public/Tendering/ContractNoticePhases/View?PPI=CO1.PPI.34363616&amp;isFromPublicArea=True&amp;isModal=False" TargetMode="External"/><Relationship Id="rId341" Type="http://schemas.openxmlformats.org/officeDocument/2006/relationships/hyperlink" Target="https://community.secop.gov.co/Public/Tendering/ContractNoticePhases/View?PPI=CO1.PPI.32462800&amp;isFromPublicArea=True&amp;isModal=False" TargetMode="External"/><Relationship Id="rId439" Type="http://schemas.openxmlformats.org/officeDocument/2006/relationships/hyperlink" Target="https://community.secop.gov.co/Public/Tendering/OpportunityDetail/Index?noticeUID=CO1.NTC.6617855&amp;isFromPublicArea=True&amp;isModal=true&amp;asPopupView=true" TargetMode="External"/><Relationship Id="rId646" Type="http://schemas.openxmlformats.org/officeDocument/2006/relationships/hyperlink" Target="https://community.secop.gov.co/Public/Tendering/ContractNoticePhases/View?PPI=CO1.PPI.35027266&amp;isFromPublicArea=True&amp;isModal=False" TargetMode="External"/><Relationship Id="rId201" Type="http://schemas.openxmlformats.org/officeDocument/2006/relationships/hyperlink" Target="https://community.secop.gov.co/Public/Tendering/ContractNoticePhases/View?PPI=CO1.PPI.30864505&amp;isFromPublicArea=True&amp;isModal=False" TargetMode="External"/><Relationship Id="rId285" Type="http://schemas.openxmlformats.org/officeDocument/2006/relationships/hyperlink" Target="https://community.secop.gov.co/Public/Tendering/ContractNoticePhases/View?PPI=CO1.PPI.31608930&amp;isFromPublicArea=True&amp;isModal=False" TargetMode="External"/><Relationship Id="rId506" Type="http://schemas.openxmlformats.org/officeDocument/2006/relationships/hyperlink" Target="https://community.secop.gov.co/Public/Tendering/ContractNo%20ticePhases/View?PPI=CO1.PPI.33514264&amp;isFromPublicArea=Tr%20ue&amp;isModal=False" TargetMode="External"/><Relationship Id="rId492" Type="http://schemas.openxmlformats.org/officeDocument/2006/relationships/hyperlink" Target="https://community.secop.gov.co/Public/Tendering/ContractNo%20ticePhases/View?PPI=CO1.PPI.33514264&amp;isFromPublicArea=Tr%20ue&amp;isModal=False" TargetMode="External"/><Relationship Id="rId713" Type="http://schemas.openxmlformats.org/officeDocument/2006/relationships/hyperlink" Target="https://community.secop.gov.co/Public/Tendering/ContractNoticePhases/View?PPI=CO1.PPI.36347150&amp;isFromPublicArea=True&amp;isModal=False" TargetMode="External"/><Relationship Id="rId145" Type="http://schemas.openxmlformats.org/officeDocument/2006/relationships/hyperlink" Target="https://community.secop.gov.co/Public/Tendering/ContractNoticePhases/View?PPI=CO1.PPI.29844060&amp;isFromPublicArea=True&amp;isModal=False" TargetMode="External"/><Relationship Id="rId352" Type="http://schemas.openxmlformats.org/officeDocument/2006/relationships/hyperlink" Target="https://community.secop.gov.co/Public/Tendering/ContractNoticePhases/View?PPI=CO1.PPI.32682809&amp;isFromPublicArea=True&amp;isModal=False" TargetMode="External"/><Relationship Id="rId212" Type="http://schemas.openxmlformats.org/officeDocument/2006/relationships/hyperlink" Target="https://community.secop.gov.co/Public/Tendering/ContractNoticePhases/View?PPI=CO1.PPI.30958778&amp;isFromPublicArea=True&amp;isModal=False" TargetMode="External"/><Relationship Id="rId657" Type="http://schemas.openxmlformats.org/officeDocument/2006/relationships/hyperlink" Target="https://community.secop.gov.co/Public/Tendering/ContractNoticePhases/View?PPI=CO1.PPI.35164512&amp;isFromPublicArea=True&amp;isModal=False" TargetMode="External"/><Relationship Id="rId296" Type="http://schemas.openxmlformats.org/officeDocument/2006/relationships/hyperlink" Target="https://community.secop.gov.co/Public/Tendering/ContractNoticePhases/View?PPI=CO1.PPI.31695943&amp;isFromPublicArea=True&amp;isModal=False" TargetMode="External"/><Relationship Id="rId517" Type="http://schemas.openxmlformats.org/officeDocument/2006/relationships/hyperlink" Target="https://community.secop.gov.co/Public/Tendering/ContractNo%20ticePhases/View?PPI=CO1.PPI.33510066&amp;isFromPublicArea=Tr%20ue&amp;isModal=False" TargetMode="External"/><Relationship Id="rId724" Type="http://schemas.openxmlformats.org/officeDocument/2006/relationships/hyperlink" Target="https://community.secop.gov.co/Public/Tendering/ContractNoticePhases/View?PPI=CO1.PPI.36329673&amp;isFromPublicArea=True&amp;isModal=False" TargetMode="External"/><Relationship Id="rId60" Type="http://schemas.openxmlformats.org/officeDocument/2006/relationships/hyperlink" Target="https://community.secop.gov.co/Public/Tendering/ContractNoticePhases/View?PPI=CO1.PPI.29849604&amp;isFromPublicArea=True&amp;isModal=False" TargetMode="External"/><Relationship Id="rId156" Type="http://schemas.openxmlformats.org/officeDocument/2006/relationships/hyperlink" Target="https://community.secop.gov.co/Public/Tendering/ContractNoticePhases/View?PPI=CO1.PPI.29926597&amp;isFromPublicArea=True&amp;isModal=False" TargetMode="External"/><Relationship Id="rId363" Type="http://schemas.openxmlformats.org/officeDocument/2006/relationships/hyperlink" Target="https://community.secop.gov.co/Public/Tendering/ContractNoticePhases/View?PPI=CO1.PPI.32987591&amp;isFromPublicArea=True&amp;isModal=False" TargetMode="External"/><Relationship Id="rId570" Type="http://schemas.openxmlformats.org/officeDocument/2006/relationships/hyperlink" Target="https://community.secop.gov.co/Public/Tendering/ContractNoticePhases/View?PPI=CO1.PPI.34250801&amp;isFromPublicArea=True&amp;isModal=False" TargetMode="External"/><Relationship Id="rId223" Type="http://schemas.openxmlformats.org/officeDocument/2006/relationships/hyperlink" Target="https://community.secop.gov.co/Public/Tendering/ContractNoticePhases/View?PPI=CO1.PPI.30958778&amp;isFromPublicArea=True&amp;isModal=False" TargetMode="External"/><Relationship Id="rId430" Type="http://schemas.openxmlformats.org/officeDocument/2006/relationships/hyperlink" Target="https://community.secop.gov.co/Public/Tendering/ContractNoticePhases/View?PPI=CO1.PPI.33515683&amp;isFromPublicArea=True&amp;isModal=False" TargetMode="External"/><Relationship Id="rId668" Type="http://schemas.openxmlformats.org/officeDocument/2006/relationships/hyperlink" Target="https://community.secop.gov.co/Public/Tendering/ContractNoticePhases/View?PPI=CO1.PPI.35453854&amp;isFromPublicArea=True&amp;isModal=False" TargetMode="External"/><Relationship Id="rId18" Type="http://schemas.openxmlformats.org/officeDocument/2006/relationships/hyperlink" Target="https://community.secop.gov.co/Public/Tendering/ContractNoticePhases/View?PPI=CO1.PPI.29400331&amp;isFromPublicArea=True&amp;isModal=False" TargetMode="External"/><Relationship Id="rId528" Type="http://schemas.openxmlformats.org/officeDocument/2006/relationships/hyperlink" Target="https://community.secop.gov.co/Public/Tendering/ContractNo%20ticePhases/View?PPI=CO1.PPI.33510066&amp;isFromPublicArea=Tr%20ue&amp;isModal=False" TargetMode="External"/><Relationship Id="rId735" Type="http://schemas.openxmlformats.org/officeDocument/2006/relationships/hyperlink" Target="https://www.secop.gov.co/CO1ContractsManagement/Tendering/ProcurementContractEdit/ViewdocUniqueIdentifier=CO1.PCCNTR.2917532&amp;prevCtxUrl=https%3a%2f%2fwww.secop.gov.co%3a443%2fCO1ContractsManagement%2fTendering%2fProcurementContractManagement%2fIndprevCtxLbl=Procurement+Contracts+Management" TargetMode="External"/><Relationship Id="rId167" Type="http://schemas.openxmlformats.org/officeDocument/2006/relationships/hyperlink" Target="https://community.secop.gov.co/Public/Tendering/ContractNoticePhases/View?PPI=CO1.PPI.30154945&amp;isFromPublicArea=True&amp;isModal=False" TargetMode="External"/><Relationship Id="rId374" Type="http://schemas.openxmlformats.org/officeDocument/2006/relationships/hyperlink" Target="https://community.secop.gov.co/Public/Tendering/ContractNoticePhases/View?PPI=CO1.PPI.32905762&amp;isFromPublicArea=True&amp;isModal=False" TargetMode="External"/><Relationship Id="rId581" Type="http://schemas.openxmlformats.org/officeDocument/2006/relationships/hyperlink" Target="https://community.secop.gov.co/Public/Tendering/ContractNoticePhases/View?PPI=CO1.PPI.34383668&amp;isFromPublicArea=True&amp;isModal=False" TargetMode="External"/><Relationship Id="rId71" Type="http://schemas.openxmlformats.org/officeDocument/2006/relationships/hyperlink" Target="https://community.secop.gov.co/Public/Tendering/ContractNoticePhases/View?PPI=CO1.PPI.29844060&amp;isFromPublicArea=True&amp;isModal=False" TargetMode="External"/><Relationship Id="rId234" Type="http://schemas.openxmlformats.org/officeDocument/2006/relationships/hyperlink" Target="https://community.secop.gov.co/Public/Tendering/ContractNoticePhases/View?PPI=CO1.PPI.30958778&amp;isFromPublicArea=True&amp;isModal=False" TargetMode="External"/><Relationship Id="rId679" Type="http://schemas.openxmlformats.org/officeDocument/2006/relationships/hyperlink" Target="https://community.secop.gov.co/Public/Tendering/ContractNoticePhases/View?PPI=CO1.PPI.35568147&amp;isFromPublicArea=True&amp;isModal=False" TargetMode="External"/><Relationship Id="rId2" Type="http://schemas.openxmlformats.org/officeDocument/2006/relationships/hyperlink" Target="https://community.secop.gov.co/Public/Tendering/ContractNoticePhases/View?PPI=CO1.PPI.29147391&amp;isFromPublicArea=True&amp;isModal=False" TargetMode="External"/><Relationship Id="rId29" Type="http://schemas.openxmlformats.org/officeDocument/2006/relationships/hyperlink" Target="https://community.secop.gov.co/Public/Tendering/ContractNoticePhases/View?PPI=CO1.PPI.29809566&amp;isFromPublicArea=True&amp;isModal=False" TargetMode="External"/><Relationship Id="rId441" Type="http://schemas.openxmlformats.org/officeDocument/2006/relationships/hyperlink" Target="https://community.secop.gov.co/Public/Tendering/ContractNoticePhases/View?PPI=CO1.PPI.33510066&amp;isFromPublicArea=True&amp;isModal=False" TargetMode="External"/><Relationship Id="rId539" Type="http://schemas.openxmlformats.org/officeDocument/2006/relationships/hyperlink" Target="https://community.secop.gov.co/Public/Tendering/ContractNoticePhases/View?PPI=CO1.PPI.33783782&amp;isFromPublicArea=True&amp;isModal=False" TargetMode="External"/><Relationship Id="rId746" Type="http://schemas.openxmlformats.org/officeDocument/2006/relationships/table" Target="../tables/table1.xml"/><Relationship Id="rId178" Type="http://schemas.openxmlformats.org/officeDocument/2006/relationships/hyperlink" Target="https://community.secop.gov.co/Public/Tendering/ContractNoticePhases/View?PPI=CO1.PPI.30464039&amp;isFromPublicArea=True&amp;isModal=False" TargetMode="External"/><Relationship Id="rId301" Type="http://schemas.openxmlformats.org/officeDocument/2006/relationships/hyperlink" Target="https://community.secop.gov.co/Public/Tendering/ContractNoticePhases/View?PPI=CO1.PPI.31827310&amp;isFromPublicArea=True&amp;isModal=False" TargetMode="External"/><Relationship Id="rId82" Type="http://schemas.openxmlformats.org/officeDocument/2006/relationships/hyperlink" Target="https://community.secop.gov.co/Public/Tendering/ContractNoticePhases/View?PPI=CO1.PPI.29844060&amp;isFromPublicArea=True&amp;isModal=False" TargetMode="External"/><Relationship Id="rId385" Type="http://schemas.openxmlformats.org/officeDocument/2006/relationships/hyperlink" Target="https://community.secop.gov.co/Public/Tendering/ContractNoticePhases/View?PPI=CO1.PPI.31666044&amp;isFromPublicArea=True&amp;isModal=False" TargetMode="External"/><Relationship Id="rId592" Type="http://schemas.openxmlformats.org/officeDocument/2006/relationships/hyperlink" Target="https://community.secop.gov.co/Public/Tendering/ContractNoticePhases/View?PPI=CO1.PPI.34353713&amp;isFromPublicArea=True&amp;isModal=False" TargetMode="External"/><Relationship Id="rId606" Type="http://schemas.openxmlformats.org/officeDocument/2006/relationships/hyperlink" Target="https://community.secop.gov.co/Public/Tendering/ContractNoticePhases/View?PPI=CO1.PPI.29446956&amp;isFromPublicArea=True&amp;isModal=False" TargetMode="External"/><Relationship Id="rId245" Type="http://schemas.openxmlformats.org/officeDocument/2006/relationships/hyperlink" Target="https://community.secop.gov.co/Public/Tendering/ContractNoticePhases/View?PPI=CO1.PPI.30742992&amp;isFromPublicArea=True&amp;isModal=False" TargetMode="External"/><Relationship Id="rId452" Type="http://schemas.openxmlformats.org/officeDocument/2006/relationships/hyperlink" Target="https://community.secop.gov.co/Public/Tendering/ContractNoticePhases/View?PPI=CO1.PPI.33510066&amp;isFromPublicArea=True&amp;isModal=False" TargetMode="External"/><Relationship Id="rId105" Type="http://schemas.openxmlformats.org/officeDocument/2006/relationships/hyperlink" Target="https://community.secop.gov.co/Public/Tendering/ContractNoticePhases/View?PPI=CO1.PPI.29844060&amp;isFromPublicArea=True&amp;isModal=False" TargetMode="External"/><Relationship Id="rId312" Type="http://schemas.openxmlformats.org/officeDocument/2006/relationships/hyperlink" Target="https://community.secop.gov.co/Public/Tendering/ContractNoticePhases/View?PPI=CO1.PPI.32113746&amp;isFromPublicArea=True&amp;isModal=False" TargetMode="External"/><Relationship Id="rId93" Type="http://schemas.openxmlformats.org/officeDocument/2006/relationships/hyperlink" Target="https://community.secop.gov.co/Public/Tendering/ContractNoticePhases/View?PPI=CO1.PPI.29844060&amp;isFromPublicArea=True&amp;isModal=False" TargetMode="External"/><Relationship Id="rId189" Type="http://schemas.openxmlformats.org/officeDocument/2006/relationships/hyperlink" Target="https://community.secop.gov.co/Public/Tendering/ContractNoticePhases/View?PPI=CO1.PPI.30661416&amp;isFromPublicArea=True&amp;isModal=False" TargetMode="External"/><Relationship Id="rId396" Type="http://schemas.openxmlformats.org/officeDocument/2006/relationships/hyperlink" Target="https://community.secop.gov.co/Public/Tendering/ContractNoticePhases/View?PPI=CO1.PPI.32984966&amp;isFromPublicArea=True&amp;isModal=False" TargetMode="External"/><Relationship Id="rId617" Type="http://schemas.openxmlformats.org/officeDocument/2006/relationships/hyperlink" Target="https://community.secop.gov.co/Public/Tendering/ContractNoticePhases/View?PPI=CO1.PPI.34265332&amp;isFromPublicArea=True&amp;isModal=False" TargetMode="External"/><Relationship Id="rId256" Type="http://schemas.openxmlformats.org/officeDocument/2006/relationships/hyperlink" Target="https://www.colombiacompra.gov.co/tienda-virtual-del-estado-colombiano/ordenes-compra/127577" TargetMode="External"/><Relationship Id="rId463" Type="http://schemas.openxmlformats.org/officeDocument/2006/relationships/hyperlink" Target="https://community.secop.gov.co/Public/Tendering/ContractNoticePhases/View?PPI=CO1.PPI.33514264&amp;isFromPublicArea=True&amp;isModal=False" TargetMode="External"/><Relationship Id="rId670" Type="http://schemas.openxmlformats.org/officeDocument/2006/relationships/hyperlink" Target="https://community.secop.gov.co/Public/Tendering/ContractNoticePhases/View?PPI=CO1.PPI.34361134&amp;isFromPublicArea=True&amp;isModal=False" TargetMode="External"/><Relationship Id="rId116" Type="http://schemas.openxmlformats.org/officeDocument/2006/relationships/hyperlink" Target="https://community.secop.gov.co/Public/Tendering/ContractNoticePhases/View?PPI=CO1.PPI.29844060&amp;isFromPublicArea=True&amp;isModal=False" TargetMode="External"/><Relationship Id="rId323" Type="http://schemas.openxmlformats.org/officeDocument/2006/relationships/hyperlink" Target="https://community.secop.gov.co/Public/Tendering/ContractNoticePhases/View?PPI=CO1.PPI.32466849&amp;isFromPublicArea=True&amp;isModal=False" TargetMode="External"/><Relationship Id="rId530" Type="http://schemas.openxmlformats.org/officeDocument/2006/relationships/hyperlink" Target="https://community.secop.gov.co/Public/Tendering/ContractNoticePhases/View?PPI=CO1.PPI.33510066&amp;isFromPublicArea=True&amp;isModal=False" TargetMode="External"/><Relationship Id="rId20" Type="http://schemas.openxmlformats.org/officeDocument/2006/relationships/hyperlink" Target="https://community.secop.gov.co/Public/Tendering/ContractNoticePhases/View?PPI=CO1.PPI.29417632&amp;isFromPublicArea=True&amp;isModal=False" TargetMode="External"/><Relationship Id="rId62" Type="http://schemas.openxmlformats.org/officeDocument/2006/relationships/hyperlink" Target="https://community.secop.gov.co/Public/Tendering/ContractNoticePhases/View?PPI=CO1.PPI.29849604&amp;isFromPublicArea=True&amp;isModal=False" TargetMode="External"/><Relationship Id="rId365" Type="http://schemas.openxmlformats.org/officeDocument/2006/relationships/hyperlink" Target="https://community.secop.gov.co/Public/Tendering/ContractNoticePhases/View?PPI=CO1.PPI.32900840&amp;isFromPublicArea=True&amp;isModal=False" TargetMode="External"/><Relationship Id="rId572" Type="http://schemas.openxmlformats.org/officeDocument/2006/relationships/hyperlink" Target="https://community.secop.gov.co/Public/Tendering/ContractNoticePhases/View?PPI=CO1.PPI.34205501&amp;isFromPublicArea=True&amp;isModal=False" TargetMode="External"/><Relationship Id="rId628" Type="http://schemas.openxmlformats.org/officeDocument/2006/relationships/hyperlink" Target="https://community.secop.gov.co/Public/Tendering/ContractNoticePhases/View?PPI=CO1.PPI.34706473&amp;isFromPublicArea=True&amp;isModal=False" TargetMode="External"/><Relationship Id="rId225" Type="http://schemas.openxmlformats.org/officeDocument/2006/relationships/hyperlink" Target="https://community.secop.gov.co/Public/Tendering/ContractNoticePhases/View?PPI=CO1.PPI.30958778&amp;isFromPublicArea=True&amp;isModal=False" TargetMode="External"/><Relationship Id="rId267" Type="http://schemas.openxmlformats.org/officeDocument/2006/relationships/hyperlink" Target="https://community.secop.gov.co/Public/Tendering/ContractNoticePhases/View?PPI=CO1.PPI.31273712&amp;isFromPublicArea=True&amp;isModal=False" TargetMode="External"/><Relationship Id="rId432" Type="http://schemas.openxmlformats.org/officeDocument/2006/relationships/hyperlink" Target="https://community.secop.gov.co/Public/Tendering/ContractNo%20ticePhases/View?PPI=CO1.PPI.33514264&amp;isFromPublicArea=Tr%20ue&amp;isModal=False" TargetMode="External"/><Relationship Id="rId474" Type="http://schemas.openxmlformats.org/officeDocument/2006/relationships/hyperlink" Target="https://community.secop.gov.co/Public/Tendering/ContractNo%20ticePhases/View?PPI=CO1.PPI.33514264&amp;isFromPublicArea=Tr%20ue&amp;isModal=False" TargetMode="External"/><Relationship Id="rId127" Type="http://schemas.openxmlformats.org/officeDocument/2006/relationships/hyperlink" Target="https://community.secop.gov.co/Public/Tendering/ContractNoticePhases/View?PPI=CO1.PPI.29844060&amp;isFromPublicArea=True&amp;isModal=False" TargetMode="External"/><Relationship Id="rId681" Type="http://schemas.openxmlformats.org/officeDocument/2006/relationships/hyperlink" Target="https://community.secop.gov.co/Public/Tendering/ContractNoticePhases/View?PPI=CO1.PPI.35625415&amp;isFromPublicArea=True&amp;isModal=False" TargetMode="External"/><Relationship Id="rId737" Type="http://schemas.openxmlformats.org/officeDocument/2006/relationships/hyperlink" Target="https://www.secop.gov.co/CO1ContractsManagement/Tendering/ProcurementContractEdit/View?docUniqueIdentifier=CO1.PCCNTR.4025999&amp;prevCtxUrl=https%3a%2f%2fwww.secop.gov.co%3a443%2fCO1ContractsManagement%2fTendering%2fProcurementContractManagement%2fIndex&amp;prevCtxLbl=Contratos" TargetMode="External"/><Relationship Id="rId31" Type="http://schemas.openxmlformats.org/officeDocument/2006/relationships/hyperlink" Target="https://community.secop.gov.co/Public/Tendering/ContractNoticePhases/View?PPI=CO1.PPI.29809056&amp;isFromPublicArea=True&amp;isModal=False" TargetMode="External"/><Relationship Id="rId73" Type="http://schemas.openxmlformats.org/officeDocument/2006/relationships/hyperlink" Target="https://community.secop.gov.co/Public/Tendering/ContractNoticePhases/View?PPI=CO1.PPI.29844060&amp;isFromPublicArea=True&amp;isModal=False" TargetMode="External"/><Relationship Id="rId169" Type="http://schemas.openxmlformats.org/officeDocument/2006/relationships/hyperlink" Target="https://www.colombiacompra.gov.co/tienda-virtual-del-estado-colombiano/ordenes-compra/125769" TargetMode="External"/><Relationship Id="rId334" Type="http://schemas.openxmlformats.org/officeDocument/2006/relationships/hyperlink" Target="https://community.secop.gov.co/Public/Tendering/ContractNoticePhases/View?PPI=CO1.PPI.32469786&amp;isFromPublicArea=True&amp;isModal=False" TargetMode="External"/><Relationship Id="rId376" Type="http://schemas.openxmlformats.org/officeDocument/2006/relationships/hyperlink" Target="https://community.secop.gov.co/Public/Tendering/ContractNoticePhases/View?PPI=CO1.PPI.32933159&amp;isFromPublicArea=True&amp;isModal=False" TargetMode="External"/><Relationship Id="rId541" Type="http://schemas.openxmlformats.org/officeDocument/2006/relationships/hyperlink" Target="https://community.secop.gov.co/Public/Tendering/ContractNoticePhases/View?PPI=CO1.PPI.33451197&amp;isFromPublicArea=True&amp;isModal=False" TargetMode="External"/><Relationship Id="rId583" Type="http://schemas.openxmlformats.org/officeDocument/2006/relationships/hyperlink" Target="https://community.secop.gov.co/Public/Tendering/ContractNoticePhases/View?PPI=CO1.PPI.34353713&amp;isFromPublicArea=True&amp;isModal=False" TargetMode="External"/><Relationship Id="rId639" Type="http://schemas.openxmlformats.org/officeDocument/2006/relationships/hyperlink" Target="https://community.secop.gov.co/Public/Tendering/ContractNoticePhases/View?PPI=CO1.PPI.34838536&amp;isFromPublicArea=True&amp;isModal=False" TargetMode="External"/><Relationship Id="rId4" Type="http://schemas.openxmlformats.org/officeDocument/2006/relationships/hyperlink" Target="https://community.secop.gov.co/Public/Tendering/ContractNoticePhases/View?PPI=CO1.PPI.29274316&amp;isFromPublicArea=True&amp;isModal=False" TargetMode="External"/><Relationship Id="rId180" Type="http://schemas.openxmlformats.org/officeDocument/2006/relationships/hyperlink" Target="https://community.secop.gov.co/Public/Tendering/ContractNoticePhases/View?PPI=CO1.PPI.30464039&amp;isFromPublicArea=True&amp;isModal=False" TargetMode="External"/><Relationship Id="rId236" Type="http://schemas.openxmlformats.org/officeDocument/2006/relationships/hyperlink" Target="https://community.secop.gov.co/Public/Tendering/ContractNoticePhases/View?PPI=CO1.PPI.30958778&amp;isFromPublicArea=True&amp;isModal=False" TargetMode="External"/><Relationship Id="rId278" Type="http://schemas.openxmlformats.org/officeDocument/2006/relationships/hyperlink" Target="https://community.secop.gov.co/Public/Tendering/ContractNoticePhases/View?PPI=CO1.PPI.31453509&amp;isFromPublicArea=True&amp;isModal=False" TargetMode="External"/><Relationship Id="rId401" Type="http://schemas.openxmlformats.org/officeDocument/2006/relationships/hyperlink" Target="https://community.secop.gov.co/Public/Tendering/ContractNoticePhases/View?PPI=CO1.PPI.33039372&amp;isFromPublicArea=True&amp;isModal=False" TargetMode="External"/><Relationship Id="rId443" Type="http://schemas.openxmlformats.org/officeDocument/2006/relationships/hyperlink" Target="https://community.secop.gov.co/Public/Tendering/ContractNoticePhases/View?PPI=CO1.PPI.33510066&amp;isFromPublicArea=True&amp;isModal=False" TargetMode="External"/><Relationship Id="rId650" Type="http://schemas.openxmlformats.org/officeDocument/2006/relationships/hyperlink" Target="https://community.secop.gov.co/Public/Tendering/ContractNoticePhases/View?PPI=CO1.PPI.35007723&amp;isFromPublicArea=True&amp;isModal=False" TargetMode="External"/><Relationship Id="rId303" Type="http://schemas.openxmlformats.org/officeDocument/2006/relationships/hyperlink" Target="https://community.secop.gov.co/Public/Tendering/ContractNoticePhases/View?PPI=CO1.PPI.31857403&amp;isFromPublicArea=True&amp;isModal=False" TargetMode="External"/><Relationship Id="rId485" Type="http://schemas.openxmlformats.org/officeDocument/2006/relationships/hyperlink" Target="https://community.secop.gov.co/Public/Tendering/ContractNo%20ticePhases/View?PPI=CO1.PPI.33514264&amp;isFromPublicArea=Tr%20ue&amp;isModal=False" TargetMode="External"/><Relationship Id="rId692" Type="http://schemas.openxmlformats.org/officeDocument/2006/relationships/hyperlink" Target="https://community.secop.gov.co/Public/Tendering/ContractNoticePhases/View?PPI=CO1.PPI.36101435&amp;isFromPublicArea=True&amp;isModal=False" TargetMode="External"/><Relationship Id="rId706" Type="http://schemas.openxmlformats.org/officeDocument/2006/relationships/hyperlink" Target="https://community.secop.gov.co/Public/Tendering/ContractNoticePhases/View?PPI=CO1.PPI.36199826&amp;isFromPublicArea=True&amp;isModal=False" TargetMode="External"/><Relationship Id="rId748" Type="http://schemas.microsoft.com/office/2017/10/relationships/threadedComment" Target="../threadedComments/threadedComment1.xml"/><Relationship Id="rId42" Type="http://schemas.openxmlformats.org/officeDocument/2006/relationships/hyperlink" Target="https://community.secop.gov.co/Public/Tendering/ContractNoticePhases/View?PPI=CO1.PPI.29849604&amp;isFromPublicArea=True&amp;isModal=False" TargetMode="External"/><Relationship Id="rId84" Type="http://schemas.openxmlformats.org/officeDocument/2006/relationships/hyperlink" Target="https://community.secop.gov.co/Public/Tendering/ContractNoticePhases/View?PPI=CO1.PPI.29844060&amp;isFromPublicArea=True&amp;isModal=False" TargetMode="External"/><Relationship Id="rId138" Type="http://schemas.openxmlformats.org/officeDocument/2006/relationships/hyperlink" Target="https://community.secop.gov.co/Public/Tendering/ContractNoticePhases/View?PPI=CO1.PPI.29844060&amp;isFromPublicArea=True&amp;isModal=False" TargetMode="External"/><Relationship Id="rId345" Type="http://schemas.openxmlformats.org/officeDocument/2006/relationships/hyperlink" Target="https://community.secop.gov.co/Public/Tendering/ContractNoticePhases/View?PPI=CO1.PPI.32546002&amp;isFromPublicArea=True&amp;isModal=False" TargetMode="External"/><Relationship Id="rId387" Type="http://schemas.openxmlformats.org/officeDocument/2006/relationships/hyperlink" Target="https://community.secop.gov.co/Public/Tendering/ContractNoticePhases/View?PPI=CO1.PPI.32905762&amp;isFromPublicArea=True&amp;isModal=False" TargetMode="External"/><Relationship Id="rId510" Type="http://schemas.openxmlformats.org/officeDocument/2006/relationships/hyperlink" Target="https://community.secop.gov.co/Public/Tendering/ContractNo%20ticePhases/View?PPI=CO1.PPI.33510066&amp;isFromPublicArea=Tr%20ue&amp;isModal=False" TargetMode="External"/><Relationship Id="rId552" Type="http://schemas.openxmlformats.org/officeDocument/2006/relationships/hyperlink" Target="https://community.secop.gov.co/Public/Tendering/ContractNoticePhases/View?PPI=CO1.PPI.33810527&amp;isFromPublicArea=True&amp;isModal=False" TargetMode="External"/><Relationship Id="rId594" Type="http://schemas.openxmlformats.org/officeDocument/2006/relationships/hyperlink" Target="https://community.secop.gov.co/Public/Tendering/ContractNoticePhases/View?PPI=CO1.PPI.34353713&amp;isFromPublicArea=True&amp;isModal=False" TargetMode="External"/><Relationship Id="rId608" Type="http://schemas.openxmlformats.org/officeDocument/2006/relationships/hyperlink" Target="https://community.secop.gov.co/Public/Tendering/ContractNoticePhases/View?PPI=CO1.PPI.29591164&amp;isFromPublicArea=True&amp;isModal=False" TargetMode="External"/><Relationship Id="rId191" Type="http://schemas.openxmlformats.org/officeDocument/2006/relationships/hyperlink" Target="https://community.secop.gov.co/Public/Tendering/ContractNoticePhases/View?PPI=CO1.PPI.30672020&amp;isFromPublicArea=True&amp;isModal=False" TargetMode="External"/><Relationship Id="rId205" Type="http://schemas.openxmlformats.org/officeDocument/2006/relationships/hyperlink" Target="https://community.secop.gov.co/Public/Tendering/ContractNoticePhases/View?PPI=CO1.PPI.30963988&amp;isFromPublicArea=True&amp;isModal=False" TargetMode="External"/><Relationship Id="rId247" Type="http://schemas.openxmlformats.org/officeDocument/2006/relationships/hyperlink" Target="https://community.secop.gov.co/Public/Tendering/ContractNoticePhases/View?PPI=CO1.PPI.31145895&amp;isFromPublicArea=True&amp;isModal=False" TargetMode="External"/><Relationship Id="rId412" Type="http://schemas.openxmlformats.org/officeDocument/2006/relationships/hyperlink" Target="https://community.secop.gov.co/Public/Tendering/ContractNoticePhases/View?PPI=CO1.PPI.33797673&amp;isFromPublicArea=True&amp;isModal=False" TargetMode="External"/><Relationship Id="rId107" Type="http://schemas.openxmlformats.org/officeDocument/2006/relationships/hyperlink" Target="https://community.secop.gov.co/Public/Tendering/ContractNoticePhases/View?PPI=CO1.PPI.29844060&amp;isFromPublicArea=True&amp;isModal=False" TargetMode="External"/><Relationship Id="rId289" Type="http://schemas.openxmlformats.org/officeDocument/2006/relationships/hyperlink" Target="https://community.secop.gov.co/Public/Tendering/ContractNoticePhases/View?PPI=CO1.PPI.31695943&amp;isFromPublicArea=True&amp;isModal=False" TargetMode="External"/><Relationship Id="rId454" Type="http://schemas.openxmlformats.org/officeDocument/2006/relationships/hyperlink" Target="https://community.secop.gov.co/Public/Tendering/ContractNo%20ticePhases/View?PPI=CO1.PPI.33514264&amp;isFromPublicArea=Tr%20ue&amp;isModal=False" TargetMode="External"/><Relationship Id="rId496" Type="http://schemas.openxmlformats.org/officeDocument/2006/relationships/hyperlink" Target="https://community.secop.gov.co/Public/Tendering/ContractNo%20ticePhases/View?PPI=CO1.PPI.33514264&amp;isFromPublicArea=Tr%20ue&amp;isModal=False" TargetMode="External"/><Relationship Id="rId661" Type="http://schemas.openxmlformats.org/officeDocument/2006/relationships/hyperlink" Target="https://community.secop.gov.co/Public/Tendering/ContractNoticePhases/View?PPI=CO1.PPI.35282266&amp;isFromPublicArea=True&amp;isModal=False" TargetMode="External"/><Relationship Id="rId717" Type="http://schemas.openxmlformats.org/officeDocument/2006/relationships/hyperlink" Target="https://community.secop.gov.co/Public/Tendering/ContractNoticePhases/View?PPI=CO1.PPI.36317498&amp;isFromPublicArea=True&amp;isModal=False" TargetMode="External"/><Relationship Id="rId11" Type="http://schemas.openxmlformats.org/officeDocument/2006/relationships/hyperlink" Target="https://community.secop.gov.co/Public/Tendering/ContractNoticePhases/View?PPI=CO1.PPI.29359392&amp;isFromPublicArea=True&amp;isModal=False" TargetMode="External"/><Relationship Id="rId53" Type="http://schemas.openxmlformats.org/officeDocument/2006/relationships/hyperlink" Target="https://community.secop.gov.co/Public/Tendering/ContractNoticePhases/View?PPI=CO1.PPI.29849604&amp;isFromPublicArea=True&amp;isModal=False" TargetMode="External"/><Relationship Id="rId149" Type="http://schemas.openxmlformats.org/officeDocument/2006/relationships/hyperlink" Target="https://community.secop.gov.co/Public/Tendering/ContractNoticePhases/View?PPI=CO1.PPI.29844060&amp;isFromPublicArea=True&amp;isModal=False" TargetMode="External"/><Relationship Id="rId314" Type="http://schemas.openxmlformats.org/officeDocument/2006/relationships/hyperlink" Target="https://community.secop.gov.co/Public/Tendering/ContractNoticePhases/View?PPI=CO1.PPI.32115267&amp;isFromPublicArea=True&amp;isModal=False" TargetMode="External"/><Relationship Id="rId356" Type="http://schemas.openxmlformats.org/officeDocument/2006/relationships/hyperlink" Target="https://community.secop.gov.co/Public/Tendering/ContractNoticePhases/View?PPI=CO1.PPI.32768408&amp;isFromPublicArea=True&amp;isModal=False" TargetMode="External"/><Relationship Id="rId398" Type="http://schemas.openxmlformats.org/officeDocument/2006/relationships/hyperlink" Target="https://community.secop.gov.co/Public/Tendering/ContractNoticePhases/View?PPI=CO1.PPI.33021517&amp;isFromPublicArea=True&amp;isModal=False" TargetMode="External"/><Relationship Id="rId521" Type="http://schemas.openxmlformats.org/officeDocument/2006/relationships/hyperlink" Target="https://community.secop.gov.co/Public/Tendering/ContractNo%20ticePhases/View?PPI=CO1.PPI.33510066&amp;isFromPublicArea=Tr%20ue&amp;isModal=False" TargetMode="External"/><Relationship Id="rId563" Type="http://schemas.openxmlformats.org/officeDocument/2006/relationships/hyperlink" Target="https://community.secop.gov.co/Public/Tendering/ContractNoticePhases/View?PPI=CO1.PPI.33965662&amp;isFromPublicArea=True&amp;isModal=False" TargetMode="External"/><Relationship Id="rId619" Type="http://schemas.openxmlformats.org/officeDocument/2006/relationships/hyperlink" Target="mailto:yhenao@indeportesantioquia.gov.co" TargetMode="External"/><Relationship Id="rId95" Type="http://schemas.openxmlformats.org/officeDocument/2006/relationships/hyperlink" Target="https://community.secop.gov.co/Public/Tendering/ContractNoticePhases/View?PPI=CO1.PPI.29844060&amp;isFromPublicArea=True&amp;isModal=False" TargetMode="External"/><Relationship Id="rId160" Type="http://schemas.openxmlformats.org/officeDocument/2006/relationships/hyperlink" Target="https://community.secop.gov.co/Public/Tendering/ContractNoticePhases/View?PPI=CO1.PPI.29996749&amp;isFromPublicArea=True&amp;isModal=False" TargetMode="External"/><Relationship Id="rId216" Type="http://schemas.openxmlformats.org/officeDocument/2006/relationships/hyperlink" Target="https://community.secop.gov.co/Public/Tendering/ContractNoticePhases/View?PPI=CO1.PPI.30958778&amp;isFromPublicArea=True&amp;isModal=False" TargetMode="External"/><Relationship Id="rId423" Type="http://schemas.openxmlformats.org/officeDocument/2006/relationships/hyperlink" Target="https://community.secop.gov.co/Public/Tendering/ContractNo%20ticePhases/View?PPI=CO1.PPI.33510066&amp;isFromPublicArea=Tr%20ue&amp;isModal=False" TargetMode="External"/><Relationship Id="rId258" Type="http://schemas.openxmlformats.org/officeDocument/2006/relationships/hyperlink" Target="https://community.secop.gov.co/Public/Tendering/ContractNoticePhases/View?PPI=CO1.PPI.31419684&amp;isFromPublicArea=True&amp;isModal=False" TargetMode="External"/><Relationship Id="rId465" Type="http://schemas.openxmlformats.org/officeDocument/2006/relationships/hyperlink" Target="https://community.secop.gov.co/Public/Tendering/ContractNo%20ticePhases/View?PPI=CO1.PPI.33510066&amp;isFromPublicArea=Tr%20ue&amp;isModal=False" TargetMode="External"/><Relationship Id="rId630" Type="http://schemas.openxmlformats.org/officeDocument/2006/relationships/hyperlink" Target="https://community.secop.gov.co/Public/Tendering/ContractNoticePhases/View?PPI=CO1.PPI.34814335&amp;isFromPublicArea=True&amp;isModal=False" TargetMode="External"/><Relationship Id="rId672" Type="http://schemas.openxmlformats.org/officeDocument/2006/relationships/hyperlink" Target="https://community.secop.gov.co/Public/Tendering/ContractNoticePhases/View?PPI=CO1.PPI.35268948&amp;isFromPublicArea=True&amp;isModal=False" TargetMode="External"/><Relationship Id="rId728" Type="http://schemas.openxmlformats.org/officeDocument/2006/relationships/hyperlink" Target="https://community.secop.gov.co/Public/Tendering/ContractNoticePhases/View?PPI=CO1.PPI.36338343&amp;isFromPublicArea=True&amp;isModal=False" TargetMode="External"/><Relationship Id="rId22" Type="http://schemas.openxmlformats.org/officeDocument/2006/relationships/hyperlink" Target="https://community.secop.gov.co/Public/Tendering/ContractNoticePhases/View?PPI=CO1.PPI.29359516&amp;isFromPublicArea=True&amp;isModal=False" TargetMode="External"/><Relationship Id="rId64" Type="http://schemas.openxmlformats.org/officeDocument/2006/relationships/hyperlink" Target="https://community.secop.gov.co/Public/Tendering/ContractNoticePhases/View?PPI=CO1.PPI.29849604&amp;isFromPublicArea=True&amp;isModal=False" TargetMode="External"/><Relationship Id="rId118" Type="http://schemas.openxmlformats.org/officeDocument/2006/relationships/hyperlink" Target="https://community.secop.gov.co/Public/Tendering/ContractNoticePhases/View?PPI=CO1.PPI.29844060&amp;isFromPublicArea=True&amp;isModal=False" TargetMode="External"/><Relationship Id="rId325" Type="http://schemas.openxmlformats.org/officeDocument/2006/relationships/hyperlink" Target="https://community.secop.gov.co/Public/Tendering/ContractNoticePhases/View?PPI=CO1.PPI.32458804&amp;isFromPublicArea=True&amp;isModal=False" TargetMode="External"/><Relationship Id="rId367" Type="http://schemas.openxmlformats.org/officeDocument/2006/relationships/hyperlink" Target="https://community.secop.gov.co/Public/Tendering/ContractNoticePhases/View?PPI=CO1.PPI.32905762&amp;isFromPublicArea=True&amp;isModal=False" TargetMode="External"/><Relationship Id="rId532" Type="http://schemas.openxmlformats.org/officeDocument/2006/relationships/hyperlink" Target="https://community.secop.gov.co/Public/Tendering/ContractNoticePhases/View?PPI=CO1.PPI.33510066&amp;isFromPublicArea=True&amp;isModal=False" TargetMode="External"/><Relationship Id="rId574" Type="http://schemas.openxmlformats.org/officeDocument/2006/relationships/hyperlink" Target="https://community.secop.gov.co/Public/Tendering/ContractNoticePhases/View?PPI=CO1.PPI.34239928&amp;isFromPublicArea=True&amp;isModal=False" TargetMode="External"/><Relationship Id="rId171" Type="http://schemas.openxmlformats.org/officeDocument/2006/relationships/hyperlink" Target="https://community.secop.gov.co/Public/Tendering/ContractNoticePhases/View?PPI=CO1.PPI.30457735&amp;isFromPublicArea=True&amp;isModal=False" TargetMode="External"/><Relationship Id="rId227" Type="http://schemas.openxmlformats.org/officeDocument/2006/relationships/hyperlink" Target="https://community.secop.gov.co/Public/Tendering/ContractNoticePhases/View?PPI=CO1.PPI.30958778&amp;isFromPublicArea=True&amp;isModal=False" TargetMode="External"/><Relationship Id="rId269" Type="http://schemas.openxmlformats.org/officeDocument/2006/relationships/hyperlink" Target="https://community.secop.gov.co/Public/Tendering/ContractNoticePhases/View?PPI=CO1.PPI.31295595&amp;isFromPublicArea=True&amp;isModal=False" TargetMode="External"/><Relationship Id="rId434" Type="http://schemas.openxmlformats.org/officeDocument/2006/relationships/hyperlink" Target="https://community.secop.gov.co/Public/Tendering/ContractNo%20ticePhases/View?PPI=CO1.PPI.33510066&amp;isFromPublicArea=Tr%20ue&amp;isModal=False" TargetMode="External"/><Relationship Id="rId476" Type="http://schemas.openxmlformats.org/officeDocument/2006/relationships/hyperlink" Target="https://community.secop.gov.co/Public/Tendering/ContractNo%20ticePhases/View?PPI=CO1.PPI.33514264&amp;isFromPublicArea=Tr%20ue&amp;isModal=False" TargetMode="External"/><Relationship Id="rId641" Type="http://schemas.openxmlformats.org/officeDocument/2006/relationships/hyperlink" Target="https://community.secop.gov.co/Public/Tendering/ContractNoticePhases/View?PPI=CO1.PPI.34838536&amp;isFromPublicArea=True&amp;isModal=False" TargetMode="External"/><Relationship Id="rId683" Type="http://schemas.openxmlformats.org/officeDocument/2006/relationships/hyperlink" Target="https://community.secop.gov.co/Public/Tendering/ContractNoticePhases/View?PPI=CO1.PPI.34928659&amp;isFromPublicArea=True&amp;isModal=False" TargetMode="External"/><Relationship Id="rId739" Type="http://schemas.openxmlformats.org/officeDocument/2006/relationships/hyperlink" Target="https://www.secop.gov.co/CO1ContractsManagement/Tendering/ProcurementContractEdit/View?docUniqueIdentifier=CO1.PCCNTR.3942093&amp;prevCtxUrl=https%3a%2f%2fwww.secop.gov.co%3a443%2fCO1ContractsManagement%2fTendering%2fProcurementContractManagement%2fIndex&amp;prevCtxLbl=Contratos" TargetMode="External"/><Relationship Id="rId33" Type="http://schemas.openxmlformats.org/officeDocument/2006/relationships/hyperlink" Target="https://community.secop.gov.co/Public/Tendering/ContractNoticePhases/View?PPI=CO1.PPI.29875682&amp;isFromPublicArea=True&amp;isModal=False" TargetMode="External"/><Relationship Id="rId129" Type="http://schemas.openxmlformats.org/officeDocument/2006/relationships/hyperlink" Target="https://community.secop.gov.co/Public/Tendering/ContractNoticePhases/View?PPI=CO1.PPI.29844060&amp;isFromPublicArea=True&amp;isModal=False" TargetMode="External"/><Relationship Id="rId280" Type="http://schemas.openxmlformats.org/officeDocument/2006/relationships/hyperlink" Target="https://community.secop.gov.co/Public/Tendering/ContractNoticePhases/View?PPI=CO1.PPI.31452830&amp;isFromPublicArea=True&amp;isModal=False" TargetMode="External"/><Relationship Id="rId336" Type="http://schemas.openxmlformats.org/officeDocument/2006/relationships/hyperlink" Target="https://community.secop.gov.co/Public/Tendering/ContractNoticePhases/View?PPI=CO1.PPI.32462800&amp;isFromPublicArea=True&amp;isModal=False" TargetMode="External"/><Relationship Id="rId501" Type="http://schemas.openxmlformats.org/officeDocument/2006/relationships/hyperlink" Target="https://community.secop.gov.co/Public/Tendering/ContractNo%20ticePhases/View?PPI=CO1.PPI.33510066&amp;isFromPublicArea=Tr%20ue&amp;isModal=False" TargetMode="External"/><Relationship Id="rId543" Type="http://schemas.openxmlformats.org/officeDocument/2006/relationships/hyperlink" Target="https://community.secop.gov.co/Public/Tendering/ContractNoticePhases/View?PPI=CO1.PPI.33453003&amp;isFromPublicArea=True&amp;isModal=False" TargetMode="External"/><Relationship Id="rId75" Type="http://schemas.openxmlformats.org/officeDocument/2006/relationships/hyperlink" Target="https://community.secop.gov.co/Public/Tendering/ContractNoticePhases/View?PPI=CO1.PPI.29844060&amp;isFromPublicArea=True&amp;isModal=False" TargetMode="External"/><Relationship Id="rId140" Type="http://schemas.openxmlformats.org/officeDocument/2006/relationships/hyperlink" Target="https://community.secop.gov.co/Public/Tendering/ContractNoticePhases/View?PPI=CO1.PPI.29844060&amp;isFromPublicArea=True&amp;isModal=False" TargetMode="External"/><Relationship Id="rId182" Type="http://schemas.openxmlformats.org/officeDocument/2006/relationships/hyperlink" Target="https://community.secop.gov.co/Public/Tendering/ContractNoticePhases/View?PPI=CO1.PPI.30464039&amp;isFromPublicArea=True&amp;isModal=False" TargetMode="External"/><Relationship Id="rId378" Type="http://schemas.openxmlformats.org/officeDocument/2006/relationships/hyperlink" Target="https://community.secop.gov.co/Public/Tendering/ContractNoticePhases/View?PPI=CO1.PPI.32995621&amp;isFromPublicArea=True&amp;isModal=False" TargetMode="External"/><Relationship Id="rId403" Type="http://schemas.openxmlformats.org/officeDocument/2006/relationships/hyperlink" Target="https://community.secop.gov.co/Public/Tendering/ContractNoticePhases/View?PPI=CO1.PPI.33236315&amp;isFromPublicArea=True&amp;isModal=False" TargetMode="External"/><Relationship Id="rId585" Type="http://schemas.openxmlformats.org/officeDocument/2006/relationships/hyperlink" Target="https://community.secop.gov.co/Public/Tendering/ContractNoticePhases/View?PPI=CO1.PPI.34421639&amp;isFromPublicArea=True&amp;isModal=False" TargetMode="External"/><Relationship Id="rId6" Type="http://schemas.openxmlformats.org/officeDocument/2006/relationships/hyperlink" Target="https://community.secop.gov.co/Public/Tendering/ContractNoticePhases/View?PPI=CO1.PPI.29273482&amp;isFromPublicArea=True&amp;isModal=False" TargetMode="External"/><Relationship Id="rId238" Type="http://schemas.openxmlformats.org/officeDocument/2006/relationships/hyperlink" Target="https://community.secop.gov.co/Public/Tendering/ContractNoticePhases/View?PPI=CO1.PPI.30958778&amp;isFromPublicArea=True&amp;isModal=False" TargetMode="External"/><Relationship Id="rId445" Type="http://schemas.openxmlformats.org/officeDocument/2006/relationships/hyperlink" Target="https://community.secop.gov.co/Public/Tendering/ContractNoticePhases/View?PPI=CO1.PPI.33510066&amp;isFromPublicArea=True&amp;isModal=False" TargetMode="External"/><Relationship Id="rId487" Type="http://schemas.openxmlformats.org/officeDocument/2006/relationships/hyperlink" Target="https://community.secop.gov.co/Public/Tendering/ContractNo%20ticePhases/View?PPI=CO1.PPI.33510066&amp;isFromPublicArea=Tr%20ue&amp;isModal=False" TargetMode="External"/><Relationship Id="rId610" Type="http://schemas.openxmlformats.org/officeDocument/2006/relationships/hyperlink" Target="https://community.secop.gov.co/Public/Tendering/ContractNoticePhases/View?PPI=CO1.PPI.34544648&amp;isFromPublicArea=True&amp;isModal=False" TargetMode="External"/><Relationship Id="rId652" Type="http://schemas.openxmlformats.org/officeDocument/2006/relationships/hyperlink" Target="https://community.secop.gov.co/Public/Tendering/ContractNoticePhases/View?PPI=CO1.PPI.35034836&amp;isFromPublicArea=True&amp;isModal=False" TargetMode="External"/><Relationship Id="rId694" Type="http://schemas.openxmlformats.org/officeDocument/2006/relationships/hyperlink" Target="https://community.secop.gov.co/Public/Tendering/ContractNoticePhases/View?PPI=CO1.PPI.36099235&amp;isFromPublicArea=True&amp;isModal=False" TargetMode="External"/><Relationship Id="rId708" Type="http://schemas.openxmlformats.org/officeDocument/2006/relationships/hyperlink" Target="https://community.secop.gov.co/Public/Tendering/ContractNoticePhases/View?PPI=CO1.PPI.36273264&amp;isFromPublicArea=True&amp;isModal=False" TargetMode="External"/><Relationship Id="rId291" Type="http://schemas.openxmlformats.org/officeDocument/2006/relationships/hyperlink" Target="https://community.secop.gov.co/Public/Tendering/ContractNoticePhases/View?PPI=CO1.PPI.31695943&amp;isFromPublicArea=True&amp;isModal=False" TargetMode="External"/><Relationship Id="rId305" Type="http://schemas.openxmlformats.org/officeDocument/2006/relationships/hyperlink" Target="https://community.secop.gov.co/Public/Tendering/ContractNoticePhases/View?PPI=CO1.PPI.31854895&amp;isFromPublicArea=True&amp;isModal=False" TargetMode="External"/><Relationship Id="rId347" Type="http://schemas.openxmlformats.org/officeDocument/2006/relationships/hyperlink" Target="https://community.secop.gov.co/Public/Tendering/ContractNoticePhases/View?PPI=CO1.PPI.31490283&amp;isFromPublicArea=True&amp;isModal=False" TargetMode="External"/><Relationship Id="rId512" Type="http://schemas.openxmlformats.org/officeDocument/2006/relationships/hyperlink" Target="https://community.secop.gov.co/Public/Tendering/ContractNo%20ticePhases/View?PPI=CO1.PPI.33510066&amp;isFromPublicArea=Tr%20ue&amp;isModal=False" TargetMode="External"/><Relationship Id="rId44" Type="http://schemas.openxmlformats.org/officeDocument/2006/relationships/hyperlink" Target="https://community.secop.gov.co/Public/Tendering/ContractNoticePhases/View?PPI=CO1.PPI.29849604&amp;isFromPublicArea=True&amp;isModal=False" TargetMode="External"/><Relationship Id="rId86" Type="http://schemas.openxmlformats.org/officeDocument/2006/relationships/hyperlink" Target="https://community.secop.gov.co/Public/Tendering/ContractNoticePhases/View?PPI=CO1.PPI.29844060&amp;isFromPublicArea=True&amp;isModal=False" TargetMode="External"/><Relationship Id="rId151" Type="http://schemas.openxmlformats.org/officeDocument/2006/relationships/hyperlink" Target="https://community.secop.gov.co/Public/Tendering/ContractNoticePhases/View?PPI=CO1.PPI.29844060&amp;isFromPublicArea=True&amp;isModal=False" TargetMode="External"/><Relationship Id="rId389" Type="http://schemas.openxmlformats.org/officeDocument/2006/relationships/hyperlink" Target="https://community.secop.gov.co/Public/Tendering/ContractNoticePhases/View?PPI=CO1.PPI.32985147&amp;isFromPublicArea=True&amp;isModal=False" TargetMode="External"/><Relationship Id="rId554" Type="http://schemas.openxmlformats.org/officeDocument/2006/relationships/hyperlink" Target="https://community.secop.gov.co/Public/Tendering/ContractNoticePhases/View?PPI=CO1.PPI.33866832&amp;isFromPublicArea=True&amp;isModal=False" TargetMode="External"/><Relationship Id="rId596" Type="http://schemas.openxmlformats.org/officeDocument/2006/relationships/hyperlink" Target="https://community.secop.gov.co/Public/Tendering/ContractNoticePhases/View?PPI=CO1.PPI.34353713&amp;isFromPublicArea=True&amp;isModal=False" TargetMode="External"/><Relationship Id="rId193" Type="http://schemas.openxmlformats.org/officeDocument/2006/relationships/hyperlink" Target="https://community.secop.gov.co/Public/Tendering/ContractNoticePhases/View?PPI=CO1.PPI.30912925&amp;isFromPublicArea=True&amp;isModal=False" TargetMode="External"/><Relationship Id="rId207" Type="http://schemas.openxmlformats.org/officeDocument/2006/relationships/hyperlink" Target="https://community.secop.gov.co/Public/Tendering/ContractNoticePhases/View?PPI=CO1.PPI.30958778&amp;isFromPublicArea=True&amp;isModal=False" TargetMode="External"/><Relationship Id="rId249" Type="http://schemas.openxmlformats.org/officeDocument/2006/relationships/hyperlink" Target="https://community.secop.gov.co/Public/Tendering/ContractNoticePhases/View?PPI=CO1.PPI.31391173&amp;isFromPublicArea=True&amp;isModal=False" TargetMode="External"/><Relationship Id="rId414" Type="http://schemas.openxmlformats.org/officeDocument/2006/relationships/hyperlink" Target="https://community.secop.gov.co/Public/Tendering/ContractNoticePhases/View?PPI=CO1.PPI.33446639&amp;isFromPublicArea=True&amp;isModal=False" TargetMode="External"/><Relationship Id="rId456" Type="http://schemas.openxmlformats.org/officeDocument/2006/relationships/hyperlink" Target="https://community.secop.gov.co/Public/Tendering/ContractNo%20ticePhases/View?PPI=CO1.PPI.33510066&amp;isFromPublicArea=Tr%20ue&amp;isModal=False" TargetMode="External"/><Relationship Id="rId498" Type="http://schemas.openxmlformats.org/officeDocument/2006/relationships/hyperlink" Target="https://community.secop.gov.co/Public/Tendering/ContractNo%20ticePhases/View?PPI=CO1.PPI.33510066&amp;isFromPublicArea=Tr%20ue&amp;isModal=False" TargetMode="External"/><Relationship Id="rId621" Type="http://schemas.openxmlformats.org/officeDocument/2006/relationships/hyperlink" Target="https://community.secop.gov.co/Public/Tendering/ContractNoticePhases/View?PPI=CO1.PPI.33236315&amp;isFromPublicArea=True&amp;isModal=False" TargetMode="External"/><Relationship Id="rId663" Type="http://schemas.openxmlformats.org/officeDocument/2006/relationships/hyperlink" Target="https://community.secop.gov.co/Public/Tendering/ContractNoticePhases/View?PPI=CO1.PPI.35328377&amp;isFromPublicArea=True&amp;isModal=FalseN" TargetMode="External"/><Relationship Id="rId13" Type="http://schemas.openxmlformats.org/officeDocument/2006/relationships/hyperlink" Target="https://community.secop.gov.co/Public/Tendering/ContractNoticePhases/View?PPI=CO1.PPI.29359614&amp;isFromPublicArea=True&amp;isModal=False" TargetMode="External"/><Relationship Id="rId109" Type="http://schemas.openxmlformats.org/officeDocument/2006/relationships/hyperlink" Target="https://community.secop.gov.co/Public/Tendering/ContractNoticePhases/View?PPI=CO1.PPI.29844060&amp;isFromPublicArea=True&amp;isModal=False" TargetMode="External"/><Relationship Id="rId260" Type="http://schemas.openxmlformats.org/officeDocument/2006/relationships/hyperlink" Target="https://community.secop.gov.co/Public/Tendering/ContractNoticePhases/View?PPI=CO1.PPI.31245950&amp;isFromPublicArea=True&amp;isModal=False" TargetMode="External"/><Relationship Id="rId316" Type="http://schemas.openxmlformats.org/officeDocument/2006/relationships/hyperlink" Target="https://community.secop.gov.co/Public/Tendering/ContractNoticePhases/View?PPI=CO1.PPI.32008332&amp;isFromPublicArea=True&amp;isModal=False" TargetMode="External"/><Relationship Id="rId523" Type="http://schemas.openxmlformats.org/officeDocument/2006/relationships/hyperlink" Target="https://community.secop.gov.co/Public/Tendering/ContractNo%20ticePhases/View?PPI=CO1.PPI.33510066&amp;isFromPublicArea=Tr%20ue&amp;isModal=False" TargetMode="External"/><Relationship Id="rId719" Type="http://schemas.openxmlformats.org/officeDocument/2006/relationships/hyperlink" Target="https://community.secop.gov.co/Public/Tendering/ContractNoticePhases/View?PPI=CO1.PPI.36243707&amp;isFromPublicArea=True&amp;isModal=False" TargetMode="External"/><Relationship Id="rId55" Type="http://schemas.openxmlformats.org/officeDocument/2006/relationships/hyperlink" Target="https://community.secop.gov.co/Public/Tendering/ContractNoticePhases/View?PPI=CO1.PPI.29849604&amp;isFromPublicArea=True&amp;isModal=False" TargetMode="External"/><Relationship Id="rId97" Type="http://schemas.openxmlformats.org/officeDocument/2006/relationships/hyperlink" Target="https://community.secop.gov.co/Public/Tendering/ContractNoticePhases/View?PPI=CO1.PPI.29844060&amp;isFromPublicArea=True&amp;isModal=False" TargetMode="External"/><Relationship Id="rId120" Type="http://schemas.openxmlformats.org/officeDocument/2006/relationships/hyperlink" Target="https://community.secop.gov.co/Public/Tendering/ContractNoticePhases/View?PPI=CO1.PPI.29844060&amp;isFromPublicArea=True&amp;isModal=False" TargetMode="External"/><Relationship Id="rId358" Type="http://schemas.openxmlformats.org/officeDocument/2006/relationships/hyperlink" Target="https://community.secop.gov.co/Public/Tendering/ContractNoticePhases/View?PPI=CO1.PPI.32544913&amp;isFromPublicArea=True&amp;isModal=False" TargetMode="External"/><Relationship Id="rId565" Type="http://schemas.openxmlformats.org/officeDocument/2006/relationships/hyperlink" Target="https://community.secop.gov.co/Public/Tendering/ContractNoticePhases/View?PPI=CO1.PPI.34057342&amp;isFromPublicArea=True&amp;isModal=False" TargetMode="External"/><Relationship Id="rId730" Type="http://schemas.openxmlformats.org/officeDocument/2006/relationships/hyperlink" Target="https://community.secop.gov.co/Public/Tendering/ContractNoticePhases/View?PPI=CO1.PPI.36359035&amp;isFromPublicArea=True&amp;isModal=False" TargetMode="External"/><Relationship Id="rId162" Type="http://schemas.openxmlformats.org/officeDocument/2006/relationships/hyperlink" Target="https://community.secop.gov.co/Public/Tendering/ContractNoticePhases/View?PPI=CO1.PPI.30069120&amp;isFromPublicArea=True&amp;isModal=False" TargetMode="External"/><Relationship Id="rId218" Type="http://schemas.openxmlformats.org/officeDocument/2006/relationships/hyperlink" Target="https://community.secop.gov.co/Public/Tendering/ContractNoticePhases/View?PPI=CO1.PPI.31112109&amp;isFromPublicArea=True&amp;isModal=False" TargetMode="External"/><Relationship Id="rId425" Type="http://schemas.openxmlformats.org/officeDocument/2006/relationships/hyperlink" Target="https://community.secop.gov.co/Public/Tendering/ContractNo%20ticePhases/View?PPI=CO1.PPI.33510066&amp;isFromPublicArea=Tr%20ue&amp;isModal=False" TargetMode="External"/><Relationship Id="rId467" Type="http://schemas.openxmlformats.org/officeDocument/2006/relationships/hyperlink" Target="https://community.secop.gov.co/Public/Tendering/ContractNo%20ticePhases/View?PPI=CO1.PPI.33510066&amp;isFromPublicArea=Tr%20ue&amp;isModal=False" TargetMode="External"/><Relationship Id="rId632" Type="http://schemas.openxmlformats.org/officeDocument/2006/relationships/hyperlink" Target="https://community.secop.gov.co/Public/Tendering/ContractNoticePhases/View?PPI=CO1.PPI.34747132&amp;isFromPublicArea=True&amp;isModal=False" TargetMode="External"/><Relationship Id="rId271" Type="http://schemas.openxmlformats.org/officeDocument/2006/relationships/hyperlink" Target="https://community.secop.gov.co/Public/Tendering/ContractNoticePhases/View?PPI=CO1.PPI.31328913&amp;isFromPublicArea=True&amp;isModal=False" TargetMode="External"/><Relationship Id="rId674" Type="http://schemas.openxmlformats.org/officeDocument/2006/relationships/hyperlink" Target="https://community.secop.gov.co/Public/Tendering/ContractNoticePhases/View?PPI=CO1.PPI.35508793&amp;isFromPublicArea=True&amp;isModal=False" TargetMode="External"/><Relationship Id="rId24" Type="http://schemas.openxmlformats.org/officeDocument/2006/relationships/hyperlink" Target="https://community.secop.gov.co/Public/Tendering/ContractNoticePhases/View?PPI=CO1.PPI.29397701&amp;isFromPublicArea=True&amp;isModal=False" TargetMode="External"/><Relationship Id="rId66" Type="http://schemas.openxmlformats.org/officeDocument/2006/relationships/hyperlink" Target="https://community.secop.gov.co/Public/Tendering/ContractNoticePhases/View?PPI=CO1.PPI.29849604&amp;isFromPublicArea=True&amp;isModal=False" TargetMode="External"/><Relationship Id="rId131" Type="http://schemas.openxmlformats.org/officeDocument/2006/relationships/hyperlink" Target="https://community.secop.gov.co/Public/Tendering/ContractNoticePhases/View?PPI=CO1.PPI.29844060&amp;isFromPublicArea=True&amp;isModal=False" TargetMode="External"/><Relationship Id="rId327" Type="http://schemas.openxmlformats.org/officeDocument/2006/relationships/hyperlink" Target="https://community.secop.gov.co/Public/Tendering/ContractNoticePhases/View?PPI=CO1.PPI.32135518&amp;isFromPublicArea=True&amp;isModal=False" TargetMode="External"/><Relationship Id="rId369" Type="http://schemas.openxmlformats.org/officeDocument/2006/relationships/hyperlink" Target="https://community.secop.gov.co/Public/Tendering/ContractNoticePhases/View?PPI=CO1.PPI.32905762&amp;isFromPublicArea=True&amp;isModal=False" TargetMode="External"/><Relationship Id="rId534" Type="http://schemas.openxmlformats.org/officeDocument/2006/relationships/hyperlink" Target="https://community.secop.gov.co/Public/Tendering/ContractNoticePhases/View?PPI=CO1.PPI.33510066&amp;isFromPublicArea=True&amp;isModal=False" TargetMode="External"/><Relationship Id="rId576" Type="http://schemas.openxmlformats.org/officeDocument/2006/relationships/hyperlink" Target="https://community.secop.gov.co/Public/Tendering/ContractNoticePhases/View?PPI=CO1.PPI.34233493&amp;isFromPublicArea=True&amp;isModal=False" TargetMode="External"/><Relationship Id="rId741" Type="http://schemas.openxmlformats.org/officeDocument/2006/relationships/hyperlink" Target="https://www.secop.gov.co/CO1ContractsManagement/Tendering/ProcurementContractEdit/View?docUniqueIdentifier=CO1.PCCNTR.5685302&amp;prevCtxUrl=https%3a%2f%2fwww.secop.gov.co%3a443%2fCO1ContractsManagement%2fTendering%2fProcurementContractManagement%2fIndex&amp;prevCtxLbl=Contratos" TargetMode="External"/><Relationship Id="rId173" Type="http://schemas.openxmlformats.org/officeDocument/2006/relationships/hyperlink" Target="https://community.secop.gov.co/Public/Tendering/ContractNoticePhases/View?PPI=CO1.PPI.30464039&amp;isFromPublicArea=True&amp;isModal=False" TargetMode="External"/><Relationship Id="rId229" Type="http://schemas.openxmlformats.org/officeDocument/2006/relationships/hyperlink" Target="https://community.secop.gov.co/Public/Tendering/ContractNoticePhases/View?PPI=CO1.PPI.30958778&amp;isFromPublicArea=True&amp;isModal=False" TargetMode="External"/><Relationship Id="rId380" Type="http://schemas.openxmlformats.org/officeDocument/2006/relationships/hyperlink" Target="https://community.secop.gov.co/Public/Tendering/ContractNoticePhases/ViewPPI=CO1.PPI.32994197&amp;isFromPublicArea=True&amp;isModal=False" TargetMode="External"/><Relationship Id="rId436" Type="http://schemas.openxmlformats.org/officeDocument/2006/relationships/hyperlink" Target="https://community.secop.gov.co/Public/Tendering/ContractNo%20ticePhases/View?PPI=CO1.PPI.33514264&amp;isFromPublicArea=Tr%20ue&amp;isModal=False" TargetMode="External"/><Relationship Id="rId601" Type="http://schemas.openxmlformats.org/officeDocument/2006/relationships/hyperlink" Target="https://community.secop.gov.co/Public/Tendering/ContractNoticePhases/View?PPI=CO1.PPI.34353713&amp;isFromPublicArea=True&amp;isModal=False" TargetMode="External"/><Relationship Id="rId643" Type="http://schemas.openxmlformats.org/officeDocument/2006/relationships/hyperlink" Target="https://community.secop.gov.co/Public/Tendering/ContractNoticePhases/View?PPI=CO1.PPI.34837814&amp;isFromPublicArea=True&amp;isModal=False" TargetMode="External"/><Relationship Id="rId240" Type="http://schemas.openxmlformats.org/officeDocument/2006/relationships/hyperlink" Target="https://community.secop.gov.co/Public/Tendering/ContractNoticePhases/View?PPI=CO1.PPI.30986682&amp;isFromPublicArea=True&amp;isModal=False" TargetMode="External"/><Relationship Id="rId478" Type="http://schemas.openxmlformats.org/officeDocument/2006/relationships/hyperlink" Target="https://community.secop.gov.co/Public/Tendering/ContractNo%20ticePhases/View?PPI=CO1.PPI.33514264&amp;isFromPublicArea=Tr%20ue&amp;isModal=False" TargetMode="External"/><Relationship Id="rId685" Type="http://schemas.openxmlformats.org/officeDocument/2006/relationships/hyperlink" Target="https://community.secop.gov.co/Public/Tendering/ContractNoticePhases/View?PPI=CO1.PPI.35916882&amp;isFromPublicArea=True&amp;isModal=False" TargetMode="External"/><Relationship Id="rId35" Type="http://schemas.openxmlformats.org/officeDocument/2006/relationships/hyperlink" Target="https://community.secop.gov.co/Public/Tendering/ContractNoticePhases/View?PPI=CO1.PPI.29849604&amp;isFromPublicArea" TargetMode="External"/><Relationship Id="rId77" Type="http://schemas.openxmlformats.org/officeDocument/2006/relationships/hyperlink" Target="https://community.secop.gov.co/Public/Tendering/ContractNoticePhases/View?PPI=CO1.PPI.29844060&amp;isFromPublicArea=True&amp;isModal=False" TargetMode="External"/><Relationship Id="rId100" Type="http://schemas.openxmlformats.org/officeDocument/2006/relationships/hyperlink" Target="https://community.secop.gov.co/Public/Tendering/ContractNoticePhases/View?PPI=CO1.PPI.29844060&amp;isFromPublicArea=True&amp;isModal=False" TargetMode="External"/><Relationship Id="rId282" Type="http://schemas.openxmlformats.org/officeDocument/2006/relationships/hyperlink" Target="https://community.secop.gov.co/Public/Tendering/ContractNoticePhases/View?PPI=CO1.PPI.31456845&amp;isFromPublicArea=True&amp;isModal=False" TargetMode="External"/><Relationship Id="rId338" Type="http://schemas.openxmlformats.org/officeDocument/2006/relationships/hyperlink" Target="https://community.secop.gov.co/Public/Tendering/ContractNoticePhases/View?PPI=CO1.PPI.32462800&amp;isFromPublicArea=True&amp;isModal=False" TargetMode="External"/><Relationship Id="rId503" Type="http://schemas.openxmlformats.org/officeDocument/2006/relationships/hyperlink" Target="https://community.secop.gov.co/Public/Tendering/ContractNo%20ticePhases/View?PPI=CO1.PPI.33510066&amp;isFromPublicArea=Tr%20ue&amp;isModal=False" TargetMode="External"/><Relationship Id="rId545" Type="http://schemas.openxmlformats.org/officeDocument/2006/relationships/hyperlink" Target="https://www.colombiacompra.gov.co/tienda-virtual-del-estado-colombiano/ordenes-compra/131349" TargetMode="External"/><Relationship Id="rId587" Type="http://schemas.openxmlformats.org/officeDocument/2006/relationships/hyperlink" Target="https://community.secop.gov.co/Public/Tendering/ContractNoticePhases/View?PPI=CO1.PPI.34353713&amp;isFromPublicArea=True&amp;isModal=False" TargetMode="External"/><Relationship Id="rId710" Type="http://schemas.openxmlformats.org/officeDocument/2006/relationships/hyperlink" Target="https://community.secop.gov.co/Public/Tendering/ContractNoticePhases/View?PPI=CO1.PPI.36329672&amp;isFromPublicArea=True&amp;isModal=False" TargetMode="External"/><Relationship Id="rId8" Type="http://schemas.openxmlformats.org/officeDocument/2006/relationships/hyperlink" Target="https://community.secop.gov.co/Public/Tendering/ContractNoticePhases/View?PPI=CO1.PPI.29280616&amp;isFromPublicArea=True&amp;isModal=False" TargetMode="External"/><Relationship Id="rId142" Type="http://schemas.openxmlformats.org/officeDocument/2006/relationships/hyperlink" Target="https://community.secop.gov.co/Public/Tendering/ContractNoticePhases/View?PPI=CO1.PPI.29844060&amp;isFromPublicArea=True&amp;isModal=False" TargetMode="External"/><Relationship Id="rId184" Type="http://schemas.openxmlformats.org/officeDocument/2006/relationships/hyperlink" Target="https://community.secop.gov.co/Public/Tendering/ContractNoticePhases/View?PPI=CO1.PPI.30464039&amp;isFromPublicArea=True&amp;isModal=False" TargetMode="External"/><Relationship Id="rId391" Type="http://schemas.openxmlformats.org/officeDocument/2006/relationships/hyperlink" Target="https://community.secop.gov.co/Public/Tendering/ContractNoticePhases/View?PPI=CO1.PPI.33021192&amp;isFromPublicArea=True&amp;isModal=False" TargetMode="External"/><Relationship Id="rId405" Type="http://schemas.openxmlformats.org/officeDocument/2006/relationships/hyperlink" Target="https://community.secop.gov.co/Public/Tendering/ContractNoticePhases/View?PPI=CO1.PPI.33371298&amp;isFromPublicArea=True&amp;isModal=False" TargetMode="External"/><Relationship Id="rId447" Type="http://schemas.openxmlformats.org/officeDocument/2006/relationships/hyperlink" Target="https://community.secop.gov.co/Public/Tendering/ContractNoticePhases/View?PPI=CO1.PPI.33510066&amp;isFromPublicArea=True&amp;isModal=False" TargetMode="External"/><Relationship Id="rId612" Type="http://schemas.openxmlformats.org/officeDocument/2006/relationships/hyperlink" Target="https://community.secop.gov.co/Public/Tendering/ContractNoticePhases/View?PPI=CO1.PPI.34642240&amp;isFromPublicArea=True&amp;isModal=False" TargetMode="External"/><Relationship Id="rId251" Type="http://schemas.openxmlformats.org/officeDocument/2006/relationships/hyperlink" Target="https://community.secop.gov.co/Public/Tendering/ContractNoticePhases/View?PPI=CO1.PPI.31234518&amp;isFromPublicArea=True&amp;isModal=False" TargetMode="External"/><Relationship Id="rId489" Type="http://schemas.openxmlformats.org/officeDocument/2006/relationships/hyperlink" Target="https://community.secop.gov.co/Public/Tendering/ContractNoticePhases/View?PPI=CO1.PPI.33510066&amp;isFromPublicArea=TrticePhases/View?PPI=CO1.PPI.33510066&amp;isFromPublicArea=Tr" TargetMode="External"/><Relationship Id="rId654" Type="http://schemas.openxmlformats.org/officeDocument/2006/relationships/hyperlink" Target="https://community.secop.gov.co/Public/Tendering/ContractNoticePhases/View?PPI=CO1.PPI.35154300&amp;isFromPublicArea=True&amp;isModal=False" TargetMode="External"/><Relationship Id="rId696" Type="http://schemas.openxmlformats.org/officeDocument/2006/relationships/hyperlink" Target="https://www.contratos.gov.co/consultas/detalleProceso.do?numConstancia=20-12-11435214&amp;g-recaptcha-response=03AGdBq27B0MzxDA0hxhkgMV8TN-aOukUOR2AMH5GaFn5Lz_ftbf6riVWQc7QAIAYuP_XmCoQDKNRGiDUsZoM-HPave0RK9qqkE8iuJ-MOfoMmsfOwKW4UJu73pc-svgBN4g3hZjjh0itxxQ8MKlxjnWDhuUw6hFSQXWj175ZF5ukUYnSeexfGT29BFYzgKfQxd1xa9BIUf9x9wx-9JL6VMrWCpSOKquU71JqTBCja0ZwYHIZPRGzcITI5ff3Mpvk2CHm7LsZW2T8pvLcdNX5Z73kEbWc4tbal9UnIIGGcvOV9ZR-cb3mF7IHaLPyRXKS_e4W11a_1Z83b8-dnITERe_G6GwGHcV3R2fo9Y8XZ84V51047NLIPTkdv6XNja8_WqjIinhPfJvGtIt0kEsvSE8wGu1-TB-2z5h6PYIiDgPL9RJPp-A-tRNFsQTJ_LcUs3wIgnMjtwwRnVwCHInwj0ItNY-lBYYPGQg" TargetMode="External"/><Relationship Id="rId46" Type="http://schemas.openxmlformats.org/officeDocument/2006/relationships/hyperlink" Target="https://community.secop.gov.co/Public/Tendering/ContractNoticePhases/View?PPI=CO1.PPI.29849604&amp;isFromPublicArea=True&amp;isModal=False" TargetMode="External"/><Relationship Id="rId293" Type="http://schemas.openxmlformats.org/officeDocument/2006/relationships/hyperlink" Target="https://community.secop.gov.co/Public/Tendering/ContractNoticePhases/View?PPI=CO1.PPI.31695943&amp;isFromPublicArea=True&amp;isModal=False" TargetMode="External"/><Relationship Id="rId307" Type="http://schemas.openxmlformats.org/officeDocument/2006/relationships/hyperlink" Target="https://community.secop.gov.co/Public/Tendering/ContractNoticePhases/View?PPI=CO1.PPI.31928330&amp;isFromPublicArea=True&amp;isModal=False" TargetMode="External"/><Relationship Id="rId349" Type="http://schemas.openxmlformats.org/officeDocument/2006/relationships/hyperlink" Target="https://community.secop.gov.co/Public/Tendering/ContractNoticePhases/View?PPI=CO1.PPI.32573881&amp;isFromPublicArea=True&amp;isModal=False" TargetMode="External"/><Relationship Id="rId514" Type="http://schemas.openxmlformats.org/officeDocument/2006/relationships/hyperlink" Target="https://community.secop.gov.co/Public/Tendering/ContractNoticePhases/View?PPI=CO1.PPI.33510066&amp;isFromPublicArea=True&amp;isModal=False" TargetMode="External"/><Relationship Id="rId556" Type="http://schemas.openxmlformats.org/officeDocument/2006/relationships/hyperlink" Target="https://www.secop.gov.co/CO1BusinessLine/Tendering/BuyerWorkArea/Index?DocUniqueIdentifier=CO1.BDOS.6579504" TargetMode="External"/><Relationship Id="rId721" Type="http://schemas.openxmlformats.org/officeDocument/2006/relationships/hyperlink" Target="https://community.secop.gov.co/Public/Tendering/ContractNoticePhases/View?PPI=CO1.PPI.36356457&amp;isFromPublicArea=True&amp;isModal=False" TargetMode="External"/><Relationship Id="rId88" Type="http://schemas.openxmlformats.org/officeDocument/2006/relationships/hyperlink" Target="https://community.secop.gov.co/Public/Tendering/ContractNoticePhases/View?PPI=CO1.PPI.29844060&amp;isFromPublicArea=True&amp;isModal=False" TargetMode="External"/><Relationship Id="rId111" Type="http://schemas.openxmlformats.org/officeDocument/2006/relationships/hyperlink" Target="https://community.secop.gov.co/Public/Tendering/ContractNoticePhases/View?PPI=CO1.PPI.29844060&amp;isFromPublicArea=True&amp;isModal=False" TargetMode="External"/><Relationship Id="rId153" Type="http://schemas.openxmlformats.org/officeDocument/2006/relationships/hyperlink" Target="https://community.secop.gov.co/Public/Tendering/ContractNoticePhases/View?PPI=CO1.PPI.29844060&amp;isFromPublicArea=True&amp;isModal=False" TargetMode="External"/><Relationship Id="rId195" Type="http://schemas.openxmlformats.org/officeDocument/2006/relationships/hyperlink" Target="https://community.secop.gov.co/Public/Tendering/ContractNoticePhases/View?PPI=CO1.PPI.30963284&amp;isFromPublicArea=True&amp;isModal=False" TargetMode="External"/><Relationship Id="rId209" Type="http://schemas.openxmlformats.org/officeDocument/2006/relationships/hyperlink" Target="https://community.secop.gov.co/Public/Tendering/ContractNoticePhases/View?PPI=CO1.PPI.30958778&amp;isFromPublicArea=True&amp;isModal=False" TargetMode="External"/><Relationship Id="rId360" Type="http://schemas.openxmlformats.org/officeDocument/2006/relationships/hyperlink" Target="https://community.secop.gov.co/Public/Tendering/ContractNoticePhases/View?PPI=CO1.PPI.32885710&amp;isFromPublicArea=True&amp;isModal=False" TargetMode="External"/><Relationship Id="rId416" Type="http://schemas.openxmlformats.org/officeDocument/2006/relationships/hyperlink" Target="https://community.secop.gov.co/Public/Tendering/ContractNoticePhases/View?PPI=CO1.PPI.33481920&amp;isFromPublicArea=True&amp;isModal=False" TargetMode="External"/><Relationship Id="rId598" Type="http://schemas.openxmlformats.org/officeDocument/2006/relationships/hyperlink" Target="https://community.secop.gov.co/Public/Tendering/ContractNoticePhases/View?PPI=CO1.PPI.34353713&amp;isFromPublicArea=True&amp;isModal=False" TargetMode="External"/><Relationship Id="rId220" Type="http://schemas.openxmlformats.org/officeDocument/2006/relationships/hyperlink" Target="https://community.secop.gov.co/Public/Tendering/ContractNoticePhases/View?PPI=CO1.PPI.31001993&amp;isFromPublicArea=True&amp;isModal=False" TargetMode="External"/><Relationship Id="rId458" Type="http://schemas.openxmlformats.org/officeDocument/2006/relationships/hyperlink" Target="https://community.secop.gov.co/Public/Tendering/ContractNoticePhases/View?PPI=CO1.PPI.33510066&amp;isFromPublicArea=Tr%20ue&amp;isModal=False" TargetMode="External"/><Relationship Id="rId623" Type="http://schemas.openxmlformats.org/officeDocument/2006/relationships/hyperlink" Target="https://community.secop.gov.co/Public/Tendering/ContractNoticePhases/View?PPI=CO1.PPI.34700641&amp;isFromPublicArea=True&amp;isModal=False" TargetMode="External"/><Relationship Id="rId665" Type="http://schemas.openxmlformats.org/officeDocument/2006/relationships/hyperlink" Target="https://community.secop.gov.co/Public/Tendering/ContractNoticePhases/View?PPI=CO1.PPI.34814335&amp;isFromPublicArea=True&amp;isModal=False" TargetMode="External"/><Relationship Id="rId15" Type="http://schemas.openxmlformats.org/officeDocument/2006/relationships/hyperlink" Target="https://community.secop.gov.co/Public/Tendering/ContractNoticePhases/View?PPI=CO1.PPI.29359365&amp;isFromPublicArea=True&amp;isModal=False" TargetMode="External"/><Relationship Id="rId57" Type="http://schemas.openxmlformats.org/officeDocument/2006/relationships/hyperlink" Target="https://community.secop.gov.co/Public/Tendering/ContractNoticePhases/View?PPI=CO1.PPI.29849604&amp;isFromPublicArea=True&amp;isModal=False" TargetMode="External"/><Relationship Id="rId262" Type="http://schemas.openxmlformats.org/officeDocument/2006/relationships/hyperlink" Target="https://community.secop.gov.co/Public/Tendering/ContractNoticePhases/View?PPI=CO1.PPI.31420275&amp;isFromPublicArea=True&amp;isModal=False" TargetMode="External"/><Relationship Id="rId318" Type="http://schemas.openxmlformats.org/officeDocument/2006/relationships/hyperlink" Target="https://community.secop.gov.co/Public/Tendering/ContractNoticePhases/View?PPI=CO1.PPI.32269691&amp;isFromPublicArea=True&amp;isModal=False" TargetMode="External"/><Relationship Id="rId525" Type="http://schemas.openxmlformats.org/officeDocument/2006/relationships/hyperlink" Target="https://community.secop.gov.co/Public/Tendering/ContractNo%20ticePhases/View?PPI=CO1.PPI.33510066&amp;isFromPublicArea=Tr%20ue&amp;isModal=False" TargetMode="External"/><Relationship Id="rId567" Type="http://schemas.openxmlformats.org/officeDocument/2006/relationships/hyperlink" Target="https://community.secop.gov.co/Public/Tendering/ContractNoticePhases/View?PPI=CO1.PPI.34038652&amp;isFromPublicArea=True&amp;isModal=False" TargetMode="External"/><Relationship Id="rId732" Type="http://schemas.openxmlformats.org/officeDocument/2006/relationships/hyperlink" Target="https://community.secop.gov.co/Public/Tendering/ContractNoticePhases/View?PPI=CO1.PPI.36355009&amp;isFromPublicArea=True&amp;isModal=False" TargetMode="External"/><Relationship Id="rId99" Type="http://schemas.openxmlformats.org/officeDocument/2006/relationships/hyperlink" Target="https://community.secop.gov.co/Public/Tendering/ContractNoticePhases/View?PPI=CO1.PPI.29844060&amp;isFromPublicArea=True&amp;isModal=False" TargetMode="External"/><Relationship Id="rId122" Type="http://schemas.openxmlformats.org/officeDocument/2006/relationships/hyperlink" Target="https://community.secop.gov.co/Public/Tendering/ContractNoticePhases/View?PPI=CO1.PPI.29844060&amp;isFromPublicArea=True&amp;isModal=False" TargetMode="External"/><Relationship Id="rId164" Type="http://schemas.openxmlformats.org/officeDocument/2006/relationships/hyperlink" Target="https://community.secop.gov.co/Public/Tendering/ContractNoticePhases/View?PPI=CO1.PPI.30085191&amp;isFromPublicArea=True&amp;isModal=False" TargetMode="External"/><Relationship Id="rId371" Type="http://schemas.openxmlformats.org/officeDocument/2006/relationships/hyperlink" Target="https://community.secop.gov.co/Public/Tendering/ContractNoticePhases/View?PPI=CO1.PPI.32905762&amp;isFromPublicArea=True&amp;isModal=False" TargetMode="External"/><Relationship Id="rId427" Type="http://schemas.openxmlformats.org/officeDocument/2006/relationships/hyperlink" Target="https://community.secop.gov.co/Public/Tendering/ContractNo%20ticePhases/View?PPI=CO1.PPI.33510066&amp;isFromPublicArea=Tr%20ue&amp;isModal=False" TargetMode="External"/><Relationship Id="rId469" Type="http://schemas.openxmlformats.org/officeDocument/2006/relationships/hyperlink" Target="https://community.secop.gov.co/Public/Tendering/ContractNo%20ticePhases/View?PPI=CO1.PPI.33510066&amp;isFromPublicArea=Tr%20ue&amp;isModal=False" TargetMode="External"/><Relationship Id="rId634" Type="http://schemas.openxmlformats.org/officeDocument/2006/relationships/hyperlink" Target="https://community.secop.gov.co/Public/Tendering/ContractNoticePhases/View?PPI=CO1.PPI.34797554&amp;isFromPublicArea=True&amp;isModal=False" TargetMode="External"/><Relationship Id="rId676" Type="http://schemas.openxmlformats.org/officeDocument/2006/relationships/hyperlink" Target="https://community.secop.gov.co/Public/Tendering/ContractNoticePhases/View?PPI=CO1.PPI.35479356&amp;isFromPublicArea=True&amp;isModal=False" TargetMode="External"/><Relationship Id="rId26" Type="http://schemas.openxmlformats.org/officeDocument/2006/relationships/hyperlink" Target="https://community.secop.gov.co/Public/Tendering/ContractNoticePhases/View?PPI=CO1.PPI.29447818&amp;isFromPublicArea=True&amp;isModal=False" TargetMode="External"/><Relationship Id="rId231" Type="http://schemas.openxmlformats.org/officeDocument/2006/relationships/hyperlink" Target="https://community.secop.gov.co/Public/Tendering/ContractNoticePhases/View?PPI=CO1.PPI.30958778&amp;isFromPublicArea=True&amp;isModal=False" TargetMode="External"/><Relationship Id="rId273" Type="http://schemas.openxmlformats.org/officeDocument/2006/relationships/hyperlink" Target="https://community.secop.gov.co/Public/Tendering/ContractNoticePhases/View?PPI=CO1.PPI.31418783&amp;isFromPublicArea=True&amp;isModal=False" TargetMode="External"/><Relationship Id="rId329" Type="http://schemas.openxmlformats.org/officeDocument/2006/relationships/hyperlink" Target="https://community.secop.gov.co/Public/Tendering/ContractNoticePhases/View?PPI=CO1.PPI.32426487&amp;isFromPublicArea=True&amp;isModal=False" TargetMode="External"/><Relationship Id="rId480" Type="http://schemas.openxmlformats.org/officeDocument/2006/relationships/hyperlink" Target="https://community.secop.gov.co/Public/Tendering/ContractNo%20ticePhases/View?PPI=CO1.PPI.33510066&amp;isFromPublicArea=Tr%20ue&amp;isModal=False" TargetMode="External"/><Relationship Id="rId536" Type="http://schemas.openxmlformats.org/officeDocument/2006/relationships/hyperlink" Target="https://community.secop.gov.co/Public/Tendering/ContractNoticePhases/View?PPI=CO1.PPI.33510066&amp;isFromPublicArea=True&amp;isModal=False" TargetMode="External"/><Relationship Id="rId701" Type="http://schemas.openxmlformats.org/officeDocument/2006/relationships/hyperlink" Target="https://www.secop.gov.co/CO1ContractsManagement/Tendering/ProcurementContractEdit/View?docUniqueIdentifier=CO1.PCCNTR.4780218&amp;prevCtxUrl=https%3a%2f%2fwww.secop.gov.co%3a443%2fCO1ContractsManagement%2fTendering%2fProcurementContractManagement%2fIndex&amp;prevCtxLbl=Contratos" TargetMode="External"/><Relationship Id="rId68" Type="http://schemas.openxmlformats.org/officeDocument/2006/relationships/hyperlink" Target="https://community.secop.gov.co/Public/Tendering/ContractNoticePhases/View?PPI=CO1.PPI.29849604&amp;isFromPublicArea=True&amp;isModal=False" TargetMode="External"/><Relationship Id="rId133" Type="http://schemas.openxmlformats.org/officeDocument/2006/relationships/hyperlink" Target="https://community.secop.gov.co/Public/Tendering/ContractNoticePhases/View?PPI=CO1.PPI.29844060&amp;isFromPublicArea=True&amp;isModal=False" TargetMode="External"/><Relationship Id="rId175" Type="http://schemas.openxmlformats.org/officeDocument/2006/relationships/hyperlink" Target="https://community.secop.gov.co/Public/Tendering/ContractNoticePhases/View?PPI=CO1.PPI.30464039&amp;isFromPublicArea=True&amp;isModal=False" TargetMode="External"/><Relationship Id="rId340" Type="http://schemas.openxmlformats.org/officeDocument/2006/relationships/hyperlink" Target="https://community.secop.gov.co/Public/Tendering/ContractNoticePhases/View?PPI=CO1.PPI.32462800&amp;isFromPublicArea=True&amp;isModal=False" TargetMode="External"/><Relationship Id="rId578" Type="http://schemas.openxmlformats.org/officeDocument/2006/relationships/hyperlink" Target="https://community.secop.gov.co/Public/Tendering/ContractNoticePhases/View?PPI=CO1.PPI.34397126&amp;isFromPublicArea=True&amp;isModal=False" TargetMode="External"/><Relationship Id="rId743" Type="http://schemas.openxmlformats.org/officeDocument/2006/relationships/hyperlink" Target="https://www.secop.gov.co/CO1ContractsManagement/Tendering/ProcurementContractEdit/View?docUniqueIdentifier=CO1.PCCNTR.5685302&amp;prevCtxUrl=https%3a%2f%2fwww.secop.gov.co%3a443%2fCO1ContractsManagement%2fTendering%2fProcurementContractManagement%2fIndex&amp;prevCtxLbl=Contratos" TargetMode="External"/><Relationship Id="rId200" Type="http://schemas.openxmlformats.org/officeDocument/2006/relationships/hyperlink" Target="https://community.secop.gov.co/Public/Tendering/ContractNoticePhases/View?PPI=CO1.PPI.30862945&amp;isFromPublicArea=True&amp;isModal=False" TargetMode="External"/><Relationship Id="rId382" Type="http://schemas.openxmlformats.org/officeDocument/2006/relationships/hyperlink" Target="https://community.secop.gov.co/Public/Tendering/ContractNoticePhases/View?PPI=CO1.PPI.32785639&amp;isFro%20mPublicArea=True&amp;isModal=False" TargetMode="External"/><Relationship Id="rId438" Type="http://schemas.openxmlformats.org/officeDocument/2006/relationships/hyperlink" Target="https://community.secop.gov.co/Public/Tendering/ContractNo%20ticePhases/View?PPI=CO1.PPI.33514264&amp;isFromPublicArea=Tr%20ue&amp;isModal=False" TargetMode="External"/><Relationship Id="rId603" Type="http://schemas.openxmlformats.org/officeDocument/2006/relationships/hyperlink" Target="https://community.secop.gov.co/Public/Tendering/ContractNoticePhases/View?PPI=CO1.PPI.34353713&amp;isFromPublicArea=True&amp;isModal=False" TargetMode="External"/><Relationship Id="rId645" Type="http://schemas.openxmlformats.org/officeDocument/2006/relationships/hyperlink" Target="https://community.secop.gov.co/Public/Tendering/ContractNoticePhases/View?PPI=CO1.PPI.34932677&amp;isFromPublicArea=True&amp;isModal=False" TargetMode="External"/><Relationship Id="rId687" Type="http://schemas.openxmlformats.org/officeDocument/2006/relationships/hyperlink" Target="https://community.secop.gov.co/Public/Tendering/ContractNoticePhases/View?PPI=CO1.PPI.35911792&amp;isFromPublicArea=True&amp;isModal=False" TargetMode="External"/><Relationship Id="rId242" Type="http://schemas.openxmlformats.org/officeDocument/2006/relationships/hyperlink" Target="https://community.secop.gov.co/Public/Tendering/ContractNoticePhases/View?PPI=CO1.PPI.31155459&amp;isFromPublicArea=True&amp;isModal=False" TargetMode="External"/><Relationship Id="rId284" Type="http://schemas.openxmlformats.org/officeDocument/2006/relationships/hyperlink" Target="https://community.secop.gov.co/Public/Tendering/ContractNoticePhases/View?PPI=CO1.PPI.31396993&amp;isFromPublicArea=True&amp;isModal=False" TargetMode="External"/><Relationship Id="rId491" Type="http://schemas.openxmlformats.org/officeDocument/2006/relationships/hyperlink" Target="https://community.secop.gov.co/Public/Tendering/ContractNoticePhases/View?PPI=CO1.PPI.33510066&amp;isFromPublicArea=True&amp;isModal=False" TargetMode="External"/><Relationship Id="rId505" Type="http://schemas.openxmlformats.org/officeDocument/2006/relationships/hyperlink" Target="https://community.secop.gov.co/Public/Tendering/ContractNoticePhases/View?PPI=CO1.PPI.33510066&amp;isFromPublicArea=True&amp;isModal=False" TargetMode="External"/><Relationship Id="rId712" Type="http://schemas.openxmlformats.org/officeDocument/2006/relationships/hyperlink" Target="https://community.secop.gov.co/Public/Tendering/ContractNoticePhases/View?PPI=CO1.PPI.36339116&amp;isFromPublicArea=True&amp;isModal=False" TargetMode="External"/><Relationship Id="rId37" Type="http://schemas.openxmlformats.org/officeDocument/2006/relationships/hyperlink" Target="https://community.secop.gov.co/Public/Tendering/ContractNoticePhases/View?PPI=CO1.PPI.29849604&amp;isFromPublicArea=True&amp;isModal=False" TargetMode="External"/><Relationship Id="rId79" Type="http://schemas.openxmlformats.org/officeDocument/2006/relationships/hyperlink" Target="https://community.secop.gov.co/Public/Tendering/ContractNoticePhases/View?PPI=CO1.PPI.29844060&amp;isFromPublicArea=True&amp;isModal=False" TargetMode="External"/><Relationship Id="rId102" Type="http://schemas.openxmlformats.org/officeDocument/2006/relationships/hyperlink" Target="https://community.secop.gov.co/Public/Tendering/ContractNoticePhases/View?PPI=CO1.PPI.29844060&amp;isFromPublicArea=True&amp;isModal=False" TargetMode="External"/><Relationship Id="rId144" Type="http://schemas.openxmlformats.org/officeDocument/2006/relationships/hyperlink" Target="https://community.secop.gov.co/Public/Tendering/ContractNoticePhases/View?PPI=CO1.PPI.29844060&amp;isFromPublicArea=True&amp;isModal=False" TargetMode="External"/><Relationship Id="rId547" Type="http://schemas.openxmlformats.org/officeDocument/2006/relationships/hyperlink" Target="https://community.secop.gov.co/Public/Tendering/ContractNoticePhases/View?PPI=CO1.PPI.33783708&amp;isFromPublicArea=True&amp;isModal=False" TargetMode="External"/><Relationship Id="rId589" Type="http://schemas.openxmlformats.org/officeDocument/2006/relationships/hyperlink" Target="https://community.secop.gov.co/Public/Tendering/ContractNoticePhases/View?PPI=CO1.PPI.34353713&amp;isFromPublicArea=True&amp;isModal=False" TargetMode="External"/><Relationship Id="rId90" Type="http://schemas.openxmlformats.org/officeDocument/2006/relationships/hyperlink" Target="https://community.secop.gov.co/Public/Tendering/ContractNoticePhases/View?PPI=CO1.PPI.29844060&amp;isFromPublicArea=True&amp;isModal=False" TargetMode="External"/><Relationship Id="rId186" Type="http://schemas.openxmlformats.org/officeDocument/2006/relationships/hyperlink" Target="https://community.secop.gov.co/Public/Tendering/ContractNoticePhases/View?PPI=CO1.PPI.30464039&amp;isFromPublicArea=True&amp;isModal=False" TargetMode="External"/><Relationship Id="rId351" Type="http://schemas.openxmlformats.org/officeDocument/2006/relationships/hyperlink" Target="https://community.secop.gov.co/Public/Tendering/ContractNoticePhases/View?PPI=CO1.PPI.32707290&amp;isFromPublicArea=True&amp;isModal=False" TargetMode="External"/><Relationship Id="rId393" Type="http://schemas.openxmlformats.org/officeDocument/2006/relationships/hyperlink" Target="https://community.secop.gov.co/Public/Tendering/ContractNoticePhases/View?PPI=CO1.PPI.33021596&amp;isFromPublicArea=True&amp;isModal=False" TargetMode="External"/><Relationship Id="rId407" Type="http://schemas.openxmlformats.org/officeDocument/2006/relationships/hyperlink" Target="https://community.secop.gov.co/Public/Tendering/ContractNoticePhases/View?PPI=CO1.PPI.33642110&amp;isFromPublicArea=True&amp;isModal=False" TargetMode="External"/><Relationship Id="rId449" Type="http://schemas.openxmlformats.org/officeDocument/2006/relationships/hyperlink" Target="https://community.secop.gov.co/Public/Tendering/ContractNoticePhases/View?PPI=CO1.PPI.33510066&amp;isFromPublicArea=TrticePhases/View?PPI=CO1.PPI.33510066&amp;isFromPublicArea=Tr" TargetMode="External"/><Relationship Id="rId614" Type="http://schemas.openxmlformats.org/officeDocument/2006/relationships/hyperlink" Target="https://community.secop.gov.co/Public/Tendering/ContractNoticePhases/View?PPI=CO1.PPI.34486020&amp;isFromPublicArea=True&amp;isModal=False" TargetMode="External"/><Relationship Id="rId656" Type="http://schemas.openxmlformats.org/officeDocument/2006/relationships/hyperlink" Target="https://community.secop.gov.co/Public/Tendering/ContractNoticePhases/View?PPI=CO1.PPI.34254608&amp;isFromPublicArea=True&amp;isModal=False" TargetMode="External"/><Relationship Id="rId211" Type="http://schemas.openxmlformats.org/officeDocument/2006/relationships/hyperlink" Target="https://community.secop.gov.co/Public/Tendering/ContractNoticePhases/View?PPI=CO1.PPI.30958778&amp;isFromPublicArea=True&amp;isModal=False" TargetMode="External"/><Relationship Id="rId253" Type="http://schemas.openxmlformats.org/officeDocument/2006/relationships/hyperlink" Target="https://community.secop.gov.co/Public/Tendering/ContractNoticePhases/View?PPI=CO1.PPI.31303663&amp;isFromPublicArea=True&amp;isModal=False" TargetMode="External"/><Relationship Id="rId295" Type="http://schemas.openxmlformats.org/officeDocument/2006/relationships/hyperlink" Target="https://community.secop.gov.co/Public/Tendering/ContractNoticePhases/View?PPI=CO1.PPI.31695943&amp;isFromPublicArea=True&amp;isModal=False" TargetMode="External"/><Relationship Id="rId309" Type="http://schemas.openxmlformats.org/officeDocument/2006/relationships/hyperlink" Target="https://community.secop.gov.co/Public/Tendering/ContractNoticePhases/View?PPI=CO1.PPI.31962846&amp;isFromPublicArea=True&amp;isModal=False" TargetMode="External"/><Relationship Id="rId460" Type="http://schemas.openxmlformats.org/officeDocument/2006/relationships/hyperlink" Target="https://community.secop.gov.co/Public/Tendering/ContractNo%20ticePhases/View?PPI=CO1.PPI.33510066&amp;isFromPublicArea=ue&amp;isModal=False" TargetMode="External"/><Relationship Id="rId516" Type="http://schemas.openxmlformats.org/officeDocument/2006/relationships/hyperlink" Target="https://community.secop.gov.co/Public/Tendering/ContractNo%20ticePhases/View?PPI=CO1.PPI.33510066&amp;isFromPublicArea=Tr%20ue&amp;isModal=False" TargetMode="External"/><Relationship Id="rId698" Type="http://schemas.openxmlformats.org/officeDocument/2006/relationships/hyperlink" Target="https://community.secop.gov.co/Public/Tendering/ContractNoticePhases/View?PPI=CO1.PPI.36358702&amp;isFromPublicArea=True&amp;isModal=False" TargetMode="External"/><Relationship Id="rId48" Type="http://schemas.openxmlformats.org/officeDocument/2006/relationships/hyperlink" Target="https://community.secop.gov.co/Public/Tendering/ContractNoticePhases/View?PPI=CO1.PPI.29849604&amp;isFromPublicArea=True&amp;isModal=False" TargetMode="External"/><Relationship Id="rId113" Type="http://schemas.openxmlformats.org/officeDocument/2006/relationships/hyperlink" Target="https://community.secop.gov.co/Public/Tendering/ContractNoticePhases/View?PPI=CO1.PPI.29844060&amp;isFromPublicArea=True&amp;isModal=False" TargetMode="External"/><Relationship Id="rId320" Type="http://schemas.openxmlformats.org/officeDocument/2006/relationships/hyperlink" Target="https://community.secop.gov.co/Public/Tendering/ContractNoticePhases/View?PPI=CO1.PPI.32115289&amp;isFromPublicArea=True&amp;isModal=False" TargetMode="External"/><Relationship Id="rId558" Type="http://schemas.openxmlformats.org/officeDocument/2006/relationships/hyperlink" Target="https://community.secop.gov.co/Public/Tendering/ContractNoticePhases/View?PPI=CO1.PPI.33958249&amp;isFromPublicArea=True&amp;isModal=False" TargetMode="External"/><Relationship Id="rId723" Type="http://schemas.openxmlformats.org/officeDocument/2006/relationships/hyperlink" Target="https://community.secop.gov.co/Public/Tendering/ContractNoticePhases/View?PPI=CO1.PPI.36324748&amp;isFromPublicArea=True&amp;isModal=False" TargetMode="External"/><Relationship Id="rId155" Type="http://schemas.openxmlformats.org/officeDocument/2006/relationships/hyperlink" Target="https://community.secop.gov.co/Public/Tendering/ContractNoticePhases/View?PPI=CO1.PPI.30029097&amp;isFromPublicArea=True&amp;isModal=False" TargetMode="External"/><Relationship Id="rId197" Type="http://schemas.openxmlformats.org/officeDocument/2006/relationships/hyperlink" Target="https://community.secop.gov.co/Public/Tendering/ContractNoticePhases/View?PPI=CO1.PPI.30841482&amp;isFromPublicArea=True&amp;isModal=False" TargetMode="External"/><Relationship Id="rId362" Type="http://schemas.openxmlformats.org/officeDocument/2006/relationships/hyperlink" Target="https://community.secop.gov.co/Public/Tendering/ContractNoticePhases/View?PPI=CO1.PPI.32892250&amp;isFromPublicArea=True&amp;isModal=False" TargetMode="External"/><Relationship Id="rId418" Type="http://schemas.openxmlformats.org/officeDocument/2006/relationships/hyperlink" Target="https://community.secop.gov.co/Public/Tendering/ContractNoticePhases/View?PPI=CO1.PPI.33797355&amp;isFromPublicArea=True&amp;isModal=False" TargetMode="External"/><Relationship Id="rId625" Type="http://schemas.openxmlformats.org/officeDocument/2006/relationships/hyperlink" Target="https://community.secop.gov.co/Public/Tendering/ContractNoticePhases/View?PPI=CO1.PPI.34712415&amp;isFromPublicArea=True&amp;isModal=False" TargetMode="External"/><Relationship Id="rId222" Type="http://schemas.openxmlformats.org/officeDocument/2006/relationships/hyperlink" Target="https://community.secop.gov.co/Public/Tendering/ContractNoticePhases/View?PPI=CO1.PPI.30958778&amp;isFromPublicArea=True&amp;isModal=False" TargetMode="External"/><Relationship Id="rId264" Type="http://schemas.openxmlformats.org/officeDocument/2006/relationships/hyperlink" Target="https://community.secop.gov.co/Public/Tendering/ContractNoticePhases/View?PPI=CO1.PPI.31446379&amp;isFromPublicArea=True&amp;isModal=False" TargetMode="External"/><Relationship Id="rId471" Type="http://schemas.openxmlformats.org/officeDocument/2006/relationships/hyperlink" Target="https://community.secop.gov.co/Public/Tendering/ContractNoticePhases/View?PPI=CO1.PPI.33510066&amp;isFromPublicArea=True&amp;isModal=False" TargetMode="External"/><Relationship Id="rId667" Type="http://schemas.openxmlformats.org/officeDocument/2006/relationships/hyperlink" Target="https://community.secop.gov.co/Public/Tendering/ContractNoticePhases/View?PPI=CO1.PPI.35061013&amp;isFromPublicArea=True&amp;isModal=False" TargetMode="External"/><Relationship Id="rId17" Type="http://schemas.openxmlformats.org/officeDocument/2006/relationships/hyperlink" Target="https://community.secop.gov.co/Public/Tendering/ContractNoticePhases/View?PPI=CO1.PPI.29362265&amp;isFromPublicArea=True&amp;isModal=False" TargetMode="External"/><Relationship Id="rId59" Type="http://schemas.openxmlformats.org/officeDocument/2006/relationships/hyperlink" Target="https://community.secop.gov.co/Public/Tendering/ContractNoticePhases/View?PPI=CO1.PPI.29849604&amp;isFromPublicArea=True&amp;isModal=False" TargetMode="External"/><Relationship Id="rId124" Type="http://schemas.openxmlformats.org/officeDocument/2006/relationships/hyperlink" Target="https://community.secop.gov.co/Public/Tendering/ContractNoticePhases/View?PPI=CO1.PPI.29844060&amp;isFromPublicArea=True&amp;isModal=False" TargetMode="External"/><Relationship Id="rId527" Type="http://schemas.openxmlformats.org/officeDocument/2006/relationships/hyperlink" Target="https://community.secop.gov.co/Public/Tendering/ContractNo%20ticePhases/View?PPI=CO1.PPI.33510066&amp;isFromPublicArea=Tr%20ue&amp;isModal=False" TargetMode="External"/><Relationship Id="rId569" Type="http://schemas.openxmlformats.org/officeDocument/2006/relationships/hyperlink" Target="https://community.secop.gov.co/Public/Tendering/ContractNoticePhases/View?PPI=CO1.PPI.34197669&amp;isFromPublicArea=True&amp;isModal=False" TargetMode="External"/><Relationship Id="rId734" Type="http://schemas.openxmlformats.org/officeDocument/2006/relationships/hyperlink" Target="https://community.secop.gov.co/Public/Tendering/ContractNoticePhases/View?PPI=CO1.PPI.36201809&amp;isFromPublicArea=True&amp;isModal=False" TargetMode="External"/><Relationship Id="rId70" Type="http://schemas.openxmlformats.org/officeDocument/2006/relationships/hyperlink" Target="https://community.secop.gov.co/Public/Tendering/ContractNoticePhases/View?PPI=CO1.PPI.29844060&amp;isFromPublicArea=True&amp;isModal=False" TargetMode="External"/><Relationship Id="rId166" Type="http://schemas.openxmlformats.org/officeDocument/2006/relationships/hyperlink" Target="https://community.secop.gov.co/Public/Tendering/ContractNoticePhases/View?PPI=CO1.PPI.30099373&amp;isFromPublicArea=True&amp;isModal=False" TargetMode="External"/><Relationship Id="rId331" Type="http://schemas.openxmlformats.org/officeDocument/2006/relationships/hyperlink" Target="https://community.secop.gov.co/Public/Tendering/ContractNoticePhases/View?PPI=CO1.PPI.32414226&amp;isFromPublicArea=True&amp;isModal=False" TargetMode="External"/><Relationship Id="rId373" Type="http://schemas.openxmlformats.org/officeDocument/2006/relationships/hyperlink" Target="https://community.secop.gov.co/Public/Tendering/ContractNoticePhases/View?PPI=CO1.PPI.32905762&amp;isFromPublicArea=True&amp;isModal=False" TargetMode="External"/><Relationship Id="rId429" Type="http://schemas.openxmlformats.org/officeDocument/2006/relationships/hyperlink" Target="https://community.secop.gov.co/Public/Tendering/ContractNo%20ticePhases/View?PPI=CO1.PPI.33514264&amp;isFromPublicArea=Tr%20ue&amp;isModal=False" TargetMode="External"/><Relationship Id="rId580" Type="http://schemas.openxmlformats.org/officeDocument/2006/relationships/hyperlink" Target="https://community.secop.gov.co/Public/Tendering/ContractNoticePhases/View?PPI=CO1.PPI.34390441&amp;isFromPublicArea=True&amp;isModal=False" TargetMode="External"/><Relationship Id="rId636" Type="http://schemas.openxmlformats.org/officeDocument/2006/relationships/hyperlink" Target="https://community.secop.gov.co/Public/Tendering/ContractNoticePhases/View?PPI=CO1.PPI.34953535&amp;isFromPublicArea=True&amp;isModal=False" TargetMode="External"/><Relationship Id="rId1" Type="http://schemas.openxmlformats.org/officeDocument/2006/relationships/hyperlink" Target="https://community.secop.gov.co/Public/Tendering/ContractNoticePhases/View?PPI=CO1.PPI.22840093&amp;isFromPublicArea=True&amp;isModal=False" TargetMode="External"/><Relationship Id="rId233" Type="http://schemas.openxmlformats.org/officeDocument/2006/relationships/hyperlink" Target="https://community.secop.gov.co/Public/Tendering/ContractNoticePhases/View?PPI=CO1.PPI.30958778&amp;isFromPublicArea=True&amp;isModal=False" TargetMode="External"/><Relationship Id="rId440" Type="http://schemas.openxmlformats.org/officeDocument/2006/relationships/hyperlink" Target="https://community.secop.gov.co/Public/Tendering/ContractNoticePhases/View?PPI=CO1.PPI.33510066&amp;isFromPublicArea=True&amp;isModal=False" TargetMode="External"/><Relationship Id="rId678" Type="http://schemas.openxmlformats.org/officeDocument/2006/relationships/hyperlink" Target="https://community.secop.gov.co/Public/Tendering/ContractNoticePhases/View?PPI=CO1.PPI.35507512&amp;isFromPublicArea=True&amp;isModal=False" TargetMode="External"/><Relationship Id="rId28" Type="http://schemas.openxmlformats.org/officeDocument/2006/relationships/hyperlink" Target="https://community.secop.gov.co/Public/Tendering/ContractNoticePhases/View?PPI=CO1.PPI.29575324&amp;isFromPublicArea=True&amp;isModal=False" TargetMode="External"/><Relationship Id="rId275" Type="http://schemas.openxmlformats.org/officeDocument/2006/relationships/hyperlink" Target="https://community.secop.gov.co/Public/Tendering/ContractNoticePhases/View?PPI=CO1.PPI.31424855&amp;isFromPublicArea=True&amp;isModal=False" TargetMode="External"/><Relationship Id="rId300" Type="http://schemas.openxmlformats.org/officeDocument/2006/relationships/hyperlink" Target="https://community.secop.gov.co/Public/Tendering/ContractNoticePhases/View?PPI=CO1.PPI.31056611&amp;isFromPublicArea=True&amp;isModal=False" TargetMode="External"/><Relationship Id="rId482" Type="http://schemas.openxmlformats.org/officeDocument/2006/relationships/hyperlink" Target="https://community.secop.gov.co/Public/Tendering/ContractNo%20ticePhases/View?PPI=CO1.PPI.33510066&amp;isFromPublicArea=Tr%20ue&amp;isModal=False" TargetMode="External"/><Relationship Id="rId538" Type="http://schemas.openxmlformats.org/officeDocument/2006/relationships/hyperlink" Target="https://community.secop.gov.co/Public/Tendering/ContractNo%20ticePhases/View?PPI=CO1.PPI.33510066&amp;isFromPublicArea=Tr%20ue&amp;isModal=False" TargetMode="External"/><Relationship Id="rId703" Type="http://schemas.openxmlformats.org/officeDocument/2006/relationships/hyperlink" Target="https://community.secop.gov.co/Public/Tendering/ContractNoticePhases/View?PPI=CO1.PPI.36218212&amp;isFromPublicArea=True&amp;isModal=False" TargetMode="External"/><Relationship Id="rId745" Type="http://schemas.openxmlformats.org/officeDocument/2006/relationships/vmlDrawing" Target="../drawings/vmlDrawing1.vml"/><Relationship Id="rId81" Type="http://schemas.openxmlformats.org/officeDocument/2006/relationships/hyperlink" Target="https://community.secop.gov.co/Public/Tendering/ContractNoticePhases/View?PPI=CO1.PPI.29844060&amp;isFromPublicArea=True&amp;isModal=False" TargetMode="External"/><Relationship Id="rId135" Type="http://schemas.openxmlformats.org/officeDocument/2006/relationships/hyperlink" Target="https://community.secop.gov.co/Public/Tendering/ContractNoticePhases/View?PPI=CO1.PPI.29844060&amp;isFromPublicArea=True&amp;isModal=False" TargetMode="External"/><Relationship Id="rId177" Type="http://schemas.openxmlformats.org/officeDocument/2006/relationships/hyperlink" Target="https://community.secop.gov.co/Public/Tendering/ContractNoticePhases/View?PPI=CO1.PPI.30464039&amp;isFromPublicArea=True&amp;isModal=False" TargetMode="External"/><Relationship Id="rId342" Type="http://schemas.openxmlformats.org/officeDocument/2006/relationships/hyperlink" Target="https://community.secop.gov.co/Public/Tendering/ContractNoticePhases/View?PPI=CO1.PPI.32438056&amp;isFromPublicArea=True&amp;isModal=False" TargetMode="External"/><Relationship Id="rId384" Type="http://schemas.openxmlformats.org/officeDocument/2006/relationships/hyperlink" Target="https://community.secop.gov.co/Public/Tendering/ContractNoticePhases/View?PPI=CO1.PPI.31666044&amp;isFromPublicArea=True&amp;isModal=False" TargetMode="External"/><Relationship Id="rId591" Type="http://schemas.openxmlformats.org/officeDocument/2006/relationships/hyperlink" Target="https://community.secop.gov.co/Public/Tendering/ContractNoticePhases/View?PPI=CO1.PPI.34353713&amp;isFromPublicArea=True&amp;isModal=False" TargetMode="External"/><Relationship Id="rId605" Type="http://schemas.openxmlformats.org/officeDocument/2006/relationships/hyperlink" Target="https://community.secop.gov.co/Public/Tendering/ContractNoticePhases/View?PPI=CO1.PPI.34125553&amp;isFromPublicArea=True&amp;isModal=False" TargetMode="External"/><Relationship Id="rId202" Type="http://schemas.openxmlformats.org/officeDocument/2006/relationships/hyperlink" Target="https://community.secop.gov.co/Public/Tendering/ContractNoticePhases/View?PPI=CO1.PPI.30958778&amp;isFromPublicArea=True&amp;isModal=False" TargetMode="External"/><Relationship Id="rId244" Type="http://schemas.openxmlformats.org/officeDocument/2006/relationships/hyperlink" Target="https://community.secop.gov.co/Public/Tendering/ContractNoticePhases/View?PPI=CO1.PPI.31257621&amp;isFromPublicArea=True&amp;isModal=False" TargetMode="External"/><Relationship Id="rId647" Type="http://schemas.openxmlformats.org/officeDocument/2006/relationships/hyperlink" Target="https://community.secop.gov.co/Public/Tendering/ContractNoticePhases/View?PPI=CO1.PPI.35002228&amp;isFromPublicArea=True&amp;isModal=False" TargetMode="External"/><Relationship Id="rId689" Type="http://schemas.openxmlformats.org/officeDocument/2006/relationships/hyperlink" Target="https://community.secop.gov.co/Public/Tendering/ContractNoticePhases/View?PPI=CO1.PPI.35659955&amp;isFromPublicArea=True&amp;isModal=False" TargetMode="External"/><Relationship Id="rId39" Type="http://schemas.openxmlformats.org/officeDocument/2006/relationships/hyperlink" Target="https://community.secop.gov.co/Public/Tendering/ContractNoticePhases/View?PPI=CO1.PPI.29849604&amp;isFromPublicArea=True&amp;isModal=False" TargetMode="External"/><Relationship Id="rId286" Type="http://schemas.openxmlformats.org/officeDocument/2006/relationships/hyperlink" Target="https://community.secop.gov.co/Public/Tendering/ContractNoticePhases/View?PPI=CO1.PPI.31631362&amp;isFromPublicArea=True&amp;isModal=False" TargetMode="External"/><Relationship Id="rId451" Type="http://schemas.openxmlformats.org/officeDocument/2006/relationships/hyperlink" Target="https://community.secop.gov.co/Public/Tendering/ContractNoticePhases/View?PPI=CO1.PPI.33514264&amp;isFromPublicArea=True&amp;isModal=False" TargetMode="External"/><Relationship Id="rId493" Type="http://schemas.openxmlformats.org/officeDocument/2006/relationships/hyperlink" Target="https://community.secop.gov.co/Public/Tendering/ContractNo%20ticePhases/View?PPI=CO1.PPI.33514264&amp;isFromPublicArea=Tr%20ue&amp;isModal=False" TargetMode="External"/><Relationship Id="rId507" Type="http://schemas.openxmlformats.org/officeDocument/2006/relationships/hyperlink" Target="https://community.secop.gov.co/Public/Tendering/ContractNo%20ticePhases/View?PPI=CO1.PPI.33510066&amp;isFromPublicArea=Tr%20ue&amp;isModal=False" TargetMode="External"/><Relationship Id="rId549" Type="http://schemas.openxmlformats.org/officeDocument/2006/relationships/hyperlink" Target="https://community.secop.gov.co/Public/Tendering/ContractNoticePhases/View?PPI=CO1.PPI.33695610&amp;isFromPublicArea=True&amp;isModal=False" TargetMode="External"/><Relationship Id="rId714" Type="http://schemas.openxmlformats.org/officeDocument/2006/relationships/hyperlink" Target="https://community.secop.gov.co/Public/Tendering/ContractNoticePhases/View?PPI=CO1.PPI.36220752&amp;isFromPublicArea=True&amp;isModal=False" TargetMode="External"/><Relationship Id="rId50" Type="http://schemas.openxmlformats.org/officeDocument/2006/relationships/hyperlink" Target="https://community.secop.gov.co/Public/Tendering/ContractNoticePhases/View?PPI=CO1.PPI.29849604&amp;isFromPublicArea=True&amp;isModal=False" TargetMode="External"/><Relationship Id="rId104" Type="http://schemas.openxmlformats.org/officeDocument/2006/relationships/hyperlink" Target="https://community.secop.gov.co/Public/Tendering/ContractNoticePhases/View?PPI=CO1.PPI.29844060&amp;isFromPublicArea=True&amp;isModal=False" TargetMode="External"/><Relationship Id="rId146" Type="http://schemas.openxmlformats.org/officeDocument/2006/relationships/hyperlink" Target="https://community.secop.gov.co/Public/Tendering/ContractNoticePhases/View?PPI=CO1.PPI.29844060&amp;isFromPublicArea=True&amp;isModal=False" TargetMode="External"/><Relationship Id="rId188" Type="http://schemas.openxmlformats.org/officeDocument/2006/relationships/hyperlink" Target="https://community.secop.gov.co/Public/Tendering/ContractNoticePhases/View?PPI=CO1.PPI.30619885&amp;isFromPublicArea=True&amp;isModal=False" TargetMode="External"/><Relationship Id="rId311" Type="http://schemas.openxmlformats.org/officeDocument/2006/relationships/hyperlink" Target="https://community.secop.gov.co/Public/Tendering/ContractNoticePhases/View?PPI=CO1.PPI.32115208&amp;isFromPublicArea=True&amp;isModal=False" TargetMode="External"/><Relationship Id="rId353" Type="http://schemas.openxmlformats.org/officeDocument/2006/relationships/hyperlink" Target="https://community.secop.gov.co/Public/Tendering/ContractNoticePhases/View?PPI=CO1.PPI.32687739&amp;isFromPublicArea=True&amp;isModal=False" TargetMode="External"/><Relationship Id="rId395" Type="http://schemas.openxmlformats.org/officeDocument/2006/relationships/hyperlink" Target="https://community.secop.gov.co/Public/Tendering/ContractNoticePhases/View?PPI=CO1.PPI.33203487&amp;isFromPublicArea=True&amp;isModal=False" TargetMode="External"/><Relationship Id="rId409" Type="http://schemas.openxmlformats.org/officeDocument/2006/relationships/hyperlink" Target="https://community.secop.gov.co/Public/Tendering/ContractNoticePhases/View?PPI=CO1.PPI.33344261&amp;isFromPublicArea=True&amp;isModal=False" TargetMode="External"/><Relationship Id="rId560" Type="http://schemas.openxmlformats.org/officeDocument/2006/relationships/hyperlink" Target="https://community.secop.gov.co/Public/Tendering/ContractNoticePhases/View?PPI=CO1.PPI.34009020&amp;isFromPublicArea=True&amp;isModal=False" TargetMode="External"/><Relationship Id="rId92" Type="http://schemas.openxmlformats.org/officeDocument/2006/relationships/hyperlink" Target="https://community.secop.gov.co/Public/Tendering/ContractNoticePhases/View?PPI=CO1.PPI.29844060&amp;isFromPublicArea" TargetMode="External"/><Relationship Id="rId213" Type="http://schemas.openxmlformats.org/officeDocument/2006/relationships/hyperlink" Target="https://community.secop.gov.co/Public/Tendering/ContractNoticePhases/View?PPI=CO1.PPI.30958778&amp;isFromPublicArea=True&amp;isModal=False" TargetMode="External"/><Relationship Id="rId420" Type="http://schemas.openxmlformats.org/officeDocument/2006/relationships/hyperlink" Target="https://community.secop.gov.co/Public/Tendering/ContractNoticePhases/View?PPI=CO1.PPI.33514264&amp;isFromPublicArea=True&amp;isModal=False" TargetMode="External"/><Relationship Id="rId616" Type="http://schemas.openxmlformats.org/officeDocument/2006/relationships/hyperlink" Target="https://community.secop.gov.co/Public/Tendering/ContractNoticePhases/View?PPI=CO1.PPI.34506407&amp;isFromPublicArea=True&amp;isModal=False" TargetMode="External"/><Relationship Id="rId658" Type="http://schemas.openxmlformats.org/officeDocument/2006/relationships/hyperlink" Target="https://community.secop.gov.co/Public/Tendering/ContractNoticePhases/View?PPI=CO1.PPI.35247785&amp;isFromPublicArea=True&amp;isModal=False" TargetMode="External"/><Relationship Id="rId255" Type="http://schemas.openxmlformats.org/officeDocument/2006/relationships/hyperlink" Target="https://community.secop.gov.co/Public/Tendering/ContractNoticePhases/View?PPI=CO1.PPI.31148986&amp;isFromPublicArea=True&amp;isModal=False" TargetMode="External"/><Relationship Id="rId297" Type="http://schemas.openxmlformats.org/officeDocument/2006/relationships/hyperlink" Target="https://community.secop.gov.co/Public/Tendering/ContractNoticePhases/View?PPI=CO1.PPI.31695943&amp;isFromPublicArea=True&amp;isModal=False" TargetMode="External"/><Relationship Id="rId462" Type="http://schemas.openxmlformats.org/officeDocument/2006/relationships/hyperlink" Target="https://community.secop.gov.co/Public/Tendering/ContractNoticePhases/View?PPI=CO1.PPI.33514264&amp;isFromPublicArea=True&amp;isModal=False" TargetMode="External"/><Relationship Id="rId518" Type="http://schemas.openxmlformats.org/officeDocument/2006/relationships/hyperlink" Target="https://community.secop.gov.co/Public/Tendering/ContractNoticePhases/View?PPI=CO1.PPI.33510066&amp;isFromPublicArea=True&amp;isModal=False" TargetMode="External"/><Relationship Id="rId725" Type="http://schemas.openxmlformats.org/officeDocument/2006/relationships/hyperlink" Target="https://community.secop.gov.co/Public/Tendering/ContractNoticePhases/View?PPI=CO1.PPI.36356845&amp;isFromPublicArea=True&amp;isModal=False" TargetMode="External"/><Relationship Id="rId115" Type="http://schemas.openxmlformats.org/officeDocument/2006/relationships/hyperlink" Target="https://community.secop.gov.co/Public/Tendering/ContractNoticePhases/View?PPI=CO1.PPI.29844060&amp;isFromPublicArea=True&amp;isModal=False" TargetMode="External"/><Relationship Id="rId157" Type="http://schemas.openxmlformats.org/officeDocument/2006/relationships/hyperlink" Target="https://community.secop.gov.co/Public/Tendering/ContractNoticePhases/View?PPI=CO1.PPI.30060302&amp;isFromPublicArea=True&amp;isModal=False" TargetMode="External"/><Relationship Id="rId322" Type="http://schemas.openxmlformats.org/officeDocument/2006/relationships/hyperlink" Target="https://community.secop.gov.co/Public/Tendering/ContractNoticePhases/View?PPI=CO1.PPI.32185941&amp;isFromPublicArea=True&amp;isModal=False" TargetMode="External"/><Relationship Id="rId364" Type="http://schemas.openxmlformats.org/officeDocument/2006/relationships/hyperlink" Target="https://community.secop.gov.co/Public/Tendering/ContractNoticePhases/View?PPI=CO1.PPI.32879528&amp;isFromPublicArea=True&amp;isModal=False" TargetMode="External"/><Relationship Id="rId61" Type="http://schemas.openxmlformats.org/officeDocument/2006/relationships/hyperlink" Target="https://community.secop.gov.co/Public/Tendering/ContractNoticePhases/View?PPI=CO1.PPI.29849604&amp;isFromPublicArea=True&amp;isModal=False" TargetMode="External"/><Relationship Id="rId199" Type="http://schemas.openxmlformats.org/officeDocument/2006/relationships/hyperlink" Target="https://community.secop.gov.co/Public/Tendering/ContractNoticePhases/View?PPI=CO1.PPI.30845931&amp;isFromPublicArea=True&amp;isModal=False" TargetMode="External"/><Relationship Id="rId571" Type="http://schemas.openxmlformats.org/officeDocument/2006/relationships/hyperlink" Target="https://community.secop.gov.co/Public/Tendering/ContractNoticePhases/View?PPI=CO1.PPI.34187943&amp;isFromPublicArea=True&amp;isModal=False" TargetMode="External"/><Relationship Id="rId627" Type="http://schemas.openxmlformats.org/officeDocument/2006/relationships/hyperlink" Target="https://community.secop.gov.co/Public/Tendering/ContractNoticePhases/View?PPI=CO1.PPI.34685757&amp;isFromPublicArea=True&amp;isModal=False" TargetMode="External"/><Relationship Id="rId669" Type="http://schemas.openxmlformats.org/officeDocument/2006/relationships/hyperlink" Target="https://community.secop.gov.co/Public/Tendering/ContractNoticePhases/View?PPI=CO1.PPI.35374969&amp;isFromPublicArea=True&amp;isModal=False" TargetMode="External"/><Relationship Id="rId19" Type="http://schemas.openxmlformats.org/officeDocument/2006/relationships/hyperlink" Target="https://community.secop.gov.co/Public/Tendering/ContractNoticePhases/View?PPI=CO1.PPI.29398164&amp;isFromPublicArea=True&amp;isModal=False" TargetMode="External"/><Relationship Id="rId224" Type="http://schemas.openxmlformats.org/officeDocument/2006/relationships/hyperlink" Target="https://community.secop.gov.co/Public/Tendering/ContractNoticePhases/View?PPI=CO1.PPI.30958778&amp;isFromPublicArea=True&amp;isModal=False" TargetMode="External"/><Relationship Id="rId266" Type="http://schemas.openxmlformats.org/officeDocument/2006/relationships/hyperlink" Target="https://community.secop.gov.co/Public/Tendering/ContractNoticePhases/View?PPI=CO1.PPI.31421134&amp;isFromPublicArea=True&amp;isModal=False" TargetMode="External"/><Relationship Id="rId431" Type="http://schemas.openxmlformats.org/officeDocument/2006/relationships/hyperlink" Target="https://community.secop.gov.co/Public/Tendering/ContractNo%20ticePhases/View?PPI=CO1.PPI.33510066&amp;isFromPublicArea=Tr%20ue&amp;isModal=False" TargetMode="External"/><Relationship Id="rId473" Type="http://schemas.openxmlformats.org/officeDocument/2006/relationships/hyperlink" Target="https://community.secop.gov.co/Public/Tendering/ContractNo%20ticePhases/View?PPI=CO1.PPI.33514264&amp;isFromPublicArea=Tr%20ue&amp;isModal=False" TargetMode="External"/><Relationship Id="rId529" Type="http://schemas.openxmlformats.org/officeDocument/2006/relationships/hyperlink" Target="https://community.secop.gov.co/Public/Tendering/ContractNo%20ticePhases/View?PPI=CO1.PPI.33510066&amp;isFromPublicArea=Tr%20ue&amp;isModal=False" TargetMode="External"/><Relationship Id="rId680" Type="http://schemas.openxmlformats.org/officeDocument/2006/relationships/hyperlink" Target="https://community.secop.gov.co/Public/Tendering/ContractNoticePhases/View?PPI=CO1.PPI.35644969&amp;isFromPublicArea=True&amp;isModal=False" TargetMode="External"/><Relationship Id="rId736" Type="http://schemas.openxmlformats.org/officeDocument/2006/relationships/hyperlink" Target="https://www.secop.gov.co/CO1ContractsManagement/Tendering/ProcurementContractEdit/ViewdocUniqueIdentifier=CO1.PCCNTR.4884809&amp;prevCtxUrl=https%3a%2f%2fwww.secop.gov.co%3a443%2fCO1ContractsManagement%2fTendering%2fProcurementContractManagement%2fInde&amp;prevCtxLbl=Procurement+Contracts+Management" TargetMode="External"/><Relationship Id="rId30" Type="http://schemas.openxmlformats.org/officeDocument/2006/relationships/hyperlink" Target="https://community.secop.gov.co/Public/Tendering/ContractNoticePhases/View?PPI=CO1.PPI.29808498&amp;isFromPublicArea=True&amp;isModal=False" TargetMode="External"/><Relationship Id="rId126" Type="http://schemas.openxmlformats.org/officeDocument/2006/relationships/hyperlink" Target="https://community.secop.gov.co/Public/Tendering/ContractNoticePhases/View?PPI=CO1.PPI.29844060&amp;isFromPublicArea=True&amp;isModal=False" TargetMode="External"/><Relationship Id="rId168" Type="http://schemas.openxmlformats.org/officeDocument/2006/relationships/hyperlink" Target="https://community.secop.gov.co/Public/Tendering/ContractNoticePhases/View?PPI=CO1.PPI.30312889&amp;isFromPublicArea=True&amp;isModal=False" TargetMode="External"/><Relationship Id="rId333" Type="http://schemas.openxmlformats.org/officeDocument/2006/relationships/hyperlink" Target="https://community.secop.gov.co/Public/Tendering/ContractNoticePhases/View?PPI=CO1.PPI.32468983&amp;isFromPublicArea=True&amp;isModal=False" TargetMode="External"/><Relationship Id="rId540" Type="http://schemas.openxmlformats.org/officeDocument/2006/relationships/hyperlink" Target="https://community.secop.gov.co/Public/Tendering/ContractNoticePhases/View?PPI=CO1.PPI.33451111&amp;isFromPublicArea=True&amp;isModal=False" TargetMode="External"/><Relationship Id="rId72" Type="http://schemas.openxmlformats.org/officeDocument/2006/relationships/hyperlink" Target="https://community.secop.gov.co/Public/Tendering/ContractNoticePhases/View?PPI=CO1.PPI.29844060&amp;isFromPublicArea=True&amp;isModal=False" TargetMode="External"/><Relationship Id="rId375" Type="http://schemas.openxmlformats.org/officeDocument/2006/relationships/hyperlink" Target="https://community.secop.gov.co/Public/Tendering/ContractNoticePhases/View?PPI=CO1.PPI.32905762&amp;isFromPublicArea=True&amp;isModal=False" TargetMode="External"/><Relationship Id="rId582" Type="http://schemas.openxmlformats.org/officeDocument/2006/relationships/hyperlink" Target="https://community.secop.gov.co/Public/Tendering/ContractNoticePhases/View?PPI=CO1.PPI.34396147&amp;isFromPublicArea=True&amp;isModal=False" TargetMode="External"/><Relationship Id="rId638" Type="http://schemas.openxmlformats.org/officeDocument/2006/relationships/hyperlink" Target="https://community.secop.gov.co/Public/Tendering/ContractNoticePhases/View?PPI=CO1.PPI.34838536&amp;isFromPublicArea=True&amp;isModal=False" TargetMode="External"/><Relationship Id="rId3" Type="http://schemas.openxmlformats.org/officeDocument/2006/relationships/hyperlink" Target="https://community.secop.gov.co/Public/Tendering/ContractNoticePhases/View?PPI=CO1.PPI.29267355&amp;isFromPublicArea=True&amp;isModal=False" TargetMode="External"/><Relationship Id="rId235" Type="http://schemas.openxmlformats.org/officeDocument/2006/relationships/hyperlink" Target="https://community.secop.gov.co/Public/Tendering/ContractNoticePhases/View?PPI=CO1.PPI.30958778&amp;isFromPublicArea=True&amp;isModal=False" TargetMode="External"/><Relationship Id="rId277" Type="http://schemas.openxmlformats.org/officeDocument/2006/relationships/hyperlink" Target="https://community.secop.gov.co/Public/Tendering/ContractNoticePhases/View?PPI=CO1.PPI.31453658&amp;isFromPublicArea=True&amp;isModal=False" TargetMode="External"/><Relationship Id="rId400" Type="http://schemas.openxmlformats.org/officeDocument/2006/relationships/hyperlink" Target="https://community.secop.gov.co/Public/Tendering/ContractNoticePhases/View?PPI=CO1.PPI.33299039&amp;isFromPublicArea=True&amp;isModal=False" TargetMode="External"/><Relationship Id="rId442" Type="http://schemas.openxmlformats.org/officeDocument/2006/relationships/hyperlink" Target="https://community.secop.gov.co/Public/Tendering/ContractNoticePhases/View?PPI=CO1.PPI.33510066&amp;isFromPublicArea=True&amp;isModal=False" TargetMode="External"/><Relationship Id="rId484" Type="http://schemas.openxmlformats.org/officeDocument/2006/relationships/hyperlink" Target="https://community.secop.gov.co/Public/Tendering/ContractNoticePhases/View?PPI=CO1.PPI.33514264&amp;isFromPublicArea=TrticePhases/View?PPI=CO1.PPI.33514264&amp;isFromPublicArea=Tr" TargetMode="External"/><Relationship Id="rId705" Type="http://schemas.openxmlformats.org/officeDocument/2006/relationships/hyperlink" Target="https://community.secop.gov.co/Public/Tendering/ContractNoticePhases/View?PPI=CO1.PPI.36327378&amp;isFromPublicArea=True&amp;isModal=False" TargetMode="External"/><Relationship Id="rId137" Type="http://schemas.openxmlformats.org/officeDocument/2006/relationships/hyperlink" Target="https://community.secop.gov.co/Public/Tendering/ContractNoticePhases/View?PPI=CO1.PPI.29844060&amp;isFromPublicArea=True&amp;isModal=False" TargetMode="External"/><Relationship Id="rId302" Type="http://schemas.openxmlformats.org/officeDocument/2006/relationships/hyperlink" Target="https://community.secop.gov.co/Public/Tendering/ContractNoticePhases/View?PPI=CO1.PPI.31889985&amp;isFromPublicArea=True&amp;isModal=False" TargetMode="External"/><Relationship Id="rId344" Type="http://schemas.openxmlformats.org/officeDocument/2006/relationships/hyperlink" Target="https://community.secop.gov.co/Public/Tendering/ContractNoticePhases/View?PPI=CO1.PPI.32577516&amp;isFromPublicArea=True&amp;isModal=False" TargetMode="External"/><Relationship Id="rId691" Type="http://schemas.openxmlformats.org/officeDocument/2006/relationships/hyperlink" Target="https://community.secop.gov.co/Public/Tendering/ContractNoticePhases/View?PPI=CO1.PPI.35956186&amp;isFromPublicArea=True&amp;isModal=False" TargetMode="External"/><Relationship Id="rId747" Type="http://schemas.openxmlformats.org/officeDocument/2006/relationships/comments" Target="../comments1.xml"/><Relationship Id="rId41" Type="http://schemas.openxmlformats.org/officeDocument/2006/relationships/hyperlink" Target="https://community.secop.gov.co/Public/Tendering/ContractNoticePhases/View?PPI=CO1.PPI.29849604&amp;isFromPublicArea=True&amp;isModal=False" TargetMode="External"/><Relationship Id="rId83" Type="http://schemas.openxmlformats.org/officeDocument/2006/relationships/hyperlink" Target="https://community.secop.gov.co/Public/Tendering/ContractNoticePhases/View?PPI=CO1.PPI.29844060&amp;isFromPublicArea=True&amp;isModal=False" TargetMode="External"/><Relationship Id="rId179" Type="http://schemas.openxmlformats.org/officeDocument/2006/relationships/hyperlink" Target="https://community.secop.gov.co/Public/Tendering/ContractNoticePhases/View?PPI=CO1.PPI.30464039&amp;isFromPublicArea=True&amp;isModal=False" TargetMode="External"/><Relationship Id="rId386" Type="http://schemas.openxmlformats.org/officeDocument/2006/relationships/hyperlink" Target="https://community.secop.gov.co/Public/Tendering/ContractNoticePhases/View?PPI=CO1.PPI.32905762&amp;isFromPublicArea=True&amp;isModal=False" TargetMode="External"/><Relationship Id="rId551" Type="http://schemas.openxmlformats.org/officeDocument/2006/relationships/hyperlink" Target="https://community.secop.gov.co/Public/Tendering/ContractNoticePhases/View?PPI=CO1.PPI.33829059&amp;isFromPublicArea=True&amp;isModal=False" TargetMode="External"/><Relationship Id="rId593" Type="http://schemas.openxmlformats.org/officeDocument/2006/relationships/hyperlink" Target="https://community.secop.gov.co/Public/Tendering/ContractNoticePhases/View?PPI=CO1.PPI.34353713&amp;isFromPublicArea=True&amp;isModal=False" TargetMode="External"/><Relationship Id="rId607" Type="http://schemas.openxmlformats.org/officeDocument/2006/relationships/hyperlink" Target="https://community.secop.gov.co/Public/Tendering/ContractNoticePhases/View?PPI=CO1.PPI.29447818&amp;isFromPublicArea=True&amp;isModal=False" TargetMode="External"/><Relationship Id="rId649" Type="http://schemas.openxmlformats.org/officeDocument/2006/relationships/hyperlink" Target="https://community.secop.gov.co/Public/Tendering/ContractNoticePhases/View?PPI=CO1.PPI.35006805&amp;isFromPublicArea=True&amp;isModal=False" TargetMode="External"/><Relationship Id="rId190" Type="http://schemas.openxmlformats.org/officeDocument/2006/relationships/hyperlink" Target="https://community.secop.gov.co/Public/Tendering/ContractNoticePhases/View?PPI=CO1.PPI.29844060&amp;isFromPublicArea=True&amp;isModal=False" TargetMode="External"/><Relationship Id="rId204" Type="http://schemas.openxmlformats.org/officeDocument/2006/relationships/hyperlink" Target="https://community.secop.gov.co/Public/Tendering/ContractNoticePhases/View?PPI=CO1.PPI.31023347&amp;isFromPublicArea=True&amp;isModal=False" TargetMode="External"/><Relationship Id="rId246" Type="http://schemas.openxmlformats.org/officeDocument/2006/relationships/hyperlink" Target="https://community.secop.gov.co/Public/Tendering/ContractNoticePhases/View?PPI=CO1.PPI.31366697&amp;isFromPublicArea=True&amp;isModal=False" TargetMode="External"/><Relationship Id="rId288" Type="http://schemas.openxmlformats.org/officeDocument/2006/relationships/hyperlink" Target="https://community.secop.gov.co/Public/Tendering/ContractNoticePhases/View?PPI=CO1.PPI.31695943&amp;isFromPublicArea=True&amp;isModal=False" TargetMode="External"/><Relationship Id="rId411" Type="http://schemas.openxmlformats.org/officeDocument/2006/relationships/hyperlink" Target="https://community.secop.gov.co/Public/Tendering/ContractNoticePhases/View?PPI=CO1.PPI.33377937&amp;isFro%20mPublicArea=True&amp;isModal=False" TargetMode="External"/><Relationship Id="rId453" Type="http://schemas.openxmlformats.org/officeDocument/2006/relationships/hyperlink" Target="https://community.secop.gov.co/Public/Tendering/ContractNoticePhases/View?PPI=CO1.PPI.33510066&amp;isFromPublicArea=True&amp;isModal=False" TargetMode="External"/><Relationship Id="rId509" Type="http://schemas.openxmlformats.org/officeDocument/2006/relationships/hyperlink" Target="https://community.secop.gov.co/Public/Tendering/ContractNo%20ticePhases/View?PPI=CO1.PPI.33510066&amp;isFromPublicArea=Tr%20ue&amp;isModal=False" TargetMode="External"/><Relationship Id="rId660" Type="http://schemas.openxmlformats.org/officeDocument/2006/relationships/hyperlink" Target="https://community.secop.gov.co/Public/Tendering/ContractNoticePhases/View?PPI=CO1.PPI.35251768&amp;isFromPublicArea=True&amp;isModal=False" TargetMode="External"/><Relationship Id="rId106" Type="http://schemas.openxmlformats.org/officeDocument/2006/relationships/hyperlink" Target="https://community.secop.gov.co/Public/Tendering/ContractNoticePhases/View?PPI=CO1.PPI.29844060&amp;isFromPublicArea=True&amp;isModal=False" TargetMode="External"/><Relationship Id="rId313" Type="http://schemas.openxmlformats.org/officeDocument/2006/relationships/hyperlink" Target="https://community.secop.gov.co/Public/Tendering/ContractNoticePhases/View?PPI=CO1.PPI.32018162&amp;isFromPublicArea=True&amp;isModal=False" TargetMode="External"/><Relationship Id="rId495" Type="http://schemas.openxmlformats.org/officeDocument/2006/relationships/hyperlink" Target="https://community.secop.gov.co/Public/Tendering/ContractNo%20ticePhases/View?PPI=CO1.PPI.33510066&amp;isFromPublicArea=Tr%20ue&amp;isModal=False" TargetMode="External"/><Relationship Id="rId716" Type="http://schemas.openxmlformats.org/officeDocument/2006/relationships/hyperlink" Target="https://community.secop.gov.co/Public/Tendering/ContractNoticePhases/View?PPI=CO1.PPI.36355402&amp;isFromPublicArea=True&amp;isModal=False" TargetMode="External"/><Relationship Id="rId10" Type="http://schemas.openxmlformats.org/officeDocument/2006/relationships/hyperlink" Target="https://community.secop.gov.co/Public/Tendering/ContractNoticePhases/View?PPI=CO1.PPI.29361435&amp;isFromPublicArea=True&amp;isModal=False" TargetMode="External"/><Relationship Id="rId52" Type="http://schemas.openxmlformats.org/officeDocument/2006/relationships/hyperlink" Target="https://community.secop.gov.co/Public/Tendering/ContractNoticePhases/View?PPI=CO1.PPI.29849604&amp;isFromPublicArea=True&amp;isModal=False" TargetMode="External"/><Relationship Id="rId94" Type="http://schemas.openxmlformats.org/officeDocument/2006/relationships/hyperlink" Target="https://community.secop.gov.co/Public/Tendering/ContractNoticePhases/View?PPI=CO1.PPI.29844060&amp;isFromPublicArea=True&amp;isModal=False" TargetMode="External"/><Relationship Id="rId148" Type="http://schemas.openxmlformats.org/officeDocument/2006/relationships/hyperlink" Target="https://community.secop.gov.co/Public/Tendering/ContractNoticePhases/View?PPI=CO1.PPI.29844060&amp;isFromPublicArea=True&amp;isModal=False" TargetMode="External"/><Relationship Id="rId355" Type="http://schemas.openxmlformats.org/officeDocument/2006/relationships/hyperlink" Target="https://community.secop.gov.co/Public/Tendering/ContractNoticePhases/View?PPI=CO1.PPI.32764107&amp;isFromPublicArea=True&amp;isModal=False" TargetMode="External"/><Relationship Id="rId397" Type="http://schemas.openxmlformats.org/officeDocument/2006/relationships/hyperlink" Target="https://community.secop.gov.co/Public/Tendering/ContractNoticePhases/View?PPI=CO1.PPI.33206089&amp;isFromPublicArea=True&amp;isModal=False" TargetMode="External"/><Relationship Id="rId520" Type="http://schemas.openxmlformats.org/officeDocument/2006/relationships/hyperlink" Target="https://community.secop.gov.co/Public/Tendering/ContractNoticePhases/View?PPI=CO1.PPI.33514264&amp;isFromPublicArea=True&amp;isModal=False" TargetMode="External"/><Relationship Id="rId562" Type="http://schemas.openxmlformats.org/officeDocument/2006/relationships/hyperlink" Target="https://community.secop.gov.co/Public/Tendering/ContractNoticePhases/View?PPI=CO1.PPI.33964434&amp;isFromPublicArea=True&amp;isModal=False" TargetMode="External"/><Relationship Id="rId618" Type="http://schemas.openxmlformats.org/officeDocument/2006/relationships/hyperlink" Target="https://community.secop.gov.co/Public/Tendering/ContractNoticePhases/View?PPI=CO1.PPI.34187908&amp;isFromPublicArea=True&amp;isModal=False" TargetMode="External"/><Relationship Id="rId215" Type="http://schemas.openxmlformats.org/officeDocument/2006/relationships/hyperlink" Target="https://community.secop.gov.co/Public/Tendering/ContractNoticePhases/View?PPI=CO1.PPI.30958778&amp;isFromPublicArea=True&amp;isModal=False" TargetMode="External"/><Relationship Id="rId257" Type="http://schemas.openxmlformats.org/officeDocument/2006/relationships/hyperlink" Target="https://community.secop.gov.co/Public/Tendering/ContractNoticePhases/View?PPI=CO1.PPI.31237210&amp;isFromPublicArea=True&amp;isModal=False" TargetMode="External"/><Relationship Id="rId422" Type="http://schemas.openxmlformats.org/officeDocument/2006/relationships/hyperlink" Target="https://community.secop.gov.co/Public/Tendering/ContractNo%20ticePhases/View?PPI=CO1.PPI.33514264&amp;isFromPublicArea=Tr%20ue&amp;isModal=False" TargetMode="External"/><Relationship Id="rId464" Type="http://schemas.openxmlformats.org/officeDocument/2006/relationships/hyperlink" Target="https://community.secop.gov.co/Public/Tendering/ContractNoticePhases/View?PPI=CO1.PPI.33510066&amp;isFromPublicArea=True&amp;isModal=False" TargetMode="External"/><Relationship Id="rId299" Type="http://schemas.openxmlformats.org/officeDocument/2006/relationships/hyperlink" Target="https://community.secop.gov.co/Public/Tendering/ContractNoticePhases/View?PPI=CO1.PPI.30962660&amp;isFromPublicArea=True&amp;isModal=False" TargetMode="External"/><Relationship Id="rId727" Type="http://schemas.openxmlformats.org/officeDocument/2006/relationships/hyperlink" Target="https://community.secop.gov.co/Public/Tendering/ContractNoticePhases/View?PPI=CO1.PPI.36359634&amp;isFromPublicArea=True&amp;isModal=False" TargetMode="External"/><Relationship Id="rId63" Type="http://schemas.openxmlformats.org/officeDocument/2006/relationships/hyperlink" Target="https://community.secop.gov.co/Public/Tendering/ContractNoticePhases/View?PPI=CO1.PPI.29849604&amp;isFromPublicArea=True&amp;isModal=False" TargetMode="External"/><Relationship Id="rId159" Type="http://schemas.openxmlformats.org/officeDocument/2006/relationships/hyperlink" Target="https://community.secop.gov.co/Public/Tendering/ContractNoticePhases/View?PPI=CO1.PPI.30060263&amp;isFromPublicArea=True&amp;isModal=False" TargetMode="External"/><Relationship Id="rId366" Type="http://schemas.openxmlformats.org/officeDocument/2006/relationships/hyperlink" Target="https://community.secop.gov.co/Public/Tendering/ContractNoticePhases/View?PPI=CO1.PPI.32905762&amp;isFromPublicArea=True&amp;isModal=False" TargetMode="External"/><Relationship Id="rId573" Type="http://schemas.openxmlformats.org/officeDocument/2006/relationships/hyperlink" Target="https://community.secop.gov.co/Public/Tendering/ContractNoticePhases/View?PPI=CO1.PPI.34187959&amp;isFromPublicArea=True&amp;isModal=False" TargetMode="External"/><Relationship Id="rId226" Type="http://schemas.openxmlformats.org/officeDocument/2006/relationships/hyperlink" Target="https://community.secop.gov.co/Public/Tendering/ContractNoticePhases/View?PPI=CO1.PPI.30958778&amp;isFromPublicArea=True&amp;isModal=False" TargetMode="External"/><Relationship Id="rId433" Type="http://schemas.openxmlformats.org/officeDocument/2006/relationships/hyperlink" Target="https://community.secop.gov.co/Public/Tendering/ContractNo%20ticePhases/View?PPI=CO1.PPI.33514264&amp;isFromPublicArea=Tr%20ue&amp;isModal=False" TargetMode="External"/><Relationship Id="rId640" Type="http://schemas.openxmlformats.org/officeDocument/2006/relationships/hyperlink" Target="https://community.secop.gov.co/Public/Tendering/ContractNoticePhases/View?PPI=CO1.PPI.34838536&amp;isFromPublicArea=True&amp;isModal=False" TargetMode="External"/><Relationship Id="rId738" Type="http://schemas.openxmlformats.org/officeDocument/2006/relationships/hyperlink" Target="https://www.secop.gov.co/CO1ContractsManagement/Tendering/ProcurementContractEdit/View?docUniqueIdentifier=CO1.PCCNTR.4025999&amp;prevCtxUrl=https%3a%2f%2fwww.secop.gov.co%3a443%2fCO1ContractsManagement%2fTendering%2fProcurementContractManagement%2fIndex&amp;prevCtxLbl=Contratos" TargetMode="External"/><Relationship Id="rId74" Type="http://schemas.openxmlformats.org/officeDocument/2006/relationships/hyperlink" Target="https://community.secop.gov.co/Public/Tendering/ContractNoticePhases/View?PPI=CO1.PPI.29844060&amp;isFromPublicArea=True&amp;isModal=False" TargetMode="External"/><Relationship Id="rId377" Type="http://schemas.openxmlformats.org/officeDocument/2006/relationships/hyperlink" Target="https://community.secop.gov.co/Public/Tendering/ContractNoticePhases/View?PPI=CO1.PPI.32916508&amp;isFromPublicArea=True&amp;isModal=False" TargetMode="External"/><Relationship Id="rId500" Type="http://schemas.openxmlformats.org/officeDocument/2006/relationships/hyperlink" Target="https://community.secop.gov.co/Public/Tendering/ContractNo%20ticePhases/View?PPI=CO1.PPI.33510066&amp;isFromPublicArea=Tr%20ue&amp;isModal=False" TargetMode="External"/><Relationship Id="rId584" Type="http://schemas.openxmlformats.org/officeDocument/2006/relationships/hyperlink" Target="https://community.secop.gov.co/Public/Tendering/ContractNoticePhases/View?PPI=CO1.PPI.34353713&amp;isFromPublicArea=True&amp;isModal=False" TargetMode="External"/><Relationship Id="rId5" Type="http://schemas.openxmlformats.org/officeDocument/2006/relationships/hyperlink" Target="https://community.secop.gov.co/Public/Tendering/ContractNoticePhases/View?PPI=CO1.PPI.29273866&amp;isFromPublicArea=True&amp;isModal=False" TargetMode="External"/><Relationship Id="rId237" Type="http://schemas.openxmlformats.org/officeDocument/2006/relationships/hyperlink" Target="https://community.secop.gov.co/Public/Tendering/ContractNoticePhases/View?PPI=CO1.PPI.30958778&amp;isFromPublicArea=True&amp;isModal=False" TargetMode="External"/><Relationship Id="rId444" Type="http://schemas.openxmlformats.org/officeDocument/2006/relationships/hyperlink" Target="https://community.secop.gov.co/Public/Tendering/ContractNoticePhases/View?PPI=CO1.PPI.33510066&amp;isFromPublicArea=True&amp;isModal=False" TargetMode="External"/><Relationship Id="rId651" Type="http://schemas.openxmlformats.org/officeDocument/2006/relationships/hyperlink" Target="https://community.secop.gov.co/Public/Tendering/ContractNoticePhases/View?PPI=CO1.PPI.35165386&amp;isFromPublicArea=True&amp;isModal=False" TargetMode="External"/><Relationship Id="rId290" Type="http://schemas.openxmlformats.org/officeDocument/2006/relationships/hyperlink" Target="https://community.secop.gov.co/Public/Tendering/ContractNoticePhases/View?PPI=CO1.PPI.31695943&amp;isFromPublicArea=True&amp;isModal=False" TargetMode="External"/><Relationship Id="rId304" Type="http://schemas.openxmlformats.org/officeDocument/2006/relationships/hyperlink" Target="https://community.secop.gov.co/Public/Tendering/ContractNoticePhases/View?PPI=CO1.PPI.31837338&amp;isFromPublicArea=True&amp;isModal=False" TargetMode="External"/><Relationship Id="rId388" Type="http://schemas.openxmlformats.org/officeDocument/2006/relationships/hyperlink" Target="https://community.secop.gov.co/Public/Tendering/ContractNoticePhases/View?PPI=CO1.PPI.33113518&amp;isFromPublicArea=True&amp;isModal=False" TargetMode="External"/><Relationship Id="rId511" Type="http://schemas.openxmlformats.org/officeDocument/2006/relationships/hyperlink" Target="https://community.secop.gov.co/Public/Tendering/ContractNoticePhases/View?PPI=CO1.PPI.33514264&amp;isFromPublicArea=True&amp;isModal=False" TargetMode="External"/><Relationship Id="rId609" Type="http://schemas.openxmlformats.org/officeDocument/2006/relationships/hyperlink" Target="https://community.secop.gov.co/Public/Tendering/ContractNoticePhases/View?PPI=CO1.PPI.29446487&amp;isFromPublicArea=True&amp;isModal=False" TargetMode="External"/><Relationship Id="rId85" Type="http://schemas.openxmlformats.org/officeDocument/2006/relationships/hyperlink" Target="https://community.secop.gov.co/Public/Tendering/ContractNoticePhases/View?PPI=CO1.PPI.29844060&amp;isFromPublicArea=True&amp;isModal=False" TargetMode="External"/><Relationship Id="rId150" Type="http://schemas.openxmlformats.org/officeDocument/2006/relationships/hyperlink" Target="https://community.secop.gov.co/Public/Tendering/ContractNoticePhases/View?PPI=CO1.PPI.29844060&amp;isFromPublicArea=True&amp;isModal=False" TargetMode="External"/><Relationship Id="rId595" Type="http://schemas.openxmlformats.org/officeDocument/2006/relationships/hyperlink" Target="https://community.secop.gov.co/Public/Tendering/ContractNoticePhases/View?PPI=CO1.PPI.34353713&amp;isFromPublicArea=True&amp;isModal=False" TargetMode="External"/><Relationship Id="rId248" Type="http://schemas.openxmlformats.org/officeDocument/2006/relationships/hyperlink" Target="https://community.secop.gov.co/Public/Tendering/ContractNoticePhases/View?PPI=CO1.PPI.31094414&amp;isFromPublicArea=True&amp;isModa" TargetMode="External"/><Relationship Id="rId455" Type="http://schemas.openxmlformats.org/officeDocument/2006/relationships/hyperlink" Target="https://community.secop.gov.co/Public/Tendering/ContractNo%20ticePhases/View?PPI=CO1.PPI.33514264&amp;isFromPublicArea=Tr%20ue&amp;isModal=False" TargetMode="External"/><Relationship Id="rId662" Type="http://schemas.openxmlformats.org/officeDocument/2006/relationships/hyperlink" Target="https://community.secop.gov.co/Public/Tendering/ContractNoticePhases/View?PPI=CO1.PPI.30963284&amp;isFromPublicArea=True&amp;isModal=False" TargetMode="External"/><Relationship Id="rId12" Type="http://schemas.openxmlformats.org/officeDocument/2006/relationships/hyperlink" Target="https://community.secop.gov.co/Public/Tendering/ContractNoticePhases/View?PPI=CO1.PPI.29401108&amp;isFromPublicArea=True&amp;isModal=False" TargetMode="External"/><Relationship Id="rId108" Type="http://schemas.openxmlformats.org/officeDocument/2006/relationships/hyperlink" Target="https://community.secop.gov.co/Public/Tendering/ContractNoticePhases/View?PPI=CO1.PPI.29844060&amp;isFromPublicArea=True&amp;isModal=False" TargetMode="External"/><Relationship Id="rId315" Type="http://schemas.openxmlformats.org/officeDocument/2006/relationships/hyperlink" Target="https://community.secop.gov.co/Public/Tendering/ContractNoticePhases/View?PPI=CO1.PPI.31520054&amp;isFromPublicArea=True&amp;isModal=False" TargetMode="External"/><Relationship Id="rId522" Type="http://schemas.openxmlformats.org/officeDocument/2006/relationships/hyperlink" Target="https://community.secop.gov.co/Public/Tendering/ContractNoticePhases/View?PPI=CO1.PPI.33510066&amp;isFromPublicArea=True&amp;isModal=False" TargetMode="External"/><Relationship Id="rId96" Type="http://schemas.openxmlformats.org/officeDocument/2006/relationships/hyperlink" Target="https://community.secop.gov.co/Public/Tendering/ContractNoticePhases/View?PPI=CO1.PPI.29844060&amp;isFromPublicArea=True&amp;isModal=False" TargetMode="External"/><Relationship Id="rId161" Type="http://schemas.openxmlformats.org/officeDocument/2006/relationships/hyperlink" Target="https://community.secop.gov.co/Public/Tendering/ContractNoticePhases/View?PPI=CO1.PPI.30070787&amp;isFromPublicArea=True&amp;isModal=False" TargetMode="External"/><Relationship Id="rId399" Type="http://schemas.openxmlformats.org/officeDocument/2006/relationships/hyperlink" Target="https://community.secop.gov.co/Public/Tendering/ContractNoticePhases/View?PPI=CO1.PPI.33207058&amp;isFromPublicArea=True&amp;isModal=False" TargetMode="External"/><Relationship Id="rId259" Type="http://schemas.openxmlformats.org/officeDocument/2006/relationships/hyperlink" Target="https://community.secop.gov.co/Public/Tendering/ContractNoticePhases/View?PPI=CO1.PPI.31248416&amp;isFromPublicArea=True&amp;isModal=False" TargetMode="External"/><Relationship Id="rId466" Type="http://schemas.openxmlformats.org/officeDocument/2006/relationships/hyperlink" Target="https://community.secop.gov.co/Public/Tendering/ContractNo%20ticePhases/View?PPI=CO1.PPI.33510066&amp;isFromPublicArea=Tr%20ue&amp;isModal=False" TargetMode="External"/><Relationship Id="rId673" Type="http://schemas.openxmlformats.org/officeDocument/2006/relationships/hyperlink" Target="https://community.secop.gov.co/Public/Tendering/ContractNoticePhases/View?PPI=CO1.PPI.35268948&amp;isFromPublicArea=True&amp;isModal=False" TargetMode="External"/><Relationship Id="rId23" Type="http://schemas.openxmlformats.org/officeDocument/2006/relationships/hyperlink" Target="https://community.secop.gov.co/Public/Tendering/ContractNoticePhases/View?PPI=CO1.PPI.29359311&amp;isFromPublicArea=True&amp;isModal=False" TargetMode="External"/><Relationship Id="rId119" Type="http://schemas.openxmlformats.org/officeDocument/2006/relationships/hyperlink" Target="https://community.secop.gov.co/Public/Tendering/ContractNoticePhases/View?PPI=CO1.PPI.29844060&amp;isFromPublicArea=True&amp;isModal=False" TargetMode="External"/><Relationship Id="rId326" Type="http://schemas.openxmlformats.org/officeDocument/2006/relationships/hyperlink" Target="https://community.secop.gov.co/Public/Tendering/ContractNoticePhases/View?PPI=CO1.PPI.32435246&amp;isFromPublicArea=True&amp;isModal=False" TargetMode="External"/><Relationship Id="rId533" Type="http://schemas.openxmlformats.org/officeDocument/2006/relationships/hyperlink" Target="https://community.secop.gov.co/Public/Tendering/ContractNo%20ticePhases/View?PPI=CO1.PPI.33510066&amp;isFromPublicArea=Tr%20ue&amp;isModal=False" TargetMode="External"/><Relationship Id="rId740" Type="http://schemas.openxmlformats.org/officeDocument/2006/relationships/hyperlink" Target="https://www.secop.gov.co/CO1ContractsManagement/Tendering/ProcurementContractEdit/View?docUniqueIdentifier=CO1.PCCNTR.3942093&amp;prevCtxUrl=https%3a%2f%2fwww.secop.gov.co%3a443%2fCO1ContractsManagement%2fTendering%2fProcurementContractManagement%2fIndex&amp;prevCtxLbl=Contratos" TargetMode="External"/><Relationship Id="rId172" Type="http://schemas.openxmlformats.org/officeDocument/2006/relationships/hyperlink" Target="https://community.secop.gov.co/Public/Tendering/ContractNoticePhases/View?PPI=CO1.PPI.30464039&amp;isFromPublicArea=True&amp;isModal=False" TargetMode="External"/><Relationship Id="rId477" Type="http://schemas.openxmlformats.org/officeDocument/2006/relationships/hyperlink" Target="https://community.secop.gov.co/Public/Tendering/ContractNo%20ticePhases/View?PPI=CO1.PPI.33510066&amp;isFromPublicArea=Tr%20ue&amp;isModal=False" TargetMode="External"/><Relationship Id="rId600" Type="http://schemas.openxmlformats.org/officeDocument/2006/relationships/hyperlink" Target="https://community.secop.gov.co/Public/Tendering/ContractNoticePhases/View?PPI=CO1.PPI.34353713&amp;isFromPublicArea=True&amp;isModal=False" TargetMode="External"/><Relationship Id="rId684" Type="http://schemas.openxmlformats.org/officeDocument/2006/relationships/hyperlink" Target="https://community.secop.gov.co/Public/Tendering/ContractNoticePhases/View?PPI=CO1.PPI.35958526&amp;isFromPublicArea=True&amp;isModal=False" TargetMode="External"/><Relationship Id="rId337" Type="http://schemas.openxmlformats.org/officeDocument/2006/relationships/hyperlink" Target="https://community.secop.gov.co/Public/Tendering/ContractNoticePhases/View?PPI=CO1.PPI.32462800&amp;isFromPublicArea=True&amp;isModal=False" TargetMode="External"/><Relationship Id="rId34" Type="http://schemas.openxmlformats.org/officeDocument/2006/relationships/hyperlink" Target="https://community.secop.gov.co/Public/Tendering/ContractNoticePhases/View?PPI=CO1.PPI.29849604&amp;isFromPublicArea" TargetMode="External"/><Relationship Id="rId544" Type="http://schemas.openxmlformats.org/officeDocument/2006/relationships/hyperlink" Target="https://community.secop.gov.co/Public/Tendering/ContractNoticePhases/View?PPI=CO1.PPI.33479639&amp;isFromPublicArea=True&amp;isModal=False" TargetMode="External"/><Relationship Id="rId183" Type="http://schemas.openxmlformats.org/officeDocument/2006/relationships/hyperlink" Target="https://community.secop.gov.co/Public/Tendering/ContractNoticePhases/View?PPI=CO1.PPI.30464039&amp;isFromPublicArea=True&amp;isModal=False" TargetMode="External"/><Relationship Id="rId390" Type="http://schemas.openxmlformats.org/officeDocument/2006/relationships/hyperlink" Target="https://community.secop.gov.co/Public/Tendering/ContractNoticePhases/View?PPI=CO1.PPI.33019536&amp;isFromPublicArea=True&amp;isModal=False" TargetMode="External"/><Relationship Id="rId404" Type="http://schemas.openxmlformats.org/officeDocument/2006/relationships/hyperlink" Target="https://community.secop.gov.co/Public/Tendering/ContractNoticePhases/View?PPI=CO1.PPI.33378524&amp;isFromPublicArea=True&amp;isModal=False" TargetMode="External"/><Relationship Id="rId611" Type="http://schemas.openxmlformats.org/officeDocument/2006/relationships/hyperlink" Target="https://community.secop.gov.co/Public/Tendering/ContractNoticePhases/View?PPI=CO1.PPI.34264614&amp;isFromPublicArea=True&amp;isModal=False" TargetMode="External"/><Relationship Id="rId250" Type="http://schemas.openxmlformats.org/officeDocument/2006/relationships/hyperlink" Target="https://community.secop.gov.co/Public/Tendering/ContractNoticePhases/View?PPI=CO1.PPI.31390324&amp;isFromPublicArea=True&amp;isModal=False" TargetMode="External"/><Relationship Id="rId488" Type="http://schemas.openxmlformats.org/officeDocument/2006/relationships/hyperlink" Target="https://community.secop.gov.co/Public/Tendering/ContractNoticePhases/View?PPI=CO1.PPI.33510066&amp;isFromPublicArea=True&amp;isModal=False" TargetMode="External"/><Relationship Id="rId695" Type="http://schemas.openxmlformats.org/officeDocument/2006/relationships/hyperlink" Target="https://community.secop.gov.co/Public/Tendering/ContractNoticePhases/View?PPI=CO1.PPI.35731406&amp;isFromPublicArea=True&amp;isModal=False" TargetMode="External"/><Relationship Id="rId709" Type="http://schemas.openxmlformats.org/officeDocument/2006/relationships/hyperlink" Target="https://community.secop.gov.co/Public/Tendering/ContractNoticePhases/View?PPI=CO1.PPI.36324020&amp;isFromPublicArea=True&amp;isModal=False" TargetMode="External"/><Relationship Id="rId45" Type="http://schemas.openxmlformats.org/officeDocument/2006/relationships/hyperlink" Target="https://community.secop.gov.co/Public/Tendering/ContractNoticePhases/View?PPI=CO1.PPI.29849604&amp;isFromPublicArea=True&amp;isModal=False" TargetMode="External"/><Relationship Id="rId110" Type="http://schemas.openxmlformats.org/officeDocument/2006/relationships/hyperlink" Target="https://community.secop.gov.co/Public/Tendering/ContractNoticePhases/View?PPI=CO1.PPI.29844060&amp;isFromPublicArea=True&amp;isModal=False" TargetMode="External"/><Relationship Id="rId348" Type="http://schemas.openxmlformats.org/officeDocument/2006/relationships/hyperlink" Target="https://community.secop.gov.co/Public/Tendering/ContractNoticePhases/View?PPI=CO1.PPI.32759681&amp;isFromPublicArea=True&amp;isModal=False" TargetMode="External"/><Relationship Id="rId555" Type="http://schemas.openxmlformats.org/officeDocument/2006/relationships/hyperlink" Target="https://community.secop.gov.co/Public/Tendering/ContractNoticePhases/View?PPI=CO1.PPI.33798704&amp;isFromPublicArea=True&amp;isModal=False" TargetMode="External"/><Relationship Id="rId194" Type="http://schemas.openxmlformats.org/officeDocument/2006/relationships/hyperlink" Target="https://community.secop.gov.co/Public/Tendering/ContractNoticePhases/View?PPI=CO1.PPI.30840667&amp;isFromPublicArea=True&amp;isModal=False" TargetMode="External"/><Relationship Id="rId208" Type="http://schemas.openxmlformats.org/officeDocument/2006/relationships/hyperlink" Target="https://community.secop.gov.co/Public/Tendering/ContractNoticePhases/View?PPI=CO1.PPI.30958778&amp;isFromPublicArea=True&amp;isModal=False" TargetMode="External"/><Relationship Id="rId415" Type="http://schemas.openxmlformats.org/officeDocument/2006/relationships/hyperlink" Target="https://community.secop.gov.co/Public/Tendering/ContractNoticePhases/View?PPI=CO1.PPI.33483625&amp;isFromPublicArea=True&amp;isModal=False" TargetMode="External"/><Relationship Id="rId622" Type="http://schemas.openxmlformats.org/officeDocument/2006/relationships/hyperlink" Target="https://community.secop.gov.co/Public/Tendering/ContractNoticePhases/View?PPI=CO1.PPI.34545958&amp;isFromPublicArea=True&amp;isModal=False" TargetMode="External"/><Relationship Id="rId261" Type="http://schemas.openxmlformats.org/officeDocument/2006/relationships/hyperlink" Target="https://community.secop.gov.co/Public/Tendering/ContractNoticePhases/View?PPI=CO1.PPI.31270029&amp;isFromPublicArea=True&amp;isModal=False" TargetMode="External"/><Relationship Id="rId499" Type="http://schemas.openxmlformats.org/officeDocument/2006/relationships/hyperlink" Target="https://community.secop.gov.co/Public/Tendering/ContractNoticePhases/View?PPI=CO1.PPI.33510066&amp;isFromPublicArea=True&amp;isModal=False" TargetMode="External"/><Relationship Id="rId56" Type="http://schemas.openxmlformats.org/officeDocument/2006/relationships/hyperlink" Target="https://community.secop.gov.co/Public/Tendering/ContractNoticePhases/View?PPI=CO1.PPI.29849604&amp;isFromPublicArea=True&amp;isModal=False" TargetMode="External"/><Relationship Id="rId359" Type="http://schemas.openxmlformats.org/officeDocument/2006/relationships/hyperlink" Target="https://community.secop.gov.co/Public/Tendering/ContractNoticePhases/View?PPI=CO1.PPI.32905187&amp;isFromPublicArea=True&amp;isModal=False" TargetMode="External"/><Relationship Id="rId566" Type="http://schemas.openxmlformats.org/officeDocument/2006/relationships/hyperlink" Target="https://community.secop.gov.co/Public/Tendering/ContractNoticePhases/View?PPI=CO1.PPI.34118776&amp;isFromPublicArea=True&amp;isModal=False" TargetMode="External"/><Relationship Id="rId121" Type="http://schemas.openxmlformats.org/officeDocument/2006/relationships/hyperlink" Target="https://community.secop.gov.co/Public/Tendering/ContractNoticePhases/View?PPI=CO1.PPI.29844060&amp;isFromPublicArea=True&amp;isModal=False" TargetMode="External"/><Relationship Id="rId219" Type="http://schemas.openxmlformats.org/officeDocument/2006/relationships/hyperlink" Target="https://community.secop.gov.co/Public/Tendering/ContractNoticePhases/View?PPI=CO1.PPI.31104239&amp;isFromPublicArea=True&amp;isModal=False" TargetMode="External"/><Relationship Id="rId426" Type="http://schemas.openxmlformats.org/officeDocument/2006/relationships/hyperlink" Target="https://community.secop.gov.co/Public/Tendering/ContractNoticePhases/View?PPI=CO1.PPI.33514264&amp;isFromPublicArea=True&amp;isModal=False" TargetMode="External"/><Relationship Id="rId633" Type="http://schemas.openxmlformats.org/officeDocument/2006/relationships/hyperlink" Target="https://community.secop.gov.co/Public/Tendering/ContractNoticePhases/View?PPI=CO1.PPI.34731990&amp;isFromPublicArea=True&amp;isModal=False" TargetMode="External"/><Relationship Id="rId67" Type="http://schemas.openxmlformats.org/officeDocument/2006/relationships/hyperlink" Target="https://community.secop.gov.co/Public/Tendering/ContractNoticePhases/View?PPI=CO1.PPI.29849604&amp;isFromPublicArea=True&amp;isModal=False" TargetMode="External"/><Relationship Id="rId272" Type="http://schemas.openxmlformats.org/officeDocument/2006/relationships/hyperlink" Target="https://community.secop.gov.co/Public/Tendering/ContractNoticePhases/View?PPI=CO1.PPI.31338073&amp;isFromPublicArea=True&amp;isModal=False" TargetMode="External"/><Relationship Id="rId577" Type="http://schemas.openxmlformats.org/officeDocument/2006/relationships/hyperlink" Target="https://community.secop.gov.co/Public/Tendering/ContractNoticePhases/View?PPI=CO1.PPI.34187465&amp;isFromPublicArea=True&amp;isModal=False" TargetMode="External"/><Relationship Id="rId700" Type="http://schemas.openxmlformats.org/officeDocument/2006/relationships/hyperlink" Target="https://www.colombiacompra.gov.co/tienda-virtual-del-estado-colombiano/ordenes-compra/140140" TargetMode="External"/><Relationship Id="rId132" Type="http://schemas.openxmlformats.org/officeDocument/2006/relationships/hyperlink" Target="https://community.secop.gov.co/Public/Tendering/ContractNoticePhases/View?PPI=CO1.PPI.29844060&amp;isFromPublicArea=True&amp;isModal=False" TargetMode="External"/><Relationship Id="rId437" Type="http://schemas.openxmlformats.org/officeDocument/2006/relationships/hyperlink" Target="https://community.secop.gov.co/Public/Tendering/ContractNohttps:/community.secop.gov.co/Public/Tendering/ContractNoticePhases/View?PPI=CO1.PPI.33510066&amp;isFromPublicArea=True&amp;isModal=False" TargetMode="External"/><Relationship Id="rId644" Type="http://schemas.openxmlformats.org/officeDocument/2006/relationships/hyperlink" Target="https://community.secop.gov.co/Public/Tendering/ContractNoticePhases/View?PPI=CO1.PPI.34930435&amp;isFromPublicArea=True&amp;isModal=False" TargetMode="External"/><Relationship Id="rId283" Type="http://schemas.openxmlformats.org/officeDocument/2006/relationships/hyperlink" Target="https://community.secop.gov.co/Public/Tendering/ContractNoticePhases/View?PPI=CO1.PPI.31478142&amp;isFromPublicArea=True&amp;isModal=False" TargetMode="External"/><Relationship Id="rId490" Type="http://schemas.openxmlformats.org/officeDocument/2006/relationships/hyperlink" Target="https://community.secop.gov.co/Public/Tendering/ContractNo%20ticePhases/View?PPI=CO1.PPI.33514264&amp;isFromPublicArea=Tr%20ue&amp;isModal=False" TargetMode="External"/><Relationship Id="rId504" Type="http://schemas.openxmlformats.org/officeDocument/2006/relationships/hyperlink" Target="https://community.secop.gov.co/Public/Tendering/ContractNo%20ticePhases/View?PPI=CO1.PPI.33510066&amp;isFromPublicArea=Tr%20%20ticePhases/View?PPI=CO1.PPI.33510066&amp;isFromPublicArea=Tr" TargetMode="External"/><Relationship Id="rId711" Type="http://schemas.openxmlformats.org/officeDocument/2006/relationships/hyperlink" Target="https://community.secop.gov.co/Public/Tendering/ContractNoticePhases/View?PPI=CO1.PPI.36220936&amp;isFromPublicArea=True&amp;isModal=False" TargetMode="External"/><Relationship Id="rId78" Type="http://schemas.openxmlformats.org/officeDocument/2006/relationships/hyperlink" Target="https://community.secop.gov.co/Public/Tendering/ContractNoticePhases/View?PPI=CO1.PPI.29844060&amp;isFromPublicArea=True&amp;isModal=False" TargetMode="External"/><Relationship Id="rId143" Type="http://schemas.openxmlformats.org/officeDocument/2006/relationships/hyperlink" Target="https://community.secop.gov.co/Public/Tendering/ContractNoticePhases/View?PPI=CO1.PPI.29844060&amp;isFromPublicArea=True&amp;isModal=False" TargetMode="External"/><Relationship Id="rId350" Type="http://schemas.openxmlformats.org/officeDocument/2006/relationships/hyperlink" Target="https://community.secop.gov.co/Public/Tendering/ContractNoticePhases/View?PPI=CO1.PPI.32754038&amp;isFromPublicArea=True&amp;isModal=False" TargetMode="External"/><Relationship Id="rId588" Type="http://schemas.openxmlformats.org/officeDocument/2006/relationships/hyperlink" Target="https://community.secop.gov.co/Public/Tendering/ContractNoticePhases/View?PPI=CO1.PPI.34353713&amp;isFromPublicArea=True&amp;isModal=False" TargetMode="External"/><Relationship Id="rId9" Type="http://schemas.openxmlformats.org/officeDocument/2006/relationships/hyperlink" Target="https://community.secop.gov.co/Public/Tendering/ContractNoticePhases/View?PPI=CO1.PPI.29286435&amp;isFromPublicArea=True&amp;isModal=False" TargetMode="External"/><Relationship Id="rId210" Type="http://schemas.openxmlformats.org/officeDocument/2006/relationships/hyperlink" Target="https://community.secop.gov.co/Public/Tendering/ContractNoticePhases/View?PPI=CO1.PPI.30958778&amp;isFromPublicArea=True&amp;isModal=False" TargetMode="External"/><Relationship Id="rId448" Type="http://schemas.openxmlformats.org/officeDocument/2006/relationships/hyperlink" Target="https://community.secop.gov.co/Public/Tendering/ContractNoticePhases/View?PPI=CO1.PPI.33510066&amp;isFromPublicArea=True&amp;isModal=False" TargetMode="External"/><Relationship Id="rId655" Type="http://schemas.openxmlformats.org/officeDocument/2006/relationships/hyperlink" Target="https://community.secop.gov.co/Public/Tendering/ContractNoticePhases/View?PPI=CO1.PPI.35194847&amp;isFromPublicArea=True&amp;isModal=False" TargetMode="External"/><Relationship Id="rId294" Type="http://schemas.openxmlformats.org/officeDocument/2006/relationships/hyperlink" Target="https://community.secop.gov.co/Public/Tendering/ContractNoticePhases/View?PPI=CO1.PPI.31695943&amp;isFromPublicArea=True&amp;isModal=False" TargetMode="External"/><Relationship Id="rId308" Type="http://schemas.openxmlformats.org/officeDocument/2006/relationships/hyperlink" Target="https://community.secop.gov.co/Public/Tendering/ContractNoticePhases/View?PPI=CO1.PPI.31980300&amp;isFromPublicArea=True&amp;isModal=False" TargetMode="External"/><Relationship Id="rId515" Type="http://schemas.openxmlformats.org/officeDocument/2006/relationships/hyperlink" Target="https://community.secop.gov.co/Public/Tendering/ContractNo%20ticePhases/View?PPI=CO1.PPI.33510066&amp;isFromPublicArea=Tr%20ue&amp;isModal=False" TargetMode="External"/><Relationship Id="rId722" Type="http://schemas.openxmlformats.org/officeDocument/2006/relationships/hyperlink" Target="https://community.secop.gov.co/Public/Tendering/ContractNoticePhases/View?PPI=CO1.PPI.36343871&amp;isFromPublicArea=True&amp;isModal=False" TargetMode="External"/><Relationship Id="rId89" Type="http://schemas.openxmlformats.org/officeDocument/2006/relationships/hyperlink" Target="https://community.secop.gov.co/Public/Tendering/ContractNoticePhases/View?PPI=CO1.PPI.29844060&amp;isFromPublicArea=True&amp;isModal=False" TargetMode="External"/><Relationship Id="rId154" Type="http://schemas.openxmlformats.org/officeDocument/2006/relationships/hyperlink" Target="https://community.secop.gov.co/Public/Tendering/ContractNoticePhases/View?PPI=CO1.PPI.29809482&amp;isFromPublicArea=True&amp;isModal=False" TargetMode="External"/><Relationship Id="rId361" Type="http://schemas.openxmlformats.org/officeDocument/2006/relationships/hyperlink" Target="https://community.secop.gov.co/Public/Tendering/ContractNoticePhases/View?PPI=CO1.PPI.32824122&amp;isFromPublicArea=True&amp;isModal=False" TargetMode="External"/><Relationship Id="rId599" Type="http://schemas.openxmlformats.org/officeDocument/2006/relationships/hyperlink" Target="https://community.secop.gov.co/Public/Tendering/ContractNoticePhases/View?PPI=CO1.PPI.34353713&amp;isFromPublicArea=True&amp;isModal=False" TargetMode="External"/><Relationship Id="rId459" Type="http://schemas.openxmlformats.org/officeDocument/2006/relationships/hyperlink" Target="https://community.secop.gov.co/Public/Tendering/ContractNo%20ticePhases/View?PPI=CO1.PPI.33510066&amp;isFromPublicArea=Tr%20ue&amp;isModal=False" TargetMode="External"/><Relationship Id="rId666" Type="http://schemas.openxmlformats.org/officeDocument/2006/relationships/hyperlink" Target="https://community.secop.gov.co/Public/Tendering/OpportunityDetail/Index?noticeUID=CO1.NTC.6872714&amp;isFromPublicArea=True&amp;isModal=False" TargetMode="External"/><Relationship Id="rId16" Type="http://schemas.openxmlformats.org/officeDocument/2006/relationships/hyperlink" Target="https://community.secop.gov.co/Public/Tendering/ContractNoticePhases/View?PPI=CO1.PPI.29366013&amp;isFromPublicArea=True&amp;isModal=False" TargetMode="External"/><Relationship Id="rId221" Type="http://schemas.openxmlformats.org/officeDocument/2006/relationships/hyperlink" Target="https://community.secop.gov.co/Public/Tendering/ContractNoticePhases/View?PPI=CO1.PPI.30958778&amp;isFromPublicArea=True&amp;isModal=False" TargetMode="External"/><Relationship Id="rId319" Type="http://schemas.openxmlformats.org/officeDocument/2006/relationships/hyperlink" Target="https://community.secop.gov.co/Public/Tendering/ContractNoticePhases/View?PPI=CO1.PPI.31770656&amp;isFromPublicArea=True&amp;isModal=False" TargetMode="External"/><Relationship Id="rId526" Type="http://schemas.openxmlformats.org/officeDocument/2006/relationships/hyperlink" Target="https://community.secop.gov.co/Public/Tendering/ContractNoticePhases/View?PPI=CO1.PPI.33510066&amp;isFromPublicArea=True&amp;isModal=False" TargetMode="External"/><Relationship Id="rId733" Type="http://schemas.openxmlformats.org/officeDocument/2006/relationships/hyperlink" Target="https://community.secop.gov.co/Public/Tendering/ContractNoticePhases/ViewPPI=CO1.PPI.36347106&amp;isFromPublicArea=True&amp;isModal=False" TargetMode="External"/><Relationship Id="rId165" Type="http://schemas.openxmlformats.org/officeDocument/2006/relationships/hyperlink" Target="https://community.secop.gov.co/Public/Tendering/ContractNoticePhases/View?PPI=CO1.PPI.30090741&amp;isFromPublicArea=True&amp;isModal=False" TargetMode="External"/><Relationship Id="rId372" Type="http://schemas.openxmlformats.org/officeDocument/2006/relationships/hyperlink" Target="https://community.secop.gov.co/Public/Tendering/ContractNoticePhases/View?PPI=CO1.PPI.32905762&amp;isFromPublicArea=True&amp;isModal=False" TargetMode="External"/><Relationship Id="rId677" Type="http://schemas.openxmlformats.org/officeDocument/2006/relationships/hyperlink" Target="https://community.secop.gov.co/Public/Tendering/ContractNoticePhases/View?PPI=CO1.PPI.35506940&amp;isFromPublicArea=True&amp;isModal=False" TargetMode="External"/><Relationship Id="rId232" Type="http://schemas.openxmlformats.org/officeDocument/2006/relationships/hyperlink" Target="https://community.secop.gov.co/Public/Tendering/ContractNoticePhases/View?PPI=CO1.PPI.30958778&amp;isFromPublicArea=True&amp;isModal=False" TargetMode="External"/><Relationship Id="rId27" Type="http://schemas.openxmlformats.org/officeDocument/2006/relationships/hyperlink" Target="https://community.secop.gov.co/Public/Tendering/ContractNoticePhases/View?PPI=CO1.PPI.29446487&amp;isFromPublicArea=True&amp;isModal=False" TargetMode="External"/><Relationship Id="rId537" Type="http://schemas.openxmlformats.org/officeDocument/2006/relationships/hyperlink" Target="https://community.secop.gov.co/Public/Tendering/ContractNo%20ticePhases/View?PPI=CO1.PPI.33510066&amp;isFromPublicArea=Tr%20ue&amp;isModal=False" TargetMode="External"/><Relationship Id="rId744" Type="http://schemas.openxmlformats.org/officeDocument/2006/relationships/printerSettings" Target="../printerSettings/printerSettings1.bin"/><Relationship Id="rId80" Type="http://schemas.openxmlformats.org/officeDocument/2006/relationships/hyperlink" Target="https://community.secop.gov.co/Public/Tendering/ContractNoticePhases/View?PPI=CO1.PPI.29844060&amp;isFromPublicArea=True&amp;isModal=False" TargetMode="External"/><Relationship Id="rId176" Type="http://schemas.openxmlformats.org/officeDocument/2006/relationships/hyperlink" Target="https://community.secop.gov.co/Public/Tendering/ContractNoticePhases/View?PPI=CO1.PPI.30464039&amp;isFromPublicArea=True&amp;isModal=False" TargetMode="External"/><Relationship Id="rId383" Type="http://schemas.openxmlformats.org/officeDocument/2006/relationships/hyperlink" Target="https://community.secop.gov.co/Public/Tendering/ContractNoticePhases/View?PPI=CO1.PPI.31666044&amp;isFromPublicArea=True&amp;isModal=False" TargetMode="External"/><Relationship Id="rId590" Type="http://schemas.openxmlformats.org/officeDocument/2006/relationships/hyperlink" Target="https://community.secop.gov.co/Public/Tendering/ContractNoticePhases/View?PPI=CO1.PPI.34353713&amp;isFromPublicArea=True&amp;isModal=False" TargetMode="External"/><Relationship Id="rId604" Type="http://schemas.openxmlformats.org/officeDocument/2006/relationships/hyperlink" Target="https://community.secop.gov.co/Public/Tendering/ContractNoticePhases/View?PPI=CO1.PPI.34125553&amp;isFromPublicArea=True&amp;isModal=False" TargetMode="External"/><Relationship Id="rId243" Type="http://schemas.openxmlformats.org/officeDocument/2006/relationships/hyperlink" Target="https://community.secop.gov.co/Public/Tendering/ContractNoticePhases/View?PPI=CO1.PPI.31046394&amp;isFromPublicArea=True&amp;isModal=False" TargetMode="External"/><Relationship Id="rId450" Type="http://schemas.openxmlformats.org/officeDocument/2006/relationships/hyperlink" Target="https://community.secop.gov.co/Public/Tendering/ContractNoticePhases/View?PPI=CO1.PPI.33514264&amp;isFromPublicArea=True&amp;isModal=False" TargetMode="External"/><Relationship Id="rId688" Type="http://schemas.openxmlformats.org/officeDocument/2006/relationships/hyperlink" Target="https://community.secop.gov.co/Public/Tendering/ContractNoticePhases/View?PPI=CO1.PPI.34534198&amp;isFromPublicArea=True&amp;isModal=False" TargetMode="External"/><Relationship Id="rId38" Type="http://schemas.openxmlformats.org/officeDocument/2006/relationships/hyperlink" Target="https://community.secop.gov.co/Public/Tendering/ContractNoticePhases/View?PPI=CO1.PPI.29849604&amp;isFromPublicArea=True&amp;isModal=False" TargetMode="External"/><Relationship Id="rId103" Type="http://schemas.openxmlformats.org/officeDocument/2006/relationships/hyperlink" Target="https://community.secop.gov.co/Public/Tendering/ContractNoticePhases/View?PPI=CO1.PPI.29844060&amp;isFromPublicArea=True&amp;isModal=False" TargetMode="External"/><Relationship Id="rId310" Type="http://schemas.openxmlformats.org/officeDocument/2006/relationships/hyperlink" Target="https://community.secop.gov.co/Public/Tendering/ContractNoticePhases/View?PPI=CO1.PPI.31982938&amp;isFromPublicArea=True&amp;isModal=False" TargetMode="External"/><Relationship Id="rId548" Type="http://schemas.openxmlformats.org/officeDocument/2006/relationships/hyperlink" Target="https://community.secop.gov.co/Public/Tendering/ContractNoticePhases/View?PPI=CO1.PPI.33608815&amp;isFromPublicArea=True&amp;isModal=False" TargetMode="External"/><Relationship Id="rId91" Type="http://schemas.openxmlformats.org/officeDocument/2006/relationships/hyperlink" Target="https://community.secop.gov.co/Public/Tendering/ContractNoticePhases/View?PPI=CO1.PPI.29844060&amp;isFromPublicArea=True&amp;isModal=False" TargetMode="External"/><Relationship Id="rId187" Type="http://schemas.openxmlformats.org/officeDocument/2006/relationships/hyperlink" Target="https://community.secop.gov.co/Public/Tendering/ContractNoticePhases/View?PPI=CO1.PPI.30605709&amp;isFromPublicArea=True&amp;isModal=False" TargetMode="External"/><Relationship Id="rId394" Type="http://schemas.openxmlformats.org/officeDocument/2006/relationships/hyperlink" Target="https://community.secop.gov.co/Public/Tendering/ContractNoticePhases/View?PPI=CO1.PPI.33204605&amp;isFromPublicArea=True&amp;isModal=False" TargetMode="External"/><Relationship Id="rId408" Type="http://schemas.openxmlformats.org/officeDocument/2006/relationships/hyperlink" Target="https://community.secop.gov.co/Public/Tendering/ContractNoticePhases/View?PPI=CO1.PPI.33149908&amp;isFromPublicArea=True&amp;isModal=False" TargetMode="External"/><Relationship Id="rId615" Type="http://schemas.openxmlformats.org/officeDocument/2006/relationships/hyperlink" Target="https://community.secop.gov.co/Public/Tendering/ContractNoticePhases/View?PPI=CO1.PPI.34432846&amp;isFromPublicArea=True&amp;isModal=False" TargetMode="External"/><Relationship Id="rId254" Type="http://schemas.openxmlformats.org/officeDocument/2006/relationships/hyperlink" Target="https://community.secop.gov.co/Public/Tendering/ContractNoticePhases/View?PPI=CO1.PPI.31323354&amp;isFromPublicArea=True&amp;isModal=False" TargetMode="External"/><Relationship Id="rId699" Type="http://schemas.openxmlformats.org/officeDocument/2006/relationships/hyperlink" Target="https://community.secop.gov.co/Public/Tendering/ContractNoticePhases/View?PPI=CO1.PPI.33452590&amp;isFromPublicArea=True&amp;isModal=False" TargetMode="External"/><Relationship Id="rId49" Type="http://schemas.openxmlformats.org/officeDocument/2006/relationships/hyperlink" Target="https://community.secop.gov.co/Public/Tendering/ContractNoticePhases/View?PPI=CO1.PPI.29849604&amp;isFromPublicArea=True&amp;isModal=False" TargetMode="External"/><Relationship Id="rId114" Type="http://schemas.openxmlformats.org/officeDocument/2006/relationships/hyperlink" Target="https://community.secop.gov.co/Public/Tendering/ContractNoticePhases/View?PPI=CO1.PPI.29844060&amp;isFromPublicArea=True&amp;isModal=False" TargetMode="External"/><Relationship Id="rId461" Type="http://schemas.openxmlformats.org/officeDocument/2006/relationships/hyperlink" Target="https://community.secop.gov.co/Public/Tendering/ContractNoticePhases/View?PPI=CO1.PPI.33510066&amp;isFromPublicArea=True&amp;isModal=False" TargetMode="External"/><Relationship Id="rId559" Type="http://schemas.openxmlformats.org/officeDocument/2006/relationships/hyperlink" Target="https://community.secop.gov.co/Public/Tendering/ContractNoticePhases/View?PPI=CO1.PPI.33608710&amp;isFromPublicArea=True&amp;isModal=False" TargetMode="External"/><Relationship Id="rId198" Type="http://schemas.openxmlformats.org/officeDocument/2006/relationships/hyperlink" Target="https://community.secop.gov.co/Public/Tendering/ContractNoticePhases/View?PPI=CO1.PPI.30845290&amp;isFromPublicArea=True&amp;isModal=False" TargetMode="External"/><Relationship Id="rId321" Type="http://schemas.openxmlformats.org/officeDocument/2006/relationships/hyperlink" Target="https://community.secop.gov.co/Public/Tendering/ContractNoticePhases/View?PPI=CO1.PPI.31036057&amp;isFromPublicArea=True&amp;isModal=False" TargetMode="External"/><Relationship Id="rId419" Type="http://schemas.openxmlformats.org/officeDocument/2006/relationships/hyperlink" Target="https://community.secop.gov.co/Public/Tendering/ContractNoticePhases/View?PPI=CO1.PPI.33510066&amp;isFromPublicArea=True&amp;isModal=False" TargetMode="External"/><Relationship Id="rId626" Type="http://schemas.openxmlformats.org/officeDocument/2006/relationships/hyperlink" Target="https://community.secop.gov.co/Public/Tendering/ContractNoticePhases/View?PPI=CO1.PPI.34757039&amp;isFromPublicArea=True&amp;isModal=False" TargetMode="External"/><Relationship Id="rId265" Type="http://schemas.openxmlformats.org/officeDocument/2006/relationships/hyperlink" Target="https://community.secop.gov.co/Public/Tendering/ContractNoticePhases/View?PPI=CO1.PPI.31443578&amp;isFromPublicArea=True&amp;isModal=False" TargetMode="External"/><Relationship Id="rId472" Type="http://schemas.openxmlformats.org/officeDocument/2006/relationships/hyperlink" Target="https://community.secop.gov.co/Public/Tendering/ContractNo%20ticePhases/View?PPI=CO1.PPI.33514264&amp;isFromPublicArea=Tr%20%20ticePhases/View?PPI=CO1.PPI.33514264&amp;isFromPublicArea=Tr" TargetMode="External"/><Relationship Id="rId125" Type="http://schemas.openxmlformats.org/officeDocument/2006/relationships/hyperlink" Target="https://community.secop.gov.co/Public/Tendering/ContractNoticePhases/View?PPI=CO1.PPI.29844060&amp;isFromPublicArea=True&amp;isModal=False" TargetMode="External"/><Relationship Id="rId332" Type="http://schemas.openxmlformats.org/officeDocument/2006/relationships/hyperlink" Target="https://community.secop.gov.co/Public/Tendering/ContractNoticePhases/View?PPI=CO1.PPI.32468939&amp;isFromPublicArea=True&amp;isModal=False" TargetMode="External"/><Relationship Id="rId637" Type="http://schemas.openxmlformats.org/officeDocument/2006/relationships/hyperlink" Target="https://community.secop.gov.co/Public/Tendering/ContractNoticePhases/View?PPI=CO1.PPI.34838536&amp;isFromPublicArea=True&amp;isModal=False" TargetMode="External"/><Relationship Id="rId276" Type="http://schemas.openxmlformats.org/officeDocument/2006/relationships/hyperlink" Target="https://community.secop.gov.co/Public/Tendering/ContractNoticePhases/View?PPI=CO1.PPI.31452664&amp;isFromPublicArea=True&amp;isModal=False" TargetMode="External"/><Relationship Id="rId483" Type="http://schemas.openxmlformats.org/officeDocument/2006/relationships/hyperlink" Target="https://community.secop.gov.co/Public/Tendering/ContractNo%20ticePhases/View?PPI=CO1.PPI.33510066&amp;isFromPublicArea=Tr%20ue&amp;isModal=False" TargetMode="External"/><Relationship Id="rId690" Type="http://schemas.openxmlformats.org/officeDocument/2006/relationships/hyperlink" Target="https://community.secop.gov.co/Public/Tendering/ContractNoticePhases/View?PPI=CO1.PPI.35954373&amp;isFromPublicArea=True&amp;isModal=False" TargetMode="External"/><Relationship Id="rId704" Type="http://schemas.openxmlformats.org/officeDocument/2006/relationships/hyperlink" Target="https://community.secop.gov.co/Public/Tendering/ContractNoticePhases/View?PPI=CO1.PPI.36338742&amp;isFromPublicArea=True&amp;isModal=False" TargetMode="External"/><Relationship Id="rId40" Type="http://schemas.openxmlformats.org/officeDocument/2006/relationships/hyperlink" Target="https://community.secop.gov.co/Public/Tendering/ContractNoticePhases/View?PPI=CO1.PPI.29849604&amp;isFromPublicArea=True&amp;isModal=False" TargetMode="External"/><Relationship Id="rId136" Type="http://schemas.openxmlformats.org/officeDocument/2006/relationships/hyperlink" Target="https://community.secop.gov.co/Public/Tendering/ContractNoticePhases/View?PPI=CO1.PPI.29844060&amp;isFromPublicArea=True&amp;isModal=False" TargetMode="External"/><Relationship Id="rId343" Type="http://schemas.openxmlformats.org/officeDocument/2006/relationships/hyperlink" Target="https://community.secop.gov.co/Public/Tendering/ContractNoticePhases/View?PPI=CO1.PPI.32496082&amp;isFromPublicArea=True&amp;isModal=False" TargetMode="External"/><Relationship Id="rId550" Type="http://schemas.openxmlformats.org/officeDocument/2006/relationships/hyperlink" Target="https://community.secop.gov.co/Public/Tendering/ContractNoticePhases/View?PPI=CO1.PPI.33752083&amp;isFromPublicArea=True&amp;isModal=False" TargetMode="External"/><Relationship Id="rId203" Type="http://schemas.openxmlformats.org/officeDocument/2006/relationships/hyperlink" Target="https://community.secop.gov.co/Public/Tendering/ContractNoticePhases/View?PPI=CO1.PPI.31015630&amp;isFromPublicArea=True&amp;isModal=False" TargetMode="External"/><Relationship Id="rId648" Type="http://schemas.openxmlformats.org/officeDocument/2006/relationships/hyperlink" Target="https://community.secop.gov.co/Public/Tendering/ContractNoticePhases/View?PPI=CO1.PPI.35004262&amp;isFromPublicArea=True&amp;isModal=False" TargetMode="External"/><Relationship Id="rId287" Type="http://schemas.openxmlformats.org/officeDocument/2006/relationships/hyperlink" Target="https://community.secop.gov.co/Public/Tendering/ContractNoticePhases/View?PPI=CO1.PPI.31607677&amp;isFromPublicArea=True&amp;isModal=False" TargetMode="External"/><Relationship Id="rId410" Type="http://schemas.openxmlformats.org/officeDocument/2006/relationships/hyperlink" Target="https://community.secop.gov.co/Public/Tendering/ContractNoticePhases/View?PPI=CO1.PPI.33345212&amp;isFromPublicArea=True&amp;isModal=False" TargetMode="External"/><Relationship Id="rId494" Type="http://schemas.openxmlformats.org/officeDocument/2006/relationships/hyperlink" Target="https://community.secop.gov.co/Public/Tendering/ContractNoticePhases/View?PPI=CO1.PPI.33514264&amp;isFromPublicArea=True&amp;isModal=False" TargetMode="External"/><Relationship Id="rId508" Type="http://schemas.openxmlformats.org/officeDocument/2006/relationships/hyperlink" Target="https://community.secop.gov.co/Public/Tendering/ContractNo%20ticePhases/View?PPI=CO1.PPI.33514264&amp;isFromPublicArea=Tr%20ue&amp;isModal=False" TargetMode="External"/><Relationship Id="rId715" Type="http://schemas.openxmlformats.org/officeDocument/2006/relationships/hyperlink" Target="https://community.secop.gov.co/Public/Tendering/ContractNoticePhases/View?PPI=CO1.PPI.36289597&amp;isFromPublicArea=True&amp;isModal=False" TargetMode="External"/><Relationship Id="rId147" Type="http://schemas.openxmlformats.org/officeDocument/2006/relationships/hyperlink" Target="https://community.secop.gov.co/Public/Tendering/ContractNoticePhases/View?PPI=CO1.PPI.29844060&amp;isFromPublicArea=True&amp;isModal=False" TargetMode="External"/><Relationship Id="rId354" Type="http://schemas.openxmlformats.org/officeDocument/2006/relationships/hyperlink" Target="https://community.secop.gov.co/Public/Tendering/ContractNoticePhases/View?PPI=CO1.PPI.32754571&amp;isFromPublicArea=True&amp;isModal=False" TargetMode="External"/><Relationship Id="rId51" Type="http://schemas.openxmlformats.org/officeDocument/2006/relationships/hyperlink" Target="https://community.secop.gov.co/Public/Tendering/ContractNoticePhases/View?PPI=CO1.PPI.29849604&amp;isFromPublicArea=True&amp;isModal=False" TargetMode="External"/><Relationship Id="rId561" Type="http://schemas.openxmlformats.org/officeDocument/2006/relationships/hyperlink" Target="https://community.secop.gov.co/Public/Tendering/ContractNoticePhases/View?PPI=CO1.PPI.33898812&amp;isFromPublicArea=True&amp;isModal=False" TargetMode="External"/><Relationship Id="rId659" Type="http://schemas.openxmlformats.org/officeDocument/2006/relationships/hyperlink" Target="https://community.secop.gov.co/Public/Tendering/ContractNoticePhases/View?PPI=CO1.PPI.35247785&amp;isFromPublicArea=True&amp;isModal=False" TargetMode="External"/><Relationship Id="rId214" Type="http://schemas.openxmlformats.org/officeDocument/2006/relationships/hyperlink" Target="https://community.secop.gov.co/Public/Tendering/ContractNoticePhases/View?PPI=CO1.PPI.30958778&amp;isFromPublicArea=True&amp;isModal=False" TargetMode="External"/><Relationship Id="rId298" Type="http://schemas.openxmlformats.org/officeDocument/2006/relationships/hyperlink" Target="https://community.secop.gov.co/Public/Tendering/ContractNoticePhases/View?PPI=CO1.PPI.31827342&amp;isFromPublicArea=True&amp;isModal=False" TargetMode="External"/><Relationship Id="rId421" Type="http://schemas.openxmlformats.org/officeDocument/2006/relationships/hyperlink" Target="https://community.secop.gov.co/Public/Tendering/ContractNoticePhases/View?PPI=CO1.PPI.33510066&amp;isFromPublicArea=True&amp;isModal=False" TargetMode="External"/><Relationship Id="rId519" Type="http://schemas.openxmlformats.org/officeDocument/2006/relationships/hyperlink" Target="https://community.secop.gov.co/Public/Tendering/ContractNoticePhases/View?PPI=CO1.PPI.33510066&amp;isFromPublicArea=True&amp;isModal=False" TargetMode="External"/><Relationship Id="rId158" Type="http://schemas.openxmlformats.org/officeDocument/2006/relationships/hyperlink" Target="https://community.secop.gov.co/Public/Tendering/ContractNoticePhases/View?PPI=CO1.PPI.29982289&amp;isFromPublicArea=True&amp;isModal=False" TargetMode="External"/><Relationship Id="rId726" Type="http://schemas.openxmlformats.org/officeDocument/2006/relationships/hyperlink" Target="https://community.secop.gov.co/Public/Tendering/ContractNoticePhases/View?PPI=CO1.PPI.36359601&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6BCA-21C7-4E21-8EAC-BBA12E02F93F}">
  <dimension ref="A1:XFB1160"/>
  <sheetViews>
    <sheetView tabSelected="1" zoomScaleNormal="100" workbookViewId="0">
      <pane xSplit="2" ySplit="1" topLeftCell="C513" activePane="bottomRight" state="frozen"/>
      <selection pane="topRight" activeCell="C1" sqref="C1"/>
      <selection pane="bottomLeft" activeCell="A2" sqref="A2"/>
      <selection pane="bottomRight" activeCell="D519" sqref="D519"/>
    </sheetView>
  </sheetViews>
  <sheetFormatPr baseColWidth="10" defaultColWidth="9.140625" defaultRowHeight="34.5" customHeight="1" x14ac:dyDescent="0.25"/>
  <cols>
    <col min="1" max="1" width="12.7109375" style="58" customWidth="1"/>
    <col min="2" max="2" width="12.7109375" style="63" customWidth="1"/>
    <col min="3" max="3" width="49.42578125" style="413" customWidth="1"/>
    <col min="4" max="4" width="31.7109375" style="145" customWidth="1"/>
    <col min="5" max="5" width="28.28515625" style="124" customWidth="1"/>
    <col min="6" max="6" width="35" style="145" bestFit="1" customWidth="1"/>
    <col min="7" max="7" width="43.140625" style="331" customWidth="1"/>
    <col min="8" max="8" width="17.85546875" style="58" bestFit="1" customWidth="1"/>
    <col min="9" max="9" width="22.28515625" style="387" bestFit="1" customWidth="1"/>
    <col min="10" max="10" width="25.28515625" style="387" customWidth="1"/>
    <col min="11" max="11" width="32.5703125" style="58" customWidth="1"/>
    <col min="12" max="12" width="11.5703125" style="414" bestFit="1" customWidth="1"/>
    <col min="13" max="13" width="25.5703125" style="417" customWidth="1"/>
    <col min="14" max="14" width="18.7109375" style="416" customWidth="1"/>
    <col min="15" max="15" width="26.85546875" style="417" customWidth="1"/>
    <col min="16" max="16" width="26" style="418" customWidth="1"/>
    <col min="17" max="17" width="9.140625" style="403" customWidth="1"/>
    <col min="18" max="18" width="25.28515625" style="58" customWidth="1"/>
    <col min="19" max="19" width="20.5703125" style="387" bestFit="1" customWidth="1"/>
    <col min="20" max="20" width="9.140625" style="58" customWidth="1"/>
    <col min="21" max="21" width="19.140625" style="59" bestFit="1" customWidth="1"/>
    <col min="22" max="22" width="17.28515625" style="419" bestFit="1" customWidth="1"/>
    <col min="23" max="23" width="16.85546875" style="420" bestFit="1" customWidth="1"/>
    <col min="24" max="24" width="22.28515625" style="124" customWidth="1"/>
    <col min="25" max="25" width="16.5703125" style="421" bestFit="1" customWidth="1"/>
    <col min="26" max="26" width="19.85546875" style="161" bestFit="1" customWidth="1"/>
    <col min="27" max="27" width="255.7109375" style="331" bestFit="1" customWidth="1"/>
    <col min="28" max="29" width="9.140625" style="124" customWidth="1"/>
    <col min="30" max="30" width="18.28515625" style="404" customWidth="1"/>
    <col min="31" max="34" width="9.140625" style="58" customWidth="1"/>
    <col min="35" max="35" width="20.5703125" style="59" customWidth="1"/>
    <col min="36" max="36" width="9.140625" style="58" customWidth="1"/>
    <col min="37" max="37" width="9.140625" style="58"/>
    <col min="38" max="38" width="21.140625" style="58" customWidth="1"/>
    <col min="39" max="16384" width="9.140625" style="58"/>
  </cols>
  <sheetData>
    <row r="1" spans="1:43" s="26" customFormat="1" ht="34.5" customHeight="1" x14ac:dyDescent="0.25">
      <c r="A1" s="1" t="s">
        <v>0</v>
      </c>
      <c r="B1" s="2" t="s">
        <v>1</v>
      </c>
      <c r="C1" s="3" t="s">
        <v>2</v>
      </c>
      <c r="D1" s="3" t="s">
        <v>3</v>
      </c>
      <c r="E1" s="3" t="s">
        <v>4</v>
      </c>
      <c r="F1" s="3" t="s">
        <v>5</v>
      </c>
      <c r="G1" s="4" t="s">
        <v>6</v>
      </c>
      <c r="H1" s="5" t="s">
        <v>7</v>
      </c>
      <c r="I1" s="6" t="s">
        <v>8</v>
      </c>
      <c r="J1" s="6" t="s">
        <v>9</v>
      </c>
      <c r="K1" s="7" t="s">
        <v>10</v>
      </c>
      <c r="L1" s="8" t="s">
        <v>11</v>
      </c>
      <c r="M1" s="9" t="s">
        <v>12</v>
      </c>
      <c r="N1" s="9" t="s">
        <v>13</v>
      </c>
      <c r="O1" s="9" t="s">
        <v>14</v>
      </c>
      <c r="P1" s="9" t="s">
        <v>15</v>
      </c>
      <c r="Q1" s="10" t="s">
        <v>16</v>
      </c>
      <c r="R1" s="11" t="s">
        <v>17</v>
      </c>
      <c r="S1" s="12" t="s">
        <v>18</v>
      </c>
      <c r="T1" s="11" t="s">
        <v>19</v>
      </c>
      <c r="U1" s="13" t="s">
        <v>20</v>
      </c>
      <c r="V1" s="14" t="s">
        <v>21</v>
      </c>
      <c r="W1" s="15" t="s">
        <v>22</v>
      </c>
      <c r="X1" s="15" t="s">
        <v>23</v>
      </c>
      <c r="Y1" s="16" t="s">
        <v>24</v>
      </c>
      <c r="Z1" s="17" t="s">
        <v>25</v>
      </c>
      <c r="AA1" s="18" t="s">
        <v>26</v>
      </c>
      <c r="AB1" s="15" t="s">
        <v>27</v>
      </c>
      <c r="AC1" s="15" t="s">
        <v>28</v>
      </c>
      <c r="AD1" s="19" t="s">
        <v>29</v>
      </c>
      <c r="AE1" s="20" t="s">
        <v>30</v>
      </c>
      <c r="AF1" s="21" t="s">
        <v>31</v>
      </c>
      <c r="AG1" s="22" t="s">
        <v>32</v>
      </c>
      <c r="AH1" s="23" t="s">
        <v>33</v>
      </c>
      <c r="AI1" s="24" t="s">
        <v>34</v>
      </c>
      <c r="AJ1" s="24" t="s">
        <v>35</v>
      </c>
      <c r="AK1" s="24" t="s">
        <v>36</v>
      </c>
      <c r="AL1" s="25" t="s">
        <v>37</v>
      </c>
      <c r="AM1" s="25" t="s">
        <v>38</v>
      </c>
      <c r="AN1" s="23" t="s">
        <v>39</v>
      </c>
      <c r="AO1" s="25" t="s">
        <v>40</v>
      </c>
      <c r="AP1" s="25" t="s">
        <v>41</v>
      </c>
      <c r="AQ1" s="25" t="s">
        <v>42</v>
      </c>
    </row>
    <row r="2" spans="1:43" s="63" customFormat="1" ht="34.5" customHeight="1" x14ac:dyDescent="0.25">
      <c r="A2" s="27">
        <v>35</v>
      </c>
      <c r="B2" s="26">
        <v>5522020</v>
      </c>
      <c r="C2" s="28" t="s">
        <v>43</v>
      </c>
      <c r="D2" s="29" t="s">
        <v>44</v>
      </c>
      <c r="E2" s="30" t="s">
        <v>45</v>
      </c>
      <c r="F2" s="31" t="s">
        <v>46</v>
      </c>
      <c r="G2" s="32" t="s">
        <v>47</v>
      </c>
      <c r="H2" s="33">
        <v>890984761</v>
      </c>
      <c r="I2" s="34" t="s">
        <v>48</v>
      </c>
      <c r="J2" s="35">
        <v>364613158</v>
      </c>
      <c r="K2" s="36" t="s">
        <v>49</v>
      </c>
      <c r="L2" s="37" t="s">
        <v>50</v>
      </c>
      <c r="M2" s="38" t="s">
        <v>51</v>
      </c>
      <c r="N2" s="39" cm="1">
        <f t="array" ref="N2">_xlfn.XLOOKUP(Contrato[[#This Row],[SUPERVISOR TITULAR]],[1]!PERSONAL_ACTIVO_2024[[#All],[Nombre completo]],[1]!PERSONAL_ACTIVO_2024[[#All],[Documento identidad]],"",0)</f>
        <v>98663915</v>
      </c>
      <c r="O2" s="38" t="s">
        <v>52</v>
      </c>
      <c r="P2" s="40" cm="1">
        <f t="array" ref="P2">_xlfn.XLOOKUP(Contrato[[#This Row],[SUPERVISOR SUPLENTE ]],[1]!PERSONAL_ACTIVO_2024[[#All],[Nombre completo]],[1]!PERSONAL_ACTIVO_2024[[#All],[Documento identidad]],"",0)</f>
        <v>43208997</v>
      </c>
      <c r="Q2" s="41">
        <v>309</v>
      </c>
      <c r="R2" s="42" t="str" cm="1">
        <f t="array" ref="R2">_xlfn.XLOOKUP(Contrato[[#This Row],[CDP]],[1]!DISPONIBILIDADES_2024[[#All],[consecutivo]],[1]!DISPONIBILIDADES_2024[[#All],[fecha_aprobacion]],"",0)</f>
        <v>12/03/2024 11:21</v>
      </c>
      <c r="S2" s="43">
        <f>SUMIF([1]!DISPONIBILIDADES_2024[[#All],[consecutivo]],Contrato[[#This Row],[CDP]],[1]!DISPONIBILIDADES_2024[[#All],[valor_total_rubro]])</f>
        <v>0</v>
      </c>
      <c r="T2" s="44" cm="1">
        <f t="array" ref="T2">_xlfn.XLOOKUP(Contrato[[#This Row],[CONTRATO]]&amp;Contrato[[#This Row],[CDP]],[1]!Corr_Contr_CDP[[#All],[CONTRATO-CDP]],[1]!Corr_Contr_CDP[[#All],[CRP]],_xlfn.XLOOKUP(Contrato[[#This Row],[CDP]],[1]!COMPROMISOS_2024[[#All],[disponibilidad]],[1]!COMPROMISOS_2024[[#All],[consecutivo]],"",0),0)</f>
        <v>2204</v>
      </c>
      <c r="U2" s="45" t="str" cm="1">
        <f t="array" ref="U2">+_xlfn.XLOOKUP(Contrato[[#This Row],[RCP]],[1]!COMPROMISOS_2024[[#All],[consecutivo]],[1]!COMPROMISOS_2024[[#All],[fecha_aprobacion]],"",0)</f>
        <v>22/03/2024 0:00</v>
      </c>
      <c r="V2" s="46">
        <f>SUMIF([1]!COMPROMISOS_2024[[#All],[consecutivo]],Contrato[[#This Row],[RCP]],[1]!COMPROMISOS_2024[[#All],[valor_total]])</f>
        <v>364613158</v>
      </c>
      <c r="W2" s="47">
        <v>44699</v>
      </c>
      <c r="X2" s="47">
        <v>44708</v>
      </c>
      <c r="Y2" s="48">
        <v>44699</v>
      </c>
      <c r="Z2" s="49">
        <v>44926</v>
      </c>
      <c r="AA2" s="50" t="s">
        <v>53</v>
      </c>
      <c r="AB2" s="51" t="s">
        <v>54</v>
      </c>
      <c r="AC2" s="52"/>
      <c r="AD2" s="53"/>
      <c r="AE2" s="54" t="s">
        <v>55</v>
      </c>
      <c r="AF2" s="55" t="str">
        <f>TEXT(LEFT(Contrato[[#This Row],[CONTRATO]],3),"0")</f>
        <v>552</v>
      </c>
      <c r="AG2" s="55" t="str">
        <f>IF(LEN(Contrato[[#This Row],[Contrato2]])=3,Contrato[[#This Row],[Contrato2]],TEXT(Contrato[[#This Row],[Contrato2]],"000"))</f>
        <v>552</v>
      </c>
      <c r="AH2" s="56">
        <f ca="1">IFERROR(_xlfn.DAYS(Contrato[[#This Row],[Fecha Proyectada liquidación]],TODAY())/30,"")</f>
        <v>-22.233333333333334</v>
      </c>
      <c r="AI2" s="57">
        <f>+Contrato[[#This Row],[FECHA TERMINACIÓN ]]+120</f>
        <v>45046</v>
      </c>
      <c r="AJ2" s="58"/>
      <c r="AK2" s="59" t="str">
        <f ca="1">IF(Contrato[[#This Row],[FECHA TERMINACIÓN ]]&lt;TODAY(), "Terminado",IF(ISNUMBER(Contrato[[#This Row],[Fecha Real de liquiidación ]]),"Liquidado",IF(Contrato[[#This Row],[FECHA TERMINACIÓN ]]&gt;=TODAY(),"En ejecución","")))</f>
        <v>Terminado</v>
      </c>
      <c r="AL2" s="60">
        <f>SUMIF([1]!COMPROMISOS_2024[[#All],[consecutivo]],Contrato[[#This Row],[RCP]],[1]!COMPROMISOS_2024[[#All],[Total pagado]])</f>
        <v>364613158</v>
      </c>
      <c r="AM2" s="61">
        <f>IFERROR(Contrato[[#This Row],[Pagos]]/Contrato[[#This Row],[VALOR CONTRATO]],0)</f>
        <v>1</v>
      </c>
      <c r="AN2" s="62">
        <f>+Contrato[[#This Row],[VALOR CONTRATO]]-Contrato[[#This Row],[Pagos]]</f>
        <v>0</v>
      </c>
      <c r="AO2" s="63" t="str" cm="1">
        <f t="array" ref="AO2">_xlfn.XLOOKUP(Contrato[[#This Row],[DOCUMENTO ]],[1]!PERSONAL_ACTIVO_2024[[#All],[Documento identidad]],[1]!PERSONAL_ACTIVO_2024[[#All],[Mail ]],0,0)</f>
        <v>fcardona@indeportesantioquia.gov.co</v>
      </c>
      <c r="AP2" s="63" t="str" cm="1">
        <f t="array" ref="AP2">_xlfn.XLOOKUP(Contrato[[#This Row],[DOCUMENTO]],[1]!PERSONAL_ACTIVO_2024[[#All],[Documento identidad]],[1]!PERSONAL_ACTIVO_2024[[#All],[Mail ]],0,0)</f>
        <v>dcendoya@indeportesantioquia.gov.co</v>
      </c>
      <c r="AQ2" s="63" cm="1">
        <f t="array" ref="AQ2">IF(ISBLANK(Contrato[[#This Row],[DEPENDENCIA ]]),0,IFERROR(_xlfn.XLOOKUP(Contrato[[#This Row],[DEPENDENCIA ]],[1]!PERSONAL_ACTIVO_2024[[#All],[Dependencia]],[1]!PERSONAL_ACTIVO_2024[[#All],[Mail ]],0,0),0))</f>
        <v>0</v>
      </c>
    </row>
    <row r="3" spans="1:43" s="63" customFormat="1" ht="34.5" customHeight="1" x14ac:dyDescent="0.25">
      <c r="A3" s="54">
        <v>790</v>
      </c>
      <c r="B3" s="26">
        <v>5522020</v>
      </c>
      <c r="C3" s="28" t="s">
        <v>56</v>
      </c>
      <c r="D3" s="29" t="s">
        <v>44</v>
      </c>
      <c r="E3" s="30" t="s">
        <v>45</v>
      </c>
      <c r="F3" s="64" t="s">
        <v>46</v>
      </c>
      <c r="G3" s="65" t="s">
        <v>47</v>
      </c>
      <c r="H3" s="66">
        <v>890984761</v>
      </c>
      <c r="I3" s="67" t="s">
        <v>48</v>
      </c>
      <c r="J3" s="68">
        <v>441507417</v>
      </c>
      <c r="K3" s="69" t="s">
        <v>57</v>
      </c>
      <c r="L3" s="70" t="s">
        <v>58</v>
      </c>
      <c r="M3" s="38" t="s">
        <v>52</v>
      </c>
      <c r="N3" s="39" cm="1">
        <f t="array" ref="N3">_xlfn.XLOOKUP(Contrato[[#This Row],[SUPERVISOR TITULAR]],[1]!PERSONAL_ACTIVO_2024[[#All],[Nombre completo]],[1]!PERSONAL_ACTIVO_2024[[#All],[Documento identidad]],"",0)</f>
        <v>43208997</v>
      </c>
      <c r="O3" s="38" t="s">
        <v>51</v>
      </c>
      <c r="P3" s="40" cm="1">
        <f t="array" ref="P3">_xlfn.XLOOKUP(Contrato[[#This Row],[SUPERVISOR SUPLENTE ]],[1]!PERSONAL_ACTIVO_2024[[#All],[Nombre completo]],[1]!PERSONAL_ACTIVO_2024[[#All],[Documento identidad]],"",0)</f>
        <v>98663915</v>
      </c>
      <c r="Q3" s="41">
        <v>577</v>
      </c>
      <c r="R3" s="42" t="str" cm="1">
        <f t="array" ref="R3">_xlfn.XLOOKUP(Contrato[[#This Row],[CDP]],[1]!DISPONIBILIDADES_2024[[#All],[consecutivo]],[1]!DISPONIBILIDADES_2024[[#All],[fecha_aprobacion]],"",0)</f>
        <v>18/06/2024 8:53</v>
      </c>
      <c r="S3" s="43">
        <f>SUMIF([1]!DISPONIBILIDADES_2024[[#All],[consecutivo]],Contrato[[#This Row],[CDP]],[1]!DISPONIBILIDADES_2024[[#All],[valor_total_rubro]])</f>
        <v>0</v>
      </c>
      <c r="T3" s="44" cm="1">
        <f t="array" ref="T3">_xlfn.XLOOKUP(Contrato[[#This Row],[CONTRATO]]&amp;Contrato[[#This Row],[CDP]],[1]!Corr_Contr_CDP[[#All],[CONTRATO-CDP]],[1]!Corr_Contr_CDP[[#All],[CRP]],_xlfn.XLOOKUP(Contrato[[#This Row],[CDP]],[1]!COMPROMISOS_2024[[#All],[disponibilidad]],[1]!COMPROMISOS_2024[[#All],[consecutivo]],"",0),0)</f>
        <v>7064</v>
      </c>
      <c r="U3" s="45" t="str" cm="1">
        <f t="array" ref="U3">+_xlfn.XLOOKUP(Contrato[[#This Row],[RCP]],[1]!COMPROMISOS_2024[[#All],[consecutivo]],[1]!COMPROMISOS_2024[[#All],[fecha_aprobacion]],"",0)</f>
        <v>12/07/2024 17:18</v>
      </c>
      <c r="V3" s="46">
        <f>SUMIF([1]!COMPROMISOS_2024[[#All],[consecutivo]],Contrato[[#This Row],[RCP]],[1]!COMPROMISOS_2024[[#All],[valor_total]])</f>
        <v>441507417</v>
      </c>
      <c r="W3" s="47">
        <v>45483</v>
      </c>
      <c r="X3" s="47">
        <v>45488</v>
      </c>
      <c r="Y3" s="48">
        <v>45488</v>
      </c>
      <c r="Z3" s="49">
        <v>45626</v>
      </c>
      <c r="AA3" s="71"/>
      <c r="AB3" s="51" t="s">
        <v>59</v>
      </c>
      <c r="AC3" s="52"/>
      <c r="AD3" s="72"/>
      <c r="AE3" s="54" t="s">
        <v>55</v>
      </c>
      <c r="AF3" s="55" t="str">
        <f>TEXT(LEFT(Contrato[[#This Row],[CONTRATO]],3),"0")</f>
        <v>552</v>
      </c>
      <c r="AG3" s="55" t="str">
        <f>IF(LEN(Contrato[[#This Row],[Contrato2]])=3,Contrato[[#This Row],[Contrato2]],TEXT(Contrato[[#This Row],[Contrato2]],"000"))</f>
        <v>552</v>
      </c>
      <c r="AH3" s="56">
        <f ca="1">IFERROR(_xlfn.DAYS(Contrato[[#This Row],[Fecha Proyectada liquidación]],TODAY())/30,"")</f>
        <v>1.1000000000000001</v>
      </c>
      <c r="AI3" s="57">
        <f>+Contrato[[#This Row],[FECHA TERMINACIÓN ]]+120</f>
        <v>45746</v>
      </c>
      <c r="AJ3" s="58"/>
      <c r="AK3" s="59" t="str">
        <f ca="1">IF(Contrato[[#This Row],[FECHA TERMINACIÓN ]]&lt;TODAY(), "Terminado",IF(ISNUMBER(Contrato[[#This Row],[Fecha Real de liquiidación ]]),"Liquidado",IF(Contrato[[#This Row],[FECHA TERMINACIÓN ]]&gt;=TODAY(),"En ejecución","")))</f>
        <v>Terminado</v>
      </c>
      <c r="AL3" s="60">
        <f>SUMIF([1]!COMPROMISOS_2024[[#All],[consecutivo]],Contrato[[#This Row],[RCP]],[1]!COMPROMISOS_2024[[#All],[Total pagado]])</f>
        <v>441507417</v>
      </c>
      <c r="AM3" s="61">
        <f>IFERROR(Contrato[[#This Row],[Pagos]]/Contrato[[#This Row],[VALOR CONTRATO]],0)</f>
        <v>1</v>
      </c>
      <c r="AN3" s="62">
        <f>+Contrato[[#This Row],[VALOR CONTRATO]]-Contrato[[#This Row],[Pagos]]</f>
        <v>0</v>
      </c>
      <c r="AO3" s="63" t="str" cm="1">
        <f t="array" ref="AO3">_xlfn.XLOOKUP(Contrato[[#This Row],[DOCUMENTO ]],[1]!PERSONAL_ACTIVO_2024[[#All],[Documento identidad]],[1]!PERSONAL_ACTIVO_2024[[#All],[Mail ]],0,0)</f>
        <v>dcendoya@indeportesantioquia.gov.co</v>
      </c>
      <c r="AP3" s="63" t="str" cm="1">
        <f t="array" ref="AP3">_xlfn.XLOOKUP(Contrato[[#This Row],[DOCUMENTO]],[1]!PERSONAL_ACTIVO_2024[[#All],[Documento identidad]],[1]!PERSONAL_ACTIVO_2024[[#All],[Mail ]],0,0)</f>
        <v>fcardona@indeportesantioquia.gov.co</v>
      </c>
      <c r="AQ3" s="63" cm="1">
        <f t="array" ref="AQ3">IF(ISBLANK(Contrato[[#This Row],[DEPENDENCIA ]]),0,IFERROR(_xlfn.XLOOKUP(Contrato[[#This Row],[DEPENDENCIA ]],[1]!PERSONAL_ACTIVO_2024[[#All],[Dependencia]],[1]!PERSONAL_ACTIVO_2024[[#All],[Mail ]],0,0),0))</f>
        <v>0</v>
      </c>
    </row>
    <row r="4" spans="1:43" s="63" customFormat="1" ht="34.5" customHeight="1" x14ac:dyDescent="0.25">
      <c r="A4" s="54">
        <v>1262</v>
      </c>
      <c r="B4" s="26">
        <v>5522020</v>
      </c>
      <c r="C4" s="28" t="s">
        <v>60</v>
      </c>
      <c r="D4" s="29" t="s">
        <v>44</v>
      </c>
      <c r="E4" s="30" t="s">
        <v>45</v>
      </c>
      <c r="F4" s="64" t="s">
        <v>46</v>
      </c>
      <c r="G4" s="65" t="s">
        <v>47</v>
      </c>
      <c r="H4" s="66">
        <v>890984761</v>
      </c>
      <c r="I4" s="67" t="s">
        <v>48</v>
      </c>
      <c r="J4" s="73">
        <v>97372909</v>
      </c>
      <c r="K4" s="54"/>
      <c r="L4" s="74" t="s">
        <v>61</v>
      </c>
      <c r="M4" s="38" t="s">
        <v>52</v>
      </c>
      <c r="N4" s="39" cm="1">
        <f t="array" ref="N4">_xlfn.XLOOKUP(Contrato[[#This Row],[SUPERVISOR TITULAR]],[1]!PERSONAL_ACTIVO_2024[[#All],[Nombre completo]],[1]!PERSONAL_ACTIVO_2024[[#All],[Documento identidad]],"",0)</f>
        <v>43208997</v>
      </c>
      <c r="O4" s="38" t="s">
        <v>51</v>
      </c>
      <c r="P4" s="40" cm="1">
        <f t="array" ref="P4">_xlfn.XLOOKUP(Contrato[[#This Row],[SUPERVISOR SUPLENTE ]],[1]!PERSONAL_ACTIVO_2024[[#All],[Nombre completo]],[1]!PERSONAL_ACTIVO_2024[[#All],[Documento identidad]],"",0)</f>
        <v>98663915</v>
      </c>
      <c r="Q4" s="41">
        <v>1150</v>
      </c>
      <c r="R4" s="42" t="str" cm="1">
        <f t="array" ref="R4">_xlfn.XLOOKUP(Contrato[[#This Row],[CDP]],[1]!DISPONIBILIDADES_2024[[#All],[consecutivo]],[1]!DISPONIBILIDADES_2024[[#All],[fecha_aprobacion]],"",0)</f>
        <v>13/11/2024 21:25</v>
      </c>
      <c r="S4" s="43">
        <f>SUMIF([1]!DISPONIBILIDADES_2024[[#All],[consecutivo]],Contrato[[#This Row],[CDP]],[1]!DISPONIBILIDADES_2024[[#All],[valor_total_rubro]])</f>
        <v>0</v>
      </c>
      <c r="T4" s="44" cm="1">
        <f t="array" ref="T4">_xlfn.XLOOKUP(Contrato[[#This Row],[CONTRATO]]&amp;Contrato[[#This Row],[CDP]],[1]!Corr_Contr_CDP[[#All],[CONTRATO-CDP]],[1]!Corr_Contr_CDP[[#All],[CRP]],_xlfn.XLOOKUP(Contrato[[#This Row],[CDP]],[1]!COMPROMISOS_2024[[#All],[disponibilidad]],[1]!COMPROMISOS_2024[[#All],[consecutivo]],"",0),0)</f>
        <v>13251</v>
      </c>
      <c r="U4" s="45" t="str" cm="1">
        <f t="array" ref="U4">+_xlfn.XLOOKUP(Contrato[[#This Row],[RCP]],[1]!COMPROMISOS_2024[[#All],[consecutivo]],[1]!COMPROMISOS_2024[[#All],[fecha_aprobacion]],"",0)</f>
        <v>30/11/2024 13:06</v>
      </c>
      <c r="V4" s="46">
        <f>SUMIF([1]!COMPROMISOS_2024[[#All],[consecutivo]],Contrato[[#This Row],[RCP]],[1]!COMPROMISOS_2024[[#All],[valor_total]])</f>
        <v>125193741</v>
      </c>
      <c r="W4" s="75"/>
      <c r="X4" s="47"/>
      <c r="Y4" s="48">
        <v>45642</v>
      </c>
      <c r="Z4" s="49">
        <v>45657</v>
      </c>
      <c r="AA4" s="71"/>
      <c r="AB4" s="51" t="s">
        <v>62</v>
      </c>
      <c r="AC4" s="52"/>
      <c r="AD4" s="72"/>
      <c r="AE4" s="54" t="s">
        <v>55</v>
      </c>
      <c r="AF4" s="55" t="str">
        <f>TEXT(LEFT(Contrato[[#This Row],[CONTRATO]],3),"0")</f>
        <v>552</v>
      </c>
      <c r="AG4" s="55" t="str">
        <f>IF(LEN(Contrato[[#This Row],[Contrato2]])=3,Contrato[[#This Row],[Contrato2]],TEXT(Contrato[[#This Row],[Contrato2]],"000"))</f>
        <v>552</v>
      </c>
      <c r="AH4" s="56">
        <f ca="1">IFERROR(_xlfn.DAYS(Contrato[[#This Row],[Fecha Proyectada liquidación]],TODAY())/30,"")</f>
        <v>2.1333333333333333</v>
      </c>
      <c r="AI4" s="57">
        <f>+Contrato[[#This Row],[FECHA TERMINACIÓN ]]+120</f>
        <v>45777</v>
      </c>
      <c r="AJ4" s="58"/>
      <c r="AK4" s="59" t="str">
        <f ca="1">IF(Contrato[[#This Row],[FECHA TERMINACIÓN ]]&lt;TODAY(), "Terminado",IF(ISNUMBER(Contrato[[#This Row],[Fecha Real de liquiidación ]]),"Liquidado",IF(Contrato[[#This Row],[FECHA TERMINACIÓN ]]&gt;=TODAY(),"En ejecución","")))</f>
        <v>Terminado</v>
      </c>
      <c r="AL4" s="60">
        <f>SUMIF([1]!COMPROMISOS_2024[[#All],[consecutivo]],Contrato[[#This Row],[RCP]],[1]!COMPROMISOS_2024[[#All],[Total pagado]])</f>
        <v>125127266</v>
      </c>
      <c r="AM4" s="61">
        <f>IFERROR(Contrato[[#This Row],[Pagos]]/Contrato[[#This Row],[VALOR CONTRATO]],0)</f>
        <v>1.2850316097673533</v>
      </c>
      <c r="AN4" s="62">
        <f>+Contrato[[#This Row],[VALOR CONTRATO]]-Contrato[[#This Row],[Pagos]]</f>
        <v>-27754357</v>
      </c>
      <c r="AO4" s="63" t="str" cm="1">
        <f t="array" ref="AO4">_xlfn.XLOOKUP(Contrato[[#This Row],[DOCUMENTO ]],[1]!PERSONAL_ACTIVO_2024[[#All],[Documento identidad]],[1]!PERSONAL_ACTIVO_2024[[#All],[Mail ]],0,0)</f>
        <v>dcendoya@indeportesantioquia.gov.co</v>
      </c>
      <c r="AP4" s="63" t="str" cm="1">
        <f t="array" ref="AP4">_xlfn.XLOOKUP(Contrato[[#This Row],[DOCUMENTO]],[1]!PERSONAL_ACTIVO_2024[[#All],[Documento identidad]],[1]!PERSONAL_ACTIVO_2024[[#All],[Mail ]],0,0)</f>
        <v>fcardona@indeportesantioquia.gov.co</v>
      </c>
      <c r="AQ4" s="63" cm="1">
        <f t="array" ref="AQ4">IF(ISBLANK(Contrato[[#This Row],[DEPENDENCIA ]]),0,IFERROR(_xlfn.XLOOKUP(Contrato[[#This Row],[DEPENDENCIA ]],[1]!PERSONAL_ACTIVO_2024[[#All],[Dependencia]],[1]!PERSONAL_ACTIVO_2024[[#All],[Mail ]],0,0),0))</f>
        <v>0</v>
      </c>
    </row>
    <row r="5" spans="1:43" s="63" customFormat="1" ht="34.5" customHeight="1" x14ac:dyDescent="0.25">
      <c r="A5" s="54" t="s">
        <v>63</v>
      </c>
      <c r="B5" s="26">
        <v>5522020</v>
      </c>
      <c r="C5" s="28" t="s">
        <v>60</v>
      </c>
      <c r="D5" s="29" t="s">
        <v>44</v>
      </c>
      <c r="E5" s="30" t="s">
        <v>45</v>
      </c>
      <c r="F5" s="64" t="s">
        <v>46</v>
      </c>
      <c r="G5" s="65" t="s">
        <v>47</v>
      </c>
      <c r="H5" s="66">
        <v>890984761</v>
      </c>
      <c r="I5" s="67" t="s">
        <v>48</v>
      </c>
      <c r="J5" s="73">
        <v>27820832</v>
      </c>
      <c r="K5" s="54"/>
      <c r="L5" s="74" t="s">
        <v>61</v>
      </c>
      <c r="M5" s="38" t="s">
        <v>52</v>
      </c>
      <c r="N5" s="39" cm="1">
        <f t="array" ref="N5">_xlfn.XLOOKUP(Contrato[[#This Row],[SUPERVISOR TITULAR]],[1]!PERSONAL_ACTIVO_2024[[#All],[Nombre completo]],[1]!PERSONAL_ACTIVO_2024[[#All],[Documento identidad]],"",0)</f>
        <v>43208997</v>
      </c>
      <c r="O5" s="38" t="s">
        <v>51</v>
      </c>
      <c r="P5" s="40" cm="1">
        <f t="array" ref="P5">_xlfn.XLOOKUP(Contrato[[#This Row],[SUPERVISOR SUPLENTE ]],[1]!PERSONAL_ACTIVO_2024[[#All],[Nombre completo]],[1]!PERSONAL_ACTIVO_2024[[#All],[Documento identidad]],"",0)</f>
        <v>98663915</v>
      </c>
      <c r="Q5" s="41">
        <v>1168</v>
      </c>
      <c r="R5" s="42" t="str" cm="1">
        <f t="array" ref="R5">_xlfn.XLOOKUP(Contrato[[#This Row],[CDP]],[1]!DISPONIBILIDADES_2024[[#All],[consecutivo]],[1]!DISPONIBILIDADES_2024[[#All],[fecha_aprobacion]],"",0)</f>
        <v>20/11/2024 17:14</v>
      </c>
      <c r="S5" s="43">
        <f>SUMIF([1]!DISPONIBILIDADES_2024[[#All],[consecutivo]],Contrato[[#This Row],[CDP]],[1]!DISPONIBILIDADES_2024[[#All],[valor_total_rubro]])</f>
        <v>0</v>
      </c>
      <c r="T5" s="44" cm="1">
        <f t="array" ref="T5">_xlfn.XLOOKUP(Contrato[[#This Row],[CONTRATO]]&amp;Contrato[[#This Row],[CDP]],[1]!Corr_Contr_CDP[[#All],[CONTRATO-CDP]],[1]!Corr_Contr_CDP[[#All],[CRP]],_xlfn.XLOOKUP(Contrato[[#This Row],[CDP]],[1]!COMPROMISOS_2024[[#All],[disponibilidad]],[1]!COMPROMISOS_2024[[#All],[consecutivo]],"",0),0)</f>
        <v>13251</v>
      </c>
      <c r="U5" s="45" t="str" cm="1">
        <f t="array" ref="U5">+_xlfn.XLOOKUP(Contrato[[#This Row],[RCP]],[1]!COMPROMISOS_2024[[#All],[consecutivo]],[1]!COMPROMISOS_2024[[#All],[fecha_aprobacion]],"",0)</f>
        <v>30/11/2024 13:06</v>
      </c>
      <c r="V5" s="46">
        <f>SUMIF([1]!COMPROMISOS_2024[[#All],[consecutivo]],Contrato[[#This Row],[RCP]],[1]!COMPROMISOS_2024[[#All],[valor_total]])</f>
        <v>125193741</v>
      </c>
      <c r="W5" s="75"/>
      <c r="X5" s="47"/>
      <c r="Y5" s="48">
        <v>45642</v>
      </c>
      <c r="Z5" s="49">
        <v>45657</v>
      </c>
      <c r="AA5" s="71"/>
      <c r="AB5" s="51" t="s">
        <v>62</v>
      </c>
      <c r="AC5" s="52"/>
      <c r="AD5" s="72"/>
      <c r="AE5" s="54" t="s">
        <v>55</v>
      </c>
      <c r="AF5" s="55" t="str">
        <f>TEXT(LEFT(Contrato[[#This Row],[CONTRATO]],3),"0")</f>
        <v>552</v>
      </c>
      <c r="AG5" s="55" t="str">
        <f>IF(LEN(Contrato[[#This Row],[Contrato2]])=3,Contrato[[#This Row],[Contrato2]],TEXT(Contrato[[#This Row],[Contrato2]],"000"))</f>
        <v>552</v>
      </c>
      <c r="AH5" s="56">
        <f ca="1">IFERROR(_xlfn.DAYS(Contrato[[#This Row],[Fecha Proyectada liquidación]],TODAY())/30,"")</f>
        <v>2.1333333333333333</v>
      </c>
      <c r="AI5" s="57">
        <f>+Contrato[[#This Row],[FECHA TERMINACIÓN ]]+120</f>
        <v>45777</v>
      </c>
      <c r="AJ5" s="58"/>
      <c r="AK5" s="59" t="str">
        <f ca="1">IF(Contrato[[#This Row],[FECHA TERMINACIÓN ]]&lt;TODAY(), "Terminado",IF(ISNUMBER(Contrato[[#This Row],[Fecha Real de liquiidación ]]),"Liquidado",IF(Contrato[[#This Row],[FECHA TERMINACIÓN ]]&gt;=TODAY(),"En ejecución","")))</f>
        <v>Terminado</v>
      </c>
      <c r="AL5" s="60">
        <f>SUMIF([1]!COMPROMISOS_2024[[#All],[consecutivo]],Contrato[[#This Row],[RCP]],[1]!COMPROMISOS_2024[[#All],[Total pagado]])</f>
        <v>125127266</v>
      </c>
      <c r="AM5" s="61">
        <f>IFERROR(Contrato[[#This Row],[Pagos]]/Contrato[[#This Row],[VALOR CONTRATO]],0)</f>
        <v>4.4976104956170975</v>
      </c>
      <c r="AN5" s="62">
        <f>+Contrato[[#This Row],[VALOR CONTRATO]]-Contrato[[#This Row],[Pagos]]</f>
        <v>-97306434</v>
      </c>
      <c r="AO5" s="63" t="str" cm="1">
        <f t="array" ref="AO5">_xlfn.XLOOKUP(Contrato[[#This Row],[DOCUMENTO ]],[1]!PERSONAL_ACTIVO_2024[[#All],[Documento identidad]],[1]!PERSONAL_ACTIVO_2024[[#All],[Mail ]],0,0)</f>
        <v>dcendoya@indeportesantioquia.gov.co</v>
      </c>
      <c r="AP5" s="63" t="str" cm="1">
        <f t="array" ref="AP5">_xlfn.XLOOKUP(Contrato[[#This Row],[DOCUMENTO]],[1]!PERSONAL_ACTIVO_2024[[#All],[Documento identidad]],[1]!PERSONAL_ACTIVO_2024[[#All],[Mail ]],0,0)</f>
        <v>fcardona@indeportesantioquia.gov.co</v>
      </c>
      <c r="AQ5" s="63" cm="1">
        <f t="array" ref="AQ5">IF(ISBLANK(Contrato[[#This Row],[DEPENDENCIA ]]),0,IFERROR(_xlfn.XLOOKUP(Contrato[[#This Row],[DEPENDENCIA ]],[1]!PERSONAL_ACTIVO_2024[[#All],[Dependencia]],[1]!PERSONAL_ACTIVO_2024[[#All],[Mail ]],0,0),0))</f>
        <v>0</v>
      </c>
    </row>
    <row r="6" spans="1:43" s="63" customFormat="1" ht="34.5" customHeight="1" x14ac:dyDescent="0.25">
      <c r="A6" s="27">
        <v>588</v>
      </c>
      <c r="B6" s="26">
        <v>4422021</v>
      </c>
      <c r="C6" s="28" t="s">
        <v>64</v>
      </c>
      <c r="D6" s="29" t="s">
        <v>44</v>
      </c>
      <c r="E6" s="30" t="s">
        <v>45</v>
      </c>
      <c r="F6" s="31" t="s">
        <v>46</v>
      </c>
      <c r="G6" s="32" t="s">
        <v>65</v>
      </c>
      <c r="H6" s="33">
        <v>811044253</v>
      </c>
      <c r="I6" s="34" t="s">
        <v>48</v>
      </c>
      <c r="J6" s="35">
        <v>90224532</v>
      </c>
      <c r="K6" s="36" t="s">
        <v>66</v>
      </c>
      <c r="L6" s="37" t="s">
        <v>50</v>
      </c>
      <c r="M6" s="38" t="s">
        <v>51</v>
      </c>
      <c r="N6" s="39" cm="1">
        <f t="array" ref="N6">_xlfn.XLOOKUP(Contrato[[#This Row],[SUPERVISOR TITULAR]],[1]!PERSONAL_ACTIVO_2024[[#All],[Nombre completo]],[1]!PERSONAL_ACTIVO_2024[[#All],[Documento identidad]],"",0)</f>
        <v>98663915</v>
      </c>
      <c r="O6" s="38" t="s">
        <v>52</v>
      </c>
      <c r="P6" s="40" cm="1">
        <f t="array" ref="P6">_xlfn.XLOOKUP(Contrato[[#This Row],[SUPERVISOR SUPLENTE ]],[1]!PERSONAL_ACTIVO_2024[[#All],[Nombre completo]],[1]!PERSONAL_ACTIVO_2024[[#All],[Documento identidad]],"",0)</f>
        <v>43208997</v>
      </c>
      <c r="Q6" s="41">
        <v>308</v>
      </c>
      <c r="R6" s="42" t="str" cm="1">
        <f t="array" ref="R6">_xlfn.XLOOKUP(Contrato[[#This Row],[CDP]],[1]!DISPONIBILIDADES_2024[[#All],[consecutivo]],[1]!DISPONIBILIDADES_2024[[#All],[fecha_aprobacion]],"",0)</f>
        <v>11/03/2024 17:13</v>
      </c>
      <c r="S6" s="43">
        <f>SUMIF([1]!DISPONIBILIDADES_2024[[#All],[consecutivo]],Contrato[[#This Row],[CDP]],[1]!DISPONIBILIDADES_2024[[#All],[valor_total_rubro]])</f>
        <v>0</v>
      </c>
      <c r="T6" s="44" cm="1">
        <f t="array" ref="T6">_xlfn.XLOOKUP(Contrato[[#This Row],[CONTRATO]]&amp;Contrato[[#This Row],[CDP]],[1]!Corr_Contr_CDP[[#All],[CONTRATO-CDP]],[1]!Corr_Contr_CDP[[#All],[CRP]],_xlfn.XLOOKUP(Contrato[[#This Row],[CDP]],[1]!COMPROMISOS_2024[[#All],[disponibilidad]],[1]!COMPROMISOS_2024[[#All],[consecutivo]],"",0),0)</f>
        <v>2206</v>
      </c>
      <c r="U6" s="45" t="str" cm="1">
        <f t="array" ref="U6">+_xlfn.XLOOKUP(Contrato[[#This Row],[RCP]],[1]!COMPROMISOS_2024[[#All],[consecutivo]],[1]!COMPROMISOS_2024[[#All],[fecha_aprobacion]],"",0)</f>
        <v>22/03/2024 0:00</v>
      </c>
      <c r="V6" s="46">
        <f>SUMIF([1]!COMPROMISOS_2024[[#All],[consecutivo]],Contrato[[#This Row],[RCP]],[1]!COMPROMISOS_2024[[#All],[valor_total]])</f>
        <v>90224532</v>
      </c>
      <c r="W6" s="47">
        <v>45373</v>
      </c>
      <c r="X6" s="47">
        <v>45385</v>
      </c>
      <c r="Y6" s="48">
        <v>45383</v>
      </c>
      <c r="Z6" s="49">
        <v>45443</v>
      </c>
      <c r="AA6" s="76" t="s">
        <v>67</v>
      </c>
      <c r="AB6" s="51" t="s">
        <v>68</v>
      </c>
      <c r="AC6" s="52"/>
      <c r="AD6" s="53"/>
      <c r="AE6" s="54" t="s">
        <v>55</v>
      </c>
      <c r="AF6" s="55" t="str">
        <f>TEXT(LEFT(Contrato[[#This Row],[CONTRATO]],3),"0")</f>
        <v>442</v>
      </c>
      <c r="AG6" s="55" t="str">
        <f>IF(LEN(Contrato[[#This Row],[Contrato2]])=3,Contrato[[#This Row],[Contrato2]],TEXT(Contrato[[#This Row],[Contrato2]],"000"))</f>
        <v>442</v>
      </c>
      <c r="AH6" s="56">
        <f ca="1">IFERROR(_xlfn.DAYS(Contrato[[#This Row],[Fecha Proyectada liquidación]],TODAY())/30,"")</f>
        <v>-5</v>
      </c>
      <c r="AI6" s="57">
        <f>+Contrato[[#This Row],[FECHA TERMINACIÓN ]]+120</f>
        <v>45563</v>
      </c>
      <c r="AJ6" s="58"/>
      <c r="AK6" s="59" t="str">
        <f ca="1">IF(Contrato[[#This Row],[FECHA TERMINACIÓN ]]&lt;TODAY(), "Terminado",IF(ISNUMBER(Contrato[[#This Row],[Fecha Real de liquiidación ]]),"Liquidado",IF(Contrato[[#This Row],[FECHA TERMINACIÓN ]]&gt;=TODAY(),"En ejecución","")))</f>
        <v>Terminado</v>
      </c>
      <c r="AL6" s="60">
        <f>SUMIF([1]!COMPROMISOS_2024[[#All],[consecutivo]],Contrato[[#This Row],[RCP]],[1]!COMPROMISOS_2024[[#All],[Total pagado]])</f>
        <v>68033115</v>
      </c>
      <c r="AM6" s="61">
        <f>IFERROR(Contrato[[#This Row],[Pagos]]/Contrato[[#This Row],[VALOR CONTRATO]],0)</f>
        <v>0.7540423152319593</v>
      </c>
      <c r="AN6" s="62">
        <f>+Contrato[[#This Row],[VALOR CONTRATO]]-Contrato[[#This Row],[Pagos]]</f>
        <v>22191417</v>
      </c>
      <c r="AO6" s="63" t="str" cm="1">
        <f t="array" ref="AO6">_xlfn.XLOOKUP(Contrato[[#This Row],[DOCUMENTO ]],[1]!PERSONAL_ACTIVO_2024[[#All],[Documento identidad]],[1]!PERSONAL_ACTIVO_2024[[#All],[Mail ]],0,0)</f>
        <v>fcardona@indeportesantioquia.gov.co</v>
      </c>
      <c r="AP6" s="63" t="str" cm="1">
        <f t="array" ref="AP6">_xlfn.XLOOKUP(Contrato[[#This Row],[DOCUMENTO]],[1]!PERSONAL_ACTIVO_2024[[#All],[Documento identidad]],[1]!PERSONAL_ACTIVO_2024[[#All],[Mail ]],0,0)</f>
        <v>dcendoya@indeportesantioquia.gov.co</v>
      </c>
      <c r="AQ6" s="63" cm="1">
        <f t="array" ref="AQ6">IF(ISBLANK(Contrato[[#This Row],[DEPENDENCIA ]]),0,IFERROR(_xlfn.XLOOKUP(Contrato[[#This Row],[DEPENDENCIA ]],[1]!PERSONAL_ACTIVO_2024[[#All],[Dependencia]],[1]!PERSONAL_ACTIVO_2024[[#All],[Mail ]],0,0),0))</f>
        <v>0</v>
      </c>
    </row>
    <row r="7" spans="1:43" s="63" customFormat="1" ht="34.5" customHeight="1" x14ac:dyDescent="0.25">
      <c r="A7" s="27">
        <v>673</v>
      </c>
      <c r="B7" s="26">
        <v>4242023</v>
      </c>
      <c r="C7" s="28" t="s">
        <v>69</v>
      </c>
      <c r="D7" s="29" t="s">
        <v>44</v>
      </c>
      <c r="E7" s="30" t="s">
        <v>45</v>
      </c>
      <c r="F7" s="31" t="s">
        <v>46</v>
      </c>
      <c r="G7" s="32" t="s">
        <v>70</v>
      </c>
      <c r="H7" s="33">
        <v>800126785</v>
      </c>
      <c r="I7" s="34" t="s">
        <v>48</v>
      </c>
      <c r="J7" s="35">
        <v>1582000</v>
      </c>
      <c r="K7" s="69" t="s">
        <v>71</v>
      </c>
      <c r="L7" s="37"/>
      <c r="M7" s="38" t="s">
        <v>72</v>
      </c>
      <c r="N7" s="39" cm="1">
        <f t="array" ref="N7">_xlfn.XLOOKUP(Contrato[[#This Row],[SUPERVISOR TITULAR]],[1]!PERSONAL_ACTIVO_2024[[#All],[Nombre completo]],[1]!PERSONAL_ACTIVO_2024[[#All],[Documento identidad]],"",0)</f>
        <v>42690418</v>
      </c>
      <c r="O7" s="38" t="s">
        <v>73</v>
      </c>
      <c r="P7" s="40" cm="1">
        <f t="array" ref="P7">_xlfn.XLOOKUP(Contrato[[#This Row],[SUPERVISOR SUPLENTE ]],[1]!PERSONAL_ACTIVO_2024[[#All],[Nombre completo]],[1]!PERSONAL_ACTIVO_2024[[#All],[Documento identidad]],"",0)</f>
        <v>43150744</v>
      </c>
      <c r="Q7" s="41">
        <v>442</v>
      </c>
      <c r="R7" s="42" t="str" cm="1">
        <f t="array" ref="R7">_xlfn.XLOOKUP(Contrato[[#This Row],[CDP]],[1]!DISPONIBILIDADES_2024[[#All],[consecutivo]],[1]!DISPONIBILIDADES_2024[[#All],[fecha_aprobacion]],"",0)</f>
        <v>17/04/2024 15:15</v>
      </c>
      <c r="S7" s="43">
        <f>SUMIF([1]!DISPONIBILIDADES_2024[[#All],[consecutivo]],Contrato[[#This Row],[CDP]],[1]!DISPONIBILIDADES_2024[[#All],[valor_total_rubro]])</f>
        <v>0</v>
      </c>
      <c r="T7" s="44" cm="1">
        <f t="array" ref="T7">_xlfn.XLOOKUP(Contrato[[#This Row],[CONTRATO]]&amp;Contrato[[#This Row],[CDP]],[1]!Corr_Contr_CDP[[#All],[CONTRATO-CDP]],[1]!Corr_Contr_CDP[[#All],[CRP]],_xlfn.XLOOKUP(Contrato[[#This Row],[CDP]],[1]!COMPROMISOS_2024[[#All],[disponibilidad]],[1]!COMPROMISOS_2024[[#All],[consecutivo]],"",0),0)</f>
        <v>3406</v>
      </c>
      <c r="U7" s="45" t="str" cm="1">
        <f t="array" ref="U7">+_xlfn.XLOOKUP(Contrato[[#This Row],[RCP]],[1]!COMPROMISOS_2024[[#All],[consecutivo]],[1]!COMPROMISOS_2024[[#All],[fecha_aprobacion]],"",0)</f>
        <v>23/04/2024 15:41</v>
      </c>
      <c r="V7" s="46">
        <f>SUMIF([1]!COMPROMISOS_2024[[#All],[consecutivo]],Contrato[[#This Row],[RCP]],[1]!COMPROMISOS_2024[[#All],[valor_total]])</f>
        <v>1582000</v>
      </c>
      <c r="W7" s="47">
        <v>45405</v>
      </c>
      <c r="X7" s="47">
        <v>45041</v>
      </c>
      <c r="Y7" s="48">
        <v>45407</v>
      </c>
      <c r="Z7" s="49">
        <v>45467</v>
      </c>
      <c r="AA7" s="76" t="s">
        <v>74</v>
      </c>
      <c r="AB7" s="51" t="s">
        <v>68</v>
      </c>
      <c r="AC7" s="52"/>
      <c r="AD7" s="53"/>
      <c r="AE7" s="54" t="s">
        <v>75</v>
      </c>
      <c r="AF7" s="55" t="str">
        <f>TEXT(LEFT(Contrato[[#This Row],[CONTRATO]],3),"0")</f>
        <v>424</v>
      </c>
      <c r="AG7" s="55" t="str">
        <f>IF(LEN(Contrato[[#This Row],[Contrato2]])=3,Contrato[[#This Row],[Contrato2]],TEXT(Contrato[[#This Row],[Contrato2]],"000"))</f>
        <v>424</v>
      </c>
      <c r="AH7" s="56">
        <f ca="1">IFERROR(_xlfn.DAYS(Contrato[[#This Row],[Fecha Proyectada liquidación]],TODAY())/30,"")</f>
        <v>-4.2</v>
      </c>
      <c r="AI7" s="57">
        <f>+Contrato[[#This Row],[FECHA TERMINACIÓN ]]+120</f>
        <v>45587</v>
      </c>
      <c r="AJ7" s="58"/>
      <c r="AK7" s="59" t="str">
        <f ca="1">IF(Contrato[[#This Row],[FECHA TERMINACIÓN ]]&lt;TODAY(), "Terminado",IF(ISNUMBER(Contrato[[#This Row],[Fecha Real de liquiidación ]]),"Liquidado",IF(Contrato[[#This Row],[FECHA TERMINACIÓN ]]&gt;=TODAY(),"En ejecución","")))</f>
        <v>Terminado</v>
      </c>
      <c r="AL7" s="60">
        <f>SUMIF([1]!COMPROMISOS_2024[[#All],[consecutivo]],Contrato[[#This Row],[RCP]],[1]!COMPROMISOS_2024[[#All],[Total pagado]])</f>
        <v>1582000</v>
      </c>
      <c r="AM7" s="61">
        <f>IFERROR(Contrato[[#This Row],[Pagos]]/Contrato[[#This Row],[VALOR CONTRATO]],0)</f>
        <v>1</v>
      </c>
      <c r="AN7" s="62">
        <f>+Contrato[[#This Row],[VALOR CONTRATO]]-Contrato[[#This Row],[Pagos]]</f>
        <v>0</v>
      </c>
      <c r="AO7" s="63" t="str" cm="1">
        <f t="array" ref="AO7">_xlfn.XLOOKUP(Contrato[[#This Row],[DOCUMENTO ]],[1]!PERSONAL_ACTIVO_2024[[#All],[Documento identidad]],[1]!PERSONAL_ACTIVO_2024[[#All],[Mail ]],0,0)</f>
        <v>ialvarez@indeportesantioquia.gov.co</v>
      </c>
      <c r="AP7" s="63" t="str" cm="1">
        <f t="array" ref="AP7">_xlfn.XLOOKUP(Contrato[[#This Row],[DOCUMENTO]],[1]!PERSONAL_ACTIVO_2024[[#All],[Documento identidad]],[1]!PERSONAL_ACTIVO_2024[[#All],[Mail ]],0,0)</f>
        <v>jbermudez@indeportesantioquia.gov.co</v>
      </c>
      <c r="AQ7" s="63" cm="1">
        <f t="array" ref="AQ7">IF(ISBLANK(Contrato[[#This Row],[DEPENDENCIA ]]),0,IFERROR(_xlfn.XLOOKUP(Contrato[[#This Row],[DEPENDENCIA ]],[1]!PERSONAL_ACTIVO_2024[[#All],[Dependencia]],[1]!PERSONAL_ACTIVO_2024[[#All],[Mail ]],0,0),0))</f>
        <v>0</v>
      </c>
    </row>
    <row r="8" spans="1:43" s="63" customFormat="1" ht="34.5" customHeight="1" x14ac:dyDescent="0.25">
      <c r="A8" s="27">
        <v>653</v>
      </c>
      <c r="B8" s="26">
        <v>3572023</v>
      </c>
      <c r="C8" s="28" t="s">
        <v>76</v>
      </c>
      <c r="D8" s="29" t="s">
        <v>44</v>
      </c>
      <c r="E8" s="30" t="s">
        <v>45</v>
      </c>
      <c r="F8" s="31" t="s">
        <v>46</v>
      </c>
      <c r="G8" s="32" t="s">
        <v>77</v>
      </c>
      <c r="H8" s="33">
        <v>891700037</v>
      </c>
      <c r="I8" s="34" t="s">
        <v>48</v>
      </c>
      <c r="J8" s="35">
        <v>187763569</v>
      </c>
      <c r="K8" s="36" t="s">
        <v>48</v>
      </c>
      <c r="L8" s="37"/>
      <c r="M8" s="38" t="s">
        <v>78</v>
      </c>
      <c r="N8" s="39" cm="1">
        <f t="array" ref="N8">_xlfn.XLOOKUP(Contrato[[#This Row],[SUPERVISOR TITULAR]],[1]!PERSONAL_ACTIVO_2024[[#All],[Nombre completo]],[1]!PERSONAL_ACTIVO_2024[[#All],[Documento identidad]],"",0)</f>
        <v>43754943</v>
      </c>
      <c r="O8" s="38" t="s">
        <v>52</v>
      </c>
      <c r="P8" s="40" cm="1">
        <f t="array" ref="P8">_xlfn.XLOOKUP(Contrato[[#This Row],[SUPERVISOR SUPLENTE ]],[1]!PERSONAL_ACTIVO_2024[[#All],[Nombre completo]],[1]!PERSONAL_ACTIVO_2024[[#All],[Documento identidad]],"",0)</f>
        <v>43208997</v>
      </c>
      <c r="Q8" s="41">
        <v>424</v>
      </c>
      <c r="R8" s="42" t="str" cm="1">
        <f t="array" ref="R8">_xlfn.XLOOKUP(Contrato[[#This Row],[CDP]],[1]!DISPONIBILIDADES_2024[[#All],[consecutivo]],[1]!DISPONIBILIDADES_2024[[#All],[fecha_aprobacion]],"",0)</f>
        <v>12/04/2024 15:51</v>
      </c>
      <c r="S8" s="43">
        <f>SUMIF([1]!DISPONIBILIDADES_2024[[#All],[consecutivo]],Contrato[[#This Row],[CDP]],[1]!DISPONIBILIDADES_2024[[#All],[valor_total_rubro]])</f>
        <v>0</v>
      </c>
      <c r="T8" s="44" cm="1">
        <f t="array" ref="T8">_xlfn.XLOOKUP(Contrato[[#This Row],[CONTRATO]]&amp;Contrato[[#This Row],[CDP]],[1]!Corr_Contr_CDP[[#All],[CONTRATO-CDP]],[1]!Corr_Contr_CDP[[#All],[CRP]],_xlfn.XLOOKUP(Contrato[[#This Row],[CDP]],[1]!COMPROMISOS_2024[[#All],[disponibilidad]],[1]!COMPROMISOS_2024[[#All],[consecutivo]],"",0),0)</f>
        <v>4636</v>
      </c>
      <c r="U8" s="45" t="str" cm="1">
        <f t="array" ref="U8">+_xlfn.XLOOKUP(Contrato[[#This Row],[RCP]],[1]!COMPROMISOS_2024[[#All],[consecutivo]],[1]!COMPROMISOS_2024[[#All],[fecha_aprobacion]],"",0)</f>
        <v>31/05/2024 14:04</v>
      </c>
      <c r="V8" s="46">
        <f>SUMIF([1]!COMPROMISOS_2024[[#All],[consecutivo]],Contrato[[#This Row],[RCP]],[1]!COMPROMISOS_2024[[#All],[valor_total]])</f>
        <v>187763569</v>
      </c>
      <c r="W8" s="47">
        <v>45419</v>
      </c>
      <c r="X8" s="47">
        <v>45443</v>
      </c>
      <c r="Y8" s="48">
        <v>45421</v>
      </c>
      <c r="Z8" s="49">
        <v>45554</v>
      </c>
      <c r="AA8" s="77" t="s">
        <v>79</v>
      </c>
      <c r="AB8" s="51" t="s">
        <v>80</v>
      </c>
      <c r="AC8" s="52" t="s">
        <v>75</v>
      </c>
      <c r="AD8" s="78">
        <v>202000004365</v>
      </c>
      <c r="AE8" s="54" t="s">
        <v>75</v>
      </c>
      <c r="AF8" s="55" t="str">
        <f>TEXT(LEFT(Contrato[[#This Row],[CONTRATO]],3),"0")</f>
        <v>357</v>
      </c>
      <c r="AG8" s="55" t="str">
        <f>IF(LEN(Contrato[[#This Row],[Contrato2]])=3,Contrato[[#This Row],[Contrato2]],TEXT(Contrato[[#This Row],[Contrato2]],"000"))</f>
        <v>357</v>
      </c>
      <c r="AH8" s="56">
        <f ca="1">IFERROR(_xlfn.DAYS(Contrato[[#This Row],[Fecha Proyectada liquidación]],TODAY())/30,"")</f>
        <v>-1.3</v>
      </c>
      <c r="AI8" s="57">
        <f>+Contrato[[#This Row],[FECHA TERMINACIÓN ]]+120</f>
        <v>45674</v>
      </c>
      <c r="AJ8" s="58"/>
      <c r="AK8" s="59" t="str">
        <f ca="1">IF(Contrato[[#This Row],[FECHA TERMINACIÓN ]]&lt;TODAY(), "Terminado",IF(ISNUMBER(Contrato[[#This Row],[Fecha Real de liquiidación ]]),"Liquidado",IF(Contrato[[#This Row],[FECHA TERMINACIÓN ]]&gt;=TODAY(),"En ejecución","")))</f>
        <v>Terminado</v>
      </c>
      <c r="AL8" s="60">
        <f>SUMIF([1]!COMPROMISOS_2024[[#All],[consecutivo]],Contrato[[#This Row],[RCP]],[1]!COMPROMISOS_2024[[#All],[Total pagado]])</f>
        <v>182091866</v>
      </c>
      <c r="AM8" s="61">
        <f>IFERROR(Contrato[[#This Row],[Pagos]]/Contrato[[#This Row],[VALOR CONTRATO]],0)</f>
        <v>0.96979337882100014</v>
      </c>
      <c r="AN8" s="62">
        <f>+Contrato[[#This Row],[VALOR CONTRATO]]-Contrato[[#This Row],[Pagos]]</f>
        <v>5671703</v>
      </c>
      <c r="AO8" s="63" t="str" cm="1">
        <f t="array" ref="AO8">_xlfn.XLOOKUP(Contrato[[#This Row],[DOCUMENTO ]],[1]!PERSONAL_ACTIVO_2024[[#All],[Documento identidad]],[1]!PERSONAL_ACTIVO_2024[[#All],[Mail ]],0,0)</f>
        <v>nmunoz@indeportesantioquia.gov.co</v>
      </c>
      <c r="AP8" s="63" t="str" cm="1">
        <f t="array" ref="AP8">_xlfn.XLOOKUP(Contrato[[#This Row],[DOCUMENTO]],[1]!PERSONAL_ACTIVO_2024[[#All],[Documento identidad]],[1]!PERSONAL_ACTIVO_2024[[#All],[Mail ]],0,0)</f>
        <v>dcendoya@indeportesantioquia.gov.co</v>
      </c>
      <c r="AQ8" s="63" cm="1">
        <f t="array" ref="AQ8">IF(ISBLANK(Contrato[[#This Row],[DEPENDENCIA ]]),0,IFERROR(_xlfn.XLOOKUP(Contrato[[#This Row],[DEPENDENCIA ]],[1]!PERSONAL_ACTIVO_2024[[#All],[Dependencia]],[1]!PERSONAL_ACTIVO_2024[[#All],[Mail ]],0,0),0))</f>
        <v>0</v>
      </c>
    </row>
    <row r="9" spans="1:43" s="63" customFormat="1" ht="34.5" customHeight="1" x14ac:dyDescent="0.25">
      <c r="A9" s="54">
        <v>999</v>
      </c>
      <c r="B9" s="26">
        <v>3572023</v>
      </c>
      <c r="C9" s="28" t="s">
        <v>81</v>
      </c>
      <c r="D9" s="29" t="s">
        <v>44</v>
      </c>
      <c r="E9" s="30" t="s">
        <v>45</v>
      </c>
      <c r="F9" s="31" t="s">
        <v>46</v>
      </c>
      <c r="G9" s="32" t="s">
        <v>77</v>
      </c>
      <c r="H9" s="33">
        <v>891700037</v>
      </c>
      <c r="I9" s="34" t="s">
        <v>48</v>
      </c>
      <c r="J9" s="35">
        <v>86548204</v>
      </c>
      <c r="K9" s="36" t="s">
        <v>48</v>
      </c>
      <c r="L9" s="37" t="s">
        <v>82</v>
      </c>
      <c r="M9" s="38" t="s">
        <v>78</v>
      </c>
      <c r="N9" s="39" cm="1">
        <f t="array" ref="N9">_xlfn.XLOOKUP(Contrato[[#This Row],[SUPERVISOR TITULAR]],[1]!PERSONAL_ACTIVO_2024[[#All],[Nombre completo]],[1]!PERSONAL_ACTIVO_2024[[#All],[Documento identidad]],"",0)</f>
        <v>43754943</v>
      </c>
      <c r="O9" s="38" t="s">
        <v>52</v>
      </c>
      <c r="P9" s="40" cm="1">
        <f t="array" ref="P9">_xlfn.XLOOKUP(Contrato[[#This Row],[SUPERVISOR SUPLENTE ]],[1]!PERSONAL_ACTIVO_2024[[#All],[Nombre completo]],[1]!PERSONAL_ACTIVO_2024[[#All],[Documento identidad]],"",0)</f>
        <v>43208997</v>
      </c>
      <c r="Q9" s="41">
        <v>906</v>
      </c>
      <c r="R9" s="42" t="str" cm="1">
        <f t="array" ref="R9">_xlfn.XLOOKUP(Contrato[[#This Row],[CDP]],[1]!DISPONIBILIDADES_2024[[#All],[consecutivo]],[1]!DISPONIBILIDADES_2024[[#All],[fecha_aprobacion]],"",0)</f>
        <v>5/09/2024 8:05</v>
      </c>
      <c r="S9" s="43">
        <f>SUMIF([1]!DISPONIBILIDADES_2024[[#All],[consecutivo]],Contrato[[#This Row],[CDP]],[1]!DISPONIBILIDADES_2024[[#All],[valor_total_rubro]])</f>
        <v>0</v>
      </c>
      <c r="T9" s="44" cm="1">
        <f t="array" ref="T9">_xlfn.XLOOKUP(Contrato[[#This Row],[CONTRATO]]&amp;Contrato[[#This Row],[CDP]],[1]!Corr_Contr_CDP[[#All],[CONTRATO-CDP]],[1]!Corr_Contr_CDP[[#All],[CRP]],_xlfn.XLOOKUP(Contrato[[#This Row],[CDP]],[1]!COMPROMISOS_2024[[#All],[disponibilidad]],[1]!COMPROMISOS_2024[[#All],[consecutivo]],"",0),0)</f>
        <v>9621</v>
      </c>
      <c r="U9" s="45" t="str" cm="1">
        <f t="array" ref="U9">+_xlfn.XLOOKUP(Contrato[[#This Row],[RCP]],[1]!COMPROMISOS_2024[[#All],[consecutivo]],[1]!COMPROMISOS_2024[[#All],[fecha_aprobacion]],"",0)</f>
        <v>19/09/2024 0:00</v>
      </c>
      <c r="V9" s="46">
        <f>SUMIF([1]!COMPROMISOS_2024[[#All],[consecutivo]],Contrato[[#This Row],[RCP]],[1]!COMPROMISOS_2024[[#All],[valor_total]])</f>
        <v>86548204</v>
      </c>
      <c r="W9" s="47">
        <v>45553</v>
      </c>
      <c r="X9" s="47">
        <v>45636</v>
      </c>
      <c r="Y9" s="48">
        <v>45555</v>
      </c>
      <c r="Z9" s="49">
        <v>45618</v>
      </c>
      <c r="AA9" s="77" t="s">
        <v>79</v>
      </c>
      <c r="AB9" s="51" t="s">
        <v>68</v>
      </c>
      <c r="AC9" s="52" t="s">
        <v>75</v>
      </c>
      <c r="AD9" s="78">
        <v>202000004365</v>
      </c>
      <c r="AE9" s="54" t="s">
        <v>75</v>
      </c>
      <c r="AF9" s="55" t="str">
        <f>TEXT(LEFT(Contrato[[#This Row],[CONTRATO]],3),"0")</f>
        <v>357</v>
      </c>
      <c r="AG9" s="55" t="str">
        <f>IF(LEN(Contrato[[#This Row],[Contrato2]])=3,Contrato[[#This Row],[Contrato2]],TEXT(Contrato[[#This Row],[Contrato2]],"000"))</f>
        <v>357</v>
      </c>
      <c r="AH9" s="56">
        <f ca="1">IFERROR(_xlfn.DAYS(Contrato[[#This Row],[Fecha Proyectada liquidación]],TODAY())/30,"")</f>
        <v>0.83333333333333337</v>
      </c>
      <c r="AI9" s="57">
        <f>+Contrato[[#This Row],[FECHA TERMINACIÓN ]]+120</f>
        <v>45738</v>
      </c>
      <c r="AJ9" s="58"/>
      <c r="AK9" s="59" t="str">
        <f ca="1">IF(Contrato[[#This Row],[FECHA TERMINACIÓN ]]&lt;TODAY(), "Terminado",IF(ISNUMBER(Contrato[[#This Row],[Fecha Real de liquiidación ]]),"Liquidado",IF(Contrato[[#This Row],[FECHA TERMINACIÓN ]]&gt;=TODAY(),"En ejecución","")))</f>
        <v>Terminado</v>
      </c>
      <c r="AL9" s="60">
        <f>SUMIF([1]!COMPROMISOS_2024[[#All],[consecutivo]],Contrato[[#This Row],[RCP]],[1]!COMPROMISOS_2024[[#All],[Total pagado]])</f>
        <v>86548204</v>
      </c>
      <c r="AM9" s="61">
        <f>IFERROR(Contrato[[#This Row],[Pagos]]/Contrato[[#This Row],[VALOR CONTRATO]],0)</f>
        <v>1</v>
      </c>
      <c r="AN9" s="62">
        <f>+Contrato[[#This Row],[VALOR CONTRATO]]-Contrato[[#This Row],[Pagos]]</f>
        <v>0</v>
      </c>
      <c r="AO9" s="63" t="str" cm="1">
        <f t="array" ref="AO9">_xlfn.XLOOKUP(Contrato[[#This Row],[DOCUMENTO ]],[1]!PERSONAL_ACTIVO_2024[[#All],[Documento identidad]],[1]!PERSONAL_ACTIVO_2024[[#All],[Mail ]],0,0)</f>
        <v>nmunoz@indeportesantioquia.gov.co</v>
      </c>
      <c r="AP9" s="63" t="str" cm="1">
        <f t="array" ref="AP9">_xlfn.XLOOKUP(Contrato[[#This Row],[DOCUMENTO]],[1]!PERSONAL_ACTIVO_2024[[#All],[Documento identidad]],[1]!PERSONAL_ACTIVO_2024[[#All],[Mail ]],0,0)</f>
        <v>dcendoya@indeportesantioquia.gov.co</v>
      </c>
      <c r="AQ9" s="63" cm="1">
        <f t="array" ref="AQ9">IF(ISBLANK(Contrato[[#This Row],[DEPENDENCIA ]]),0,IFERROR(_xlfn.XLOOKUP(Contrato[[#This Row],[DEPENDENCIA ]],[1]!PERSONAL_ACTIVO_2024[[#All],[Dependencia]],[1]!PERSONAL_ACTIVO_2024[[#All],[Mail ]],0,0),0))</f>
        <v>0</v>
      </c>
    </row>
    <row r="10" spans="1:43" s="63" customFormat="1" ht="34.5" customHeight="1" x14ac:dyDescent="0.25">
      <c r="A10" s="27">
        <v>652</v>
      </c>
      <c r="B10" s="26">
        <v>5442022</v>
      </c>
      <c r="C10" s="28" t="s">
        <v>83</v>
      </c>
      <c r="D10" s="29" t="s">
        <v>44</v>
      </c>
      <c r="E10" s="30" t="s">
        <v>45</v>
      </c>
      <c r="F10" s="31" t="s">
        <v>46</v>
      </c>
      <c r="G10" s="32" t="s">
        <v>84</v>
      </c>
      <c r="H10" s="33">
        <v>860011153</v>
      </c>
      <c r="I10" s="34" t="s">
        <v>48</v>
      </c>
      <c r="J10" s="35">
        <v>5041544</v>
      </c>
      <c r="K10" s="36" t="s">
        <v>48</v>
      </c>
      <c r="L10" s="37" t="s">
        <v>85</v>
      </c>
      <c r="M10" s="38" t="s">
        <v>73</v>
      </c>
      <c r="N10" s="39" cm="1">
        <f t="array" ref="N10">_xlfn.XLOOKUP(Contrato[[#This Row],[SUPERVISOR TITULAR]],[1]!PERSONAL_ACTIVO_2024[[#All],[Nombre completo]],[1]!PERSONAL_ACTIVO_2024[[#All],[Documento identidad]],"",0)</f>
        <v>43150744</v>
      </c>
      <c r="O10" s="38"/>
      <c r="P10" s="40" t="str" cm="1">
        <f t="array" ref="P10">_xlfn.XLOOKUP(Contrato[[#This Row],[SUPERVISOR SUPLENTE ]],[1]!PERSONAL_ACTIVO_2024[[#All],[Nombre completo]],[1]!PERSONAL_ACTIVO_2024[[#All],[Documento identidad]],"",0)</f>
        <v/>
      </c>
      <c r="Q10" s="41">
        <v>418</v>
      </c>
      <c r="R10" s="42" t="str" cm="1">
        <f t="array" ref="R10">_xlfn.XLOOKUP(Contrato[[#This Row],[CDP]],[1]!DISPONIBILIDADES_2024[[#All],[consecutivo]],[1]!DISPONIBILIDADES_2024[[#All],[fecha_aprobacion]],"",0)</f>
        <v>11/04/2024 17:25</v>
      </c>
      <c r="S10" s="43">
        <f>SUMIF([1]!DISPONIBILIDADES_2024[[#All],[consecutivo]],Contrato[[#This Row],[CDP]],[1]!DISPONIBILIDADES_2024[[#All],[valor_total_rubro]])</f>
        <v>0</v>
      </c>
      <c r="T10" s="44" cm="1">
        <f t="array" ref="T10">_xlfn.XLOOKUP(Contrato[[#This Row],[CONTRATO]]&amp;Contrato[[#This Row],[CDP]],[1]!Corr_Contr_CDP[[#All],[CONTRATO-CDP]],[1]!Corr_Contr_CDP[[#All],[CRP]],_xlfn.XLOOKUP(Contrato[[#This Row],[CDP]],[1]!COMPROMISOS_2024[[#All],[disponibilidad]],[1]!COMPROMISOS_2024[[#All],[consecutivo]],"",0),0)</f>
        <v>3541</v>
      </c>
      <c r="U10" s="45" t="str" cm="1">
        <f t="array" ref="U10">+_xlfn.XLOOKUP(Contrato[[#This Row],[RCP]],[1]!COMPROMISOS_2024[[#All],[consecutivo]],[1]!COMPROMISOS_2024[[#All],[fecha_aprobacion]],"",0)</f>
        <v>8/05/2024 17:01</v>
      </c>
      <c r="V10" s="46">
        <f>SUMIF([1]!COMPROMISOS_2024[[#All],[consecutivo]],Contrato[[#This Row],[RCP]],[1]!COMPROMISOS_2024[[#All],[valor_total]])</f>
        <v>5041544</v>
      </c>
      <c r="W10" s="47">
        <v>45419</v>
      </c>
      <c r="X10" s="47"/>
      <c r="Y10" s="48">
        <v>45422</v>
      </c>
      <c r="Z10" s="49">
        <v>45554</v>
      </c>
      <c r="AA10" s="76" t="s">
        <v>86</v>
      </c>
      <c r="AB10" s="51" t="s">
        <v>87</v>
      </c>
      <c r="AC10" s="52"/>
      <c r="AD10" s="53"/>
      <c r="AE10" s="54" t="s">
        <v>55</v>
      </c>
      <c r="AF10" s="55" t="str">
        <f>TEXT(LEFT(Contrato[[#This Row],[CONTRATO]],3),"0")</f>
        <v>544</v>
      </c>
      <c r="AG10" s="55" t="str">
        <f>IF(LEN(Contrato[[#This Row],[Contrato2]])=3,Contrato[[#This Row],[Contrato2]],TEXT(Contrato[[#This Row],[Contrato2]],"000"))</f>
        <v>544</v>
      </c>
      <c r="AH10" s="56">
        <f ca="1">IFERROR(_xlfn.DAYS(Contrato[[#This Row],[Fecha Proyectada liquidación]],TODAY())/30,"")</f>
        <v>-1.3</v>
      </c>
      <c r="AI10" s="57">
        <f>+Contrato[[#This Row],[FECHA TERMINACIÓN ]]+120</f>
        <v>45674</v>
      </c>
      <c r="AJ10" s="58"/>
      <c r="AK10" s="59" t="str">
        <f ca="1">IF(Contrato[[#This Row],[FECHA TERMINACIÓN ]]&lt;TODAY(), "Terminado",IF(ISNUMBER(Contrato[[#This Row],[Fecha Real de liquiidación ]]),"Liquidado",IF(Contrato[[#This Row],[FECHA TERMINACIÓN ]]&gt;=TODAY(),"En ejecución","")))</f>
        <v>Terminado</v>
      </c>
      <c r="AL10" s="60">
        <f>SUMIF([1]!COMPROMISOS_2024[[#All],[consecutivo]],Contrato[[#This Row],[RCP]],[1]!COMPROMISOS_2024[[#All],[Total pagado]])</f>
        <v>5041544</v>
      </c>
      <c r="AM10" s="61">
        <f>IFERROR(Contrato[[#This Row],[Pagos]]/Contrato[[#This Row],[VALOR CONTRATO]],0)</f>
        <v>1</v>
      </c>
      <c r="AN10" s="62">
        <f>+Contrato[[#This Row],[VALOR CONTRATO]]-Contrato[[#This Row],[Pagos]]</f>
        <v>0</v>
      </c>
      <c r="AO10" s="63" t="str" cm="1">
        <f t="array" ref="AO10">_xlfn.XLOOKUP(Contrato[[#This Row],[DOCUMENTO ]],[1]!PERSONAL_ACTIVO_2024[[#All],[Documento identidad]],[1]!PERSONAL_ACTIVO_2024[[#All],[Mail ]],0,0)</f>
        <v>jbermudez@indeportesantioquia.gov.co</v>
      </c>
      <c r="AP10" s="63" cm="1">
        <f t="array" ref="AP10">_xlfn.XLOOKUP(Contrato[[#This Row],[DOCUMENTO]],[1]!PERSONAL_ACTIVO_2024[[#All],[Documento identidad]],[1]!PERSONAL_ACTIVO_2024[[#All],[Mail ]],0,0)</f>
        <v>0</v>
      </c>
      <c r="AQ10" s="63" cm="1">
        <f t="array" ref="AQ10">IF(ISBLANK(Contrato[[#This Row],[DEPENDENCIA ]]),0,IFERROR(_xlfn.XLOOKUP(Contrato[[#This Row],[DEPENDENCIA ]],[1]!PERSONAL_ACTIVO_2024[[#All],[Dependencia]],[1]!PERSONAL_ACTIVO_2024[[#All],[Mail ]],0,0),0))</f>
        <v>0</v>
      </c>
    </row>
    <row r="11" spans="1:43" s="63" customFormat="1" ht="34.5" customHeight="1" x14ac:dyDescent="0.25">
      <c r="A11" s="54">
        <v>1000</v>
      </c>
      <c r="B11" s="26">
        <v>5442022</v>
      </c>
      <c r="C11" s="28" t="s">
        <v>88</v>
      </c>
      <c r="D11" s="29" t="s">
        <v>44</v>
      </c>
      <c r="E11" s="30" t="s">
        <v>45</v>
      </c>
      <c r="F11" s="31" t="s">
        <v>46</v>
      </c>
      <c r="G11" s="32" t="s">
        <v>84</v>
      </c>
      <c r="H11" s="33">
        <v>860011153</v>
      </c>
      <c r="I11" s="34" t="s">
        <v>48</v>
      </c>
      <c r="J11" s="35" t="s">
        <v>89</v>
      </c>
      <c r="K11" s="36" t="s">
        <v>48</v>
      </c>
      <c r="L11" s="37" t="s">
        <v>82</v>
      </c>
      <c r="M11" s="38" t="s">
        <v>73</v>
      </c>
      <c r="N11" s="39" cm="1">
        <f t="array" ref="N11">_xlfn.XLOOKUP(Contrato[[#This Row],[SUPERVISOR TITULAR]],[1]!PERSONAL_ACTIVO_2024[[#All],[Nombre completo]],[1]!PERSONAL_ACTIVO_2024[[#All],[Documento identidad]],"",0)</f>
        <v>43150744</v>
      </c>
      <c r="O11" s="38"/>
      <c r="P11" s="40" t="str" cm="1">
        <f t="array" ref="P11">_xlfn.XLOOKUP(Contrato[[#This Row],[SUPERVISOR SUPLENTE ]],[1]!PERSONAL_ACTIVO_2024[[#All],[Nombre completo]],[1]!PERSONAL_ACTIVO_2024[[#All],[Documento identidad]],"",0)</f>
        <v/>
      </c>
      <c r="Q11" s="41">
        <v>836</v>
      </c>
      <c r="R11" s="42" t="str" cm="1">
        <f t="array" ref="R11">_xlfn.XLOOKUP(Contrato[[#This Row],[CDP]],[1]!DISPONIBILIDADES_2024[[#All],[consecutivo]],[1]!DISPONIBILIDADES_2024[[#All],[fecha_aprobacion]],"",0)</f>
        <v>16/08/2024 15:37</v>
      </c>
      <c r="S11" s="43">
        <f>SUMIF([1]!DISPONIBILIDADES_2024[[#All],[consecutivo]],Contrato[[#This Row],[CDP]],[1]!DISPONIBILIDADES_2024[[#All],[valor_total_rubro]])</f>
        <v>0</v>
      </c>
      <c r="T11" s="44" cm="1">
        <f t="array" ref="T11">_xlfn.XLOOKUP(Contrato[[#This Row],[CONTRATO]]&amp;Contrato[[#This Row],[CDP]],[1]!Corr_Contr_CDP[[#All],[CONTRATO-CDP]],[1]!Corr_Contr_CDP[[#All],[CRP]],_xlfn.XLOOKUP(Contrato[[#This Row],[CDP]],[1]!COMPROMISOS_2024[[#All],[disponibilidad]],[1]!COMPROMISOS_2024[[#All],[consecutivo]],"",0),0)</f>
        <v>9614</v>
      </c>
      <c r="U11" s="45" t="str" cm="1">
        <f t="array" ref="U11">+_xlfn.XLOOKUP(Contrato[[#This Row],[RCP]],[1]!COMPROMISOS_2024[[#All],[consecutivo]],[1]!COMPROMISOS_2024[[#All],[fecha_aprobacion]],"",0)</f>
        <v>19/09/2024 12:15</v>
      </c>
      <c r="V11" s="46">
        <f>SUMIF([1]!COMPROMISOS_2024[[#All],[consecutivo]],Contrato[[#This Row],[RCP]],[1]!COMPROMISOS_2024[[#All],[valor_total]])</f>
        <v>2332655</v>
      </c>
      <c r="W11" s="79">
        <v>45552</v>
      </c>
      <c r="X11" s="79">
        <v>45552</v>
      </c>
      <c r="Y11" s="48">
        <v>45555</v>
      </c>
      <c r="Z11" s="49">
        <v>45617</v>
      </c>
      <c r="AA11" s="76" t="s">
        <v>86</v>
      </c>
      <c r="AB11" s="51" t="s">
        <v>90</v>
      </c>
      <c r="AC11" s="52"/>
      <c r="AD11" s="53"/>
      <c r="AE11" s="54" t="s">
        <v>55</v>
      </c>
      <c r="AF11" s="55" t="str">
        <f>TEXT(LEFT(Contrato[[#This Row],[CONTRATO]],3),"0")</f>
        <v>544</v>
      </c>
      <c r="AG11" s="55" t="str">
        <f>IF(LEN(Contrato[[#This Row],[Contrato2]])=3,Contrato[[#This Row],[Contrato2]],TEXT(Contrato[[#This Row],[Contrato2]],"000"))</f>
        <v>544</v>
      </c>
      <c r="AH11" s="56">
        <f ca="1">IFERROR(_xlfn.DAYS(Contrato[[#This Row],[Fecha Proyectada liquidación]],TODAY())/30,"")</f>
        <v>0.8</v>
      </c>
      <c r="AI11" s="57">
        <f>+Contrato[[#This Row],[FECHA TERMINACIÓN ]]+120</f>
        <v>45737</v>
      </c>
      <c r="AJ11" s="58"/>
      <c r="AK11" s="59" t="str">
        <f ca="1">IF(Contrato[[#This Row],[FECHA TERMINACIÓN ]]&lt;TODAY(), "Terminado",IF(ISNUMBER(Contrato[[#This Row],[Fecha Real de liquiidación ]]),"Liquidado",IF(Contrato[[#This Row],[FECHA TERMINACIÓN ]]&gt;=TODAY(),"En ejecución","")))</f>
        <v>Terminado</v>
      </c>
      <c r="AL11" s="60">
        <f>SUMIF([1]!COMPROMISOS_2024[[#All],[consecutivo]],Contrato[[#This Row],[RCP]],[1]!COMPROMISOS_2024[[#All],[Total pagado]])</f>
        <v>2332655</v>
      </c>
      <c r="AM11" s="61">
        <f>IFERROR(Contrato[[#This Row],[Pagos]]/Contrato[[#This Row],[VALOR CONTRATO]],0)</f>
        <v>0</v>
      </c>
      <c r="AN11" s="62" t="e">
        <f>+Contrato[[#This Row],[VALOR CONTRATO]]-Contrato[[#This Row],[Pagos]]</f>
        <v>#VALUE!</v>
      </c>
      <c r="AO11" s="63" t="str" cm="1">
        <f t="array" ref="AO11">_xlfn.XLOOKUP(Contrato[[#This Row],[DOCUMENTO ]],[1]!PERSONAL_ACTIVO_2024[[#All],[Documento identidad]],[1]!PERSONAL_ACTIVO_2024[[#All],[Mail ]],0,0)</f>
        <v>jbermudez@indeportesantioquia.gov.co</v>
      </c>
      <c r="AP11" s="63" cm="1">
        <f t="array" ref="AP11">_xlfn.XLOOKUP(Contrato[[#This Row],[DOCUMENTO]],[1]!PERSONAL_ACTIVO_2024[[#All],[Documento identidad]],[1]!PERSONAL_ACTIVO_2024[[#All],[Mail ]],0,0)</f>
        <v>0</v>
      </c>
      <c r="AQ11" s="63" cm="1">
        <f t="array" ref="AQ11">IF(ISBLANK(Contrato[[#This Row],[DEPENDENCIA ]]),0,IFERROR(_xlfn.XLOOKUP(Contrato[[#This Row],[DEPENDENCIA ]],[1]!PERSONAL_ACTIVO_2024[[#All],[Dependencia]],[1]!PERSONAL_ACTIVO_2024[[#All],[Mail ]],0,0),0))</f>
        <v>0</v>
      </c>
    </row>
    <row r="12" spans="1:43" s="63" customFormat="1" ht="34.5" customHeight="1" x14ac:dyDescent="0.25">
      <c r="A12" s="27">
        <v>651</v>
      </c>
      <c r="B12" s="26">
        <v>5142022</v>
      </c>
      <c r="C12" s="28" t="s">
        <v>91</v>
      </c>
      <c r="D12" s="29" t="s">
        <v>44</v>
      </c>
      <c r="E12" s="30" t="s">
        <v>45</v>
      </c>
      <c r="F12" s="31" t="s">
        <v>46</v>
      </c>
      <c r="G12" s="32" t="s">
        <v>92</v>
      </c>
      <c r="H12" s="33">
        <v>860524654</v>
      </c>
      <c r="I12" s="34" t="s">
        <v>48</v>
      </c>
      <c r="J12" s="35">
        <v>6118142</v>
      </c>
      <c r="K12" s="36" t="s">
        <v>48</v>
      </c>
      <c r="L12" s="37" t="s">
        <v>85</v>
      </c>
      <c r="M12" s="38" t="s">
        <v>73</v>
      </c>
      <c r="N12" s="39" cm="1">
        <f t="array" ref="N12">_xlfn.XLOOKUP(Contrato[[#This Row],[SUPERVISOR TITULAR]],[1]!PERSONAL_ACTIVO_2024[[#All],[Nombre completo]],[1]!PERSONAL_ACTIVO_2024[[#All],[Documento identidad]],"",0)</f>
        <v>43150744</v>
      </c>
      <c r="O12" s="38"/>
      <c r="P12" s="40" t="str" cm="1">
        <f t="array" ref="P12">_xlfn.XLOOKUP(Contrato[[#This Row],[SUPERVISOR SUPLENTE ]],[1]!PERSONAL_ACTIVO_2024[[#All],[Nombre completo]],[1]!PERSONAL_ACTIVO_2024[[#All],[Documento identidad]],"",0)</f>
        <v/>
      </c>
      <c r="Q12" s="41">
        <v>417</v>
      </c>
      <c r="R12" s="42" t="str" cm="1">
        <f t="array" ref="R12">_xlfn.XLOOKUP(Contrato[[#This Row],[CDP]],[1]!DISPONIBILIDADES_2024[[#All],[consecutivo]],[1]!DISPONIBILIDADES_2024[[#All],[fecha_aprobacion]],"",0)</f>
        <v>11/04/2024 17:24</v>
      </c>
      <c r="S12" s="43">
        <f>SUMIF([1]!DISPONIBILIDADES_2024[[#All],[consecutivo]],Contrato[[#This Row],[CDP]],[1]!DISPONIBILIDADES_2024[[#All],[valor_total_rubro]])</f>
        <v>0</v>
      </c>
      <c r="T12" s="44" cm="1">
        <f t="array" ref="T12">_xlfn.XLOOKUP(Contrato[[#This Row],[CONTRATO]]&amp;Contrato[[#This Row],[CDP]],[1]!Corr_Contr_CDP[[#All],[CONTRATO-CDP]],[1]!Corr_Contr_CDP[[#All],[CRP]],_xlfn.XLOOKUP(Contrato[[#This Row],[CDP]],[1]!COMPROMISOS_2024[[#All],[disponibilidad]],[1]!COMPROMISOS_2024[[#All],[consecutivo]],"",0),0)</f>
        <v>3543</v>
      </c>
      <c r="U12" s="45" t="str" cm="1">
        <f t="array" ref="U12">+_xlfn.XLOOKUP(Contrato[[#This Row],[RCP]],[1]!COMPROMISOS_2024[[#All],[consecutivo]],[1]!COMPROMISOS_2024[[#All],[fecha_aprobacion]],"",0)</f>
        <v>8/05/2024 17:10</v>
      </c>
      <c r="V12" s="46">
        <f>SUMIF([1]!COMPROMISOS_2024[[#All],[consecutivo]],Contrato[[#This Row],[RCP]],[1]!COMPROMISOS_2024[[#All],[valor_total]])</f>
        <v>6118142</v>
      </c>
      <c r="W12" s="80">
        <v>45419</v>
      </c>
      <c r="X12" s="47"/>
      <c r="Y12" s="48">
        <v>45422</v>
      </c>
      <c r="Z12" s="49">
        <v>45554</v>
      </c>
      <c r="AA12" s="76" t="s">
        <v>93</v>
      </c>
      <c r="AB12" s="51" t="s">
        <v>94</v>
      </c>
      <c r="AC12" s="52"/>
      <c r="AD12" s="53"/>
      <c r="AE12" s="54" t="s">
        <v>55</v>
      </c>
      <c r="AF12" s="55" t="str">
        <f>TEXT(LEFT(Contrato[[#This Row],[CONTRATO]],3),"0")</f>
        <v>514</v>
      </c>
      <c r="AG12" s="55" t="str">
        <f>IF(LEN(Contrato[[#This Row],[Contrato2]])=3,Contrato[[#This Row],[Contrato2]],TEXT(Contrato[[#This Row],[Contrato2]],"000"))</f>
        <v>514</v>
      </c>
      <c r="AH12" s="56">
        <f ca="1">IFERROR(_xlfn.DAYS(Contrato[[#This Row],[Fecha Proyectada liquidación]],TODAY())/30,"")</f>
        <v>-1.3</v>
      </c>
      <c r="AI12" s="57">
        <f>+Contrato[[#This Row],[FECHA TERMINACIÓN ]]+120</f>
        <v>45674</v>
      </c>
      <c r="AJ12" s="58"/>
      <c r="AK12" s="59" t="str">
        <f ca="1">IF(Contrato[[#This Row],[FECHA TERMINACIÓN ]]&lt;TODAY(), "Terminado",IF(ISNUMBER(Contrato[[#This Row],[Fecha Real de liquiidación ]]),"Liquidado",IF(Contrato[[#This Row],[FECHA TERMINACIÓN ]]&gt;=TODAY(),"En ejecución","")))</f>
        <v>Terminado</v>
      </c>
      <c r="AL12" s="60">
        <f>SUMIF([1]!COMPROMISOS_2024[[#All],[consecutivo]],Contrato[[#This Row],[RCP]],[1]!COMPROMISOS_2024[[#All],[Total pagado]])</f>
        <v>6118142</v>
      </c>
      <c r="AM12" s="61">
        <f>IFERROR(Contrato[[#This Row],[Pagos]]/Contrato[[#This Row],[VALOR CONTRATO]],0)</f>
        <v>1</v>
      </c>
      <c r="AN12" s="62">
        <f>+Contrato[[#This Row],[VALOR CONTRATO]]-Contrato[[#This Row],[Pagos]]</f>
        <v>0</v>
      </c>
      <c r="AO12" s="63" t="str" cm="1">
        <f t="array" ref="AO12">_xlfn.XLOOKUP(Contrato[[#This Row],[DOCUMENTO ]],[1]!PERSONAL_ACTIVO_2024[[#All],[Documento identidad]],[1]!PERSONAL_ACTIVO_2024[[#All],[Mail ]],0,0)</f>
        <v>jbermudez@indeportesantioquia.gov.co</v>
      </c>
      <c r="AP12" s="63" cm="1">
        <f t="array" ref="AP12">_xlfn.XLOOKUP(Contrato[[#This Row],[DOCUMENTO]],[1]!PERSONAL_ACTIVO_2024[[#All],[Documento identidad]],[1]!PERSONAL_ACTIVO_2024[[#All],[Mail ]],0,0)</f>
        <v>0</v>
      </c>
      <c r="AQ12" s="63" cm="1">
        <f t="array" ref="AQ12">IF(ISBLANK(Contrato[[#This Row],[DEPENDENCIA ]]),0,IFERROR(_xlfn.XLOOKUP(Contrato[[#This Row],[DEPENDENCIA ]],[1]!PERSONAL_ACTIVO_2024[[#All],[Dependencia]],[1]!PERSONAL_ACTIVO_2024[[#All],[Mail ]],0,0),0))</f>
        <v>0</v>
      </c>
    </row>
    <row r="13" spans="1:43" s="63" customFormat="1" ht="34.5" customHeight="1" x14ac:dyDescent="0.25">
      <c r="A13" s="54">
        <v>1001</v>
      </c>
      <c r="B13" s="26">
        <v>5142022</v>
      </c>
      <c r="C13" s="28" t="s">
        <v>95</v>
      </c>
      <c r="D13" s="29" t="s">
        <v>44</v>
      </c>
      <c r="E13" s="30" t="s">
        <v>45</v>
      </c>
      <c r="F13" s="31" t="s">
        <v>46</v>
      </c>
      <c r="G13" s="32" t="s">
        <v>92</v>
      </c>
      <c r="H13" s="33">
        <v>860524654</v>
      </c>
      <c r="I13" s="34" t="s">
        <v>48</v>
      </c>
      <c r="J13" s="35">
        <v>2830722</v>
      </c>
      <c r="K13" s="36" t="s">
        <v>48</v>
      </c>
      <c r="L13" s="37" t="s">
        <v>82</v>
      </c>
      <c r="M13" s="38" t="s">
        <v>73</v>
      </c>
      <c r="N13" s="39" cm="1">
        <f t="array" ref="N13">_xlfn.XLOOKUP(Contrato[[#This Row],[SUPERVISOR TITULAR]],[1]!PERSONAL_ACTIVO_2024[[#All],[Nombre completo]],[1]!PERSONAL_ACTIVO_2024[[#All],[Documento identidad]],"",0)</f>
        <v>43150744</v>
      </c>
      <c r="O13" s="38"/>
      <c r="P13" s="40" t="str" cm="1">
        <f t="array" ref="P13">_xlfn.XLOOKUP(Contrato[[#This Row],[SUPERVISOR SUPLENTE ]],[1]!PERSONAL_ACTIVO_2024[[#All],[Nombre completo]],[1]!PERSONAL_ACTIVO_2024[[#All],[Documento identidad]],"",0)</f>
        <v/>
      </c>
      <c r="Q13" s="41">
        <v>834</v>
      </c>
      <c r="R13" s="42" t="str" cm="1">
        <f t="array" ref="R13">_xlfn.XLOOKUP(Contrato[[#This Row],[CDP]],[1]!DISPONIBILIDADES_2024[[#All],[consecutivo]],[1]!DISPONIBILIDADES_2024[[#All],[fecha_aprobacion]],"",0)</f>
        <v>16/08/2024 15:35</v>
      </c>
      <c r="S13" s="43">
        <f>SUMIF([1]!DISPONIBILIDADES_2024[[#All],[consecutivo]],Contrato[[#This Row],[CDP]],[1]!DISPONIBILIDADES_2024[[#All],[valor_total_rubro]])</f>
        <v>0</v>
      </c>
      <c r="T13" s="44" cm="1">
        <f t="array" ref="T13">_xlfn.XLOOKUP(Contrato[[#This Row],[CONTRATO]]&amp;Contrato[[#This Row],[CDP]],[1]!Corr_Contr_CDP[[#All],[CONTRATO-CDP]],[1]!Corr_Contr_CDP[[#All],[CRP]],_xlfn.XLOOKUP(Contrato[[#This Row],[CDP]],[1]!COMPROMISOS_2024[[#All],[disponibilidad]],[1]!COMPROMISOS_2024[[#All],[consecutivo]],"",0),0)</f>
        <v>9602</v>
      </c>
      <c r="U13" s="45" t="str" cm="1">
        <f t="array" ref="U13">+_xlfn.XLOOKUP(Contrato[[#This Row],[RCP]],[1]!COMPROMISOS_2024[[#All],[consecutivo]],[1]!COMPROMISOS_2024[[#All],[fecha_aprobacion]],"",0)</f>
        <v>18/09/2024 17:13</v>
      </c>
      <c r="V13" s="46">
        <f>SUMIF([1]!COMPROMISOS_2024[[#All],[consecutivo]],Contrato[[#This Row],[RCP]],[1]!COMPROMISOS_2024[[#All],[valor_total]])</f>
        <v>2830782</v>
      </c>
      <c r="W13" s="79">
        <v>45552</v>
      </c>
      <c r="X13" s="79">
        <v>45552</v>
      </c>
      <c r="Y13" s="48" t="s">
        <v>96</v>
      </c>
      <c r="Z13" s="49">
        <v>45617</v>
      </c>
      <c r="AA13" s="76" t="s">
        <v>93</v>
      </c>
      <c r="AB13" s="51" t="s">
        <v>90</v>
      </c>
      <c r="AC13" s="52"/>
      <c r="AD13" s="53"/>
      <c r="AE13" s="54" t="s">
        <v>55</v>
      </c>
      <c r="AF13" s="55" t="str">
        <f>TEXT(LEFT(Contrato[[#This Row],[CONTRATO]],3),"0")</f>
        <v>514</v>
      </c>
      <c r="AG13" s="55" t="str">
        <f>IF(LEN(Contrato[[#This Row],[Contrato2]])=3,Contrato[[#This Row],[Contrato2]],TEXT(Contrato[[#This Row],[Contrato2]],"000"))</f>
        <v>514</v>
      </c>
      <c r="AH13" s="56">
        <f ca="1">IFERROR(_xlfn.DAYS(Contrato[[#This Row],[Fecha Proyectada liquidación]],TODAY())/30,"")</f>
        <v>0.8</v>
      </c>
      <c r="AI13" s="57">
        <f>+Contrato[[#This Row],[FECHA TERMINACIÓN ]]+120</f>
        <v>45737</v>
      </c>
      <c r="AJ13" s="58"/>
      <c r="AK13" s="59" t="str">
        <f ca="1">IF(Contrato[[#This Row],[FECHA TERMINACIÓN ]]&lt;TODAY(), "Terminado",IF(ISNUMBER(Contrato[[#This Row],[Fecha Real de liquiidación ]]),"Liquidado",IF(Contrato[[#This Row],[FECHA TERMINACIÓN ]]&gt;=TODAY(),"En ejecución","")))</f>
        <v>Terminado</v>
      </c>
      <c r="AL13" s="60">
        <f>SUMIF([1]!COMPROMISOS_2024[[#All],[consecutivo]],Contrato[[#This Row],[RCP]],[1]!COMPROMISOS_2024[[#All],[Total pagado]])</f>
        <v>2830782</v>
      </c>
      <c r="AM13" s="61">
        <f>IFERROR(Contrato[[#This Row],[Pagos]]/Contrato[[#This Row],[VALOR CONTRATO]],0)</f>
        <v>1.0000211960058247</v>
      </c>
      <c r="AN13" s="62">
        <f>+Contrato[[#This Row],[VALOR CONTRATO]]-Contrato[[#This Row],[Pagos]]</f>
        <v>-60</v>
      </c>
      <c r="AO13" s="63" t="str" cm="1">
        <f t="array" ref="AO13">_xlfn.XLOOKUP(Contrato[[#This Row],[DOCUMENTO ]],[1]!PERSONAL_ACTIVO_2024[[#All],[Documento identidad]],[1]!PERSONAL_ACTIVO_2024[[#All],[Mail ]],0,0)</f>
        <v>jbermudez@indeportesantioquia.gov.co</v>
      </c>
      <c r="AP13" s="63" cm="1">
        <f t="array" ref="AP13">_xlfn.XLOOKUP(Contrato[[#This Row],[DOCUMENTO]],[1]!PERSONAL_ACTIVO_2024[[#All],[Documento identidad]],[1]!PERSONAL_ACTIVO_2024[[#All],[Mail ]],0,0)</f>
        <v>0</v>
      </c>
      <c r="AQ13" s="63" cm="1">
        <f t="array" ref="AQ13">IF(ISBLANK(Contrato[[#This Row],[DEPENDENCIA ]]),0,IFERROR(_xlfn.XLOOKUP(Contrato[[#This Row],[DEPENDENCIA ]],[1]!PERSONAL_ACTIVO_2024[[#All],[Dependencia]],[1]!PERSONAL_ACTIVO_2024[[#All],[Mail ]],0,0),0))</f>
        <v>0</v>
      </c>
    </row>
    <row r="14" spans="1:43" s="63" customFormat="1" ht="34.5" customHeight="1" x14ac:dyDescent="0.25">
      <c r="A14" s="27">
        <v>680</v>
      </c>
      <c r="B14" s="26">
        <v>8822023</v>
      </c>
      <c r="C14" s="28" t="s">
        <v>97</v>
      </c>
      <c r="D14" s="81" t="s">
        <v>98</v>
      </c>
      <c r="E14" s="30" t="s">
        <v>45</v>
      </c>
      <c r="F14" s="64" t="s">
        <v>99</v>
      </c>
      <c r="G14" s="32" t="s">
        <v>100</v>
      </c>
      <c r="H14" s="33">
        <v>811003979</v>
      </c>
      <c r="I14" s="34" t="s">
        <v>48</v>
      </c>
      <c r="J14" s="35">
        <v>35768419</v>
      </c>
      <c r="K14" s="36" t="s">
        <v>48</v>
      </c>
      <c r="L14" s="37" t="s">
        <v>101</v>
      </c>
      <c r="M14" s="38" t="s">
        <v>102</v>
      </c>
      <c r="N14" s="39" cm="1">
        <f t="array" ref="N14">_xlfn.XLOOKUP(Contrato[[#This Row],[SUPERVISOR TITULAR]],[1]!PERSONAL_ACTIVO_2024[[#All],[Nombre completo]],[1]!PERSONAL_ACTIVO_2024[[#All],[Documento identidad]],"",0)</f>
        <v>43515795</v>
      </c>
      <c r="O14" s="38"/>
      <c r="P14" s="40" t="str" cm="1">
        <f t="array" ref="P14">_xlfn.XLOOKUP(Contrato[[#This Row],[SUPERVISOR SUPLENTE ]],[1]!PERSONAL_ACTIVO_2024[[#All],[Nombre completo]],[1]!PERSONAL_ACTIVO_2024[[#All],[Documento identidad]],"",0)</f>
        <v/>
      </c>
      <c r="Q14" s="41">
        <v>467</v>
      </c>
      <c r="R14" s="42" t="str" cm="1">
        <f t="array" ref="R14">_xlfn.XLOOKUP(Contrato[[#This Row],[CDP]],[1]!DISPONIBILIDADES_2024[[#All],[consecutivo]],[1]!DISPONIBILIDADES_2024[[#All],[fecha_aprobacion]],"",0)</f>
        <v>6/05/2024 17:43</v>
      </c>
      <c r="S14" s="43">
        <f>SUMIF([1]!DISPONIBILIDADES_2024[[#All],[consecutivo]],Contrato[[#This Row],[CDP]],[1]!DISPONIBILIDADES_2024[[#All],[valor_total_rubro]])</f>
        <v>0</v>
      </c>
      <c r="T14" s="44" cm="1">
        <f t="array" ref="T14">_xlfn.XLOOKUP(Contrato[[#This Row],[CONTRATO]]&amp;Contrato[[#This Row],[CDP]],[1]!Corr_Contr_CDP[[#All],[CONTRATO-CDP]],[1]!Corr_Contr_CDP[[#All],[CRP]],_xlfn.XLOOKUP(Contrato[[#This Row],[CDP]],[1]!COMPROMISOS_2024[[#All],[disponibilidad]],[1]!COMPROMISOS_2024[[#All],[consecutivo]],"",0),0)</f>
        <v>4086</v>
      </c>
      <c r="U14" s="45" t="str" cm="1">
        <f t="array" ref="U14">+_xlfn.XLOOKUP(Contrato[[#This Row],[RCP]],[1]!COMPROMISOS_2024[[#All],[consecutivo]],[1]!COMPROMISOS_2024[[#All],[fecha_aprobacion]],"",0)</f>
        <v>14/05/2024 14:41</v>
      </c>
      <c r="V14" s="46">
        <f>SUMIF([1]!COMPROMISOS_2024[[#All],[consecutivo]],Contrato[[#This Row],[RCP]],[1]!COMPROMISOS_2024[[#All],[valor_total]])</f>
        <v>35768419</v>
      </c>
      <c r="W14" s="47">
        <v>45422</v>
      </c>
      <c r="X14" s="47"/>
      <c r="Y14" s="48">
        <v>45426</v>
      </c>
      <c r="Z14" s="49">
        <v>45486</v>
      </c>
      <c r="AA14" s="76" t="s">
        <v>103</v>
      </c>
      <c r="AB14" s="51" t="s">
        <v>68</v>
      </c>
      <c r="AC14" s="52"/>
      <c r="AD14" s="53"/>
      <c r="AE14" s="54" t="s">
        <v>75</v>
      </c>
      <c r="AF14" s="55" t="str">
        <f>TEXT(LEFT(Contrato[[#This Row],[CONTRATO]],3),"0")</f>
        <v>882</v>
      </c>
      <c r="AG14" s="55" t="str">
        <f>IF(LEN(Contrato[[#This Row],[Contrato2]])=3,Contrato[[#This Row],[Contrato2]],TEXT(Contrato[[#This Row],[Contrato2]],"000"))</f>
        <v>882</v>
      </c>
      <c r="AH14" s="56">
        <f ca="1">IFERROR(_xlfn.DAYS(Contrato[[#This Row],[Fecha Proyectada liquidación]],TODAY())/30,"")</f>
        <v>-3.5666666666666669</v>
      </c>
      <c r="AI14" s="57">
        <f>+Contrato[[#This Row],[FECHA TERMINACIÓN ]]+120</f>
        <v>45606</v>
      </c>
      <c r="AJ14" s="58"/>
      <c r="AK14" s="59" t="str">
        <f ca="1">IF(Contrato[[#This Row],[FECHA TERMINACIÓN ]]&lt;TODAY(), "Terminado",IF(ISNUMBER(Contrato[[#This Row],[Fecha Real de liquiidación ]]),"Liquidado",IF(Contrato[[#This Row],[FECHA TERMINACIÓN ]]&gt;=TODAY(),"En ejecución","")))</f>
        <v>Terminado</v>
      </c>
      <c r="AL14" s="60">
        <f>SUMIF([1]!COMPROMISOS_2024[[#All],[consecutivo]],Contrato[[#This Row],[RCP]],[1]!COMPROMISOS_2024[[#All],[Total pagado]])</f>
        <v>35768419</v>
      </c>
      <c r="AM14" s="61">
        <f>IFERROR(Contrato[[#This Row],[Pagos]]/Contrato[[#This Row],[VALOR CONTRATO]],0)</f>
        <v>1</v>
      </c>
      <c r="AN14" s="62">
        <f>+Contrato[[#This Row],[VALOR CONTRATO]]-Contrato[[#This Row],[Pagos]]</f>
        <v>0</v>
      </c>
      <c r="AO14" s="63" t="str" cm="1">
        <f t="array" ref="AO14">_xlfn.XLOOKUP(Contrato[[#This Row],[DOCUMENTO ]],[1]!PERSONAL_ACTIVO_2024[[#All],[Documento identidad]],[1]!PERSONAL_ACTIVO_2024[[#All],[Mail ]],0,0)</f>
        <v>erosas@indeportesantioquia.gov.co</v>
      </c>
      <c r="AP14" s="63" cm="1">
        <f t="array" ref="AP14">_xlfn.XLOOKUP(Contrato[[#This Row],[DOCUMENTO]],[1]!PERSONAL_ACTIVO_2024[[#All],[Documento identidad]],[1]!PERSONAL_ACTIVO_2024[[#All],[Mail ]],0,0)</f>
        <v>0</v>
      </c>
      <c r="AQ14" s="63" cm="1">
        <f t="array" ref="AQ14">IF(ISBLANK(Contrato[[#This Row],[DEPENDENCIA ]]),0,IFERROR(_xlfn.XLOOKUP(Contrato[[#This Row],[DEPENDENCIA ]],[1]!PERSONAL_ACTIVO_2024[[#All],[Dependencia]],[1]!PERSONAL_ACTIVO_2024[[#All],[Mail ]],0,0),0))</f>
        <v>0</v>
      </c>
    </row>
    <row r="15" spans="1:43" s="63" customFormat="1" ht="34.5" customHeight="1" x14ac:dyDescent="0.25">
      <c r="A15" s="54">
        <v>1209</v>
      </c>
      <c r="B15" s="26">
        <v>8822023</v>
      </c>
      <c r="C15" s="28" t="s">
        <v>104</v>
      </c>
      <c r="D15" s="81" t="s">
        <v>98</v>
      </c>
      <c r="E15" s="30" t="s">
        <v>45</v>
      </c>
      <c r="F15" s="64" t="s">
        <v>99</v>
      </c>
      <c r="G15" s="32" t="s">
        <v>100</v>
      </c>
      <c r="H15" s="33">
        <v>811003979</v>
      </c>
      <c r="I15" s="34" t="s">
        <v>48</v>
      </c>
      <c r="J15" s="35">
        <v>3595273</v>
      </c>
      <c r="K15" s="36"/>
      <c r="L15" s="37" t="s">
        <v>105</v>
      </c>
      <c r="M15" s="38" t="s">
        <v>102</v>
      </c>
      <c r="N15" s="39" cm="1">
        <f t="array" ref="N15">_xlfn.XLOOKUP(Contrato[[#This Row],[SUPERVISOR TITULAR]],[1]!PERSONAL_ACTIVO_2024[[#All],[Nombre completo]],[1]!PERSONAL_ACTIVO_2024[[#All],[Documento identidad]],"",0)</f>
        <v>43515795</v>
      </c>
      <c r="O15" s="38"/>
      <c r="P15" s="40" t="str" cm="1">
        <f t="array" ref="P15">_xlfn.XLOOKUP(Contrato[[#This Row],[SUPERVISOR SUPLENTE ]],[1]!PERSONAL_ACTIVO_2024[[#All],[Nombre completo]],[1]!PERSONAL_ACTIVO_2024[[#All],[Documento identidad]],"",0)</f>
        <v/>
      </c>
      <c r="Q15" s="82">
        <v>1032</v>
      </c>
      <c r="R15" s="42" t="str" cm="1">
        <f t="array" ref="R15">_xlfn.XLOOKUP(Contrato[[#This Row],[CDP]],[1]!DISPONIBILIDADES_2024[[#All],[consecutivo]],[1]!DISPONIBILIDADES_2024[[#All],[fecha_aprobacion]],"",0)</f>
        <v>3/10/2024 11:59</v>
      </c>
      <c r="S15" s="43">
        <f>SUMIF([1]!DISPONIBILIDADES_2024[[#All],[consecutivo]],Contrato[[#This Row],[CDP]],[1]!DISPONIBILIDADES_2024[[#All],[valor_total_rubro]])</f>
        <v>0</v>
      </c>
      <c r="T15" s="44" cm="1">
        <f t="array" ref="T15">_xlfn.XLOOKUP(Contrato[[#This Row],[CONTRATO]]&amp;Contrato[[#This Row],[CDP]],[1]!Corr_Contr_CDP[[#All],[CONTRATO-CDP]],[1]!Corr_Contr_CDP[[#All],[CRP]],_xlfn.XLOOKUP(Contrato[[#This Row],[CDP]],[1]!COMPROMISOS_2024[[#All],[disponibilidad]],[1]!COMPROMISOS_2024[[#All],[consecutivo]],"",0),0)</f>
        <v>11111</v>
      </c>
      <c r="U15" s="45" t="str" cm="1">
        <f t="array" ref="U15">+_xlfn.XLOOKUP(Contrato[[#This Row],[RCP]],[1]!COMPROMISOS_2024[[#All],[consecutivo]],[1]!COMPROMISOS_2024[[#All],[fecha_aprobacion]],"",0)</f>
        <v>23/10/2024 22:17</v>
      </c>
      <c r="V15" s="46">
        <f>SUMIF([1]!COMPROMISOS_2024[[#All],[consecutivo]],Contrato[[#This Row],[RCP]],[1]!COMPROMISOS_2024[[#All],[valor_total]])</f>
        <v>9271328</v>
      </c>
      <c r="W15" s="47">
        <v>45569</v>
      </c>
      <c r="X15" s="47">
        <v>45588</v>
      </c>
      <c r="Y15" s="48">
        <v>45514</v>
      </c>
      <c r="Z15" s="49">
        <v>45529</v>
      </c>
      <c r="AA15" s="76" t="s">
        <v>103</v>
      </c>
      <c r="AB15" s="51" t="s">
        <v>62</v>
      </c>
      <c r="AC15" s="52"/>
      <c r="AD15" s="72"/>
      <c r="AE15" s="54" t="s">
        <v>75</v>
      </c>
      <c r="AF15" s="55" t="str">
        <f>TEXT(LEFT(Contrato[[#This Row],[CONTRATO]],3),"0")</f>
        <v>882</v>
      </c>
      <c r="AG15" s="55" t="str">
        <f>IF(LEN(Contrato[[#This Row],[Contrato2]])=3,Contrato[[#This Row],[Contrato2]],TEXT(Contrato[[#This Row],[Contrato2]],"000"))</f>
        <v>882</v>
      </c>
      <c r="AH15" s="56">
        <f ca="1">IFERROR(_xlfn.DAYS(Contrato[[#This Row],[Fecha Proyectada liquidación]],TODAY())/30,"")</f>
        <v>-2.1333333333333333</v>
      </c>
      <c r="AI15" s="57">
        <f>+Contrato[[#This Row],[FECHA TERMINACIÓN ]]+120</f>
        <v>45649</v>
      </c>
      <c r="AJ15" s="58"/>
      <c r="AK15" s="59" t="str">
        <f ca="1">IF(Contrato[[#This Row],[FECHA TERMINACIÓN ]]&lt;TODAY(), "Terminado",IF(ISNUMBER(Contrato[[#This Row],[Fecha Real de liquiidación ]]),"Liquidado",IF(Contrato[[#This Row],[FECHA TERMINACIÓN ]]&gt;=TODAY(),"En ejecución","")))</f>
        <v>Terminado</v>
      </c>
      <c r="AL15" s="60">
        <f>SUMIF([1]!COMPROMISOS_2024[[#All],[consecutivo]],Contrato[[#This Row],[RCP]],[1]!COMPROMISOS_2024[[#All],[Total pagado]])</f>
        <v>8163441</v>
      </c>
      <c r="AM15" s="61">
        <f>IFERROR(Contrato[[#This Row],[Pagos]]/Contrato[[#This Row],[VALOR CONTRATO]],0)</f>
        <v>2.2706039291035758</v>
      </c>
      <c r="AN15" s="62">
        <f>+Contrato[[#This Row],[VALOR CONTRATO]]-Contrato[[#This Row],[Pagos]]</f>
        <v>-4568168</v>
      </c>
      <c r="AO15" s="63" t="str" cm="1">
        <f t="array" ref="AO15">_xlfn.XLOOKUP(Contrato[[#This Row],[DOCUMENTO ]],[1]!PERSONAL_ACTIVO_2024[[#All],[Documento identidad]],[1]!PERSONAL_ACTIVO_2024[[#All],[Mail ]],0,0)</f>
        <v>erosas@indeportesantioquia.gov.co</v>
      </c>
      <c r="AP15" s="63" cm="1">
        <f t="array" ref="AP15">_xlfn.XLOOKUP(Contrato[[#This Row],[DOCUMENTO]],[1]!PERSONAL_ACTIVO_2024[[#All],[Documento identidad]],[1]!PERSONAL_ACTIVO_2024[[#All],[Mail ]],0,0)</f>
        <v>0</v>
      </c>
      <c r="AQ15" s="63" cm="1">
        <f t="array" ref="AQ15">IF(ISBLANK(Contrato[[#This Row],[DEPENDENCIA ]]),0,IFERROR(_xlfn.XLOOKUP(Contrato[[#This Row],[DEPENDENCIA ]],[1]!PERSONAL_ACTIVO_2024[[#All],[Dependencia]],[1]!PERSONAL_ACTIVO_2024[[#All],[Mail ]],0,0),0))</f>
        <v>0</v>
      </c>
    </row>
    <row r="16" spans="1:43" s="63" customFormat="1" ht="34.5" customHeight="1" x14ac:dyDescent="0.25">
      <c r="A16" s="54" t="s">
        <v>106</v>
      </c>
      <c r="B16" s="26">
        <v>8822023</v>
      </c>
      <c r="C16" s="28" t="s">
        <v>104</v>
      </c>
      <c r="D16" s="81" t="s">
        <v>98</v>
      </c>
      <c r="E16" s="30" t="s">
        <v>45</v>
      </c>
      <c r="F16" s="64" t="s">
        <v>99</v>
      </c>
      <c r="G16" s="32" t="s">
        <v>100</v>
      </c>
      <c r="H16" s="33">
        <v>811003979</v>
      </c>
      <c r="I16" s="34" t="s">
        <v>48</v>
      </c>
      <c r="J16" s="35">
        <v>5676055</v>
      </c>
      <c r="K16" s="36"/>
      <c r="L16" s="37" t="s">
        <v>105</v>
      </c>
      <c r="M16" s="38" t="s">
        <v>102</v>
      </c>
      <c r="N16" s="39" cm="1">
        <f t="array" ref="N16">_xlfn.XLOOKUP(Contrato[[#This Row],[SUPERVISOR TITULAR]],[1]!PERSONAL_ACTIVO_2024[[#All],[Nombre completo]],[1]!PERSONAL_ACTIVO_2024[[#All],[Documento identidad]],"",0)</f>
        <v>43515795</v>
      </c>
      <c r="O16" s="38"/>
      <c r="P16" s="40" t="str" cm="1">
        <f t="array" ref="P16">_xlfn.XLOOKUP(Contrato[[#This Row],[SUPERVISOR SUPLENTE ]],[1]!PERSONAL_ACTIVO_2024[[#All],[Nombre completo]],[1]!PERSONAL_ACTIVO_2024[[#All],[Documento identidad]],"",0)</f>
        <v/>
      </c>
      <c r="Q16" s="41">
        <v>1023</v>
      </c>
      <c r="R16" s="42" t="str" cm="1">
        <f t="array" ref="R16">_xlfn.XLOOKUP(Contrato[[#This Row],[CDP]],[1]!DISPONIBILIDADES_2024[[#All],[consecutivo]],[1]!DISPONIBILIDADES_2024[[#All],[fecha_aprobacion]],"",0)</f>
        <v>27/09/2024 15:42</v>
      </c>
      <c r="S16" s="43">
        <f>SUMIF([1]!DISPONIBILIDADES_2024[[#All],[consecutivo]],Contrato[[#This Row],[CDP]],[1]!DISPONIBILIDADES_2024[[#All],[valor_total_rubro]])</f>
        <v>0</v>
      </c>
      <c r="T16" s="44" cm="1">
        <f t="array" ref="T16">_xlfn.XLOOKUP(Contrato[[#This Row],[CONTRATO]]&amp;Contrato[[#This Row],[CDP]],[1]!Corr_Contr_CDP[[#All],[CONTRATO-CDP]],[1]!Corr_Contr_CDP[[#All],[CRP]],_xlfn.XLOOKUP(Contrato[[#This Row],[CDP]],[1]!COMPROMISOS_2024[[#All],[disponibilidad]],[1]!COMPROMISOS_2024[[#All],[consecutivo]],"",0),0)</f>
        <v>11111</v>
      </c>
      <c r="U16" s="45" t="str" cm="1">
        <f t="array" ref="U16">+_xlfn.XLOOKUP(Contrato[[#This Row],[RCP]],[1]!COMPROMISOS_2024[[#All],[consecutivo]],[1]!COMPROMISOS_2024[[#All],[fecha_aprobacion]],"",0)</f>
        <v>23/10/2024 22:17</v>
      </c>
      <c r="V16" s="46">
        <f>SUMIF([1]!COMPROMISOS_2024[[#All],[consecutivo]],Contrato[[#This Row],[RCP]],[1]!COMPROMISOS_2024[[#All],[valor_total]])</f>
        <v>9271328</v>
      </c>
      <c r="W16" s="47">
        <v>45569</v>
      </c>
      <c r="X16" s="47">
        <v>45588</v>
      </c>
      <c r="Y16" s="48">
        <v>45514</v>
      </c>
      <c r="Z16" s="49">
        <v>45529</v>
      </c>
      <c r="AA16" s="76" t="s">
        <v>103</v>
      </c>
      <c r="AB16" s="51" t="s">
        <v>62</v>
      </c>
      <c r="AC16" s="52"/>
      <c r="AD16" s="72"/>
      <c r="AE16" s="54" t="s">
        <v>75</v>
      </c>
      <c r="AF16" s="55" t="str">
        <f>TEXT(LEFT(Contrato[[#This Row],[CONTRATO]],3),"0")</f>
        <v>882</v>
      </c>
      <c r="AG16" s="55" t="str">
        <f>IF(LEN(Contrato[[#This Row],[Contrato2]])=3,Contrato[[#This Row],[Contrato2]],TEXT(Contrato[[#This Row],[Contrato2]],"000"))</f>
        <v>882</v>
      </c>
      <c r="AH16" s="56">
        <f ca="1">IFERROR(_xlfn.DAYS(Contrato[[#This Row],[Fecha Proyectada liquidación]],TODAY())/30,"")</f>
        <v>-2.1333333333333333</v>
      </c>
      <c r="AI16" s="57">
        <f>+Contrato[[#This Row],[FECHA TERMINACIÓN ]]+120</f>
        <v>45649</v>
      </c>
      <c r="AJ16" s="58"/>
      <c r="AK16" s="59" t="str">
        <f ca="1">IF(Contrato[[#This Row],[FECHA TERMINACIÓN ]]&lt;TODAY(), "Terminado",IF(ISNUMBER(Contrato[[#This Row],[Fecha Real de liquiidación ]]),"Liquidado",IF(Contrato[[#This Row],[FECHA TERMINACIÓN ]]&gt;=TODAY(),"En ejecución","")))</f>
        <v>Terminado</v>
      </c>
      <c r="AL16" s="60">
        <f>SUMIF([1]!COMPROMISOS_2024[[#All],[consecutivo]],Contrato[[#This Row],[RCP]],[1]!COMPROMISOS_2024[[#All],[Total pagado]])</f>
        <v>8163441</v>
      </c>
      <c r="AM16" s="61">
        <f>IFERROR(Contrato[[#This Row],[Pagos]]/Contrato[[#This Row],[VALOR CONTRATO]],0)</f>
        <v>1.4382244358097305</v>
      </c>
      <c r="AN16" s="62">
        <f>+Contrato[[#This Row],[VALOR CONTRATO]]-Contrato[[#This Row],[Pagos]]</f>
        <v>-2487386</v>
      </c>
      <c r="AO16" s="63" t="str" cm="1">
        <f t="array" ref="AO16">_xlfn.XLOOKUP(Contrato[[#This Row],[DOCUMENTO ]],[1]!PERSONAL_ACTIVO_2024[[#All],[Documento identidad]],[1]!PERSONAL_ACTIVO_2024[[#All],[Mail ]],0,0)</f>
        <v>erosas@indeportesantioquia.gov.co</v>
      </c>
      <c r="AP16" s="63" cm="1">
        <f t="array" ref="AP16">_xlfn.XLOOKUP(Contrato[[#This Row],[DOCUMENTO]],[1]!PERSONAL_ACTIVO_2024[[#All],[Documento identidad]],[1]!PERSONAL_ACTIVO_2024[[#All],[Mail ]],0,0)</f>
        <v>0</v>
      </c>
      <c r="AQ16" s="63" cm="1">
        <f t="array" ref="AQ16">IF(ISBLANK(Contrato[[#This Row],[DEPENDENCIA ]]),0,IFERROR(_xlfn.XLOOKUP(Contrato[[#This Row],[DEPENDENCIA ]],[1]!PERSONAL_ACTIVO_2024[[#All],[Dependencia]],[1]!PERSONAL_ACTIVO_2024[[#All],[Mail ]],0,0),0))</f>
        <v>0</v>
      </c>
    </row>
    <row r="17" spans="1:43" s="63" customFormat="1" ht="34.5" customHeight="1" x14ac:dyDescent="0.25">
      <c r="A17" s="83"/>
      <c r="B17" s="84">
        <v>5072022</v>
      </c>
      <c r="C17" s="28" t="s">
        <v>107</v>
      </c>
      <c r="D17" s="85" t="s">
        <v>44</v>
      </c>
      <c r="E17" s="30" t="s">
        <v>45</v>
      </c>
      <c r="F17" s="31" t="s">
        <v>46</v>
      </c>
      <c r="G17" s="86" t="s">
        <v>108</v>
      </c>
      <c r="H17" s="87">
        <v>860007738</v>
      </c>
      <c r="I17" s="88">
        <v>0</v>
      </c>
      <c r="J17" s="89">
        <v>0</v>
      </c>
      <c r="K17" s="36" t="s">
        <v>48</v>
      </c>
      <c r="L17" s="90" t="s">
        <v>109</v>
      </c>
      <c r="M17" s="38" t="s">
        <v>52</v>
      </c>
      <c r="N17" s="39" cm="1">
        <f t="array" ref="N17">_xlfn.XLOOKUP(Contrato[[#This Row],[SUPERVISOR TITULAR]],[1]!PERSONAL_ACTIVO_2024[[#All],[Nombre completo]],[1]!PERSONAL_ACTIVO_2024[[#All],[Documento identidad]],"",0)</f>
        <v>43208997</v>
      </c>
      <c r="O17" s="38" t="s">
        <v>51</v>
      </c>
      <c r="P17" s="40" cm="1">
        <f t="array" ref="P17">_xlfn.XLOOKUP(Contrato[[#This Row],[SUPERVISOR SUPLENTE ]],[1]!PERSONAL_ACTIVO_2024[[#All],[Nombre completo]],[1]!PERSONAL_ACTIVO_2024[[#All],[Documento identidad]],"",0)</f>
        <v>98663915</v>
      </c>
      <c r="Q17" s="41" t="s">
        <v>48</v>
      </c>
      <c r="R17" s="42" t="str" cm="1">
        <f t="array" ref="R17">_xlfn.XLOOKUP(Contrato[[#This Row],[CDP]],[1]!DISPONIBILIDADES_2024[[#All],[consecutivo]],[1]!DISPONIBILIDADES_2024[[#All],[fecha_aprobacion]],"",0)</f>
        <v/>
      </c>
      <c r="S17" s="43">
        <f>SUMIF([1]!DISPONIBILIDADES_2024[[#All],[consecutivo]],Contrato[[#This Row],[CDP]],[1]!DISPONIBILIDADES_2024[[#All],[valor_total_rubro]])</f>
        <v>0</v>
      </c>
      <c r="T17" s="44" t="str" cm="1">
        <f t="array" ref="T17">_xlfn.XLOOKUP(Contrato[[#This Row],[CONTRATO]]&amp;Contrato[[#This Row],[CDP]],[1]!Corr_Contr_CDP[[#All],[CONTRATO-CDP]],[1]!Corr_Contr_CDP[[#All],[CRP]],_xlfn.XLOOKUP(Contrato[[#This Row],[CDP]],[1]!COMPROMISOS_2024[[#All],[disponibilidad]],[1]!COMPROMISOS_2024[[#All],[consecutivo]],"",0),0)</f>
        <v/>
      </c>
      <c r="U17" s="45" t="str" cm="1">
        <f t="array" ref="U17">+_xlfn.XLOOKUP(Contrato[[#This Row],[RCP]],[1]!COMPROMISOS_2024[[#All],[consecutivo]],[1]!COMPROMISOS_2024[[#All],[fecha_aprobacion]],"",0)</f>
        <v/>
      </c>
      <c r="V17" s="46">
        <f>SUMIF([1]!COMPROMISOS_2024[[#All],[consecutivo]],Contrato[[#This Row],[RCP]],[1]!COMPROMISOS_2024[[#All],[valor_total]])</f>
        <v>0</v>
      </c>
      <c r="W17" s="47">
        <v>44804</v>
      </c>
      <c r="X17" s="47"/>
      <c r="Y17" s="48">
        <v>44804</v>
      </c>
      <c r="Z17" s="49">
        <v>46752</v>
      </c>
      <c r="AA17" s="71"/>
      <c r="AB17" s="51"/>
      <c r="AC17" s="52"/>
      <c r="AD17" s="53"/>
      <c r="AE17" s="54"/>
      <c r="AF17" s="55" t="str">
        <f>TEXT(LEFT(Contrato[[#This Row],[CONTRATO]],3),"0")</f>
        <v>507</v>
      </c>
      <c r="AG17" s="55" t="str">
        <f>IF(LEN(Contrato[[#This Row],[Contrato2]])=3,Contrato[[#This Row],[Contrato2]],TEXT(Contrato[[#This Row],[Contrato2]],"000"))</f>
        <v>507</v>
      </c>
      <c r="AH17" s="56">
        <f ca="1">IFERROR(_xlfn.DAYS(Contrato[[#This Row],[Fecha Proyectada liquidación]],TODAY())/30,"")</f>
        <v>38.633333333333333</v>
      </c>
      <c r="AI17" s="57">
        <f>+Contrato[[#This Row],[FECHA TERMINACIÓN ]]+120</f>
        <v>46872</v>
      </c>
      <c r="AJ17" s="58"/>
      <c r="AK17" s="59" t="str">
        <f ca="1">IF(Contrato[[#This Row],[FECHA TERMINACIÓN ]]&lt;TODAY(), "Terminado",IF(ISNUMBER(Contrato[[#This Row],[Fecha Real de liquiidación ]]),"Liquidado",IF(Contrato[[#This Row],[FECHA TERMINACIÓN ]]&gt;=TODAY(),"En ejecución","")))</f>
        <v>En ejecución</v>
      </c>
      <c r="AL17" s="60">
        <f>SUMIF([1]!COMPROMISOS_2024[[#All],[consecutivo]],Contrato[[#This Row],[RCP]],[1]!COMPROMISOS_2024[[#All],[Total pagado]])</f>
        <v>0</v>
      </c>
      <c r="AM17" s="61">
        <f>IFERROR(Contrato[[#This Row],[Pagos]]/Contrato[[#This Row],[VALOR CONTRATO]],0)</f>
        <v>0</v>
      </c>
      <c r="AN17" s="62">
        <f>+Contrato[[#This Row],[VALOR CONTRATO]]-Contrato[[#This Row],[Pagos]]</f>
        <v>0</v>
      </c>
      <c r="AO17" s="63" t="str" cm="1">
        <f t="array" ref="AO17">_xlfn.XLOOKUP(Contrato[[#This Row],[DOCUMENTO ]],[1]!PERSONAL_ACTIVO_2024[[#All],[Documento identidad]],[1]!PERSONAL_ACTIVO_2024[[#All],[Mail ]],0,0)</f>
        <v>dcendoya@indeportesantioquia.gov.co</v>
      </c>
      <c r="AP17" s="63" t="str" cm="1">
        <f t="array" ref="AP17">_xlfn.XLOOKUP(Contrato[[#This Row],[DOCUMENTO]],[1]!PERSONAL_ACTIVO_2024[[#All],[Documento identidad]],[1]!PERSONAL_ACTIVO_2024[[#All],[Mail ]],0,0)</f>
        <v>fcardona@indeportesantioquia.gov.co</v>
      </c>
      <c r="AQ17" s="63" cm="1">
        <f t="array" ref="AQ17">IF(ISBLANK(Contrato[[#This Row],[DEPENDENCIA ]]),0,IFERROR(_xlfn.XLOOKUP(Contrato[[#This Row],[DEPENDENCIA ]],[1]!PERSONAL_ACTIVO_2024[[#All],[Dependencia]],[1]!PERSONAL_ACTIVO_2024[[#All],[Mail ]],0,0),0))</f>
        <v>0</v>
      </c>
    </row>
    <row r="18" spans="1:43" s="54" customFormat="1" ht="34.5" customHeight="1" x14ac:dyDescent="0.25">
      <c r="A18" s="27"/>
      <c r="B18" s="26">
        <v>4112023</v>
      </c>
      <c r="C18" s="28" t="s">
        <v>110</v>
      </c>
      <c r="D18" s="81" t="s">
        <v>98</v>
      </c>
      <c r="E18" s="91" t="s">
        <v>111</v>
      </c>
      <c r="F18" s="81" t="s">
        <v>112</v>
      </c>
      <c r="G18" s="92" t="s">
        <v>113</v>
      </c>
      <c r="H18" s="93">
        <v>890985354</v>
      </c>
      <c r="I18" s="94" t="s">
        <v>114</v>
      </c>
      <c r="J18" s="95" t="s">
        <v>114</v>
      </c>
      <c r="K18" s="36" t="s">
        <v>48</v>
      </c>
      <c r="L18" s="96" t="s">
        <v>115</v>
      </c>
      <c r="M18" s="97"/>
      <c r="N18" s="98" t="str" cm="1">
        <f t="array" ref="N18">_xlfn.XLOOKUP(Contrato[[#This Row],[SUPERVISOR TITULAR]],[1]!PERSONAL_ACTIVO_2024[[#All],[Nombre completo]],[1]!PERSONAL_ACTIVO_2024[[#All],[Documento identidad]],"",0)</f>
        <v/>
      </c>
      <c r="O18" s="97"/>
      <c r="P18" s="99" t="str" cm="1">
        <f t="array" ref="P18">_xlfn.XLOOKUP(Contrato[[#This Row],[SUPERVISOR SUPLENTE ]],[1]!PERSONAL_ACTIVO_2024[[#All],[Nombre completo]],[1]!PERSONAL_ACTIVO_2024[[#All],[Documento identidad]],"",0)</f>
        <v/>
      </c>
      <c r="Q18" s="100" t="s">
        <v>48</v>
      </c>
      <c r="R18" s="42" t="str" cm="1">
        <f t="array" ref="R18">_xlfn.XLOOKUP(Contrato[[#This Row],[CDP]],[1]!DISPONIBILIDADES_2024[[#All],[consecutivo]],[1]!DISPONIBILIDADES_2024[[#All],[fecha_aprobacion]],"",0)</f>
        <v/>
      </c>
      <c r="S18" s="43">
        <f>SUMIF([1]!DISPONIBILIDADES_2024[[#All],[consecutivo]],Contrato[[#This Row],[CDP]],[1]!DISPONIBILIDADES_2024[[#All],[valor_total_rubro]])</f>
        <v>0</v>
      </c>
      <c r="T18" s="44" t="str" cm="1">
        <f t="array" ref="T18">_xlfn.XLOOKUP(Contrato[[#This Row],[CONTRATO]]&amp;Contrato[[#This Row],[CDP]],[1]!Corr_Contr_CDP[[#All],[CONTRATO-CDP]],[1]!Corr_Contr_CDP[[#All],[CRP]],_xlfn.XLOOKUP(Contrato[[#This Row],[CDP]],[1]!COMPROMISOS_2024[[#All],[disponibilidad]],[1]!COMPROMISOS_2024[[#All],[consecutivo]],"",0),0)</f>
        <v/>
      </c>
      <c r="U18" s="45" t="str" cm="1">
        <f t="array" ref="U18">+_xlfn.XLOOKUP(Contrato[[#This Row],[RCP]],[1]!COMPROMISOS_2024[[#All],[consecutivo]],[1]!COMPROMISOS_2024[[#All],[fecha_aprobacion]],"",0)</f>
        <v/>
      </c>
      <c r="V18" s="46">
        <f>SUMIF([1]!COMPROMISOS_2024[[#All],[consecutivo]],Contrato[[#This Row],[RCP]],[1]!COMPROMISOS_2024[[#All],[valor_total]])</f>
        <v>0</v>
      </c>
      <c r="W18" s="47"/>
      <c r="X18" s="47"/>
      <c r="Y18" s="48" t="str">
        <f>+LEFT(_xlfn.XLOOKUP(Contrato[[#This Row],[CONTRATO3DIG]],[1]SECOP_II!AE:AE,[1]SECOP_II!F:F,"",0),10)</f>
        <v/>
      </c>
      <c r="Z18" s="49"/>
      <c r="AA18" s="101"/>
      <c r="AB18" s="102"/>
      <c r="AC18" s="102"/>
      <c r="AD18" s="103"/>
      <c r="AF18" s="55" t="str">
        <f>TEXT(LEFT(Contrato[[#This Row],[CONTRATO]],3),"0")</f>
        <v>411</v>
      </c>
      <c r="AG18" s="55" t="str">
        <f>IF(LEN(Contrato[[#This Row],[Contrato2]])=3,Contrato[[#This Row],[Contrato2]],TEXT(Contrato[[#This Row],[Contrato2]],"000"))</f>
        <v>411</v>
      </c>
      <c r="AH18" s="56">
        <f ca="1">IFERROR(_xlfn.DAYS(Contrato[[#This Row],[Fecha Proyectada liquidación]],TODAY())/30,"")</f>
        <v>-1519.7666666666667</v>
      </c>
      <c r="AI18" s="57">
        <f>+Contrato[[#This Row],[FECHA TERMINACIÓN ]]+120</f>
        <v>120</v>
      </c>
      <c r="AK18" s="59" t="str">
        <f ca="1">IF(Contrato[[#This Row],[FECHA TERMINACIÓN ]]&lt;TODAY(), "Terminado",IF(ISNUMBER(Contrato[[#This Row],[Fecha Real de liquiidación ]]),"Liquidado",IF(Contrato[[#This Row],[FECHA TERMINACIÓN ]]&gt;=TODAY(),"En ejecución","")))</f>
        <v>Terminado</v>
      </c>
      <c r="AL18" s="60">
        <f>SUMIF([1]!COMPROMISOS_2024[[#All],[consecutivo]],Contrato[[#This Row],[RCP]],[1]!COMPROMISOS_2024[[#All],[Total pagado]])</f>
        <v>0</v>
      </c>
      <c r="AM18" s="61">
        <f>IFERROR(Contrato[[#This Row],[Pagos]]/Contrato[[#This Row],[VALOR CONTRATO]],0)</f>
        <v>0</v>
      </c>
      <c r="AN18" s="104" t="e">
        <f>+Contrato[[#This Row],[VALOR CONTRATO]]-Contrato[[#This Row],[Pagos]]</f>
        <v>#VALUE!</v>
      </c>
      <c r="AO18" s="54" cm="1">
        <f t="array" ref="AO18">_xlfn.XLOOKUP(Contrato[[#This Row],[DOCUMENTO ]],[1]!PERSONAL_ACTIVO_2024[[#All],[Documento identidad]],[1]!PERSONAL_ACTIVO_2024[[#All],[Mail ]],0,0)</f>
        <v>0</v>
      </c>
      <c r="AP18" s="54" cm="1">
        <f t="array" ref="AP18">_xlfn.XLOOKUP(Contrato[[#This Row],[DOCUMENTO]],[1]!PERSONAL_ACTIVO_2024[[#All],[Documento identidad]],[1]!PERSONAL_ACTIVO_2024[[#All],[Mail ]],0,0)</f>
        <v>0</v>
      </c>
      <c r="AQ18" s="54" cm="1">
        <f t="array" ref="AQ18">IF(ISBLANK(Contrato[[#This Row],[DEPENDENCIA ]]),0,IFERROR(_xlfn.XLOOKUP(Contrato[[#This Row],[DEPENDENCIA ]],[1]!PERSONAL_ACTIVO_2024[[#All],[Dependencia]],[1]!PERSONAL_ACTIVO_2024[[#All],[Mail ]],0,0),0))</f>
        <v>0</v>
      </c>
    </row>
    <row r="19" spans="1:43" s="54" customFormat="1" ht="34.5" customHeight="1" x14ac:dyDescent="0.25">
      <c r="A19" s="27"/>
      <c r="B19" s="26">
        <v>3952023</v>
      </c>
      <c r="C19" s="28" t="s">
        <v>116</v>
      </c>
      <c r="D19" s="81" t="s">
        <v>98</v>
      </c>
      <c r="E19" s="105" t="s">
        <v>117</v>
      </c>
      <c r="F19" s="81" t="s">
        <v>112</v>
      </c>
      <c r="G19" s="92" t="s">
        <v>118</v>
      </c>
      <c r="H19" s="93">
        <v>890983728</v>
      </c>
      <c r="I19" s="94" t="s">
        <v>119</v>
      </c>
      <c r="J19" s="95">
        <v>1590887222</v>
      </c>
      <c r="K19" s="69" t="s">
        <v>120</v>
      </c>
      <c r="L19" s="96" t="s">
        <v>121</v>
      </c>
      <c r="M19" s="97" t="s">
        <v>102</v>
      </c>
      <c r="N19" s="98" cm="1">
        <f t="array" ref="N19">_xlfn.XLOOKUP(Contrato[[#This Row],[SUPERVISOR TITULAR]],[1]!PERSONAL_ACTIVO_2024[[#All],[Nombre completo]],[1]!PERSONAL_ACTIVO_2024[[#All],[Documento identidad]],"",0)</f>
        <v>43515795</v>
      </c>
      <c r="O19" s="97"/>
      <c r="P19" s="99" t="str" cm="1">
        <f t="array" ref="P19">_xlfn.XLOOKUP(Contrato[[#This Row],[SUPERVISOR SUPLENTE ]],[1]!PERSONAL_ACTIVO_2024[[#All],[Nombre completo]],[1]!PERSONAL_ACTIVO_2024[[#All],[Documento identidad]],"",0)</f>
        <v/>
      </c>
      <c r="Q19" s="100"/>
      <c r="R19" s="42" t="str" cm="1">
        <f t="array" ref="R19">_xlfn.XLOOKUP(Contrato[[#This Row],[CDP]],[1]!DISPONIBILIDADES_2024[[#All],[consecutivo]],[1]!DISPONIBILIDADES_2024[[#All],[fecha_aprobacion]],"",0)</f>
        <v/>
      </c>
      <c r="S19" s="43">
        <f>SUMIF([1]!DISPONIBILIDADES_2024[[#All],[consecutivo]],Contrato[[#This Row],[CDP]],[1]!DISPONIBILIDADES_2024[[#All],[valor_total_rubro]])</f>
        <v>0</v>
      </c>
      <c r="T19" s="44" t="str" cm="1">
        <f t="array" ref="T19">_xlfn.XLOOKUP(Contrato[[#This Row],[CONTRATO]]&amp;Contrato[[#This Row],[CDP]],[1]!Corr_Contr_CDP[[#All],[CONTRATO-CDP]],[1]!Corr_Contr_CDP[[#All],[CRP]],_xlfn.XLOOKUP(Contrato[[#This Row],[CDP]],[1]!COMPROMISOS_2024[[#All],[disponibilidad]],[1]!COMPROMISOS_2024[[#All],[consecutivo]],"",0),0)</f>
        <v/>
      </c>
      <c r="U19" s="45" t="str" cm="1">
        <f t="array" ref="U19">+_xlfn.XLOOKUP(Contrato[[#This Row],[RCP]],[1]!COMPROMISOS_2024[[#All],[consecutivo]],[1]!COMPROMISOS_2024[[#All],[fecha_aprobacion]],"",0)</f>
        <v/>
      </c>
      <c r="V19" s="46">
        <f>SUMIF([1]!COMPROMISOS_2024[[#All],[consecutivo]],Contrato[[#This Row],[RCP]],[1]!COMPROMISOS_2024[[#All],[valor_total]])</f>
        <v>0</v>
      </c>
      <c r="W19" s="47"/>
      <c r="X19" s="47"/>
      <c r="Y19" s="48" t="str">
        <f>+LEFT(_xlfn.XLOOKUP(Contrato[[#This Row],[CONTRATO3DIG]],[1]SECOP_II!AE:AE,[1]SECOP_II!F:F,"",0),10)</f>
        <v/>
      </c>
      <c r="Z19" s="49"/>
      <c r="AA19" s="101"/>
      <c r="AB19" s="91"/>
      <c r="AC19" s="91"/>
      <c r="AD19" s="103"/>
      <c r="AF19" s="55" t="str">
        <f>TEXT(LEFT(Contrato[[#This Row],[CONTRATO]],3),"0")</f>
        <v>395</v>
      </c>
      <c r="AG19" s="55" t="str">
        <f>IF(LEN(Contrato[[#This Row],[Contrato2]])=3,Contrato[[#This Row],[Contrato2]],TEXT(Contrato[[#This Row],[Contrato2]],"000"))</f>
        <v>395</v>
      </c>
      <c r="AH19" s="56">
        <f ca="1">IFERROR(_xlfn.DAYS(Contrato[[#This Row],[Fecha Proyectada liquidación]],TODAY())/30,"")</f>
        <v>-1519.7666666666667</v>
      </c>
      <c r="AI19" s="57">
        <f>+Contrato[[#This Row],[FECHA TERMINACIÓN ]]+120</f>
        <v>120</v>
      </c>
      <c r="AK19" s="59" t="str">
        <f ca="1">IF(Contrato[[#This Row],[FECHA TERMINACIÓN ]]&lt;TODAY(), "Terminado",IF(ISNUMBER(Contrato[[#This Row],[Fecha Real de liquiidación ]]),"Liquidado",IF(Contrato[[#This Row],[FECHA TERMINACIÓN ]]&gt;=TODAY(),"En ejecución","")))</f>
        <v>Terminado</v>
      </c>
      <c r="AL19" s="60">
        <f>SUMIF([1]!COMPROMISOS_2024[[#All],[consecutivo]],Contrato[[#This Row],[RCP]],[1]!COMPROMISOS_2024[[#All],[Total pagado]])</f>
        <v>0</v>
      </c>
      <c r="AM19" s="61">
        <f>IFERROR(Contrato[[#This Row],[Pagos]]/Contrato[[#This Row],[VALOR CONTRATO]],0)</f>
        <v>0</v>
      </c>
      <c r="AN19" s="104">
        <f>+Contrato[[#This Row],[VALOR CONTRATO]]-Contrato[[#This Row],[Pagos]]</f>
        <v>1590887222</v>
      </c>
      <c r="AO19" s="54" t="str" cm="1">
        <f t="array" ref="AO19">_xlfn.XLOOKUP(Contrato[[#This Row],[DOCUMENTO ]],[1]!PERSONAL_ACTIVO_2024[[#All],[Documento identidad]],[1]!PERSONAL_ACTIVO_2024[[#All],[Mail ]],0,0)</f>
        <v>erosas@indeportesantioquia.gov.co</v>
      </c>
      <c r="AP19" s="54" cm="1">
        <f t="array" ref="AP19">_xlfn.XLOOKUP(Contrato[[#This Row],[DOCUMENTO]],[1]!PERSONAL_ACTIVO_2024[[#All],[Documento identidad]],[1]!PERSONAL_ACTIVO_2024[[#All],[Mail ]],0,0)</f>
        <v>0</v>
      </c>
      <c r="AQ19" s="54" cm="1">
        <f t="array" ref="AQ19">IF(ISBLANK(Contrato[[#This Row],[DEPENDENCIA ]]),0,IFERROR(_xlfn.XLOOKUP(Contrato[[#This Row],[DEPENDENCIA ]],[1]!PERSONAL_ACTIVO_2024[[#All],[Dependencia]],[1]!PERSONAL_ACTIVO_2024[[#All],[Mail ]],0,0),0))</f>
        <v>0</v>
      </c>
    </row>
    <row r="20" spans="1:43" ht="34.5" customHeight="1" x14ac:dyDescent="0.25">
      <c r="A20" s="54">
        <v>1087</v>
      </c>
      <c r="B20" s="26">
        <v>8062023</v>
      </c>
      <c r="C20" s="28" t="s">
        <v>122</v>
      </c>
      <c r="D20" s="81" t="s">
        <v>123</v>
      </c>
      <c r="E20" s="30" t="s">
        <v>45</v>
      </c>
      <c r="F20" s="31" t="s">
        <v>46</v>
      </c>
      <c r="G20" s="106" t="s">
        <v>77</v>
      </c>
      <c r="H20" s="107">
        <v>891700037</v>
      </c>
      <c r="I20" s="94" t="s">
        <v>119</v>
      </c>
      <c r="J20" s="95">
        <v>81534247</v>
      </c>
      <c r="K20" s="36" t="s">
        <v>48</v>
      </c>
      <c r="L20" s="96" t="s">
        <v>82</v>
      </c>
      <c r="M20" s="97" t="s">
        <v>124</v>
      </c>
      <c r="N20" s="108">
        <v>43575980.700000003</v>
      </c>
      <c r="O20" s="97" t="s">
        <v>125</v>
      </c>
      <c r="P20" s="40">
        <v>3507696.4</v>
      </c>
      <c r="Q20" s="100">
        <v>876</v>
      </c>
      <c r="R20" s="42" t="str" cm="1">
        <f t="array" ref="R20">_xlfn.XLOOKUP(Contrato[[#This Row],[CDP]],[1]!DISPONIBILIDADES_2024[[#All],[consecutivo]],[1]!DISPONIBILIDADES_2024[[#All],[fecha_aprobacion]],"",0)</f>
        <v>28/08/2024 15:31</v>
      </c>
      <c r="S20" s="43">
        <f>SUMIF([1]!DISPONIBILIDADES_2024[[#All],[consecutivo]],Contrato[[#This Row],[CDP]],[1]!DISPONIBILIDADES_2024[[#All],[valor_total_rubro]])</f>
        <v>0</v>
      </c>
      <c r="T20" s="44" cm="1">
        <f t="array" ref="T20">_xlfn.XLOOKUP(Contrato[[#This Row],[CONTRATO]]&amp;Contrato[[#This Row],[CDP]],[1]!Corr_Contr_CDP[[#All],[CONTRATO-CDP]],[1]!Corr_Contr_CDP[[#All],[CRP]],_xlfn.XLOOKUP(Contrato[[#This Row],[CDP]],[1]!COMPROMISOS_2024[[#All],[disponibilidad]],[1]!COMPROMISOS_2024[[#All],[consecutivo]],"",0),0)</f>
        <v>9619</v>
      </c>
      <c r="U20" s="45" t="str" cm="1">
        <f t="array" ref="U20">+_xlfn.XLOOKUP(Contrato[[#This Row],[RCP]],[1]!COMPROMISOS_2024[[#All],[consecutivo]],[1]!COMPROMISOS_2024[[#All],[fecha_aprobacion]],"",0)</f>
        <v>19/09/2024 23:17</v>
      </c>
      <c r="V20" s="46">
        <f>SUMIF([1]!COMPROMISOS_2024[[#All],[consecutivo]],Contrato[[#This Row],[RCP]],[1]!COMPROMISOS_2024[[#All],[valor_total]])</f>
        <v>84164384</v>
      </c>
      <c r="W20" s="47">
        <v>45553</v>
      </c>
      <c r="X20" s="47">
        <v>45562</v>
      </c>
      <c r="Y20" s="48">
        <v>45555</v>
      </c>
      <c r="Z20" s="49">
        <v>45618</v>
      </c>
      <c r="AA20" s="109" t="s">
        <v>126</v>
      </c>
      <c r="AB20" s="91" t="s">
        <v>127</v>
      </c>
      <c r="AC20" s="30"/>
      <c r="AD20" s="103"/>
      <c r="AE20" s="54" t="s">
        <v>75</v>
      </c>
      <c r="AF20" s="55" t="str">
        <f>TEXT(LEFT(Contrato[[#This Row],[CONTRATO]],3),"0")</f>
        <v>806</v>
      </c>
      <c r="AG20" s="55" t="str">
        <f>IF(LEN(Contrato[[#This Row],[Contrato2]])=3,Contrato[[#This Row],[Contrato2]],TEXT(Contrato[[#This Row],[Contrato2]],"000"))</f>
        <v>806</v>
      </c>
      <c r="AH20" s="56">
        <f ca="1">IFERROR(_xlfn.DAYS(Contrato[[#This Row],[Fecha Proyectada liquidación]],TODAY())/30,"")</f>
        <v>0.83333333333333337</v>
      </c>
      <c r="AI20" s="57">
        <f>+Contrato[[#This Row],[FECHA TERMINACIÓN ]]+120</f>
        <v>45738</v>
      </c>
      <c r="AK20" s="59" t="str">
        <f ca="1">IF(Contrato[[#This Row],[FECHA TERMINACIÓN ]]&lt;TODAY(), "Terminado",IF(ISNUMBER(Contrato[[#This Row],[Fecha Real de liquiidación ]]),"Liquidado",IF(Contrato[[#This Row],[FECHA TERMINACIÓN ]]&gt;=TODAY(),"En ejecución","")))</f>
        <v>Terminado</v>
      </c>
      <c r="AL20" s="60">
        <f>SUMIF([1]!COMPROMISOS_2024[[#All],[consecutivo]],Contrato[[#This Row],[RCP]],[1]!COMPROMISOS_2024[[#All],[Total pagado]])</f>
        <v>0</v>
      </c>
      <c r="AM20" s="61">
        <f>IFERROR(Contrato[[#This Row],[Pagos]]/Contrato[[#This Row],[VALOR CONTRATO]],0)</f>
        <v>0</v>
      </c>
      <c r="AN20" s="110">
        <f>+Contrato[[#This Row],[VALOR CONTRATO]]-Contrato[[#This Row],[Pagos]]</f>
        <v>81534247</v>
      </c>
      <c r="AO20" s="58" cm="1">
        <f t="array" ref="AO20">_xlfn.XLOOKUP(Contrato[[#This Row],[DOCUMENTO ]],[1]!PERSONAL_ACTIVO_2024[[#All],[Documento identidad]],[1]!PERSONAL_ACTIVO_2024[[#All],[Mail ]],0,0)</f>
        <v>0</v>
      </c>
      <c r="AP20" s="58" cm="1">
        <f t="array" ref="AP20">_xlfn.XLOOKUP(Contrato[[#This Row],[DOCUMENTO]],[1]!PERSONAL_ACTIVO_2024[[#All],[Documento identidad]],[1]!PERSONAL_ACTIVO_2024[[#All],[Mail ]],0,0)</f>
        <v>0</v>
      </c>
      <c r="AQ20" s="58" cm="1">
        <f t="array" ref="AQ20">IF(ISBLANK(Contrato[[#This Row],[DEPENDENCIA ]]),0,IFERROR(_xlfn.XLOOKUP(Contrato[[#This Row],[DEPENDENCIA ]],[1]!PERSONAL_ACTIVO_2024[[#All],[Dependencia]],[1]!PERSONAL_ACTIVO_2024[[#All],[Mail ]],0,0),0))</f>
        <v>0</v>
      </c>
    </row>
    <row r="21" spans="1:43" ht="34.5" customHeight="1" x14ac:dyDescent="0.25">
      <c r="A21" s="54">
        <v>1329</v>
      </c>
      <c r="B21" s="26">
        <v>6532023</v>
      </c>
      <c r="C21" s="28" t="s">
        <v>128</v>
      </c>
      <c r="D21" s="81" t="s">
        <v>98</v>
      </c>
      <c r="E21" s="30" t="s">
        <v>45</v>
      </c>
      <c r="F21" s="64" t="s">
        <v>112</v>
      </c>
      <c r="G21" s="106" t="s">
        <v>129</v>
      </c>
      <c r="H21" s="111">
        <v>890981868</v>
      </c>
      <c r="I21" s="94" t="s">
        <v>119</v>
      </c>
      <c r="J21" s="112">
        <v>374209826</v>
      </c>
      <c r="K21" s="36"/>
      <c r="L21" s="113" t="s">
        <v>130</v>
      </c>
      <c r="M21" s="97"/>
      <c r="N21" s="108" t="str" cm="1">
        <f t="array" ref="N21">_xlfn.XLOOKUP(Contrato[[#This Row],[SUPERVISOR TITULAR]],[1]!PERSONAL_ACTIVO_2024[[#All],[Nombre completo]],[1]!PERSONAL_ACTIVO_2024[[#All],[Documento identidad]],"",0)</f>
        <v/>
      </c>
      <c r="O21" s="97"/>
      <c r="P21" s="40" t="str" cm="1">
        <f t="array" ref="P21">_xlfn.XLOOKUP(Contrato[[#This Row],[SUPERVISOR SUPLENTE ]],[1]!PERSONAL_ACTIVO_2024[[#All],[Nombre completo]],[1]!PERSONAL_ACTIVO_2024[[#All],[Documento identidad]],"",0)</f>
        <v/>
      </c>
      <c r="Q21" s="100">
        <v>1219</v>
      </c>
      <c r="R21" s="42" t="str" cm="1">
        <f t="array" ref="R21">_xlfn.XLOOKUP(Contrato[[#This Row],[CDP]],[1]!DISPONIBILIDADES_2024[[#All],[consecutivo]],[1]!DISPONIBILIDADES_2024[[#All],[fecha_aprobacion]],"",0)</f>
        <v>10/12/2024 20:23</v>
      </c>
      <c r="S21" s="43">
        <f>SUMIF([1]!DISPONIBILIDADES_2024[[#All],[consecutivo]],Contrato[[#This Row],[CDP]],[1]!DISPONIBILIDADES_2024[[#All],[valor_total_rubro]])</f>
        <v>0</v>
      </c>
      <c r="T21" s="44" t="str" cm="1">
        <f t="array" ref="T21">_xlfn.XLOOKUP(Contrato[[#This Row],[CONTRATO]]&amp;Contrato[[#This Row],[CDP]],[1]!Corr_Contr_CDP[[#All],[CONTRATO-CDP]],[1]!Corr_Contr_CDP[[#All],[CRP]],_xlfn.XLOOKUP(Contrato[[#This Row],[CDP]],[1]!COMPROMISOS_2024[[#All],[disponibilidad]],[1]!COMPROMISOS_2024[[#All],[consecutivo]],"",0),0)</f>
        <v/>
      </c>
      <c r="U21" s="45" t="str" cm="1">
        <f t="array" ref="U21">+_xlfn.XLOOKUP(Contrato[[#This Row],[RCP]],[1]!COMPROMISOS_2024[[#All],[consecutivo]],[1]!COMPROMISOS_2024[[#All],[fecha_aprobacion]],"",0)</f>
        <v/>
      </c>
      <c r="V21" s="46">
        <f>SUMIF([1]!COMPROMISOS_2024[[#All],[consecutivo]],Contrato[[#This Row],[RCP]],[1]!COMPROMISOS_2024[[#All],[valor_total]])</f>
        <v>0</v>
      </c>
      <c r="W21" s="75"/>
      <c r="X21" s="47"/>
      <c r="Y21" s="48" t="str">
        <f>+LEFT(_xlfn.XLOOKUP(Contrato[[#This Row],[CONTRATO3DIG]],[1]SECOP_II!AE:AE,[1]SECOP_II!F:F,"",0),10)</f>
        <v/>
      </c>
      <c r="Z21" s="49">
        <v>45767</v>
      </c>
      <c r="AA21" s="109"/>
      <c r="AB21" s="91"/>
      <c r="AC21" s="30"/>
      <c r="AD21" s="103"/>
      <c r="AE21" s="54"/>
      <c r="AF21" s="55" t="str">
        <f>TEXT(LEFT(Contrato[[#This Row],[CONTRATO]],3),"0")</f>
        <v>653</v>
      </c>
      <c r="AG21" s="55" t="str">
        <f>IF(LEN(Contrato[[#This Row],[Contrato2]])=3,Contrato[[#This Row],[Contrato2]],TEXT(Contrato[[#This Row],[Contrato2]],"000"))</f>
        <v>653</v>
      </c>
      <c r="AH21" s="56">
        <f ca="1">IFERROR(_xlfn.DAYS(Contrato[[#This Row],[Fecha Proyectada liquidación]],TODAY())/30,"")</f>
        <v>5.8</v>
      </c>
      <c r="AI21" s="57">
        <f>+Contrato[[#This Row],[FECHA TERMINACIÓN ]]+120</f>
        <v>45887</v>
      </c>
      <c r="AK21" s="59" t="str">
        <f ca="1">IF(Contrato[[#This Row],[FECHA TERMINACIÓN ]]&lt;TODAY(), "Terminado",IF(ISNUMBER(Contrato[[#This Row],[Fecha Real de liquiidación ]]),"Liquidado",IF(Contrato[[#This Row],[FECHA TERMINACIÓN ]]&gt;=TODAY(),"En ejecución","")))</f>
        <v>En ejecución</v>
      </c>
      <c r="AL21" s="60">
        <f>SUMIF([1]!COMPROMISOS_2024[[#All],[consecutivo]],Contrato[[#This Row],[RCP]],[1]!COMPROMISOS_2024[[#All],[Total pagado]])</f>
        <v>0</v>
      </c>
      <c r="AM21" s="61">
        <f>IFERROR(Contrato[[#This Row],[Pagos]]/Contrato[[#This Row],[VALOR CONTRATO]],0)</f>
        <v>0</v>
      </c>
      <c r="AN21" s="110">
        <f>+Contrato[[#This Row],[VALOR CONTRATO]]-Contrato[[#This Row],[Pagos]]</f>
        <v>374209826</v>
      </c>
      <c r="AO21" s="58" cm="1">
        <f t="array" ref="AO21">_xlfn.XLOOKUP(Contrato[[#This Row],[DOCUMENTO ]],[1]!PERSONAL_ACTIVO_2024[[#All],[Documento identidad]],[1]!PERSONAL_ACTIVO_2024[[#All],[Mail ]],0,0)</f>
        <v>0</v>
      </c>
      <c r="AP21" s="58" cm="1">
        <f t="array" ref="AP21">_xlfn.XLOOKUP(Contrato[[#This Row],[DOCUMENTO]],[1]!PERSONAL_ACTIVO_2024[[#All],[Documento identidad]],[1]!PERSONAL_ACTIVO_2024[[#All],[Mail ]],0,0)</f>
        <v>0</v>
      </c>
      <c r="AQ21" s="58" cm="1">
        <f t="array" ref="AQ21">IF(ISBLANK(Contrato[[#This Row],[DEPENDENCIA ]]),0,IFERROR(_xlfn.XLOOKUP(Contrato[[#This Row],[DEPENDENCIA ]],[1]!PERSONAL_ACTIVO_2024[[#All],[Dependencia]],[1]!PERSONAL_ACTIVO_2024[[#All],[Mail ]],0,0),0))</f>
        <v>0</v>
      </c>
    </row>
    <row r="22" spans="1:43" ht="34.5" customHeight="1" x14ac:dyDescent="0.25">
      <c r="A22" s="27">
        <v>498</v>
      </c>
      <c r="B22" s="26">
        <v>1</v>
      </c>
      <c r="C22" s="28" t="s">
        <v>131</v>
      </c>
      <c r="D22" s="29" t="s">
        <v>132</v>
      </c>
      <c r="E22" s="91" t="s">
        <v>111</v>
      </c>
      <c r="F22" s="114" t="s">
        <v>133</v>
      </c>
      <c r="G22" s="115" t="s">
        <v>134</v>
      </c>
      <c r="H22" s="116">
        <v>901437957</v>
      </c>
      <c r="I22" s="117" t="s">
        <v>48</v>
      </c>
      <c r="J22" s="118">
        <v>148646441</v>
      </c>
      <c r="K22" s="69" t="s">
        <v>135</v>
      </c>
      <c r="L22" s="96" t="s">
        <v>136</v>
      </c>
      <c r="M22" s="119" t="s">
        <v>137</v>
      </c>
      <c r="N22" s="120" cm="1">
        <f t="array" ref="N22">_xlfn.XLOOKUP(Contrato[[#This Row],[SUPERVISOR TITULAR]],[1]!PERSONAL_ACTIVO_2024[[#All],[Nombre completo]],[1]!PERSONAL_ACTIVO_2024[[#All],[Documento identidad]],"",0)</f>
        <v>70565097</v>
      </c>
      <c r="O22" s="121" t="s">
        <v>138</v>
      </c>
      <c r="P22" s="122" cm="1">
        <f t="array" ref="P22">_xlfn.XLOOKUP(Contrato[[#This Row],[SUPERVISOR SUPLENTE ]],[1]!PERSONAL_ACTIVO_2024[[#All],[Nombre completo]],[1]!PERSONAL_ACTIVO_2024[[#All],[Documento identidad]],"",0)</f>
        <v>71220441</v>
      </c>
      <c r="Q22" s="100">
        <v>1</v>
      </c>
      <c r="R22" s="42" t="str" cm="1">
        <f t="array" ref="R22">_xlfn.XLOOKUP(Contrato[[#This Row],[CDP]],[1]!DISPONIBILIDADES_2024[[#All],[consecutivo]],[1]!DISPONIBILIDADES_2024[[#All],[fecha_aprobacion]],"",0)</f>
        <v>9/01/2024 0:00</v>
      </c>
      <c r="S22" s="43">
        <f>SUMIF([1]!DISPONIBILIDADES_2024[[#All],[consecutivo]],Contrato[[#This Row],[CDP]],[1]!DISPONIBILIDADES_2024[[#All],[valor_total_rubro]])</f>
        <v>0</v>
      </c>
      <c r="T22" s="44" cm="1">
        <f t="array" ref="T22">_xlfn.XLOOKUP(Contrato[[#This Row],[CONTRATO]]&amp;Contrato[[#This Row],[CDP]],[1]!Corr_Contr_CDP[[#All],[CONTRATO-CDP]],[1]!Corr_Contr_CDP[[#All],[CRP]],_xlfn.XLOOKUP(Contrato[[#This Row],[CDP]],[1]!COMPROMISOS_2024[[#All],[disponibilidad]],[1]!COMPROMISOS_2024[[#All],[consecutivo]],"",0),0)</f>
        <v>3</v>
      </c>
      <c r="U22" s="45" t="str" cm="1">
        <f t="array" ref="U22">+_xlfn.XLOOKUP(Contrato[[#This Row],[RCP]],[1]!COMPROMISOS_2024[[#All],[consecutivo]],[1]!COMPROMISOS_2024[[#All],[fecha_aprobacion]],"",0)</f>
        <v>11/01/2024 17:27</v>
      </c>
      <c r="V22" s="46">
        <f>SUMIF([1]!COMPROMISOS_2024[[#All],[consecutivo]],Contrato[[#This Row],[RCP]],[1]!COMPROMISOS_2024[[#All],[valor_total]])</f>
        <v>148646441</v>
      </c>
      <c r="W22" s="47">
        <v>45302</v>
      </c>
      <c r="X22" s="47">
        <v>45302</v>
      </c>
      <c r="Y22" s="48">
        <v>45302</v>
      </c>
      <c r="Z22" s="49">
        <v>45313</v>
      </c>
      <c r="AA22" s="123" t="s">
        <v>139</v>
      </c>
      <c r="AB22" s="91" t="s">
        <v>140</v>
      </c>
      <c r="AD22" s="125">
        <v>202000003452</v>
      </c>
      <c r="AE22" s="54" t="s">
        <v>75</v>
      </c>
      <c r="AF22" s="55" t="str">
        <f>TEXT(LEFT(Contrato[[#This Row],[CONTRATO]],3),"0")</f>
        <v>1</v>
      </c>
      <c r="AG22" s="55" t="str">
        <f>IF(LEN(Contrato[[#This Row],[Contrato2]])=3,Contrato[[#This Row],[Contrato2]],TEXT(Contrato[[#This Row],[Contrato2]],"000"))</f>
        <v>001</v>
      </c>
      <c r="AH22" s="56">
        <f ca="1">IFERROR(_xlfn.DAYS(Contrato[[#This Row],[Fecha Proyectada liquidación]],TODAY())/30,"")</f>
        <v>-9.3333333333333339</v>
      </c>
      <c r="AI22" s="57">
        <f>+Contrato[[#This Row],[FECHA TERMINACIÓN ]]+120</f>
        <v>45433</v>
      </c>
      <c r="AJ22" s="59"/>
      <c r="AK22" s="59" t="str">
        <f ca="1">IF(Contrato[[#This Row],[FECHA TERMINACIÓN ]]&lt;TODAY(), "Terminado",IF(ISNUMBER(Contrato[[#This Row],[Fecha Real de liquiidación ]]),"Liquidado",IF(Contrato[[#This Row],[FECHA TERMINACIÓN ]]&gt;=TODAY(),"En ejecución","")))</f>
        <v>Terminado</v>
      </c>
      <c r="AL22" s="60">
        <f>SUMIF([1]!COMPROMISOS_2024[[#All],[consecutivo]],Contrato[[#This Row],[RCP]],[1]!COMPROMISOS_2024[[#All],[Total pagado]])</f>
        <v>146310709</v>
      </c>
      <c r="AM22" s="61">
        <f>IFERROR(Contrato[[#This Row],[Pagos]]/Contrato[[#This Row],[VALOR CONTRATO]],0)</f>
        <v>0.98428666045223379</v>
      </c>
      <c r="AN22" s="110">
        <f>+Contrato[[#This Row],[VALOR CONTRATO]]-Contrato[[#This Row],[Pagos]]</f>
        <v>2335732</v>
      </c>
      <c r="AO22" s="58" t="str" cm="1">
        <f t="array" ref="AO22">_xlfn.XLOOKUP(Contrato[[#This Row],[DOCUMENTO ]],[1]!PERSONAL_ACTIVO_2024[[#All],[Documento identidad]],[1]!PERSONAL_ACTIVO_2024[[#All],[Mail ]],0,0)</f>
        <v>jvelasquez@indeportesantioquia.gov.co</v>
      </c>
      <c r="AP22" s="58" t="str" cm="1">
        <f t="array" ref="AP22">_xlfn.XLOOKUP(Contrato[[#This Row],[DOCUMENTO]],[1]!PERSONAL_ACTIVO_2024[[#All],[Documento identidad]],[1]!PERSONAL_ACTIVO_2024[[#All],[Mail ]],0,0)</f>
        <v>fquiceno@indeportesantioquia.gov.co</v>
      </c>
      <c r="AQ22" s="58" t="str" cm="1">
        <f t="array" ref="AQ22">IF(ISBLANK(Contrato[[#This Row],[DEPENDENCIA ]]),0,IFERROR(_xlfn.XLOOKUP(Contrato[[#This Row],[DEPENDENCIA ]],[1]!PERSONAL_ACTIVO_2024[[#All],[Dependencia]],[1]!PERSONAL_ACTIVO_2024[[#All],[Mail ]],0,0),0))</f>
        <v>fcardona@indeportesantioquia.gov.co</v>
      </c>
    </row>
    <row r="23" spans="1:43" ht="34.5" customHeight="1" x14ac:dyDescent="0.25">
      <c r="A23" s="27">
        <v>508</v>
      </c>
      <c r="B23" s="26">
        <v>2</v>
      </c>
      <c r="C23" s="28" t="s">
        <v>141</v>
      </c>
      <c r="D23" s="29" t="s">
        <v>44</v>
      </c>
      <c r="E23" s="91" t="s">
        <v>111</v>
      </c>
      <c r="F23" s="114" t="s">
        <v>142</v>
      </c>
      <c r="G23" s="126" t="s">
        <v>143</v>
      </c>
      <c r="H23" s="116">
        <v>90111679</v>
      </c>
      <c r="I23" s="117">
        <v>12327993</v>
      </c>
      <c r="J23" s="118">
        <v>36983979</v>
      </c>
      <c r="K23" s="69" t="s">
        <v>48</v>
      </c>
      <c r="L23" s="96" t="s">
        <v>144</v>
      </c>
      <c r="M23" s="119" t="s">
        <v>145</v>
      </c>
      <c r="N23" s="98" cm="1">
        <f t="array" ref="N23">_xlfn.XLOOKUP(Contrato[[#This Row],[SUPERVISOR TITULAR]],[1]!PERSONAL_ACTIVO_2024[[#All],[Nombre completo]],[1]!PERSONAL_ACTIVO_2024[[#All],[Documento identidad]],"",0)</f>
        <v>39419422</v>
      </c>
      <c r="O23" s="119" t="s">
        <v>146</v>
      </c>
      <c r="P23" s="122" t="str" cm="1">
        <f t="array" ref="P23">_xlfn.XLOOKUP(Contrato[[#This Row],[SUPERVISOR SUPLENTE ]],[1]!PERSONAL_ACTIVO_2024[[#All],[Nombre completo]],[1]!PERSONAL_ACTIVO_2024[[#All],[Documento identidad]],"",0)</f>
        <v/>
      </c>
      <c r="Q23" s="100">
        <v>9</v>
      </c>
      <c r="R23" s="42" t="str" cm="1">
        <f t="array" ref="R23">_xlfn.XLOOKUP(Contrato[[#This Row],[CDP]],[1]!DISPONIBILIDADES_2024[[#All],[consecutivo]],[1]!DISPONIBILIDADES_2024[[#All],[fecha_aprobacion]],"",0)</f>
        <v>12/01/2024 10:17</v>
      </c>
      <c r="S23" s="43">
        <f>SUMIF([1]!DISPONIBILIDADES_2024[[#All],[consecutivo]],Contrato[[#This Row],[CDP]],[1]!DISPONIBILIDADES_2024[[#All],[valor_total_rubro]])</f>
        <v>0</v>
      </c>
      <c r="T23" s="44" cm="1">
        <f t="array" ref="T23">_xlfn.XLOOKUP(Contrato[[#This Row],[CONTRATO]]&amp;Contrato[[#This Row],[CDP]],[1]!Corr_Contr_CDP[[#All],[CONTRATO-CDP]],[1]!Corr_Contr_CDP[[#All],[CRP]],_xlfn.XLOOKUP(Contrato[[#This Row],[CDP]],[1]!COMPROMISOS_2024[[#All],[disponibilidad]],[1]!COMPROMISOS_2024[[#All],[consecutivo]],"",0),0)</f>
        <v>8</v>
      </c>
      <c r="U23" s="45" t="str" cm="1">
        <f t="array" ref="U23">+_xlfn.XLOOKUP(Contrato[[#This Row],[RCP]],[1]!COMPROMISOS_2024[[#All],[consecutivo]],[1]!COMPROMISOS_2024[[#All],[fecha_aprobacion]],"",0)</f>
        <v>18/01/2024 15:14</v>
      </c>
      <c r="V23" s="46">
        <f>SUMIF([1]!COMPROMISOS_2024[[#All],[consecutivo]],Contrato[[#This Row],[RCP]],[1]!COMPROMISOS_2024[[#All],[valor_total]])</f>
        <v>36983979</v>
      </c>
      <c r="W23" s="47">
        <v>45309</v>
      </c>
      <c r="X23" s="47">
        <v>45309</v>
      </c>
      <c r="Y23" s="48">
        <v>45309</v>
      </c>
      <c r="Z23" s="49">
        <v>45399</v>
      </c>
      <c r="AA23" s="123" t="s">
        <v>147</v>
      </c>
      <c r="AB23" s="91" t="s">
        <v>148</v>
      </c>
      <c r="AD23" s="127">
        <v>202000003463</v>
      </c>
      <c r="AE23" s="54" t="s">
        <v>75</v>
      </c>
      <c r="AF23" s="55" t="str">
        <f>TEXT(LEFT(Contrato[[#This Row],[CONTRATO]],3),"0")</f>
        <v>2</v>
      </c>
      <c r="AG23" s="55" t="str">
        <f>IF(LEN(Contrato[[#This Row],[Contrato2]])=3,Contrato[[#This Row],[Contrato2]],TEXT(Contrato[[#This Row],[Contrato2]],"000"))</f>
        <v>002</v>
      </c>
      <c r="AH23" s="56">
        <f ca="1">IFERROR(_xlfn.DAYS(Contrato[[#This Row],[Fecha Proyectada liquidación]],TODAY())/30,"")</f>
        <v>-6.4666666666666668</v>
      </c>
      <c r="AI23" s="57">
        <f>+Contrato[[#This Row],[FECHA TERMINACIÓN ]]+120</f>
        <v>45519</v>
      </c>
      <c r="AK23" s="59" t="str">
        <f ca="1">IF(Contrato[[#This Row],[FECHA TERMINACIÓN ]]&lt;TODAY(), "Terminado",IF(ISNUMBER(Contrato[[#This Row],[Fecha Real de liquiidación ]]),"Liquidado",IF(Contrato[[#This Row],[FECHA TERMINACIÓN ]]&gt;=TODAY(),"En ejecución","")))</f>
        <v>Terminado</v>
      </c>
      <c r="AL23" s="60">
        <f>SUMIF([1]!COMPROMISOS_2024[[#All],[consecutivo]],Contrato[[#This Row],[RCP]],[1]!COMPROMISOS_2024[[#All],[Total pagado]])</f>
        <v>36983979</v>
      </c>
      <c r="AM23" s="61">
        <f>IFERROR(Contrato[[#This Row],[Pagos]]/Contrato[[#This Row],[VALOR CONTRATO]],0)</f>
        <v>1</v>
      </c>
      <c r="AN23" s="110">
        <f>+Contrato[[#This Row],[VALOR CONTRATO]]-Contrato[[#This Row],[Pagos]]</f>
        <v>0</v>
      </c>
      <c r="AO23" s="58" t="str" cm="1">
        <f t="array" ref="AO23">_xlfn.XLOOKUP(Contrato[[#This Row],[DOCUMENTO ]],[1]!PERSONAL_ACTIVO_2024[[#All],[Documento identidad]],[1]!PERSONAL_ACTIVO_2024[[#All],[Mail ]],0,0)</f>
        <v>dcendoya@indeportesantioquia.gov.co</v>
      </c>
      <c r="AP23" s="58" cm="1">
        <f t="array" ref="AP23">_xlfn.XLOOKUP(Contrato[[#This Row],[DOCUMENTO]],[1]!PERSONAL_ACTIVO_2024[[#All],[Documento identidad]],[1]!PERSONAL_ACTIVO_2024[[#All],[Mail ]],0,0)</f>
        <v>0</v>
      </c>
      <c r="AQ23" s="58" cm="1">
        <f t="array" ref="AQ23">IF(ISBLANK(Contrato[[#This Row],[DEPENDENCIA ]]),0,IFERROR(_xlfn.XLOOKUP(Contrato[[#This Row],[DEPENDENCIA ]],[1]!PERSONAL_ACTIVO_2024[[#All],[Dependencia]],[1]!PERSONAL_ACTIVO_2024[[#All],[Mail ]],0,0),0))</f>
        <v>0</v>
      </c>
    </row>
    <row r="24" spans="1:43" ht="34.5" customHeight="1" x14ac:dyDescent="0.25">
      <c r="A24" s="27">
        <v>505</v>
      </c>
      <c r="B24" s="26">
        <v>3</v>
      </c>
      <c r="C24" s="28" t="s">
        <v>149</v>
      </c>
      <c r="D24" s="29" t="s">
        <v>44</v>
      </c>
      <c r="E24" s="91" t="s">
        <v>111</v>
      </c>
      <c r="F24" s="114" t="s">
        <v>142</v>
      </c>
      <c r="G24" s="126" t="s">
        <v>150</v>
      </c>
      <c r="H24" s="116">
        <v>43676890</v>
      </c>
      <c r="I24" s="117">
        <v>3986061</v>
      </c>
      <c r="J24" s="118">
        <v>11958183</v>
      </c>
      <c r="K24" s="54" t="s">
        <v>48</v>
      </c>
      <c r="L24" s="96" t="s">
        <v>48</v>
      </c>
      <c r="M24" s="119" t="s">
        <v>151</v>
      </c>
      <c r="N24" s="98" cm="1">
        <f t="array" ref="N24">_xlfn.XLOOKUP(Contrato[[#This Row],[SUPERVISOR TITULAR]],[1]!PERSONAL_ACTIVO_2024[[#All],[Nombre completo]],[1]!PERSONAL_ACTIVO_2024[[#All],[Documento identidad]],"",0)</f>
        <v>1017174089</v>
      </c>
      <c r="O24" s="121" t="s">
        <v>152</v>
      </c>
      <c r="P24" s="122" cm="1">
        <f t="array" ref="P24">_xlfn.XLOOKUP(Contrato[[#This Row],[SUPERVISOR SUPLENTE ]],[1]!PERSONAL_ACTIVO_2024[[#All],[Nombre completo]],[1]!PERSONAL_ACTIVO_2024[[#All],[Documento identidad]],"",0)</f>
        <v>71023409</v>
      </c>
      <c r="Q24" s="100">
        <v>18</v>
      </c>
      <c r="R24" s="42" t="str" cm="1">
        <f t="array" ref="R24">_xlfn.XLOOKUP(Contrato[[#This Row],[CDP]],[1]!DISPONIBILIDADES_2024[[#All],[consecutivo]],[1]!DISPONIBILIDADES_2024[[#All],[fecha_aprobacion]],"",0)</f>
        <v>12/01/2024 13:52</v>
      </c>
      <c r="S24" s="43">
        <f>SUMIF([1]!DISPONIBILIDADES_2024[[#All],[consecutivo]],Contrato[[#This Row],[CDP]],[1]!DISPONIBILIDADES_2024[[#All],[valor_total_rubro]])</f>
        <v>0</v>
      </c>
      <c r="T24" s="44" cm="1">
        <f t="array" ref="T24">_xlfn.XLOOKUP(Contrato[[#This Row],[CONTRATO]]&amp;Contrato[[#This Row],[CDP]],[1]!Corr_Contr_CDP[[#All],[CONTRATO-CDP]],[1]!Corr_Contr_CDP[[#All],[CRP]],_xlfn.XLOOKUP(Contrato[[#This Row],[CDP]],[1]!COMPROMISOS_2024[[#All],[disponibilidad]],[1]!COMPROMISOS_2024[[#All],[consecutivo]],"",0),0)</f>
        <v>11</v>
      </c>
      <c r="U24" s="45" t="str" cm="1">
        <f t="array" ref="U24">+_xlfn.XLOOKUP(Contrato[[#This Row],[RCP]],[1]!COMPROMISOS_2024[[#All],[consecutivo]],[1]!COMPROMISOS_2024[[#All],[fecha_aprobacion]],"",0)</f>
        <v>18/01/2024 16:18</v>
      </c>
      <c r="V24" s="46">
        <f>SUMIF([1]!COMPROMISOS_2024[[#All],[consecutivo]],Contrato[[#This Row],[RCP]],[1]!COMPROMISOS_2024[[#All],[valor_total]])</f>
        <v>11958183</v>
      </c>
      <c r="W24" s="47">
        <v>45309</v>
      </c>
      <c r="X24" s="47">
        <v>45310</v>
      </c>
      <c r="Y24" s="48">
        <v>45309</v>
      </c>
      <c r="Z24" s="49">
        <v>45400</v>
      </c>
      <c r="AA24" s="128" t="s">
        <v>153</v>
      </c>
      <c r="AB24" s="91" t="s">
        <v>148</v>
      </c>
      <c r="AD24" s="129">
        <v>202000003464</v>
      </c>
      <c r="AE24" s="54" t="s">
        <v>75</v>
      </c>
      <c r="AF24" s="55" t="str">
        <f>TEXT(LEFT(Contrato[[#This Row],[CONTRATO]],3),"0")</f>
        <v>3</v>
      </c>
      <c r="AG24" s="55" t="str">
        <f>IF(LEN(Contrato[[#This Row],[Contrato2]])=3,Contrato[[#This Row],[Contrato2]],TEXT(Contrato[[#This Row],[Contrato2]],"000"))</f>
        <v>003</v>
      </c>
      <c r="AH24" s="56">
        <f ca="1">IFERROR(_xlfn.DAYS(Contrato[[#This Row],[Fecha Proyectada liquidación]],TODAY())/30,"")</f>
        <v>-6.4333333333333336</v>
      </c>
      <c r="AI24" s="57">
        <f>+Contrato[[#This Row],[FECHA TERMINACIÓN ]]+120</f>
        <v>45520</v>
      </c>
      <c r="AK24" s="59" t="str">
        <f ca="1">IF(Contrato[[#This Row],[FECHA TERMINACIÓN ]]&lt;TODAY(), "Terminado",IF(ISNUMBER(Contrato[[#This Row],[Fecha Real de liquiidación ]]),"Liquidado",IF(Contrato[[#This Row],[FECHA TERMINACIÓN ]]&gt;=TODAY(),"En ejecución","")))</f>
        <v>Terminado</v>
      </c>
      <c r="AL24" s="60">
        <f>SUMIF([1]!COMPROMISOS_2024[[#All],[consecutivo]],Contrato[[#This Row],[RCP]],[1]!COMPROMISOS_2024[[#All],[Total pagado]])</f>
        <v>11958183</v>
      </c>
      <c r="AM24" s="61">
        <f>IFERROR(Contrato[[#This Row],[Pagos]]/Contrato[[#This Row],[VALOR CONTRATO]],0)</f>
        <v>1</v>
      </c>
      <c r="AN24" s="110">
        <f>+Contrato[[#This Row],[VALOR CONTRATO]]-Contrato[[#This Row],[Pagos]]</f>
        <v>0</v>
      </c>
      <c r="AO24" s="58" t="str" cm="1">
        <f t="array" ref="AO24">_xlfn.XLOOKUP(Contrato[[#This Row],[DOCUMENTO ]],[1]!PERSONAL_ACTIVO_2024[[#All],[Documento identidad]],[1]!PERSONAL_ACTIVO_2024[[#All],[Mail ]],0,0)</f>
        <v>rbetancur@indeportesantioquia.gov.co</v>
      </c>
      <c r="AP24" s="58" t="str" cm="1">
        <f t="array" ref="AP24">_xlfn.XLOOKUP(Contrato[[#This Row],[DOCUMENTO]],[1]!PERSONAL_ACTIVO_2024[[#All],[Documento identidad]],[1]!PERSONAL_ACTIVO_2024[[#All],[Mail ]],0,0)</f>
        <v>ddulcey@indeportesantioquia.gov.co</v>
      </c>
      <c r="AQ24" s="58" cm="1">
        <f t="array" ref="AQ24">IF(ISBLANK(Contrato[[#This Row],[DEPENDENCIA ]]),0,IFERROR(_xlfn.XLOOKUP(Contrato[[#This Row],[DEPENDENCIA ]],[1]!PERSONAL_ACTIVO_2024[[#All],[Dependencia]],[1]!PERSONAL_ACTIVO_2024[[#All],[Mail ]],0,0),0))</f>
        <v>0</v>
      </c>
    </row>
    <row r="25" spans="1:43" ht="34.5" customHeight="1" x14ac:dyDescent="0.25">
      <c r="A25" s="27">
        <v>501</v>
      </c>
      <c r="B25" s="26">
        <v>4</v>
      </c>
      <c r="C25" s="28" t="s">
        <v>154</v>
      </c>
      <c r="D25" s="29" t="s">
        <v>44</v>
      </c>
      <c r="E25" s="91" t="s">
        <v>111</v>
      </c>
      <c r="F25" s="114" t="s">
        <v>142</v>
      </c>
      <c r="G25" s="126" t="s">
        <v>155</v>
      </c>
      <c r="H25" s="116">
        <v>32242025</v>
      </c>
      <c r="I25" s="117">
        <v>6879081</v>
      </c>
      <c r="J25" s="118">
        <v>20637243</v>
      </c>
      <c r="K25" s="69" t="s">
        <v>48</v>
      </c>
      <c r="L25" s="96" t="s">
        <v>48</v>
      </c>
      <c r="M25" s="121" t="s">
        <v>51</v>
      </c>
      <c r="N25" s="98" cm="1">
        <f t="array" ref="N25">_xlfn.XLOOKUP(Contrato[[#This Row],[SUPERVISOR TITULAR]],[1]!PERSONAL_ACTIVO_2024[[#All],[Nombre completo]],[1]!PERSONAL_ACTIVO_2024[[#All],[Documento identidad]],"",0)</f>
        <v>98663915</v>
      </c>
      <c r="O25" s="121" t="s">
        <v>52</v>
      </c>
      <c r="P25" s="122" cm="1">
        <f t="array" ref="P25">_xlfn.XLOOKUP(Contrato[[#This Row],[SUPERVISOR SUPLENTE ]],[1]!PERSONAL_ACTIVO_2024[[#All],[Nombre completo]],[1]!PERSONAL_ACTIVO_2024[[#All],[Documento identidad]],"",0)</f>
        <v>43208997</v>
      </c>
      <c r="Q25" s="100">
        <v>16</v>
      </c>
      <c r="R25" s="42" t="str" cm="1">
        <f t="array" ref="R25">_xlfn.XLOOKUP(Contrato[[#This Row],[CDP]],[1]!DISPONIBILIDADES_2024[[#All],[consecutivo]],[1]!DISPONIBILIDADES_2024[[#All],[fecha_aprobacion]],"",0)</f>
        <v>12/01/2024 13:48</v>
      </c>
      <c r="S25" s="43">
        <f>SUMIF([1]!DISPONIBILIDADES_2024[[#All],[consecutivo]],Contrato[[#This Row],[CDP]],[1]!DISPONIBILIDADES_2024[[#All],[valor_total_rubro]])</f>
        <v>0</v>
      </c>
      <c r="T25" s="44" cm="1">
        <f t="array" ref="T25">_xlfn.XLOOKUP(Contrato[[#This Row],[CONTRATO]]&amp;Contrato[[#This Row],[CDP]],[1]!Corr_Contr_CDP[[#All],[CONTRATO-CDP]],[1]!Corr_Contr_CDP[[#All],[CRP]],_xlfn.XLOOKUP(Contrato[[#This Row],[CDP]],[1]!COMPROMISOS_2024[[#All],[disponibilidad]],[1]!COMPROMISOS_2024[[#All],[consecutivo]],"",0),0)</f>
        <v>12</v>
      </c>
      <c r="U25" s="45" t="str" cm="1">
        <f t="array" ref="U25">+_xlfn.XLOOKUP(Contrato[[#This Row],[RCP]],[1]!COMPROMISOS_2024[[#All],[consecutivo]],[1]!COMPROMISOS_2024[[#All],[fecha_aprobacion]],"",0)</f>
        <v>18/01/2024 16:18</v>
      </c>
      <c r="V25" s="46">
        <f>SUMIF([1]!COMPROMISOS_2024[[#All],[consecutivo]],Contrato[[#This Row],[RCP]],[1]!COMPROMISOS_2024[[#All],[valor_total]])</f>
        <v>20637243</v>
      </c>
      <c r="W25" s="47">
        <v>45309</v>
      </c>
      <c r="X25" s="47">
        <v>45310</v>
      </c>
      <c r="Y25" s="48">
        <v>45310</v>
      </c>
      <c r="Z25" s="49">
        <v>45400</v>
      </c>
      <c r="AA25" s="128" t="s">
        <v>156</v>
      </c>
      <c r="AB25" s="91" t="s">
        <v>148</v>
      </c>
      <c r="AD25" s="127">
        <v>202000003465</v>
      </c>
      <c r="AE25" s="54" t="s">
        <v>75</v>
      </c>
      <c r="AF25" s="55" t="str">
        <f>TEXT(LEFT(Contrato[[#This Row],[CONTRATO]],3),"0")</f>
        <v>4</v>
      </c>
      <c r="AG25" s="55" t="str">
        <f>IF(LEN(Contrato[[#This Row],[Contrato2]])=3,Contrato[[#This Row],[Contrato2]],TEXT(Contrato[[#This Row],[Contrato2]],"000"))</f>
        <v>004</v>
      </c>
      <c r="AH25" s="56">
        <f ca="1">IFERROR(_xlfn.DAYS(Contrato[[#This Row],[Fecha Proyectada liquidación]],TODAY())/30,"")</f>
        <v>-6.4333333333333336</v>
      </c>
      <c r="AI25" s="57">
        <f>+Contrato[[#This Row],[FECHA TERMINACIÓN ]]+120</f>
        <v>45520</v>
      </c>
      <c r="AK25" s="59" t="str">
        <f ca="1">IF(Contrato[[#This Row],[FECHA TERMINACIÓN ]]&lt;TODAY(), "Terminado",IF(ISNUMBER(Contrato[[#This Row],[Fecha Real de liquiidación ]]),"Liquidado",IF(Contrato[[#This Row],[FECHA TERMINACIÓN ]]&gt;=TODAY(),"En ejecución","")))</f>
        <v>Terminado</v>
      </c>
      <c r="AL25" s="60">
        <f>SUMIF([1]!COMPROMISOS_2024[[#All],[consecutivo]],Contrato[[#This Row],[RCP]],[1]!COMPROMISOS_2024[[#All],[Total pagado]])</f>
        <v>20637243</v>
      </c>
      <c r="AM25" s="61">
        <f>IFERROR(Contrato[[#This Row],[Pagos]]/Contrato[[#This Row],[VALOR CONTRATO]],0)</f>
        <v>1</v>
      </c>
      <c r="AN25" s="110">
        <f>+Contrato[[#This Row],[VALOR CONTRATO]]-Contrato[[#This Row],[Pagos]]</f>
        <v>0</v>
      </c>
      <c r="AO25" s="58" t="str" cm="1">
        <f t="array" ref="AO25">_xlfn.XLOOKUP(Contrato[[#This Row],[DOCUMENTO ]],[1]!PERSONAL_ACTIVO_2024[[#All],[Documento identidad]],[1]!PERSONAL_ACTIVO_2024[[#All],[Mail ]],0,0)</f>
        <v>fcardona@indeportesantioquia.gov.co</v>
      </c>
      <c r="AP25" s="58" t="str" cm="1">
        <f t="array" ref="AP25">_xlfn.XLOOKUP(Contrato[[#This Row],[DOCUMENTO]],[1]!PERSONAL_ACTIVO_2024[[#All],[Documento identidad]],[1]!PERSONAL_ACTIVO_2024[[#All],[Mail ]],0,0)</f>
        <v>dcendoya@indeportesantioquia.gov.co</v>
      </c>
      <c r="AQ25" s="58" cm="1">
        <f t="array" ref="AQ25">IF(ISBLANK(Contrato[[#This Row],[DEPENDENCIA ]]),0,IFERROR(_xlfn.XLOOKUP(Contrato[[#This Row],[DEPENDENCIA ]],[1]!PERSONAL_ACTIVO_2024[[#All],[Dependencia]],[1]!PERSONAL_ACTIVO_2024[[#All],[Mail ]],0,0),0))</f>
        <v>0</v>
      </c>
    </row>
    <row r="26" spans="1:43" ht="34.5" customHeight="1" x14ac:dyDescent="0.25">
      <c r="A26" s="27">
        <v>41</v>
      </c>
      <c r="B26" s="26">
        <v>5</v>
      </c>
      <c r="C26" s="28" t="s">
        <v>157</v>
      </c>
      <c r="D26" s="29" t="s">
        <v>158</v>
      </c>
      <c r="E26" s="91" t="s">
        <v>111</v>
      </c>
      <c r="F26" s="114" t="s">
        <v>142</v>
      </c>
      <c r="G26" s="126" t="s">
        <v>159</v>
      </c>
      <c r="H26" s="116">
        <v>43160439</v>
      </c>
      <c r="I26" s="117">
        <v>10359658</v>
      </c>
      <c r="J26" s="118">
        <v>31078974</v>
      </c>
      <c r="K26" s="54" t="s">
        <v>48</v>
      </c>
      <c r="L26" s="96" t="s">
        <v>48</v>
      </c>
      <c r="M26" s="121" t="s">
        <v>160</v>
      </c>
      <c r="N26" s="98" cm="1">
        <f t="array" ref="N26">_xlfn.XLOOKUP(Contrato[[#This Row],[SUPERVISOR TITULAR]],[1]!PERSONAL_ACTIVO_2024[[#All],[Nombre completo]],[1]!PERSONAL_ACTIVO_2024[[#All],[Documento identidad]],"",0)</f>
        <v>43972678</v>
      </c>
      <c r="O26" s="121" t="s">
        <v>161</v>
      </c>
      <c r="P26" s="122" cm="1">
        <f t="array" ref="P26">_xlfn.XLOOKUP(Contrato[[#This Row],[SUPERVISOR SUPLENTE ]],[1]!PERSONAL_ACTIVO_2024[[#All],[Nombre completo]],[1]!PERSONAL_ACTIVO_2024[[#All],[Documento identidad]],"",0)</f>
        <v>43595405</v>
      </c>
      <c r="Q26" s="100">
        <v>11</v>
      </c>
      <c r="R26" s="42" t="str" cm="1">
        <f t="array" ref="R26">_xlfn.XLOOKUP(Contrato[[#This Row],[CDP]],[1]!DISPONIBILIDADES_2024[[#All],[consecutivo]],[1]!DISPONIBILIDADES_2024[[#All],[fecha_aprobacion]],"",0)</f>
        <v>12/01/2024 13:36</v>
      </c>
      <c r="S26" s="43">
        <f>SUMIF([1]!DISPONIBILIDADES_2024[[#All],[consecutivo]],Contrato[[#This Row],[CDP]],[1]!DISPONIBILIDADES_2024[[#All],[valor_total_rubro]])</f>
        <v>0</v>
      </c>
      <c r="T26" s="44" cm="1">
        <f t="array" ref="T26">_xlfn.XLOOKUP(Contrato[[#This Row],[CONTRATO]]&amp;Contrato[[#This Row],[CDP]],[1]!Corr_Contr_CDP[[#All],[CONTRATO-CDP]],[1]!Corr_Contr_CDP[[#All],[CRP]],_xlfn.XLOOKUP(Contrato[[#This Row],[CDP]],[1]!COMPROMISOS_2024[[#All],[disponibilidad]],[1]!COMPROMISOS_2024[[#All],[consecutivo]],"",0),0)</f>
        <v>10</v>
      </c>
      <c r="U26" s="45" t="str" cm="1">
        <f t="array" ref="U26">+_xlfn.XLOOKUP(Contrato[[#This Row],[RCP]],[1]!COMPROMISOS_2024[[#All],[consecutivo]],[1]!COMPROMISOS_2024[[#All],[fecha_aprobacion]],"",0)</f>
        <v>18/01/2024 16:18</v>
      </c>
      <c r="V26" s="46">
        <f>SUMIF([1]!COMPROMISOS_2024[[#All],[consecutivo]],Contrato[[#This Row],[RCP]],[1]!COMPROMISOS_2024[[#All],[valor_total]])</f>
        <v>31078974</v>
      </c>
      <c r="W26" s="47">
        <v>45309</v>
      </c>
      <c r="X26" s="47">
        <v>45309</v>
      </c>
      <c r="Y26" s="48">
        <v>45309</v>
      </c>
      <c r="Z26" s="49">
        <v>45345</v>
      </c>
      <c r="AA26" s="128" t="s">
        <v>162</v>
      </c>
      <c r="AB26" s="91" t="s">
        <v>148</v>
      </c>
      <c r="AD26" s="129">
        <v>202000003466</v>
      </c>
      <c r="AE26" s="54" t="s">
        <v>75</v>
      </c>
      <c r="AF26" s="55" t="str">
        <f>TEXT(LEFT(Contrato[[#This Row],[CONTRATO]],3),"0")</f>
        <v>5</v>
      </c>
      <c r="AG26" s="55" t="str">
        <f>IF(LEN(Contrato[[#This Row],[Contrato2]])=3,Contrato[[#This Row],[Contrato2]],TEXT(Contrato[[#This Row],[Contrato2]],"000"))</f>
        <v>005</v>
      </c>
      <c r="AH26" s="56">
        <f ca="1">IFERROR(_xlfn.DAYS(Contrato[[#This Row],[Fecha Proyectada liquidación]],TODAY())/30,"")</f>
        <v>-8.2666666666666675</v>
      </c>
      <c r="AI26" s="57">
        <f>+Contrato[[#This Row],[FECHA TERMINACIÓN ]]+120</f>
        <v>45465</v>
      </c>
      <c r="AJ26" s="59">
        <v>45345</v>
      </c>
      <c r="AK26" s="59" t="str">
        <f ca="1">IF(Contrato[[#This Row],[FECHA TERMINACIÓN ]]&lt;TODAY(), "Terminado",IF(ISNUMBER(Contrato[[#This Row],[Fecha Real de liquiidación ]]),"Liquidado",IF(Contrato[[#This Row],[FECHA TERMINACIÓN ]]&gt;=TODAY(),"En ejecución","")))</f>
        <v>Terminado</v>
      </c>
      <c r="AL26" s="60">
        <f>SUMIF([1]!COMPROMISOS_2024[[#All],[consecutivo]],Contrato[[#This Row],[RCP]],[1]!COMPROMISOS_2024[[#All],[Total pagado]])</f>
        <v>12431589</v>
      </c>
      <c r="AM26" s="61">
        <f>IFERROR(Contrato[[#This Row],[Pagos]]/Contrato[[#This Row],[VALOR CONTRATO]],0)</f>
        <v>0.39999998069434339</v>
      </c>
      <c r="AN26" s="110">
        <f>+Contrato[[#This Row],[VALOR CONTRATO]]-Contrato[[#This Row],[Pagos]]</f>
        <v>18647385</v>
      </c>
      <c r="AO26" s="58" t="str" cm="1">
        <f t="array" ref="AO26">_xlfn.XLOOKUP(Contrato[[#This Row],[DOCUMENTO ]],[1]!PERSONAL_ACTIVO_2024[[#All],[Documento identidad]],[1]!PERSONAL_ACTIVO_2024[[#All],[Mail ]],0,0)</f>
        <v>lcano@indeportesantioquia.gov.co</v>
      </c>
      <c r="AP26" s="58" t="str" cm="1">
        <f t="array" ref="AP26">_xlfn.XLOOKUP(Contrato[[#This Row],[DOCUMENTO]],[1]!PERSONAL_ACTIVO_2024[[#All],[Documento identidad]],[1]!PERSONAL_ACTIVO_2024[[#All],[Mail ]],0,0)</f>
        <v>cfranco@indeportesantioquia.gov.co</v>
      </c>
      <c r="AQ26" s="58" cm="1">
        <f t="array" ref="AQ26">IF(ISBLANK(Contrato[[#This Row],[DEPENDENCIA ]]),0,IFERROR(_xlfn.XLOOKUP(Contrato[[#This Row],[DEPENDENCIA ]],[1]!PERSONAL_ACTIVO_2024[[#All],[Dependencia]],[1]!PERSONAL_ACTIVO_2024[[#All],[Mail ]],0,0),0))</f>
        <v>0</v>
      </c>
    </row>
    <row r="27" spans="1:43" ht="34.5" customHeight="1" x14ac:dyDescent="0.25">
      <c r="A27" s="27">
        <v>42</v>
      </c>
      <c r="B27" s="26">
        <v>6</v>
      </c>
      <c r="C27" s="28" t="s">
        <v>163</v>
      </c>
      <c r="D27" s="29" t="s">
        <v>158</v>
      </c>
      <c r="E27" s="91" t="s">
        <v>111</v>
      </c>
      <c r="F27" s="114" t="s">
        <v>142</v>
      </c>
      <c r="G27" s="126" t="s">
        <v>164</v>
      </c>
      <c r="H27" s="130">
        <v>1128430986</v>
      </c>
      <c r="I27" s="131">
        <v>9346824</v>
      </c>
      <c r="J27" s="132">
        <v>28040472</v>
      </c>
      <c r="K27" s="69" t="s">
        <v>48</v>
      </c>
      <c r="L27" s="133" t="s">
        <v>48</v>
      </c>
      <c r="M27" s="121" t="s">
        <v>161</v>
      </c>
      <c r="N27" s="98" cm="1">
        <f t="array" ref="N27">_xlfn.XLOOKUP(Contrato[[#This Row],[SUPERVISOR TITULAR]],[1]!PERSONAL_ACTIVO_2024[[#All],[Nombre completo]],[1]!PERSONAL_ACTIVO_2024[[#All],[Documento identidad]],"",0)</f>
        <v>43595405</v>
      </c>
      <c r="O27" s="121" t="s">
        <v>160</v>
      </c>
      <c r="P27" s="134" cm="1">
        <f t="array" ref="P27">_xlfn.XLOOKUP(Contrato[[#This Row],[SUPERVISOR SUPLENTE ]],[1]!PERSONAL_ACTIVO_2024[[#All],[Nombre completo]],[1]!PERSONAL_ACTIVO_2024[[#All],[Documento identidad]],"",0)</f>
        <v>43972678</v>
      </c>
      <c r="Q27" s="135">
        <v>10</v>
      </c>
      <c r="R27" s="42" t="str" cm="1">
        <f t="array" ref="R27">_xlfn.XLOOKUP(Contrato[[#This Row],[CDP]],[1]!DISPONIBILIDADES_2024[[#All],[consecutivo]],[1]!DISPONIBILIDADES_2024[[#All],[fecha_aprobacion]],"",0)</f>
        <v>12/01/2024 11:49</v>
      </c>
      <c r="S27" s="43">
        <f>SUMIF([1]!DISPONIBILIDADES_2024[[#All],[consecutivo]],Contrato[[#This Row],[CDP]],[1]!DISPONIBILIDADES_2024[[#All],[valor_total_rubro]])</f>
        <v>0</v>
      </c>
      <c r="T27" s="44" cm="1">
        <f t="array" ref="T27">_xlfn.XLOOKUP(Contrato[[#This Row],[CONTRATO]]&amp;Contrato[[#This Row],[CDP]],[1]!Corr_Contr_CDP[[#All],[CONTRATO-CDP]],[1]!Corr_Contr_CDP[[#All],[CRP]],_xlfn.XLOOKUP(Contrato[[#This Row],[CDP]],[1]!COMPROMISOS_2024[[#All],[disponibilidad]],[1]!COMPROMISOS_2024[[#All],[consecutivo]],"",0),0)</f>
        <v>9</v>
      </c>
      <c r="U27" s="45" t="str" cm="1">
        <f t="array" ref="U27">+_xlfn.XLOOKUP(Contrato[[#This Row],[RCP]],[1]!COMPROMISOS_2024[[#All],[consecutivo]],[1]!COMPROMISOS_2024[[#All],[fecha_aprobacion]],"",0)</f>
        <v>18/01/2024 16:18</v>
      </c>
      <c r="V27" s="46">
        <f>SUMIF([1]!COMPROMISOS_2024[[#All],[consecutivo]],Contrato[[#This Row],[RCP]],[1]!COMPROMISOS_2024[[#All],[valor_total]])</f>
        <v>28040472</v>
      </c>
      <c r="W27" s="47">
        <v>45309</v>
      </c>
      <c r="X27" s="47">
        <v>45309</v>
      </c>
      <c r="Y27" s="48">
        <v>45309</v>
      </c>
      <c r="Z27" s="49">
        <v>45399</v>
      </c>
      <c r="AA27" s="101" t="s">
        <v>165</v>
      </c>
      <c r="AB27" s="30" t="s">
        <v>148</v>
      </c>
      <c r="AD27" s="127">
        <v>202000003467</v>
      </c>
      <c r="AE27" s="27" t="s">
        <v>75</v>
      </c>
      <c r="AF27" s="55" t="str">
        <f>TEXT(LEFT(Contrato[[#This Row],[CONTRATO]],3),"0")</f>
        <v>6</v>
      </c>
      <c r="AG27" s="55" t="str">
        <f>IF(LEN(Contrato[[#This Row],[Contrato2]])=3,Contrato[[#This Row],[Contrato2]],TEXT(Contrato[[#This Row],[Contrato2]],"000"))</f>
        <v>006</v>
      </c>
      <c r="AH27" s="56">
        <f ca="1">IFERROR(_xlfn.DAYS(Contrato[[#This Row],[Fecha Proyectada liquidación]],TODAY())/30,"")</f>
        <v>-6.4666666666666668</v>
      </c>
      <c r="AI27" s="57">
        <f>+Contrato[[#This Row],[FECHA TERMINACIÓN ]]+120</f>
        <v>45519</v>
      </c>
      <c r="AK27" s="59" t="str">
        <f ca="1">IF(Contrato[[#This Row],[FECHA TERMINACIÓN ]]&lt;TODAY(), "Terminado",IF(ISNUMBER(Contrato[[#This Row],[Fecha Real de liquiidación ]]),"Liquidado",IF(Contrato[[#This Row],[FECHA TERMINACIÓN ]]&gt;=TODAY(),"En ejecución","")))</f>
        <v>Terminado</v>
      </c>
      <c r="AL27" s="60">
        <f>SUMIF([1]!COMPROMISOS_2024[[#All],[consecutivo]],Contrato[[#This Row],[RCP]],[1]!COMPROMISOS_2024[[#All],[Total pagado]])</f>
        <v>28040472</v>
      </c>
      <c r="AM27" s="61">
        <f>IFERROR(Contrato[[#This Row],[Pagos]]/Contrato[[#This Row],[VALOR CONTRATO]],0)</f>
        <v>1</v>
      </c>
      <c r="AN27" s="110">
        <f>+Contrato[[#This Row],[VALOR CONTRATO]]-Contrato[[#This Row],[Pagos]]</f>
        <v>0</v>
      </c>
      <c r="AO27" s="136" t="str" cm="1">
        <f t="array" ref="AO27">_xlfn.XLOOKUP(Contrato[[#This Row],[DOCUMENTO ]],[1]!PERSONAL_ACTIVO_2024[[#All],[Documento identidad]],[1]!PERSONAL_ACTIVO_2024[[#All],[Mail ]],0,0)</f>
        <v>cfranco@indeportesantioquia.gov.co</v>
      </c>
      <c r="AP27" s="58" t="str" cm="1">
        <f t="array" ref="AP27">_xlfn.XLOOKUP(Contrato[[#This Row],[DOCUMENTO]],[1]!PERSONAL_ACTIVO_2024[[#All],[Documento identidad]],[1]!PERSONAL_ACTIVO_2024[[#All],[Mail ]],0,0)</f>
        <v>lcano@indeportesantioquia.gov.co</v>
      </c>
      <c r="AQ27" s="58" cm="1">
        <f t="array" ref="AQ27">IF(ISBLANK(Contrato[[#This Row],[DEPENDENCIA ]]),0,IFERROR(_xlfn.XLOOKUP(Contrato[[#This Row],[DEPENDENCIA ]],[1]!PERSONAL_ACTIVO_2024[[#All],[Dependencia]],[1]!PERSONAL_ACTIVO_2024[[#All],[Mail ]],0,0),0))</f>
        <v>0</v>
      </c>
    </row>
    <row r="28" spans="1:43" ht="34.5" customHeight="1" x14ac:dyDescent="0.25">
      <c r="A28" s="27">
        <v>379</v>
      </c>
      <c r="B28" s="26">
        <v>7</v>
      </c>
      <c r="C28" s="28" t="s">
        <v>166</v>
      </c>
      <c r="D28" s="64" t="s">
        <v>132</v>
      </c>
      <c r="E28" s="91" t="s">
        <v>111</v>
      </c>
      <c r="F28" s="114" t="s">
        <v>142</v>
      </c>
      <c r="G28" s="137" t="s">
        <v>167</v>
      </c>
      <c r="H28" s="138">
        <v>1017208914</v>
      </c>
      <c r="I28" s="131">
        <v>7690469</v>
      </c>
      <c r="J28" s="139">
        <v>23071407</v>
      </c>
      <c r="K28" s="69" t="s">
        <v>48</v>
      </c>
      <c r="L28" s="133" t="s">
        <v>48</v>
      </c>
      <c r="M28" s="119" t="s">
        <v>168</v>
      </c>
      <c r="N28" s="98" cm="1">
        <f t="array" ref="N28">_xlfn.XLOOKUP(Contrato[[#This Row],[SUPERVISOR TITULAR]],[1]!PERSONAL_ACTIVO_2024[[#All],[Nombre completo]],[1]!PERSONAL_ACTIVO_2024[[#All],[Documento identidad]],"",0)</f>
        <v>21509270</v>
      </c>
      <c r="O28" s="121" t="s">
        <v>169</v>
      </c>
      <c r="P28" s="140" cm="1">
        <f t="array" ref="P28">_xlfn.XLOOKUP(Contrato[[#This Row],[SUPERVISOR SUPLENTE ]],[1]!PERSONAL_ACTIVO_2024[[#All],[Nombre completo]],[1]!PERSONAL_ACTIVO_2024[[#All],[Documento identidad]],"",0)</f>
        <v>1152209809</v>
      </c>
      <c r="Q28" s="141">
        <v>35</v>
      </c>
      <c r="R28" s="42" t="str" cm="1">
        <f t="array" ref="R28">_xlfn.XLOOKUP(Contrato[[#This Row],[CDP]],[1]!DISPONIBILIDADES_2024[[#All],[consecutivo]],[1]!DISPONIBILIDADES_2024[[#All],[fecha_aprobacion]],"",0)</f>
        <v>15/01/2024 17:17</v>
      </c>
      <c r="S28" s="43">
        <f>SUMIF([1]!DISPONIBILIDADES_2024[[#All],[consecutivo]],Contrato[[#This Row],[CDP]],[1]!DISPONIBILIDADES_2024[[#All],[valor_total_rubro]])</f>
        <v>0</v>
      </c>
      <c r="T28" s="44" cm="1">
        <f t="array" ref="T28">_xlfn.XLOOKUP(Contrato[[#This Row],[CONTRATO]]&amp;Contrato[[#This Row],[CDP]],[1]!Corr_Contr_CDP[[#All],[CONTRATO-CDP]],[1]!Corr_Contr_CDP[[#All],[CRP]],_xlfn.XLOOKUP(Contrato[[#This Row],[CDP]],[1]!COMPROMISOS_2024[[#All],[disponibilidad]],[1]!COMPROMISOS_2024[[#All],[consecutivo]],"",0),0)</f>
        <v>14</v>
      </c>
      <c r="U28" s="45" t="str" cm="1">
        <f t="array" ref="U28">+_xlfn.XLOOKUP(Contrato[[#This Row],[RCP]],[1]!COMPROMISOS_2024[[#All],[consecutivo]],[1]!COMPROMISOS_2024[[#All],[fecha_aprobacion]],"",0)</f>
        <v>22/01/2024 8:06</v>
      </c>
      <c r="V28" s="46">
        <f>SUMIF([1]!COMPROMISOS_2024[[#All],[consecutivo]],Contrato[[#This Row],[RCP]],[1]!COMPROMISOS_2024[[#All],[valor_total]])</f>
        <v>23071407</v>
      </c>
      <c r="W28" s="47">
        <v>45310</v>
      </c>
      <c r="X28" s="47">
        <v>45310</v>
      </c>
      <c r="Y28" s="48">
        <v>45313</v>
      </c>
      <c r="Z28" s="49">
        <v>45403</v>
      </c>
      <c r="AA28" s="128" t="s">
        <v>170</v>
      </c>
      <c r="AB28" s="30" t="s">
        <v>148</v>
      </c>
      <c r="AD28" s="129">
        <v>202000003468</v>
      </c>
      <c r="AE28" s="27" t="s">
        <v>75</v>
      </c>
      <c r="AF28" s="55" t="str">
        <f>TEXT(LEFT(Contrato[[#This Row],[CONTRATO]],3),"0")</f>
        <v>7</v>
      </c>
      <c r="AG28" s="55" t="str">
        <f>IF(LEN(Contrato[[#This Row],[Contrato2]])=3,Contrato[[#This Row],[Contrato2]],TEXT(Contrato[[#This Row],[Contrato2]],"000"))</f>
        <v>007</v>
      </c>
      <c r="AH28" s="56">
        <f ca="1">IFERROR(_xlfn.DAYS(Contrato[[#This Row],[Fecha Proyectada liquidación]],TODAY())/30,"")</f>
        <v>-6.333333333333333</v>
      </c>
      <c r="AI28" s="57">
        <f>+Contrato[[#This Row],[FECHA TERMINACIÓN ]]+120</f>
        <v>45523</v>
      </c>
      <c r="AK28" s="59" t="str">
        <f ca="1">IF(Contrato[[#This Row],[FECHA TERMINACIÓN ]]&lt;TODAY(), "Terminado",IF(ISNUMBER(Contrato[[#This Row],[Fecha Real de liquiidación ]]),"Liquidado",IF(Contrato[[#This Row],[FECHA TERMINACIÓN ]]&gt;=TODAY(),"En ejecución","")))</f>
        <v>Terminado</v>
      </c>
      <c r="AL28" s="60">
        <f>SUMIF([1]!COMPROMISOS_2024[[#All],[consecutivo]],Contrato[[#This Row],[RCP]],[1]!COMPROMISOS_2024[[#All],[Total pagado]])</f>
        <v>23071407</v>
      </c>
      <c r="AM28" s="61">
        <f>IFERROR(Contrato[[#This Row],[Pagos]]/Contrato[[#This Row],[VALOR CONTRATO]],0)</f>
        <v>1</v>
      </c>
      <c r="AN28" s="110">
        <f>+Contrato[[#This Row],[VALOR CONTRATO]]-Contrato[[#This Row],[Pagos]]</f>
        <v>0</v>
      </c>
      <c r="AO28" s="58" t="str" cm="1">
        <f t="array" ref="AO28">_xlfn.XLOOKUP(Contrato[[#This Row],[DOCUMENTO ]],[1]!PERSONAL_ACTIVO_2024[[#All],[Documento identidad]],[1]!PERSONAL_ACTIVO_2024[[#All],[Mail ]],0,0)</f>
        <v>gsanchez@indeportesantioquia.gov.co</v>
      </c>
      <c r="AP28" s="58" t="str" cm="1">
        <f t="array" ref="AP28">_xlfn.XLOOKUP(Contrato[[#This Row],[DOCUMENTO]],[1]!PERSONAL_ACTIVO_2024[[#All],[Documento identidad]],[1]!PERSONAL_ACTIVO_2024[[#All],[Mail ]],0,0)</f>
        <v>ahiguitae@indeportesantioquia.gov.co</v>
      </c>
      <c r="AQ28" s="58" t="str" cm="1">
        <f t="array" ref="AQ28">IF(ISBLANK(Contrato[[#This Row],[DEPENDENCIA ]]),0,IFERROR(_xlfn.XLOOKUP(Contrato[[#This Row],[DEPENDENCIA ]],[1]!PERSONAL_ACTIVO_2024[[#All],[Dependencia]],[1]!PERSONAL_ACTIVO_2024[[#All],[Mail ]],0,0),0))</f>
        <v>fcardona@indeportesantioquia.gov.co</v>
      </c>
    </row>
    <row r="29" spans="1:43" ht="34.5" customHeight="1" x14ac:dyDescent="0.25">
      <c r="A29" s="27">
        <v>380</v>
      </c>
      <c r="B29" s="26">
        <v>8</v>
      </c>
      <c r="C29" s="28" t="s">
        <v>171</v>
      </c>
      <c r="D29" s="64" t="s">
        <v>132</v>
      </c>
      <c r="E29" s="91" t="s">
        <v>111</v>
      </c>
      <c r="F29" s="114" t="s">
        <v>142</v>
      </c>
      <c r="G29" s="126" t="s">
        <v>172</v>
      </c>
      <c r="H29" s="142">
        <v>1128276230</v>
      </c>
      <c r="I29" s="131">
        <v>7690469</v>
      </c>
      <c r="J29" s="139">
        <v>23071407</v>
      </c>
      <c r="K29" s="54" t="s">
        <v>48</v>
      </c>
      <c r="L29" s="133" t="s">
        <v>48</v>
      </c>
      <c r="M29" s="119" t="s">
        <v>173</v>
      </c>
      <c r="N29" s="98" cm="1">
        <f t="array" ref="N29">_xlfn.XLOOKUP(Contrato[[#This Row],[SUPERVISOR TITULAR]],[1]!PERSONAL_ACTIVO_2024[[#All],[Nombre completo]],[1]!PERSONAL_ACTIVO_2024[[#All],[Documento identidad]],"",0)</f>
        <v>43816614</v>
      </c>
      <c r="O29" s="119" t="s">
        <v>174</v>
      </c>
      <c r="P29" s="134" cm="1">
        <f t="array" ref="P29">_xlfn.XLOOKUP(Contrato[[#This Row],[SUPERVISOR SUPLENTE ]],[1]!PERSONAL_ACTIVO_2024[[#All],[Nombre completo]],[1]!PERSONAL_ACTIVO_2024[[#All],[Documento identidad]],"",0)</f>
        <v>1035231869</v>
      </c>
      <c r="Q29" s="135">
        <v>33</v>
      </c>
      <c r="R29" s="42" t="str" cm="1">
        <f t="array" ref="R29">_xlfn.XLOOKUP(Contrato[[#This Row],[CDP]],[1]!DISPONIBILIDADES_2024[[#All],[consecutivo]],[1]!DISPONIBILIDADES_2024[[#All],[fecha_aprobacion]],"",0)</f>
        <v>15/01/2024 17:11</v>
      </c>
      <c r="S29" s="43">
        <f>SUMIF([1]!DISPONIBILIDADES_2024[[#All],[consecutivo]],Contrato[[#This Row],[CDP]],[1]!DISPONIBILIDADES_2024[[#All],[valor_total_rubro]])</f>
        <v>0</v>
      </c>
      <c r="T29" s="44" cm="1">
        <f t="array" ref="T29">_xlfn.XLOOKUP(Contrato[[#This Row],[CONTRATO]]&amp;Contrato[[#This Row],[CDP]],[1]!Corr_Contr_CDP[[#All],[CONTRATO-CDP]],[1]!Corr_Contr_CDP[[#All],[CRP]],_xlfn.XLOOKUP(Contrato[[#This Row],[CDP]],[1]!COMPROMISOS_2024[[#All],[disponibilidad]],[1]!COMPROMISOS_2024[[#All],[consecutivo]],"",0),0)</f>
        <v>13</v>
      </c>
      <c r="U29" s="45" t="str" cm="1">
        <f t="array" ref="U29">+_xlfn.XLOOKUP(Contrato[[#This Row],[RCP]],[1]!COMPROMISOS_2024[[#All],[consecutivo]],[1]!COMPROMISOS_2024[[#All],[fecha_aprobacion]],"",0)</f>
        <v>22/01/2024 8:00</v>
      </c>
      <c r="V29" s="46">
        <f>SUMIF([1]!COMPROMISOS_2024[[#All],[consecutivo]],Contrato[[#This Row],[RCP]],[1]!COMPROMISOS_2024[[#All],[valor_total]])</f>
        <v>23071407</v>
      </c>
      <c r="W29" s="47">
        <v>45310</v>
      </c>
      <c r="X29" s="47">
        <v>45310</v>
      </c>
      <c r="Y29" s="48">
        <v>45313</v>
      </c>
      <c r="Z29" s="49">
        <v>45403</v>
      </c>
      <c r="AA29" s="101" t="s">
        <v>175</v>
      </c>
      <c r="AB29" s="30" t="s">
        <v>148</v>
      </c>
      <c r="AD29" s="127">
        <v>202000003469</v>
      </c>
      <c r="AE29" s="27" t="s">
        <v>75</v>
      </c>
      <c r="AF29" s="55" t="str">
        <f>TEXT(LEFT(Contrato[[#This Row],[CONTRATO]],3),"0")</f>
        <v>8</v>
      </c>
      <c r="AG29" s="55" t="str">
        <f>IF(LEN(Contrato[[#This Row],[Contrato2]])=3,Contrato[[#This Row],[Contrato2]],TEXT(Contrato[[#This Row],[Contrato2]],"000"))</f>
        <v>008</v>
      </c>
      <c r="AH29" s="56">
        <f ca="1">IFERROR(_xlfn.DAYS(Contrato[[#This Row],[Fecha Proyectada liquidación]],TODAY())/30,"")</f>
        <v>-6.333333333333333</v>
      </c>
      <c r="AI29" s="57">
        <f>+Contrato[[#This Row],[FECHA TERMINACIÓN ]]+120</f>
        <v>45523</v>
      </c>
      <c r="AK29" s="59" t="str">
        <f ca="1">IF(Contrato[[#This Row],[FECHA TERMINACIÓN ]]&lt;TODAY(), "Terminado",IF(ISNUMBER(Contrato[[#This Row],[Fecha Real de liquiidación ]]),"Liquidado",IF(Contrato[[#This Row],[FECHA TERMINACIÓN ]]&gt;=TODAY(),"En ejecución","")))</f>
        <v>Terminado</v>
      </c>
      <c r="AL29" s="60">
        <f>SUMIF([1]!COMPROMISOS_2024[[#All],[consecutivo]],Contrato[[#This Row],[RCP]],[1]!COMPROMISOS_2024[[#All],[Total pagado]])</f>
        <v>23071407</v>
      </c>
      <c r="AM29" s="61">
        <f>IFERROR(Contrato[[#This Row],[Pagos]]/Contrato[[#This Row],[VALOR CONTRATO]],0)</f>
        <v>1</v>
      </c>
      <c r="AN29" s="110">
        <f>+Contrato[[#This Row],[VALOR CONTRATO]]-Contrato[[#This Row],[Pagos]]</f>
        <v>0</v>
      </c>
      <c r="AO29" s="58" t="str" cm="1">
        <f t="array" ref="AO29">_xlfn.XLOOKUP(Contrato[[#This Row],[DOCUMENTO ]],[1]!PERSONAL_ACTIVO_2024[[#All],[Documento identidad]],[1]!PERSONAL_ACTIVO_2024[[#All],[Mail ]],0,0)</f>
        <v>mvelasquezr@indeportesantioquia.gov.co</v>
      </c>
      <c r="AP29" s="58" t="str" cm="1">
        <f t="array" ref="AP29">_xlfn.XLOOKUP(Contrato[[#This Row],[DOCUMENTO]],[1]!PERSONAL_ACTIVO_2024[[#All],[Documento identidad]],[1]!PERSONAL_ACTIVO_2024[[#All],[Mail ]],0,0)</f>
        <v>yondago24@hotmail.com</v>
      </c>
      <c r="AQ29" s="58" t="str" cm="1">
        <f t="array" ref="AQ29">IF(ISBLANK(Contrato[[#This Row],[DEPENDENCIA ]]),0,IFERROR(_xlfn.XLOOKUP(Contrato[[#This Row],[DEPENDENCIA ]],[1]!PERSONAL_ACTIVO_2024[[#All],[Dependencia]],[1]!PERSONAL_ACTIVO_2024[[#All],[Mail ]],0,0),0))</f>
        <v>fcardona@indeportesantioquia.gov.co</v>
      </c>
    </row>
    <row r="30" spans="1:43" ht="34.5" customHeight="1" x14ac:dyDescent="0.25">
      <c r="A30" s="27">
        <v>378</v>
      </c>
      <c r="B30" s="26">
        <v>9</v>
      </c>
      <c r="C30" s="28" t="s">
        <v>176</v>
      </c>
      <c r="D30" s="64" t="s">
        <v>132</v>
      </c>
      <c r="E30" s="91" t="s">
        <v>111</v>
      </c>
      <c r="F30" s="114" t="s">
        <v>142</v>
      </c>
      <c r="G30" s="126" t="s">
        <v>177</v>
      </c>
      <c r="H30" s="142">
        <v>1039451091</v>
      </c>
      <c r="I30" s="94">
        <v>6879081</v>
      </c>
      <c r="J30" s="132">
        <v>20637243</v>
      </c>
      <c r="K30" s="54" t="s">
        <v>48</v>
      </c>
      <c r="L30" s="96" t="s">
        <v>48</v>
      </c>
      <c r="M30" s="119" t="s">
        <v>173</v>
      </c>
      <c r="N30" s="98" cm="1">
        <f t="array" ref="N30">_xlfn.XLOOKUP(Contrato[[#This Row],[SUPERVISOR TITULAR]],[1]!PERSONAL_ACTIVO_2024[[#All],[Nombre completo]],[1]!PERSONAL_ACTIVO_2024[[#All],[Documento identidad]],"",0)</f>
        <v>43816614</v>
      </c>
      <c r="O30" s="119" t="s">
        <v>174</v>
      </c>
      <c r="P30" s="134" cm="1">
        <f t="array" ref="P30">_xlfn.XLOOKUP(Contrato[[#This Row],[SUPERVISOR SUPLENTE ]],[1]!PERSONAL_ACTIVO_2024[[#All],[Nombre completo]],[1]!PERSONAL_ACTIVO_2024[[#All],[Documento identidad]],"",0)</f>
        <v>1035231869</v>
      </c>
      <c r="Q30" s="135">
        <v>32</v>
      </c>
      <c r="R30" s="42" t="str" cm="1">
        <f t="array" ref="R30">_xlfn.XLOOKUP(Contrato[[#This Row],[CDP]],[1]!DISPONIBILIDADES_2024[[#All],[consecutivo]],[1]!DISPONIBILIDADES_2024[[#All],[fecha_aprobacion]],"",0)</f>
        <v>15/01/2024 17:09</v>
      </c>
      <c r="S30" s="43">
        <f>SUMIF([1]!DISPONIBILIDADES_2024[[#All],[consecutivo]],Contrato[[#This Row],[CDP]],[1]!DISPONIBILIDADES_2024[[#All],[valor_total_rubro]])</f>
        <v>0</v>
      </c>
      <c r="T30" s="44" cm="1">
        <f t="array" ref="T30">_xlfn.XLOOKUP(Contrato[[#This Row],[CONTRATO]]&amp;Contrato[[#This Row],[CDP]],[1]!Corr_Contr_CDP[[#All],[CONTRATO-CDP]],[1]!Corr_Contr_CDP[[#All],[CRP]],_xlfn.XLOOKUP(Contrato[[#This Row],[CDP]],[1]!COMPROMISOS_2024[[#All],[disponibilidad]],[1]!COMPROMISOS_2024[[#All],[consecutivo]],"",0),0)</f>
        <v>16</v>
      </c>
      <c r="U30" s="45" t="str" cm="1">
        <f t="array" ref="U30">+_xlfn.XLOOKUP(Contrato[[#This Row],[RCP]],[1]!COMPROMISOS_2024[[#All],[consecutivo]],[1]!COMPROMISOS_2024[[#All],[fecha_aprobacion]],"",0)</f>
        <v>23/01/2024 11:09</v>
      </c>
      <c r="V30" s="46">
        <f>SUMIF([1]!COMPROMISOS_2024[[#All],[consecutivo]],Contrato[[#This Row],[RCP]],[1]!COMPROMISOS_2024[[#All],[valor_total]])</f>
        <v>20637243</v>
      </c>
      <c r="W30" s="47">
        <v>45314</v>
      </c>
      <c r="X30" s="47">
        <v>45314</v>
      </c>
      <c r="Y30" s="48">
        <v>45315</v>
      </c>
      <c r="Z30" s="49">
        <v>45405</v>
      </c>
      <c r="AA30" s="101" t="s">
        <v>178</v>
      </c>
      <c r="AB30" s="30" t="s">
        <v>148</v>
      </c>
      <c r="AD30" s="129">
        <v>202000003470</v>
      </c>
      <c r="AE30" s="27" t="s">
        <v>75</v>
      </c>
      <c r="AF30" s="55" t="str">
        <f>TEXT(LEFT(Contrato[[#This Row],[CONTRATO]],3),"0")</f>
        <v>9</v>
      </c>
      <c r="AG30" s="55" t="str">
        <f>IF(LEN(Contrato[[#This Row],[Contrato2]])=3,Contrato[[#This Row],[Contrato2]],TEXT(Contrato[[#This Row],[Contrato2]],"000"))</f>
        <v>009</v>
      </c>
      <c r="AH30" s="56">
        <f ca="1">IFERROR(_xlfn.DAYS(Contrato[[#This Row],[Fecha Proyectada liquidación]],TODAY())/30,"")</f>
        <v>-6.2666666666666666</v>
      </c>
      <c r="AI30" s="57">
        <f>+Contrato[[#This Row],[FECHA TERMINACIÓN ]]+120</f>
        <v>45525</v>
      </c>
      <c r="AK30" s="59" t="str">
        <f ca="1">IF(Contrato[[#This Row],[FECHA TERMINACIÓN ]]&lt;TODAY(), "Terminado",IF(ISNUMBER(Contrato[[#This Row],[Fecha Real de liquiidación ]]),"Liquidado",IF(Contrato[[#This Row],[FECHA TERMINACIÓN ]]&gt;=TODAY(),"En ejecución","")))</f>
        <v>Terminado</v>
      </c>
      <c r="AL30" s="60">
        <f>SUMIF([1]!COMPROMISOS_2024[[#All],[consecutivo]],Contrato[[#This Row],[RCP]],[1]!COMPROMISOS_2024[[#All],[Total pagado]])</f>
        <v>20637243</v>
      </c>
      <c r="AM30" s="61">
        <f>IFERROR(Contrato[[#This Row],[Pagos]]/Contrato[[#This Row],[VALOR CONTRATO]],0)</f>
        <v>1</v>
      </c>
      <c r="AN30" s="110">
        <f>+Contrato[[#This Row],[VALOR CONTRATO]]-Contrato[[#This Row],[Pagos]]</f>
        <v>0</v>
      </c>
      <c r="AO30" s="58" t="str" cm="1">
        <f t="array" ref="AO30">_xlfn.XLOOKUP(Contrato[[#This Row],[DOCUMENTO ]],[1]!PERSONAL_ACTIVO_2024[[#All],[Documento identidad]],[1]!PERSONAL_ACTIVO_2024[[#All],[Mail ]],0,0)</f>
        <v>mvelasquezr@indeportesantioquia.gov.co</v>
      </c>
      <c r="AP30" s="58" t="str" cm="1">
        <f t="array" ref="AP30">_xlfn.XLOOKUP(Contrato[[#This Row],[DOCUMENTO]],[1]!PERSONAL_ACTIVO_2024[[#All],[Documento identidad]],[1]!PERSONAL_ACTIVO_2024[[#All],[Mail ]],0,0)</f>
        <v>yondago24@hotmail.com</v>
      </c>
      <c r="AQ30" s="58" t="str" cm="1">
        <f t="array" ref="AQ30">IF(ISBLANK(Contrato[[#This Row],[DEPENDENCIA ]]),0,IFERROR(_xlfn.XLOOKUP(Contrato[[#This Row],[DEPENDENCIA ]],[1]!PERSONAL_ACTIVO_2024[[#All],[Dependencia]],[1]!PERSONAL_ACTIVO_2024[[#All],[Mail ]],0,0),0))</f>
        <v>fcardona@indeportesantioquia.gov.co</v>
      </c>
    </row>
    <row r="31" spans="1:43" ht="34.5" customHeight="1" x14ac:dyDescent="0.25">
      <c r="A31" s="27">
        <v>499</v>
      </c>
      <c r="B31" s="26">
        <v>10</v>
      </c>
      <c r="C31" s="28" t="s">
        <v>179</v>
      </c>
      <c r="D31" s="29" t="s">
        <v>44</v>
      </c>
      <c r="E31" s="91" t="s">
        <v>111</v>
      </c>
      <c r="F31" s="114" t="s">
        <v>142</v>
      </c>
      <c r="G31" s="126" t="s">
        <v>180</v>
      </c>
      <c r="H31" s="142">
        <v>8409278</v>
      </c>
      <c r="I31" s="117">
        <v>3986061</v>
      </c>
      <c r="J31" s="132">
        <v>11958183</v>
      </c>
      <c r="K31" s="54" t="s">
        <v>48</v>
      </c>
      <c r="L31" s="143" t="s">
        <v>48</v>
      </c>
      <c r="M31" s="119" t="s">
        <v>51</v>
      </c>
      <c r="N31" s="98" cm="1">
        <f t="array" ref="N31">_xlfn.XLOOKUP(Contrato[[#This Row],[SUPERVISOR TITULAR]],[1]!PERSONAL_ACTIVO_2024[[#All],[Nombre completo]],[1]!PERSONAL_ACTIVO_2024[[#All],[Documento identidad]],"",0)</f>
        <v>98663915</v>
      </c>
      <c r="O31" s="119" t="s">
        <v>181</v>
      </c>
      <c r="P31" s="134" t="str" cm="1">
        <f t="array" ref="P31">_xlfn.XLOOKUP(Contrato[[#This Row],[SUPERVISOR SUPLENTE ]],[1]!PERSONAL_ACTIVO_2024[[#All],[Nombre completo]],[1]!PERSONAL_ACTIVO_2024[[#All],[Documento identidad]],"",0)</f>
        <v/>
      </c>
      <c r="Q31" s="135">
        <v>15</v>
      </c>
      <c r="R31" s="42" t="str" cm="1">
        <f t="array" ref="R31">_xlfn.XLOOKUP(Contrato[[#This Row],[CDP]],[1]!DISPONIBILIDADES_2024[[#All],[consecutivo]],[1]!DISPONIBILIDADES_2024[[#All],[fecha_aprobacion]],"",0)</f>
        <v>12/01/2024 13:46</v>
      </c>
      <c r="S31" s="43">
        <f>SUMIF([1]!DISPONIBILIDADES_2024[[#All],[consecutivo]],Contrato[[#This Row],[CDP]],[1]!DISPONIBILIDADES_2024[[#All],[valor_total_rubro]])</f>
        <v>0</v>
      </c>
      <c r="T31" s="44" cm="1">
        <f t="array" ref="T31">_xlfn.XLOOKUP(Contrato[[#This Row],[CONTRATO]]&amp;Contrato[[#This Row],[CDP]],[1]!Corr_Contr_CDP[[#All],[CONTRATO-CDP]],[1]!Corr_Contr_CDP[[#All],[CRP]],_xlfn.XLOOKUP(Contrato[[#This Row],[CDP]],[1]!COMPROMISOS_2024[[#All],[disponibilidad]],[1]!COMPROMISOS_2024[[#All],[consecutivo]],"",0),0)</f>
        <v>18</v>
      </c>
      <c r="U31" s="45" t="str" cm="1">
        <f t="array" ref="U31">+_xlfn.XLOOKUP(Contrato[[#This Row],[RCP]],[1]!COMPROMISOS_2024[[#All],[consecutivo]],[1]!COMPROMISOS_2024[[#All],[fecha_aprobacion]],"",0)</f>
        <v>23/01/2024 15:55</v>
      </c>
      <c r="V31" s="46">
        <f>SUMIF([1]!COMPROMISOS_2024[[#All],[consecutivo]],Contrato[[#This Row],[RCP]],[1]!COMPROMISOS_2024[[#All],[valor_total]])</f>
        <v>11958183</v>
      </c>
      <c r="W31" s="47">
        <v>45314</v>
      </c>
      <c r="X31" s="47">
        <v>45314</v>
      </c>
      <c r="Y31" s="48">
        <v>45312</v>
      </c>
      <c r="Z31" s="49">
        <v>45405</v>
      </c>
      <c r="AA31" s="101" t="s">
        <v>182</v>
      </c>
      <c r="AB31" s="30" t="s">
        <v>148</v>
      </c>
      <c r="AD31" s="127">
        <v>202000003472</v>
      </c>
      <c r="AE31" s="27" t="s">
        <v>75</v>
      </c>
      <c r="AF31" s="55" t="str">
        <f>TEXT(LEFT(Contrato[[#This Row],[CONTRATO]],3),"0")</f>
        <v>10</v>
      </c>
      <c r="AG31" s="55" t="str">
        <f>IF(LEN(Contrato[[#This Row],[Contrato2]])=3,Contrato[[#This Row],[Contrato2]],TEXT(Contrato[[#This Row],[Contrato2]],"000"))</f>
        <v>010</v>
      </c>
      <c r="AH31" s="56">
        <f ca="1">IFERROR(_xlfn.DAYS(Contrato[[#This Row],[Fecha Proyectada liquidación]],TODAY())/30,"")</f>
        <v>-6.2666666666666666</v>
      </c>
      <c r="AI31" s="57">
        <f>+Contrato[[#This Row],[FECHA TERMINACIÓN ]]+120</f>
        <v>45525</v>
      </c>
      <c r="AK31" s="59" t="str">
        <f ca="1">IF(Contrato[[#This Row],[FECHA TERMINACIÓN ]]&lt;TODAY(), "Terminado",IF(ISNUMBER(Contrato[[#This Row],[Fecha Real de liquiidación ]]),"Liquidado",IF(Contrato[[#This Row],[FECHA TERMINACIÓN ]]&gt;=TODAY(),"En ejecución","")))</f>
        <v>Terminado</v>
      </c>
      <c r="AL31" s="60">
        <f>SUMIF([1]!COMPROMISOS_2024[[#All],[consecutivo]],Contrato[[#This Row],[RCP]],[1]!COMPROMISOS_2024[[#All],[Total pagado]])</f>
        <v>11958183</v>
      </c>
      <c r="AM31" s="61">
        <f>IFERROR(Contrato[[#This Row],[Pagos]]/Contrato[[#This Row],[VALOR CONTRATO]],0)</f>
        <v>1</v>
      </c>
      <c r="AN31" s="110">
        <f>+Contrato[[#This Row],[VALOR CONTRATO]]-Contrato[[#This Row],[Pagos]]</f>
        <v>0</v>
      </c>
      <c r="AO31" s="58" t="str" cm="1">
        <f t="array" ref="AO31">_xlfn.XLOOKUP(Contrato[[#This Row],[DOCUMENTO ]],[1]!PERSONAL_ACTIVO_2024[[#All],[Documento identidad]],[1]!PERSONAL_ACTIVO_2024[[#All],[Mail ]],0,0)</f>
        <v>fcardona@indeportesantioquia.gov.co</v>
      </c>
      <c r="AP31" s="58" cm="1">
        <f t="array" ref="AP31">_xlfn.XLOOKUP(Contrato[[#This Row],[DOCUMENTO]],[1]!PERSONAL_ACTIVO_2024[[#All],[Documento identidad]],[1]!PERSONAL_ACTIVO_2024[[#All],[Mail ]],0,0)</f>
        <v>0</v>
      </c>
      <c r="AQ31" s="58" cm="1">
        <f t="array" ref="AQ31">IF(ISBLANK(Contrato[[#This Row],[DEPENDENCIA ]]),0,IFERROR(_xlfn.XLOOKUP(Contrato[[#This Row],[DEPENDENCIA ]],[1]!PERSONAL_ACTIVO_2024[[#All],[Dependencia]],[1]!PERSONAL_ACTIVO_2024[[#All],[Mail ]],0,0),0))</f>
        <v>0</v>
      </c>
    </row>
    <row r="32" spans="1:43" ht="34.5" customHeight="1" x14ac:dyDescent="0.25">
      <c r="A32" s="27">
        <v>54</v>
      </c>
      <c r="B32" s="26">
        <v>11</v>
      </c>
      <c r="C32" s="28" t="s">
        <v>183</v>
      </c>
      <c r="D32" s="29" t="s">
        <v>184</v>
      </c>
      <c r="E32" s="91" t="s">
        <v>111</v>
      </c>
      <c r="F32" s="114" t="s">
        <v>133</v>
      </c>
      <c r="G32" s="126" t="s">
        <v>185</v>
      </c>
      <c r="H32" s="142">
        <v>900092385</v>
      </c>
      <c r="I32" s="144" t="s">
        <v>48</v>
      </c>
      <c r="J32" s="132">
        <v>268406537</v>
      </c>
      <c r="K32" s="54" t="s">
        <v>48</v>
      </c>
      <c r="L32" s="143" t="s">
        <v>186</v>
      </c>
      <c r="M32" s="119" t="s">
        <v>187</v>
      </c>
      <c r="N32" s="98" t="str" cm="1">
        <f t="array" ref="N32">_xlfn.XLOOKUP(Contrato[[#This Row],[SUPERVISOR TITULAR]],[1]!PERSONAL_ACTIVO_2024[[#All],[Nombre completo]],[1]!PERSONAL_ACTIVO_2024[[#All],[Documento identidad]],"",0)</f>
        <v/>
      </c>
      <c r="O32" s="119" t="s">
        <v>188</v>
      </c>
      <c r="P32" s="134" t="str" cm="1">
        <f t="array" ref="P32">_xlfn.XLOOKUP(Contrato[[#This Row],[SUPERVISOR SUPLENTE ]],[1]!PERSONAL_ACTIVO_2024[[#All],[Nombre completo]],[1]!PERSONAL_ACTIVO_2024[[#All],[Documento identidad]],"",0)</f>
        <v/>
      </c>
      <c r="Q32" s="135">
        <v>2</v>
      </c>
      <c r="R32" s="42" t="str" cm="1">
        <f t="array" ref="R32">_xlfn.XLOOKUP(Contrato[[#This Row],[CDP]],[1]!DISPONIBILIDADES_2024[[#All],[consecutivo]],[1]!DISPONIBILIDADES_2024[[#All],[fecha_aprobacion]],"",0)</f>
        <v>11/01/2024 13:24</v>
      </c>
      <c r="S32" s="43">
        <f>SUMIF([1]!DISPONIBILIDADES_2024[[#All],[consecutivo]],Contrato[[#This Row],[CDP]],[1]!DISPONIBILIDADES_2024[[#All],[valor_total_rubro]])</f>
        <v>0</v>
      </c>
      <c r="T32" s="44" cm="1">
        <f t="array" ref="T32">_xlfn.XLOOKUP(Contrato[[#This Row],[CONTRATO]]&amp;Contrato[[#This Row],[CDP]],[1]!Corr_Contr_CDP[[#All],[CONTRATO-CDP]],[1]!Corr_Contr_CDP[[#All],[CRP]],_xlfn.XLOOKUP(Contrato[[#This Row],[CDP]],[1]!COMPROMISOS_2024[[#All],[disponibilidad]],[1]!COMPROMISOS_2024[[#All],[consecutivo]],"",0),0)</f>
        <v>34</v>
      </c>
      <c r="U32" s="45" t="str" cm="1">
        <f t="array" ref="U32">+_xlfn.XLOOKUP(Contrato[[#This Row],[RCP]],[1]!COMPROMISOS_2024[[#All],[consecutivo]],[1]!COMPROMISOS_2024[[#All],[fecha_aprobacion]],"",0)</f>
        <v>26/01/2024 10:27</v>
      </c>
      <c r="V32" s="46">
        <f>SUMIF([1]!COMPROMISOS_2024[[#All],[consecutivo]],Contrato[[#This Row],[RCP]],[1]!COMPROMISOS_2024[[#All],[valor_total]])</f>
        <v>268406537</v>
      </c>
      <c r="W32" s="47">
        <v>45317</v>
      </c>
      <c r="X32" s="47">
        <v>45321</v>
      </c>
      <c r="Y32" s="48">
        <v>45321</v>
      </c>
      <c r="Z32" s="49">
        <v>45524</v>
      </c>
      <c r="AA32" s="101" t="s">
        <v>189</v>
      </c>
      <c r="AB32" s="29" t="s">
        <v>190</v>
      </c>
      <c r="AC32" s="145"/>
      <c r="AD32" s="129">
        <v>202000003473</v>
      </c>
      <c r="AE32" s="27" t="s">
        <v>75</v>
      </c>
      <c r="AF32" s="55" t="str">
        <f>TEXT(LEFT(Contrato[[#This Row],[CONTRATO]],3),"0")</f>
        <v>11</v>
      </c>
      <c r="AG32" s="55" t="str">
        <f>IF(LEN(Contrato[[#This Row],[Contrato2]])=3,Contrato[[#This Row],[Contrato2]],TEXT(Contrato[[#This Row],[Contrato2]],"000"))</f>
        <v>011</v>
      </c>
      <c r="AH32" s="56">
        <f ca="1">IFERROR(_xlfn.DAYS(Contrato[[#This Row],[Fecha Proyectada liquidación]],TODAY())/30,"")</f>
        <v>-2.2999999999999998</v>
      </c>
      <c r="AI32" s="57">
        <f>+Contrato[[#This Row],[FECHA TERMINACIÓN ]]+120</f>
        <v>45644</v>
      </c>
      <c r="AK32" s="59" t="str">
        <f ca="1">IF(Contrato[[#This Row],[FECHA TERMINACIÓN ]]&lt;TODAY(), "Terminado",IF(ISNUMBER(Contrato[[#This Row],[Fecha Real de liquiidación ]]),"Liquidado",IF(Contrato[[#This Row],[FECHA TERMINACIÓN ]]&gt;=TODAY(),"En ejecución","")))</f>
        <v>Terminado</v>
      </c>
      <c r="AL32" s="60">
        <f>SUMIF([1]!COMPROMISOS_2024[[#All],[consecutivo]],Contrato[[#This Row],[RCP]],[1]!COMPROMISOS_2024[[#All],[Total pagado]])</f>
        <v>265800303</v>
      </c>
      <c r="AM32" s="61">
        <f>IFERROR(Contrato[[#This Row],[Pagos]]/Contrato[[#This Row],[VALOR CONTRATO]],0)</f>
        <v>0.99028997568714205</v>
      </c>
      <c r="AN32" s="110">
        <f>+Contrato[[#This Row],[VALOR CONTRATO]]-Contrato[[#This Row],[Pagos]]</f>
        <v>2606234</v>
      </c>
      <c r="AO32" s="58" cm="1">
        <f t="array" ref="AO32">_xlfn.XLOOKUP(Contrato[[#This Row],[DOCUMENTO ]],[1]!PERSONAL_ACTIVO_2024[[#All],[Documento identidad]],[1]!PERSONAL_ACTIVO_2024[[#All],[Mail ]],0,0)</f>
        <v>0</v>
      </c>
      <c r="AP32" s="58" cm="1">
        <f t="array" ref="AP32">_xlfn.XLOOKUP(Contrato[[#This Row],[DOCUMENTO]],[1]!PERSONAL_ACTIVO_2024[[#All],[Documento identidad]],[1]!PERSONAL_ACTIVO_2024[[#All],[Mail ]],0,0)</f>
        <v>0</v>
      </c>
      <c r="AQ32" s="58" t="str" cm="1">
        <f t="array" ref="AQ32">IF(ISBLANK(Contrato[[#This Row],[DEPENDENCIA ]]),0,IFERROR(_xlfn.XLOOKUP(Contrato[[#This Row],[DEPENDENCIA ]],[1]!PERSONAL_ACTIVO_2024[[#All],[Dependencia]],[1]!PERSONAL_ACTIVO_2024[[#All],[Mail ]],0,0),0))</f>
        <v>jbermudez@indeportesantioquia.gov.co</v>
      </c>
    </row>
    <row r="33" spans="1:43" ht="34.5" customHeight="1" x14ac:dyDescent="0.25">
      <c r="A33" s="27">
        <v>343</v>
      </c>
      <c r="B33" s="26">
        <v>12</v>
      </c>
      <c r="C33" s="28" t="s">
        <v>191</v>
      </c>
      <c r="D33" s="64" t="s">
        <v>98</v>
      </c>
      <c r="E33" s="91" t="s">
        <v>111</v>
      </c>
      <c r="F33" s="114" t="s">
        <v>142</v>
      </c>
      <c r="G33" s="146" t="s">
        <v>192</v>
      </c>
      <c r="H33" s="130">
        <v>3377434</v>
      </c>
      <c r="I33" s="147">
        <v>7690469</v>
      </c>
      <c r="J33" s="148">
        <v>23071407</v>
      </c>
      <c r="K33" s="54" t="s">
        <v>48</v>
      </c>
      <c r="L33" s="96" t="s">
        <v>48</v>
      </c>
      <c r="M33" s="119" t="s">
        <v>193</v>
      </c>
      <c r="N33" s="98" t="str" cm="1">
        <f t="array" ref="N33">_xlfn.XLOOKUP(Contrato[[#This Row],[SUPERVISOR TITULAR]],[1]!PERSONAL_ACTIVO_2024[[#All],[Nombre completo]],[1]!PERSONAL_ACTIVO_2024[[#All],[Documento identidad]],"",0)</f>
        <v/>
      </c>
      <c r="O33" s="121" t="s">
        <v>194</v>
      </c>
      <c r="P33" s="140" cm="1">
        <f t="array" ref="P33">_xlfn.XLOOKUP(Contrato[[#This Row],[SUPERVISOR SUPLENTE ]],[1]!PERSONAL_ACTIVO_2024[[#All],[Nombre completo]],[1]!PERSONAL_ACTIVO_2024[[#All],[Documento identidad]],"",0)</f>
        <v>43548204</v>
      </c>
      <c r="Q33" s="141">
        <v>24</v>
      </c>
      <c r="R33" s="42" t="str" cm="1">
        <f t="array" ref="R33">_xlfn.XLOOKUP(Contrato[[#This Row],[CDP]],[1]!DISPONIBILIDADES_2024[[#All],[consecutivo]],[1]!DISPONIBILIDADES_2024[[#All],[fecha_aprobacion]],"",0)</f>
        <v>12/01/2024 15:55</v>
      </c>
      <c r="S33" s="43">
        <f>SUMIF([1]!DISPONIBILIDADES_2024[[#All],[consecutivo]],Contrato[[#This Row],[CDP]],[1]!DISPONIBILIDADES_2024[[#All],[valor_total_rubro]])</f>
        <v>0</v>
      </c>
      <c r="T33" s="44" cm="1">
        <f t="array" ref="T33">_xlfn.XLOOKUP(Contrato[[#This Row],[CONTRATO]]&amp;Contrato[[#This Row],[CDP]],[1]!Corr_Contr_CDP[[#All],[CONTRATO-CDP]],[1]!Corr_Contr_CDP[[#All],[CRP]],_xlfn.XLOOKUP(Contrato[[#This Row],[CDP]],[1]!COMPROMISOS_2024[[#All],[disponibilidad]],[1]!COMPROMISOS_2024[[#All],[consecutivo]],"",0),0)</f>
        <v>27</v>
      </c>
      <c r="U33" s="45" t="str" cm="1">
        <f t="array" ref="U33">+_xlfn.XLOOKUP(Contrato[[#This Row],[RCP]],[1]!COMPROMISOS_2024[[#All],[consecutivo]],[1]!COMPROMISOS_2024[[#All],[fecha_aprobacion]],"",0)</f>
        <v>24/01/2024 15:21</v>
      </c>
      <c r="V33" s="46">
        <f>SUMIF([1]!COMPROMISOS_2024[[#All],[consecutivo]],Contrato[[#This Row],[RCP]],[1]!COMPROMISOS_2024[[#All],[valor_total]])</f>
        <v>23071407</v>
      </c>
      <c r="W33" s="47">
        <v>45315</v>
      </c>
      <c r="X33" s="47">
        <v>45316</v>
      </c>
      <c r="Y33" s="48">
        <v>45316</v>
      </c>
      <c r="Z33" s="49">
        <v>45404</v>
      </c>
      <c r="AA33" s="101" t="s">
        <v>195</v>
      </c>
      <c r="AB33" s="30" t="s">
        <v>148</v>
      </c>
      <c r="AD33" s="127">
        <v>202000003474</v>
      </c>
      <c r="AE33" s="27" t="s">
        <v>75</v>
      </c>
      <c r="AF33" s="55" t="str">
        <f>TEXT(LEFT(Contrato[[#This Row],[CONTRATO]],3),"0")</f>
        <v>12</v>
      </c>
      <c r="AG33" s="55" t="str">
        <f>IF(LEN(Contrato[[#This Row],[Contrato2]])=3,Contrato[[#This Row],[Contrato2]],TEXT(Contrato[[#This Row],[Contrato2]],"000"))</f>
        <v>012</v>
      </c>
      <c r="AH33" s="56">
        <f ca="1">IFERROR(_xlfn.DAYS(Contrato[[#This Row],[Fecha Proyectada liquidación]],TODAY())/30,"")</f>
        <v>-6.3</v>
      </c>
      <c r="AI33" s="57">
        <f>+Contrato[[#This Row],[FECHA TERMINACIÓN ]]+120</f>
        <v>45524</v>
      </c>
      <c r="AK33" s="59" t="str">
        <f ca="1">IF(Contrato[[#This Row],[FECHA TERMINACIÓN ]]&lt;TODAY(), "Terminado",IF(ISNUMBER(Contrato[[#This Row],[Fecha Real de liquiidación ]]),"Liquidado",IF(Contrato[[#This Row],[FECHA TERMINACIÓN ]]&gt;=TODAY(),"En ejecución","")))</f>
        <v>Terminado</v>
      </c>
      <c r="AL33" s="60">
        <f>SUMIF([1]!COMPROMISOS_2024[[#All],[consecutivo]],Contrato[[#This Row],[RCP]],[1]!COMPROMISOS_2024[[#All],[Total pagado]])</f>
        <v>23071407</v>
      </c>
      <c r="AM33" s="61">
        <f>IFERROR(Contrato[[#This Row],[Pagos]]/Contrato[[#This Row],[VALOR CONTRATO]],0)</f>
        <v>1</v>
      </c>
      <c r="AN33" s="110">
        <f>+Contrato[[#This Row],[VALOR CONTRATO]]-Contrato[[#This Row],[Pagos]]</f>
        <v>0</v>
      </c>
      <c r="AO33" s="58" cm="1">
        <f t="array" ref="AO33">_xlfn.XLOOKUP(Contrato[[#This Row],[DOCUMENTO ]],[1]!PERSONAL_ACTIVO_2024[[#All],[Documento identidad]],[1]!PERSONAL_ACTIVO_2024[[#All],[Mail ]],0,0)</f>
        <v>0</v>
      </c>
      <c r="AP33" s="58" t="str" cm="1">
        <f t="array" ref="AP33">_xlfn.XLOOKUP(Contrato[[#This Row],[DOCUMENTO]],[1]!PERSONAL_ACTIVO_2024[[#All],[Documento identidad]],[1]!PERSONAL_ACTIVO_2024[[#All],[Mail ]],0,0)</f>
        <v>cmedina@indeportesantioquia.gov.co</v>
      </c>
      <c r="AQ33" s="58" cm="1">
        <f t="array" ref="AQ33">IF(ISBLANK(Contrato[[#This Row],[DEPENDENCIA ]]),0,IFERROR(_xlfn.XLOOKUP(Contrato[[#This Row],[DEPENDENCIA ]],[1]!PERSONAL_ACTIVO_2024[[#All],[Dependencia]],[1]!PERSONAL_ACTIVO_2024[[#All],[Mail ]],0,0),0))</f>
        <v>0</v>
      </c>
    </row>
    <row r="34" spans="1:43" ht="34.5" customHeight="1" x14ac:dyDescent="0.25">
      <c r="A34" s="27">
        <v>504</v>
      </c>
      <c r="B34" s="26">
        <v>13</v>
      </c>
      <c r="C34" s="28" t="s">
        <v>196</v>
      </c>
      <c r="D34" s="29" t="s">
        <v>44</v>
      </c>
      <c r="E34" s="91" t="s">
        <v>111</v>
      </c>
      <c r="F34" s="114" t="s">
        <v>142</v>
      </c>
      <c r="G34" s="146" t="s">
        <v>197</v>
      </c>
      <c r="H34" s="130">
        <v>1039050471</v>
      </c>
      <c r="I34" s="147">
        <v>4171510</v>
      </c>
      <c r="J34" s="148">
        <v>12514530</v>
      </c>
      <c r="K34" s="54" t="s">
        <v>48</v>
      </c>
      <c r="L34" s="96" t="s">
        <v>48</v>
      </c>
      <c r="M34" s="119" t="s">
        <v>198</v>
      </c>
      <c r="N34" s="98" cm="1">
        <f t="array" ref="N34">_xlfn.XLOOKUP(Contrato[[#This Row],[SUPERVISOR TITULAR]],[1]!PERSONAL_ACTIVO_2024[[#All],[Nombre completo]],[1]!PERSONAL_ACTIVO_2024[[#All],[Documento identidad]],"",0)</f>
        <v>1040030534</v>
      </c>
      <c r="O34" s="121" t="s">
        <v>199</v>
      </c>
      <c r="P34" s="140" t="str" cm="1">
        <f t="array" ref="P34">_xlfn.XLOOKUP(Contrato[[#This Row],[SUPERVISOR SUPLENTE ]],[1]!PERSONAL_ACTIVO_2024[[#All],[Nombre completo]],[1]!PERSONAL_ACTIVO_2024[[#All],[Documento identidad]],"",0)</f>
        <v/>
      </c>
      <c r="Q34" s="141">
        <v>6</v>
      </c>
      <c r="R34" s="42" t="str" cm="1">
        <f t="array" ref="R34">_xlfn.XLOOKUP(Contrato[[#This Row],[CDP]],[1]!DISPONIBILIDADES_2024[[#All],[consecutivo]],[1]!DISPONIBILIDADES_2024[[#All],[fecha_aprobacion]],"",0)</f>
        <v>12/01/2024 10:11</v>
      </c>
      <c r="S34" s="43">
        <f>SUMIF([1]!DISPONIBILIDADES_2024[[#All],[consecutivo]],Contrato[[#This Row],[CDP]],[1]!DISPONIBILIDADES_2024[[#All],[valor_total_rubro]])</f>
        <v>0</v>
      </c>
      <c r="T34" s="44" cm="1">
        <f t="array" ref="T34">_xlfn.XLOOKUP(Contrato[[#This Row],[CONTRATO]]&amp;Contrato[[#This Row],[CDP]],[1]!Corr_Contr_CDP[[#All],[CONTRATO-CDP]],[1]!Corr_Contr_CDP[[#All],[CRP]],_xlfn.XLOOKUP(Contrato[[#This Row],[CDP]],[1]!COMPROMISOS_2024[[#All],[disponibilidad]],[1]!COMPROMISOS_2024[[#All],[consecutivo]],"",0),0)</f>
        <v>28</v>
      </c>
      <c r="U34" s="45" t="str" cm="1">
        <f t="array" ref="U34">+_xlfn.XLOOKUP(Contrato[[#This Row],[RCP]],[1]!COMPROMISOS_2024[[#All],[consecutivo]],[1]!COMPROMISOS_2024[[#All],[fecha_aprobacion]],"",0)</f>
        <v>25/01/2024 8:01</v>
      </c>
      <c r="V34" s="46">
        <f>SUMIF([1]!COMPROMISOS_2024[[#All],[consecutivo]],Contrato[[#This Row],[RCP]],[1]!COMPROMISOS_2024[[#All],[valor_total]])</f>
        <v>12514530</v>
      </c>
      <c r="W34" s="47">
        <v>45315</v>
      </c>
      <c r="X34" s="47">
        <v>45315</v>
      </c>
      <c r="Y34" s="48">
        <v>45316</v>
      </c>
      <c r="Z34" s="49">
        <v>45406</v>
      </c>
      <c r="AA34" s="101" t="s">
        <v>200</v>
      </c>
      <c r="AB34" s="30" t="s">
        <v>148</v>
      </c>
      <c r="AD34" s="129">
        <v>202000003477</v>
      </c>
      <c r="AE34" s="27" t="s">
        <v>75</v>
      </c>
      <c r="AF34" s="55" t="str">
        <f>TEXT(LEFT(Contrato[[#This Row],[CONTRATO]],3),"0")</f>
        <v>13</v>
      </c>
      <c r="AG34" s="55" t="str">
        <f>IF(LEN(Contrato[[#This Row],[Contrato2]])=3,Contrato[[#This Row],[Contrato2]],TEXT(Contrato[[#This Row],[Contrato2]],"000"))</f>
        <v>013</v>
      </c>
      <c r="AH34" s="56">
        <f ca="1">IFERROR(_xlfn.DAYS(Contrato[[#This Row],[Fecha Proyectada liquidación]],TODAY())/30,"")</f>
        <v>-6.2333333333333334</v>
      </c>
      <c r="AI34" s="57">
        <f>+Contrato[[#This Row],[FECHA TERMINACIÓN ]]+120</f>
        <v>45526</v>
      </c>
      <c r="AK34" s="59" t="str">
        <f ca="1">IF(Contrato[[#This Row],[FECHA TERMINACIÓN ]]&lt;TODAY(), "Terminado",IF(ISNUMBER(Contrato[[#This Row],[Fecha Real de liquiidación ]]),"Liquidado",IF(Contrato[[#This Row],[FECHA TERMINACIÓN ]]&gt;=TODAY(),"En ejecución","")))</f>
        <v>Terminado</v>
      </c>
      <c r="AL34" s="60">
        <f>SUMIF([1]!COMPROMISOS_2024[[#All],[consecutivo]],Contrato[[#This Row],[RCP]],[1]!COMPROMISOS_2024[[#All],[Total pagado]])</f>
        <v>12514530</v>
      </c>
      <c r="AM34" s="61">
        <f>IFERROR(Contrato[[#This Row],[Pagos]]/Contrato[[#This Row],[VALOR CONTRATO]],0)</f>
        <v>1</v>
      </c>
      <c r="AN34" s="110">
        <f>+Contrato[[#This Row],[VALOR CONTRATO]]-Contrato[[#This Row],[Pagos]]</f>
        <v>0</v>
      </c>
      <c r="AO34" s="58" t="str" cm="1">
        <f t="array" ref="AO34">_xlfn.XLOOKUP(Contrato[[#This Row],[DOCUMENTO ]],[1]!PERSONAL_ACTIVO_2024[[#All],[Documento identidad]],[1]!PERSONAL_ACTIVO_2024[[#All],[Mail ]],0,0)</f>
        <v>lramirezt@indeportesantioquia.gov.co</v>
      </c>
      <c r="AP34" s="58" cm="1">
        <f t="array" ref="AP34">_xlfn.XLOOKUP(Contrato[[#This Row],[DOCUMENTO]],[1]!PERSONAL_ACTIVO_2024[[#All],[Documento identidad]],[1]!PERSONAL_ACTIVO_2024[[#All],[Mail ]],0,0)</f>
        <v>0</v>
      </c>
      <c r="AQ34" s="58" cm="1">
        <f t="array" ref="AQ34">IF(ISBLANK(Contrato[[#This Row],[DEPENDENCIA ]]),0,IFERROR(_xlfn.XLOOKUP(Contrato[[#This Row],[DEPENDENCIA ]],[1]!PERSONAL_ACTIVO_2024[[#All],[Dependencia]],[1]!PERSONAL_ACTIVO_2024[[#All],[Mail ]],0,0),0))</f>
        <v>0</v>
      </c>
    </row>
    <row r="35" spans="1:43" ht="34.5" customHeight="1" x14ac:dyDescent="0.25">
      <c r="A35" s="27">
        <v>507</v>
      </c>
      <c r="B35" s="26">
        <v>14</v>
      </c>
      <c r="C35" s="28" t="s">
        <v>196</v>
      </c>
      <c r="D35" s="29" t="s">
        <v>44</v>
      </c>
      <c r="E35" s="91" t="s">
        <v>111</v>
      </c>
      <c r="F35" s="114" t="s">
        <v>142</v>
      </c>
      <c r="G35" s="146" t="s">
        <v>201</v>
      </c>
      <c r="H35" s="130">
        <v>43063996</v>
      </c>
      <c r="I35" s="147">
        <v>4171510</v>
      </c>
      <c r="J35" s="148">
        <v>12514530</v>
      </c>
      <c r="K35" s="74" t="s">
        <v>48</v>
      </c>
      <c r="L35" s="96" t="s">
        <v>48</v>
      </c>
      <c r="M35" s="119" t="s">
        <v>198</v>
      </c>
      <c r="N35" s="98" cm="1">
        <f t="array" ref="N35">_xlfn.XLOOKUP(Contrato[[#This Row],[SUPERVISOR TITULAR]],[1]!PERSONAL_ACTIVO_2024[[#All],[Nombre completo]],[1]!PERSONAL_ACTIVO_2024[[#All],[Documento identidad]],"",0)</f>
        <v>1040030534</v>
      </c>
      <c r="O35" s="121" t="s">
        <v>199</v>
      </c>
      <c r="P35" s="140" t="str" cm="1">
        <f t="array" ref="P35">_xlfn.XLOOKUP(Contrato[[#This Row],[SUPERVISOR SUPLENTE ]],[1]!PERSONAL_ACTIVO_2024[[#All],[Nombre completo]],[1]!PERSONAL_ACTIVO_2024[[#All],[Documento identidad]],"",0)</f>
        <v/>
      </c>
      <c r="Q35" s="135">
        <v>8</v>
      </c>
      <c r="R35" s="42" t="str" cm="1">
        <f t="array" ref="R35">_xlfn.XLOOKUP(Contrato[[#This Row],[CDP]],[1]!DISPONIBILIDADES_2024[[#All],[consecutivo]],[1]!DISPONIBILIDADES_2024[[#All],[fecha_aprobacion]],"",0)</f>
        <v>12/01/2024 10:16</v>
      </c>
      <c r="S35" s="43">
        <f>SUMIF([1]!DISPONIBILIDADES_2024[[#All],[consecutivo]],Contrato[[#This Row],[CDP]],[1]!DISPONIBILIDADES_2024[[#All],[valor_total_rubro]])</f>
        <v>0</v>
      </c>
      <c r="T35" s="44" cm="1">
        <f t="array" ref="T35">_xlfn.XLOOKUP(Contrato[[#This Row],[CONTRATO]]&amp;Contrato[[#This Row],[CDP]],[1]!Corr_Contr_CDP[[#All],[CONTRATO-CDP]],[1]!Corr_Contr_CDP[[#All],[CRP]],_xlfn.XLOOKUP(Contrato[[#This Row],[CDP]],[1]!COMPROMISOS_2024[[#All],[disponibilidad]],[1]!COMPROMISOS_2024[[#All],[consecutivo]],"",0),0)</f>
        <v>15</v>
      </c>
      <c r="U35" s="45" t="str" cm="1">
        <f t="array" ref="U35">+_xlfn.XLOOKUP(Contrato[[#This Row],[RCP]],[1]!COMPROMISOS_2024[[#All],[consecutivo]],[1]!COMPROMISOS_2024[[#All],[fecha_aprobacion]],"",0)</f>
        <v>23/01/2024 10:48</v>
      </c>
      <c r="V35" s="46">
        <f>SUMIF([1]!COMPROMISOS_2024[[#All],[consecutivo]],Contrato[[#This Row],[RCP]],[1]!COMPROMISOS_2024[[#All],[valor_total]])</f>
        <v>12514530</v>
      </c>
      <c r="W35" s="47">
        <v>45314</v>
      </c>
      <c r="X35" s="47">
        <v>45314</v>
      </c>
      <c r="Y35" s="48">
        <v>45315</v>
      </c>
      <c r="Z35" s="49">
        <v>45404</v>
      </c>
      <c r="AA35" s="101" t="s">
        <v>202</v>
      </c>
      <c r="AB35" s="30" t="s">
        <v>148</v>
      </c>
      <c r="AD35" s="127">
        <v>202000003478</v>
      </c>
      <c r="AE35" s="27" t="s">
        <v>75</v>
      </c>
      <c r="AF35" s="55" t="str">
        <f>TEXT(LEFT(Contrato[[#This Row],[CONTRATO]],3),"0")</f>
        <v>14</v>
      </c>
      <c r="AG35" s="55" t="str">
        <f>IF(LEN(Contrato[[#This Row],[Contrato2]])=3,Contrato[[#This Row],[Contrato2]],TEXT(Contrato[[#This Row],[Contrato2]],"000"))</f>
        <v>014</v>
      </c>
      <c r="AH35" s="56">
        <f ca="1">IFERROR(_xlfn.DAYS(Contrato[[#This Row],[Fecha Proyectada liquidación]],TODAY())/30,"")</f>
        <v>-6.3</v>
      </c>
      <c r="AI35" s="57">
        <f>+Contrato[[#This Row],[FECHA TERMINACIÓN ]]+120</f>
        <v>45524</v>
      </c>
      <c r="AK35" s="59" t="str">
        <f ca="1">IF(Contrato[[#This Row],[FECHA TERMINACIÓN ]]&lt;TODAY(), "Terminado",IF(ISNUMBER(Contrato[[#This Row],[Fecha Real de liquiidación ]]),"Liquidado",IF(Contrato[[#This Row],[FECHA TERMINACIÓN ]]&gt;=TODAY(),"En ejecución","")))</f>
        <v>Terminado</v>
      </c>
      <c r="AL35" s="60">
        <f>SUMIF([1]!COMPROMISOS_2024[[#All],[consecutivo]],Contrato[[#This Row],[RCP]],[1]!COMPROMISOS_2024[[#All],[Total pagado]])</f>
        <v>12514530</v>
      </c>
      <c r="AM35" s="61">
        <f>IFERROR(Contrato[[#This Row],[Pagos]]/Contrato[[#This Row],[VALOR CONTRATO]],0)</f>
        <v>1</v>
      </c>
      <c r="AN35" s="110">
        <f>+Contrato[[#This Row],[VALOR CONTRATO]]-Contrato[[#This Row],[Pagos]]</f>
        <v>0</v>
      </c>
      <c r="AO35" s="58" t="str" cm="1">
        <f t="array" ref="AO35">_xlfn.XLOOKUP(Contrato[[#This Row],[DOCUMENTO ]],[1]!PERSONAL_ACTIVO_2024[[#All],[Documento identidad]],[1]!PERSONAL_ACTIVO_2024[[#All],[Mail ]],0,0)</f>
        <v>lramirezt@indeportesantioquia.gov.co</v>
      </c>
      <c r="AP35" s="58" cm="1">
        <f t="array" ref="AP35">_xlfn.XLOOKUP(Contrato[[#This Row],[DOCUMENTO]],[1]!PERSONAL_ACTIVO_2024[[#All],[Documento identidad]],[1]!PERSONAL_ACTIVO_2024[[#All],[Mail ]],0,0)</f>
        <v>0</v>
      </c>
      <c r="AQ35" s="58" cm="1">
        <f t="array" ref="AQ35">IF(ISBLANK(Contrato[[#This Row],[DEPENDENCIA ]]),0,IFERROR(_xlfn.XLOOKUP(Contrato[[#This Row],[DEPENDENCIA ]],[1]!PERSONAL_ACTIVO_2024[[#All],[Dependencia]],[1]!PERSONAL_ACTIVO_2024[[#All],[Mail ]],0,0),0))</f>
        <v>0</v>
      </c>
    </row>
    <row r="36" spans="1:43" ht="34.5" customHeight="1" x14ac:dyDescent="0.25">
      <c r="A36" s="27">
        <v>381</v>
      </c>
      <c r="B36" s="26">
        <v>15</v>
      </c>
      <c r="C36" s="28" t="s">
        <v>203</v>
      </c>
      <c r="D36" s="64" t="s">
        <v>132</v>
      </c>
      <c r="E36" s="91" t="s">
        <v>111</v>
      </c>
      <c r="F36" s="114" t="s">
        <v>142</v>
      </c>
      <c r="G36" s="146" t="s">
        <v>204</v>
      </c>
      <c r="H36" s="130">
        <v>1017165383</v>
      </c>
      <c r="I36" s="147">
        <v>6879081</v>
      </c>
      <c r="J36" s="148">
        <v>20673243</v>
      </c>
      <c r="K36" s="113" t="s">
        <v>48</v>
      </c>
      <c r="L36" s="96" t="s">
        <v>48</v>
      </c>
      <c r="M36" s="119" t="s">
        <v>138</v>
      </c>
      <c r="N36" s="98" cm="1">
        <f t="array" ref="N36">_xlfn.XLOOKUP(Contrato[[#This Row],[SUPERVISOR TITULAR]],[1]!PERSONAL_ACTIVO_2024[[#All],[Nombre completo]],[1]!PERSONAL_ACTIVO_2024[[#All],[Documento identidad]],"",0)</f>
        <v>71220441</v>
      </c>
      <c r="O36" s="119" t="s">
        <v>205</v>
      </c>
      <c r="P36" s="134" t="str" cm="1">
        <f t="array" ref="P36">_xlfn.XLOOKUP(Contrato[[#This Row],[SUPERVISOR SUPLENTE ]],[1]!PERSONAL_ACTIVO_2024[[#All],[Nombre completo]],[1]!PERSONAL_ACTIVO_2024[[#All],[Documento identidad]],"",0)</f>
        <v/>
      </c>
      <c r="Q36" s="135">
        <v>34</v>
      </c>
      <c r="R36" s="42" t="str" cm="1">
        <f t="array" ref="R36">_xlfn.XLOOKUP(Contrato[[#This Row],[CDP]],[1]!DISPONIBILIDADES_2024[[#All],[consecutivo]],[1]!DISPONIBILIDADES_2024[[#All],[fecha_aprobacion]],"",0)</f>
        <v>15/01/2024 17:13</v>
      </c>
      <c r="S36" s="43">
        <f>SUMIF([1]!DISPONIBILIDADES_2024[[#All],[consecutivo]],Contrato[[#This Row],[CDP]],[1]!DISPONIBILIDADES_2024[[#All],[valor_total_rubro]])</f>
        <v>0</v>
      </c>
      <c r="T36" s="44" cm="1">
        <f t="array" ref="T36">_xlfn.XLOOKUP(Contrato[[#This Row],[CONTRATO]]&amp;Contrato[[#This Row],[CDP]],[1]!Corr_Contr_CDP[[#All],[CONTRATO-CDP]],[1]!Corr_Contr_CDP[[#All],[CRP]],_xlfn.XLOOKUP(Contrato[[#This Row],[CDP]],[1]!COMPROMISOS_2024[[#All],[disponibilidad]],[1]!COMPROMISOS_2024[[#All],[consecutivo]],"",0),0)</f>
        <v>24</v>
      </c>
      <c r="U36" s="45" t="str" cm="1">
        <f t="array" ref="U36">+_xlfn.XLOOKUP(Contrato[[#This Row],[RCP]],[1]!COMPROMISOS_2024[[#All],[consecutivo]],[1]!COMPROMISOS_2024[[#All],[fecha_aprobacion]],"",0)</f>
        <v>24/01/2024 11:17</v>
      </c>
      <c r="V36" s="46">
        <f>SUMIF([1]!COMPROMISOS_2024[[#All],[consecutivo]],Contrato[[#This Row],[RCP]],[1]!COMPROMISOS_2024[[#All],[valor_total]])</f>
        <v>20637243</v>
      </c>
      <c r="W36" s="47">
        <v>45314</v>
      </c>
      <c r="X36" s="47">
        <v>45314</v>
      </c>
      <c r="Y36" s="48">
        <v>45315</v>
      </c>
      <c r="Z36" s="49">
        <v>45405</v>
      </c>
      <c r="AA36" s="128" t="s">
        <v>206</v>
      </c>
      <c r="AB36" s="30" t="s">
        <v>148</v>
      </c>
      <c r="AD36" s="129">
        <v>202000003479</v>
      </c>
      <c r="AE36" s="27" t="s">
        <v>75</v>
      </c>
      <c r="AF36" s="55" t="str">
        <f>TEXT(LEFT(Contrato[[#This Row],[CONTRATO]],3),"0")</f>
        <v>15</v>
      </c>
      <c r="AG36" s="55" t="str">
        <f>IF(LEN(Contrato[[#This Row],[Contrato2]])=3,Contrato[[#This Row],[Contrato2]],TEXT(Contrato[[#This Row],[Contrato2]],"000"))</f>
        <v>015</v>
      </c>
      <c r="AH36" s="56">
        <f ca="1">IFERROR(_xlfn.DAYS(Contrato[[#This Row],[Fecha Proyectada liquidación]],TODAY())/30,"")</f>
        <v>-6.2666666666666666</v>
      </c>
      <c r="AI36" s="57">
        <f>+Contrato[[#This Row],[FECHA TERMINACIÓN ]]+120</f>
        <v>45525</v>
      </c>
      <c r="AK36" s="59" t="str">
        <f ca="1">IF(Contrato[[#This Row],[FECHA TERMINACIÓN ]]&lt;TODAY(), "Terminado",IF(ISNUMBER(Contrato[[#This Row],[Fecha Real de liquiidación ]]),"Liquidado",IF(Contrato[[#This Row],[FECHA TERMINACIÓN ]]&gt;=TODAY(),"En ejecución","")))</f>
        <v>Terminado</v>
      </c>
      <c r="AL36" s="60">
        <f>SUMIF([1]!COMPROMISOS_2024[[#All],[consecutivo]],Contrato[[#This Row],[RCP]],[1]!COMPROMISOS_2024[[#All],[Total pagado]])</f>
        <v>20637243</v>
      </c>
      <c r="AM36" s="61">
        <f>IFERROR(Contrato[[#This Row],[Pagos]]/Contrato[[#This Row],[VALOR CONTRATO]],0)</f>
        <v>0.99825861864052967</v>
      </c>
      <c r="AN36" s="110">
        <f>+Contrato[[#This Row],[VALOR CONTRATO]]-Contrato[[#This Row],[Pagos]]</f>
        <v>36000</v>
      </c>
      <c r="AO36" s="58" t="str" cm="1">
        <f t="array" ref="AO36">_xlfn.XLOOKUP(Contrato[[#This Row],[DOCUMENTO ]],[1]!PERSONAL_ACTIVO_2024[[#All],[Documento identidad]],[1]!PERSONAL_ACTIVO_2024[[#All],[Mail ]],0,0)</f>
        <v>fquiceno@indeportesantioquia.gov.co</v>
      </c>
      <c r="AP36" s="58" cm="1">
        <f t="array" ref="AP36">_xlfn.XLOOKUP(Contrato[[#This Row],[DOCUMENTO]],[1]!PERSONAL_ACTIVO_2024[[#All],[Documento identidad]],[1]!PERSONAL_ACTIVO_2024[[#All],[Mail ]],0,0)</f>
        <v>0</v>
      </c>
      <c r="AQ36" s="58" t="str" cm="1">
        <f t="array" ref="AQ36">IF(ISBLANK(Contrato[[#This Row],[DEPENDENCIA ]]),0,IFERROR(_xlfn.XLOOKUP(Contrato[[#This Row],[DEPENDENCIA ]],[1]!PERSONAL_ACTIVO_2024[[#All],[Dependencia]],[1]!PERSONAL_ACTIVO_2024[[#All],[Mail ]],0,0),0))</f>
        <v>fcardona@indeportesantioquia.gov.co</v>
      </c>
    </row>
    <row r="37" spans="1:43" ht="34.5" customHeight="1" x14ac:dyDescent="0.25">
      <c r="A37" s="27">
        <v>506</v>
      </c>
      <c r="B37" s="26">
        <v>16</v>
      </c>
      <c r="C37" s="28" t="s">
        <v>207</v>
      </c>
      <c r="D37" s="29" t="s">
        <v>44</v>
      </c>
      <c r="E37" s="91" t="s">
        <v>111</v>
      </c>
      <c r="F37" s="114" t="s">
        <v>142</v>
      </c>
      <c r="G37" s="146" t="s">
        <v>208</v>
      </c>
      <c r="H37" s="130">
        <v>43528421</v>
      </c>
      <c r="I37" s="147">
        <v>6879081</v>
      </c>
      <c r="J37" s="148">
        <v>20673243</v>
      </c>
      <c r="K37" s="113" t="s">
        <v>48</v>
      </c>
      <c r="L37" s="96" t="s">
        <v>48</v>
      </c>
      <c r="M37" s="119" t="s">
        <v>152</v>
      </c>
      <c r="N37" s="149" cm="1">
        <f t="array" ref="N37">_xlfn.XLOOKUP(Contrato[[#This Row],[SUPERVISOR TITULAR]],[1]!PERSONAL_ACTIVO_2024[[#All],[Nombre completo]],[1]!PERSONAL_ACTIVO_2024[[#All],[Documento identidad]],"",0)</f>
        <v>71023409</v>
      </c>
      <c r="O37" s="119" t="s">
        <v>209</v>
      </c>
      <c r="P37" s="134" cm="1">
        <f t="array" ref="P37">_xlfn.XLOOKUP(Contrato[[#This Row],[SUPERVISOR SUPLENTE ]],[1]!PERSONAL_ACTIVO_2024[[#All],[Nombre completo]],[1]!PERSONAL_ACTIVO_2024[[#All],[Documento identidad]],"",0)</f>
        <v>32277581</v>
      </c>
      <c r="Q37" s="135">
        <v>5</v>
      </c>
      <c r="R37" s="42" t="str" cm="1">
        <f t="array" ref="R37">_xlfn.XLOOKUP(Contrato[[#This Row],[CDP]],[1]!DISPONIBILIDADES_2024[[#All],[consecutivo]],[1]!DISPONIBILIDADES_2024[[#All],[fecha_aprobacion]],"",0)</f>
        <v>12/01/2024 10:05</v>
      </c>
      <c r="S37" s="43">
        <f>SUMIF([1]!DISPONIBILIDADES_2024[[#All],[consecutivo]],Contrato[[#This Row],[CDP]],[1]!DISPONIBILIDADES_2024[[#All],[valor_total_rubro]])</f>
        <v>0</v>
      </c>
      <c r="T37" s="44" cm="1">
        <f t="array" ref="T37">_xlfn.XLOOKUP(Contrato[[#This Row],[CONTRATO]]&amp;Contrato[[#This Row],[CDP]],[1]!Corr_Contr_CDP[[#All],[CONTRATO-CDP]],[1]!Corr_Contr_CDP[[#All],[CRP]],_xlfn.XLOOKUP(Contrato[[#This Row],[CDP]],[1]!COMPROMISOS_2024[[#All],[disponibilidad]],[1]!COMPROMISOS_2024[[#All],[consecutivo]],"",0),0)</f>
        <v>17</v>
      </c>
      <c r="U37" s="45" t="str" cm="1">
        <f t="array" ref="U37">+_xlfn.XLOOKUP(Contrato[[#This Row],[RCP]],[1]!COMPROMISOS_2024[[#All],[consecutivo]],[1]!COMPROMISOS_2024[[#All],[fecha_aprobacion]],"",0)</f>
        <v>23/01/2024 11:11</v>
      </c>
      <c r="V37" s="46">
        <f>SUMIF([1]!COMPROMISOS_2024[[#All],[consecutivo]],Contrato[[#This Row],[RCP]],[1]!COMPROMISOS_2024[[#All],[valor_total]])</f>
        <v>20637243</v>
      </c>
      <c r="W37" s="47">
        <v>45314</v>
      </c>
      <c r="X37" s="47">
        <v>45315</v>
      </c>
      <c r="Y37" s="48">
        <v>45315</v>
      </c>
      <c r="Z37" s="49">
        <v>45405</v>
      </c>
      <c r="AA37" s="150" t="s">
        <v>210</v>
      </c>
      <c r="AB37" s="30" t="s">
        <v>148</v>
      </c>
      <c r="AD37" s="127">
        <v>202000003481</v>
      </c>
      <c r="AE37" s="27" t="s">
        <v>75</v>
      </c>
      <c r="AF37" s="55" t="str">
        <f>TEXT(LEFT(Contrato[[#This Row],[CONTRATO]],3),"0")</f>
        <v>16</v>
      </c>
      <c r="AG37" s="55" t="str">
        <f>IF(LEN(Contrato[[#This Row],[Contrato2]])=3,Contrato[[#This Row],[Contrato2]],TEXT(Contrato[[#This Row],[Contrato2]],"000"))</f>
        <v>016</v>
      </c>
      <c r="AH37" s="56">
        <f ca="1">IFERROR(_xlfn.DAYS(Contrato[[#This Row],[Fecha Proyectada liquidación]],TODAY())/30,"")</f>
        <v>-6.2666666666666666</v>
      </c>
      <c r="AI37" s="57">
        <f>+Contrato[[#This Row],[FECHA TERMINACIÓN ]]+120</f>
        <v>45525</v>
      </c>
      <c r="AK37" s="59" t="str">
        <f ca="1">IF(Contrato[[#This Row],[FECHA TERMINACIÓN ]]&lt;TODAY(), "Terminado",IF(ISNUMBER(Contrato[[#This Row],[Fecha Real de liquiidación ]]),"Liquidado",IF(Contrato[[#This Row],[FECHA TERMINACIÓN ]]&gt;=TODAY(),"En ejecución","")))</f>
        <v>Terminado</v>
      </c>
      <c r="AL37" s="60">
        <f>SUMIF([1]!COMPROMISOS_2024[[#All],[consecutivo]],Contrato[[#This Row],[RCP]],[1]!COMPROMISOS_2024[[#All],[Total pagado]])</f>
        <v>20637243</v>
      </c>
      <c r="AM37" s="61">
        <f>IFERROR(Contrato[[#This Row],[Pagos]]/Contrato[[#This Row],[VALOR CONTRATO]],0)</f>
        <v>0.99825861864052967</v>
      </c>
      <c r="AN37" s="110">
        <f>+Contrato[[#This Row],[VALOR CONTRATO]]-Contrato[[#This Row],[Pagos]]</f>
        <v>36000</v>
      </c>
      <c r="AO37" s="58" t="str" cm="1">
        <f t="array" ref="AO37">_xlfn.XLOOKUP(Contrato[[#This Row],[DOCUMENTO ]],[1]!PERSONAL_ACTIVO_2024[[#All],[Documento identidad]],[1]!PERSONAL_ACTIVO_2024[[#All],[Mail ]],0,0)</f>
        <v>ddulcey@indeportesantioquia.gov.co</v>
      </c>
      <c r="AP37" s="58" t="str" cm="1">
        <f t="array" ref="AP37">_xlfn.XLOOKUP(Contrato[[#This Row],[DOCUMENTO]],[1]!PERSONAL_ACTIVO_2024[[#All],[Documento identidad]],[1]!PERSONAL_ACTIVO_2024[[#All],[Mail ]],0,0)</f>
        <v>mlopez@indeportesantioquia.gov.co</v>
      </c>
      <c r="AQ37" s="58" cm="1">
        <f t="array" ref="AQ37">IF(ISBLANK(Contrato[[#This Row],[DEPENDENCIA ]]),0,IFERROR(_xlfn.XLOOKUP(Contrato[[#This Row],[DEPENDENCIA ]],[1]!PERSONAL_ACTIVO_2024[[#All],[Dependencia]],[1]!PERSONAL_ACTIVO_2024[[#All],[Mail ]],0,0),0))</f>
        <v>0</v>
      </c>
    </row>
    <row r="38" spans="1:43" ht="34.5" customHeight="1" x14ac:dyDescent="0.25">
      <c r="A38" s="27">
        <v>502</v>
      </c>
      <c r="B38" s="26">
        <v>17</v>
      </c>
      <c r="C38" s="28" t="s">
        <v>211</v>
      </c>
      <c r="D38" s="29" t="s">
        <v>44</v>
      </c>
      <c r="E38" s="91" t="s">
        <v>111</v>
      </c>
      <c r="F38" s="114" t="s">
        <v>142</v>
      </c>
      <c r="G38" s="146" t="s">
        <v>212</v>
      </c>
      <c r="H38" s="130">
        <v>43282381</v>
      </c>
      <c r="I38" s="147">
        <v>9346824</v>
      </c>
      <c r="J38" s="148">
        <v>28040472</v>
      </c>
      <c r="K38" s="74" t="s">
        <v>48</v>
      </c>
      <c r="L38" s="96" t="s">
        <v>48</v>
      </c>
      <c r="M38" s="119" t="s">
        <v>213</v>
      </c>
      <c r="N38" s="98" cm="1">
        <f t="array" ref="N38">_xlfn.XLOOKUP(Contrato[[#This Row],[SUPERVISOR TITULAR]],[1]!PERSONAL_ACTIVO_2024[[#All],[Nombre completo]],[1]!PERSONAL_ACTIVO_2024[[#All],[Documento identidad]],"",0)</f>
        <v>98552967</v>
      </c>
      <c r="O38" s="121" t="s">
        <v>194</v>
      </c>
      <c r="P38" s="140" cm="1">
        <f t="array" ref="P38">_xlfn.XLOOKUP(Contrato[[#This Row],[SUPERVISOR SUPLENTE ]],[1]!PERSONAL_ACTIVO_2024[[#All],[Nombre completo]],[1]!PERSONAL_ACTIVO_2024[[#All],[Documento identidad]],"",0)</f>
        <v>43548204</v>
      </c>
      <c r="Q38" s="141">
        <v>17</v>
      </c>
      <c r="R38" s="42" t="str" cm="1">
        <f t="array" ref="R38">_xlfn.XLOOKUP(Contrato[[#This Row],[CDP]],[1]!DISPONIBILIDADES_2024[[#All],[consecutivo]],[1]!DISPONIBILIDADES_2024[[#All],[fecha_aprobacion]],"",0)</f>
        <v>12/01/2024 13:50</v>
      </c>
      <c r="S38" s="43">
        <f>SUMIF([1]!DISPONIBILIDADES_2024[[#All],[consecutivo]],Contrato[[#This Row],[CDP]],[1]!DISPONIBILIDADES_2024[[#All],[valor_total_rubro]])</f>
        <v>0</v>
      </c>
      <c r="T38" s="44" cm="1">
        <f t="array" ref="T38">_xlfn.XLOOKUP(Contrato[[#This Row],[CONTRATO]]&amp;Contrato[[#This Row],[CDP]],[1]!Corr_Contr_CDP[[#All],[CONTRATO-CDP]],[1]!Corr_Contr_CDP[[#All],[CRP]],_xlfn.XLOOKUP(Contrato[[#This Row],[CDP]],[1]!COMPROMISOS_2024[[#All],[disponibilidad]],[1]!COMPROMISOS_2024[[#All],[consecutivo]],"",0),0)</f>
        <v>20</v>
      </c>
      <c r="U38" s="45" t="str" cm="1">
        <f t="array" ref="U38">+_xlfn.XLOOKUP(Contrato[[#This Row],[RCP]],[1]!COMPROMISOS_2024[[#All],[consecutivo]],[1]!COMPROMISOS_2024[[#All],[fecha_aprobacion]],"",0)</f>
        <v>23/01/2024 16:52</v>
      </c>
      <c r="V38" s="46">
        <f>SUMIF([1]!COMPROMISOS_2024[[#All],[consecutivo]],Contrato[[#This Row],[RCP]],[1]!COMPROMISOS_2024[[#All],[valor_total]])</f>
        <v>28040472</v>
      </c>
      <c r="W38" s="47">
        <v>45314</v>
      </c>
      <c r="X38" s="47">
        <v>45315</v>
      </c>
      <c r="Y38" s="48">
        <v>45315</v>
      </c>
      <c r="Z38" s="49">
        <v>45351</v>
      </c>
      <c r="AA38" s="150" t="s">
        <v>214</v>
      </c>
      <c r="AB38" s="30" t="s">
        <v>148</v>
      </c>
      <c r="AD38" s="129">
        <v>202000003484</v>
      </c>
      <c r="AE38" s="27" t="s">
        <v>75</v>
      </c>
      <c r="AF38" s="55" t="str">
        <f>TEXT(LEFT(Contrato[[#This Row],[CONTRATO]],3),"0")</f>
        <v>17</v>
      </c>
      <c r="AG38" s="55" t="str">
        <f>IF(LEN(Contrato[[#This Row],[Contrato2]])=3,Contrato[[#This Row],[Contrato2]],TEXT(Contrato[[#This Row],[Contrato2]],"000"))</f>
        <v>017</v>
      </c>
      <c r="AH38" s="56">
        <f ca="1">IFERROR(_xlfn.DAYS(Contrato[[#This Row],[Fecha Proyectada liquidación]],TODAY())/30,"")</f>
        <v>-8.0666666666666664</v>
      </c>
      <c r="AI38" s="57">
        <f>+Contrato[[#This Row],[FECHA TERMINACIÓN ]]+120</f>
        <v>45471</v>
      </c>
      <c r="AJ38" s="59">
        <v>45351</v>
      </c>
      <c r="AK38" s="59" t="str">
        <f ca="1">IF(Contrato[[#This Row],[FECHA TERMINACIÓN ]]&lt;TODAY(), "Terminado",IF(ISNUMBER(Contrato[[#This Row],[Fecha Real de liquiidación ]]),"Liquidado",IF(Contrato[[#This Row],[FECHA TERMINACIÓN ]]&gt;=TODAY(),"En ejecución","")))</f>
        <v>Terminado</v>
      </c>
      <c r="AL38" s="60">
        <f>SUMIF([1]!COMPROMISOS_2024[[#All],[consecutivo]],Contrato[[#This Row],[RCP]],[1]!COMPROMISOS_2024[[#All],[Total pagado]])</f>
        <v>11527750</v>
      </c>
      <c r="AM38" s="61">
        <f>IFERROR(Contrato[[#This Row],[Pagos]]/Contrato[[#This Row],[VALOR CONTRATO]],0)</f>
        <v>0.4111111253762062</v>
      </c>
      <c r="AN38" s="110">
        <f>+Contrato[[#This Row],[VALOR CONTRATO]]-Contrato[[#This Row],[Pagos]]</f>
        <v>16512722</v>
      </c>
      <c r="AO38" s="58" t="str" cm="1">
        <f t="array" ref="AO38">_xlfn.XLOOKUP(Contrato[[#This Row],[DOCUMENTO ]],[1]!PERSONAL_ACTIVO_2024[[#All],[Documento identidad]],[1]!PERSONAL_ACTIVO_2024[[#All],[Mail ]],0,0)</f>
        <v>jpalacio@indeportesantioquia.gov.co</v>
      </c>
      <c r="AP38" s="58" t="str" cm="1">
        <f t="array" ref="AP38">_xlfn.XLOOKUP(Contrato[[#This Row],[DOCUMENTO]],[1]!PERSONAL_ACTIVO_2024[[#All],[Documento identidad]],[1]!PERSONAL_ACTIVO_2024[[#All],[Mail ]],0,0)</f>
        <v>cmedina@indeportesantioquia.gov.co</v>
      </c>
      <c r="AQ38" s="58" cm="1">
        <f t="array" ref="AQ38">IF(ISBLANK(Contrato[[#This Row],[DEPENDENCIA ]]),0,IFERROR(_xlfn.XLOOKUP(Contrato[[#This Row],[DEPENDENCIA ]],[1]!PERSONAL_ACTIVO_2024[[#All],[Dependencia]],[1]!PERSONAL_ACTIVO_2024[[#All],[Mail ]],0,0),0))</f>
        <v>0</v>
      </c>
    </row>
    <row r="39" spans="1:43" ht="34.5" customHeight="1" x14ac:dyDescent="0.25">
      <c r="A39" s="27">
        <v>322</v>
      </c>
      <c r="B39" s="26">
        <v>18</v>
      </c>
      <c r="C39" s="28" t="s">
        <v>215</v>
      </c>
      <c r="D39" s="29" t="s">
        <v>123</v>
      </c>
      <c r="E39" s="91" t="s">
        <v>111</v>
      </c>
      <c r="F39" s="114" t="s">
        <v>142</v>
      </c>
      <c r="G39" s="146" t="s">
        <v>216</v>
      </c>
      <c r="H39" s="130">
        <v>1037577309</v>
      </c>
      <c r="I39" s="147">
        <v>9346824</v>
      </c>
      <c r="J39" s="148">
        <v>28040472</v>
      </c>
      <c r="K39" s="113" t="s">
        <v>48</v>
      </c>
      <c r="L39" s="96" t="s">
        <v>48</v>
      </c>
      <c r="M39" s="97" t="s">
        <v>217</v>
      </c>
      <c r="N39" s="149" t="str" cm="1">
        <f t="array" ref="N39">_xlfn.XLOOKUP(Contrato[[#This Row],[SUPERVISOR TITULAR]],[1]!PERSONAL_ACTIVO_2024[[#All],[Nombre completo]],[1]!PERSONAL_ACTIVO_2024[[#All],[Documento identidad]],"",0)</f>
        <v/>
      </c>
      <c r="O39" s="119" t="s">
        <v>218</v>
      </c>
      <c r="P39" s="134" cm="1">
        <f t="array" ref="P39">_xlfn.XLOOKUP(Contrato[[#This Row],[SUPERVISOR SUPLENTE ]],[1]!PERSONAL_ACTIVO_2024[[#All],[Nombre completo]],[1]!PERSONAL_ACTIVO_2024[[#All],[Documento identidad]],"",0)</f>
        <v>98556206</v>
      </c>
      <c r="Q39" s="135">
        <v>38</v>
      </c>
      <c r="R39" s="42" t="str" cm="1">
        <f t="array" ref="R39">_xlfn.XLOOKUP(Contrato[[#This Row],[CDP]],[1]!DISPONIBILIDADES_2024[[#All],[consecutivo]],[1]!DISPONIBILIDADES_2024[[#All],[fecha_aprobacion]],"",0)</f>
        <v>18/01/2024 15:13</v>
      </c>
      <c r="S39" s="43">
        <f>SUMIF([1]!DISPONIBILIDADES_2024[[#All],[consecutivo]],Contrato[[#This Row],[CDP]],[1]!DISPONIBILIDADES_2024[[#All],[valor_total_rubro]])</f>
        <v>0</v>
      </c>
      <c r="T39" s="44" cm="1">
        <f t="array" ref="T39">_xlfn.XLOOKUP(Contrato[[#This Row],[CONTRATO]]&amp;Contrato[[#This Row],[CDP]],[1]!Corr_Contr_CDP[[#All],[CONTRATO-CDP]],[1]!Corr_Contr_CDP[[#All],[CRP]],_xlfn.XLOOKUP(Contrato[[#This Row],[CDP]],[1]!COMPROMISOS_2024[[#All],[disponibilidad]],[1]!COMPROMISOS_2024[[#All],[consecutivo]],"",0),0)</f>
        <v>23</v>
      </c>
      <c r="U39" s="45" t="str" cm="1">
        <f t="array" ref="U39">+_xlfn.XLOOKUP(Contrato[[#This Row],[RCP]],[1]!COMPROMISOS_2024[[#All],[consecutivo]],[1]!COMPROMISOS_2024[[#All],[fecha_aprobacion]],"",0)</f>
        <v>23/01/2024 17:29</v>
      </c>
      <c r="V39" s="46">
        <f>SUMIF([1]!COMPROMISOS_2024[[#All],[consecutivo]],Contrato[[#This Row],[RCP]],[1]!COMPROMISOS_2024[[#All],[valor_total]])</f>
        <v>28040472</v>
      </c>
      <c r="W39" s="47">
        <v>45314</v>
      </c>
      <c r="X39" s="47">
        <v>45314</v>
      </c>
      <c r="Y39" s="48">
        <v>45314</v>
      </c>
      <c r="Z39" s="49">
        <v>45404</v>
      </c>
      <c r="AA39" s="150" t="s">
        <v>219</v>
      </c>
      <c r="AB39" s="30" t="s">
        <v>148</v>
      </c>
      <c r="AD39" s="127">
        <v>202000003486</v>
      </c>
      <c r="AE39" s="27" t="s">
        <v>75</v>
      </c>
      <c r="AF39" s="55" t="str">
        <f>TEXT(LEFT(Contrato[[#This Row],[CONTRATO]],3),"0")</f>
        <v>18</v>
      </c>
      <c r="AG39" s="55" t="str">
        <f>IF(LEN(Contrato[[#This Row],[Contrato2]])=3,Contrato[[#This Row],[Contrato2]],TEXT(Contrato[[#This Row],[Contrato2]],"000"))</f>
        <v>018</v>
      </c>
      <c r="AH39" s="56">
        <f ca="1">IFERROR(_xlfn.DAYS(Contrato[[#This Row],[Fecha Proyectada liquidación]],TODAY())/30,"")</f>
        <v>-6.3</v>
      </c>
      <c r="AI39" s="57">
        <f>+Contrato[[#This Row],[FECHA TERMINACIÓN ]]+120</f>
        <v>45524</v>
      </c>
      <c r="AK39" s="59" t="str">
        <f ca="1">IF(Contrato[[#This Row],[FECHA TERMINACIÓN ]]&lt;TODAY(), "Terminado",IF(ISNUMBER(Contrato[[#This Row],[Fecha Real de liquiidación ]]),"Liquidado",IF(Contrato[[#This Row],[FECHA TERMINACIÓN ]]&gt;=TODAY(),"En ejecución","")))</f>
        <v>Terminado</v>
      </c>
      <c r="AL39" s="60">
        <f>SUMIF([1]!COMPROMISOS_2024[[#All],[consecutivo]],Contrato[[#This Row],[RCP]],[1]!COMPROMISOS_2024[[#All],[Total pagado]])</f>
        <v>28040472</v>
      </c>
      <c r="AM39" s="61">
        <f>IFERROR(Contrato[[#This Row],[Pagos]]/Contrato[[#This Row],[VALOR CONTRATO]],0)</f>
        <v>1</v>
      </c>
      <c r="AN39" s="110">
        <f>+Contrato[[#This Row],[VALOR CONTRATO]]-Contrato[[#This Row],[Pagos]]</f>
        <v>0</v>
      </c>
      <c r="AO39" s="58" cm="1">
        <f t="array" ref="AO39">_xlfn.XLOOKUP(Contrato[[#This Row],[DOCUMENTO ]],[1]!PERSONAL_ACTIVO_2024[[#All],[Documento identidad]],[1]!PERSONAL_ACTIVO_2024[[#All],[Mail ]],0,0)</f>
        <v>0</v>
      </c>
      <c r="AP39" s="58" t="str" cm="1">
        <f t="array" ref="AP39">_xlfn.XLOOKUP(Contrato[[#This Row],[DOCUMENTO]],[1]!PERSONAL_ACTIVO_2024[[#All],[Documento identidad]],[1]!PERSONAL_ACTIVO_2024[[#All],[Mail ]],0,0)</f>
        <v>ahiguitae@indeportesantioquia.gov.co</v>
      </c>
      <c r="AQ39" s="58" cm="1">
        <f t="array" ref="AQ39">IF(ISBLANK(Contrato[[#This Row],[DEPENDENCIA ]]),0,IFERROR(_xlfn.XLOOKUP(Contrato[[#This Row],[DEPENDENCIA ]],[1]!PERSONAL_ACTIVO_2024[[#All],[Dependencia]],[1]!PERSONAL_ACTIVO_2024[[#All],[Mail ]],0,0),0))</f>
        <v>0</v>
      </c>
    </row>
    <row r="40" spans="1:43" s="54" customFormat="1" ht="34.5" customHeight="1" x14ac:dyDescent="0.25">
      <c r="A40" s="27">
        <v>321</v>
      </c>
      <c r="B40" s="26">
        <v>19</v>
      </c>
      <c r="C40" s="28" t="s">
        <v>220</v>
      </c>
      <c r="D40" s="29" t="s">
        <v>123</v>
      </c>
      <c r="E40" s="91" t="s">
        <v>111</v>
      </c>
      <c r="F40" s="114" t="s">
        <v>142</v>
      </c>
      <c r="G40" s="146" t="s">
        <v>221</v>
      </c>
      <c r="H40" s="130">
        <v>32209970</v>
      </c>
      <c r="I40" s="147">
        <v>9346824</v>
      </c>
      <c r="J40" s="148">
        <v>28040472</v>
      </c>
      <c r="K40" s="113" t="s">
        <v>48</v>
      </c>
      <c r="L40" s="96" t="s">
        <v>48</v>
      </c>
      <c r="M40" s="97" t="s">
        <v>217</v>
      </c>
      <c r="N40" s="108" t="str" cm="1">
        <f t="array" ref="N40">_xlfn.XLOOKUP(Contrato[[#This Row],[SUPERVISOR TITULAR]],[1]!PERSONAL_ACTIVO_2024[[#All],[Nombre completo]],[1]!PERSONAL_ACTIVO_2024[[#All],[Documento identidad]],"",0)</f>
        <v/>
      </c>
      <c r="O40" s="119" t="s">
        <v>222</v>
      </c>
      <c r="P40" s="99" cm="1">
        <f t="array" ref="P40">_xlfn.XLOOKUP(Contrato[[#This Row],[SUPERVISOR SUPLENTE ]],[1]!PERSONAL_ACTIVO_2024[[#All],[Nombre completo]],[1]!PERSONAL_ACTIVO_2024[[#All],[Documento identidad]],"",0)</f>
        <v>10267189</v>
      </c>
      <c r="Q40" s="100">
        <v>19</v>
      </c>
      <c r="R40" s="42" t="str" cm="1">
        <f t="array" ref="R40">_xlfn.XLOOKUP(Contrato[[#This Row],[CDP]],[1]!DISPONIBILIDADES_2024[[#All],[consecutivo]],[1]!DISPONIBILIDADES_2024[[#All],[fecha_aprobacion]],"",0)</f>
        <v>12/01/2024 15:03</v>
      </c>
      <c r="S40" s="43">
        <f>SUMIF([1]!DISPONIBILIDADES_2024[[#All],[consecutivo]],Contrato[[#This Row],[CDP]],[1]!DISPONIBILIDADES_2024[[#All],[valor_total_rubro]])</f>
        <v>0</v>
      </c>
      <c r="T40" s="44" cm="1">
        <f t="array" ref="T40">_xlfn.XLOOKUP(Contrato[[#This Row],[CONTRATO]]&amp;Contrato[[#This Row],[CDP]],[1]!Corr_Contr_CDP[[#All],[CONTRATO-CDP]],[1]!Corr_Contr_CDP[[#All],[CRP]],_xlfn.XLOOKUP(Contrato[[#This Row],[CDP]],[1]!COMPROMISOS_2024[[#All],[disponibilidad]],[1]!COMPROMISOS_2024[[#All],[consecutivo]],"",0),0)</f>
        <v>32</v>
      </c>
      <c r="U40" s="45" t="str" cm="1">
        <f t="array" ref="U40">+_xlfn.XLOOKUP(Contrato[[#This Row],[RCP]],[1]!COMPROMISOS_2024[[#All],[consecutivo]],[1]!COMPROMISOS_2024[[#All],[fecha_aprobacion]],"",0)</f>
        <v>25/01/2024 17:41</v>
      </c>
      <c r="V40" s="46">
        <f>SUMIF([1]!COMPROMISOS_2024[[#All],[consecutivo]],Contrato[[#This Row],[RCP]],[1]!COMPROMISOS_2024[[#All],[valor_total]])</f>
        <v>28040742</v>
      </c>
      <c r="W40" s="47">
        <v>45314</v>
      </c>
      <c r="X40" s="47">
        <v>45314</v>
      </c>
      <c r="Y40" s="48">
        <v>45316</v>
      </c>
      <c r="Z40" s="49">
        <v>45406</v>
      </c>
      <c r="AA40" s="101" t="s">
        <v>223</v>
      </c>
      <c r="AB40" s="30" t="s">
        <v>148</v>
      </c>
      <c r="AC40" s="124"/>
      <c r="AD40" s="129">
        <v>202000003487</v>
      </c>
      <c r="AE40" s="69" t="s">
        <v>75</v>
      </c>
      <c r="AF40" s="55" t="str">
        <f>TEXT(LEFT(Contrato[[#This Row],[CONTRATO]],3),"0")</f>
        <v>19</v>
      </c>
      <c r="AG40" s="55" t="str">
        <f>IF(LEN(Contrato[[#This Row],[Contrato2]])=3,Contrato[[#This Row],[Contrato2]],TEXT(Contrato[[#This Row],[Contrato2]],"000"))</f>
        <v>019</v>
      </c>
      <c r="AH40" s="56">
        <f ca="1">IFERROR(_xlfn.DAYS(Contrato[[#This Row],[Fecha Proyectada liquidación]],TODAY())/30,"")</f>
        <v>-6.2333333333333334</v>
      </c>
      <c r="AI40" s="57">
        <f>+Contrato[[#This Row],[FECHA TERMINACIÓN ]]+120</f>
        <v>45526</v>
      </c>
      <c r="AJ40" s="151"/>
      <c r="AK40" s="59" t="str">
        <f ca="1">IF(Contrato[[#This Row],[FECHA TERMINACIÓN ]]&lt;TODAY(), "Terminado",IF(ISNUMBER(Contrato[[#This Row],[Fecha Real de liquiidación ]]),"Liquidado",IF(Contrato[[#This Row],[FECHA TERMINACIÓN ]]&gt;=TODAY(),"En ejecución","")))</f>
        <v>Terminado</v>
      </c>
      <c r="AL40" s="60">
        <f>SUMIF([1]!COMPROMISOS_2024[[#All],[consecutivo]],Contrato[[#This Row],[RCP]],[1]!COMPROMISOS_2024[[#All],[Total pagado]])</f>
        <v>28040472</v>
      </c>
      <c r="AM40" s="61">
        <f>IFERROR(Contrato[[#This Row],[Pagos]]/Contrato[[#This Row],[VALOR CONTRATO]],0)</f>
        <v>1</v>
      </c>
      <c r="AN40" s="104">
        <f>+Contrato[[#This Row],[VALOR CONTRATO]]-Contrato[[#This Row],[Pagos]]</f>
        <v>0</v>
      </c>
      <c r="AO40" s="54" cm="1">
        <f t="array" ref="AO40">_xlfn.XLOOKUP(Contrato[[#This Row],[DOCUMENTO ]],[1]!PERSONAL_ACTIVO_2024[[#All],[Documento identidad]],[1]!PERSONAL_ACTIVO_2024[[#All],[Mail ]],0,0)</f>
        <v>0</v>
      </c>
      <c r="AP40" s="54" t="str" cm="1">
        <f t="array" ref="AP40">_xlfn.XLOOKUP(Contrato[[#This Row],[DOCUMENTO]],[1]!PERSONAL_ACTIVO_2024[[#All],[Documento identidad]],[1]!PERSONAL_ACTIVO_2024[[#All],[Mail ]],0,0)</f>
        <v>hveleza@indeportesantioquia.gov.co</v>
      </c>
      <c r="AQ40" s="54" cm="1">
        <f t="array" ref="AQ40">IF(ISBLANK(Contrato[[#This Row],[DEPENDENCIA ]]),0,IFERROR(_xlfn.XLOOKUP(Contrato[[#This Row],[DEPENDENCIA ]],[1]!PERSONAL_ACTIVO_2024[[#All],[Dependencia]],[1]!PERSONAL_ACTIVO_2024[[#All],[Mail ]],0,0),0))</f>
        <v>0</v>
      </c>
    </row>
    <row r="41" spans="1:43" s="54" customFormat="1" ht="34.5" customHeight="1" x14ac:dyDescent="0.25">
      <c r="A41" s="27">
        <v>327</v>
      </c>
      <c r="B41" s="26">
        <v>20</v>
      </c>
      <c r="C41" s="28" t="s">
        <v>224</v>
      </c>
      <c r="D41" s="29" t="s">
        <v>123</v>
      </c>
      <c r="E41" s="91" t="s">
        <v>111</v>
      </c>
      <c r="F41" s="114" t="s">
        <v>142</v>
      </c>
      <c r="G41" s="146" t="s">
        <v>225</v>
      </c>
      <c r="H41" s="130">
        <v>1039453965</v>
      </c>
      <c r="I41" s="147">
        <v>9346824</v>
      </c>
      <c r="J41" s="148">
        <v>28040472</v>
      </c>
      <c r="K41" s="113" t="s">
        <v>48</v>
      </c>
      <c r="L41" s="96" t="s">
        <v>48</v>
      </c>
      <c r="M41" s="97" t="s">
        <v>217</v>
      </c>
      <c r="N41" s="98" t="str" cm="1">
        <f t="array" ref="N41">_xlfn.XLOOKUP(Contrato[[#This Row],[SUPERVISOR TITULAR]],[1]!PERSONAL_ACTIVO_2024[[#All],[Nombre completo]],[1]!PERSONAL_ACTIVO_2024[[#All],[Documento identidad]],"",0)</f>
        <v/>
      </c>
      <c r="O41" s="119" t="s">
        <v>226</v>
      </c>
      <c r="P41" s="99" t="str" cm="1">
        <f t="array" ref="P41">_xlfn.XLOOKUP(Contrato[[#This Row],[SUPERVISOR SUPLENTE ]],[1]!PERSONAL_ACTIVO_2024[[#All],[Nombre completo]],[1]!PERSONAL_ACTIVO_2024[[#All],[Documento identidad]],"",0)</f>
        <v/>
      </c>
      <c r="Q41" s="100">
        <v>20</v>
      </c>
      <c r="R41" s="42" t="str" cm="1">
        <f t="array" ref="R41">_xlfn.XLOOKUP(Contrato[[#This Row],[CDP]],[1]!DISPONIBILIDADES_2024[[#All],[consecutivo]],[1]!DISPONIBILIDADES_2024[[#All],[fecha_aprobacion]],"",0)</f>
        <v>12/01/2024 15:07</v>
      </c>
      <c r="S41" s="43">
        <f>SUMIF([1]!DISPONIBILIDADES_2024[[#All],[consecutivo]],Contrato[[#This Row],[CDP]],[1]!DISPONIBILIDADES_2024[[#All],[valor_total_rubro]])</f>
        <v>0</v>
      </c>
      <c r="T41" s="44" cm="1">
        <f t="array" ref="T41">_xlfn.XLOOKUP(Contrato[[#This Row],[CONTRATO]]&amp;Contrato[[#This Row],[CDP]],[1]!Corr_Contr_CDP[[#All],[CONTRATO-CDP]],[1]!Corr_Contr_CDP[[#All],[CRP]],_xlfn.XLOOKUP(Contrato[[#This Row],[CDP]],[1]!COMPROMISOS_2024[[#All],[disponibilidad]],[1]!COMPROMISOS_2024[[#All],[consecutivo]],"",0),0)</f>
        <v>38</v>
      </c>
      <c r="U41" s="45" t="str" cm="1">
        <f t="array" ref="U41">+_xlfn.XLOOKUP(Contrato[[#This Row],[RCP]],[1]!COMPROMISOS_2024[[#All],[consecutivo]],[1]!COMPROMISOS_2024[[#All],[fecha_aprobacion]],"",0)</f>
        <v>26/01/2024 21:59</v>
      </c>
      <c r="V41" s="46">
        <f>SUMIF([1]!COMPROMISOS_2024[[#All],[consecutivo]],Contrato[[#This Row],[RCP]],[1]!COMPROMISOS_2024[[#All],[valor_total]])</f>
        <v>28040472</v>
      </c>
      <c r="W41" s="47">
        <v>45315</v>
      </c>
      <c r="X41" s="47">
        <v>45316</v>
      </c>
      <c r="Y41" s="48">
        <v>45317</v>
      </c>
      <c r="Z41" s="49">
        <v>45407</v>
      </c>
      <c r="AA41" s="101" t="s">
        <v>227</v>
      </c>
      <c r="AB41" s="30" t="s">
        <v>148</v>
      </c>
      <c r="AC41" s="124"/>
      <c r="AD41" s="127">
        <v>202000003488</v>
      </c>
      <c r="AE41" s="54" t="s">
        <v>75</v>
      </c>
      <c r="AF41" s="55" t="str">
        <f>TEXT(LEFT(Contrato[[#This Row],[CONTRATO]],3),"0")</f>
        <v>20</v>
      </c>
      <c r="AG41" s="55" t="str">
        <f>IF(LEN(Contrato[[#This Row],[Contrato2]])=3,Contrato[[#This Row],[Contrato2]],TEXT(Contrato[[#This Row],[Contrato2]],"000"))</f>
        <v>020</v>
      </c>
      <c r="AH41" s="56">
        <f ca="1">IFERROR(_xlfn.DAYS(Contrato[[#This Row],[Fecha Proyectada liquidación]],TODAY())/30,"")</f>
        <v>-6.2</v>
      </c>
      <c r="AI41" s="57">
        <f>+Contrato[[#This Row],[FECHA TERMINACIÓN ]]+120</f>
        <v>45527</v>
      </c>
      <c r="AJ41" s="152"/>
      <c r="AK41" s="59" t="str">
        <f ca="1">IF(Contrato[[#This Row],[FECHA TERMINACIÓN ]]&lt;TODAY(), "Terminado",IF(ISNUMBER(Contrato[[#This Row],[Fecha Real de liquiidación ]]),"Liquidado",IF(Contrato[[#This Row],[FECHA TERMINACIÓN ]]&gt;=TODAY(),"En ejecución","")))</f>
        <v>Terminado</v>
      </c>
      <c r="AL41" s="60">
        <f>SUMIF([1]!COMPROMISOS_2024[[#All],[consecutivo]],Contrato[[#This Row],[RCP]],[1]!COMPROMISOS_2024[[#All],[Total pagado]])</f>
        <v>28040472</v>
      </c>
      <c r="AM41" s="61">
        <f>IFERROR(Contrato[[#This Row],[Pagos]]/Contrato[[#This Row],[VALOR CONTRATO]],0)</f>
        <v>1</v>
      </c>
      <c r="AN41" s="104">
        <f>+Contrato[[#This Row],[VALOR CONTRATO]]-Contrato[[#This Row],[Pagos]]</f>
        <v>0</v>
      </c>
      <c r="AO41" s="54" cm="1">
        <f t="array" ref="AO41">_xlfn.XLOOKUP(Contrato[[#This Row],[DOCUMENTO ]],[1]!PERSONAL_ACTIVO_2024[[#All],[Documento identidad]],[1]!PERSONAL_ACTIVO_2024[[#All],[Mail ]],0,0)</f>
        <v>0</v>
      </c>
      <c r="AP41" s="54" cm="1">
        <f t="array" ref="AP41">_xlfn.XLOOKUP(Contrato[[#This Row],[DOCUMENTO]],[1]!PERSONAL_ACTIVO_2024[[#All],[Documento identidad]],[1]!PERSONAL_ACTIVO_2024[[#All],[Mail ]],0,0)</f>
        <v>0</v>
      </c>
      <c r="AQ41" s="54" cm="1">
        <f t="array" ref="AQ41">IF(ISBLANK(Contrato[[#This Row],[DEPENDENCIA ]]),0,IFERROR(_xlfn.XLOOKUP(Contrato[[#This Row],[DEPENDENCIA ]],[1]!PERSONAL_ACTIVO_2024[[#All],[Dependencia]],[1]!PERSONAL_ACTIVO_2024[[#All],[Mail ]],0,0),0))</f>
        <v>0</v>
      </c>
    </row>
    <row r="42" spans="1:43" ht="34.5" customHeight="1" x14ac:dyDescent="0.25">
      <c r="A42" s="27">
        <v>503</v>
      </c>
      <c r="B42" s="26">
        <v>21</v>
      </c>
      <c r="C42" s="28" t="s">
        <v>228</v>
      </c>
      <c r="D42" s="29" t="s">
        <v>44</v>
      </c>
      <c r="E42" s="91" t="s">
        <v>111</v>
      </c>
      <c r="F42" s="114" t="s">
        <v>142</v>
      </c>
      <c r="G42" s="146" t="s">
        <v>229</v>
      </c>
      <c r="H42" s="130">
        <v>42676131</v>
      </c>
      <c r="I42" s="147">
        <v>6879081</v>
      </c>
      <c r="J42" s="148">
        <v>20637243</v>
      </c>
      <c r="K42" s="113" t="s">
        <v>48</v>
      </c>
      <c r="L42" s="96" t="s">
        <v>48</v>
      </c>
      <c r="M42" s="97" t="s">
        <v>213</v>
      </c>
      <c r="N42" s="98" cm="1">
        <f t="array" ref="N42">_xlfn.XLOOKUP(Contrato[[#This Row],[SUPERVISOR TITULAR]],[1]!PERSONAL_ACTIVO_2024[[#All],[Nombre completo]],[1]!PERSONAL_ACTIVO_2024[[#All],[Documento identidad]],"",0)</f>
        <v>98552967</v>
      </c>
      <c r="O42" s="97" t="s">
        <v>194</v>
      </c>
      <c r="P42" s="99" cm="1">
        <f t="array" ref="P42">_xlfn.XLOOKUP(Contrato[[#This Row],[SUPERVISOR SUPLENTE ]],[1]!PERSONAL_ACTIVO_2024[[#All],[Nombre completo]],[1]!PERSONAL_ACTIVO_2024[[#All],[Documento identidad]],"",0)</f>
        <v>43548204</v>
      </c>
      <c r="Q42" s="100">
        <v>7</v>
      </c>
      <c r="R42" s="42" t="str" cm="1">
        <f t="array" ref="R42">_xlfn.XLOOKUP(Contrato[[#This Row],[CDP]],[1]!DISPONIBILIDADES_2024[[#All],[consecutivo]],[1]!DISPONIBILIDADES_2024[[#All],[fecha_aprobacion]],"",0)</f>
        <v>12/01/2024 10:14</v>
      </c>
      <c r="S42" s="43">
        <f>SUMIF([1]!DISPONIBILIDADES_2024[[#All],[consecutivo]],Contrato[[#This Row],[CDP]],[1]!DISPONIBILIDADES_2024[[#All],[valor_total_rubro]])</f>
        <v>0</v>
      </c>
      <c r="T42" s="44" cm="1">
        <f t="array" ref="T42">_xlfn.XLOOKUP(Contrato[[#This Row],[CONTRATO]]&amp;Contrato[[#This Row],[CDP]],[1]!Corr_Contr_CDP[[#All],[CONTRATO-CDP]],[1]!Corr_Contr_CDP[[#All],[CRP]],_xlfn.XLOOKUP(Contrato[[#This Row],[CDP]],[1]!COMPROMISOS_2024[[#All],[disponibilidad]],[1]!COMPROMISOS_2024[[#All],[consecutivo]],"",0),0)</f>
        <v>25</v>
      </c>
      <c r="U42" s="45" t="str" cm="1">
        <f t="array" ref="U42">+_xlfn.XLOOKUP(Contrato[[#This Row],[RCP]],[1]!COMPROMISOS_2024[[#All],[consecutivo]],[1]!COMPROMISOS_2024[[#All],[fecha_aprobacion]],"",0)</f>
        <v>24/01/2024 13:51</v>
      </c>
      <c r="V42" s="46">
        <f>SUMIF([1]!COMPROMISOS_2024[[#All],[consecutivo]],Contrato[[#This Row],[RCP]],[1]!COMPROMISOS_2024[[#All],[valor_total]])</f>
        <v>20637243</v>
      </c>
      <c r="W42" s="47">
        <v>45315</v>
      </c>
      <c r="X42" s="47">
        <v>45315</v>
      </c>
      <c r="Y42" s="48">
        <v>45315</v>
      </c>
      <c r="Z42" s="49">
        <v>45405</v>
      </c>
      <c r="AA42" s="101" t="s">
        <v>230</v>
      </c>
      <c r="AB42" s="30" t="s">
        <v>148</v>
      </c>
      <c r="AD42" s="129">
        <v>202000003489</v>
      </c>
      <c r="AE42" s="54" t="s">
        <v>75</v>
      </c>
      <c r="AF42" s="55" t="str">
        <f>TEXT(LEFT(Contrato[[#This Row],[CONTRATO]],3),"0")</f>
        <v>21</v>
      </c>
      <c r="AG42" s="55" t="str">
        <f>IF(LEN(Contrato[[#This Row],[Contrato2]])=3,Contrato[[#This Row],[Contrato2]],TEXT(Contrato[[#This Row],[Contrato2]],"000"))</f>
        <v>021</v>
      </c>
      <c r="AH42" s="56">
        <f ca="1">IFERROR(_xlfn.DAYS(Contrato[[#This Row],[Fecha Proyectada liquidación]],TODAY())/30,"")</f>
        <v>-6.2666666666666666</v>
      </c>
      <c r="AI42" s="57">
        <f>+Contrato[[#This Row],[FECHA TERMINACIÓN ]]+120</f>
        <v>45525</v>
      </c>
      <c r="AK42" s="59" t="str">
        <f ca="1">IF(Contrato[[#This Row],[FECHA TERMINACIÓN ]]&lt;TODAY(), "Terminado",IF(ISNUMBER(Contrato[[#This Row],[Fecha Real de liquiidación ]]),"Liquidado",IF(Contrato[[#This Row],[FECHA TERMINACIÓN ]]&gt;=TODAY(),"En ejecución","")))</f>
        <v>Terminado</v>
      </c>
      <c r="AL42" s="60">
        <f>SUMIF([1]!COMPROMISOS_2024[[#All],[consecutivo]],Contrato[[#This Row],[RCP]],[1]!COMPROMISOS_2024[[#All],[Total pagado]])</f>
        <v>20637243</v>
      </c>
      <c r="AM42" s="61">
        <f>IFERROR(Contrato[[#This Row],[Pagos]]/Contrato[[#This Row],[VALOR CONTRATO]],0)</f>
        <v>1</v>
      </c>
      <c r="AN42" s="110">
        <f>+Contrato[[#This Row],[VALOR CONTRATO]]-Contrato[[#This Row],[Pagos]]</f>
        <v>0</v>
      </c>
      <c r="AO42" s="58" t="str" cm="1">
        <f t="array" ref="AO42">_xlfn.XLOOKUP(Contrato[[#This Row],[DOCUMENTO ]],[1]!PERSONAL_ACTIVO_2024[[#All],[Documento identidad]],[1]!PERSONAL_ACTIVO_2024[[#All],[Mail ]],0,0)</f>
        <v>jpalacio@indeportesantioquia.gov.co</v>
      </c>
      <c r="AP42" s="58" t="str" cm="1">
        <f t="array" ref="AP42">_xlfn.XLOOKUP(Contrato[[#This Row],[DOCUMENTO]],[1]!PERSONAL_ACTIVO_2024[[#All],[Documento identidad]],[1]!PERSONAL_ACTIVO_2024[[#All],[Mail ]],0,0)</f>
        <v>cmedina@indeportesantioquia.gov.co</v>
      </c>
      <c r="AQ42" s="58" cm="1">
        <f t="array" ref="AQ42">IF(ISBLANK(Contrato[[#This Row],[DEPENDENCIA ]]),0,IFERROR(_xlfn.XLOOKUP(Contrato[[#This Row],[DEPENDENCIA ]],[1]!PERSONAL_ACTIVO_2024[[#All],[Dependencia]],[1]!PERSONAL_ACTIVO_2024[[#All],[Mail ]],0,0),0))</f>
        <v>0</v>
      </c>
    </row>
    <row r="43" spans="1:43" ht="34.5" customHeight="1" x14ac:dyDescent="0.25">
      <c r="A43" s="27">
        <v>359</v>
      </c>
      <c r="B43" s="26">
        <v>22</v>
      </c>
      <c r="C43" s="28" t="s">
        <v>231</v>
      </c>
      <c r="D43" s="64" t="s">
        <v>98</v>
      </c>
      <c r="E43" s="91" t="s">
        <v>111</v>
      </c>
      <c r="F43" s="114" t="s">
        <v>142</v>
      </c>
      <c r="G43" s="146" t="s">
        <v>232</v>
      </c>
      <c r="H43" s="130">
        <v>98564999</v>
      </c>
      <c r="I43" s="147">
        <v>28040472</v>
      </c>
      <c r="J43" s="148">
        <v>28040472</v>
      </c>
      <c r="K43" s="113" t="s">
        <v>48</v>
      </c>
      <c r="L43" s="96" t="s">
        <v>48</v>
      </c>
      <c r="M43" s="97" t="s">
        <v>233</v>
      </c>
      <c r="N43" s="98" cm="1">
        <f t="array" ref="N43">_xlfn.XLOOKUP(Contrato[[#This Row],[SUPERVISOR TITULAR]],[1]!PERSONAL_ACTIVO_2024[[#All],[Nombre completo]],[1]!PERSONAL_ACTIVO_2024[[#All],[Documento identidad]],"",0)</f>
        <v>98520651</v>
      </c>
      <c r="O43" s="97" t="s">
        <v>193</v>
      </c>
      <c r="P43" s="99" t="str" cm="1">
        <f t="array" ref="P43">_xlfn.XLOOKUP(Contrato[[#This Row],[SUPERVISOR SUPLENTE ]],[1]!PERSONAL_ACTIVO_2024[[#All],[Nombre completo]],[1]!PERSONAL_ACTIVO_2024[[#All],[Documento identidad]],"",0)</f>
        <v/>
      </c>
      <c r="Q43" s="100">
        <v>37</v>
      </c>
      <c r="R43" s="42" t="str" cm="1">
        <f t="array" ref="R43">_xlfn.XLOOKUP(Contrato[[#This Row],[CDP]],[1]!DISPONIBILIDADES_2024[[#All],[consecutivo]],[1]!DISPONIBILIDADES_2024[[#All],[fecha_aprobacion]],"",0)</f>
        <v>18/01/2024 10:16</v>
      </c>
      <c r="S43" s="43">
        <f>SUMIF([1]!DISPONIBILIDADES_2024[[#All],[consecutivo]],Contrato[[#This Row],[CDP]],[1]!DISPONIBILIDADES_2024[[#All],[valor_total_rubro]])</f>
        <v>0</v>
      </c>
      <c r="T43" s="44" cm="1">
        <f t="array" ref="T43">_xlfn.XLOOKUP(Contrato[[#This Row],[CONTRATO]]&amp;Contrato[[#This Row],[CDP]],[1]!Corr_Contr_CDP[[#All],[CONTRATO-CDP]],[1]!Corr_Contr_CDP[[#All],[CRP]],_xlfn.XLOOKUP(Contrato[[#This Row],[CDP]],[1]!COMPROMISOS_2024[[#All],[disponibilidad]],[1]!COMPROMISOS_2024[[#All],[consecutivo]],"",0),0)</f>
        <v>26</v>
      </c>
      <c r="U43" s="45" t="str" cm="1">
        <f t="array" ref="U43">+_xlfn.XLOOKUP(Contrato[[#This Row],[RCP]],[1]!COMPROMISOS_2024[[#All],[consecutivo]],[1]!COMPROMISOS_2024[[#All],[fecha_aprobacion]],"",0)</f>
        <v>24/01/2024 15:17</v>
      </c>
      <c r="V43" s="46">
        <f>SUMIF([1]!COMPROMISOS_2024[[#All],[consecutivo]],Contrato[[#This Row],[RCP]],[1]!COMPROMISOS_2024[[#All],[valor_total]])</f>
        <v>28040472</v>
      </c>
      <c r="W43" s="47">
        <v>45315</v>
      </c>
      <c r="X43" s="47">
        <v>45315</v>
      </c>
      <c r="Y43" s="48">
        <v>45315</v>
      </c>
      <c r="Z43" s="49">
        <v>45405</v>
      </c>
      <c r="AA43" s="101" t="s">
        <v>234</v>
      </c>
      <c r="AB43" s="30" t="s">
        <v>148</v>
      </c>
      <c r="AD43" s="127">
        <v>202000003490</v>
      </c>
      <c r="AE43" s="54" t="s">
        <v>75</v>
      </c>
      <c r="AF43" s="55" t="str">
        <f>TEXT(LEFT(Contrato[[#This Row],[CONTRATO]],3),"0")</f>
        <v>22</v>
      </c>
      <c r="AG43" s="55" t="str">
        <f>IF(LEN(Contrato[[#This Row],[Contrato2]])=3,Contrato[[#This Row],[Contrato2]],TEXT(Contrato[[#This Row],[Contrato2]],"000"))</f>
        <v>022</v>
      </c>
      <c r="AH43" s="56">
        <f ca="1">IFERROR(_xlfn.DAYS(Contrato[[#This Row],[Fecha Proyectada liquidación]],TODAY())/30,"")</f>
        <v>-6.2666666666666666</v>
      </c>
      <c r="AI43" s="57">
        <f>+Contrato[[#This Row],[FECHA TERMINACIÓN ]]+120</f>
        <v>45525</v>
      </c>
      <c r="AK43" s="59" t="str">
        <f ca="1">IF(Contrato[[#This Row],[FECHA TERMINACIÓN ]]&lt;TODAY(), "Terminado",IF(ISNUMBER(Contrato[[#This Row],[Fecha Real de liquiidación ]]),"Liquidado",IF(Contrato[[#This Row],[FECHA TERMINACIÓN ]]&gt;=TODAY(),"En ejecución","")))</f>
        <v>Terminado</v>
      </c>
      <c r="AL43" s="60">
        <f>SUMIF([1]!COMPROMISOS_2024[[#All],[consecutivo]],Contrato[[#This Row],[RCP]],[1]!COMPROMISOS_2024[[#All],[Total pagado]])</f>
        <v>28040472</v>
      </c>
      <c r="AM43" s="61">
        <f>IFERROR(Contrato[[#This Row],[Pagos]]/Contrato[[#This Row],[VALOR CONTRATO]],0)</f>
        <v>1</v>
      </c>
      <c r="AN43" s="110">
        <f>+Contrato[[#This Row],[VALOR CONTRATO]]-Contrato[[#This Row],[Pagos]]</f>
        <v>0</v>
      </c>
      <c r="AO43" s="58" t="str" cm="1">
        <f t="array" ref="AO43">_xlfn.XLOOKUP(Contrato[[#This Row],[DOCUMENTO ]],[1]!PERSONAL_ACTIVO_2024[[#All],[Documento identidad]],[1]!PERSONAL_ACTIVO_2024[[#All],[Mail ]],0,0)</f>
        <v>hcuervo@indeportesantioquia.gov.co</v>
      </c>
      <c r="AP43" s="58" cm="1">
        <f t="array" ref="AP43">_xlfn.XLOOKUP(Contrato[[#This Row],[DOCUMENTO]],[1]!PERSONAL_ACTIVO_2024[[#All],[Documento identidad]],[1]!PERSONAL_ACTIVO_2024[[#All],[Mail ]],0,0)</f>
        <v>0</v>
      </c>
      <c r="AQ43" s="58" cm="1">
        <f t="array" ref="AQ43">IF(ISBLANK(Contrato[[#This Row],[DEPENDENCIA ]]),0,IFERROR(_xlfn.XLOOKUP(Contrato[[#This Row],[DEPENDENCIA ]],[1]!PERSONAL_ACTIVO_2024[[#All],[Dependencia]],[1]!PERSONAL_ACTIVO_2024[[#All],[Mail ]],0,0),0))</f>
        <v>0</v>
      </c>
    </row>
    <row r="44" spans="1:43" s="54" customFormat="1" ht="34.5" customHeight="1" x14ac:dyDescent="0.25">
      <c r="A44" s="27">
        <v>131</v>
      </c>
      <c r="B44" s="26">
        <v>23</v>
      </c>
      <c r="C44" s="28" t="s">
        <v>235</v>
      </c>
      <c r="D44" s="29" t="s">
        <v>123</v>
      </c>
      <c r="E44" s="91" t="s">
        <v>111</v>
      </c>
      <c r="F44" s="114" t="s">
        <v>142</v>
      </c>
      <c r="G44" s="146" t="s">
        <v>236</v>
      </c>
      <c r="H44" s="130">
        <v>8104231</v>
      </c>
      <c r="I44" s="147">
        <v>28040472</v>
      </c>
      <c r="J44" s="148">
        <v>28040472</v>
      </c>
      <c r="K44" s="113" t="s">
        <v>48</v>
      </c>
      <c r="L44" s="96" t="s">
        <v>48</v>
      </c>
      <c r="M44" s="97" t="s">
        <v>125</v>
      </c>
      <c r="N44" s="98" t="str" cm="1">
        <f t="array" ref="N44">_xlfn.XLOOKUP(Contrato[[#This Row],[SUPERVISOR TITULAR]],[1]!PERSONAL_ACTIVO_2024[[#All],[Nombre completo]],[1]!PERSONAL_ACTIVO_2024[[#All],[Documento identidad]],"",0)</f>
        <v/>
      </c>
      <c r="O44" s="97" t="s">
        <v>226</v>
      </c>
      <c r="P44" s="99" t="str" cm="1">
        <f t="array" ref="P44">_xlfn.XLOOKUP(Contrato[[#This Row],[SUPERVISOR SUPLENTE ]],[1]!PERSONAL_ACTIVO_2024[[#All],[Nombre completo]],[1]!PERSONAL_ACTIVO_2024[[#All],[Documento identidad]],"",0)</f>
        <v/>
      </c>
      <c r="Q44" s="100">
        <v>21</v>
      </c>
      <c r="R44" s="42" t="str" cm="1">
        <f t="array" ref="R44">_xlfn.XLOOKUP(Contrato[[#This Row],[CDP]],[1]!DISPONIBILIDADES_2024[[#All],[consecutivo]],[1]!DISPONIBILIDADES_2024[[#All],[fecha_aprobacion]],"",0)</f>
        <v>12/01/2024 15:13</v>
      </c>
      <c r="S44" s="43">
        <f>SUMIF([1]!DISPONIBILIDADES_2024[[#All],[consecutivo]],Contrato[[#This Row],[CDP]],[1]!DISPONIBILIDADES_2024[[#All],[valor_total_rubro]])</f>
        <v>0</v>
      </c>
      <c r="T44" s="44" cm="1">
        <f t="array" ref="T44">_xlfn.XLOOKUP(Contrato[[#This Row],[CONTRATO]]&amp;Contrato[[#This Row],[CDP]],[1]!Corr_Contr_CDP[[#All],[CONTRATO-CDP]],[1]!Corr_Contr_CDP[[#All],[CRP]],_xlfn.XLOOKUP(Contrato[[#This Row],[CDP]],[1]!COMPROMISOS_2024[[#All],[disponibilidad]],[1]!COMPROMISOS_2024[[#All],[consecutivo]],"",0),0)</f>
        <v>33</v>
      </c>
      <c r="U44" s="45" t="str" cm="1">
        <f t="array" ref="U44">+_xlfn.XLOOKUP(Contrato[[#This Row],[RCP]],[1]!COMPROMISOS_2024[[#All],[consecutivo]],[1]!COMPROMISOS_2024[[#All],[fecha_aprobacion]],"",0)</f>
        <v>26/01/2024 8:57</v>
      </c>
      <c r="V44" s="46">
        <f>SUMIF([1]!COMPROMISOS_2024[[#All],[consecutivo]],Contrato[[#This Row],[RCP]],[1]!COMPROMISOS_2024[[#All],[valor_total]])</f>
        <v>28040472</v>
      </c>
      <c r="W44" s="47">
        <v>45316</v>
      </c>
      <c r="X44" s="47">
        <v>45317</v>
      </c>
      <c r="Y44" s="48">
        <v>45317</v>
      </c>
      <c r="Z44" s="49">
        <v>45407</v>
      </c>
      <c r="AA44" s="101" t="s">
        <v>237</v>
      </c>
      <c r="AB44" s="30" t="s">
        <v>148</v>
      </c>
      <c r="AC44" s="124"/>
      <c r="AD44" s="129">
        <v>202000003491</v>
      </c>
      <c r="AE44" s="54" t="s">
        <v>75</v>
      </c>
      <c r="AF44" s="55" t="str">
        <f>TEXT(LEFT(Contrato[[#This Row],[CONTRATO]],3),"0")</f>
        <v>23</v>
      </c>
      <c r="AG44" s="55" t="str">
        <f>IF(LEN(Contrato[[#This Row],[Contrato2]])=3,Contrato[[#This Row],[Contrato2]],TEXT(Contrato[[#This Row],[Contrato2]],"000"))</f>
        <v>023</v>
      </c>
      <c r="AH44" s="56">
        <f ca="1">IFERROR(_xlfn.DAYS(Contrato[[#This Row],[Fecha Proyectada liquidación]],TODAY())/30,"")</f>
        <v>-6.2</v>
      </c>
      <c r="AI44" s="57">
        <f>+Contrato[[#This Row],[FECHA TERMINACIÓN ]]+120</f>
        <v>45527</v>
      </c>
      <c r="AK44" s="59" t="str">
        <f ca="1">IF(Contrato[[#This Row],[FECHA TERMINACIÓN ]]&lt;TODAY(), "Terminado",IF(ISNUMBER(Contrato[[#This Row],[Fecha Real de liquiidación ]]),"Liquidado",IF(Contrato[[#This Row],[FECHA TERMINACIÓN ]]&gt;=TODAY(),"En ejecución","")))</f>
        <v>Terminado</v>
      </c>
      <c r="AL44" s="60">
        <f>SUMIF([1]!COMPROMISOS_2024[[#All],[consecutivo]],Contrato[[#This Row],[RCP]],[1]!COMPROMISOS_2024[[#All],[Total pagado]])</f>
        <v>28040472</v>
      </c>
      <c r="AM44" s="61">
        <f>IFERROR(Contrato[[#This Row],[Pagos]]/Contrato[[#This Row],[VALOR CONTRATO]],0)</f>
        <v>1</v>
      </c>
      <c r="AN44" s="104">
        <f>+Contrato[[#This Row],[VALOR CONTRATO]]-Contrato[[#This Row],[Pagos]]</f>
        <v>0</v>
      </c>
      <c r="AO44" s="54" cm="1">
        <f t="array" ref="AO44">_xlfn.XLOOKUP(Contrato[[#This Row],[DOCUMENTO ]],[1]!PERSONAL_ACTIVO_2024[[#All],[Documento identidad]],[1]!PERSONAL_ACTIVO_2024[[#All],[Mail ]],0,0)</f>
        <v>0</v>
      </c>
      <c r="AP44" s="54" cm="1">
        <f t="array" ref="AP44">_xlfn.XLOOKUP(Contrato[[#This Row],[DOCUMENTO]],[1]!PERSONAL_ACTIVO_2024[[#All],[Documento identidad]],[1]!PERSONAL_ACTIVO_2024[[#All],[Mail ]],0,0)</f>
        <v>0</v>
      </c>
      <c r="AQ44" s="54" cm="1">
        <f t="array" ref="AQ44">IF(ISBLANK(Contrato[[#This Row],[DEPENDENCIA ]]),0,IFERROR(_xlfn.XLOOKUP(Contrato[[#This Row],[DEPENDENCIA ]],[1]!PERSONAL_ACTIVO_2024[[#All],[Dependencia]],[1]!PERSONAL_ACTIVO_2024[[#All],[Mail ]],0,0),0))</f>
        <v>0</v>
      </c>
    </row>
    <row r="45" spans="1:43" s="54" customFormat="1" ht="34.5" customHeight="1" x14ac:dyDescent="0.25">
      <c r="A45" s="27">
        <v>61</v>
      </c>
      <c r="B45" s="26">
        <v>24</v>
      </c>
      <c r="C45" s="28" t="s">
        <v>238</v>
      </c>
      <c r="D45" s="29" t="s">
        <v>239</v>
      </c>
      <c r="E45" s="91" t="s">
        <v>111</v>
      </c>
      <c r="F45" s="114" t="s">
        <v>142</v>
      </c>
      <c r="G45" s="146" t="s">
        <v>240</v>
      </c>
      <c r="H45" s="130">
        <v>43182812</v>
      </c>
      <c r="I45" s="147">
        <v>6879081</v>
      </c>
      <c r="J45" s="148">
        <v>20637243</v>
      </c>
      <c r="K45" s="113" t="s">
        <v>48</v>
      </c>
      <c r="L45" s="96" t="s">
        <v>48</v>
      </c>
      <c r="M45" s="97" t="s">
        <v>241</v>
      </c>
      <c r="N45" s="98" t="str" cm="1">
        <f t="array" ref="N45">_xlfn.XLOOKUP(Contrato[[#This Row],[SUPERVISOR TITULAR]],[1]!PERSONAL_ACTIVO_2024[[#All],[Nombre completo]],[1]!PERSONAL_ACTIVO_2024[[#All],[Documento identidad]],"",0)</f>
        <v/>
      </c>
      <c r="O45" s="97" t="s">
        <v>242</v>
      </c>
      <c r="P45" s="99" cm="1">
        <f t="array" ref="P45">_xlfn.XLOOKUP(Contrato[[#This Row],[SUPERVISOR SUPLENTE ]],[1]!PERSONAL_ACTIVO_2024[[#All],[Nombre completo]],[1]!PERSONAL_ACTIVO_2024[[#All],[Documento identidad]],"",0)</f>
        <v>71610877</v>
      </c>
      <c r="Q45" s="100">
        <v>29</v>
      </c>
      <c r="R45" s="42" t="str" cm="1">
        <f t="array" ref="R45">_xlfn.XLOOKUP(Contrato[[#This Row],[CDP]],[1]!DISPONIBILIDADES_2024[[#All],[consecutivo]],[1]!DISPONIBILIDADES_2024[[#All],[fecha_aprobacion]],"",0)</f>
        <v>15/01/2024 16:42</v>
      </c>
      <c r="S45" s="43">
        <f>SUMIF([1]!DISPONIBILIDADES_2024[[#All],[consecutivo]],Contrato[[#This Row],[CDP]],[1]!DISPONIBILIDADES_2024[[#All],[valor_total_rubro]])</f>
        <v>0</v>
      </c>
      <c r="T45" s="44" cm="1">
        <f t="array" ref="T45">_xlfn.XLOOKUP(Contrato[[#This Row],[CONTRATO]]&amp;Contrato[[#This Row],[CDP]],[1]!Corr_Contr_CDP[[#All],[CONTRATO-CDP]],[1]!Corr_Contr_CDP[[#All],[CRP]],_xlfn.XLOOKUP(Contrato[[#This Row],[CDP]],[1]!COMPROMISOS_2024[[#All],[disponibilidad]],[1]!COMPROMISOS_2024[[#All],[consecutivo]],"",0),0)</f>
        <v>37</v>
      </c>
      <c r="U45" s="45" t="str" cm="1">
        <f t="array" ref="U45">+_xlfn.XLOOKUP(Contrato[[#This Row],[RCP]],[1]!COMPROMISOS_2024[[#All],[consecutivo]],[1]!COMPROMISOS_2024[[#All],[fecha_aprobacion]],"",0)</f>
        <v>26/01/2024 13:47</v>
      </c>
      <c r="V45" s="46">
        <f>SUMIF([1]!COMPROMISOS_2024[[#All],[consecutivo]],Contrato[[#This Row],[RCP]],[1]!COMPROMISOS_2024[[#All],[valor_total]])</f>
        <v>20637243</v>
      </c>
      <c r="W45" s="47">
        <v>45317</v>
      </c>
      <c r="X45" s="47">
        <v>45317</v>
      </c>
      <c r="Y45" s="48">
        <v>45317</v>
      </c>
      <c r="Z45" s="49">
        <v>45407</v>
      </c>
      <c r="AA45" s="123" t="s">
        <v>243</v>
      </c>
      <c r="AB45" s="30" t="s">
        <v>148</v>
      </c>
      <c r="AC45" s="124"/>
      <c r="AD45" s="153">
        <v>202000003494</v>
      </c>
      <c r="AE45" s="54" t="s">
        <v>75</v>
      </c>
      <c r="AF45" s="55" t="str">
        <f>TEXT(LEFT(Contrato[[#This Row],[CONTRATO]],3),"0")</f>
        <v>24</v>
      </c>
      <c r="AG45" s="55" t="str">
        <f>IF(LEN(Contrato[[#This Row],[Contrato2]])=3,Contrato[[#This Row],[Contrato2]],TEXT(Contrato[[#This Row],[Contrato2]],"000"))</f>
        <v>024</v>
      </c>
      <c r="AH45" s="56">
        <f ca="1">IFERROR(_xlfn.DAYS(Contrato[[#This Row],[Fecha Proyectada liquidación]],TODAY())/30,"")</f>
        <v>-6.2</v>
      </c>
      <c r="AI45" s="57">
        <f>+Contrato[[#This Row],[FECHA TERMINACIÓN ]]+120</f>
        <v>45527</v>
      </c>
      <c r="AK45" s="59" t="str">
        <f ca="1">IF(Contrato[[#This Row],[FECHA TERMINACIÓN ]]&lt;TODAY(), "Terminado",IF(ISNUMBER(Contrato[[#This Row],[Fecha Real de liquiidación ]]),"Liquidado",IF(Contrato[[#This Row],[FECHA TERMINACIÓN ]]&gt;=TODAY(),"En ejecución","")))</f>
        <v>Terminado</v>
      </c>
      <c r="AL45" s="60">
        <f>SUMIF([1]!COMPROMISOS_2024[[#All],[consecutivo]],Contrato[[#This Row],[RCP]],[1]!COMPROMISOS_2024[[#All],[Total pagado]])</f>
        <v>20637243</v>
      </c>
      <c r="AM45" s="61">
        <f>IFERROR(Contrato[[#This Row],[Pagos]]/Contrato[[#This Row],[VALOR CONTRATO]],0)</f>
        <v>1</v>
      </c>
      <c r="AN45" s="104">
        <f>+Contrato[[#This Row],[VALOR CONTRATO]]-Contrato[[#This Row],[Pagos]]</f>
        <v>0</v>
      </c>
      <c r="AO45" s="54" cm="1">
        <f t="array" ref="AO45">_xlfn.XLOOKUP(Contrato[[#This Row],[DOCUMENTO ]],[1]!PERSONAL_ACTIVO_2024[[#All],[Documento identidad]],[1]!PERSONAL_ACTIVO_2024[[#All],[Mail ]],0,0)</f>
        <v>0</v>
      </c>
      <c r="AP45" s="54" t="str" cm="1">
        <f t="array" ref="AP45">_xlfn.XLOOKUP(Contrato[[#This Row],[DOCUMENTO]],[1]!PERSONAL_ACTIVO_2024[[#All],[Documento identidad]],[1]!PERSONAL_ACTIVO_2024[[#All],[Mail ]],0,0)</f>
        <v>mcgarcia@indeportesantioquia.gov.co</v>
      </c>
      <c r="AQ45" s="54" t="str" cm="1">
        <f t="array" ref="AQ45">IF(ISBLANK(Contrato[[#This Row],[DEPENDENCIA ]]),0,IFERROR(_xlfn.XLOOKUP(Contrato[[#This Row],[DEPENDENCIA ]],[1]!PERSONAL_ACTIVO_2024[[#All],[Dependencia]],[1]!PERSONAL_ACTIVO_2024[[#All],[Mail ]],0,0),0))</f>
        <v>ocardona@indeportesantioquia.gov.co</v>
      </c>
    </row>
    <row r="46" spans="1:43" ht="34.5" customHeight="1" x14ac:dyDescent="0.25">
      <c r="A46" s="27">
        <v>636</v>
      </c>
      <c r="B46" s="26">
        <v>24</v>
      </c>
      <c r="C46" s="28" t="s">
        <v>244</v>
      </c>
      <c r="D46" s="29" t="s">
        <v>239</v>
      </c>
      <c r="E46" s="64" t="s">
        <v>45</v>
      </c>
      <c r="F46" s="114" t="s">
        <v>142</v>
      </c>
      <c r="G46" s="146" t="s">
        <v>240</v>
      </c>
      <c r="H46" s="130">
        <v>43182812</v>
      </c>
      <c r="I46" s="147">
        <v>6879081</v>
      </c>
      <c r="J46" s="148">
        <v>10318622</v>
      </c>
      <c r="K46" s="154" t="s">
        <v>245</v>
      </c>
      <c r="L46" s="96" t="s">
        <v>246</v>
      </c>
      <c r="M46" s="97" t="s">
        <v>241</v>
      </c>
      <c r="N46" s="108" t="str" cm="1">
        <f t="array" ref="N46">_xlfn.XLOOKUP(Contrato[[#This Row],[SUPERVISOR TITULAR]],[1]!PERSONAL_ACTIVO_2024[[#All],[Nombre completo]],[1]!PERSONAL_ACTIVO_2024[[#All],[Documento identidad]],"",0)</f>
        <v/>
      </c>
      <c r="O46" s="97" t="s">
        <v>242</v>
      </c>
      <c r="P46" s="40" cm="1">
        <f t="array" ref="P46">_xlfn.XLOOKUP(Contrato[[#This Row],[SUPERVISOR SUPLENTE ]],[1]!PERSONAL_ACTIVO_2024[[#All],[Nombre completo]],[1]!PERSONAL_ACTIVO_2024[[#All],[Documento identidad]],"",0)</f>
        <v>71610877</v>
      </c>
      <c r="Q46" s="100">
        <v>395</v>
      </c>
      <c r="R46" s="42" t="str" cm="1">
        <f t="array" ref="R46">_xlfn.XLOOKUP(Contrato[[#This Row],[CDP]],[1]!DISPONIBILIDADES_2024[[#All],[consecutivo]],[1]!DISPONIBILIDADES_2024[[#All],[fecha_aprobacion]],"",0)</f>
        <v>8/04/2024 14:14</v>
      </c>
      <c r="S46" s="43">
        <f>SUMIF([1]!DISPONIBILIDADES_2024[[#All],[consecutivo]],Contrato[[#This Row],[CDP]],[1]!DISPONIBILIDADES_2024[[#All],[valor_total_rubro]])</f>
        <v>0</v>
      </c>
      <c r="T46" s="44" cm="1">
        <f t="array" ref="T46">_xlfn.XLOOKUP(Contrato[[#This Row],[CONTRATO]]&amp;Contrato[[#This Row],[CDP]],[1]!Corr_Contr_CDP[[#All],[CONTRATO-CDP]],[1]!Corr_Contr_CDP[[#All],[CRP]],_xlfn.XLOOKUP(Contrato[[#This Row],[CDP]],[1]!COMPROMISOS_2024[[#All],[disponibilidad]],[1]!COMPROMISOS_2024[[#All],[consecutivo]],"",0),0)</f>
        <v>3405</v>
      </c>
      <c r="U46" s="45" t="str" cm="1">
        <f t="array" ref="U46">+_xlfn.XLOOKUP(Contrato[[#This Row],[RCP]],[1]!COMPROMISOS_2024[[#All],[consecutivo]],[1]!COMPROMISOS_2024[[#All],[fecha_aprobacion]],"",0)</f>
        <v>23/04/2024 14:33</v>
      </c>
      <c r="V46" s="46">
        <f>SUMIF([1]!COMPROMISOS_2024[[#All],[consecutivo]],Contrato[[#This Row],[RCP]],[1]!COMPROMISOS_2024[[#All],[valor_total]])</f>
        <v>10318621</v>
      </c>
      <c r="W46" s="47">
        <v>45401</v>
      </c>
      <c r="X46" s="47">
        <v>45405</v>
      </c>
      <c r="Y46" s="48">
        <v>45408</v>
      </c>
      <c r="Z46" s="49">
        <v>45453</v>
      </c>
      <c r="AA46" s="101" t="s">
        <v>243</v>
      </c>
      <c r="AB46" s="91" t="s">
        <v>247</v>
      </c>
      <c r="AC46" s="30"/>
      <c r="AD46" s="155"/>
      <c r="AE46" s="54"/>
      <c r="AF46" s="55" t="str">
        <f>TEXT(LEFT(Contrato[[#This Row],[CONTRATO]],3),"0")</f>
        <v>24</v>
      </c>
      <c r="AG46" s="55" t="str">
        <f>IF(LEN(Contrato[[#This Row],[Contrato2]])=3,Contrato[[#This Row],[Contrato2]],TEXT(Contrato[[#This Row],[Contrato2]],"000"))</f>
        <v>024</v>
      </c>
      <c r="AH46" s="56">
        <f ca="1">IFERROR(_xlfn.DAYS(Contrato[[#This Row],[Fecha Proyectada liquidación]],TODAY())/30,"")</f>
        <v>-4.666666666666667</v>
      </c>
      <c r="AI46" s="57">
        <f>+Contrato[[#This Row],[FECHA TERMINACIÓN ]]+120</f>
        <v>45573</v>
      </c>
      <c r="AK46" s="59" t="str">
        <f ca="1">IF(Contrato[[#This Row],[FECHA TERMINACIÓN ]]&lt;TODAY(), "Terminado",IF(ISNUMBER(Contrato[[#This Row],[Fecha Real de liquiidación ]]),"Liquidado",IF(Contrato[[#This Row],[FECHA TERMINACIÓN ]]&gt;=TODAY(),"En ejecución","")))</f>
        <v>Terminado</v>
      </c>
      <c r="AL46" s="60">
        <f>SUMIF([1]!COMPROMISOS_2024[[#All],[consecutivo]],Contrato[[#This Row],[RCP]],[1]!COMPROMISOS_2024[[#All],[Total pagado]])</f>
        <v>10318621</v>
      </c>
      <c r="AM46" s="61">
        <f>IFERROR(Contrato[[#This Row],[Pagos]]/Contrato[[#This Row],[VALOR CONTRATO]],0)</f>
        <v>0.99999990308783482</v>
      </c>
      <c r="AN46" s="110">
        <f>+Contrato[[#This Row],[VALOR CONTRATO]]-Contrato[[#This Row],[Pagos]]</f>
        <v>1</v>
      </c>
      <c r="AO46" s="58" cm="1">
        <f t="array" ref="AO46">_xlfn.XLOOKUP(Contrato[[#This Row],[DOCUMENTO ]],[1]!PERSONAL_ACTIVO_2024[[#All],[Documento identidad]],[1]!PERSONAL_ACTIVO_2024[[#All],[Mail ]],0,0)</f>
        <v>0</v>
      </c>
      <c r="AP46" s="58" t="str" cm="1">
        <f t="array" ref="AP46">_xlfn.XLOOKUP(Contrato[[#This Row],[DOCUMENTO]],[1]!PERSONAL_ACTIVO_2024[[#All],[Documento identidad]],[1]!PERSONAL_ACTIVO_2024[[#All],[Mail ]],0,0)</f>
        <v>mcgarcia@indeportesantioquia.gov.co</v>
      </c>
      <c r="AQ46" s="58" t="str" cm="1">
        <f t="array" ref="AQ46">IF(ISBLANK(Contrato[[#This Row],[DEPENDENCIA ]]),0,IFERROR(_xlfn.XLOOKUP(Contrato[[#This Row],[DEPENDENCIA ]],[1]!PERSONAL_ACTIVO_2024[[#All],[Dependencia]],[1]!PERSONAL_ACTIVO_2024[[#All],[Mail ]],0,0),0))</f>
        <v>ocardona@indeportesantioquia.gov.co</v>
      </c>
    </row>
    <row r="47" spans="1:43" ht="34.5" customHeight="1" x14ac:dyDescent="0.25">
      <c r="A47" s="27">
        <v>64</v>
      </c>
      <c r="B47" s="26">
        <v>25</v>
      </c>
      <c r="C47" s="28" t="s">
        <v>248</v>
      </c>
      <c r="D47" s="29" t="s">
        <v>239</v>
      </c>
      <c r="E47" s="91" t="s">
        <v>111</v>
      </c>
      <c r="F47" s="114" t="s">
        <v>142</v>
      </c>
      <c r="G47" s="146" t="s">
        <v>249</v>
      </c>
      <c r="H47" s="130">
        <v>1040181548</v>
      </c>
      <c r="I47" s="147">
        <v>7690469</v>
      </c>
      <c r="J47" s="148">
        <v>23071407</v>
      </c>
      <c r="K47" s="113" t="s">
        <v>48</v>
      </c>
      <c r="L47" s="96" t="s">
        <v>48</v>
      </c>
      <c r="M47" s="119" t="s">
        <v>250</v>
      </c>
      <c r="N47" s="98" cm="1">
        <f t="array" ref="N47">_xlfn.XLOOKUP(Contrato[[#This Row],[SUPERVISOR TITULAR]],[1]!PERSONAL_ACTIVO_2024[[#All],[Nombre completo]],[1]!PERSONAL_ACTIVO_2024[[#All],[Documento identidad]],"",0)</f>
        <v>71174454</v>
      </c>
      <c r="O47" s="97" t="s">
        <v>242</v>
      </c>
      <c r="P47" s="140" cm="1">
        <f t="array" ref="P47">_xlfn.XLOOKUP(Contrato[[#This Row],[SUPERVISOR SUPLENTE ]],[1]!PERSONAL_ACTIVO_2024[[#All],[Nombre completo]],[1]!PERSONAL_ACTIVO_2024[[#All],[Documento identidad]],"",0)</f>
        <v>71610877</v>
      </c>
      <c r="Q47" s="135">
        <v>31</v>
      </c>
      <c r="R47" s="42" t="str" cm="1">
        <f t="array" ref="R47">_xlfn.XLOOKUP(Contrato[[#This Row],[CDP]],[1]!DISPONIBILIDADES_2024[[#All],[consecutivo]],[1]!DISPONIBILIDADES_2024[[#All],[fecha_aprobacion]],"",0)</f>
        <v>15/01/2024 16:46</v>
      </c>
      <c r="S47" s="43">
        <f>SUMIF([1]!DISPONIBILIDADES_2024[[#All],[consecutivo]],Contrato[[#This Row],[CDP]],[1]!DISPONIBILIDADES_2024[[#All],[valor_total_rubro]])</f>
        <v>0</v>
      </c>
      <c r="T47" s="44" cm="1">
        <f t="array" ref="T47">_xlfn.XLOOKUP(Contrato[[#This Row],[CONTRATO]]&amp;Contrato[[#This Row],[CDP]],[1]!Corr_Contr_CDP[[#All],[CONTRATO-CDP]],[1]!Corr_Contr_CDP[[#All],[CRP]],_xlfn.XLOOKUP(Contrato[[#This Row],[CDP]],[1]!COMPROMISOS_2024[[#All],[disponibilidad]],[1]!COMPROMISOS_2024[[#All],[consecutivo]],"",0),0)</f>
        <v>35</v>
      </c>
      <c r="U47" s="45" t="str" cm="1">
        <f t="array" ref="U47">+_xlfn.XLOOKUP(Contrato[[#This Row],[RCP]],[1]!COMPROMISOS_2024[[#All],[consecutivo]],[1]!COMPROMISOS_2024[[#All],[fecha_aprobacion]],"",0)</f>
        <v>26/01/2024 13:39</v>
      </c>
      <c r="V47" s="46">
        <f>SUMIF([1]!COMPROMISOS_2024[[#All],[consecutivo]],Contrato[[#This Row],[RCP]],[1]!COMPROMISOS_2024[[#All],[valor_total]])</f>
        <v>23071407</v>
      </c>
      <c r="W47" s="47">
        <v>45317</v>
      </c>
      <c r="X47" s="47">
        <v>45317</v>
      </c>
      <c r="Y47" s="48">
        <v>45317</v>
      </c>
      <c r="Z47" s="49">
        <v>45407</v>
      </c>
      <c r="AA47" s="156" t="s">
        <v>251</v>
      </c>
      <c r="AB47" s="30" t="s">
        <v>148</v>
      </c>
      <c r="AD47" s="157">
        <v>202000003495</v>
      </c>
      <c r="AE47" s="27" t="s">
        <v>75</v>
      </c>
      <c r="AF47" s="55" t="str">
        <f>TEXT(LEFT(Contrato[[#This Row],[CONTRATO]],3),"0")</f>
        <v>25</v>
      </c>
      <c r="AG47" s="55" t="str">
        <f>IF(LEN(Contrato[[#This Row],[Contrato2]])=3,Contrato[[#This Row],[Contrato2]],TEXT(Contrato[[#This Row],[Contrato2]],"000"))</f>
        <v>025</v>
      </c>
      <c r="AH47" s="56">
        <f ca="1">IFERROR(_xlfn.DAYS(Contrato[[#This Row],[Fecha Proyectada liquidación]],TODAY())/30,"")</f>
        <v>-6.2</v>
      </c>
      <c r="AI47" s="57">
        <f>+Contrato[[#This Row],[FECHA TERMINACIÓN ]]+120</f>
        <v>45527</v>
      </c>
      <c r="AK47" s="59" t="str">
        <f ca="1">IF(Contrato[[#This Row],[FECHA TERMINACIÓN ]]&lt;TODAY(), "Terminado",IF(ISNUMBER(Contrato[[#This Row],[Fecha Real de liquiidación ]]),"Liquidado",IF(Contrato[[#This Row],[FECHA TERMINACIÓN ]]&gt;=TODAY(),"En ejecución","")))</f>
        <v>Terminado</v>
      </c>
      <c r="AL47" s="60">
        <f>SUMIF([1]!COMPROMISOS_2024[[#All],[consecutivo]],Contrato[[#This Row],[RCP]],[1]!COMPROMISOS_2024[[#All],[Total pagado]])</f>
        <v>23071407</v>
      </c>
      <c r="AM47" s="61">
        <f>IFERROR(Contrato[[#This Row],[Pagos]]/Contrato[[#This Row],[VALOR CONTRATO]],0)</f>
        <v>1</v>
      </c>
      <c r="AN47" s="110">
        <f>+Contrato[[#This Row],[VALOR CONTRATO]]-Contrato[[#This Row],[Pagos]]</f>
        <v>0</v>
      </c>
      <c r="AO47" s="58" t="str" cm="1">
        <f t="array" ref="AO47">_xlfn.XLOOKUP(Contrato[[#This Row],[DOCUMENTO ]],[1]!PERSONAL_ACTIVO_2024[[#All],[Documento identidad]],[1]!PERSONAL_ACTIVO_2024[[#All],[Mail ]],0,0)</f>
        <v>mmunozj@indeportesantioquia.gov.co</v>
      </c>
      <c r="AP47" s="58" t="str" cm="1">
        <f t="array" ref="AP47">_xlfn.XLOOKUP(Contrato[[#This Row],[DOCUMENTO]],[1]!PERSONAL_ACTIVO_2024[[#All],[Documento identidad]],[1]!PERSONAL_ACTIVO_2024[[#All],[Mail ]],0,0)</f>
        <v>mcgarcia@indeportesantioquia.gov.co</v>
      </c>
      <c r="AQ47" s="58" t="str" cm="1">
        <f t="array" ref="AQ47">IF(ISBLANK(Contrato[[#This Row],[DEPENDENCIA ]]),0,IFERROR(_xlfn.XLOOKUP(Contrato[[#This Row],[DEPENDENCIA ]],[1]!PERSONAL_ACTIVO_2024[[#All],[Dependencia]],[1]!PERSONAL_ACTIVO_2024[[#All],[Mail ]],0,0),0))</f>
        <v>ocardona@indeportesantioquia.gov.co</v>
      </c>
    </row>
    <row r="48" spans="1:43" ht="34.5" customHeight="1" x14ac:dyDescent="0.25">
      <c r="A48" s="27">
        <v>637</v>
      </c>
      <c r="B48" s="26">
        <v>25</v>
      </c>
      <c r="C48" s="28" t="s">
        <v>252</v>
      </c>
      <c r="D48" s="29" t="s">
        <v>239</v>
      </c>
      <c r="E48" s="64" t="s">
        <v>45</v>
      </c>
      <c r="F48" s="114" t="s">
        <v>142</v>
      </c>
      <c r="G48" s="146" t="s">
        <v>249</v>
      </c>
      <c r="H48" s="130">
        <v>1040181548</v>
      </c>
      <c r="I48" s="147">
        <v>7690469</v>
      </c>
      <c r="J48" s="148">
        <v>11535704</v>
      </c>
      <c r="K48" s="154" t="s">
        <v>245</v>
      </c>
      <c r="L48" s="96" t="s">
        <v>246</v>
      </c>
      <c r="M48" s="119" t="s">
        <v>250</v>
      </c>
      <c r="N48" s="108" cm="1">
        <f t="array" ref="N48">_xlfn.XLOOKUP(Contrato[[#This Row],[SUPERVISOR TITULAR]],[1]!PERSONAL_ACTIVO_2024[[#All],[Nombre completo]],[1]!PERSONAL_ACTIVO_2024[[#All],[Documento identidad]],"",0)</f>
        <v>71174454</v>
      </c>
      <c r="O48" s="97" t="s">
        <v>242</v>
      </c>
      <c r="P48" s="40" cm="1">
        <f t="array" ref="P48">_xlfn.XLOOKUP(Contrato[[#This Row],[SUPERVISOR SUPLENTE ]],[1]!PERSONAL_ACTIVO_2024[[#All],[Nombre completo]],[1]!PERSONAL_ACTIVO_2024[[#All],[Documento identidad]],"",0)</f>
        <v>71610877</v>
      </c>
      <c r="Q48" s="100">
        <v>398</v>
      </c>
      <c r="R48" s="42" t="str" cm="1">
        <f t="array" ref="R48">_xlfn.XLOOKUP(Contrato[[#This Row],[CDP]],[1]!DISPONIBILIDADES_2024[[#All],[consecutivo]],[1]!DISPONIBILIDADES_2024[[#All],[fecha_aprobacion]],"",0)</f>
        <v>8/04/2024 14:19</v>
      </c>
      <c r="S48" s="43">
        <f>SUMIF([1]!DISPONIBILIDADES_2024[[#All],[consecutivo]],Contrato[[#This Row],[CDP]],[1]!DISPONIBILIDADES_2024[[#All],[valor_total_rubro]])</f>
        <v>0</v>
      </c>
      <c r="T48" s="44" cm="1">
        <f t="array" ref="T48">_xlfn.XLOOKUP(Contrato[[#This Row],[CONTRATO]]&amp;Contrato[[#This Row],[CDP]],[1]!Corr_Contr_CDP[[#All],[CONTRATO-CDP]],[1]!Corr_Contr_CDP[[#All],[CRP]],_xlfn.XLOOKUP(Contrato[[#This Row],[CDP]],[1]!COMPROMISOS_2024[[#All],[disponibilidad]],[1]!COMPROMISOS_2024[[#All],[consecutivo]],"",0),0)</f>
        <v>3402</v>
      </c>
      <c r="U48" s="45" t="str" cm="1">
        <f t="array" ref="U48">+_xlfn.XLOOKUP(Contrato[[#This Row],[RCP]],[1]!COMPROMISOS_2024[[#All],[consecutivo]],[1]!COMPROMISOS_2024[[#All],[fecha_aprobacion]],"",0)</f>
        <v>23/04/2024 13:38</v>
      </c>
      <c r="V48" s="46">
        <f>SUMIF([1]!COMPROMISOS_2024[[#All],[consecutivo]],Contrato[[#This Row],[RCP]],[1]!COMPROMISOS_2024[[#All],[valor_total]])</f>
        <v>11535703</v>
      </c>
      <c r="W48" s="47">
        <v>45401</v>
      </c>
      <c r="X48" s="47">
        <v>45405</v>
      </c>
      <c r="Y48" s="48">
        <v>45408</v>
      </c>
      <c r="Z48" s="49">
        <v>45453</v>
      </c>
      <c r="AA48" s="101" t="s">
        <v>251</v>
      </c>
      <c r="AB48" s="91" t="s">
        <v>247</v>
      </c>
      <c r="AC48" s="30"/>
      <c r="AD48" s="158"/>
      <c r="AE48" s="54"/>
      <c r="AF48" s="55" t="str">
        <f>TEXT(LEFT(Contrato[[#This Row],[CONTRATO]],3),"0")</f>
        <v>25</v>
      </c>
      <c r="AG48" s="55" t="str">
        <f>IF(LEN(Contrato[[#This Row],[Contrato2]])=3,Contrato[[#This Row],[Contrato2]],TEXT(Contrato[[#This Row],[Contrato2]],"000"))</f>
        <v>025</v>
      </c>
      <c r="AH48" s="56">
        <f ca="1">IFERROR(_xlfn.DAYS(Contrato[[#This Row],[Fecha Proyectada liquidación]],TODAY())/30,"")</f>
        <v>-4.666666666666667</v>
      </c>
      <c r="AI48" s="57">
        <f>+Contrato[[#This Row],[FECHA TERMINACIÓN ]]+120</f>
        <v>45573</v>
      </c>
      <c r="AK48" s="59" t="str">
        <f ca="1">IF(Contrato[[#This Row],[FECHA TERMINACIÓN ]]&lt;TODAY(), "Terminado",IF(ISNUMBER(Contrato[[#This Row],[Fecha Real de liquiidación ]]),"Liquidado",IF(Contrato[[#This Row],[FECHA TERMINACIÓN ]]&gt;=TODAY(),"En ejecución","")))</f>
        <v>Terminado</v>
      </c>
      <c r="AL48" s="60">
        <f>SUMIF([1]!COMPROMISOS_2024[[#All],[consecutivo]],Contrato[[#This Row],[RCP]],[1]!COMPROMISOS_2024[[#All],[Total pagado]])</f>
        <v>11535703</v>
      </c>
      <c r="AM48" s="61">
        <f>IFERROR(Contrato[[#This Row],[Pagos]]/Contrato[[#This Row],[VALOR CONTRATO]],0)</f>
        <v>0.99999991331261617</v>
      </c>
      <c r="AN48" s="110">
        <f>+Contrato[[#This Row],[VALOR CONTRATO]]-Contrato[[#This Row],[Pagos]]</f>
        <v>1</v>
      </c>
      <c r="AO48" s="58" t="str" cm="1">
        <f t="array" ref="AO48">_xlfn.XLOOKUP(Contrato[[#This Row],[DOCUMENTO ]],[1]!PERSONAL_ACTIVO_2024[[#All],[Documento identidad]],[1]!PERSONAL_ACTIVO_2024[[#All],[Mail ]],0,0)</f>
        <v>mmunozj@indeportesantioquia.gov.co</v>
      </c>
      <c r="AP48" s="58" t="str" cm="1">
        <f t="array" ref="AP48">_xlfn.XLOOKUP(Contrato[[#This Row],[DOCUMENTO]],[1]!PERSONAL_ACTIVO_2024[[#All],[Documento identidad]],[1]!PERSONAL_ACTIVO_2024[[#All],[Mail ]],0,0)</f>
        <v>mcgarcia@indeportesantioquia.gov.co</v>
      </c>
      <c r="AQ48" s="58" t="str" cm="1">
        <f t="array" ref="AQ48">IF(ISBLANK(Contrato[[#This Row],[DEPENDENCIA ]]),0,IFERROR(_xlfn.XLOOKUP(Contrato[[#This Row],[DEPENDENCIA ]],[1]!PERSONAL_ACTIVO_2024[[#All],[Dependencia]],[1]!PERSONAL_ACTIVO_2024[[#All],[Mail ]],0,0),0))</f>
        <v>ocardona@indeportesantioquia.gov.co</v>
      </c>
    </row>
    <row r="49" spans="1:43" ht="34.5" customHeight="1" x14ac:dyDescent="0.25">
      <c r="A49" s="27">
        <v>59</v>
      </c>
      <c r="B49" s="26">
        <v>26</v>
      </c>
      <c r="C49" s="28" t="s">
        <v>253</v>
      </c>
      <c r="D49" s="29" t="s">
        <v>239</v>
      </c>
      <c r="E49" s="91" t="s">
        <v>111</v>
      </c>
      <c r="F49" s="114" t="s">
        <v>142</v>
      </c>
      <c r="G49" s="146" t="s">
        <v>254</v>
      </c>
      <c r="H49" s="130">
        <v>15534920</v>
      </c>
      <c r="I49" s="147">
        <v>6879081</v>
      </c>
      <c r="J49" s="148">
        <v>20637243</v>
      </c>
      <c r="K49" s="113" t="s">
        <v>48</v>
      </c>
      <c r="L49" s="96" t="s">
        <v>48</v>
      </c>
      <c r="M49" s="97" t="s">
        <v>255</v>
      </c>
      <c r="N49" s="98" cm="1">
        <f t="array" ref="N49">_xlfn.XLOOKUP(Contrato[[#This Row],[SUPERVISOR TITULAR]],[1]!PERSONAL_ACTIVO_2024[[#All],[Nombre completo]],[1]!PERSONAL_ACTIVO_2024[[#All],[Documento identidad]],"",0)</f>
        <v>19424139</v>
      </c>
      <c r="O49" s="97" t="s">
        <v>242</v>
      </c>
      <c r="P49" s="99" cm="1">
        <f t="array" ref="P49">_xlfn.XLOOKUP(Contrato[[#This Row],[SUPERVISOR SUPLENTE ]],[1]!PERSONAL_ACTIVO_2024[[#All],[Nombre completo]],[1]!PERSONAL_ACTIVO_2024[[#All],[Documento identidad]],"",0)</f>
        <v>71610877</v>
      </c>
      <c r="Q49" s="159">
        <v>28</v>
      </c>
      <c r="R49" s="42" t="str" cm="1">
        <f t="array" ref="R49">_xlfn.XLOOKUP(Contrato[[#This Row],[CDP]],[1]!DISPONIBILIDADES_2024[[#All],[consecutivo]],[1]!DISPONIBILIDADES_2024[[#All],[fecha_aprobacion]],"",0)</f>
        <v>15/01/2024 16:40</v>
      </c>
      <c r="S49" s="43">
        <f>SUMIF([1]!DISPONIBILIDADES_2024[[#All],[consecutivo]],Contrato[[#This Row],[CDP]],[1]!DISPONIBILIDADES_2024[[#All],[valor_total_rubro]])</f>
        <v>0</v>
      </c>
      <c r="T49" s="44" cm="1">
        <f t="array" ref="T49">_xlfn.XLOOKUP(Contrato[[#This Row],[CONTRATO]]&amp;Contrato[[#This Row],[CDP]],[1]!Corr_Contr_CDP[[#All],[CONTRATO-CDP]],[1]!Corr_Contr_CDP[[#All],[CRP]],_xlfn.XLOOKUP(Contrato[[#This Row],[CDP]],[1]!COMPROMISOS_2024[[#All],[disponibilidad]],[1]!COMPROMISOS_2024[[#All],[consecutivo]],"",0),0)</f>
        <v>36</v>
      </c>
      <c r="U49" s="45" t="str" cm="1">
        <f t="array" ref="U49">+_xlfn.XLOOKUP(Contrato[[#This Row],[RCP]],[1]!COMPROMISOS_2024[[#All],[consecutivo]],[1]!COMPROMISOS_2024[[#All],[fecha_aprobacion]],"",0)</f>
        <v>26/01/2024 13:44</v>
      </c>
      <c r="V49" s="46">
        <f>SUMIF([1]!COMPROMISOS_2024[[#All],[consecutivo]],Contrato[[#This Row],[RCP]],[1]!COMPROMISOS_2024[[#All],[valor_total]])</f>
        <v>20637243</v>
      </c>
      <c r="W49" s="47">
        <v>45317</v>
      </c>
      <c r="X49" s="47">
        <v>45317</v>
      </c>
      <c r="Y49" s="48">
        <v>45317</v>
      </c>
      <c r="Z49" s="49">
        <v>45407</v>
      </c>
      <c r="AA49" s="123" t="s">
        <v>256</v>
      </c>
      <c r="AB49" s="160" t="s">
        <v>148</v>
      </c>
      <c r="AC49" s="161"/>
      <c r="AD49" s="162">
        <v>202000003496</v>
      </c>
      <c r="AE49" s="54" t="s">
        <v>75</v>
      </c>
      <c r="AF49" s="55" t="str">
        <f>TEXT(LEFT(Contrato[[#This Row],[CONTRATO]],3),"0")</f>
        <v>26</v>
      </c>
      <c r="AG49" s="55" t="str">
        <f>IF(LEN(Contrato[[#This Row],[Contrato2]])=3,Contrato[[#This Row],[Contrato2]],TEXT(Contrato[[#This Row],[Contrato2]],"000"))</f>
        <v>026</v>
      </c>
      <c r="AH49" s="56">
        <f ca="1">IFERROR(_xlfn.DAYS(Contrato[[#This Row],[Fecha Proyectada liquidación]],TODAY())/30,"")</f>
        <v>-6.2</v>
      </c>
      <c r="AI49" s="57">
        <f>+Contrato[[#This Row],[FECHA TERMINACIÓN ]]+120</f>
        <v>45527</v>
      </c>
      <c r="AK49" s="59" t="str">
        <f ca="1">IF(Contrato[[#This Row],[FECHA TERMINACIÓN ]]&lt;TODAY(), "Terminado",IF(ISNUMBER(Contrato[[#This Row],[Fecha Real de liquiidación ]]),"Liquidado",IF(Contrato[[#This Row],[FECHA TERMINACIÓN ]]&gt;=TODAY(),"En ejecución","")))</f>
        <v>Terminado</v>
      </c>
      <c r="AL49" s="60">
        <f>SUMIF([1]!COMPROMISOS_2024[[#All],[consecutivo]],Contrato[[#This Row],[RCP]],[1]!COMPROMISOS_2024[[#All],[Total pagado]])</f>
        <v>20637243</v>
      </c>
      <c r="AM49" s="61">
        <f>IFERROR(Contrato[[#This Row],[Pagos]]/Contrato[[#This Row],[VALOR CONTRATO]],0)</f>
        <v>1</v>
      </c>
      <c r="AN49" s="110">
        <f>+Contrato[[#This Row],[VALOR CONTRATO]]-Contrato[[#This Row],[Pagos]]</f>
        <v>0</v>
      </c>
      <c r="AO49" s="58" t="str" cm="1">
        <f t="array" ref="AO49">_xlfn.XLOOKUP(Contrato[[#This Row],[DOCUMENTO ]],[1]!PERSONAL_ACTIVO_2024[[#All],[Documento identidad]],[1]!PERSONAL_ACTIVO_2024[[#All],[Mail ]],0,0)</f>
        <v>lnoguera@indeportesantioquia.gov.co</v>
      </c>
      <c r="AP49" s="58" t="str" cm="1">
        <f t="array" ref="AP49">_xlfn.XLOOKUP(Contrato[[#This Row],[DOCUMENTO]],[1]!PERSONAL_ACTIVO_2024[[#All],[Documento identidad]],[1]!PERSONAL_ACTIVO_2024[[#All],[Mail ]],0,0)</f>
        <v>mcgarcia@indeportesantioquia.gov.co</v>
      </c>
      <c r="AQ49" s="58" t="str" cm="1">
        <f t="array" ref="AQ49">IF(ISBLANK(Contrato[[#This Row],[DEPENDENCIA ]]),0,IFERROR(_xlfn.XLOOKUP(Contrato[[#This Row],[DEPENDENCIA ]],[1]!PERSONAL_ACTIVO_2024[[#All],[Dependencia]],[1]!PERSONAL_ACTIVO_2024[[#All],[Mail ]],0,0),0))</f>
        <v>ocardona@indeportesantioquia.gov.co</v>
      </c>
    </row>
    <row r="50" spans="1:43" ht="34.5" customHeight="1" x14ac:dyDescent="0.25">
      <c r="A50" s="27">
        <v>635</v>
      </c>
      <c r="B50" s="26">
        <v>26</v>
      </c>
      <c r="C50" s="28" t="s">
        <v>257</v>
      </c>
      <c r="D50" s="29" t="s">
        <v>239</v>
      </c>
      <c r="E50" s="64" t="s">
        <v>45</v>
      </c>
      <c r="F50" s="114" t="s">
        <v>142</v>
      </c>
      <c r="G50" s="146" t="s">
        <v>254</v>
      </c>
      <c r="H50" s="130">
        <v>15534920</v>
      </c>
      <c r="I50" s="147">
        <v>6879081</v>
      </c>
      <c r="J50" s="148">
        <v>10318622</v>
      </c>
      <c r="K50" s="154" t="s">
        <v>245</v>
      </c>
      <c r="L50" s="96" t="s">
        <v>246</v>
      </c>
      <c r="M50" s="97" t="s">
        <v>255</v>
      </c>
      <c r="N50" s="108" cm="1">
        <f t="array" ref="N50">_xlfn.XLOOKUP(Contrato[[#This Row],[SUPERVISOR TITULAR]],[1]!PERSONAL_ACTIVO_2024[[#All],[Nombre completo]],[1]!PERSONAL_ACTIVO_2024[[#All],[Documento identidad]],"",0)</f>
        <v>19424139</v>
      </c>
      <c r="O50" s="97" t="s">
        <v>242</v>
      </c>
      <c r="P50" s="40" cm="1">
        <f t="array" ref="P50">_xlfn.XLOOKUP(Contrato[[#This Row],[SUPERVISOR SUPLENTE ]],[1]!PERSONAL_ACTIVO_2024[[#All],[Nombre completo]],[1]!PERSONAL_ACTIVO_2024[[#All],[Documento identidad]],"",0)</f>
        <v>71610877</v>
      </c>
      <c r="Q50" s="100">
        <v>399</v>
      </c>
      <c r="R50" s="42" t="str" cm="1">
        <f t="array" ref="R50">_xlfn.XLOOKUP(Contrato[[#This Row],[CDP]],[1]!DISPONIBILIDADES_2024[[#All],[consecutivo]],[1]!DISPONIBILIDADES_2024[[#All],[fecha_aprobacion]],"",0)</f>
        <v>8/04/2024 14:20</v>
      </c>
      <c r="S50" s="43">
        <f>SUMIF([1]!DISPONIBILIDADES_2024[[#All],[consecutivo]],Contrato[[#This Row],[CDP]],[1]!DISPONIBILIDADES_2024[[#All],[valor_total_rubro]])</f>
        <v>0</v>
      </c>
      <c r="T50" s="44" cm="1">
        <f t="array" ref="T50">_xlfn.XLOOKUP(Contrato[[#This Row],[CONTRATO]]&amp;Contrato[[#This Row],[CDP]],[1]!Corr_Contr_CDP[[#All],[CONTRATO-CDP]],[1]!Corr_Contr_CDP[[#All],[CRP]],_xlfn.XLOOKUP(Contrato[[#This Row],[CDP]],[1]!COMPROMISOS_2024[[#All],[disponibilidad]],[1]!COMPROMISOS_2024[[#All],[consecutivo]],"",0),0)</f>
        <v>3404</v>
      </c>
      <c r="U50" s="45" t="str" cm="1">
        <f t="array" ref="U50">+_xlfn.XLOOKUP(Contrato[[#This Row],[RCP]],[1]!COMPROMISOS_2024[[#All],[consecutivo]],[1]!COMPROMISOS_2024[[#All],[fecha_aprobacion]],"",0)</f>
        <v>23/04/2024 14:04</v>
      </c>
      <c r="V50" s="46">
        <f>SUMIF([1]!COMPROMISOS_2024[[#All],[consecutivo]],Contrato[[#This Row],[RCP]],[1]!COMPROMISOS_2024[[#All],[valor_total]])</f>
        <v>10318621</v>
      </c>
      <c r="W50" s="47">
        <v>45400</v>
      </c>
      <c r="X50" s="47">
        <v>45404</v>
      </c>
      <c r="Y50" s="48">
        <v>45408</v>
      </c>
      <c r="Z50" s="49">
        <v>45453</v>
      </c>
      <c r="AA50" s="101" t="s">
        <v>256</v>
      </c>
      <c r="AB50" s="160" t="s">
        <v>247</v>
      </c>
      <c r="AC50" s="163"/>
      <c r="AD50" s="103"/>
      <c r="AE50" s="54"/>
      <c r="AF50" s="55" t="str">
        <f>TEXT(LEFT(Contrato[[#This Row],[CONTRATO]],3),"0")</f>
        <v>26</v>
      </c>
      <c r="AG50" s="55" t="str">
        <f>IF(LEN(Contrato[[#This Row],[Contrato2]])=3,Contrato[[#This Row],[Contrato2]],TEXT(Contrato[[#This Row],[Contrato2]],"000"))</f>
        <v>026</v>
      </c>
      <c r="AH50" s="56">
        <f ca="1">IFERROR(_xlfn.DAYS(Contrato[[#This Row],[Fecha Proyectada liquidación]],TODAY())/30,"")</f>
        <v>-4.666666666666667</v>
      </c>
      <c r="AI50" s="57">
        <f>+Contrato[[#This Row],[FECHA TERMINACIÓN ]]+120</f>
        <v>45573</v>
      </c>
      <c r="AK50" s="59" t="str">
        <f ca="1">IF(Contrato[[#This Row],[FECHA TERMINACIÓN ]]&lt;TODAY(), "Terminado",IF(ISNUMBER(Contrato[[#This Row],[Fecha Real de liquiidación ]]),"Liquidado",IF(Contrato[[#This Row],[FECHA TERMINACIÓN ]]&gt;=TODAY(),"En ejecución","")))</f>
        <v>Terminado</v>
      </c>
      <c r="AL50" s="60">
        <f>SUMIF([1]!COMPROMISOS_2024[[#All],[consecutivo]],Contrato[[#This Row],[RCP]],[1]!COMPROMISOS_2024[[#All],[Total pagado]])</f>
        <v>10318621</v>
      </c>
      <c r="AM50" s="61">
        <f>IFERROR(Contrato[[#This Row],[Pagos]]/Contrato[[#This Row],[VALOR CONTRATO]],0)</f>
        <v>0.99999990308783482</v>
      </c>
      <c r="AN50" s="110">
        <f>+Contrato[[#This Row],[VALOR CONTRATO]]-Contrato[[#This Row],[Pagos]]</f>
        <v>1</v>
      </c>
      <c r="AO50" s="58" t="str" cm="1">
        <f t="array" ref="AO50">_xlfn.XLOOKUP(Contrato[[#This Row],[DOCUMENTO ]],[1]!PERSONAL_ACTIVO_2024[[#All],[Documento identidad]],[1]!PERSONAL_ACTIVO_2024[[#All],[Mail ]],0,0)</f>
        <v>lnoguera@indeportesantioquia.gov.co</v>
      </c>
      <c r="AP50" s="58" t="str" cm="1">
        <f t="array" ref="AP50">_xlfn.XLOOKUP(Contrato[[#This Row],[DOCUMENTO]],[1]!PERSONAL_ACTIVO_2024[[#All],[Documento identidad]],[1]!PERSONAL_ACTIVO_2024[[#All],[Mail ]],0,0)</f>
        <v>mcgarcia@indeportesantioquia.gov.co</v>
      </c>
      <c r="AQ50" s="58" t="str" cm="1">
        <f t="array" ref="AQ50">IF(ISBLANK(Contrato[[#This Row],[DEPENDENCIA ]]),0,IFERROR(_xlfn.XLOOKUP(Contrato[[#This Row],[DEPENDENCIA ]],[1]!PERSONAL_ACTIVO_2024[[#All],[Dependencia]],[1]!PERSONAL_ACTIVO_2024[[#All],[Mail ]],0,0),0))</f>
        <v>ocardona@indeportesantioquia.gov.co</v>
      </c>
    </row>
    <row r="51" spans="1:43" ht="34.5" customHeight="1" x14ac:dyDescent="0.25">
      <c r="A51" s="27">
        <v>53</v>
      </c>
      <c r="B51" s="26">
        <v>27</v>
      </c>
      <c r="C51" s="28" t="s">
        <v>258</v>
      </c>
      <c r="D51" s="81" t="s">
        <v>184</v>
      </c>
      <c r="E51" s="91" t="s">
        <v>111</v>
      </c>
      <c r="F51" s="114" t="s">
        <v>46</v>
      </c>
      <c r="G51" s="146" t="s">
        <v>259</v>
      </c>
      <c r="H51" s="130">
        <v>800167494</v>
      </c>
      <c r="I51" s="147" t="s">
        <v>48</v>
      </c>
      <c r="J51" s="148">
        <v>143188561</v>
      </c>
      <c r="K51" s="164" t="s">
        <v>48</v>
      </c>
      <c r="L51" s="96" t="s">
        <v>260</v>
      </c>
      <c r="M51" s="97" t="s">
        <v>261</v>
      </c>
      <c r="N51" s="98" cm="1">
        <f t="array" ref="N51">_xlfn.XLOOKUP(Contrato[[#This Row],[SUPERVISOR TITULAR]],[1]!PERSONAL_ACTIVO_2024[[#All],[Nombre completo]],[1]!PERSONAL_ACTIVO_2024[[#All],[Documento identidad]],"",0)</f>
        <v>1088260059</v>
      </c>
      <c r="O51" s="97" t="s">
        <v>262</v>
      </c>
      <c r="P51" s="99" cm="1">
        <f t="array" ref="P51">_xlfn.XLOOKUP(Contrato[[#This Row],[SUPERVISOR SUPLENTE ]],[1]!PERSONAL_ACTIVO_2024[[#All],[Nombre completo]],[1]!PERSONAL_ACTIVO_2024[[#All],[Documento identidad]],"",0)</f>
        <v>71265476</v>
      </c>
      <c r="Q51" s="159">
        <v>36</v>
      </c>
      <c r="R51" s="42" t="str" cm="1">
        <f t="array" ref="R51">_xlfn.XLOOKUP(Contrato[[#This Row],[CDP]],[1]!DISPONIBILIDADES_2024[[#All],[consecutivo]],[1]!DISPONIBILIDADES_2024[[#All],[fecha_aprobacion]],"",0)</f>
        <v>17/01/2024 16:16</v>
      </c>
      <c r="S51" s="43">
        <f>SUMIF([1]!DISPONIBILIDADES_2024[[#All],[consecutivo]],Contrato[[#This Row],[CDP]],[1]!DISPONIBILIDADES_2024[[#All],[valor_total_rubro]])</f>
        <v>0</v>
      </c>
      <c r="T51" s="44" cm="1">
        <f t="array" ref="T51">_xlfn.XLOOKUP(Contrato[[#This Row],[CONTRATO]]&amp;Contrato[[#This Row],[CDP]],[1]!Corr_Contr_CDP[[#All],[CONTRATO-CDP]],[1]!Corr_Contr_CDP[[#All],[CRP]],_xlfn.XLOOKUP(Contrato[[#This Row],[CDP]],[1]!COMPROMISOS_2024[[#All],[disponibilidad]],[1]!COMPROMISOS_2024[[#All],[consecutivo]],"",0),0)</f>
        <v>44</v>
      </c>
      <c r="U51" s="45" t="str" cm="1">
        <f t="array" ref="U51">+_xlfn.XLOOKUP(Contrato[[#This Row],[RCP]],[1]!COMPROMISOS_2024[[#All],[consecutivo]],[1]!COMPROMISOS_2024[[#All],[fecha_aprobacion]],"",0)</f>
        <v>31/01/2024 13:26</v>
      </c>
      <c r="V51" s="46">
        <f>SUMIF([1]!COMPROMISOS_2024[[#All],[consecutivo]],Contrato[[#This Row],[RCP]],[1]!COMPROMISOS_2024[[#All],[valor_total]])</f>
        <v>143188561</v>
      </c>
      <c r="W51" s="47">
        <v>45323</v>
      </c>
      <c r="X51" s="47">
        <v>45323</v>
      </c>
      <c r="Y51" s="48">
        <v>45323</v>
      </c>
      <c r="Z51" s="49">
        <v>45535</v>
      </c>
      <c r="AA51" s="165" t="s">
        <v>263</v>
      </c>
      <c r="AB51" s="160" t="s">
        <v>264</v>
      </c>
      <c r="AC51" s="161"/>
      <c r="AD51" s="166">
        <v>202000003497</v>
      </c>
      <c r="AE51" s="54" t="s">
        <v>75</v>
      </c>
      <c r="AF51" s="55" t="str">
        <f>TEXT(LEFT(Contrato[[#This Row],[CONTRATO]],3),"0")</f>
        <v>27</v>
      </c>
      <c r="AG51" s="55" t="str">
        <f>IF(LEN(Contrato[[#This Row],[Contrato2]])=3,Contrato[[#This Row],[Contrato2]],TEXT(Contrato[[#This Row],[Contrato2]],"000"))</f>
        <v>027</v>
      </c>
      <c r="AH51" s="56">
        <f ca="1">IFERROR(_xlfn.DAYS(Contrato[[#This Row],[Fecha Proyectada liquidación]],TODAY())/30,"")</f>
        <v>-1.9333333333333333</v>
      </c>
      <c r="AI51" s="57">
        <f>+Contrato[[#This Row],[FECHA TERMINACIÓN ]]+120</f>
        <v>45655</v>
      </c>
      <c r="AK51" s="59" t="str">
        <f ca="1">IF(Contrato[[#This Row],[FECHA TERMINACIÓN ]]&lt;TODAY(), "Terminado",IF(ISNUMBER(Contrato[[#This Row],[Fecha Real de liquiidación ]]),"Liquidado",IF(Contrato[[#This Row],[FECHA TERMINACIÓN ]]&gt;=TODAY(),"En ejecución","")))</f>
        <v>Terminado</v>
      </c>
      <c r="AL51" s="60">
        <f>SUMIF([1]!COMPROMISOS_2024[[#All],[consecutivo]],Contrato[[#This Row],[RCP]],[1]!COMPROMISOS_2024[[#All],[Total pagado]])</f>
        <v>137015439</v>
      </c>
      <c r="AM51" s="61">
        <f>IFERROR(Contrato[[#This Row],[Pagos]]/Contrato[[#This Row],[VALOR CONTRATO]],0)</f>
        <v>0.95688816231626217</v>
      </c>
      <c r="AN51" s="110">
        <f>+Contrato[[#This Row],[VALOR CONTRATO]]-Contrato[[#This Row],[Pagos]]</f>
        <v>6173122</v>
      </c>
      <c r="AO51" s="58" t="str" cm="1">
        <f t="array" ref="AO51">_xlfn.XLOOKUP(Contrato[[#This Row],[DOCUMENTO ]],[1]!PERSONAL_ACTIVO_2024[[#All],[Documento identidad]],[1]!PERSONAL_ACTIVO_2024[[#All],[Mail ]],0,0)</f>
        <v>japalacios@indeportesantioquia.gov.co</v>
      </c>
      <c r="AP51" s="58" t="str" cm="1">
        <f t="array" ref="AP51">_xlfn.XLOOKUP(Contrato[[#This Row],[DOCUMENTO]],[1]!PERSONAL_ACTIVO_2024[[#All],[Documento identidad]],[1]!PERSONAL_ACTIVO_2024[[#All],[Mail ]],0,0)</f>
        <v>jjimenez@indeportesantioquia.gov.co</v>
      </c>
      <c r="AQ51" s="58" t="str" cm="1">
        <f t="array" ref="AQ51">IF(ISBLANK(Contrato[[#This Row],[DEPENDENCIA ]]),0,IFERROR(_xlfn.XLOOKUP(Contrato[[#This Row],[DEPENDENCIA ]],[1]!PERSONAL_ACTIVO_2024[[#All],[Dependencia]],[1]!PERSONAL_ACTIVO_2024[[#All],[Mail ]],0,0),0))</f>
        <v>jbermudez@indeportesantioquia.gov.co</v>
      </c>
    </row>
    <row r="52" spans="1:43" ht="34.5" customHeight="1" x14ac:dyDescent="0.25">
      <c r="A52" s="27">
        <v>69</v>
      </c>
      <c r="B52" s="26">
        <v>28</v>
      </c>
      <c r="C52" s="28" t="s">
        <v>265</v>
      </c>
      <c r="D52" s="29" t="s">
        <v>239</v>
      </c>
      <c r="E52" s="91" t="s">
        <v>111</v>
      </c>
      <c r="F52" s="114" t="s">
        <v>142</v>
      </c>
      <c r="G52" s="146" t="s">
        <v>266</v>
      </c>
      <c r="H52" s="130">
        <v>39424784</v>
      </c>
      <c r="I52" s="147">
        <v>4191468</v>
      </c>
      <c r="J52" s="148">
        <v>12574404</v>
      </c>
      <c r="K52" s="113" t="s">
        <v>48</v>
      </c>
      <c r="L52" s="96" t="s">
        <v>48</v>
      </c>
      <c r="M52" s="97" t="s">
        <v>242</v>
      </c>
      <c r="N52" s="98" cm="1">
        <f t="array" ref="N52">_xlfn.XLOOKUP(Contrato[[#This Row],[SUPERVISOR TITULAR]],[1]!PERSONAL_ACTIVO_2024[[#All],[Nombre completo]],[1]!PERSONAL_ACTIVO_2024[[#All],[Documento identidad]],"",0)</f>
        <v>71610877</v>
      </c>
      <c r="O52" s="97" t="s">
        <v>241</v>
      </c>
      <c r="P52" s="99" t="str" cm="1">
        <f t="array" ref="P52">_xlfn.XLOOKUP(Contrato[[#This Row],[SUPERVISOR SUPLENTE ]],[1]!PERSONAL_ACTIVO_2024[[#All],[Nombre completo]],[1]!PERSONAL_ACTIVO_2024[[#All],[Documento identidad]],"",0)</f>
        <v/>
      </c>
      <c r="Q52" s="159">
        <v>30</v>
      </c>
      <c r="R52" s="42" t="str" cm="1">
        <f t="array" ref="R52">_xlfn.XLOOKUP(Contrato[[#This Row],[CDP]],[1]!DISPONIBILIDADES_2024[[#All],[consecutivo]],[1]!DISPONIBILIDADES_2024[[#All],[fecha_aprobacion]],"",0)</f>
        <v>15/01/2024 16:45</v>
      </c>
      <c r="S52" s="43">
        <f>SUMIF([1]!DISPONIBILIDADES_2024[[#All],[consecutivo]],Contrato[[#This Row],[CDP]],[1]!DISPONIBILIDADES_2024[[#All],[valor_total_rubro]])</f>
        <v>0</v>
      </c>
      <c r="T52" s="44" cm="1">
        <f t="array" ref="T52">_xlfn.XLOOKUP(Contrato[[#This Row],[CONTRATO]]&amp;Contrato[[#This Row],[CDP]],[1]!Corr_Contr_CDP[[#All],[CONTRATO-CDP]],[1]!Corr_Contr_CDP[[#All],[CRP]],_xlfn.XLOOKUP(Contrato[[#This Row],[CDP]],[1]!COMPROMISOS_2024[[#All],[disponibilidad]],[1]!COMPROMISOS_2024[[#All],[consecutivo]],"",0),0)</f>
        <v>65</v>
      </c>
      <c r="U52" s="45" t="str" cm="1">
        <f t="array" ref="U52">+_xlfn.XLOOKUP(Contrato[[#This Row],[RCP]],[1]!COMPROMISOS_2024[[#All],[consecutivo]],[1]!COMPROMISOS_2024[[#All],[fecha_aprobacion]],"",0)</f>
        <v>1/02/2024 15:51</v>
      </c>
      <c r="V52" s="46">
        <f>SUMIF([1]!COMPROMISOS_2024[[#All],[consecutivo]],Contrato[[#This Row],[RCP]],[1]!COMPROMISOS_2024[[#All],[valor_total]])</f>
        <v>12574404</v>
      </c>
      <c r="W52" s="47">
        <v>45323</v>
      </c>
      <c r="X52" s="47">
        <v>45323</v>
      </c>
      <c r="Y52" s="48">
        <v>45323</v>
      </c>
      <c r="Z52" s="49">
        <v>45412</v>
      </c>
      <c r="AA52" s="165" t="s">
        <v>267</v>
      </c>
      <c r="AB52" s="160" t="s">
        <v>148</v>
      </c>
      <c r="AC52" s="161"/>
      <c r="AD52" s="166">
        <v>202000003498</v>
      </c>
      <c r="AE52" s="54" t="s">
        <v>75</v>
      </c>
      <c r="AF52" s="55" t="str">
        <f>TEXT(LEFT(Contrato[[#This Row],[CONTRATO]],3),"0")</f>
        <v>28</v>
      </c>
      <c r="AG52" s="55" t="str">
        <f>IF(LEN(Contrato[[#This Row],[Contrato2]])=3,Contrato[[#This Row],[Contrato2]],TEXT(Contrato[[#This Row],[Contrato2]],"000"))</f>
        <v>028</v>
      </c>
      <c r="AH52" s="56">
        <f ca="1">IFERROR(_xlfn.DAYS(Contrato[[#This Row],[Fecha Proyectada liquidación]],TODAY())/30,"")</f>
        <v>-6.0333333333333332</v>
      </c>
      <c r="AI52" s="57">
        <f>+Contrato[[#This Row],[FECHA TERMINACIÓN ]]+120</f>
        <v>45532</v>
      </c>
      <c r="AK52" s="59" t="str">
        <f ca="1">IF(Contrato[[#This Row],[FECHA TERMINACIÓN ]]&lt;TODAY(), "Terminado",IF(ISNUMBER(Contrato[[#This Row],[Fecha Real de liquiidación ]]),"Liquidado",IF(Contrato[[#This Row],[FECHA TERMINACIÓN ]]&gt;=TODAY(),"En ejecución","")))</f>
        <v>Terminado</v>
      </c>
      <c r="AL52" s="60">
        <f>SUMIF([1]!COMPROMISOS_2024[[#All],[consecutivo]],Contrato[[#This Row],[RCP]],[1]!COMPROMISOS_2024[[#All],[Total pagado]])</f>
        <v>12574404</v>
      </c>
      <c r="AM52" s="61">
        <f>IFERROR(Contrato[[#This Row],[Pagos]]/Contrato[[#This Row],[VALOR CONTRATO]],0)</f>
        <v>1</v>
      </c>
      <c r="AN52" s="110">
        <f>+Contrato[[#This Row],[VALOR CONTRATO]]-Contrato[[#This Row],[Pagos]]</f>
        <v>0</v>
      </c>
      <c r="AO52" s="58" t="str" cm="1">
        <f t="array" ref="AO52">_xlfn.XLOOKUP(Contrato[[#This Row],[DOCUMENTO ]],[1]!PERSONAL_ACTIVO_2024[[#All],[Documento identidad]],[1]!PERSONAL_ACTIVO_2024[[#All],[Mail ]],0,0)</f>
        <v>mcgarcia@indeportesantioquia.gov.co</v>
      </c>
      <c r="AP52" s="58" cm="1">
        <f t="array" ref="AP52">_xlfn.XLOOKUP(Contrato[[#This Row],[DOCUMENTO]],[1]!PERSONAL_ACTIVO_2024[[#All],[Documento identidad]],[1]!PERSONAL_ACTIVO_2024[[#All],[Mail ]],0,0)</f>
        <v>0</v>
      </c>
      <c r="AQ52" s="58" t="str" cm="1">
        <f t="array" ref="AQ52">IF(ISBLANK(Contrato[[#This Row],[DEPENDENCIA ]]),0,IFERROR(_xlfn.XLOOKUP(Contrato[[#This Row],[DEPENDENCIA ]],[1]!PERSONAL_ACTIVO_2024[[#All],[Dependencia]],[1]!PERSONAL_ACTIVO_2024[[#All],[Mail ]],0,0),0))</f>
        <v>ocardona@indeportesantioquia.gov.co</v>
      </c>
    </row>
    <row r="53" spans="1:43" ht="34.5" customHeight="1" x14ac:dyDescent="0.25">
      <c r="A53" s="27">
        <v>638</v>
      </c>
      <c r="B53" s="26">
        <v>28</v>
      </c>
      <c r="C53" s="28" t="s">
        <v>265</v>
      </c>
      <c r="D53" s="29" t="s">
        <v>239</v>
      </c>
      <c r="E53" s="64" t="s">
        <v>45</v>
      </c>
      <c r="F53" s="114" t="s">
        <v>142</v>
      </c>
      <c r="G53" s="146" t="s">
        <v>266</v>
      </c>
      <c r="H53" s="130">
        <v>39424784</v>
      </c>
      <c r="I53" s="147">
        <v>4191468</v>
      </c>
      <c r="J53" s="148">
        <v>6287202</v>
      </c>
      <c r="K53" s="154" t="s">
        <v>245</v>
      </c>
      <c r="L53" s="96" t="s">
        <v>246</v>
      </c>
      <c r="M53" s="97" t="s">
        <v>242</v>
      </c>
      <c r="N53" s="108" cm="1">
        <f t="array" ref="N53">_xlfn.XLOOKUP(Contrato[[#This Row],[SUPERVISOR TITULAR]],[1]!PERSONAL_ACTIVO_2024[[#All],[Nombre completo]],[1]!PERSONAL_ACTIVO_2024[[#All],[Documento identidad]],"",0)</f>
        <v>71610877</v>
      </c>
      <c r="O53" s="97" t="s">
        <v>187</v>
      </c>
      <c r="P53" s="40" t="str" cm="1">
        <f t="array" ref="P53">_xlfn.XLOOKUP(Contrato[[#This Row],[SUPERVISOR SUPLENTE ]],[1]!PERSONAL_ACTIVO_2024[[#All],[Nombre completo]],[1]!PERSONAL_ACTIVO_2024[[#All],[Documento identidad]],"",0)</f>
        <v/>
      </c>
      <c r="Q53" s="100">
        <v>396</v>
      </c>
      <c r="R53" s="42" t="str" cm="1">
        <f t="array" ref="R53">_xlfn.XLOOKUP(Contrato[[#This Row],[CDP]],[1]!DISPONIBILIDADES_2024[[#All],[consecutivo]],[1]!DISPONIBILIDADES_2024[[#All],[fecha_aprobacion]],"",0)</f>
        <v>8/04/2024 14:15</v>
      </c>
      <c r="S53" s="43">
        <f>SUMIF([1]!DISPONIBILIDADES_2024[[#All],[consecutivo]],Contrato[[#This Row],[CDP]],[1]!DISPONIBILIDADES_2024[[#All],[valor_total_rubro]])</f>
        <v>0</v>
      </c>
      <c r="T53" s="44" cm="1">
        <f t="array" ref="T53">_xlfn.XLOOKUP(Contrato[[#This Row],[CONTRATO]]&amp;Contrato[[#This Row],[CDP]],[1]!Corr_Contr_CDP[[#All],[CONTRATO-CDP]],[1]!Corr_Contr_CDP[[#All],[CRP]],_xlfn.XLOOKUP(Contrato[[#This Row],[CDP]],[1]!COMPROMISOS_2024[[#All],[disponibilidad]],[1]!COMPROMISOS_2024[[#All],[consecutivo]],"",0),0)</f>
        <v>3403</v>
      </c>
      <c r="U53" s="45" t="str" cm="1">
        <f t="array" ref="U53">+_xlfn.XLOOKUP(Contrato[[#This Row],[RCP]],[1]!COMPROMISOS_2024[[#All],[consecutivo]],[1]!COMPROMISOS_2024[[#All],[fecha_aprobacion]],"",0)</f>
        <v>23/04/2024 13:47</v>
      </c>
      <c r="V53" s="46">
        <f>SUMIF([1]!COMPROMISOS_2024[[#All],[consecutivo]],Contrato[[#This Row],[RCP]],[1]!COMPROMISOS_2024[[#All],[valor_total]])</f>
        <v>6287202</v>
      </c>
      <c r="W53" s="47">
        <v>45401</v>
      </c>
      <c r="X53" s="47">
        <v>45405</v>
      </c>
      <c r="Y53" s="48">
        <v>45413</v>
      </c>
      <c r="Z53" s="49">
        <v>45458</v>
      </c>
      <c r="AA53" s="101" t="s">
        <v>268</v>
      </c>
      <c r="AB53" s="160" t="s">
        <v>247</v>
      </c>
      <c r="AC53" s="163"/>
      <c r="AD53" s="103"/>
      <c r="AE53" s="54"/>
      <c r="AF53" s="55" t="str">
        <f>TEXT(LEFT(Contrato[[#This Row],[CONTRATO]],3),"0")</f>
        <v>28</v>
      </c>
      <c r="AG53" s="55" t="str">
        <f>IF(LEN(Contrato[[#This Row],[Contrato2]])=3,Contrato[[#This Row],[Contrato2]],TEXT(Contrato[[#This Row],[Contrato2]],"000"))</f>
        <v>028</v>
      </c>
      <c r="AH53" s="56">
        <f ca="1">IFERROR(_xlfn.DAYS(Contrato[[#This Row],[Fecha Proyectada liquidación]],TODAY())/30,"")</f>
        <v>-4.5</v>
      </c>
      <c r="AI53" s="57">
        <f>+Contrato[[#This Row],[FECHA TERMINACIÓN ]]+120</f>
        <v>45578</v>
      </c>
      <c r="AK53" s="59" t="str">
        <f ca="1">IF(Contrato[[#This Row],[FECHA TERMINACIÓN ]]&lt;TODAY(), "Terminado",IF(ISNUMBER(Contrato[[#This Row],[Fecha Real de liquiidación ]]),"Liquidado",IF(Contrato[[#This Row],[FECHA TERMINACIÓN ]]&gt;=TODAY(),"En ejecución","")))</f>
        <v>Terminado</v>
      </c>
      <c r="AL53" s="60">
        <f>SUMIF([1]!COMPROMISOS_2024[[#All],[consecutivo]],Contrato[[#This Row],[RCP]],[1]!COMPROMISOS_2024[[#All],[Total pagado]])</f>
        <v>6287202</v>
      </c>
      <c r="AM53" s="61">
        <f>IFERROR(Contrato[[#This Row],[Pagos]]/Contrato[[#This Row],[VALOR CONTRATO]],0)</f>
        <v>1</v>
      </c>
      <c r="AN53" s="110">
        <f>+Contrato[[#This Row],[VALOR CONTRATO]]-Contrato[[#This Row],[Pagos]]</f>
        <v>0</v>
      </c>
      <c r="AO53" s="58" t="str" cm="1">
        <f t="array" ref="AO53">_xlfn.XLOOKUP(Contrato[[#This Row],[DOCUMENTO ]],[1]!PERSONAL_ACTIVO_2024[[#All],[Documento identidad]],[1]!PERSONAL_ACTIVO_2024[[#All],[Mail ]],0,0)</f>
        <v>mcgarcia@indeportesantioquia.gov.co</v>
      </c>
      <c r="AP53" s="58" cm="1">
        <f t="array" ref="AP53">_xlfn.XLOOKUP(Contrato[[#This Row],[DOCUMENTO]],[1]!PERSONAL_ACTIVO_2024[[#All],[Documento identidad]],[1]!PERSONAL_ACTIVO_2024[[#All],[Mail ]],0,0)</f>
        <v>0</v>
      </c>
      <c r="AQ53" s="58" t="str" cm="1">
        <f t="array" ref="AQ53">IF(ISBLANK(Contrato[[#This Row],[DEPENDENCIA ]]),0,IFERROR(_xlfn.XLOOKUP(Contrato[[#This Row],[DEPENDENCIA ]],[1]!PERSONAL_ACTIVO_2024[[#All],[Dependencia]],[1]!PERSONAL_ACTIVO_2024[[#All],[Mail ]],0,0),0))</f>
        <v>ocardona@indeportesantioquia.gov.co</v>
      </c>
    </row>
    <row r="54" spans="1:43" ht="34.5" customHeight="1" x14ac:dyDescent="0.25">
      <c r="A54" s="27">
        <v>500</v>
      </c>
      <c r="B54" s="26">
        <v>29</v>
      </c>
      <c r="C54" s="28" t="s">
        <v>269</v>
      </c>
      <c r="D54" s="167" t="s">
        <v>44</v>
      </c>
      <c r="E54" s="91" t="s">
        <v>111</v>
      </c>
      <c r="F54" s="114" t="s">
        <v>142</v>
      </c>
      <c r="G54" s="146" t="s">
        <v>270</v>
      </c>
      <c r="H54" s="130">
        <v>1037594705</v>
      </c>
      <c r="I54" s="147">
        <v>3379853</v>
      </c>
      <c r="J54" s="148">
        <v>10139559</v>
      </c>
      <c r="K54" s="113" t="s">
        <v>48</v>
      </c>
      <c r="L54" s="96" t="s">
        <v>48</v>
      </c>
      <c r="M54" s="97" t="s">
        <v>51</v>
      </c>
      <c r="N54" s="98" cm="1">
        <f t="array" ref="N54">_xlfn.XLOOKUP(Contrato[[#This Row],[SUPERVISOR TITULAR]],[1]!PERSONAL_ACTIVO_2024[[#All],[Nombre completo]],[1]!PERSONAL_ACTIVO_2024[[#All],[Documento identidad]],"",0)</f>
        <v>98663915</v>
      </c>
      <c r="O54" s="97" t="s">
        <v>52</v>
      </c>
      <c r="P54" s="99" cm="1">
        <f t="array" ref="P54">_xlfn.XLOOKUP(Contrato[[#This Row],[SUPERVISOR SUPLENTE ]],[1]!PERSONAL_ACTIVO_2024[[#All],[Nombre completo]],[1]!PERSONAL_ACTIVO_2024[[#All],[Documento identidad]],"",0)</f>
        <v>43208997</v>
      </c>
      <c r="Q54" s="159">
        <v>14</v>
      </c>
      <c r="R54" s="42" t="str" cm="1">
        <f t="array" ref="R54">_xlfn.XLOOKUP(Contrato[[#This Row],[CDP]],[1]!DISPONIBILIDADES_2024[[#All],[consecutivo]],[1]!DISPONIBILIDADES_2024[[#All],[fecha_aprobacion]],"",0)</f>
        <v>12/01/2024 13:42</v>
      </c>
      <c r="S54" s="43">
        <f>SUMIF([1]!DISPONIBILIDADES_2024[[#All],[consecutivo]],Contrato[[#This Row],[CDP]],[1]!DISPONIBILIDADES_2024[[#All],[valor_total_rubro]])</f>
        <v>0</v>
      </c>
      <c r="T54" s="44" cm="1">
        <f t="array" ref="T54">_xlfn.XLOOKUP(Contrato[[#This Row],[CONTRATO]]&amp;Contrato[[#This Row],[CDP]],[1]!Corr_Contr_CDP[[#All],[CONTRATO-CDP]],[1]!Corr_Contr_CDP[[#All],[CRP]],_xlfn.XLOOKUP(Contrato[[#This Row],[CDP]],[1]!COMPROMISOS_2024[[#All],[disponibilidad]],[1]!COMPROMISOS_2024[[#All],[consecutivo]],"",0),0)</f>
        <v>61</v>
      </c>
      <c r="U54" s="45" t="str" cm="1">
        <f t="array" ref="U54">+_xlfn.XLOOKUP(Contrato[[#This Row],[RCP]],[1]!COMPROMISOS_2024[[#All],[consecutivo]],[1]!COMPROMISOS_2024[[#All],[fecha_aprobacion]],"",0)</f>
        <v>1/02/2024 11:20</v>
      </c>
      <c r="V54" s="46">
        <f>SUMIF([1]!COMPROMISOS_2024[[#All],[consecutivo]],Contrato[[#This Row],[RCP]],[1]!COMPROMISOS_2024[[#All],[valor_total]])</f>
        <v>10139559</v>
      </c>
      <c r="W54" s="47">
        <v>45323</v>
      </c>
      <c r="X54" s="47">
        <v>45323</v>
      </c>
      <c r="Y54" s="48">
        <v>45323</v>
      </c>
      <c r="Z54" s="49">
        <v>45412</v>
      </c>
      <c r="AA54" s="165" t="s">
        <v>271</v>
      </c>
      <c r="AB54" s="160" t="s">
        <v>148</v>
      </c>
      <c r="AC54" s="161"/>
      <c r="AD54" s="162">
        <v>202000003499</v>
      </c>
      <c r="AE54" s="54" t="s">
        <v>75</v>
      </c>
      <c r="AF54" s="55" t="str">
        <f>TEXT(LEFT(Contrato[[#This Row],[CONTRATO]],3),"0")</f>
        <v>29</v>
      </c>
      <c r="AG54" s="55" t="str">
        <f>IF(LEN(Contrato[[#This Row],[Contrato2]])=3,Contrato[[#This Row],[Contrato2]],TEXT(Contrato[[#This Row],[Contrato2]],"000"))</f>
        <v>029</v>
      </c>
      <c r="AH54" s="56">
        <f ca="1">IFERROR(_xlfn.DAYS(Contrato[[#This Row],[Fecha Proyectada liquidación]],TODAY())/30,"")</f>
        <v>-6.0333333333333332</v>
      </c>
      <c r="AI54" s="57">
        <f>+Contrato[[#This Row],[FECHA TERMINACIÓN ]]+120</f>
        <v>45532</v>
      </c>
      <c r="AK54" s="59" t="str">
        <f ca="1">IF(Contrato[[#This Row],[FECHA TERMINACIÓN ]]&lt;TODAY(), "Terminado",IF(ISNUMBER(Contrato[[#This Row],[Fecha Real de liquiidación ]]),"Liquidado",IF(Contrato[[#This Row],[FECHA TERMINACIÓN ]]&gt;=TODAY(),"En ejecución","")))</f>
        <v>Terminado</v>
      </c>
      <c r="AL54" s="60">
        <f>SUMIF([1]!COMPROMISOS_2024[[#All],[consecutivo]],Contrato[[#This Row],[RCP]],[1]!COMPROMISOS_2024[[#All],[Total pagado]])</f>
        <v>0</v>
      </c>
      <c r="AM54" s="61">
        <f>IFERROR(Contrato[[#This Row],[Pagos]]/Contrato[[#This Row],[VALOR CONTRATO]],0)</f>
        <v>0</v>
      </c>
      <c r="AN54" s="110">
        <f>+Contrato[[#This Row],[VALOR CONTRATO]]-Contrato[[#This Row],[Pagos]]</f>
        <v>10139559</v>
      </c>
      <c r="AO54" s="58" t="str" cm="1">
        <f t="array" ref="AO54">_xlfn.XLOOKUP(Contrato[[#This Row],[DOCUMENTO ]],[1]!PERSONAL_ACTIVO_2024[[#All],[Documento identidad]],[1]!PERSONAL_ACTIVO_2024[[#All],[Mail ]],0,0)</f>
        <v>fcardona@indeportesantioquia.gov.co</v>
      </c>
      <c r="AP54" s="58" t="str" cm="1">
        <f t="array" ref="AP54">_xlfn.XLOOKUP(Contrato[[#This Row],[DOCUMENTO]],[1]!PERSONAL_ACTIVO_2024[[#All],[Documento identidad]],[1]!PERSONAL_ACTIVO_2024[[#All],[Mail ]],0,0)</f>
        <v>dcendoya@indeportesantioquia.gov.co</v>
      </c>
      <c r="AQ54" s="58" cm="1">
        <f t="array" ref="AQ54">IF(ISBLANK(Contrato[[#This Row],[DEPENDENCIA ]]),0,IFERROR(_xlfn.XLOOKUP(Contrato[[#This Row],[DEPENDENCIA ]],[1]!PERSONAL_ACTIVO_2024[[#All],[Dependencia]],[1]!PERSONAL_ACTIVO_2024[[#All],[Mail ]],0,0),0))</f>
        <v>0</v>
      </c>
    </row>
    <row r="55" spans="1:43" ht="34.5" customHeight="1" x14ac:dyDescent="0.25">
      <c r="A55" s="27">
        <v>38</v>
      </c>
      <c r="B55" s="26">
        <v>30</v>
      </c>
      <c r="C55" s="28" t="s">
        <v>272</v>
      </c>
      <c r="D55" s="81" t="s">
        <v>273</v>
      </c>
      <c r="E55" s="64" t="s">
        <v>111</v>
      </c>
      <c r="F55" s="114" t="s">
        <v>142</v>
      </c>
      <c r="G55" s="146" t="s">
        <v>274</v>
      </c>
      <c r="H55" s="130">
        <v>1007111277</v>
      </c>
      <c r="I55" s="147">
        <v>6879081</v>
      </c>
      <c r="J55" s="148">
        <v>81368469</v>
      </c>
      <c r="K55" s="69" t="s">
        <v>275</v>
      </c>
      <c r="L55" s="96" t="s">
        <v>48</v>
      </c>
      <c r="M55" s="97" t="s">
        <v>276</v>
      </c>
      <c r="N55" s="98" t="str" cm="1">
        <f t="array" ref="N55">_xlfn.XLOOKUP(Contrato[[#This Row],[SUPERVISOR TITULAR]],[1]!PERSONAL_ACTIVO_2024[[#All],[Nombre completo]],[1]!PERSONAL_ACTIVO_2024[[#All],[Documento identidad]],"",0)</f>
        <v/>
      </c>
      <c r="O55" s="97" t="s">
        <v>277</v>
      </c>
      <c r="P55" s="99" cm="1">
        <f t="array" ref="P55">_xlfn.XLOOKUP(Contrato[[#This Row],[SUPERVISOR SUPLENTE ]],[1]!PERSONAL_ACTIVO_2024[[#All],[Nombre completo]],[1]!PERSONAL_ACTIVO_2024[[#All],[Documento identidad]],"",0)</f>
        <v>70879080</v>
      </c>
      <c r="Q55" s="159">
        <v>45</v>
      </c>
      <c r="R55" s="42" t="str" cm="1">
        <f t="array" ref="R55">_xlfn.XLOOKUP(Contrato[[#This Row],[CDP]],[1]!DISPONIBILIDADES_2024[[#All],[consecutivo]],[1]!DISPONIBILIDADES_2024[[#All],[fecha_aprobacion]],"",0)</f>
        <v>26/01/2024 13:56</v>
      </c>
      <c r="S55" s="43">
        <f>SUMIF([1]!DISPONIBILIDADES_2024[[#All],[consecutivo]],Contrato[[#This Row],[CDP]],[1]!DISPONIBILIDADES_2024[[#All],[valor_total_rubro]])</f>
        <v>0</v>
      </c>
      <c r="T55" s="44" cm="1">
        <f t="array" ref="T55">_xlfn.XLOOKUP(Contrato[[#This Row],[CONTRATO]]&amp;Contrato[[#This Row],[CDP]],[1]!Corr_Contr_CDP[[#All],[CONTRATO-CDP]],[1]!Corr_Contr_CDP[[#All],[CRP]],_xlfn.XLOOKUP(Contrato[[#This Row],[CDP]],[1]!COMPROMISOS_2024[[#All],[disponibilidad]],[1]!COMPROMISOS_2024[[#All],[consecutivo]],"",0),0)</f>
        <v>46</v>
      </c>
      <c r="U55" s="45" t="str" cm="1">
        <f t="array" ref="U55">+_xlfn.XLOOKUP(Contrato[[#This Row],[RCP]],[1]!COMPROMISOS_2024[[#All],[consecutivo]],[1]!COMPROMISOS_2024[[#All],[fecha_aprobacion]],"",0)</f>
        <v>31/01/2024 16:08</v>
      </c>
      <c r="V55" s="46">
        <f>SUMIF([1]!COMPROMISOS_2024[[#All],[consecutivo]],Contrato[[#This Row],[RCP]],[1]!COMPROMISOS_2024[[#All],[valor_total]])</f>
        <v>81368469</v>
      </c>
      <c r="W55" s="47">
        <v>45322</v>
      </c>
      <c r="X55" s="47">
        <v>45322</v>
      </c>
      <c r="Y55" s="48">
        <v>45322</v>
      </c>
      <c r="Z55" s="49">
        <v>45656</v>
      </c>
      <c r="AA55" s="123" t="s">
        <v>278</v>
      </c>
      <c r="AB55" s="160" t="s">
        <v>279</v>
      </c>
      <c r="AC55" s="161"/>
      <c r="AD55" s="162">
        <v>202000003502</v>
      </c>
      <c r="AE55" s="54" t="s">
        <v>75</v>
      </c>
      <c r="AF55" s="55" t="str">
        <f>TEXT(LEFT(Contrato[[#This Row],[CONTRATO]],3),"0")</f>
        <v>30</v>
      </c>
      <c r="AG55" s="55" t="str">
        <f>IF(LEN(Contrato[[#This Row],[Contrato2]])=3,Contrato[[#This Row],[Contrato2]],TEXT(Contrato[[#This Row],[Contrato2]],"000"))</f>
        <v>030</v>
      </c>
      <c r="AH55" s="56">
        <f ca="1">IFERROR(_xlfn.DAYS(Contrato[[#This Row],[Fecha Proyectada liquidación]],TODAY())/30,"")</f>
        <v>2.1</v>
      </c>
      <c r="AI55" s="57">
        <f>+Contrato[[#This Row],[FECHA TERMINACIÓN ]]+120</f>
        <v>45776</v>
      </c>
      <c r="AK55" s="59" t="str">
        <f ca="1">IF(Contrato[[#This Row],[FECHA TERMINACIÓN ]]&lt;TODAY(), "Terminado",IF(ISNUMBER(Contrato[[#This Row],[Fecha Real de liquiidación ]]),"Liquidado",IF(Contrato[[#This Row],[FECHA TERMINACIÓN ]]&gt;=TODAY(),"En ejecución","")))</f>
        <v>Terminado</v>
      </c>
      <c r="AL55" s="60">
        <f>SUMIF([1]!COMPROMISOS_2024[[#All],[consecutivo]],Contrato[[#This Row],[RCP]],[1]!COMPROMISOS_2024[[#All],[Total pagado]])</f>
        <v>79953594</v>
      </c>
      <c r="AM55" s="61">
        <f>IFERROR(Contrato[[#This Row],[Pagos]]/Contrato[[#This Row],[VALOR CONTRATO]],0)</f>
        <v>0.98261150765906635</v>
      </c>
      <c r="AN55" s="110">
        <f>+Contrato[[#This Row],[VALOR CONTRATO]]-Contrato[[#This Row],[Pagos]]</f>
        <v>1414875</v>
      </c>
      <c r="AO55" s="58" cm="1">
        <f t="array" ref="AO55">_xlfn.XLOOKUP(Contrato[[#This Row],[DOCUMENTO ]],[1]!PERSONAL_ACTIVO_2024[[#All],[Documento identidad]],[1]!PERSONAL_ACTIVO_2024[[#All],[Mail ]],0,0)</f>
        <v>0</v>
      </c>
      <c r="AP55" s="58" t="str" cm="1">
        <f t="array" ref="AP55">_xlfn.XLOOKUP(Contrato[[#This Row],[DOCUMENTO]],[1]!PERSONAL_ACTIVO_2024[[#All],[Documento identidad]],[1]!PERSONAL_ACTIVO_2024[[#All],[Mail ]],0,0)</f>
        <v>agomez@indeportesantioquia.gov.co</v>
      </c>
      <c r="AQ55" s="58" cm="1">
        <f t="array" ref="AQ55">IF(ISBLANK(Contrato[[#This Row],[DEPENDENCIA ]]),0,IFERROR(_xlfn.XLOOKUP(Contrato[[#This Row],[DEPENDENCIA ]],[1]!PERSONAL_ACTIVO_2024[[#All],[Dependencia]],[1]!PERSONAL_ACTIVO_2024[[#All],[Mail ]],0,0),0))</f>
        <v>0</v>
      </c>
    </row>
    <row r="56" spans="1:43" ht="34.5" customHeight="1" x14ac:dyDescent="0.25">
      <c r="A56" s="27">
        <v>326</v>
      </c>
      <c r="B56" s="26">
        <v>31</v>
      </c>
      <c r="C56" s="28" t="s">
        <v>280</v>
      </c>
      <c r="D56" s="29" t="s">
        <v>123</v>
      </c>
      <c r="E56" s="64" t="s">
        <v>111</v>
      </c>
      <c r="F56" s="114" t="s">
        <v>142</v>
      </c>
      <c r="G56" s="146" t="s">
        <v>281</v>
      </c>
      <c r="H56" s="130">
        <v>1017126471</v>
      </c>
      <c r="I56" s="147">
        <v>3986061</v>
      </c>
      <c r="J56" s="148">
        <v>11958183</v>
      </c>
      <c r="K56" s="113" t="s">
        <v>48</v>
      </c>
      <c r="L56" s="96" t="s">
        <v>48</v>
      </c>
      <c r="M56" s="97" t="s">
        <v>51</v>
      </c>
      <c r="N56" s="98" cm="1">
        <f t="array" ref="N56">_xlfn.XLOOKUP(Contrato[[#This Row],[SUPERVISOR TITULAR]],[1]!PERSONAL_ACTIVO_2024[[#All],[Nombre completo]],[1]!PERSONAL_ACTIVO_2024[[#All],[Documento identidad]],"",0)</f>
        <v>98663915</v>
      </c>
      <c r="O56" s="97" t="s">
        <v>181</v>
      </c>
      <c r="P56" s="99" t="str" cm="1">
        <f t="array" ref="P56">_xlfn.XLOOKUP(Contrato[[#This Row],[SUPERVISOR SUPLENTE ]],[1]!PERSONAL_ACTIVO_2024[[#All],[Nombre completo]],[1]!PERSONAL_ACTIVO_2024[[#All],[Documento identidad]],"",0)</f>
        <v/>
      </c>
      <c r="Q56" s="159">
        <v>43</v>
      </c>
      <c r="R56" s="42" t="str" cm="1">
        <f t="array" ref="R56">_xlfn.XLOOKUP(Contrato[[#This Row],[CDP]],[1]!DISPONIBILIDADES_2024[[#All],[consecutivo]],[1]!DISPONIBILIDADES_2024[[#All],[fecha_aprobacion]],"",0)</f>
        <v>25/01/2024 20:28</v>
      </c>
      <c r="S56" s="43">
        <f>SUMIF([1]!DISPONIBILIDADES_2024[[#All],[consecutivo]],Contrato[[#This Row],[CDP]],[1]!DISPONIBILIDADES_2024[[#All],[valor_total_rubro]])</f>
        <v>0</v>
      </c>
      <c r="T56" s="44" cm="1">
        <f t="array" ref="T56">_xlfn.XLOOKUP(Contrato[[#This Row],[CONTRATO]]&amp;Contrato[[#This Row],[CDP]],[1]!Corr_Contr_CDP[[#All],[CONTRATO-CDP]],[1]!Corr_Contr_CDP[[#All],[CRP]],_xlfn.XLOOKUP(Contrato[[#This Row],[CDP]],[1]!COMPROMISOS_2024[[#All],[disponibilidad]],[1]!COMPROMISOS_2024[[#All],[consecutivo]],"",0),0)</f>
        <v>67</v>
      </c>
      <c r="U56" s="45" t="str" cm="1">
        <f t="array" ref="U56">+_xlfn.XLOOKUP(Contrato[[#This Row],[RCP]],[1]!COMPROMISOS_2024[[#All],[consecutivo]],[1]!COMPROMISOS_2024[[#All],[fecha_aprobacion]],"",0)</f>
        <v>1/02/2024 16:52</v>
      </c>
      <c r="V56" s="46">
        <f>SUMIF([1]!COMPROMISOS_2024[[#All],[consecutivo]],Contrato[[#This Row],[RCP]],[1]!COMPROMISOS_2024[[#All],[valor_total]])</f>
        <v>11958183</v>
      </c>
      <c r="W56" s="47">
        <v>45323</v>
      </c>
      <c r="X56" s="47">
        <v>45323</v>
      </c>
      <c r="Y56" s="48">
        <v>45323</v>
      </c>
      <c r="Z56" s="49">
        <v>45412</v>
      </c>
      <c r="AA56" s="165" t="s">
        <v>282</v>
      </c>
      <c r="AB56" s="160" t="s">
        <v>148</v>
      </c>
      <c r="AC56" s="161"/>
      <c r="AD56" s="162">
        <v>202000003504</v>
      </c>
      <c r="AE56" s="54" t="s">
        <v>75</v>
      </c>
      <c r="AF56" s="55" t="str">
        <f>TEXT(LEFT(Contrato[[#This Row],[CONTRATO]],3),"0")</f>
        <v>31</v>
      </c>
      <c r="AG56" s="55" t="str">
        <f>IF(LEN(Contrato[[#This Row],[Contrato2]])=3,Contrato[[#This Row],[Contrato2]],TEXT(Contrato[[#This Row],[Contrato2]],"000"))</f>
        <v>031</v>
      </c>
      <c r="AH56" s="56">
        <f ca="1">IFERROR(_xlfn.DAYS(Contrato[[#This Row],[Fecha Proyectada liquidación]],TODAY())/30,"")</f>
        <v>-6.0333333333333332</v>
      </c>
      <c r="AI56" s="57">
        <f>+Contrato[[#This Row],[FECHA TERMINACIÓN ]]+120</f>
        <v>45532</v>
      </c>
      <c r="AK56" s="59" t="str">
        <f ca="1">IF(Contrato[[#This Row],[FECHA TERMINACIÓN ]]&lt;TODAY(), "Terminado",IF(ISNUMBER(Contrato[[#This Row],[Fecha Real de liquiidación ]]),"Liquidado",IF(Contrato[[#This Row],[FECHA TERMINACIÓN ]]&gt;=TODAY(),"En ejecución","")))</f>
        <v>Terminado</v>
      </c>
      <c r="AL56" s="60">
        <f>SUMIF([1]!COMPROMISOS_2024[[#All],[consecutivo]],Contrato[[#This Row],[RCP]],[1]!COMPROMISOS_2024[[#All],[Total pagado]])</f>
        <v>11958183</v>
      </c>
      <c r="AM56" s="61">
        <f>IFERROR(Contrato[[#This Row],[Pagos]]/Contrato[[#This Row],[VALOR CONTRATO]],0)</f>
        <v>1</v>
      </c>
      <c r="AN56" s="110">
        <f>+Contrato[[#This Row],[VALOR CONTRATO]]-Contrato[[#This Row],[Pagos]]</f>
        <v>0</v>
      </c>
      <c r="AO56" s="58" t="str" cm="1">
        <f t="array" ref="AO56">_xlfn.XLOOKUP(Contrato[[#This Row],[DOCUMENTO ]],[1]!PERSONAL_ACTIVO_2024[[#All],[Documento identidad]],[1]!PERSONAL_ACTIVO_2024[[#All],[Mail ]],0,0)</f>
        <v>fcardona@indeportesantioquia.gov.co</v>
      </c>
      <c r="AP56" s="58" cm="1">
        <f t="array" ref="AP56">_xlfn.XLOOKUP(Contrato[[#This Row],[DOCUMENTO]],[1]!PERSONAL_ACTIVO_2024[[#All],[Documento identidad]],[1]!PERSONAL_ACTIVO_2024[[#All],[Mail ]],0,0)</f>
        <v>0</v>
      </c>
      <c r="AQ56" s="58" cm="1">
        <f t="array" ref="AQ56">IF(ISBLANK(Contrato[[#This Row],[DEPENDENCIA ]]),0,IFERROR(_xlfn.XLOOKUP(Contrato[[#This Row],[DEPENDENCIA ]],[1]!PERSONAL_ACTIVO_2024[[#All],[Dependencia]],[1]!PERSONAL_ACTIVO_2024[[#All],[Mail ]],0,0),0))</f>
        <v>0</v>
      </c>
    </row>
    <row r="57" spans="1:43" ht="34.5" customHeight="1" x14ac:dyDescent="0.25">
      <c r="A57" s="27">
        <v>55</v>
      </c>
      <c r="B57" s="26">
        <v>32</v>
      </c>
      <c r="C57" s="28" t="s">
        <v>283</v>
      </c>
      <c r="D57" s="81" t="s">
        <v>284</v>
      </c>
      <c r="E57" s="64" t="s">
        <v>111</v>
      </c>
      <c r="F57" s="114" t="s">
        <v>46</v>
      </c>
      <c r="G57" s="146" t="s">
        <v>285</v>
      </c>
      <c r="H57" s="130">
        <v>800240660</v>
      </c>
      <c r="I57" s="147" t="s">
        <v>48</v>
      </c>
      <c r="J57" s="148">
        <v>46782627</v>
      </c>
      <c r="K57" s="113" t="s">
        <v>48</v>
      </c>
      <c r="L57" s="96" t="s">
        <v>286</v>
      </c>
      <c r="M57" s="97" t="s">
        <v>187</v>
      </c>
      <c r="N57" s="98" t="str" cm="1">
        <f t="array" ref="N57">_xlfn.XLOOKUP(Contrato[[#This Row],[SUPERVISOR TITULAR]],[1]!PERSONAL_ACTIVO_2024[[#All],[Nombre completo]],[1]!PERSONAL_ACTIVO_2024[[#All],[Documento identidad]],"",0)</f>
        <v/>
      </c>
      <c r="O57" s="97" t="s">
        <v>287</v>
      </c>
      <c r="P57" s="99" t="str" cm="1">
        <f t="array" ref="P57">_xlfn.XLOOKUP(Contrato[[#This Row],[SUPERVISOR SUPLENTE ]],[1]!PERSONAL_ACTIVO_2024[[#All],[Nombre completo]],[1]!PERSONAL_ACTIVO_2024[[#All],[Documento identidad]],"",0)</f>
        <v/>
      </c>
      <c r="Q57" s="159">
        <v>13</v>
      </c>
      <c r="R57" s="42" t="str" cm="1">
        <f t="array" ref="R57">_xlfn.XLOOKUP(Contrato[[#This Row],[CDP]],[1]!DISPONIBILIDADES_2024[[#All],[consecutivo]],[1]!DISPONIBILIDADES_2024[[#All],[fecha_aprobacion]],"",0)</f>
        <v>12/01/2024 13:40</v>
      </c>
      <c r="S57" s="43">
        <f>SUMIF([1]!DISPONIBILIDADES_2024[[#All],[consecutivo]],Contrato[[#This Row],[CDP]],[1]!DISPONIBILIDADES_2024[[#All],[valor_total_rubro]])</f>
        <v>0</v>
      </c>
      <c r="T57" s="44" cm="1">
        <f t="array" ref="T57">_xlfn.XLOOKUP(Contrato[[#This Row],[CONTRATO]]&amp;Contrato[[#This Row],[CDP]],[1]!Corr_Contr_CDP[[#All],[CONTRATO-CDP]],[1]!Corr_Contr_CDP[[#All],[CRP]],_xlfn.XLOOKUP(Contrato[[#This Row],[CDP]],[1]!COMPROMISOS_2024[[#All],[disponibilidad]],[1]!COMPROMISOS_2024[[#All],[consecutivo]],"",0),0)</f>
        <v>914</v>
      </c>
      <c r="U57" s="45" t="str" cm="1">
        <f t="array" ref="U57">+_xlfn.XLOOKUP(Contrato[[#This Row],[RCP]],[1]!COMPROMISOS_2024[[#All],[consecutivo]],[1]!COMPROMISOS_2024[[#All],[fecha_aprobacion]],"",0)</f>
        <v>12/02/2024 16:53</v>
      </c>
      <c r="V57" s="46">
        <f>SUMIF([1]!COMPROMISOS_2024[[#All],[consecutivo]],Contrato[[#This Row],[RCP]],[1]!COMPROMISOS_2024[[#All],[valor_total]])</f>
        <v>46782627</v>
      </c>
      <c r="W57" s="47">
        <v>45334</v>
      </c>
      <c r="X57" s="47">
        <v>45334</v>
      </c>
      <c r="Y57" s="48">
        <v>45335</v>
      </c>
      <c r="Z57" s="49">
        <v>45657</v>
      </c>
      <c r="AA57" s="165" t="s">
        <v>288</v>
      </c>
      <c r="AB57" s="160" t="s">
        <v>289</v>
      </c>
      <c r="AC57" s="161"/>
      <c r="AD57" s="162">
        <v>202000003505</v>
      </c>
      <c r="AE57" s="54" t="s">
        <v>75</v>
      </c>
      <c r="AF57" s="55" t="str">
        <f>TEXT(LEFT(Contrato[[#This Row],[CONTRATO]],3),"0")</f>
        <v>32</v>
      </c>
      <c r="AG57" s="55" t="str">
        <f>IF(LEN(Contrato[[#This Row],[Contrato2]])=3,Contrato[[#This Row],[Contrato2]],TEXT(Contrato[[#This Row],[Contrato2]],"000"))</f>
        <v>032</v>
      </c>
      <c r="AH57" s="56">
        <f ca="1">IFERROR(_xlfn.DAYS(Contrato[[#This Row],[Fecha Proyectada liquidación]],TODAY())/30,"")</f>
        <v>2.1333333333333333</v>
      </c>
      <c r="AI57" s="57">
        <f>+Contrato[[#This Row],[FECHA TERMINACIÓN ]]+120</f>
        <v>45777</v>
      </c>
      <c r="AK57" s="59" t="str">
        <f ca="1">IF(Contrato[[#This Row],[FECHA TERMINACIÓN ]]&lt;TODAY(), "Terminado",IF(ISNUMBER(Contrato[[#This Row],[Fecha Real de liquiidación ]]),"Liquidado",IF(Contrato[[#This Row],[FECHA TERMINACIÓN ]]&gt;=TODAY(),"En ejecución","")))</f>
        <v>Terminado</v>
      </c>
      <c r="AL57" s="60">
        <f>SUMIF([1]!COMPROMISOS_2024[[#All],[consecutivo]],Contrato[[#This Row],[RCP]],[1]!COMPROMISOS_2024[[#All],[Total pagado]])</f>
        <v>46782626</v>
      </c>
      <c r="AM57" s="61">
        <f>IFERROR(Contrato[[#This Row],[Pagos]]/Contrato[[#This Row],[VALOR CONTRATO]],0)</f>
        <v>0.99999997862454371</v>
      </c>
      <c r="AN57" s="110">
        <f>+Contrato[[#This Row],[VALOR CONTRATO]]-Contrato[[#This Row],[Pagos]]</f>
        <v>1</v>
      </c>
      <c r="AO57" s="58" cm="1">
        <f t="array" ref="AO57">_xlfn.XLOOKUP(Contrato[[#This Row],[DOCUMENTO ]],[1]!PERSONAL_ACTIVO_2024[[#All],[Documento identidad]],[1]!PERSONAL_ACTIVO_2024[[#All],[Mail ]],0,0)</f>
        <v>0</v>
      </c>
      <c r="AP57" s="58" cm="1">
        <f t="array" ref="AP57">_xlfn.XLOOKUP(Contrato[[#This Row],[DOCUMENTO]],[1]!PERSONAL_ACTIVO_2024[[#All],[Documento identidad]],[1]!PERSONAL_ACTIVO_2024[[#All],[Mail ]],0,0)</f>
        <v>0</v>
      </c>
      <c r="AQ57" s="58" cm="1">
        <f t="array" ref="AQ57">IF(ISBLANK(Contrato[[#This Row],[DEPENDENCIA ]]),0,IFERROR(_xlfn.XLOOKUP(Contrato[[#This Row],[DEPENDENCIA ]],[1]!PERSONAL_ACTIVO_2024[[#All],[Dependencia]],[1]!PERSONAL_ACTIVO_2024[[#All],[Mail ]],0,0),0))</f>
        <v>0</v>
      </c>
    </row>
    <row r="58" spans="1:43" ht="34.5" customHeight="1" x14ac:dyDescent="0.25">
      <c r="A58" s="27">
        <v>325</v>
      </c>
      <c r="B58" s="26">
        <v>33</v>
      </c>
      <c r="C58" s="28" t="s">
        <v>290</v>
      </c>
      <c r="D58" s="81" t="s">
        <v>123</v>
      </c>
      <c r="E58" s="64" t="s">
        <v>111</v>
      </c>
      <c r="F58" s="114" t="s">
        <v>142</v>
      </c>
      <c r="G58" s="146" t="s">
        <v>291</v>
      </c>
      <c r="H58" s="130">
        <v>1048017635</v>
      </c>
      <c r="I58" s="147">
        <v>6879081</v>
      </c>
      <c r="J58" s="148">
        <v>41274486</v>
      </c>
      <c r="K58" s="113" t="s">
        <v>48</v>
      </c>
      <c r="L58" s="96" t="s">
        <v>48</v>
      </c>
      <c r="M58" s="97" t="s">
        <v>217</v>
      </c>
      <c r="N58" s="98" t="str" cm="1">
        <f t="array" ref="N58">_xlfn.XLOOKUP(Contrato[[#This Row],[SUPERVISOR TITULAR]],[1]!PERSONAL_ACTIVO_2024[[#All],[Nombre completo]],[1]!PERSONAL_ACTIVO_2024[[#All],[Documento identidad]],"",0)</f>
        <v/>
      </c>
      <c r="O58" s="97" t="s">
        <v>222</v>
      </c>
      <c r="P58" s="99" cm="1">
        <f t="array" ref="P58">_xlfn.XLOOKUP(Contrato[[#This Row],[SUPERVISOR SUPLENTE ]],[1]!PERSONAL_ACTIVO_2024[[#All],[Nombre completo]],[1]!PERSONAL_ACTIVO_2024[[#All],[Documento identidad]],"",0)</f>
        <v>10267189</v>
      </c>
      <c r="Q58" s="159">
        <v>61</v>
      </c>
      <c r="R58" s="42" t="str" cm="1">
        <f t="array" ref="R58">_xlfn.XLOOKUP(Contrato[[#This Row],[CDP]],[1]!DISPONIBILIDADES_2024[[#All],[consecutivo]],[1]!DISPONIBILIDADES_2024[[#All],[fecha_aprobacion]],"",0)</f>
        <v>6/02/2024 10:54</v>
      </c>
      <c r="S58" s="43">
        <f>SUMIF([1]!DISPONIBILIDADES_2024[[#All],[consecutivo]],Contrato[[#This Row],[CDP]],[1]!DISPONIBILIDADES_2024[[#All],[valor_total_rubro]])</f>
        <v>0</v>
      </c>
      <c r="T58" s="44" cm="1">
        <f t="array" ref="T58">_xlfn.XLOOKUP(Contrato[[#This Row],[CONTRATO]]&amp;Contrato[[#This Row],[CDP]],[1]!Corr_Contr_CDP[[#All],[CONTRATO-CDP]],[1]!Corr_Contr_CDP[[#All],[CRP]],_xlfn.XLOOKUP(Contrato[[#This Row],[CDP]],[1]!COMPROMISOS_2024[[#All],[disponibilidad]],[1]!COMPROMISOS_2024[[#All],[consecutivo]],"",0),0)</f>
        <v>917</v>
      </c>
      <c r="U58" s="45" t="str" cm="1">
        <f t="array" ref="U58">+_xlfn.XLOOKUP(Contrato[[#This Row],[RCP]],[1]!COMPROMISOS_2024[[#All],[consecutivo]],[1]!COMPROMISOS_2024[[#All],[fecha_aprobacion]],"",0)</f>
        <v>12/02/2024 17:18</v>
      </c>
      <c r="V58" s="46">
        <f>SUMIF([1]!COMPROMISOS_2024[[#All],[consecutivo]],Contrato[[#This Row],[RCP]],[1]!COMPROMISOS_2024[[#All],[valor_total]])</f>
        <v>41274486</v>
      </c>
      <c r="W58" s="47">
        <v>45331</v>
      </c>
      <c r="X58" s="47">
        <v>45334</v>
      </c>
      <c r="Y58" s="48">
        <v>45334</v>
      </c>
      <c r="Z58" s="49">
        <v>45515</v>
      </c>
      <c r="AA58" s="101" t="s">
        <v>292</v>
      </c>
      <c r="AB58" s="160" t="s">
        <v>293</v>
      </c>
      <c r="AC58" s="160"/>
      <c r="AD58" s="157">
        <v>202000003512</v>
      </c>
      <c r="AE58" s="54" t="s">
        <v>75</v>
      </c>
      <c r="AF58" s="55" t="str">
        <f>TEXT(LEFT(Contrato[[#This Row],[CONTRATO]],3),"0")</f>
        <v>33</v>
      </c>
      <c r="AG58" s="55" t="str">
        <f>IF(LEN(Contrato[[#This Row],[Contrato2]])=3,Contrato[[#This Row],[Contrato2]],TEXT(Contrato[[#This Row],[Contrato2]],"000"))</f>
        <v>033</v>
      </c>
      <c r="AH58" s="56">
        <f ca="1">IFERROR(_xlfn.DAYS(Contrato[[#This Row],[Fecha Proyectada liquidación]],TODAY())/30,"")</f>
        <v>-2.6</v>
      </c>
      <c r="AI58" s="57">
        <f>+Contrato[[#This Row],[FECHA TERMINACIÓN ]]+120</f>
        <v>45635</v>
      </c>
      <c r="AK58" s="59" t="str">
        <f ca="1">IF(Contrato[[#This Row],[FECHA TERMINACIÓN ]]&lt;TODAY(), "Terminado",IF(ISNUMBER(Contrato[[#This Row],[Fecha Real de liquiidación ]]),"Liquidado",IF(Contrato[[#This Row],[FECHA TERMINACIÓN ]]&gt;=TODAY(),"En ejecución","")))</f>
        <v>Terminado</v>
      </c>
      <c r="AL58" s="60">
        <f>SUMIF([1]!COMPROMISOS_2024[[#All],[consecutivo]],Contrato[[#This Row],[RCP]],[1]!COMPROMISOS_2024[[#All],[Total pagado]])</f>
        <v>41274486</v>
      </c>
      <c r="AM58" s="61">
        <f>IFERROR(Contrato[[#This Row],[Pagos]]/Contrato[[#This Row],[VALOR CONTRATO]],0)</f>
        <v>1</v>
      </c>
      <c r="AN58" s="110">
        <f>+Contrato[[#This Row],[VALOR CONTRATO]]-Contrato[[#This Row],[Pagos]]</f>
        <v>0</v>
      </c>
      <c r="AO58" s="58" cm="1">
        <f t="array" ref="AO58">_xlfn.XLOOKUP(Contrato[[#This Row],[DOCUMENTO ]],[1]!PERSONAL_ACTIVO_2024[[#All],[Documento identidad]],[1]!PERSONAL_ACTIVO_2024[[#All],[Mail ]],0,0)</f>
        <v>0</v>
      </c>
      <c r="AP58" s="58" t="str" cm="1">
        <f t="array" ref="AP58">_xlfn.XLOOKUP(Contrato[[#This Row],[DOCUMENTO]],[1]!PERSONAL_ACTIVO_2024[[#All],[Documento identidad]],[1]!PERSONAL_ACTIVO_2024[[#All],[Mail ]],0,0)</f>
        <v>hveleza@indeportesantioquia.gov.co</v>
      </c>
      <c r="AQ58" s="58" cm="1">
        <f t="array" ref="AQ58">IF(ISBLANK(Contrato[[#This Row],[DEPENDENCIA ]]),0,IFERROR(_xlfn.XLOOKUP(Contrato[[#This Row],[DEPENDENCIA ]],[1]!PERSONAL_ACTIVO_2024[[#All],[Dependencia]],[1]!PERSONAL_ACTIVO_2024[[#All],[Mail ]],0,0),0))</f>
        <v>0</v>
      </c>
    </row>
    <row r="59" spans="1:43" ht="34.5" customHeight="1" x14ac:dyDescent="0.25">
      <c r="A59" s="27">
        <v>323</v>
      </c>
      <c r="B59" s="26">
        <v>34</v>
      </c>
      <c r="C59" s="28" t="s">
        <v>294</v>
      </c>
      <c r="D59" s="81" t="s">
        <v>123</v>
      </c>
      <c r="E59" s="64" t="s">
        <v>111</v>
      </c>
      <c r="F59" s="114" t="s">
        <v>142</v>
      </c>
      <c r="G59" s="92" t="s">
        <v>295</v>
      </c>
      <c r="H59" s="130">
        <v>1127802529</v>
      </c>
      <c r="I59" s="147">
        <v>6879081</v>
      </c>
      <c r="J59" s="148">
        <v>41274486</v>
      </c>
      <c r="K59" s="113" t="s">
        <v>48</v>
      </c>
      <c r="L59" s="96" t="s">
        <v>48</v>
      </c>
      <c r="M59" s="97" t="s">
        <v>218</v>
      </c>
      <c r="N59" s="98" cm="1">
        <f t="array" ref="N59">_xlfn.XLOOKUP(Contrato[[#This Row],[SUPERVISOR TITULAR]],[1]!PERSONAL_ACTIVO_2024[[#All],[Nombre completo]],[1]!PERSONAL_ACTIVO_2024[[#All],[Documento identidad]],"",0)</f>
        <v>98556206</v>
      </c>
      <c r="O59" s="97" t="s">
        <v>222</v>
      </c>
      <c r="P59" s="99" cm="1">
        <f t="array" ref="P59">_xlfn.XLOOKUP(Contrato[[#This Row],[SUPERVISOR SUPLENTE ]],[1]!PERSONAL_ACTIVO_2024[[#All],[Nombre completo]],[1]!PERSONAL_ACTIVO_2024[[#All],[Documento identidad]],"",0)</f>
        <v>10267189</v>
      </c>
      <c r="Q59" s="159">
        <v>60</v>
      </c>
      <c r="R59" s="42" t="str" cm="1">
        <f t="array" ref="R59">_xlfn.XLOOKUP(Contrato[[#This Row],[CDP]],[1]!DISPONIBILIDADES_2024[[#All],[consecutivo]],[1]!DISPONIBILIDADES_2024[[#All],[fecha_aprobacion]],"",0)</f>
        <v>6/02/2024 10:45</v>
      </c>
      <c r="S59" s="43">
        <f>SUMIF([1]!DISPONIBILIDADES_2024[[#All],[consecutivo]],Contrato[[#This Row],[CDP]],[1]!DISPONIBILIDADES_2024[[#All],[valor_total_rubro]])</f>
        <v>0</v>
      </c>
      <c r="T59" s="44" cm="1">
        <f t="array" ref="T59">_xlfn.XLOOKUP(Contrato[[#This Row],[CONTRATO]]&amp;Contrato[[#This Row],[CDP]],[1]!Corr_Contr_CDP[[#All],[CONTRATO-CDP]],[1]!Corr_Contr_CDP[[#All],[CRP]],_xlfn.XLOOKUP(Contrato[[#This Row],[CDP]],[1]!COMPROMISOS_2024[[#All],[disponibilidad]],[1]!COMPROMISOS_2024[[#All],[consecutivo]],"",0),0)</f>
        <v>916</v>
      </c>
      <c r="U59" s="45" t="str" cm="1">
        <f t="array" ref="U59">+_xlfn.XLOOKUP(Contrato[[#This Row],[RCP]],[1]!COMPROMISOS_2024[[#All],[consecutivo]],[1]!COMPROMISOS_2024[[#All],[fecha_aprobacion]],"",0)</f>
        <v>12/02/2024 17:09</v>
      </c>
      <c r="V59" s="46">
        <f>SUMIF([1]!COMPROMISOS_2024[[#All],[consecutivo]],Contrato[[#This Row],[RCP]],[1]!COMPROMISOS_2024[[#All],[valor_total]])</f>
        <v>41274486</v>
      </c>
      <c r="W59" s="47">
        <v>45334</v>
      </c>
      <c r="X59" s="47">
        <v>45334</v>
      </c>
      <c r="Y59" s="48">
        <v>45334</v>
      </c>
      <c r="Z59" s="49">
        <v>45515</v>
      </c>
      <c r="AA59" s="101" t="s">
        <v>296</v>
      </c>
      <c r="AB59" s="160" t="s">
        <v>293</v>
      </c>
      <c r="AC59" s="160"/>
      <c r="AD59" s="162">
        <v>202000003514</v>
      </c>
      <c r="AE59" s="54" t="s">
        <v>75</v>
      </c>
      <c r="AF59" s="55" t="str">
        <f>TEXT(LEFT(Contrato[[#This Row],[CONTRATO]],3),"0")</f>
        <v>34</v>
      </c>
      <c r="AG59" s="55" t="str">
        <f>IF(LEN(Contrato[[#This Row],[Contrato2]])=3,Contrato[[#This Row],[Contrato2]],TEXT(Contrato[[#This Row],[Contrato2]],"000"))</f>
        <v>034</v>
      </c>
      <c r="AH59" s="56">
        <f ca="1">IFERROR(_xlfn.DAYS(Contrato[[#This Row],[Fecha Proyectada liquidación]],TODAY())/30,"")</f>
        <v>-2.6</v>
      </c>
      <c r="AI59" s="57">
        <f>+Contrato[[#This Row],[FECHA TERMINACIÓN ]]+120</f>
        <v>45635</v>
      </c>
      <c r="AK59" s="59" t="str">
        <f ca="1">IF(Contrato[[#This Row],[FECHA TERMINACIÓN ]]&lt;TODAY(), "Terminado",IF(ISNUMBER(Contrato[[#This Row],[Fecha Real de liquiidación ]]),"Liquidado",IF(Contrato[[#This Row],[FECHA TERMINACIÓN ]]&gt;=TODAY(),"En ejecución","")))</f>
        <v>Terminado</v>
      </c>
      <c r="AL59" s="60">
        <f>SUMIF([1]!COMPROMISOS_2024[[#All],[consecutivo]],Contrato[[#This Row],[RCP]],[1]!COMPROMISOS_2024[[#All],[Total pagado]])</f>
        <v>41274486</v>
      </c>
      <c r="AM59" s="61">
        <f>IFERROR(Contrato[[#This Row],[Pagos]]/Contrato[[#This Row],[VALOR CONTRATO]],0)</f>
        <v>1</v>
      </c>
      <c r="AN59" s="110">
        <f>+Contrato[[#This Row],[VALOR CONTRATO]]-Contrato[[#This Row],[Pagos]]</f>
        <v>0</v>
      </c>
      <c r="AO59" s="58" t="str" cm="1">
        <f t="array" ref="AO59">_xlfn.XLOOKUP(Contrato[[#This Row],[DOCUMENTO ]],[1]!PERSONAL_ACTIVO_2024[[#All],[Documento identidad]],[1]!PERSONAL_ACTIVO_2024[[#All],[Mail ]],0,0)</f>
        <v>ahiguitae@indeportesantioquia.gov.co</v>
      </c>
      <c r="AP59" s="58" t="str" cm="1">
        <f t="array" ref="AP59">_xlfn.XLOOKUP(Contrato[[#This Row],[DOCUMENTO]],[1]!PERSONAL_ACTIVO_2024[[#All],[Documento identidad]],[1]!PERSONAL_ACTIVO_2024[[#All],[Mail ]],0,0)</f>
        <v>hveleza@indeportesantioquia.gov.co</v>
      </c>
      <c r="AQ59" s="58" cm="1">
        <f t="array" ref="AQ59">IF(ISBLANK(Contrato[[#This Row],[DEPENDENCIA ]]),0,IFERROR(_xlfn.XLOOKUP(Contrato[[#This Row],[DEPENDENCIA ]],[1]!PERSONAL_ACTIVO_2024[[#All],[Dependencia]],[1]!PERSONAL_ACTIVO_2024[[#All],[Mail ]],0,0),0))</f>
        <v>0</v>
      </c>
    </row>
    <row r="60" spans="1:43" ht="34.5" customHeight="1" x14ac:dyDescent="0.25">
      <c r="A60" s="27">
        <v>523</v>
      </c>
      <c r="B60" s="26">
        <v>35</v>
      </c>
      <c r="C60" s="28" t="s">
        <v>297</v>
      </c>
      <c r="D60" s="81" t="s">
        <v>123</v>
      </c>
      <c r="E60" s="64" t="s">
        <v>111</v>
      </c>
      <c r="F60" s="114" t="s">
        <v>142</v>
      </c>
      <c r="G60" s="146" t="s">
        <v>298</v>
      </c>
      <c r="H60" s="130">
        <v>1001478996</v>
      </c>
      <c r="I60" s="147">
        <v>3379853</v>
      </c>
      <c r="J60" s="148">
        <v>20279118</v>
      </c>
      <c r="K60" s="54" t="s">
        <v>48</v>
      </c>
      <c r="L60" s="96" t="s">
        <v>48</v>
      </c>
      <c r="M60" s="97" t="s">
        <v>299</v>
      </c>
      <c r="N60" s="98" cm="1">
        <f t="array" ref="N60">_xlfn.XLOOKUP(Contrato[[#This Row],[SUPERVISOR TITULAR]],[1]!PERSONAL_ACTIVO_2024[[#All],[Nombre completo]],[1]!PERSONAL_ACTIVO_2024[[#All],[Documento identidad]],"",0)</f>
        <v>1017148180</v>
      </c>
      <c r="O60" s="97" t="s">
        <v>124</v>
      </c>
      <c r="P60" s="99" cm="1">
        <f t="array" ref="P60">_xlfn.XLOOKUP(Contrato[[#This Row],[SUPERVISOR SUPLENTE ]],[1]!PERSONAL_ACTIVO_2024[[#All],[Nombre completo]],[1]!PERSONAL_ACTIVO_2024[[#All],[Documento identidad]],"",0)</f>
        <v>43575980</v>
      </c>
      <c r="Q60" s="159">
        <v>199</v>
      </c>
      <c r="R60" s="42" t="str" cm="1">
        <f t="array" ref="R60">_xlfn.XLOOKUP(Contrato[[#This Row],[CDP]],[1]!DISPONIBILIDADES_2024[[#All],[consecutivo]],[1]!DISPONIBILIDADES_2024[[#All],[fecha_aprobacion]],"",0)</f>
        <v>8/02/2024 9:06</v>
      </c>
      <c r="S60" s="43">
        <f>SUMIF([1]!DISPONIBILIDADES_2024[[#All],[consecutivo]],Contrato[[#This Row],[CDP]],[1]!DISPONIBILIDADES_2024[[#All],[valor_total_rubro]])</f>
        <v>0</v>
      </c>
      <c r="T60" s="44" cm="1">
        <f t="array" ref="T60">_xlfn.XLOOKUP(Contrato[[#This Row],[CONTRATO]]&amp;Contrato[[#This Row],[CDP]],[1]!Corr_Contr_CDP[[#All],[CONTRATO-CDP]],[1]!Corr_Contr_CDP[[#All],[CRP]],_xlfn.XLOOKUP(Contrato[[#This Row],[CDP]],[1]!COMPROMISOS_2024[[#All],[disponibilidad]],[1]!COMPROMISOS_2024[[#All],[consecutivo]],"",0),0)</f>
        <v>918</v>
      </c>
      <c r="U60" s="45" t="str" cm="1">
        <f t="array" ref="U60">+_xlfn.XLOOKUP(Contrato[[#This Row],[RCP]],[1]!COMPROMISOS_2024[[#All],[consecutivo]],[1]!COMPROMISOS_2024[[#All],[fecha_aprobacion]],"",0)</f>
        <v>12/02/2024 17:23</v>
      </c>
      <c r="V60" s="46">
        <f>SUMIF([1]!COMPROMISOS_2024[[#All],[consecutivo]],Contrato[[#This Row],[RCP]],[1]!COMPROMISOS_2024[[#All],[valor_total]])</f>
        <v>20279118</v>
      </c>
      <c r="W60" s="47">
        <v>45331</v>
      </c>
      <c r="X60" s="47">
        <v>45334</v>
      </c>
      <c r="Y60" s="48">
        <v>45334</v>
      </c>
      <c r="Z60" s="49">
        <v>45515</v>
      </c>
      <c r="AA60" s="101" t="s">
        <v>300</v>
      </c>
      <c r="AB60" s="160" t="s">
        <v>293</v>
      </c>
      <c r="AC60" s="160"/>
      <c r="AD60" s="162">
        <v>202000003592</v>
      </c>
      <c r="AE60" s="54" t="s">
        <v>75</v>
      </c>
      <c r="AF60" s="55" t="str">
        <f>TEXT(LEFT(Contrato[[#This Row],[CONTRATO]],3),"0")</f>
        <v>35</v>
      </c>
      <c r="AG60" s="55" t="str">
        <f>IF(LEN(Contrato[[#This Row],[Contrato2]])=3,Contrato[[#This Row],[Contrato2]],TEXT(Contrato[[#This Row],[Contrato2]],"000"))</f>
        <v>035</v>
      </c>
      <c r="AH60" s="56">
        <f ca="1">IFERROR(_xlfn.DAYS(Contrato[[#This Row],[Fecha Proyectada liquidación]],TODAY())/30,"")</f>
        <v>-2.6</v>
      </c>
      <c r="AI60" s="57">
        <f>+Contrato[[#This Row],[FECHA TERMINACIÓN ]]+120</f>
        <v>45635</v>
      </c>
      <c r="AK60" s="59" t="str">
        <f ca="1">IF(Contrato[[#This Row],[FECHA TERMINACIÓN ]]&lt;TODAY(), "Terminado",IF(ISNUMBER(Contrato[[#This Row],[Fecha Real de liquiidación ]]),"Liquidado",IF(Contrato[[#This Row],[FECHA TERMINACIÓN ]]&gt;=TODAY(),"En ejecución","")))</f>
        <v>Terminado</v>
      </c>
      <c r="AL60" s="60">
        <f>SUMIF([1]!COMPROMISOS_2024[[#All],[consecutivo]],Contrato[[#This Row],[RCP]],[1]!COMPROMISOS_2024[[#All],[Total pagado]])</f>
        <v>20279118</v>
      </c>
      <c r="AM60" s="61">
        <f>IFERROR(Contrato[[#This Row],[Pagos]]/Contrato[[#This Row],[VALOR CONTRATO]],0)</f>
        <v>1</v>
      </c>
      <c r="AN60" s="110">
        <f>+Contrato[[#This Row],[VALOR CONTRATO]]-Contrato[[#This Row],[Pagos]]</f>
        <v>0</v>
      </c>
      <c r="AO60" s="58" t="str" cm="1">
        <f t="array" ref="AO60">_xlfn.XLOOKUP(Contrato[[#This Row],[DOCUMENTO ]],[1]!PERSONAL_ACTIVO_2024[[#All],[Documento identidad]],[1]!PERSONAL_ACTIVO_2024[[#All],[Mail ]],0,0)</f>
        <v>aarredondo@indeportesantioquia.gov.co</v>
      </c>
      <c r="AP60" s="58" t="str" cm="1">
        <f t="array" ref="AP60">_xlfn.XLOOKUP(Contrato[[#This Row],[DOCUMENTO]],[1]!PERSONAL_ACTIVO_2024[[#All],[Documento identidad]],[1]!PERSONAL_ACTIVO_2024[[#All],[Mail ]],0,0)</f>
        <v>lloaiza@indeportesantioquia.gov.co</v>
      </c>
      <c r="AQ60" s="58" cm="1">
        <f t="array" ref="AQ60">IF(ISBLANK(Contrato[[#This Row],[DEPENDENCIA ]]),0,IFERROR(_xlfn.XLOOKUP(Contrato[[#This Row],[DEPENDENCIA ]],[1]!PERSONAL_ACTIVO_2024[[#All],[Dependencia]],[1]!PERSONAL_ACTIVO_2024[[#All],[Mail ]],0,0),0))</f>
        <v>0</v>
      </c>
    </row>
    <row r="61" spans="1:43" ht="34.5" customHeight="1" x14ac:dyDescent="0.25">
      <c r="A61" s="27">
        <v>524</v>
      </c>
      <c r="B61" s="26">
        <v>36</v>
      </c>
      <c r="C61" s="28" t="s">
        <v>301</v>
      </c>
      <c r="D61" s="81" t="s">
        <v>123</v>
      </c>
      <c r="E61" s="64" t="s">
        <v>111</v>
      </c>
      <c r="F61" s="114" t="s">
        <v>142</v>
      </c>
      <c r="G61" s="146" t="s">
        <v>302</v>
      </c>
      <c r="H61" s="130">
        <v>1001248974</v>
      </c>
      <c r="I61" s="147">
        <v>4171510</v>
      </c>
      <c r="J61" s="148">
        <v>25029060</v>
      </c>
      <c r="K61" s="54" t="s">
        <v>48</v>
      </c>
      <c r="L61" s="96" t="s">
        <v>48</v>
      </c>
      <c r="M61" s="97" t="s">
        <v>217</v>
      </c>
      <c r="N61" s="98" t="str" cm="1">
        <f t="array" ref="N61">_xlfn.XLOOKUP(Contrato[[#This Row],[SUPERVISOR TITULAR]],[1]!PERSONAL_ACTIVO_2024[[#All],[Nombre completo]],[1]!PERSONAL_ACTIVO_2024[[#All],[Documento identidad]],"",0)</f>
        <v/>
      </c>
      <c r="O61" s="97" t="s">
        <v>125</v>
      </c>
      <c r="P61" s="99" t="str" cm="1">
        <f t="array" ref="P61">_xlfn.XLOOKUP(Contrato[[#This Row],[SUPERVISOR SUPLENTE ]],[1]!PERSONAL_ACTIVO_2024[[#All],[Nombre completo]],[1]!PERSONAL_ACTIVO_2024[[#All],[Documento identidad]],"",0)</f>
        <v/>
      </c>
      <c r="Q61" s="159">
        <v>207</v>
      </c>
      <c r="R61" s="42" t="str" cm="1">
        <f t="array" ref="R61">_xlfn.XLOOKUP(Contrato[[#This Row],[CDP]],[1]!DISPONIBILIDADES_2024[[#All],[consecutivo]],[1]!DISPONIBILIDADES_2024[[#All],[fecha_aprobacion]],"",0)</f>
        <v>8/02/2024 9:20</v>
      </c>
      <c r="S61" s="43">
        <f>SUMIF([1]!DISPONIBILIDADES_2024[[#All],[consecutivo]],Contrato[[#This Row],[CDP]],[1]!DISPONIBILIDADES_2024[[#All],[valor_total_rubro]])</f>
        <v>0</v>
      </c>
      <c r="T61" s="44" cm="1">
        <f t="array" ref="T61">_xlfn.XLOOKUP(Contrato[[#This Row],[CONTRATO]]&amp;Contrato[[#This Row],[CDP]],[1]!Corr_Contr_CDP[[#All],[CONTRATO-CDP]],[1]!Corr_Contr_CDP[[#All],[CRP]],_xlfn.XLOOKUP(Contrato[[#This Row],[CDP]],[1]!COMPROMISOS_2024[[#All],[disponibilidad]],[1]!COMPROMISOS_2024[[#All],[consecutivo]],"",0),0)</f>
        <v>919</v>
      </c>
      <c r="U61" s="45" t="str" cm="1">
        <f t="array" ref="U61">+_xlfn.XLOOKUP(Contrato[[#This Row],[RCP]],[1]!COMPROMISOS_2024[[#All],[consecutivo]],[1]!COMPROMISOS_2024[[#All],[fecha_aprobacion]],"",0)</f>
        <v>12/02/2024 17:28</v>
      </c>
      <c r="V61" s="46">
        <f>SUMIF([1]!COMPROMISOS_2024[[#All],[consecutivo]],Contrato[[#This Row],[RCP]],[1]!COMPROMISOS_2024[[#All],[valor_total]])</f>
        <v>25029060</v>
      </c>
      <c r="W61" s="47">
        <v>45324</v>
      </c>
      <c r="X61" s="47">
        <v>45334</v>
      </c>
      <c r="Y61" s="48">
        <v>45334</v>
      </c>
      <c r="Z61" s="49">
        <v>45515</v>
      </c>
      <c r="AA61" s="101" t="s">
        <v>303</v>
      </c>
      <c r="AB61" s="160" t="s">
        <v>293</v>
      </c>
      <c r="AC61" s="160"/>
      <c r="AD61" s="162">
        <v>202000003594</v>
      </c>
      <c r="AE61" s="54" t="s">
        <v>75</v>
      </c>
      <c r="AF61" s="55" t="str">
        <f>TEXT(LEFT(Contrato[[#This Row],[CONTRATO]],3),"0")</f>
        <v>36</v>
      </c>
      <c r="AG61" s="55" t="str">
        <f>IF(LEN(Contrato[[#This Row],[Contrato2]])=3,Contrato[[#This Row],[Contrato2]],TEXT(Contrato[[#This Row],[Contrato2]],"000"))</f>
        <v>036</v>
      </c>
      <c r="AH61" s="56">
        <f ca="1">IFERROR(_xlfn.DAYS(Contrato[[#This Row],[Fecha Proyectada liquidación]],TODAY())/30,"")</f>
        <v>-2.6</v>
      </c>
      <c r="AI61" s="57">
        <f>+Contrato[[#This Row],[FECHA TERMINACIÓN ]]+120</f>
        <v>45635</v>
      </c>
      <c r="AK61" s="59" t="str">
        <f ca="1">IF(Contrato[[#This Row],[FECHA TERMINACIÓN ]]&lt;TODAY(), "Terminado",IF(ISNUMBER(Contrato[[#This Row],[Fecha Real de liquiidación ]]),"Liquidado",IF(Contrato[[#This Row],[FECHA TERMINACIÓN ]]&gt;=TODAY(),"En ejecución","")))</f>
        <v>Terminado</v>
      </c>
      <c r="AL61" s="60">
        <f>SUMIF([1]!COMPROMISOS_2024[[#All],[consecutivo]],Contrato[[#This Row],[RCP]],[1]!COMPROMISOS_2024[[#All],[Total pagado]])</f>
        <v>25029060</v>
      </c>
      <c r="AM61" s="61">
        <f>IFERROR(Contrato[[#This Row],[Pagos]]/Contrato[[#This Row],[VALOR CONTRATO]],0)</f>
        <v>1</v>
      </c>
      <c r="AN61" s="110">
        <f>+Contrato[[#This Row],[VALOR CONTRATO]]-Contrato[[#This Row],[Pagos]]</f>
        <v>0</v>
      </c>
      <c r="AO61" s="58" cm="1">
        <f t="array" ref="AO61">_xlfn.XLOOKUP(Contrato[[#This Row],[DOCUMENTO ]],[1]!PERSONAL_ACTIVO_2024[[#All],[Documento identidad]],[1]!PERSONAL_ACTIVO_2024[[#All],[Mail ]],0,0)</f>
        <v>0</v>
      </c>
      <c r="AP61" s="58" cm="1">
        <f t="array" ref="AP61">_xlfn.XLOOKUP(Contrato[[#This Row],[DOCUMENTO]],[1]!PERSONAL_ACTIVO_2024[[#All],[Documento identidad]],[1]!PERSONAL_ACTIVO_2024[[#All],[Mail ]],0,0)</f>
        <v>0</v>
      </c>
      <c r="AQ61" s="58" cm="1">
        <f t="array" ref="AQ61">IF(ISBLANK(Contrato[[#This Row],[DEPENDENCIA ]]),0,IFERROR(_xlfn.XLOOKUP(Contrato[[#This Row],[DEPENDENCIA ]],[1]!PERSONAL_ACTIVO_2024[[#All],[Dependencia]],[1]!PERSONAL_ACTIVO_2024[[#All],[Mail ]],0,0),0))</f>
        <v>0</v>
      </c>
    </row>
    <row r="62" spans="1:43" ht="34.5" customHeight="1" x14ac:dyDescent="0.25">
      <c r="A62" s="27">
        <v>133</v>
      </c>
      <c r="B62" s="26">
        <v>37</v>
      </c>
      <c r="C62" s="28" t="s">
        <v>304</v>
      </c>
      <c r="D62" s="81" t="s">
        <v>123</v>
      </c>
      <c r="E62" s="64" t="s">
        <v>111</v>
      </c>
      <c r="F62" s="114" t="s">
        <v>142</v>
      </c>
      <c r="G62" s="146" t="s">
        <v>305</v>
      </c>
      <c r="H62" s="130">
        <v>15511044</v>
      </c>
      <c r="I62" s="147">
        <v>6920169</v>
      </c>
      <c r="J62" s="148">
        <v>41521014</v>
      </c>
      <c r="K62" s="113" t="s">
        <v>48</v>
      </c>
      <c r="L62" s="96" t="s">
        <v>48</v>
      </c>
      <c r="M62" s="97" t="s">
        <v>306</v>
      </c>
      <c r="N62" s="98" cm="1">
        <f t="array" ref="N62">_xlfn.XLOOKUP(Contrato[[#This Row],[SUPERVISOR TITULAR]],[1]!PERSONAL_ACTIVO_2024[[#All],[Nombre completo]],[1]!PERSONAL_ACTIVO_2024[[#All],[Documento identidad]],"",0)</f>
        <v>75075150</v>
      </c>
      <c r="O62" s="97" t="s">
        <v>125</v>
      </c>
      <c r="P62" s="99" t="str" cm="1">
        <f t="array" ref="P62">_xlfn.XLOOKUP(Contrato[[#This Row],[SUPERVISOR SUPLENTE ]],[1]!PERSONAL_ACTIVO_2024[[#All],[Nombre completo]],[1]!PERSONAL_ACTIVO_2024[[#All],[Documento identidad]],"",0)</f>
        <v/>
      </c>
      <c r="Q62" s="159">
        <v>62</v>
      </c>
      <c r="R62" s="42" t="str" cm="1">
        <f t="array" ref="R62">_xlfn.XLOOKUP(Contrato[[#This Row],[CDP]],[1]!DISPONIBILIDADES_2024[[#All],[consecutivo]],[1]!DISPONIBILIDADES_2024[[#All],[fecha_aprobacion]],"",0)</f>
        <v>6/02/2024 10:59</v>
      </c>
      <c r="S62" s="43">
        <f>SUMIF([1]!DISPONIBILIDADES_2024[[#All],[consecutivo]],Contrato[[#This Row],[CDP]],[1]!DISPONIBILIDADES_2024[[#All],[valor_total_rubro]])</f>
        <v>0</v>
      </c>
      <c r="T62" s="44" cm="1">
        <f t="array" ref="T62">_xlfn.XLOOKUP(Contrato[[#This Row],[CONTRATO]]&amp;Contrato[[#This Row],[CDP]],[1]!Corr_Contr_CDP[[#All],[CONTRATO-CDP]],[1]!Corr_Contr_CDP[[#All],[CRP]],_xlfn.XLOOKUP(Contrato[[#This Row],[CDP]],[1]!COMPROMISOS_2024[[#All],[disponibilidad]],[1]!COMPROMISOS_2024[[#All],[consecutivo]],"",0),0)</f>
        <v>944</v>
      </c>
      <c r="U62" s="45" t="str" cm="1">
        <f t="array" ref="U62">+_xlfn.XLOOKUP(Contrato[[#This Row],[RCP]],[1]!COMPROMISOS_2024[[#All],[consecutivo]],[1]!COMPROMISOS_2024[[#All],[fecha_aprobacion]],"",0)</f>
        <v>15/02/2024 16:49</v>
      </c>
      <c r="V62" s="46">
        <f>SUMIF([1]!COMPROMISOS_2024[[#All],[consecutivo]],Contrato[[#This Row],[RCP]],[1]!COMPROMISOS_2024[[#All],[valor_total]])</f>
        <v>41521014</v>
      </c>
      <c r="W62" s="47">
        <v>45336</v>
      </c>
      <c r="X62" s="47">
        <v>45338</v>
      </c>
      <c r="Y62" s="48">
        <v>45338</v>
      </c>
      <c r="Z62" s="49">
        <v>45519</v>
      </c>
      <c r="AA62" s="101" t="s">
        <v>307</v>
      </c>
      <c r="AB62" s="160" t="s">
        <v>293</v>
      </c>
      <c r="AC62" s="160"/>
      <c r="AD62" s="162">
        <v>202000003597</v>
      </c>
      <c r="AE62" s="54" t="s">
        <v>75</v>
      </c>
      <c r="AF62" s="55" t="str">
        <f>TEXT(LEFT(Contrato[[#This Row],[CONTRATO]],3),"0")</f>
        <v>37</v>
      </c>
      <c r="AG62" s="55" t="str">
        <f>IF(LEN(Contrato[[#This Row],[Contrato2]])=3,Contrato[[#This Row],[Contrato2]],TEXT(Contrato[[#This Row],[Contrato2]],"000"))</f>
        <v>037</v>
      </c>
      <c r="AH62" s="56">
        <f ca="1">IFERROR(_xlfn.DAYS(Contrato[[#This Row],[Fecha Proyectada liquidación]],TODAY())/30,"")</f>
        <v>-2.4666666666666668</v>
      </c>
      <c r="AI62" s="57">
        <f>+Contrato[[#This Row],[FECHA TERMINACIÓN ]]+120</f>
        <v>45639</v>
      </c>
      <c r="AK62" s="59" t="str">
        <f ca="1">IF(Contrato[[#This Row],[FECHA TERMINACIÓN ]]&lt;TODAY(), "Terminado",IF(ISNUMBER(Contrato[[#This Row],[Fecha Real de liquiidación ]]),"Liquidado",IF(Contrato[[#This Row],[FECHA TERMINACIÓN ]]&gt;=TODAY(),"En ejecución","")))</f>
        <v>Terminado</v>
      </c>
      <c r="AL62" s="60">
        <f>SUMIF([1]!COMPROMISOS_2024[[#All],[consecutivo]],Contrato[[#This Row],[RCP]],[1]!COMPROMISOS_2024[[#All],[Total pagado]])</f>
        <v>41521014</v>
      </c>
      <c r="AM62" s="61">
        <f>IFERROR(Contrato[[#This Row],[Pagos]]/Contrato[[#This Row],[VALOR CONTRATO]],0)</f>
        <v>1</v>
      </c>
      <c r="AN62" s="110">
        <f>+Contrato[[#This Row],[VALOR CONTRATO]]-Contrato[[#This Row],[Pagos]]</f>
        <v>0</v>
      </c>
      <c r="AO62" s="58" t="str" cm="1">
        <f t="array" ref="AO62">_xlfn.XLOOKUP(Contrato[[#This Row],[DOCUMENTO ]],[1]!PERSONAL_ACTIVO_2024[[#All],[Documento identidad]],[1]!PERSONAL_ACTIVO_2024[[#All],[Mail ]],0,0)</f>
        <v>anavarro@indeportesantioquia.gov.co</v>
      </c>
      <c r="AP62" s="58" cm="1">
        <f t="array" ref="AP62">_xlfn.XLOOKUP(Contrato[[#This Row],[DOCUMENTO]],[1]!PERSONAL_ACTIVO_2024[[#All],[Documento identidad]],[1]!PERSONAL_ACTIVO_2024[[#All],[Mail ]],0,0)</f>
        <v>0</v>
      </c>
      <c r="AQ62" s="58" cm="1">
        <f t="array" ref="AQ62">IF(ISBLANK(Contrato[[#This Row],[DEPENDENCIA ]]),0,IFERROR(_xlfn.XLOOKUP(Contrato[[#This Row],[DEPENDENCIA ]],[1]!PERSONAL_ACTIVO_2024[[#All],[Dependencia]],[1]!PERSONAL_ACTIVO_2024[[#All],[Mail ]],0,0),0))</f>
        <v>0</v>
      </c>
    </row>
    <row r="63" spans="1:43" s="54" customFormat="1" ht="34.5" customHeight="1" x14ac:dyDescent="0.25">
      <c r="A63" s="27">
        <v>134</v>
      </c>
      <c r="B63" s="26">
        <v>38</v>
      </c>
      <c r="C63" s="28" t="s">
        <v>308</v>
      </c>
      <c r="D63" s="81" t="s">
        <v>123</v>
      </c>
      <c r="E63" s="64" t="s">
        <v>111</v>
      </c>
      <c r="F63" s="114" t="s">
        <v>142</v>
      </c>
      <c r="G63" s="146" t="s">
        <v>309</v>
      </c>
      <c r="H63" s="130">
        <v>94537978</v>
      </c>
      <c r="I63" s="147">
        <v>5931149</v>
      </c>
      <c r="J63" s="148">
        <v>35586894</v>
      </c>
      <c r="K63" s="113" t="s">
        <v>48</v>
      </c>
      <c r="L63" s="96" t="s">
        <v>48</v>
      </c>
      <c r="M63" s="97" t="s">
        <v>306</v>
      </c>
      <c r="N63" s="98" cm="1">
        <f t="array" ref="N63">_xlfn.XLOOKUP(Contrato[[#This Row],[SUPERVISOR TITULAR]],[1]!PERSONAL_ACTIVO_2024[[#All],[Nombre completo]],[1]!PERSONAL_ACTIVO_2024[[#All],[Documento identidad]],"",0)</f>
        <v>75075150</v>
      </c>
      <c r="O63" s="97" t="s">
        <v>125</v>
      </c>
      <c r="P63" s="99" t="str" cm="1">
        <f t="array" ref="P63">_xlfn.XLOOKUP(Contrato[[#This Row],[SUPERVISOR SUPLENTE ]],[1]!PERSONAL_ACTIVO_2024[[#All],[Nombre completo]],[1]!PERSONAL_ACTIVO_2024[[#All],[Documento identidad]],"",0)</f>
        <v/>
      </c>
      <c r="Q63" s="159">
        <v>63</v>
      </c>
      <c r="R63" s="42" t="str" cm="1">
        <f t="array" ref="R63">_xlfn.XLOOKUP(Contrato[[#This Row],[CDP]],[1]!DISPONIBILIDADES_2024[[#All],[consecutivo]],[1]!DISPONIBILIDADES_2024[[#All],[fecha_aprobacion]],"",0)</f>
        <v>6/02/2024 11:02</v>
      </c>
      <c r="S63" s="43">
        <f>SUMIF([1]!DISPONIBILIDADES_2024[[#All],[consecutivo]],Contrato[[#This Row],[CDP]],[1]!DISPONIBILIDADES_2024[[#All],[valor_total_rubro]])</f>
        <v>0</v>
      </c>
      <c r="T63" s="44" cm="1">
        <f t="array" ref="T63">_xlfn.XLOOKUP(Contrato[[#This Row],[CONTRATO]]&amp;Contrato[[#This Row],[CDP]],[1]!Corr_Contr_CDP[[#All],[CONTRATO-CDP]],[1]!Corr_Contr_CDP[[#All],[CRP]],_xlfn.XLOOKUP(Contrato[[#This Row],[CDP]],[1]!COMPROMISOS_2024[[#All],[disponibilidad]],[1]!COMPROMISOS_2024[[#All],[consecutivo]],"",0),0)</f>
        <v>984</v>
      </c>
      <c r="U63" s="45" t="str" cm="1">
        <f t="array" ref="U63">+_xlfn.XLOOKUP(Contrato[[#This Row],[RCP]],[1]!COMPROMISOS_2024[[#All],[consecutivo]],[1]!COMPROMISOS_2024[[#All],[fecha_aprobacion]],"",0)</f>
        <v>16/02/2024 8:59</v>
      </c>
      <c r="V63" s="46">
        <f>SUMIF([1]!COMPROMISOS_2024[[#All],[consecutivo]],Contrato[[#This Row],[RCP]],[1]!COMPROMISOS_2024[[#All],[valor_total]])</f>
        <v>35586894</v>
      </c>
      <c r="W63" s="47">
        <v>45336</v>
      </c>
      <c r="X63" s="47">
        <v>45337</v>
      </c>
      <c r="Y63" s="48">
        <v>45338</v>
      </c>
      <c r="Z63" s="49">
        <v>45519</v>
      </c>
      <c r="AA63" s="123" t="s">
        <v>310</v>
      </c>
      <c r="AB63" s="160" t="s">
        <v>293</v>
      </c>
      <c r="AC63" s="160"/>
      <c r="AD63" s="162">
        <v>202000003598</v>
      </c>
      <c r="AE63" s="54" t="s">
        <v>75</v>
      </c>
      <c r="AF63" s="55" t="str">
        <f>TEXT(LEFT(Contrato[[#This Row],[CONTRATO]],3),"0")</f>
        <v>38</v>
      </c>
      <c r="AG63" s="55" t="str">
        <f>IF(LEN(Contrato[[#This Row],[Contrato2]])=3,Contrato[[#This Row],[Contrato2]],TEXT(Contrato[[#This Row],[Contrato2]],"000"))</f>
        <v>038</v>
      </c>
      <c r="AH63" s="56">
        <f ca="1">IFERROR(_xlfn.DAYS(Contrato[[#This Row],[Fecha Proyectada liquidación]],TODAY())/30,"")</f>
        <v>-2.4666666666666668</v>
      </c>
      <c r="AI63" s="57">
        <f>+Contrato[[#This Row],[FECHA TERMINACIÓN ]]+120</f>
        <v>45639</v>
      </c>
      <c r="AK63" s="59" t="str">
        <f ca="1">IF(Contrato[[#This Row],[FECHA TERMINACIÓN ]]&lt;TODAY(), "Terminado",IF(ISNUMBER(Contrato[[#This Row],[Fecha Real de liquiidación ]]),"Liquidado",IF(Contrato[[#This Row],[FECHA TERMINACIÓN ]]&gt;=TODAY(),"En ejecución","")))</f>
        <v>Terminado</v>
      </c>
      <c r="AL63" s="60">
        <f>SUMIF([1]!COMPROMISOS_2024[[#All],[consecutivo]],Contrato[[#This Row],[RCP]],[1]!COMPROMISOS_2024[[#All],[Total pagado]])</f>
        <v>35586894</v>
      </c>
      <c r="AM63" s="61">
        <f>IFERROR(Contrato[[#This Row],[Pagos]]/Contrato[[#This Row],[VALOR CONTRATO]],0)</f>
        <v>1</v>
      </c>
      <c r="AN63" s="104">
        <f>+Contrato[[#This Row],[VALOR CONTRATO]]-Contrato[[#This Row],[Pagos]]</f>
        <v>0</v>
      </c>
      <c r="AO63" s="54" t="str" cm="1">
        <f t="array" ref="AO63">_xlfn.XLOOKUP(Contrato[[#This Row],[DOCUMENTO ]],[1]!PERSONAL_ACTIVO_2024[[#All],[Documento identidad]],[1]!PERSONAL_ACTIVO_2024[[#All],[Mail ]],0,0)</f>
        <v>anavarro@indeportesantioquia.gov.co</v>
      </c>
      <c r="AP63" s="54" cm="1">
        <f t="array" ref="AP63">_xlfn.XLOOKUP(Contrato[[#This Row],[DOCUMENTO]],[1]!PERSONAL_ACTIVO_2024[[#All],[Documento identidad]],[1]!PERSONAL_ACTIVO_2024[[#All],[Mail ]],0,0)</f>
        <v>0</v>
      </c>
      <c r="AQ63" s="54" cm="1">
        <f t="array" ref="AQ63">IF(ISBLANK(Contrato[[#This Row],[DEPENDENCIA ]]),0,IFERROR(_xlfn.XLOOKUP(Contrato[[#This Row],[DEPENDENCIA ]],[1]!PERSONAL_ACTIVO_2024[[#All],[Dependencia]],[1]!PERSONAL_ACTIVO_2024[[#All],[Mail ]],0,0),0))</f>
        <v>0</v>
      </c>
    </row>
    <row r="64" spans="1:43" s="54" customFormat="1" ht="34.5" customHeight="1" x14ac:dyDescent="0.25">
      <c r="A64" s="27">
        <v>135</v>
      </c>
      <c r="B64" s="26">
        <v>39</v>
      </c>
      <c r="C64" s="28" t="s">
        <v>311</v>
      </c>
      <c r="D64" s="81" t="s">
        <v>123</v>
      </c>
      <c r="E64" s="64" t="s">
        <v>111</v>
      </c>
      <c r="F64" s="114" t="s">
        <v>142</v>
      </c>
      <c r="G64" s="146" t="s">
        <v>312</v>
      </c>
      <c r="H64" s="130">
        <v>71313409</v>
      </c>
      <c r="I64" s="147">
        <v>4908936</v>
      </c>
      <c r="J64" s="148">
        <v>29453616</v>
      </c>
      <c r="K64" s="113" t="s">
        <v>48</v>
      </c>
      <c r="L64" s="96" t="s">
        <v>48</v>
      </c>
      <c r="M64" s="97" t="s">
        <v>306</v>
      </c>
      <c r="N64" s="98" cm="1">
        <f t="array" ref="N64">_xlfn.XLOOKUP(Contrato[[#This Row],[SUPERVISOR TITULAR]],[1]!PERSONAL_ACTIVO_2024[[#All],[Nombre completo]],[1]!PERSONAL_ACTIVO_2024[[#All],[Documento identidad]],"",0)</f>
        <v>75075150</v>
      </c>
      <c r="O64" s="97" t="s">
        <v>125</v>
      </c>
      <c r="P64" s="99" t="str" cm="1">
        <f t="array" ref="P64">_xlfn.XLOOKUP(Contrato[[#This Row],[SUPERVISOR SUPLENTE ]],[1]!PERSONAL_ACTIVO_2024[[#All],[Nombre completo]],[1]!PERSONAL_ACTIVO_2024[[#All],[Documento identidad]],"",0)</f>
        <v/>
      </c>
      <c r="Q64" s="159">
        <v>64</v>
      </c>
      <c r="R64" s="42" t="str" cm="1">
        <f t="array" ref="R64">_xlfn.XLOOKUP(Contrato[[#This Row],[CDP]],[1]!DISPONIBILIDADES_2024[[#All],[consecutivo]],[1]!DISPONIBILIDADES_2024[[#All],[fecha_aprobacion]],"",0)</f>
        <v>6/02/2024 11:06</v>
      </c>
      <c r="S64" s="43">
        <f>SUMIF([1]!DISPONIBILIDADES_2024[[#All],[consecutivo]],Contrato[[#This Row],[CDP]],[1]!DISPONIBILIDADES_2024[[#All],[valor_total_rubro]])</f>
        <v>0</v>
      </c>
      <c r="T64" s="44" cm="1">
        <f t="array" ref="T64">_xlfn.XLOOKUP(Contrato[[#This Row],[CONTRATO]]&amp;Contrato[[#This Row],[CDP]],[1]!Corr_Contr_CDP[[#All],[CONTRATO-CDP]],[1]!Corr_Contr_CDP[[#All],[CRP]],_xlfn.XLOOKUP(Contrato[[#This Row],[CDP]],[1]!COMPROMISOS_2024[[#All],[disponibilidad]],[1]!COMPROMISOS_2024[[#All],[consecutivo]],"",0),0)</f>
        <v>927</v>
      </c>
      <c r="U64" s="45" t="str" cm="1">
        <f t="array" ref="U64">+_xlfn.XLOOKUP(Contrato[[#This Row],[RCP]],[1]!COMPROMISOS_2024[[#All],[consecutivo]],[1]!COMPROMISOS_2024[[#All],[fecha_aprobacion]],"",0)</f>
        <v>15/02/2024 14:44</v>
      </c>
      <c r="V64" s="46">
        <f>SUMIF([1]!COMPROMISOS_2024[[#All],[consecutivo]],Contrato[[#This Row],[RCP]],[1]!COMPROMISOS_2024[[#All],[valor_total]])</f>
        <v>29453616</v>
      </c>
      <c r="W64" s="47">
        <v>45336</v>
      </c>
      <c r="X64" s="47">
        <v>45338</v>
      </c>
      <c r="Y64" s="48">
        <v>45338</v>
      </c>
      <c r="Z64" s="49">
        <v>45519</v>
      </c>
      <c r="AA64" s="101" t="s">
        <v>307</v>
      </c>
      <c r="AB64" s="160" t="s">
        <v>293</v>
      </c>
      <c r="AC64" s="160"/>
      <c r="AD64" s="162">
        <v>202000003599</v>
      </c>
      <c r="AE64" s="54" t="s">
        <v>75</v>
      </c>
      <c r="AF64" s="55" t="str">
        <f>TEXT(LEFT(Contrato[[#This Row],[CONTRATO]],3),"0")</f>
        <v>39</v>
      </c>
      <c r="AG64" s="55" t="str">
        <f>IF(LEN(Contrato[[#This Row],[Contrato2]])=3,Contrato[[#This Row],[Contrato2]],TEXT(Contrato[[#This Row],[Contrato2]],"000"))</f>
        <v>039</v>
      </c>
      <c r="AH64" s="56">
        <f ca="1">IFERROR(_xlfn.DAYS(Contrato[[#This Row],[Fecha Proyectada liquidación]],TODAY())/30,"")</f>
        <v>-2.4666666666666668</v>
      </c>
      <c r="AI64" s="57">
        <f>+Contrato[[#This Row],[FECHA TERMINACIÓN ]]+120</f>
        <v>45639</v>
      </c>
      <c r="AK64" s="59" t="str">
        <f ca="1">IF(Contrato[[#This Row],[FECHA TERMINACIÓN ]]&lt;TODAY(), "Terminado",IF(ISNUMBER(Contrato[[#This Row],[Fecha Real de liquiidación ]]),"Liquidado",IF(Contrato[[#This Row],[FECHA TERMINACIÓN ]]&gt;=TODAY(),"En ejecución","")))</f>
        <v>Terminado</v>
      </c>
      <c r="AL64" s="60">
        <f>SUMIF([1]!COMPROMISOS_2024[[#All],[consecutivo]],Contrato[[#This Row],[RCP]],[1]!COMPROMISOS_2024[[#All],[Total pagado]])</f>
        <v>29453616</v>
      </c>
      <c r="AM64" s="61">
        <f>IFERROR(Contrato[[#This Row],[Pagos]]/Contrato[[#This Row],[VALOR CONTRATO]],0)</f>
        <v>1</v>
      </c>
      <c r="AN64" s="104">
        <f>+Contrato[[#This Row],[VALOR CONTRATO]]-Contrato[[#This Row],[Pagos]]</f>
        <v>0</v>
      </c>
      <c r="AO64" s="54" t="str" cm="1">
        <f t="array" ref="AO64">_xlfn.XLOOKUP(Contrato[[#This Row],[DOCUMENTO ]],[1]!PERSONAL_ACTIVO_2024[[#All],[Documento identidad]],[1]!PERSONAL_ACTIVO_2024[[#All],[Mail ]],0,0)</f>
        <v>anavarro@indeportesantioquia.gov.co</v>
      </c>
      <c r="AP64" s="54" cm="1">
        <f t="array" ref="AP64">_xlfn.XLOOKUP(Contrato[[#This Row],[DOCUMENTO]],[1]!PERSONAL_ACTIVO_2024[[#All],[Documento identidad]],[1]!PERSONAL_ACTIVO_2024[[#All],[Mail ]],0,0)</f>
        <v>0</v>
      </c>
      <c r="AQ64" s="54" cm="1">
        <f t="array" ref="AQ64">IF(ISBLANK(Contrato[[#This Row],[DEPENDENCIA ]]),0,IFERROR(_xlfn.XLOOKUP(Contrato[[#This Row],[DEPENDENCIA ]],[1]!PERSONAL_ACTIVO_2024[[#All],[Dependencia]],[1]!PERSONAL_ACTIVO_2024[[#All],[Mail ]],0,0),0))</f>
        <v>0</v>
      </c>
    </row>
    <row r="65" spans="1:43" s="54" customFormat="1" ht="34.5" customHeight="1" x14ac:dyDescent="0.25">
      <c r="A65" s="27">
        <v>136</v>
      </c>
      <c r="B65" s="26">
        <v>40</v>
      </c>
      <c r="C65" s="28" t="s">
        <v>313</v>
      </c>
      <c r="D65" s="81" t="s">
        <v>123</v>
      </c>
      <c r="E65" s="64" t="s">
        <v>111</v>
      </c>
      <c r="F65" s="114" t="s">
        <v>142</v>
      </c>
      <c r="G65" s="146" t="s">
        <v>314</v>
      </c>
      <c r="H65" s="130">
        <v>71279580</v>
      </c>
      <c r="I65" s="147">
        <v>2574842</v>
      </c>
      <c r="J65" s="148">
        <v>15449052</v>
      </c>
      <c r="K65" s="113" t="s">
        <v>48</v>
      </c>
      <c r="L65" s="96" t="s">
        <v>48</v>
      </c>
      <c r="M65" s="97" t="s">
        <v>306</v>
      </c>
      <c r="N65" s="98" cm="1">
        <f t="array" ref="N65">_xlfn.XLOOKUP(Contrato[[#This Row],[SUPERVISOR TITULAR]],[1]!PERSONAL_ACTIVO_2024[[#All],[Nombre completo]],[1]!PERSONAL_ACTIVO_2024[[#All],[Documento identidad]],"",0)</f>
        <v>75075150</v>
      </c>
      <c r="O65" s="97" t="s">
        <v>125</v>
      </c>
      <c r="P65" s="99" t="str" cm="1">
        <f t="array" ref="P65">_xlfn.XLOOKUP(Contrato[[#This Row],[SUPERVISOR SUPLENTE ]],[1]!PERSONAL_ACTIVO_2024[[#All],[Nombre completo]],[1]!PERSONAL_ACTIVO_2024[[#All],[Documento identidad]],"",0)</f>
        <v/>
      </c>
      <c r="Q65" s="159">
        <v>65</v>
      </c>
      <c r="R65" s="42" t="str" cm="1">
        <f t="array" ref="R65">_xlfn.XLOOKUP(Contrato[[#This Row],[CDP]],[1]!DISPONIBILIDADES_2024[[#All],[consecutivo]],[1]!DISPONIBILIDADES_2024[[#All],[fecha_aprobacion]],"",0)</f>
        <v>6/02/2024 11:10</v>
      </c>
      <c r="S65" s="43">
        <f>SUMIF([1]!DISPONIBILIDADES_2024[[#All],[consecutivo]],Contrato[[#This Row],[CDP]],[1]!DISPONIBILIDADES_2024[[#All],[valor_total_rubro]])</f>
        <v>0</v>
      </c>
      <c r="T65" s="44" cm="1">
        <f t="array" ref="T65">_xlfn.XLOOKUP(Contrato[[#This Row],[CONTRATO]]&amp;Contrato[[#This Row],[CDP]],[1]!Corr_Contr_CDP[[#All],[CONTRATO-CDP]],[1]!Corr_Contr_CDP[[#All],[CRP]],_xlfn.XLOOKUP(Contrato[[#This Row],[CDP]],[1]!COMPROMISOS_2024[[#All],[disponibilidad]],[1]!COMPROMISOS_2024[[#All],[consecutivo]],"",0),0)</f>
        <v>1002</v>
      </c>
      <c r="U65" s="45" t="str" cm="1">
        <f t="array" ref="U65">+_xlfn.XLOOKUP(Contrato[[#This Row],[RCP]],[1]!COMPROMISOS_2024[[#All],[consecutivo]],[1]!COMPROMISOS_2024[[#All],[fecha_aprobacion]],"",0)</f>
        <v>16/02/2024 14:01</v>
      </c>
      <c r="V65" s="46">
        <f>SUMIF([1]!COMPROMISOS_2024[[#All],[consecutivo]],Contrato[[#This Row],[RCP]],[1]!COMPROMISOS_2024[[#All],[valor_total]])</f>
        <v>15449052</v>
      </c>
      <c r="W65" s="47">
        <v>45336</v>
      </c>
      <c r="X65" s="47">
        <v>45337</v>
      </c>
      <c r="Y65" s="48">
        <v>45338</v>
      </c>
      <c r="Z65" s="49">
        <v>45519</v>
      </c>
      <c r="AA65" s="123" t="s">
        <v>310</v>
      </c>
      <c r="AB65" s="160" t="s">
        <v>293</v>
      </c>
      <c r="AC65" s="160"/>
      <c r="AD65" s="162">
        <v>202000003600</v>
      </c>
      <c r="AE65" s="54" t="s">
        <v>75</v>
      </c>
      <c r="AF65" s="55" t="str">
        <f>TEXT(LEFT(Contrato[[#This Row],[CONTRATO]],3),"0")</f>
        <v>40</v>
      </c>
      <c r="AG65" s="55" t="str">
        <f>IF(LEN(Contrato[[#This Row],[Contrato2]])=3,Contrato[[#This Row],[Contrato2]],TEXT(Contrato[[#This Row],[Contrato2]],"000"))</f>
        <v>040</v>
      </c>
      <c r="AH65" s="56">
        <f ca="1">IFERROR(_xlfn.DAYS(Contrato[[#This Row],[Fecha Proyectada liquidación]],TODAY())/30,"")</f>
        <v>-2.4666666666666668</v>
      </c>
      <c r="AI65" s="57">
        <f>+Contrato[[#This Row],[FECHA TERMINACIÓN ]]+120</f>
        <v>45639</v>
      </c>
      <c r="AK65" s="59" t="str">
        <f ca="1">IF(Contrato[[#This Row],[FECHA TERMINACIÓN ]]&lt;TODAY(), "Terminado",IF(ISNUMBER(Contrato[[#This Row],[Fecha Real de liquiidación ]]),"Liquidado",IF(Contrato[[#This Row],[FECHA TERMINACIÓN ]]&gt;=TODAY(),"En ejecución","")))</f>
        <v>Terminado</v>
      </c>
      <c r="AL65" s="60">
        <f>SUMIF([1]!COMPROMISOS_2024[[#All],[consecutivo]],Contrato[[#This Row],[RCP]],[1]!COMPROMISOS_2024[[#All],[Total pagado]])</f>
        <v>15449052</v>
      </c>
      <c r="AM65" s="61">
        <f>IFERROR(Contrato[[#This Row],[Pagos]]/Contrato[[#This Row],[VALOR CONTRATO]],0)</f>
        <v>1</v>
      </c>
      <c r="AN65" s="104">
        <f>+Contrato[[#This Row],[VALOR CONTRATO]]-Contrato[[#This Row],[Pagos]]</f>
        <v>0</v>
      </c>
      <c r="AO65" s="54" t="str" cm="1">
        <f t="array" ref="AO65">_xlfn.XLOOKUP(Contrato[[#This Row],[DOCUMENTO ]],[1]!PERSONAL_ACTIVO_2024[[#All],[Documento identidad]],[1]!PERSONAL_ACTIVO_2024[[#All],[Mail ]],0,0)</f>
        <v>anavarro@indeportesantioquia.gov.co</v>
      </c>
      <c r="AP65" s="54" cm="1">
        <f t="array" ref="AP65">_xlfn.XLOOKUP(Contrato[[#This Row],[DOCUMENTO]],[1]!PERSONAL_ACTIVO_2024[[#All],[Documento identidad]],[1]!PERSONAL_ACTIVO_2024[[#All],[Mail ]],0,0)</f>
        <v>0</v>
      </c>
      <c r="AQ65" s="54" cm="1">
        <f t="array" ref="AQ65">IF(ISBLANK(Contrato[[#This Row],[DEPENDENCIA ]]),0,IFERROR(_xlfn.XLOOKUP(Contrato[[#This Row],[DEPENDENCIA ]],[1]!PERSONAL_ACTIVO_2024[[#All],[Dependencia]],[1]!PERSONAL_ACTIVO_2024[[#All],[Mail ]],0,0),0))</f>
        <v>0</v>
      </c>
    </row>
    <row r="66" spans="1:43" s="54" customFormat="1" ht="34.5" customHeight="1" x14ac:dyDescent="0.25">
      <c r="A66" s="27">
        <v>137</v>
      </c>
      <c r="B66" s="26">
        <v>41</v>
      </c>
      <c r="C66" s="28" t="s">
        <v>315</v>
      </c>
      <c r="D66" s="81" t="s">
        <v>123</v>
      </c>
      <c r="E66" s="64" t="s">
        <v>111</v>
      </c>
      <c r="F66" s="114" t="s">
        <v>142</v>
      </c>
      <c r="G66" s="146" t="s">
        <v>316</v>
      </c>
      <c r="H66" s="130">
        <v>43809808</v>
      </c>
      <c r="I66" s="147">
        <v>5931149</v>
      </c>
      <c r="J66" s="148">
        <v>35586894</v>
      </c>
      <c r="K66" s="113" t="s">
        <v>48</v>
      </c>
      <c r="L66" s="96" t="s">
        <v>48</v>
      </c>
      <c r="M66" s="97" t="s">
        <v>306</v>
      </c>
      <c r="N66" s="98" cm="1">
        <f t="array" ref="N66">_xlfn.XLOOKUP(Contrato[[#This Row],[SUPERVISOR TITULAR]],[1]!PERSONAL_ACTIVO_2024[[#All],[Nombre completo]],[1]!PERSONAL_ACTIVO_2024[[#All],[Documento identidad]],"",0)</f>
        <v>75075150</v>
      </c>
      <c r="O66" s="97" t="s">
        <v>125</v>
      </c>
      <c r="P66" s="99" t="str" cm="1">
        <f t="array" ref="P66">_xlfn.XLOOKUP(Contrato[[#This Row],[SUPERVISOR SUPLENTE ]],[1]!PERSONAL_ACTIVO_2024[[#All],[Nombre completo]],[1]!PERSONAL_ACTIVO_2024[[#All],[Documento identidad]],"",0)</f>
        <v/>
      </c>
      <c r="Q66" s="100">
        <v>66</v>
      </c>
      <c r="R66" s="42" t="str" cm="1">
        <f t="array" ref="R66">_xlfn.XLOOKUP(Contrato[[#This Row],[CDP]],[1]!DISPONIBILIDADES_2024[[#All],[consecutivo]],[1]!DISPONIBILIDADES_2024[[#All],[fecha_aprobacion]],"",0)</f>
        <v>6/02/2024 11:13</v>
      </c>
      <c r="S66" s="43">
        <f>SUMIF([1]!DISPONIBILIDADES_2024[[#All],[consecutivo]],Contrato[[#This Row],[CDP]],[1]!DISPONIBILIDADES_2024[[#All],[valor_total_rubro]])</f>
        <v>0</v>
      </c>
      <c r="T66" s="44" cm="1">
        <f t="array" ref="T66">_xlfn.XLOOKUP(Contrato[[#This Row],[CONTRATO]]&amp;Contrato[[#This Row],[CDP]],[1]!Corr_Contr_CDP[[#All],[CONTRATO-CDP]],[1]!Corr_Contr_CDP[[#All],[CRP]],_xlfn.XLOOKUP(Contrato[[#This Row],[CDP]],[1]!COMPROMISOS_2024[[#All],[disponibilidad]],[1]!COMPROMISOS_2024[[#All],[consecutivo]],"",0),0)</f>
        <v>939</v>
      </c>
      <c r="U66" s="45" t="str" cm="1">
        <f t="array" ref="U66">+_xlfn.XLOOKUP(Contrato[[#This Row],[RCP]],[1]!COMPROMISOS_2024[[#All],[consecutivo]],[1]!COMPROMISOS_2024[[#All],[fecha_aprobacion]],"",0)</f>
        <v>15/02/2024 16:27</v>
      </c>
      <c r="V66" s="46">
        <f>SUMIF([1]!COMPROMISOS_2024[[#All],[consecutivo]],Contrato[[#This Row],[RCP]],[1]!COMPROMISOS_2024[[#All],[valor_total]])</f>
        <v>35586894</v>
      </c>
      <c r="W66" s="47">
        <v>45336</v>
      </c>
      <c r="X66" s="47">
        <v>45338</v>
      </c>
      <c r="Y66" s="48">
        <v>45338</v>
      </c>
      <c r="Z66" s="49">
        <v>45519</v>
      </c>
      <c r="AA66" s="101" t="s">
        <v>307</v>
      </c>
      <c r="AB66" s="160" t="s">
        <v>293</v>
      </c>
      <c r="AC66" s="160"/>
      <c r="AD66" s="162">
        <v>202000003601</v>
      </c>
      <c r="AE66" s="54" t="s">
        <v>75</v>
      </c>
      <c r="AF66" s="55" t="str">
        <f>TEXT(LEFT(Contrato[[#This Row],[CONTRATO]],3),"0")</f>
        <v>41</v>
      </c>
      <c r="AG66" s="55" t="str">
        <f>IF(LEN(Contrato[[#This Row],[Contrato2]])=3,Contrato[[#This Row],[Contrato2]],TEXT(Contrato[[#This Row],[Contrato2]],"000"))</f>
        <v>041</v>
      </c>
      <c r="AH66" s="56">
        <f ca="1">IFERROR(_xlfn.DAYS(Contrato[[#This Row],[Fecha Proyectada liquidación]],TODAY())/30,"")</f>
        <v>-2.4666666666666668</v>
      </c>
      <c r="AI66" s="57">
        <f>+Contrato[[#This Row],[FECHA TERMINACIÓN ]]+120</f>
        <v>45639</v>
      </c>
      <c r="AK66" s="59" t="str">
        <f ca="1">IF(Contrato[[#This Row],[FECHA TERMINACIÓN ]]&lt;TODAY(), "Terminado",IF(ISNUMBER(Contrato[[#This Row],[Fecha Real de liquiidación ]]),"Liquidado",IF(Contrato[[#This Row],[FECHA TERMINACIÓN ]]&gt;=TODAY(),"En ejecución","")))</f>
        <v>Terminado</v>
      </c>
      <c r="AL66" s="60">
        <f>SUMIF([1]!COMPROMISOS_2024[[#All],[consecutivo]],Contrato[[#This Row],[RCP]],[1]!COMPROMISOS_2024[[#All],[Total pagado]])</f>
        <v>35586894</v>
      </c>
      <c r="AM66" s="61">
        <f>IFERROR(Contrato[[#This Row],[Pagos]]/Contrato[[#This Row],[VALOR CONTRATO]],0)</f>
        <v>1</v>
      </c>
      <c r="AN66" s="104">
        <f>+Contrato[[#This Row],[VALOR CONTRATO]]-Contrato[[#This Row],[Pagos]]</f>
        <v>0</v>
      </c>
      <c r="AO66" s="54" t="str" cm="1">
        <f t="array" ref="AO66">_xlfn.XLOOKUP(Contrato[[#This Row],[DOCUMENTO ]],[1]!PERSONAL_ACTIVO_2024[[#All],[Documento identidad]],[1]!PERSONAL_ACTIVO_2024[[#All],[Mail ]],0,0)</f>
        <v>anavarro@indeportesantioquia.gov.co</v>
      </c>
      <c r="AP66" s="54" cm="1">
        <f t="array" ref="AP66">_xlfn.XLOOKUP(Contrato[[#This Row],[DOCUMENTO]],[1]!PERSONAL_ACTIVO_2024[[#All],[Documento identidad]],[1]!PERSONAL_ACTIVO_2024[[#All],[Mail ]],0,0)</f>
        <v>0</v>
      </c>
      <c r="AQ66" s="54" cm="1">
        <f t="array" ref="AQ66">IF(ISBLANK(Contrato[[#This Row],[DEPENDENCIA ]]),0,IFERROR(_xlfn.XLOOKUP(Contrato[[#This Row],[DEPENDENCIA ]],[1]!PERSONAL_ACTIVO_2024[[#All],[Dependencia]],[1]!PERSONAL_ACTIVO_2024[[#All],[Mail ]],0,0),0))</f>
        <v>0</v>
      </c>
    </row>
    <row r="67" spans="1:43" s="54" customFormat="1" ht="34.5" customHeight="1" x14ac:dyDescent="0.25">
      <c r="A67" s="27">
        <v>138</v>
      </c>
      <c r="B67" s="26">
        <v>42</v>
      </c>
      <c r="C67" s="28" t="s">
        <v>317</v>
      </c>
      <c r="D67" s="81" t="s">
        <v>123</v>
      </c>
      <c r="E67" s="64" t="s">
        <v>111</v>
      </c>
      <c r="F67" s="114" t="s">
        <v>142</v>
      </c>
      <c r="G67" s="146" t="s">
        <v>318</v>
      </c>
      <c r="H67" s="130">
        <v>1017224696</v>
      </c>
      <c r="I67" s="147">
        <v>3952382</v>
      </c>
      <c r="J67" s="148">
        <v>23714292</v>
      </c>
      <c r="K67" s="113" t="s">
        <v>48</v>
      </c>
      <c r="L67" s="96" t="s">
        <v>48</v>
      </c>
      <c r="M67" s="97" t="s">
        <v>306</v>
      </c>
      <c r="N67" s="98" cm="1">
        <f t="array" ref="N67">_xlfn.XLOOKUP(Contrato[[#This Row],[SUPERVISOR TITULAR]],[1]!PERSONAL_ACTIVO_2024[[#All],[Nombre completo]],[1]!PERSONAL_ACTIVO_2024[[#All],[Documento identidad]],"",0)</f>
        <v>75075150</v>
      </c>
      <c r="O67" s="97" t="s">
        <v>125</v>
      </c>
      <c r="P67" s="99" t="str" cm="1">
        <f t="array" ref="P67">_xlfn.XLOOKUP(Contrato[[#This Row],[SUPERVISOR SUPLENTE ]],[1]!PERSONAL_ACTIVO_2024[[#All],[Nombre completo]],[1]!PERSONAL_ACTIVO_2024[[#All],[Documento identidad]],"",0)</f>
        <v/>
      </c>
      <c r="Q67" s="159">
        <v>67</v>
      </c>
      <c r="R67" s="42" t="str" cm="1">
        <f t="array" ref="R67">_xlfn.XLOOKUP(Contrato[[#This Row],[CDP]],[1]!DISPONIBILIDADES_2024[[#All],[consecutivo]],[1]!DISPONIBILIDADES_2024[[#All],[fecha_aprobacion]],"",0)</f>
        <v>6/02/2024 11:14</v>
      </c>
      <c r="S67" s="43">
        <f>SUMIF([1]!DISPONIBILIDADES_2024[[#All],[consecutivo]],Contrato[[#This Row],[CDP]],[1]!DISPONIBILIDADES_2024[[#All],[valor_total_rubro]])</f>
        <v>0</v>
      </c>
      <c r="T67" s="44" cm="1">
        <f t="array" ref="T67">_xlfn.XLOOKUP(Contrato[[#This Row],[CONTRATO]]&amp;Contrato[[#This Row],[CDP]],[1]!Corr_Contr_CDP[[#All],[CONTRATO-CDP]],[1]!Corr_Contr_CDP[[#All],[CRP]],_xlfn.XLOOKUP(Contrato[[#This Row],[CDP]],[1]!COMPROMISOS_2024[[#All],[disponibilidad]],[1]!COMPROMISOS_2024[[#All],[consecutivo]],"",0),0)</f>
        <v>994</v>
      </c>
      <c r="U67" s="45" t="str" cm="1">
        <f t="array" ref="U67">+_xlfn.XLOOKUP(Contrato[[#This Row],[RCP]],[1]!COMPROMISOS_2024[[#All],[consecutivo]],[1]!COMPROMISOS_2024[[#All],[fecha_aprobacion]],"",0)</f>
        <v>16/02/2024 13:44</v>
      </c>
      <c r="V67" s="46">
        <f>SUMIF([1]!COMPROMISOS_2024[[#All],[consecutivo]],Contrato[[#This Row],[RCP]],[1]!COMPROMISOS_2024[[#All],[valor_total]])</f>
        <v>23714292</v>
      </c>
      <c r="W67" s="47">
        <v>45336</v>
      </c>
      <c r="X67" s="47">
        <v>45337</v>
      </c>
      <c r="Y67" s="48">
        <v>45338</v>
      </c>
      <c r="Z67" s="49">
        <v>45519</v>
      </c>
      <c r="AA67" s="123" t="s">
        <v>310</v>
      </c>
      <c r="AB67" s="160" t="s">
        <v>293</v>
      </c>
      <c r="AC67" s="160"/>
      <c r="AD67" s="162">
        <v>202000003602</v>
      </c>
      <c r="AE67" s="54" t="s">
        <v>75</v>
      </c>
      <c r="AF67" s="55" t="str">
        <f>TEXT(LEFT(Contrato[[#This Row],[CONTRATO]],3),"0")</f>
        <v>42</v>
      </c>
      <c r="AG67" s="55" t="str">
        <f>IF(LEN(Contrato[[#This Row],[Contrato2]])=3,Contrato[[#This Row],[Contrato2]],TEXT(Contrato[[#This Row],[Contrato2]],"000"))</f>
        <v>042</v>
      </c>
      <c r="AH67" s="56">
        <f ca="1">IFERROR(_xlfn.DAYS(Contrato[[#This Row],[Fecha Proyectada liquidación]],TODAY())/30,"")</f>
        <v>-2.4666666666666668</v>
      </c>
      <c r="AI67" s="57">
        <f>+Contrato[[#This Row],[FECHA TERMINACIÓN ]]+120</f>
        <v>45639</v>
      </c>
      <c r="AK67" s="59" t="str">
        <f ca="1">IF(Contrato[[#This Row],[FECHA TERMINACIÓN ]]&lt;TODAY(), "Terminado",IF(ISNUMBER(Contrato[[#This Row],[Fecha Real de liquiidación ]]),"Liquidado",IF(Contrato[[#This Row],[FECHA TERMINACIÓN ]]&gt;=TODAY(),"En ejecución","")))</f>
        <v>Terminado</v>
      </c>
      <c r="AL67" s="60">
        <f>SUMIF([1]!COMPROMISOS_2024[[#All],[consecutivo]],Contrato[[#This Row],[RCP]],[1]!COMPROMISOS_2024[[#All],[Total pagado]])</f>
        <v>23714292</v>
      </c>
      <c r="AM67" s="61">
        <f>IFERROR(Contrato[[#This Row],[Pagos]]/Contrato[[#This Row],[VALOR CONTRATO]],0)</f>
        <v>1</v>
      </c>
      <c r="AN67" s="104">
        <f>+Contrato[[#This Row],[VALOR CONTRATO]]-Contrato[[#This Row],[Pagos]]</f>
        <v>0</v>
      </c>
      <c r="AO67" s="54" t="str" cm="1">
        <f t="array" ref="AO67">_xlfn.XLOOKUP(Contrato[[#This Row],[DOCUMENTO ]],[1]!PERSONAL_ACTIVO_2024[[#All],[Documento identidad]],[1]!PERSONAL_ACTIVO_2024[[#All],[Mail ]],0,0)</f>
        <v>anavarro@indeportesantioquia.gov.co</v>
      </c>
      <c r="AP67" s="54" cm="1">
        <f t="array" ref="AP67">_xlfn.XLOOKUP(Contrato[[#This Row],[DOCUMENTO]],[1]!PERSONAL_ACTIVO_2024[[#All],[Documento identidad]],[1]!PERSONAL_ACTIVO_2024[[#All],[Mail ]],0,0)</f>
        <v>0</v>
      </c>
      <c r="AQ67" s="54" cm="1">
        <f t="array" ref="AQ67">IF(ISBLANK(Contrato[[#This Row],[DEPENDENCIA ]]),0,IFERROR(_xlfn.XLOOKUP(Contrato[[#This Row],[DEPENDENCIA ]],[1]!PERSONAL_ACTIVO_2024[[#All],[Dependencia]],[1]!PERSONAL_ACTIVO_2024[[#All],[Mail ]],0,0),0))</f>
        <v>0</v>
      </c>
    </row>
    <row r="68" spans="1:43" s="54" customFormat="1" ht="34.5" customHeight="1" x14ac:dyDescent="0.25">
      <c r="A68" s="27">
        <v>139</v>
      </c>
      <c r="B68" s="26">
        <v>43</v>
      </c>
      <c r="C68" s="28" t="s">
        <v>319</v>
      </c>
      <c r="D68" s="81" t="s">
        <v>123</v>
      </c>
      <c r="E68" s="64" t="s">
        <v>111</v>
      </c>
      <c r="F68" s="114" t="s">
        <v>142</v>
      </c>
      <c r="G68" s="146" t="s">
        <v>320</v>
      </c>
      <c r="H68" s="130">
        <v>21526783</v>
      </c>
      <c r="I68" s="147">
        <v>5931149</v>
      </c>
      <c r="J68" s="148">
        <v>35586894</v>
      </c>
      <c r="K68" s="113" t="s">
        <v>48</v>
      </c>
      <c r="L68" s="96" t="s">
        <v>48</v>
      </c>
      <c r="M68" s="97" t="s">
        <v>306</v>
      </c>
      <c r="N68" s="98" cm="1">
        <f t="array" ref="N68">_xlfn.XLOOKUP(Contrato[[#This Row],[SUPERVISOR TITULAR]],[1]!PERSONAL_ACTIVO_2024[[#All],[Nombre completo]],[1]!PERSONAL_ACTIVO_2024[[#All],[Documento identidad]],"",0)</f>
        <v>75075150</v>
      </c>
      <c r="O68" s="97" t="s">
        <v>125</v>
      </c>
      <c r="P68" s="99" t="str" cm="1">
        <f t="array" ref="P68">_xlfn.XLOOKUP(Contrato[[#This Row],[SUPERVISOR SUPLENTE ]],[1]!PERSONAL_ACTIVO_2024[[#All],[Nombre completo]],[1]!PERSONAL_ACTIVO_2024[[#All],[Documento identidad]],"",0)</f>
        <v/>
      </c>
      <c r="Q68" s="159">
        <v>68</v>
      </c>
      <c r="R68" s="42" t="str" cm="1">
        <f t="array" ref="R68">_xlfn.XLOOKUP(Contrato[[#This Row],[CDP]],[1]!DISPONIBILIDADES_2024[[#All],[consecutivo]],[1]!DISPONIBILIDADES_2024[[#All],[fecha_aprobacion]],"",0)</f>
        <v>6/02/2024 11:16</v>
      </c>
      <c r="S68" s="43">
        <f>SUMIF([1]!DISPONIBILIDADES_2024[[#All],[consecutivo]],Contrato[[#This Row],[CDP]],[1]!DISPONIBILIDADES_2024[[#All],[valor_total_rubro]])</f>
        <v>0</v>
      </c>
      <c r="T68" s="44" cm="1">
        <f t="array" ref="T68">_xlfn.XLOOKUP(Contrato[[#This Row],[CONTRATO]]&amp;Contrato[[#This Row],[CDP]],[1]!Corr_Contr_CDP[[#All],[CONTRATO-CDP]],[1]!Corr_Contr_CDP[[#All],[CRP]],_xlfn.XLOOKUP(Contrato[[#This Row],[CDP]],[1]!COMPROMISOS_2024[[#All],[disponibilidad]],[1]!COMPROMISOS_2024[[#All],[consecutivo]],"",0),0)</f>
        <v>1040</v>
      </c>
      <c r="U68" s="45" t="str" cm="1">
        <f t="array" ref="U68">+_xlfn.XLOOKUP(Contrato[[#This Row],[RCP]],[1]!COMPROMISOS_2024[[#All],[consecutivo]],[1]!COMPROMISOS_2024[[#All],[fecha_aprobacion]],"",0)</f>
        <v>16/02/2024 0:00</v>
      </c>
      <c r="V68" s="46">
        <f>SUMIF([1]!COMPROMISOS_2024[[#All],[consecutivo]],Contrato[[#This Row],[RCP]],[1]!COMPROMISOS_2024[[#All],[valor_total]])</f>
        <v>35586894</v>
      </c>
      <c r="W68" s="47">
        <v>45337</v>
      </c>
      <c r="X68" s="47">
        <v>45338</v>
      </c>
      <c r="Y68" s="48">
        <v>45338</v>
      </c>
      <c r="Z68" s="49">
        <v>45519</v>
      </c>
      <c r="AA68" s="101" t="s">
        <v>307</v>
      </c>
      <c r="AB68" s="160" t="s">
        <v>293</v>
      </c>
      <c r="AC68" s="160"/>
      <c r="AD68" s="162">
        <v>202000003603</v>
      </c>
      <c r="AE68" s="54" t="s">
        <v>75</v>
      </c>
      <c r="AF68" s="55" t="str">
        <f>TEXT(LEFT(Contrato[[#This Row],[CONTRATO]],3),"0")</f>
        <v>43</v>
      </c>
      <c r="AG68" s="55" t="str">
        <f>IF(LEN(Contrato[[#This Row],[Contrato2]])=3,Contrato[[#This Row],[Contrato2]],TEXT(Contrato[[#This Row],[Contrato2]],"000"))</f>
        <v>043</v>
      </c>
      <c r="AH68" s="56">
        <f ca="1">IFERROR(_xlfn.DAYS(Contrato[[#This Row],[Fecha Proyectada liquidación]],TODAY())/30,"")</f>
        <v>-2.4666666666666668</v>
      </c>
      <c r="AI68" s="57">
        <f>+Contrato[[#This Row],[FECHA TERMINACIÓN ]]+120</f>
        <v>45639</v>
      </c>
      <c r="AK68" s="59" t="str">
        <f ca="1">IF(Contrato[[#This Row],[FECHA TERMINACIÓN ]]&lt;TODAY(), "Terminado",IF(ISNUMBER(Contrato[[#This Row],[Fecha Real de liquiidación ]]),"Liquidado",IF(Contrato[[#This Row],[FECHA TERMINACIÓN ]]&gt;=TODAY(),"En ejecución","")))</f>
        <v>Terminado</v>
      </c>
      <c r="AL68" s="60">
        <f>SUMIF([1]!COMPROMISOS_2024[[#All],[consecutivo]],Contrato[[#This Row],[RCP]],[1]!COMPROMISOS_2024[[#All],[Total pagado]])</f>
        <v>35586894</v>
      </c>
      <c r="AM68" s="61">
        <f>IFERROR(Contrato[[#This Row],[Pagos]]/Contrato[[#This Row],[VALOR CONTRATO]],0)</f>
        <v>1</v>
      </c>
      <c r="AN68" s="104">
        <f>+Contrato[[#This Row],[VALOR CONTRATO]]-Contrato[[#This Row],[Pagos]]</f>
        <v>0</v>
      </c>
      <c r="AO68" s="54" t="str" cm="1">
        <f t="array" ref="AO68">_xlfn.XLOOKUP(Contrato[[#This Row],[DOCUMENTO ]],[1]!PERSONAL_ACTIVO_2024[[#All],[Documento identidad]],[1]!PERSONAL_ACTIVO_2024[[#All],[Mail ]],0,0)</f>
        <v>anavarro@indeportesantioquia.gov.co</v>
      </c>
      <c r="AP68" s="54" cm="1">
        <f t="array" ref="AP68">_xlfn.XLOOKUP(Contrato[[#This Row],[DOCUMENTO]],[1]!PERSONAL_ACTIVO_2024[[#All],[Documento identidad]],[1]!PERSONAL_ACTIVO_2024[[#All],[Mail ]],0,0)</f>
        <v>0</v>
      </c>
      <c r="AQ68" s="54" cm="1">
        <f t="array" ref="AQ68">IF(ISBLANK(Contrato[[#This Row],[DEPENDENCIA ]]),0,IFERROR(_xlfn.XLOOKUP(Contrato[[#This Row],[DEPENDENCIA ]],[1]!PERSONAL_ACTIVO_2024[[#All],[Dependencia]],[1]!PERSONAL_ACTIVO_2024[[#All],[Mail ]],0,0),0))</f>
        <v>0</v>
      </c>
    </row>
    <row r="69" spans="1:43" s="54" customFormat="1" ht="34.5" customHeight="1" x14ac:dyDescent="0.25">
      <c r="A69" s="27">
        <v>140</v>
      </c>
      <c r="B69" s="26">
        <v>44</v>
      </c>
      <c r="C69" s="28" t="s">
        <v>321</v>
      </c>
      <c r="D69" s="81" t="s">
        <v>123</v>
      </c>
      <c r="E69" s="64" t="s">
        <v>111</v>
      </c>
      <c r="F69" s="114" t="s">
        <v>142</v>
      </c>
      <c r="G69" s="146" t="s">
        <v>322</v>
      </c>
      <c r="H69" s="130">
        <v>1214734553</v>
      </c>
      <c r="I69" s="147">
        <v>2574842</v>
      </c>
      <c r="J69" s="148">
        <v>15449052</v>
      </c>
      <c r="K69" s="113" t="s">
        <v>48</v>
      </c>
      <c r="L69" s="96" t="s">
        <v>48</v>
      </c>
      <c r="M69" s="97" t="s">
        <v>306</v>
      </c>
      <c r="N69" s="98" cm="1">
        <f t="array" ref="N69">_xlfn.XLOOKUP(Contrato[[#This Row],[SUPERVISOR TITULAR]],[1]!PERSONAL_ACTIVO_2024[[#All],[Nombre completo]],[1]!PERSONAL_ACTIVO_2024[[#All],[Documento identidad]],"",0)</f>
        <v>75075150</v>
      </c>
      <c r="O69" s="97" t="s">
        <v>125</v>
      </c>
      <c r="P69" s="99" t="str" cm="1">
        <f t="array" ref="P69">_xlfn.XLOOKUP(Contrato[[#This Row],[SUPERVISOR SUPLENTE ]],[1]!PERSONAL_ACTIVO_2024[[#All],[Nombre completo]],[1]!PERSONAL_ACTIVO_2024[[#All],[Documento identidad]],"",0)</f>
        <v/>
      </c>
      <c r="Q69" s="159">
        <v>69</v>
      </c>
      <c r="R69" s="42" t="str" cm="1">
        <f t="array" ref="R69">_xlfn.XLOOKUP(Contrato[[#This Row],[CDP]],[1]!DISPONIBILIDADES_2024[[#All],[consecutivo]],[1]!DISPONIBILIDADES_2024[[#All],[fecha_aprobacion]],"",0)</f>
        <v>6/02/2024 11:18</v>
      </c>
      <c r="S69" s="43">
        <f>SUMIF([1]!DISPONIBILIDADES_2024[[#All],[consecutivo]],Contrato[[#This Row],[CDP]],[1]!DISPONIBILIDADES_2024[[#All],[valor_total_rubro]])</f>
        <v>0</v>
      </c>
      <c r="T69" s="44" cm="1">
        <f t="array" ref="T69">_xlfn.XLOOKUP(Contrato[[#This Row],[CONTRATO]]&amp;Contrato[[#This Row],[CDP]],[1]!Corr_Contr_CDP[[#All],[CONTRATO-CDP]],[1]!Corr_Contr_CDP[[#All],[CRP]],_xlfn.XLOOKUP(Contrato[[#This Row],[CDP]],[1]!COMPROMISOS_2024[[#All],[disponibilidad]],[1]!COMPROMISOS_2024[[#All],[consecutivo]],"",0),0)</f>
        <v>958</v>
      </c>
      <c r="U69" s="45" t="str" cm="1">
        <f t="array" ref="U69">+_xlfn.XLOOKUP(Contrato[[#This Row],[RCP]],[1]!COMPROMISOS_2024[[#All],[consecutivo]],[1]!COMPROMISOS_2024[[#All],[fecha_aprobacion]],"",0)</f>
        <v>15/02/2024 22:15</v>
      </c>
      <c r="V69" s="46">
        <f>SUMIF([1]!COMPROMISOS_2024[[#All],[consecutivo]],Contrato[[#This Row],[RCP]],[1]!COMPROMISOS_2024[[#All],[valor_total]])</f>
        <v>15449052</v>
      </c>
      <c r="W69" s="47">
        <v>45336</v>
      </c>
      <c r="X69" s="47">
        <v>45337</v>
      </c>
      <c r="Y69" s="48">
        <v>45338</v>
      </c>
      <c r="Z69" s="49">
        <v>45519</v>
      </c>
      <c r="AA69" s="123" t="s">
        <v>310</v>
      </c>
      <c r="AB69" s="160" t="s">
        <v>293</v>
      </c>
      <c r="AC69" s="160"/>
      <c r="AD69" s="162">
        <v>202000003604</v>
      </c>
      <c r="AE69" s="54" t="s">
        <v>75</v>
      </c>
      <c r="AF69" s="55" t="str">
        <f>TEXT(LEFT(Contrato[[#This Row],[CONTRATO]],3),"0")</f>
        <v>44</v>
      </c>
      <c r="AG69" s="55" t="str">
        <f>IF(LEN(Contrato[[#This Row],[Contrato2]])=3,Contrato[[#This Row],[Contrato2]],TEXT(Contrato[[#This Row],[Contrato2]],"000"))</f>
        <v>044</v>
      </c>
      <c r="AH69" s="56">
        <f ca="1">IFERROR(_xlfn.DAYS(Contrato[[#This Row],[Fecha Proyectada liquidación]],TODAY())/30,"")</f>
        <v>-2.4666666666666668</v>
      </c>
      <c r="AI69" s="57">
        <f>+Contrato[[#This Row],[FECHA TERMINACIÓN ]]+120</f>
        <v>45639</v>
      </c>
      <c r="AK69" s="59" t="str">
        <f ca="1">IF(Contrato[[#This Row],[FECHA TERMINACIÓN ]]&lt;TODAY(), "Terminado",IF(ISNUMBER(Contrato[[#This Row],[Fecha Real de liquiidación ]]),"Liquidado",IF(Contrato[[#This Row],[FECHA TERMINACIÓN ]]&gt;=TODAY(),"En ejecución","")))</f>
        <v>Terminado</v>
      </c>
      <c r="AL69" s="60">
        <f>SUMIF([1]!COMPROMISOS_2024[[#All],[consecutivo]],Contrato[[#This Row],[RCP]],[1]!COMPROMISOS_2024[[#All],[Total pagado]])</f>
        <v>15449052</v>
      </c>
      <c r="AM69" s="61">
        <f>IFERROR(Contrato[[#This Row],[Pagos]]/Contrato[[#This Row],[VALOR CONTRATO]],0)</f>
        <v>1</v>
      </c>
      <c r="AN69" s="104">
        <f>+Contrato[[#This Row],[VALOR CONTRATO]]-Contrato[[#This Row],[Pagos]]</f>
        <v>0</v>
      </c>
      <c r="AO69" s="54" t="str" cm="1">
        <f t="array" ref="AO69">_xlfn.XLOOKUP(Contrato[[#This Row],[DOCUMENTO ]],[1]!PERSONAL_ACTIVO_2024[[#All],[Documento identidad]],[1]!PERSONAL_ACTIVO_2024[[#All],[Mail ]],0,0)</f>
        <v>anavarro@indeportesantioquia.gov.co</v>
      </c>
      <c r="AP69" s="54" cm="1">
        <f t="array" ref="AP69">_xlfn.XLOOKUP(Contrato[[#This Row],[DOCUMENTO]],[1]!PERSONAL_ACTIVO_2024[[#All],[Documento identidad]],[1]!PERSONAL_ACTIVO_2024[[#All],[Mail ]],0,0)</f>
        <v>0</v>
      </c>
      <c r="AQ69" s="54" cm="1">
        <f t="array" ref="AQ69">IF(ISBLANK(Contrato[[#This Row],[DEPENDENCIA ]]),0,IFERROR(_xlfn.XLOOKUP(Contrato[[#This Row],[DEPENDENCIA ]],[1]!PERSONAL_ACTIVO_2024[[#All],[Dependencia]],[1]!PERSONAL_ACTIVO_2024[[#All],[Mail ]],0,0),0))</f>
        <v>0</v>
      </c>
    </row>
    <row r="70" spans="1:43" s="54" customFormat="1" ht="34.5" customHeight="1" x14ac:dyDescent="0.25">
      <c r="A70" s="27">
        <v>141</v>
      </c>
      <c r="B70" s="26">
        <v>45</v>
      </c>
      <c r="C70" s="28" t="s">
        <v>323</v>
      </c>
      <c r="D70" s="81" t="s">
        <v>123</v>
      </c>
      <c r="E70" s="64" t="s">
        <v>111</v>
      </c>
      <c r="F70" s="114" t="s">
        <v>142</v>
      </c>
      <c r="G70" s="146" t="s">
        <v>324</v>
      </c>
      <c r="H70" s="130">
        <v>98521638</v>
      </c>
      <c r="I70" s="147">
        <v>4908936</v>
      </c>
      <c r="J70" s="148">
        <v>29453616</v>
      </c>
      <c r="K70" s="113" t="s">
        <v>48</v>
      </c>
      <c r="L70" s="96" t="s">
        <v>48</v>
      </c>
      <c r="M70" s="97" t="s">
        <v>306</v>
      </c>
      <c r="N70" s="98" cm="1">
        <f t="array" ref="N70">_xlfn.XLOOKUP(Contrato[[#This Row],[SUPERVISOR TITULAR]],[1]!PERSONAL_ACTIVO_2024[[#All],[Nombre completo]],[1]!PERSONAL_ACTIVO_2024[[#All],[Documento identidad]],"",0)</f>
        <v>75075150</v>
      </c>
      <c r="O70" s="97" t="s">
        <v>125</v>
      </c>
      <c r="P70" s="99" t="str" cm="1">
        <f t="array" ref="P70">_xlfn.XLOOKUP(Contrato[[#This Row],[SUPERVISOR SUPLENTE ]],[1]!PERSONAL_ACTIVO_2024[[#All],[Nombre completo]],[1]!PERSONAL_ACTIVO_2024[[#All],[Documento identidad]],"",0)</f>
        <v/>
      </c>
      <c r="Q70" s="159">
        <v>70</v>
      </c>
      <c r="R70" s="42" t="str" cm="1">
        <f t="array" ref="R70">_xlfn.XLOOKUP(Contrato[[#This Row],[CDP]],[1]!DISPONIBILIDADES_2024[[#All],[consecutivo]],[1]!DISPONIBILIDADES_2024[[#All],[fecha_aprobacion]],"",0)</f>
        <v>6/02/2024 11:20</v>
      </c>
      <c r="S70" s="43">
        <f>SUMIF([1]!DISPONIBILIDADES_2024[[#All],[consecutivo]],Contrato[[#This Row],[CDP]],[1]!DISPONIBILIDADES_2024[[#All],[valor_total_rubro]])</f>
        <v>0</v>
      </c>
      <c r="T70" s="44" cm="1">
        <f t="array" ref="T70">_xlfn.XLOOKUP(Contrato[[#This Row],[CONTRATO]]&amp;Contrato[[#This Row],[CDP]],[1]!Corr_Contr_CDP[[#All],[CONTRATO-CDP]],[1]!Corr_Contr_CDP[[#All],[CRP]],_xlfn.XLOOKUP(Contrato[[#This Row],[CDP]],[1]!COMPROMISOS_2024[[#All],[disponibilidad]],[1]!COMPROMISOS_2024[[#All],[consecutivo]],"",0),0)</f>
        <v>933</v>
      </c>
      <c r="U70" s="45" t="str" cm="1">
        <f t="array" ref="U70">+_xlfn.XLOOKUP(Contrato[[#This Row],[RCP]],[1]!COMPROMISOS_2024[[#All],[consecutivo]],[1]!COMPROMISOS_2024[[#All],[fecha_aprobacion]],"",0)</f>
        <v>15/02/2024 15:37</v>
      </c>
      <c r="V70" s="46">
        <f>SUMIF([1]!COMPROMISOS_2024[[#All],[consecutivo]],Contrato[[#This Row],[RCP]],[1]!COMPROMISOS_2024[[#All],[valor_total]])</f>
        <v>29453616</v>
      </c>
      <c r="W70" s="47">
        <v>45336</v>
      </c>
      <c r="X70" s="47">
        <v>45338</v>
      </c>
      <c r="Y70" s="48">
        <v>45338</v>
      </c>
      <c r="Z70" s="49">
        <v>45519</v>
      </c>
      <c r="AA70" s="101" t="s">
        <v>307</v>
      </c>
      <c r="AB70" s="160" t="s">
        <v>293</v>
      </c>
      <c r="AC70" s="160"/>
      <c r="AD70" s="103">
        <v>202000003606</v>
      </c>
      <c r="AE70" s="54" t="s">
        <v>75</v>
      </c>
      <c r="AF70" s="55" t="str">
        <f>TEXT(LEFT(Contrato[[#This Row],[CONTRATO]],3),"0")</f>
        <v>45</v>
      </c>
      <c r="AG70" s="55" t="str">
        <f>IF(LEN(Contrato[[#This Row],[Contrato2]])=3,Contrato[[#This Row],[Contrato2]],TEXT(Contrato[[#This Row],[Contrato2]],"000"))</f>
        <v>045</v>
      </c>
      <c r="AH70" s="56">
        <f ca="1">IFERROR(_xlfn.DAYS(Contrato[[#This Row],[Fecha Proyectada liquidación]],TODAY())/30,"")</f>
        <v>-2.4666666666666668</v>
      </c>
      <c r="AI70" s="57">
        <f>+Contrato[[#This Row],[FECHA TERMINACIÓN ]]+120</f>
        <v>45639</v>
      </c>
      <c r="AK70" s="59" t="str">
        <f ca="1">IF(Contrato[[#This Row],[FECHA TERMINACIÓN ]]&lt;TODAY(), "Terminado",IF(ISNUMBER(Contrato[[#This Row],[Fecha Real de liquiidación ]]),"Liquidado",IF(Contrato[[#This Row],[FECHA TERMINACIÓN ]]&gt;=TODAY(),"En ejecución","")))</f>
        <v>Terminado</v>
      </c>
      <c r="AL70" s="60">
        <f>SUMIF([1]!COMPROMISOS_2024[[#All],[consecutivo]],Contrato[[#This Row],[RCP]],[1]!COMPROMISOS_2024[[#All],[Total pagado]])</f>
        <v>29453616</v>
      </c>
      <c r="AM70" s="61">
        <f>IFERROR(Contrato[[#This Row],[Pagos]]/Contrato[[#This Row],[VALOR CONTRATO]],0)</f>
        <v>1</v>
      </c>
      <c r="AN70" s="104">
        <f>+Contrato[[#This Row],[VALOR CONTRATO]]-Contrato[[#This Row],[Pagos]]</f>
        <v>0</v>
      </c>
      <c r="AO70" s="54" t="str" cm="1">
        <f t="array" ref="AO70">_xlfn.XLOOKUP(Contrato[[#This Row],[DOCUMENTO ]],[1]!PERSONAL_ACTIVO_2024[[#All],[Documento identidad]],[1]!PERSONAL_ACTIVO_2024[[#All],[Mail ]],0,0)</f>
        <v>anavarro@indeportesantioquia.gov.co</v>
      </c>
      <c r="AP70" s="54" cm="1">
        <f t="array" ref="AP70">_xlfn.XLOOKUP(Contrato[[#This Row],[DOCUMENTO]],[1]!PERSONAL_ACTIVO_2024[[#All],[Documento identidad]],[1]!PERSONAL_ACTIVO_2024[[#All],[Mail ]],0,0)</f>
        <v>0</v>
      </c>
      <c r="AQ70" s="54" cm="1">
        <f t="array" ref="AQ70">IF(ISBLANK(Contrato[[#This Row],[DEPENDENCIA ]]),0,IFERROR(_xlfn.XLOOKUP(Contrato[[#This Row],[DEPENDENCIA ]],[1]!PERSONAL_ACTIVO_2024[[#All],[Dependencia]],[1]!PERSONAL_ACTIVO_2024[[#All],[Mail ]],0,0),0))</f>
        <v>0</v>
      </c>
    </row>
    <row r="71" spans="1:43" s="54" customFormat="1" ht="34.5" customHeight="1" x14ac:dyDescent="0.25">
      <c r="A71" s="27">
        <v>142</v>
      </c>
      <c r="B71" s="26">
        <v>46</v>
      </c>
      <c r="C71" s="28" t="s">
        <v>325</v>
      </c>
      <c r="D71" s="81" t="s">
        <v>123</v>
      </c>
      <c r="E71" s="64" t="s">
        <v>111</v>
      </c>
      <c r="F71" s="114" t="s">
        <v>142</v>
      </c>
      <c r="G71" s="146" t="s">
        <v>326</v>
      </c>
      <c r="H71" s="130">
        <v>71775672</v>
      </c>
      <c r="I71" s="147">
        <v>4908936</v>
      </c>
      <c r="J71" s="148">
        <v>29453616</v>
      </c>
      <c r="K71" s="113" t="s">
        <v>48</v>
      </c>
      <c r="L71" s="96" t="s">
        <v>48</v>
      </c>
      <c r="M71" s="97" t="s">
        <v>306</v>
      </c>
      <c r="N71" s="98" cm="1">
        <f t="array" ref="N71">_xlfn.XLOOKUP(Contrato[[#This Row],[SUPERVISOR TITULAR]],[1]!PERSONAL_ACTIVO_2024[[#All],[Nombre completo]],[1]!PERSONAL_ACTIVO_2024[[#All],[Documento identidad]],"",0)</f>
        <v>75075150</v>
      </c>
      <c r="O71" s="97" t="s">
        <v>125</v>
      </c>
      <c r="P71" s="99" t="str" cm="1">
        <f t="array" ref="P71">_xlfn.XLOOKUP(Contrato[[#This Row],[SUPERVISOR SUPLENTE ]],[1]!PERSONAL_ACTIVO_2024[[#All],[Nombre completo]],[1]!PERSONAL_ACTIVO_2024[[#All],[Documento identidad]],"",0)</f>
        <v/>
      </c>
      <c r="Q71" s="159">
        <v>71</v>
      </c>
      <c r="R71" s="42" t="str" cm="1">
        <f t="array" ref="R71">_xlfn.XLOOKUP(Contrato[[#This Row],[CDP]],[1]!DISPONIBILIDADES_2024[[#All],[consecutivo]],[1]!DISPONIBILIDADES_2024[[#All],[fecha_aprobacion]],"",0)</f>
        <v>6/02/2024 11:21</v>
      </c>
      <c r="S71" s="43">
        <f>SUMIF([1]!DISPONIBILIDADES_2024[[#All],[consecutivo]],Contrato[[#This Row],[CDP]],[1]!DISPONIBILIDADES_2024[[#All],[valor_total_rubro]])</f>
        <v>0</v>
      </c>
      <c r="T71" s="44" cm="1">
        <f t="array" ref="T71">_xlfn.XLOOKUP(Contrato[[#This Row],[CONTRATO]]&amp;Contrato[[#This Row],[CDP]],[1]!Corr_Contr_CDP[[#All],[CONTRATO-CDP]],[1]!Corr_Contr_CDP[[#All],[CRP]],_xlfn.XLOOKUP(Contrato[[#This Row],[CDP]],[1]!COMPROMISOS_2024[[#All],[disponibilidad]],[1]!COMPROMISOS_2024[[#All],[consecutivo]],"",0),0)</f>
        <v>971</v>
      </c>
      <c r="U71" s="45" t="str" cm="1">
        <f t="array" ref="U71">+_xlfn.XLOOKUP(Contrato[[#This Row],[RCP]],[1]!COMPROMISOS_2024[[#All],[consecutivo]],[1]!COMPROMISOS_2024[[#All],[fecha_aprobacion]],"",0)</f>
        <v>16/02/2024 7:25</v>
      </c>
      <c r="V71" s="46">
        <f>SUMIF([1]!COMPROMISOS_2024[[#All],[consecutivo]],Contrato[[#This Row],[RCP]],[1]!COMPROMISOS_2024[[#All],[valor_total]])</f>
        <v>29453616</v>
      </c>
      <c r="W71" s="47">
        <v>45336</v>
      </c>
      <c r="X71" s="47">
        <v>45338</v>
      </c>
      <c r="Y71" s="48">
        <v>45338</v>
      </c>
      <c r="Z71" s="49">
        <v>45519</v>
      </c>
      <c r="AA71" s="101" t="s">
        <v>307</v>
      </c>
      <c r="AB71" s="160" t="s">
        <v>293</v>
      </c>
      <c r="AC71" s="168"/>
      <c r="AD71" s="103">
        <v>202000003607</v>
      </c>
      <c r="AE71" s="54" t="s">
        <v>75</v>
      </c>
      <c r="AF71" s="55" t="str">
        <f>TEXT(LEFT(Contrato[[#This Row],[CONTRATO]],3),"0")</f>
        <v>46</v>
      </c>
      <c r="AG71" s="55" t="str">
        <f>IF(LEN(Contrato[[#This Row],[Contrato2]])=3,Contrato[[#This Row],[Contrato2]],TEXT(Contrato[[#This Row],[Contrato2]],"000"))</f>
        <v>046</v>
      </c>
      <c r="AH71" s="56">
        <f ca="1">IFERROR(_xlfn.DAYS(Contrato[[#This Row],[Fecha Proyectada liquidación]],TODAY())/30,"")</f>
        <v>-2.4666666666666668</v>
      </c>
      <c r="AI71" s="57">
        <f>+Contrato[[#This Row],[FECHA TERMINACIÓN ]]+120</f>
        <v>45639</v>
      </c>
      <c r="AK71" s="59" t="str">
        <f ca="1">IF(Contrato[[#This Row],[FECHA TERMINACIÓN ]]&lt;TODAY(), "Terminado",IF(ISNUMBER(Contrato[[#This Row],[Fecha Real de liquiidación ]]),"Liquidado",IF(Contrato[[#This Row],[FECHA TERMINACIÓN ]]&gt;=TODAY(),"En ejecución","")))</f>
        <v>Terminado</v>
      </c>
      <c r="AL71" s="60">
        <f>SUMIF([1]!COMPROMISOS_2024[[#All],[consecutivo]],Contrato[[#This Row],[RCP]],[1]!COMPROMISOS_2024[[#All],[Total pagado]])</f>
        <v>29453616</v>
      </c>
      <c r="AM71" s="61">
        <f>IFERROR(Contrato[[#This Row],[Pagos]]/Contrato[[#This Row],[VALOR CONTRATO]],0)</f>
        <v>1</v>
      </c>
      <c r="AN71" s="104">
        <f>+Contrato[[#This Row],[VALOR CONTRATO]]-Contrato[[#This Row],[Pagos]]</f>
        <v>0</v>
      </c>
      <c r="AO71" s="54" t="str" cm="1">
        <f t="array" ref="AO71">_xlfn.XLOOKUP(Contrato[[#This Row],[DOCUMENTO ]],[1]!PERSONAL_ACTIVO_2024[[#All],[Documento identidad]],[1]!PERSONAL_ACTIVO_2024[[#All],[Mail ]],0,0)</f>
        <v>anavarro@indeportesantioquia.gov.co</v>
      </c>
      <c r="AP71" s="54" cm="1">
        <f t="array" ref="AP71">_xlfn.XLOOKUP(Contrato[[#This Row],[DOCUMENTO]],[1]!PERSONAL_ACTIVO_2024[[#All],[Documento identidad]],[1]!PERSONAL_ACTIVO_2024[[#All],[Mail ]],0,0)</f>
        <v>0</v>
      </c>
      <c r="AQ71" s="54" cm="1">
        <f t="array" ref="AQ71">IF(ISBLANK(Contrato[[#This Row],[DEPENDENCIA ]]),0,IFERROR(_xlfn.XLOOKUP(Contrato[[#This Row],[DEPENDENCIA ]],[1]!PERSONAL_ACTIVO_2024[[#All],[Dependencia]],[1]!PERSONAL_ACTIVO_2024[[#All],[Mail ]],0,0),0))</f>
        <v>0</v>
      </c>
    </row>
    <row r="72" spans="1:43" s="54" customFormat="1" ht="34.5" customHeight="1" x14ac:dyDescent="0.25">
      <c r="A72" s="27">
        <v>143</v>
      </c>
      <c r="B72" s="26">
        <v>47</v>
      </c>
      <c r="C72" s="28" t="s">
        <v>327</v>
      </c>
      <c r="D72" s="81" t="s">
        <v>123</v>
      </c>
      <c r="E72" s="64" t="s">
        <v>111</v>
      </c>
      <c r="F72" s="114" t="s">
        <v>142</v>
      </c>
      <c r="G72" s="146" t="s">
        <v>328</v>
      </c>
      <c r="H72" s="130">
        <v>71714204</v>
      </c>
      <c r="I72" s="147">
        <v>4908936</v>
      </c>
      <c r="J72" s="148">
        <v>29453616</v>
      </c>
      <c r="K72" s="113" t="s">
        <v>48</v>
      </c>
      <c r="L72" s="96" t="s">
        <v>48</v>
      </c>
      <c r="M72" s="97" t="s">
        <v>306</v>
      </c>
      <c r="N72" s="98" cm="1">
        <f t="array" ref="N72">_xlfn.XLOOKUP(Contrato[[#This Row],[SUPERVISOR TITULAR]],[1]!PERSONAL_ACTIVO_2024[[#All],[Nombre completo]],[1]!PERSONAL_ACTIVO_2024[[#All],[Documento identidad]],"",0)</f>
        <v>75075150</v>
      </c>
      <c r="O72" s="97" t="s">
        <v>125</v>
      </c>
      <c r="P72" s="99" t="str" cm="1">
        <f t="array" ref="P72">_xlfn.XLOOKUP(Contrato[[#This Row],[SUPERVISOR SUPLENTE ]],[1]!PERSONAL_ACTIVO_2024[[#All],[Nombre completo]],[1]!PERSONAL_ACTIVO_2024[[#All],[Documento identidad]],"",0)</f>
        <v/>
      </c>
      <c r="Q72" s="159">
        <v>72</v>
      </c>
      <c r="R72" s="42" t="str" cm="1">
        <f t="array" ref="R72">_xlfn.XLOOKUP(Contrato[[#This Row],[CDP]],[1]!DISPONIBILIDADES_2024[[#All],[consecutivo]],[1]!DISPONIBILIDADES_2024[[#All],[fecha_aprobacion]],"",0)</f>
        <v>6/02/2024 11:22</v>
      </c>
      <c r="S72" s="43">
        <f>SUMIF([1]!DISPONIBILIDADES_2024[[#All],[consecutivo]],Contrato[[#This Row],[CDP]],[1]!DISPONIBILIDADES_2024[[#All],[valor_total_rubro]])</f>
        <v>0</v>
      </c>
      <c r="T72" s="44" cm="1">
        <f t="array" ref="T72">_xlfn.XLOOKUP(Contrato[[#This Row],[CONTRATO]]&amp;Contrato[[#This Row],[CDP]],[1]!Corr_Contr_CDP[[#All],[CONTRATO-CDP]],[1]!Corr_Contr_CDP[[#All],[CRP]],_xlfn.XLOOKUP(Contrato[[#This Row],[CDP]],[1]!COMPROMISOS_2024[[#All],[disponibilidad]],[1]!COMPROMISOS_2024[[#All],[consecutivo]],"",0),0)</f>
        <v>1051</v>
      </c>
      <c r="U72" s="45" t="str" cm="1">
        <f t="array" ref="U72">+_xlfn.XLOOKUP(Contrato[[#This Row],[RCP]],[1]!COMPROMISOS_2024[[#All],[consecutivo]],[1]!COMPROMISOS_2024[[#All],[fecha_aprobacion]],"",0)</f>
        <v>16/02/2024 0:00</v>
      </c>
      <c r="V72" s="46">
        <f>SUMIF([1]!COMPROMISOS_2024[[#All],[consecutivo]],Contrato[[#This Row],[RCP]],[1]!COMPROMISOS_2024[[#All],[valor_total]])</f>
        <v>29453616</v>
      </c>
      <c r="W72" s="47">
        <v>45337</v>
      </c>
      <c r="X72" s="47">
        <v>45338</v>
      </c>
      <c r="Y72" s="48">
        <v>45338</v>
      </c>
      <c r="Z72" s="49">
        <v>45519</v>
      </c>
      <c r="AA72" s="101" t="s">
        <v>307</v>
      </c>
      <c r="AB72" s="160" t="s">
        <v>293</v>
      </c>
      <c r="AC72" s="160"/>
      <c r="AD72" s="169">
        <v>202000003608</v>
      </c>
      <c r="AE72" s="54" t="s">
        <v>75</v>
      </c>
      <c r="AF72" s="55" t="str">
        <f>TEXT(LEFT(Contrato[[#This Row],[CONTRATO]],3),"0")</f>
        <v>47</v>
      </c>
      <c r="AG72" s="55" t="str">
        <f>IF(LEN(Contrato[[#This Row],[Contrato2]])=3,Contrato[[#This Row],[Contrato2]],TEXT(Contrato[[#This Row],[Contrato2]],"000"))</f>
        <v>047</v>
      </c>
      <c r="AH72" s="56">
        <f ca="1">IFERROR(_xlfn.DAYS(Contrato[[#This Row],[Fecha Proyectada liquidación]],TODAY())/30,"")</f>
        <v>-2.4666666666666668</v>
      </c>
      <c r="AI72" s="57">
        <f>+Contrato[[#This Row],[FECHA TERMINACIÓN ]]+120</f>
        <v>45639</v>
      </c>
      <c r="AK72" s="59" t="str">
        <f ca="1">IF(Contrato[[#This Row],[FECHA TERMINACIÓN ]]&lt;TODAY(), "Terminado",IF(ISNUMBER(Contrato[[#This Row],[Fecha Real de liquiidación ]]),"Liquidado",IF(Contrato[[#This Row],[FECHA TERMINACIÓN ]]&gt;=TODAY(),"En ejecución","")))</f>
        <v>Terminado</v>
      </c>
      <c r="AL72" s="60">
        <f>SUMIF([1]!COMPROMISOS_2024[[#All],[consecutivo]],Contrato[[#This Row],[RCP]],[1]!COMPROMISOS_2024[[#All],[Total pagado]])</f>
        <v>29453616</v>
      </c>
      <c r="AM72" s="61">
        <f>IFERROR(Contrato[[#This Row],[Pagos]]/Contrato[[#This Row],[VALOR CONTRATO]],0)</f>
        <v>1</v>
      </c>
      <c r="AN72" s="104">
        <f>+Contrato[[#This Row],[VALOR CONTRATO]]-Contrato[[#This Row],[Pagos]]</f>
        <v>0</v>
      </c>
      <c r="AO72" s="54" t="str" cm="1">
        <f t="array" ref="AO72">_xlfn.XLOOKUP(Contrato[[#This Row],[DOCUMENTO ]],[1]!PERSONAL_ACTIVO_2024[[#All],[Documento identidad]],[1]!PERSONAL_ACTIVO_2024[[#All],[Mail ]],0,0)</f>
        <v>anavarro@indeportesantioquia.gov.co</v>
      </c>
      <c r="AP72" s="54" cm="1">
        <f t="array" ref="AP72">_xlfn.XLOOKUP(Contrato[[#This Row],[DOCUMENTO]],[1]!PERSONAL_ACTIVO_2024[[#All],[Documento identidad]],[1]!PERSONAL_ACTIVO_2024[[#All],[Mail ]],0,0)</f>
        <v>0</v>
      </c>
      <c r="AQ72" s="54" cm="1">
        <f t="array" ref="AQ72">IF(ISBLANK(Contrato[[#This Row],[DEPENDENCIA ]]),0,IFERROR(_xlfn.XLOOKUP(Contrato[[#This Row],[DEPENDENCIA ]],[1]!PERSONAL_ACTIVO_2024[[#All],[Dependencia]],[1]!PERSONAL_ACTIVO_2024[[#All],[Mail ]],0,0),0))</f>
        <v>0</v>
      </c>
    </row>
    <row r="73" spans="1:43" s="54" customFormat="1" ht="34.5" customHeight="1" x14ac:dyDescent="0.25">
      <c r="A73" s="27">
        <v>144</v>
      </c>
      <c r="B73" s="26">
        <v>48</v>
      </c>
      <c r="C73" s="28" t="s">
        <v>329</v>
      </c>
      <c r="D73" s="81" t="s">
        <v>123</v>
      </c>
      <c r="E73" s="64" t="s">
        <v>111</v>
      </c>
      <c r="F73" s="114" t="s">
        <v>142</v>
      </c>
      <c r="G73" s="146" t="s">
        <v>330</v>
      </c>
      <c r="H73" s="130">
        <v>70564744</v>
      </c>
      <c r="I73" s="147">
        <v>4908936</v>
      </c>
      <c r="J73" s="148">
        <v>29453616</v>
      </c>
      <c r="K73" s="113" t="s">
        <v>48</v>
      </c>
      <c r="L73" s="96" t="s">
        <v>48</v>
      </c>
      <c r="M73" s="97" t="s">
        <v>306</v>
      </c>
      <c r="N73" s="98" cm="1">
        <f t="array" ref="N73">_xlfn.XLOOKUP(Contrato[[#This Row],[SUPERVISOR TITULAR]],[1]!PERSONAL_ACTIVO_2024[[#All],[Nombre completo]],[1]!PERSONAL_ACTIVO_2024[[#All],[Documento identidad]],"",0)</f>
        <v>75075150</v>
      </c>
      <c r="O73" s="97" t="s">
        <v>125</v>
      </c>
      <c r="P73" s="99" t="str" cm="1">
        <f t="array" ref="P73">_xlfn.XLOOKUP(Contrato[[#This Row],[SUPERVISOR SUPLENTE ]],[1]!PERSONAL_ACTIVO_2024[[#All],[Nombre completo]],[1]!PERSONAL_ACTIVO_2024[[#All],[Documento identidad]],"",0)</f>
        <v/>
      </c>
      <c r="Q73" s="159">
        <v>73</v>
      </c>
      <c r="R73" s="42" t="str" cm="1">
        <f t="array" ref="R73">_xlfn.XLOOKUP(Contrato[[#This Row],[CDP]],[1]!DISPONIBILIDADES_2024[[#All],[consecutivo]],[1]!DISPONIBILIDADES_2024[[#All],[fecha_aprobacion]],"",0)</f>
        <v>6/02/2024 11:24</v>
      </c>
      <c r="S73" s="43">
        <f>SUMIF([1]!DISPONIBILIDADES_2024[[#All],[consecutivo]],Contrato[[#This Row],[CDP]],[1]!DISPONIBILIDADES_2024[[#All],[valor_total_rubro]])</f>
        <v>0</v>
      </c>
      <c r="T73" s="44" cm="1">
        <f t="array" ref="T73">_xlfn.XLOOKUP(Contrato[[#This Row],[CONTRATO]]&amp;Contrato[[#This Row],[CDP]],[1]!Corr_Contr_CDP[[#All],[CONTRATO-CDP]],[1]!Corr_Contr_CDP[[#All],[CRP]],_xlfn.XLOOKUP(Contrato[[#This Row],[CDP]],[1]!COMPROMISOS_2024[[#All],[disponibilidad]],[1]!COMPROMISOS_2024[[#All],[consecutivo]],"",0),0)</f>
        <v>940</v>
      </c>
      <c r="U73" s="45" t="str" cm="1">
        <f t="array" ref="U73">+_xlfn.XLOOKUP(Contrato[[#This Row],[RCP]],[1]!COMPROMISOS_2024[[#All],[consecutivo]],[1]!COMPROMISOS_2024[[#All],[fecha_aprobacion]],"",0)</f>
        <v>15/02/2024 16:32</v>
      </c>
      <c r="V73" s="46">
        <f>SUMIF([1]!COMPROMISOS_2024[[#All],[consecutivo]],Contrato[[#This Row],[RCP]],[1]!COMPROMISOS_2024[[#All],[valor_total]])</f>
        <v>29453616</v>
      </c>
      <c r="W73" s="47">
        <v>45336</v>
      </c>
      <c r="X73" s="47">
        <v>45338</v>
      </c>
      <c r="Y73" s="48">
        <v>45338</v>
      </c>
      <c r="Z73" s="49">
        <v>45519</v>
      </c>
      <c r="AA73" s="123" t="s">
        <v>310</v>
      </c>
      <c r="AB73" s="160" t="s">
        <v>293</v>
      </c>
      <c r="AC73" s="160"/>
      <c r="AD73" s="169">
        <v>202000003611</v>
      </c>
      <c r="AE73" s="54" t="s">
        <v>75</v>
      </c>
      <c r="AF73" s="55" t="str">
        <f>TEXT(LEFT(Contrato[[#This Row],[CONTRATO]],3),"0")</f>
        <v>48</v>
      </c>
      <c r="AG73" s="55" t="str">
        <f>IF(LEN(Contrato[[#This Row],[Contrato2]])=3,Contrato[[#This Row],[Contrato2]],TEXT(Contrato[[#This Row],[Contrato2]],"000"))</f>
        <v>048</v>
      </c>
      <c r="AH73" s="56">
        <f ca="1">IFERROR(_xlfn.DAYS(Contrato[[#This Row],[Fecha Proyectada liquidación]],TODAY())/30,"")</f>
        <v>-2.4666666666666668</v>
      </c>
      <c r="AI73" s="57">
        <f>+Contrato[[#This Row],[FECHA TERMINACIÓN ]]+120</f>
        <v>45639</v>
      </c>
      <c r="AK73" s="59" t="str">
        <f ca="1">IF(Contrato[[#This Row],[FECHA TERMINACIÓN ]]&lt;TODAY(), "Terminado",IF(ISNUMBER(Contrato[[#This Row],[Fecha Real de liquiidación ]]),"Liquidado",IF(Contrato[[#This Row],[FECHA TERMINACIÓN ]]&gt;=TODAY(),"En ejecución","")))</f>
        <v>Terminado</v>
      </c>
      <c r="AL73" s="60">
        <f>SUMIF([1]!COMPROMISOS_2024[[#All],[consecutivo]],Contrato[[#This Row],[RCP]],[1]!COMPROMISOS_2024[[#All],[Total pagado]])</f>
        <v>29453616</v>
      </c>
      <c r="AM73" s="61">
        <f>IFERROR(Contrato[[#This Row],[Pagos]]/Contrato[[#This Row],[VALOR CONTRATO]],0)</f>
        <v>1</v>
      </c>
      <c r="AN73" s="104">
        <f>+Contrato[[#This Row],[VALOR CONTRATO]]-Contrato[[#This Row],[Pagos]]</f>
        <v>0</v>
      </c>
      <c r="AO73" s="54" t="str" cm="1">
        <f t="array" ref="AO73">_xlfn.XLOOKUP(Contrato[[#This Row],[DOCUMENTO ]],[1]!PERSONAL_ACTIVO_2024[[#All],[Documento identidad]],[1]!PERSONAL_ACTIVO_2024[[#All],[Mail ]],0,0)</f>
        <v>anavarro@indeportesantioquia.gov.co</v>
      </c>
      <c r="AP73" s="54" cm="1">
        <f t="array" ref="AP73">_xlfn.XLOOKUP(Contrato[[#This Row],[DOCUMENTO]],[1]!PERSONAL_ACTIVO_2024[[#All],[Documento identidad]],[1]!PERSONAL_ACTIVO_2024[[#All],[Mail ]],0,0)</f>
        <v>0</v>
      </c>
      <c r="AQ73" s="54" cm="1">
        <f t="array" ref="AQ73">IF(ISBLANK(Contrato[[#This Row],[DEPENDENCIA ]]),0,IFERROR(_xlfn.XLOOKUP(Contrato[[#This Row],[DEPENDENCIA ]],[1]!PERSONAL_ACTIVO_2024[[#All],[Dependencia]],[1]!PERSONAL_ACTIVO_2024[[#All],[Mail ]],0,0),0))</f>
        <v>0</v>
      </c>
    </row>
    <row r="74" spans="1:43" s="54" customFormat="1" ht="34.5" customHeight="1" x14ac:dyDescent="0.25">
      <c r="A74" s="27">
        <v>145</v>
      </c>
      <c r="B74" s="26">
        <v>49</v>
      </c>
      <c r="C74" s="28" t="s">
        <v>331</v>
      </c>
      <c r="D74" s="81" t="s">
        <v>123</v>
      </c>
      <c r="E74" s="64" t="s">
        <v>111</v>
      </c>
      <c r="F74" s="114" t="s">
        <v>142</v>
      </c>
      <c r="G74" s="146" t="s">
        <v>332</v>
      </c>
      <c r="H74" s="130">
        <v>1065894539</v>
      </c>
      <c r="I74" s="147">
        <v>4908936</v>
      </c>
      <c r="J74" s="148">
        <v>29453616</v>
      </c>
      <c r="K74" s="113" t="s">
        <v>48</v>
      </c>
      <c r="L74" s="96" t="s">
        <v>48</v>
      </c>
      <c r="M74" s="97" t="s">
        <v>306</v>
      </c>
      <c r="N74" s="98" cm="1">
        <f t="array" ref="N74">_xlfn.XLOOKUP(Contrato[[#This Row],[SUPERVISOR TITULAR]],[1]!PERSONAL_ACTIVO_2024[[#All],[Nombre completo]],[1]!PERSONAL_ACTIVO_2024[[#All],[Documento identidad]],"",0)</f>
        <v>75075150</v>
      </c>
      <c r="O74" s="97" t="s">
        <v>125</v>
      </c>
      <c r="P74" s="99" t="str" cm="1">
        <f t="array" ref="P74">_xlfn.XLOOKUP(Contrato[[#This Row],[SUPERVISOR SUPLENTE ]],[1]!PERSONAL_ACTIVO_2024[[#All],[Nombre completo]],[1]!PERSONAL_ACTIVO_2024[[#All],[Documento identidad]],"",0)</f>
        <v/>
      </c>
      <c r="Q74" s="159">
        <v>74</v>
      </c>
      <c r="R74" s="42" t="str" cm="1">
        <f t="array" ref="R74">_xlfn.XLOOKUP(Contrato[[#This Row],[CDP]],[1]!DISPONIBILIDADES_2024[[#All],[consecutivo]],[1]!DISPONIBILIDADES_2024[[#All],[fecha_aprobacion]],"",0)</f>
        <v>6/02/2024 11:26</v>
      </c>
      <c r="S74" s="43">
        <f>SUMIF([1]!DISPONIBILIDADES_2024[[#All],[consecutivo]],Contrato[[#This Row],[CDP]],[1]!DISPONIBILIDADES_2024[[#All],[valor_total_rubro]])</f>
        <v>0</v>
      </c>
      <c r="T74" s="44" cm="1">
        <f t="array" ref="T74">_xlfn.XLOOKUP(Contrato[[#This Row],[CONTRATO]]&amp;Contrato[[#This Row],[CDP]],[1]!Corr_Contr_CDP[[#All],[CONTRATO-CDP]],[1]!Corr_Contr_CDP[[#All],[CRP]],_xlfn.XLOOKUP(Contrato[[#This Row],[CDP]],[1]!COMPROMISOS_2024[[#All],[disponibilidad]],[1]!COMPROMISOS_2024[[#All],[consecutivo]],"",0),0)</f>
        <v>956</v>
      </c>
      <c r="U74" s="45" t="str" cm="1">
        <f t="array" ref="U74">+_xlfn.XLOOKUP(Contrato[[#This Row],[RCP]],[1]!COMPROMISOS_2024[[#All],[consecutivo]],[1]!COMPROMISOS_2024[[#All],[fecha_aprobacion]],"",0)</f>
        <v>15/02/2024 22:05</v>
      </c>
      <c r="V74" s="46">
        <f>SUMIF([1]!COMPROMISOS_2024[[#All],[consecutivo]],Contrato[[#This Row],[RCP]],[1]!COMPROMISOS_2024[[#All],[valor_total]])</f>
        <v>29453616</v>
      </c>
      <c r="W74" s="47">
        <v>45336</v>
      </c>
      <c r="X74" s="47">
        <v>45337</v>
      </c>
      <c r="Y74" s="48">
        <v>45338</v>
      </c>
      <c r="Z74" s="49">
        <v>45519</v>
      </c>
      <c r="AA74" s="123" t="s">
        <v>310</v>
      </c>
      <c r="AB74" s="160" t="s">
        <v>293</v>
      </c>
      <c r="AC74" s="160"/>
      <c r="AD74" s="103">
        <v>202000003613</v>
      </c>
      <c r="AE74" s="54" t="s">
        <v>75</v>
      </c>
      <c r="AF74" s="55" t="str">
        <f>TEXT(LEFT(Contrato[[#This Row],[CONTRATO]],3),"0")</f>
        <v>49</v>
      </c>
      <c r="AG74" s="55" t="str">
        <f>IF(LEN(Contrato[[#This Row],[Contrato2]])=3,Contrato[[#This Row],[Contrato2]],TEXT(Contrato[[#This Row],[Contrato2]],"000"))</f>
        <v>049</v>
      </c>
      <c r="AH74" s="56">
        <f ca="1">IFERROR(_xlfn.DAYS(Contrato[[#This Row],[Fecha Proyectada liquidación]],TODAY())/30,"")</f>
        <v>-2.4666666666666668</v>
      </c>
      <c r="AI74" s="57">
        <f>+Contrato[[#This Row],[FECHA TERMINACIÓN ]]+120</f>
        <v>45639</v>
      </c>
      <c r="AK74" s="59" t="str">
        <f ca="1">IF(Contrato[[#This Row],[FECHA TERMINACIÓN ]]&lt;TODAY(), "Terminado",IF(ISNUMBER(Contrato[[#This Row],[Fecha Real de liquiidación ]]),"Liquidado",IF(Contrato[[#This Row],[FECHA TERMINACIÓN ]]&gt;=TODAY(),"En ejecución","")))</f>
        <v>Terminado</v>
      </c>
      <c r="AL74" s="60">
        <f>SUMIF([1]!COMPROMISOS_2024[[#All],[consecutivo]],Contrato[[#This Row],[RCP]],[1]!COMPROMISOS_2024[[#All],[Total pagado]])</f>
        <v>29453616</v>
      </c>
      <c r="AM74" s="61">
        <f>IFERROR(Contrato[[#This Row],[Pagos]]/Contrato[[#This Row],[VALOR CONTRATO]],0)</f>
        <v>1</v>
      </c>
      <c r="AN74" s="104">
        <f>+Contrato[[#This Row],[VALOR CONTRATO]]-Contrato[[#This Row],[Pagos]]</f>
        <v>0</v>
      </c>
      <c r="AO74" s="54" t="str" cm="1">
        <f t="array" ref="AO74">_xlfn.XLOOKUP(Contrato[[#This Row],[DOCUMENTO ]],[1]!PERSONAL_ACTIVO_2024[[#All],[Documento identidad]],[1]!PERSONAL_ACTIVO_2024[[#All],[Mail ]],0,0)</f>
        <v>anavarro@indeportesantioquia.gov.co</v>
      </c>
      <c r="AP74" s="54" cm="1">
        <f t="array" ref="AP74">_xlfn.XLOOKUP(Contrato[[#This Row],[DOCUMENTO]],[1]!PERSONAL_ACTIVO_2024[[#All],[Documento identidad]],[1]!PERSONAL_ACTIVO_2024[[#All],[Mail ]],0,0)</f>
        <v>0</v>
      </c>
      <c r="AQ74" s="54" cm="1">
        <f t="array" ref="AQ74">IF(ISBLANK(Contrato[[#This Row],[DEPENDENCIA ]]),0,IFERROR(_xlfn.XLOOKUP(Contrato[[#This Row],[DEPENDENCIA ]],[1]!PERSONAL_ACTIVO_2024[[#All],[Dependencia]],[1]!PERSONAL_ACTIVO_2024[[#All],[Mail ]],0,0),0))</f>
        <v>0</v>
      </c>
    </row>
    <row r="75" spans="1:43" s="54" customFormat="1" ht="34.5" customHeight="1" x14ac:dyDescent="0.25">
      <c r="A75" s="27">
        <v>146</v>
      </c>
      <c r="B75" s="26">
        <v>50</v>
      </c>
      <c r="C75" s="28" t="s">
        <v>333</v>
      </c>
      <c r="D75" s="81" t="s">
        <v>123</v>
      </c>
      <c r="E75" s="64" t="s">
        <v>111</v>
      </c>
      <c r="F75" s="114" t="s">
        <v>142</v>
      </c>
      <c r="G75" s="146" t="s">
        <v>334</v>
      </c>
      <c r="H75" s="130">
        <v>98588501</v>
      </c>
      <c r="I75" s="147">
        <v>4908936</v>
      </c>
      <c r="J75" s="148">
        <v>29453616</v>
      </c>
      <c r="K75" s="113" t="s">
        <v>48</v>
      </c>
      <c r="L75" s="96" t="s">
        <v>48</v>
      </c>
      <c r="M75" s="97" t="s">
        <v>218</v>
      </c>
      <c r="N75" s="98" cm="1">
        <f t="array" ref="N75">_xlfn.XLOOKUP(Contrato[[#This Row],[SUPERVISOR TITULAR]],[1]!PERSONAL_ACTIVO_2024[[#All],[Nombre completo]],[1]!PERSONAL_ACTIVO_2024[[#All],[Documento identidad]],"",0)</f>
        <v>98556206</v>
      </c>
      <c r="O75" s="97" t="s">
        <v>222</v>
      </c>
      <c r="P75" s="99" cm="1">
        <f t="array" ref="P75">_xlfn.XLOOKUP(Contrato[[#This Row],[SUPERVISOR SUPLENTE ]],[1]!PERSONAL_ACTIVO_2024[[#All],[Nombre completo]],[1]!PERSONAL_ACTIVO_2024[[#All],[Documento identidad]],"",0)</f>
        <v>10267189</v>
      </c>
      <c r="Q75" s="159">
        <v>75</v>
      </c>
      <c r="R75" s="42" t="str" cm="1">
        <f t="array" ref="R75">_xlfn.XLOOKUP(Contrato[[#This Row],[CDP]],[1]!DISPONIBILIDADES_2024[[#All],[consecutivo]],[1]!DISPONIBILIDADES_2024[[#All],[fecha_aprobacion]],"",0)</f>
        <v>6/02/2024 11:28</v>
      </c>
      <c r="S75" s="43">
        <f>SUMIF([1]!DISPONIBILIDADES_2024[[#All],[consecutivo]],Contrato[[#This Row],[CDP]],[1]!DISPONIBILIDADES_2024[[#All],[valor_total_rubro]])</f>
        <v>0</v>
      </c>
      <c r="T75" s="44" cm="1">
        <f t="array" ref="T75">_xlfn.XLOOKUP(Contrato[[#This Row],[CONTRATO]]&amp;Contrato[[#This Row],[CDP]],[1]!Corr_Contr_CDP[[#All],[CONTRATO-CDP]],[1]!Corr_Contr_CDP[[#All],[CRP]],_xlfn.XLOOKUP(Contrato[[#This Row],[CDP]],[1]!COMPROMISOS_2024[[#All],[disponibilidad]],[1]!COMPROMISOS_2024[[#All],[consecutivo]],"",0),0)</f>
        <v>952</v>
      </c>
      <c r="U75" s="45" t="str" cm="1">
        <f t="array" ref="U75">+_xlfn.XLOOKUP(Contrato[[#This Row],[RCP]],[1]!COMPROMISOS_2024[[#All],[consecutivo]],[1]!COMPROMISOS_2024[[#All],[fecha_aprobacion]],"",0)</f>
        <v>15/02/2024 21:43</v>
      </c>
      <c r="V75" s="46">
        <f>SUMIF([1]!COMPROMISOS_2024[[#All],[consecutivo]],Contrato[[#This Row],[RCP]],[1]!COMPROMISOS_2024[[#All],[valor_total]])</f>
        <v>29453616</v>
      </c>
      <c r="W75" s="47">
        <v>45337</v>
      </c>
      <c r="X75" s="47">
        <v>45338</v>
      </c>
      <c r="Y75" s="48">
        <v>45338</v>
      </c>
      <c r="Z75" s="49">
        <v>45519</v>
      </c>
      <c r="AA75" s="101" t="s">
        <v>307</v>
      </c>
      <c r="AB75" s="160" t="s">
        <v>293</v>
      </c>
      <c r="AC75" s="160"/>
      <c r="AD75" s="103">
        <v>202000003614</v>
      </c>
      <c r="AE75" s="54" t="s">
        <v>75</v>
      </c>
      <c r="AF75" s="55" t="str">
        <f>TEXT(LEFT(Contrato[[#This Row],[CONTRATO]],3),"0")</f>
        <v>50</v>
      </c>
      <c r="AG75" s="55" t="str">
        <f>IF(LEN(Contrato[[#This Row],[Contrato2]])=3,Contrato[[#This Row],[Contrato2]],TEXT(Contrato[[#This Row],[Contrato2]],"000"))</f>
        <v>050</v>
      </c>
      <c r="AH75" s="56">
        <f ca="1">IFERROR(_xlfn.DAYS(Contrato[[#This Row],[Fecha Proyectada liquidación]],TODAY())/30,"")</f>
        <v>-2.4666666666666668</v>
      </c>
      <c r="AI75" s="57">
        <f>+Contrato[[#This Row],[FECHA TERMINACIÓN ]]+120</f>
        <v>45639</v>
      </c>
      <c r="AK75" s="59" t="str">
        <f ca="1">IF(Contrato[[#This Row],[FECHA TERMINACIÓN ]]&lt;TODAY(), "Terminado",IF(ISNUMBER(Contrato[[#This Row],[Fecha Real de liquiidación ]]),"Liquidado",IF(Contrato[[#This Row],[FECHA TERMINACIÓN ]]&gt;=TODAY(),"En ejecución","")))</f>
        <v>Terminado</v>
      </c>
      <c r="AL75" s="60">
        <f>SUMIF([1]!COMPROMISOS_2024[[#All],[consecutivo]],Contrato[[#This Row],[RCP]],[1]!COMPROMISOS_2024[[#All],[Total pagado]])</f>
        <v>29453616</v>
      </c>
      <c r="AM75" s="61">
        <f>IFERROR(Contrato[[#This Row],[Pagos]]/Contrato[[#This Row],[VALOR CONTRATO]],0)</f>
        <v>1</v>
      </c>
      <c r="AN75" s="104">
        <f>+Contrato[[#This Row],[VALOR CONTRATO]]-Contrato[[#This Row],[Pagos]]</f>
        <v>0</v>
      </c>
      <c r="AO75" s="54" t="str" cm="1">
        <f t="array" ref="AO75">_xlfn.XLOOKUP(Contrato[[#This Row],[DOCUMENTO ]],[1]!PERSONAL_ACTIVO_2024[[#All],[Documento identidad]],[1]!PERSONAL_ACTIVO_2024[[#All],[Mail ]],0,0)</f>
        <v>ahiguitae@indeportesantioquia.gov.co</v>
      </c>
      <c r="AP75" s="54" t="str" cm="1">
        <f t="array" ref="AP75">_xlfn.XLOOKUP(Contrato[[#This Row],[DOCUMENTO]],[1]!PERSONAL_ACTIVO_2024[[#All],[Documento identidad]],[1]!PERSONAL_ACTIVO_2024[[#All],[Mail ]],0,0)</f>
        <v>hveleza@indeportesantioquia.gov.co</v>
      </c>
      <c r="AQ75" s="54" cm="1">
        <f t="array" ref="AQ75">IF(ISBLANK(Contrato[[#This Row],[DEPENDENCIA ]]),0,IFERROR(_xlfn.XLOOKUP(Contrato[[#This Row],[DEPENDENCIA ]],[1]!PERSONAL_ACTIVO_2024[[#All],[Dependencia]],[1]!PERSONAL_ACTIVO_2024[[#All],[Mail ]],0,0),0))</f>
        <v>0</v>
      </c>
    </row>
    <row r="76" spans="1:43" s="54" customFormat="1" ht="34.5" customHeight="1" x14ac:dyDescent="0.25">
      <c r="A76" s="27">
        <v>147</v>
      </c>
      <c r="B76" s="26">
        <v>51</v>
      </c>
      <c r="C76" s="28" t="s">
        <v>335</v>
      </c>
      <c r="D76" s="81" t="s">
        <v>123</v>
      </c>
      <c r="E76" s="64" t="s">
        <v>111</v>
      </c>
      <c r="F76" s="114" t="s">
        <v>142</v>
      </c>
      <c r="G76" s="146" t="s">
        <v>336</v>
      </c>
      <c r="H76" s="130">
        <v>1036638220</v>
      </c>
      <c r="I76" s="147">
        <v>4908936</v>
      </c>
      <c r="J76" s="148">
        <v>29453616</v>
      </c>
      <c r="K76" s="113" t="s">
        <v>48</v>
      </c>
      <c r="L76" s="96" t="s">
        <v>48</v>
      </c>
      <c r="M76" s="97" t="s">
        <v>218</v>
      </c>
      <c r="N76" s="98" cm="1">
        <f t="array" ref="N76">_xlfn.XLOOKUP(Contrato[[#This Row],[SUPERVISOR TITULAR]],[1]!PERSONAL_ACTIVO_2024[[#All],[Nombre completo]],[1]!PERSONAL_ACTIVO_2024[[#All],[Documento identidad]],"",0)</f>
        <v>98556206</v>
      </c>
      <c r="O76" s="97" t="s">
        <v>222</v>
      </c>
      <c r="P76" s="99" cm="1">
        <f t="array" ref="P76">_xlfn.XLOOKUP(Contrato[[#This Row],[SUPERVISOR SUPLENTE ]],[1]!PERSONAL_ACTIVO_2024[[#All],[Nombre completo]],[1]!PERSONAL_ACTIVO_2024[[#All],[Documento identidad]],"",0)</f>
        <v>10267189</v>
      </c>
      <c r="Q76" s="159">
        <v>76</v>
      </c>
      <c r="R76" s="42" t="str" cm="1">
        <f t="array" ref="R76">_xlfn.XLOOKUP(Contrato[[#This Row],[CDP]],[1]!DISPONIBILIDADES_2024[[#All],[consecutivo]],[1]!DISPONIBILIDADES_2024[[#All],[fecha_aprobacion]],"",0)</f>
        <v>6/02/2024 11:29</v>
      </c>
      <c r="S76" s="43">
        <f>SUMIF([1]!DISPONIBILIDADES_2024[[#All],[consecutivo]],Contrato[[#This Row],[CDP]],[1]!DISPONIBILIDADES_2024[[#All],[valor_total_rubro]])</f>
        <v>0</v>
      </c>
      <c r="T76" s="44" cm="1">
        <f t="array" ref="T76">_xlfn.XLOOKUP(Contrato[[#This Row],[CONTRATO]]&amp;Contrato[[#This Row],[CDP]],[1]!Corr_Contr_CDP[[#All],[CONTRATO-CDP]],[1]!Corr_Contr_CDP[[#All],[CRP]],_xlfn.XLOOKUP(Contrato[[#This Row],[CDP]],[1]!COMPROMISOS_2024[[#All],[disponibilidad]],[1]!COMPROMISOS_2024[[#All],[consecutivo]],"",0),0)</f>
        <v>962</v>
      </c>
      <c r="U76" s="45" t="str" cm="1">
        <f t="array" ref="U76">+_xlfn.XLOOKUP(Contrato[[#This Row],[RCP]],[1]!COMPROMISOS_2024[[#All],[consecutivo]],[1]!COMPROMISOS_2024[[#All],[fecha_aprobacion]],"",0)</f>
        <v>15/02/2024 22:38</v>
      </c>
      <c r="V76" s="46">
        <f>SUMIF([1]!COMPROMISOS_2024[[#All],[consecutivo]],Contrato[[#This Row],[RCP]],[1]!COMPROMISOS_2024[[#All],[valor_total]])</f>
        <v>29453616</v>
      </c>
      <c r="W76" s="47">
        <v>45336</v>
      </c>
      <c r="X76" s="47">
        <v>45338</v>
      </c>
      <c r="Y76" s="48">
        <v>45338</v>
      </c>
      <c r="Z76" s="49">
        <v>45519</v>
      </c>
      <c r="AA76" s="101" t="s">
        <v>310</v>
      </c>
      <c r="AB76" s="160" t="s">
        <v>293</v>
      </c>
      <c r="AC76" s="160"/>
      <c r="AD76" s="103">
        <v>202000003615</v>
      </c>
      <c r="AE76" s="54" t="s">
        <v>75</v>
      </c>
      <c r="AF76" s="55" t="str">
        <f>TEXT(LEFT(Contrato[[#This Row],[CONTRATO]],3),"0")</f>
        <v>51</v>
      </c>
      <c r="AG76" s="55" t="str">
        <f>IF(LEN(Contrato[[#This Row],[Contrato2]])=3,Contrato[[#This Row],[Contrato2]],TEXT(Contrato[[#This Row],[Contrato2]],"000"))</f>
        <v>051</v>
      </c>
      <c r="AH76" s="56">
        <f ca="1">IFERROR(_xlfn.DAYS(Contrato[[#This Row],[Fecha Proyectada liquidación]],TODAY())/30,"")</f>
        <v>-2.4666666666666668</v>
      </c>
      <c r="AI76" s="57">
        <f>+Contrato[[#This Row],[FECHA TERMINACIÓN ]]+120</f>
        <v>45639</v>
      </c>
      <c r="AK76" s="59" t="str">
        <f ca="1">IF(Contrato[[#This Row],[FECHA TERMINACIÓN ]]&lt;TODAY(), "Terminado",IF(ISNUMBER(Contrato[[#This Row],[Fecha Real de liquiidación ]]),"Liquidado",IF(Contrato[[#This Row],[FECHA TERMINACIÓN ]]&gt;=TODAY(),"En ejecución","")))</f>
        <v>Terminado</v>
      </c>
      <c r="AL76" s="60">
        <f>SUMIF([1]!COMPROMISOS_2024[[#All],[consecutivo]],Contrato[[#This Row],[RCP]],[1]!COMPROMISOS_2024[[#All],[Total pagado]])</f>
        <v>29453616</v>
      </c>
      <c r="AM76" s="61">
        <f>IFERROR(Contrato[[#This Row],[Pagos]]/Contrato[[#This Row],[VALOR CONTRATO]],0)</f>
        <v>1</v>
      </c>
      <c r="AN76" s="104">
        <f>+Contrato[[#This Row],[VALOR CONTRATO]]-Contrato[[#This Row],[Pagos]]</f>
        <v>0</v>
      </c>
      <c r="AO76" s="54" t="str" cm="1">
        <f t="array" ref="AO76">_xlfn.XLOOKUP(Contrato[[#This Row],[DOCUMENTO ]],[1]!PERSONAL_ACTIVO_2024[[#All],[Documento identidad]],[1]!PERSONAL_ACTIVO_2024[[#All],[Mail ]],0,0)</f>
        <v>ahiguitae@indeportesantioquia.gov.co</v>
      </c>
      <c r="AP76" s="54" t="str" cm="1">
        <f t="array" ref="AP76">_xlfn.XLOOKUP(Contrato[[#This Row],[DOCUMENTO]],[1]!PERSONAL_ACTIVO_2024[[#All],[Documento identidad]],[1]!PERSONAL_ACTIVO_2024[[#All],[Mail ]],0,0)</f>
        <v>hveleza@indeportesantioquia.gov.co</v>
      </c>
      <c r="AQ76" s="54" cm="1">
        <f t="array" ref="AQ76">IF(ISBLANK(Contrato[[#This Row],[DEPENDENCIA ]]),0,IFERROR(_xlfn.XLOOKUP(Contrato[[#This Row],[DEPENDENCIA ]],[1]!PERSONAL_ACTIVO_2024[[#All],[Dependencia]],[1]!PERSONAL_ACTIVO_2024[[#All],[Mail ]],0,0),0))</f>
        <v>0</v>
      </c>
    </row>
    <row r="77" spans="1:43" s="54" customFormat="1" ht="34.5" customHeight="1" x14ac:dyDescent="0.25">
      <c r="A77" s="27">
        <v>148</v>
      </c>
      <c r="B77" s="26">
        <v>52</v>
      </c>
      <c r="C77" s="28" t="s">
        <v>337</v>
      </c>
      <c r="D77" s="81" t="s">
        <v>123</v>
      </c>
      <c r="E77" s="64" t="s">
        <v>111</v>
      </c>
      <c r="F77" s="114" t="s">
        <v>142</v>
      </c>
      <c r="G77" s="146" t="s">
        <v>338</v>
      </c>
      <c r="H77" s="130">
        <v>1152456582</v>
      </c>
      <c r="I77" s="147">
        <v>3952382</v>
      </c>
      <c r="J77" s="148">
        <v>23714292</v>
      </c>
      <c r="K77" s="113" t="s">
        <v>48</v>
      </c>
      <c r="L77" s="96" t="s">
        <v>48</v>
      </c>
      <c r="M77" s="97" t="s">
        <v>218</v>
      </c>
      <c r="N77" s="98" cm="1">
        <f t="array" ref="N77">_xlfn.XLOOKUP(Contrato[[#This Row],[SUPERVISOR TITULAR]],[1]!PERSONAL_ACTIVO_2024[[#All],[Nombre completo]],[1]!PERSONAL_ACTIVO_2024[[#All],[Documento identidad]],"",0)</f>
        <v>98556206</v>
      </c>
      <c r="O77" s="97" t="s">
        <v>222</v>
      </c>
      <c r="P77" s="99" cm="1">
        <f t="array" ref="P77">_xlfn.XLOOKUP(Contrato[[#This Row],[SUPERVISOR SUPLENTE ]],[1]!PERSONAL_ACTIVO_2024[[#All],[Nombre completo]],[1]!PERSONAL_ACTIVO_2024[[#All],[Documento identidad]],"",0)</f>
        <v>10267189</v>
      </c>
      <c r="Q77" s="159">
        <v>77</v>
      </c>
      <c r="R77" s="42" t="str" cm="1">
        <f t="array" ref="R77">_xlfn.XLOOKUP(Contrato[[#This Row],[CDP]],[1]!DISPONIBILIDADES_2024[[#All],[consecutivo]],[1]!DISPONIBILIDADES_2024[[#All],[fecha_aprobacion]],"",0)</f>
        <v>6/02/2024 11:31</v>
      </c>
      <c r="S77" s="43">
        <f>SUMIF([1]!DISPONIBILIDADES_2024[[#All],[consecutivo]],Contrato[[#This Row],[CDP]],[1]!DISPONIBILIDADES_2024[[#All],[valor_total_rubro]])</f>
        <v>0</v>
      </c>
      <c r="T77" s="44" cm="1">
        <f t="array" ref="T77">_xlfn.XLOOKUP(Contrato[[#This Row],[CONTRATO]]&amp;Contrato[[#This Row],[CDP]],[1]!Corr_Contr_CDP[[#All],[CONTRATO-CDP]],[1]!Corr_Contr_CDP[[#All],[CRP]],_xlfn.XLOOKUP(Contrato[[#This Row],[CDP]],[1]!COMPROMISOS_2024[[#All],[disponibilidad]],[1]!COMPROMISOS_2024[[#All],[consecutivo]],"",0),0)</f>
        <v>945</v>
      </c>
      <c r="U77" s="45" t="str" cm="1">
        <f t="array" ref="U77">+_xlfn.XLOOKUP(Contrato[[#This Row],[RCP]],[1]!COMPROMISOS_2024[[#All],[consecutivo]],[1]!COMPROMISOS_2024[[#All],[fecha_aprobacion]],"",0)</f>
        <v>15/02/2024 16:52</v>
      </c>
      <c r="V77" s="46">
        <f>SUMIF([1]!COMPROMISOS_2024[[#All],[consecutivo]],Contrato[[#This Row],[RCP]],[1]!COMPROMISOS_2024[[#All],[valor_total]])</f>
        <v>23714292</v>
      </c>
      <c r="W77" s="47">
        <v>45336</v>
      </c>
      <c r="X77" s="47">
        <v>45338</v>
      </c>
      <c r="Y77" s="48">
        <v>45338</v>
      </c>
      <c r="Z77" s="49">
        <v>45519</v>
      </c>
      <c r="AA77" s="123" t="s">
        <v>310</v>
      </c>
      <c r="AB77" s="160" t="s">
        <v>293</v>
      </c>
      <c r="AC77" s="160"/>
      <c r="AD77" s="103">
        <v>202000003616</v>
      </c>
      <c r="AE77" s="54" t="s">
        <v>75</v>
      </c>
      <c r="AF77" s="55" t="str">
        <f>TEXT(LEFT(Contrato[[#This Row],[CONTRATO]],3),"0")</f>
        <v>52</v>
      </c>
      <c r="AG77" s="55" t="str">
        <f>IF(LEN(Contrato[[#This Row],[Contrato2]])=3,Contrato[[#This Row],[Contrato2]],TEXT(Contrato[[#This Row],[Contrato2]],"000"))</f>
        <v>052</v>
      </c>
      <c r="AH77" s="56">
        <f ca="1">IFERROR(_xlfn.DAYS(Contrato[[#This Row],[Fecha Proyectada liquidación]],TODAY())/30,"")</f>
        <v>-2.4666666666666668</v>
      </c>
      <c r="AI77" s="57">
        <f>+Contrato[[#This Row],[FECHA TERMINACIÓN ]]+120</f>
        <v>45639</v>
      </c>
      <c r="AK77" s="59" t="str">
        <f ca="1">IF(Contrato[[#This Row],[FECHA TERMINACIÓN ]]&lt;TODAY(), "Terminado",IF(ISNUMBER(Contrato[[#This Row],[Fecha Real de liquiidación ]]),"Liquidado",IF(Contrato[[#This Row],[FECHA TERMINACIÓN ]]&gt;=TODAY(),"En ejecución","")))</f>
        <v>Terminado</v>
      </c>
      <c r="AL77" s="60">
        <f>SUMIF([1]!COMPROMISOS_2024[[#All],[consecutivo]],Contrato[[#This Row],[RCP]],[1]!COMPROMISOS_2024[[#All],[Total pagado]])</f>
        <v>23714292</v>
      </c>
      <c r="AM77" s="61">
        <f>IFERROR(Contrato[[#This Row],[Pagos]]/Contrato[[#This Row],[VALOR CONTRATO]],0)</f>
        <v>1</v>
      </c>
      <c r="AN77" s="104">
        <f>+Contrato[[#This Row],[VALOR CONTRATO]]-Contrato[[#This Row],[Pagos]]</f>
        <v>0</v>
      </c>
      <c r="AO77" s="54" t="str" cm="1">
        <f t="array" ref="AO77">_xlfn.XLOOKUP(Contrato[[#This Row],[DOCUMENTO ]],[1]!PERSONAL_ACTIVO_2024[[#All],[Documento identidad]],[1]!PERSONAL_ACTIVO_2024[[#All],[Mail ]],0,0)</f>
        <v>ahiguitae@indeportesantioquia.gov.co</v>
      </c>
      <c r="AP77" s="54" t="str" cm="1">
        <f t="array" ref="AP77">_xlfn.XLOOKUP(Contrato[[#This Row],[DOCUMENTO]],[1]!PERSONAL_ACTIVO_2024[[#All],[Documento identidad]],[1]!PERSONAL_ACTIVO_2024[[#All],[Mail ]],0,0)</f>
        <v>hveleza@indeportesantioquia.gov.co</v>
      </c>
      <c r="AQ77" s="54" cm="1">
        <f t="array" ref="AQ77">IF(ISBLANK(Contrato[[#This Row],[DEPENDENCIA ]]),0,IFERROR(_xlfn.XLOOKUP(Contrato[[#This Row],[DEPENDENCIA ]],[1]!PERSONAL_ACTIVO_2024[[#All],[Dependencia]],[1]!PERSONAL_ACTIVO_2024[[#All],[Mail ]],0,0),0))</f>
        <v>0</v>
      </c>
    </row>
    <row r="78" spans="1:43" s="54" customFormat="1" ht="34.5" customHeight="1" x14ac:dyDescent="0.25">
      <c r="A78" s="27">
        <v>149</v>
      </c>
      <c r="B78" s="26">
        <v>53</v>
      </c>
      <c r="C78" s="28" t="s">
        <v>339</v>
      </c>
      <c r="D78" s="81" t="s">
        <v>123</v>
      </c>
      <c r="E78" s="64" t="s">
        <v>111</v>
      </c>
      <c r="F78" s="114" t="s">
        <v>142</v>
      </c>
      <c r="G78" s="146" t="s">
        <v>340</v>
      </c>
      <c r="H78" s="130">
        <v>1036603305</v>
      </c>
      <c r="I78" s="147">
        <v>4908936</v>
      </c>
      <c r="J78" s="148">
        <v>29453616</v>
      </c>
      <c r="K78" s="113" t="s">
        <v>48</v>
      </c>
      <c r="L78" s="96" t="s">
        <v>48</v>
      </c>
      <c r="M78" s="97" t="s">
        <v>218</v>
      </c>
      <c r="N78" s="98" cm="1">
        <f t="array" ref="N78">_xlfn.XLOOKUP(Contrato[[#This Row],[SUPERVISOR TITULAR]],[1]!PERSONAL_ACTIVO_2024[[#All],[Nombre completo]],[1]!PERSONAL_ACTIVO_2024[[#All],[Documento identidad]],"",0)</f>
        <v>98556206</v>
      </c>
      <c r="O78" s="97" t="s">
        <v>222</v>
      </c>
      <c r="P78" s="99" cm="1">
        <f t="array" ref="P78">_xlfn.XLOOKUP(Contrato[[#This Row],[SUPERVISOR SUPLENTE ]],[1]!PERSONAL_ACTIVO_2024[[#All],[Nombre completo]],[1]!PERSONAL_ACTIVO_2024[[#All],[Documento identidad]],"",0)</f>
        <v>10267189</v>
      </c>
      <c r="Q78" s="159">
        <v>78</v>
      </c>
      <c r="R78" s="42" t="str" cm="1">
        <f t="array" ref="R78">_xlfn.XLOOKUP(Contrato[[#This Row],[CDP]],[1]!DISPONIBILIDADES_2024[[#All],[consecutivo]],[1]!DISPONIBILIDADES_2024[[#All],[fecha_aprobacion]],"",0)</f>
        <v>6/02/2024 11:32</v>
      </c>
      <c r="S78" s="43">
        <f>SUMIF([1]!DISPONIBILIDADES_2024[[#All],[consecutivo]],Contrato[[#This Row],[CDP]],[1]!DISPONIBILIDADES_2024[[#All],[valor_total_rubro]])</f>
        <v>0</v>
      </c>
      <c r="T78" s="44" cm="1">
        <f t="array" ref="T78">_xlfn.XLOOKUP(Contrato[[#This Row],[CONTRATO]]&amp;Contrato[[#This Row],[CDP]],[1]!Corr_Contr_CDP[[#All],[CONTRATO-CDP]],[1]!Corr_Contr_CDP[[#All],[CRP]],_xlfn.XLOOKUP(Contrato[[#This Row],[CDP]],[1]!COMPROMISOS_2024[[#All],[disponibilidad]],[1]!COMPROMISOS_2024[[#All],[consecutivo]],"",0),0)</f>
        <v>961</v>
      </c>
      <c r="U78" s="45" t="str" cm="1">
        <f t="array" ref="U78">+_xlfn.XLOOKUP(Contrato[[#This Row],[RCP]],[1]!COMPROMISOS_2024[[#All],[consecutivo]],[1]!COMPROMISOS_2024[[#All],[fecha_aprobacion]],"",0)</f>
        <v>15/02/2024 22:34</v>
      </c>
      <c r="V78" s="46">
        <f>SUMIF([1]!COMPROMISOS_2024[[#All],[consecutivo]],Contrato[[#This Row],[RCP]],[1]!COMPROMISOS_2024[[#All],[valor_total]])</f>
        <v>29453616</v>
      </c>
      <c r="W78" s="47">
        <v>45336</v>
      </c>
      <c r="X78" s="47">
        <v>45338</v>
      </c>
      <c r="Y78" s="48">
        <v>45338</v>
      </c>
      <c r="Z78" s="49">
        <v>45519</v>
      </c>
      <c r="AA78" s="101" t="s">
        <v>307</v>
      </c>
      <c r="AB78" s="160" t="s">
        <v>293</v>
      </c>
      <c r="AC78" s="160"/>
      <c r="AD78" s="103">
        <v>202000003617</v>
      </c>
      <c r="AE78" s="54" t="s">
        <v>75</v>
      </c>
      <c r="AF78" s="55" t="str">
        <f>TEXT(LEFT(Contrato[[#This Row],[CONTRATO]],3),"0")</f>
        <v>53</v>
      </c>
      <c r="AG78" s="55" t="str">
        <f>IF(LEN(Contrato[[#This Row],[Contrato2]])=3,Contrato[[#This Row],[Contrato2]],TEXT(Contrato[[#This Row],[Contrato2]],"000"))</f>
        <v>053</v>
      </c>
      <c r="AH78" s="56">
        <f ca="1">IFERROR(_xlfn.DAYS(Contrato[[#This Row],[Fecha Proyectada liquidación]],TODAY())/30,"")</f>
        <v>-2.4666666666666668</v>
      </c>
      <c r="AI78" s="57">
        <f>+Contrato[[#This Row],[FECHA TERMINACIÓN ]]+120</f>
        <v>45639</v>
      </c>
      <c r="AK78" s="59" t="str">
        <f ca="1">IF(Contrato[[#This Row],[FECHA TERMINACIÓN ]]&lt;TODAY(), "Terminado",IF(ISNUMBER(Contrato[[#This Row],[Fecha Real de liquiidación ]]),"Liquidado",IF(Contrato[[#This Row],[FECHA TERMINACIÓN ]]&gt;=TODAY(),"En ejecución","")))</f>
        <v>Terminado</v>
      </c>
      <c r="AL78" s="60">
        <f>SUMIF([1]!COMPROMISOS_2024[[#All],[consecutivo]],Contrato[[#This Row],[RCP]],[1]!COMPROMISOS_2024[[#All],[Total pagado]])</f>
        <v>29453616</v>
      </c>
      <c r="AM78" s="61">
        <f>IFERROR(Contrato[[#This Row],[Pagos]]/Contrato[[#This Row],[VALOR CONTRATO]],0)</f>
        <v>1</v>
      </c>
      <c r="AN78" s="104">
        <f>+Contrato[[#This Row],[VALOR CONTRATO]]-Contrato[[#This Row],[Pagos]]</f>
        <v>0</v>
      </c>
      <c r="AO78" s="54" t="str" cm="1">
        <f t="array" ref="AO78">_xlfn.XLOOKUP(Contrato[[#This Row],[DOCUMENTO ]],[1]!PERSONAL_ACTIVO_2024[[#All],[Documento identidad]],[1]!PERSONAL_ACTIVO_2024[[#All],[Mail ]],0,0)</f>
        <v>ahiguitae@indeportesantioquia.gov.co</v>
      </c>
      <c r="AP78" s="54" t="str" cm="1">
        <f t="array" ref="AP78">_xlfn.XLOOKUP(Contrato[[#This Row],[DOCUMENTO]],[1]!PERSONAL_ACTIVO_2024[[#All],[Documento identidad]],[1]!PERSONAL_ACTIVO_2024[[#All],[Mail ]],0,0)</f>
        <v>hveleza@indeportesantioquia.gov.co</v>
      </c>
      <c r="AQ78" s="54" cm="1">
        <f t="array" ref="AQ78">IF(ISBLANK(Contrato[[#This Row],[DEPENDENCIA ]]),0,IFERROR(_xlfn.XLOOKUP(Contrato[[#This Row],[DEPENDENCIA ]],[1]!PERSONAL_ACTIVO_2024[[#All],[Dependencia]],[1]!PERSONAL_ACTIVO_2024[[#All],[Mail ]],0,0),0))</f>
        <v>0</v>
      </c>
    </row>
    <row r="79" spans="1:43" s="54" customFormat="1" ht="34.5" customHeight="1" x14ac:dyDescent="0.25">
      <c r="A79" s="27">
        <v>150</v>
      </c>
      <c r="B79" s="26">
        <v>54</v>
      </c>
      <c r="C79" s="28" t="s">
        <v>341</v>
      </c>
      <c r="D79" s="81" t="s">
        <v>123</v>
      </c>
      <c r="E79" s="64" t="s">
        <v>111</v>
      </c>
      <c r="F79" s="114" t="s">
        <v>142</v>
      </c>
      <c r="G79" s="146" t="s">
        <v>342</v>
      </c>
      <c r="H79" s="130">
        <v>3391900</v>
      </c>
      <c r="I79" s="147">
        <v>3952382</v>
      </c>
      <c r="J79" s="148">
        <v>23714292</v>
      </c>
      <c r="K79" s="113" t="s">
        <v>48</v>
      </c>
      <c r="L79" s="96" t="s">
        <v>48</v>
      </c>
      <c r="M79" s="97" t="s">
        <v>218</v>
      </c>
      <c r="N79" s="98" cm="1">
        <f t="array" ref="N79">_xlfn.XLOOKUP(Contrato[[#This Row],[SUPERVISOR TITULAR]],[1]!PERSONAL_ACTIVO_2024[[#All],[Nombre completo]],[1]!PERSONAL_ACTIVO_2024[[#All],[Documento identidad]],"",0)</f>
        <v>98556206</v>
      </c>
      <c r="O79" s="97" t="s">
        <v>222</v>
      </c>
      <c r="P79" s="99" cm="1">
        <f t="array" ref="P79">_xlfn.XLOOKUP(Contrato[[#This Row],[SUPERVISOR SUPLENTE ]],[1]!PERSONAL_ACTIVO_2024[[#All],[Nombre completo]],[1]!PERSONAL_ACTIVO_2024[[#All],[Documento identidad]],"",0)</f>
        <v>10267189</v>
      </c>
      <c r="Q79" s="159">
        <v>79</v>
      </c>
      <c r="R79" s="42" t="str" cm="1">
        <f t="array" ref="R79">_xlfn.XLOOKUP(Contrato[[#This Row],[CDP]],[1]!DISPONIBILIDADES_2024[[#All],[consecutivo]],[1]!DISPONIBILIDADES_2024[[#All],[fecha_aprobacion]],"",0)</f>
        <v>6/02/2024 11:42</v>
      </c>
      <c r="S79" s="43">
        <f>SUMIF([1]!DISPONIBILIDADES_2024[[#All],[consecutivo]],Contrato[[#This Row],[CDP]],[1]!DISPONIBILIDADES_2024[[#All],[valor_total_rubro]])</f>
        <v>0</v>
      </c>
      <c r="T79" s="44" cm="1">
        <f t="array" ref="T79">_xlfn.XLOOKUP(Contrato[[#This Row],[CONTRATO]]&amp;Contrato[[#This Row],[CDP]],[1]!Corr_Contr_CDP[[#All],[CONTRATO-CDP]],[1]!Corr_Contr_CDP[[#All],[CRP]],_xlfn.XLOOKUP(Contrato[[#This Row],[CDP]],[1]!COMPROMISOS_2024[[#All],[disponibilidad]],[1]!COMPROMISOS_2024[[#All],[consecutivo]],"",0),0)</f>
        <v>930</v>
      </c>
      <c r="U79" s="45" t="str" cm="1">
        <f t="array" ref="U79">+_xlfn.XLOOKUP(Contrato[[#This Row],[RCP]],[1]!COMPROMISOS_2024[[#All],[consecutivo]],[1]!COMPROMISOS_2024[[#All],[fecha_aprobacion]],"",0)</f>
        <v>15/02/2024 15:12</v>
      </c>
      <c r="V79" s="46">
        <f>SUMIF([1]!COMPROMISOS_2024[[#All],[consecutivo]],Contrato[[#This Row],[RCP]],[1]!COMPROMISOS_2024[[#All],[valor_total]])</f>
        <v>23714292</v>
      </c>
      <c r="W79" s="47">
        <v>45336</v>
      </c>
      <c r="X79" s="47">
        <v>45337</v>
      </c>
      <c r="Y79" s="48">
        <v>45338</v>
      </c>
      <c r="Z79" s="49">
        <v>45519</v>
      </c>
      <c r="AA79" s="170" t="s">
        <v>343</v>
      </c>
      <c r="AB79" s="160" t="s">
        <v>293</v>
      </c>
      <c r="AC79" s="160"/>
      <c r="AD79" s="103">
        <v>202000003618</v>
      </c>
      <c r="AE79" s="54" t="s">
        <v>75</v>
      </c>
      <c r="AF79" s="55" t="str">
        <f>TEXT(LEFT(Contrato[[#This Row],[CONTRATO]],3),"0")</f>
        <v>54</v>
      </c>
      <c r="AG79" s="55" t="str">
        <f>IF(LEN(Contrato[[#This Row],[Contrato2]])=3,Contrato[[#This Row],[Contrato2]],TEXT(Contrato[[#This Row],[Contrato2]],"000"))</f>
        <v>054</v>
      </c>
      <c r="AH79" s="56">
        <f ca="1">IFERROR(_xlfn.DAYS(Contrato[[#This Row],[Fecha Proyectada liquidación]],TODAY())/30,"")</f>
        <v>-2.4666666666666668</v>
      </c>
      <c r="AI79" s="57">
        <f>+Contrato[[#This Row],[FECHA TERMINACIÓN ]]+120</f>
        <v>45639</v>
      </c>
      <c r="AK79" s="59" t="str">
        <f ca="1">IF(Contrato[[#This Row],[FECHA TERMINACIÓN ]]&lt;TODAY(), "Terminado",IF(ISNUMBER(Contrato[[#This Row],[Fecha Real de liquiidación ]]),"Liquidado",IF(Contrato[[#This Row],[FECHA TERMINACIÓN ]]&gt;=TODAY(),"En ejecución","")))</f>
        <v>Terminado</v>
      </c>
      <c r="AL79" s="60">
        <f>SUMIF([1]!COMPROMISOS_2024[[#All],[consecutivo]],Contrato[[#This Row],[RCP]],[1]!COMPROMISOS_2024[[#All],[Total pagado]])</f>
        <v>23714292</v>
      </c>
      <c r="AM79" s="61">
        <f>IFERROR(Contrato[[#This Row],[Pagos]]/Contrato[[#This Row],[VALOR CONTRATO]],0)</f>
        <v>1</v>
      </c>
      <c r="AN79" s="104">
        <f>+Contrato[[#This Row],[VALOR CONTRATO]]-Contrato[[#This Row],[Pagos]]</f>
        <v>0</v>
      </c>
      <c r="AO79" s="54" t="str" cm="1">
        <f t="array" ref="AO79">_xlfn.XLOOKUP(Contrato[[#This Row],[DOCUMENTO ]],[1]!PERSONAL_ACTIVO_2024[[#All],[Documento identidad]],[1]!PERSONAL_ACTIVO_2024[[#All],[Mail ]],0,0)</f>
        <v>ahiguitae@indeportesantioquia.gov.co</v>
      </c>
      <c r="AP79" s="54" t="str" cm="1">
        <f t="array" ref="AP79">_xlfn.XLOOKUP(Contrato[[#This Row],[DOCUMENTO]],[1]!PERSONAL_ACTIVO_2024[[#All],[Documento identidad]],[1]!PERSONAL_ACTIVO_2024[[#All],[Mail ]],0,0)</f>
        <v>hveleza@indeportesantioquia.gov.co</v>
      </c>
      <c r="AQ79" s="54" cm="1">
        <f t="array" ref="AQ79">IF(ISBLANK(Contrato[[#This Row],[DEPENDENCIA ]]),0,IFERROR(_xlfn.XLOOKUP(Contrato[[#This Row],[DEPENDENCIA ]],[1]!PERSONAL_ACTIVO_2024[[#All],[Dependencia]],[1]!PERSONAL_ACTIVO_2024[[#All],[Mail ]],0,0),0))</f>
        <v>0</v>
      </c>
    </row>
    <row r="80" spans="1:43" s="54" customFormat="1" ht="34.5" customHeight="1" x14ac:dyDescent="0.25">
      <c r="A80" s="27">
        <v>151</v>
      </c>
      <c r="B80" s="26">
        <v>55</v>
      </c>
      <c r="C80" s="28" t="s">
        <v>344</v>
      </c>
      <c r="D80" s="81" t="s">
        <v>123</v>
      </c>
      <c r="E80" s="64" t="s">
        <v>111</v>
      </c>
      <c r="F80" s="114" t="s">
        <v>142</v>
      </c>
      <c r="G80" s="146" t="s">
        <v>345</v>
      </c>
      <c r="H80" s="130">
        <v>98554081</v>
      </c>
      <c r="I80" s="147">
        <v>7908765</v>
      </c>
      <c r="J80" s="148">
        <v>47452590</v>
      </c>
      <c r="K80" s="113" t="s">
        <v>48</v>
      </c>
      <c r="L80" s="96" t="s">
        <v>48</v>
      </c>
      <c r="M80" s="97" t="s">
        <v>218</v>
      </c>
      <c r="N80" s="98" cm="1">
        <f t="array" ref="N80">_xlfn.XLOOKUP(Contrato[[#This Row],[SUPERVISOR TITULAR]],[1]!PERSONAL_ACTIVO_2024[[#All],[Nombre completo]],[1]!PERSONAL_ACTIVO_2024[[#All],[Documento identidad]],"",0)</f>
        <v>98556206</v>
      </c>
      <c r="O80" s="97" t="s">
        <v>222</v>
      </c>
      <c r="P80" s="99" cm="1">
        <f t="array" ref="P80">_xlfn.XLOOKUP(Contrato[[#This Row],[SUPERVISOR SUPLENTE ]],[1]!PERSONAL_ACTIVO_2024[[#All],[Nombre completo]],[1]!PERSONAL_ACTIVO_2024[[#All],[Documento identidad]],"",0)</f>
        <v>10267189</v>
      </c>
      <c r="Q80" s="159">
        <v>80</v>
      </c>
      <c r="R80" s="42" t="str" cm="1">
        <f t="array" ref="R80">_xlfn.XLOOKUP(Contrato[[#This Row],[CDP]],[1]!DISPONIBILIDADES_2024[[#All],[consecutivo]],[1]!DISPONIBILIDADES_2024[[#All],[fecha_aprobacion]],"",0)</f>
        <v>6/02/2024 11:43</v>
      </c>
      <c r="S80" s="43">
        <f>SUMIF([1]!DISPONIBILIDADES_2024[[#All],[consecutivo]],Contrato[[#This Row],[CDP]],[1]!DISPONIBILIDADES_2024[[#All],[valor_total_rubro]])</f>
        <v>0</v>
      </c>
      <c r="T80" s="44" cm="1">
        <f t="array" ref="T80">_xlfn.XLOOKUP(Contrato[[#This Row],[CONTRATO]]&amp;Contrato[[#This Row],[CDP]],[1]!Corr_Contr_CDP[[#All],[CONTRATO-CDP]],[1]!Corr_Contr_CDP[[#All],[CRP]],_xlfn.XLOOKUP(Contrato[[#This Row],[CDP]],[1]!COMPROMISOS_2024[[#All],[disponibilidad]],[1]!COMPROMISOS_2024[[#All],[consecutivo]],"",0),0)</f>
        <v>970</v>
      </c>
      <c r="U80" s="45" t="str" cm="1">
        <f t="array" ref="U80">+_xlfn.XLOOKUP(Contrato[[#This Row],[RCP]],[1]!COMPROMISOS_2024[[#All],[consecutivo]],[1]!COMPROMISOS_2024[[#All],[fecha_aprobacion]],"",0)</f>
        <v>16/02/2024 7:22</v>
      </c>
      <c r="V80" s="46">
        <f>SUMIF([1]!COMPROMISOS_2024[[#All],[consecutivo]],Contrato[[#This Row],[RCP]],[1]!COMPROMISOS_2024[[#All],[valor_total]])</f>
        <v>47452590</v>
      </c>
      <c r="W80" s="47">
        <v>45336</v>
      </c>
      <c r="X80" s="47">
        <v>45338</v>
      </c>
      <c r="Y80" s="48">
        <v>45338</v>
      </c>
      <c r="Z80" s="49">
        <v>45519</v>
      </c>
      <c r="AA80" s="101" t="s">
        <v>307</v>
      </c>
      <c r="AB80" s="160" t="s">
        <v>293</v>
      </c>
      <c r="AC80" s="160"/>
      <c r="AD80" s="103">
        <v>202000003619</v>
      </c>
      <c r="AE80" s="54" t="s">
        <v>75</v>
      </c>
      <c r="AF80" s="55" t="str">
        <f>TEXT(LEFT(Contrato[[#This Row],[CONTRATO]],3),"0")</f>
        <v>55</v>
      </c>
      <c r="AG80" s="55" t="str">
        <f>IF(LEN(Contrato[[#This Row],[Contrato2]])=3,Contrato[[#This Row],[Contrato2]],TEXT(Contrato[[#This Row],[Contrato2]],"000"))</f>
        <v>055</v>
      </c>
      <c r="AH80" s="56">
        <f ca="1">IFERROR(_xlfn.DAYS(Contrato[[#This Row],[Fecha Proyectada liquidación]],TODAY())/30,"")</f>
        <v>-2.4666666666666668</v>
      </c>
      <c r="AI80" s="57">
        <f>+Contrato[[#This Row],[FECHA TERMINACIÓN ]]+120</f>
        <v>45639</v>
      </c>
      <c r="AK80" s="59" t="str">
        <f ca="1">IF(Contrato[[#This Row],[FECHA TERMINACIÓN ]]&lt;TODAY(), "Terminado",IF(ISNUMBER(Contrato[[#This Row],[Fecha Real de liquiidación ]]),"Liquidado",IF(Contrato[[#This Row],[FECHA TERMINACIÓN ]]&gt;=TODAY(),"En ejecución","")))</f>
        <v>Terminado</v>
      </c>
      <c r="AL80" s="60">
        <f>SUMIF([1]!COMPROMISOS_2024[[#All],[consecutivo]],Contrato[[#This Row],[RCP]],[1]!COMPROMISOS_2024[[#All],[Total pagado]])</f>
        <v>47452590</v>
      </c>
      <c r="AM80" s="61">
        <f>IFERROR(Contrato[[#This Row],[Pagos]]/Contrato[[#This Row],[VALOR CONTRATO]],0)</f>
        <v>1</v>
      </c>
      <c r="AN80" s="104">
        <f>+Contrato[[#This Row],[VALOR CONTRATO]]-Contrato[[#This Row],[Pagos]]</f>
        <v>0</v>
      </c>
      <c r="AO80" s="54" t="str" cm="1">
        <f t="array" ref="AO80">_xlfn.XLOOKUP(Contrato[[#This Row],[DOCUMENTO ]],[1]!PERSONAL_ACTIVO_2024[[#All],[Documento identidad]],[1]!PERSONAL_ACTIVO_2024[[#All],[Mail ]],0,0)</f>
        <v>ahiguitae@indeportesantioquia.gov.co</v>
      </c>
      <c r="AP80" s="54" t="str" cm="1">
        <f t="array" ref="AP80">_xlfn.XLOOKUP(Contrato[[#This Row],[DOCUMENTO]],[1]!PERSONAL_ACTIVO_2024[[#All],[Documento identidad]],[1]!PERSONAL_ACTIVO_2024[[#All],[Mail ]],0,0)</f>
        <v>hveleza@indeportesantioquia.gov.co</v>
      </c>
      <c r="AQ80" s="54" cm="1">
        <f t="array" ref="AQ80">IF(ISBLANK(Contrato[[#This Row],[DEPENDENCIA ]]),0,IFERROR(_xlfn.XLOOKUP(Contrato[[#This Row],[DEPENDENCIA ]],[1]!PERSONAL_ACTIVO_2024[[#All],[Dependencia]],[1]!PERSONAL_ACTIVO_2024[[#All],[Mail ]],0,0),0))</f>
        <v>0</v>
      </c>
    </row>
    <row r="81" spans="1:43" s="54" customFormat="1" ht="34.5" customHeight="1" x14ac:dyDescent="0.25">
      <c r="A81" s="27">
        <v>152</v>
      </c>
      <c r="B81" s="26">
        <v>56</v>
      </c>
      <c r="C81" s="28" t="s">
        <v>346</v>
      </c>
      <c r="D81" s="81" t="s">
        <v>123</v>
      </c>
      <c r="E81" s="64" t="s">
        <v>111</v>
      </c>
      <c r="F81" s="114" t="s">
        <v>142</v>
      </c>
      <c r="G81" s="146" t="s">
        <v>347</v>
      </c>
      <c r="H81" s="130">
        <v>71263460</v>
      </c>
      <c r="I81" s="147">
        <v>3952382</v>
      </c>
      <c r="J81" s="148">
        <v>23714292</v>
      </c>
      <c r="K81" s="113" t="s">
        <v>48</v>
      </c>
      <c r="L81" s="96" t="s">
        <v>48</v>
      </c>
      <c r="M81" s="97" t="s">
        <v>306</v>
      </c>
      <c r="N81" s="98" cm="1">
        <f t="array" ref="N81">_xlfn.XLOOKUP(Contrato[[#This Row],[SUPERVISOR TITULAR]],[1]!PERSONAL_ACTIVO_2024[[#All],[Nombre completo]],[1]!PERSONAL_ACTIVO_2024[[#All],[Documento identidad]],"",0)</f>
        <v>75075150</v>
      </c>
      <c r="O81" s="97" t="s">
        <v>125</v>
      </c>
      <c r="P81" s="99" t="str" cm="1">
        <f t="array" ref="P81">_xlfn.XLOOKUP(Contrato[[#This Row],[SUPERVISOR SUPLENTE ]],[1]!PERSONAL_ACTIVO_2024[[#All],[Nombre completo]],[1]!PERSONAL_ACTIVO_2024[[#All],[Documento identidad]],"",0)</f>
        <v/>
      </c>
      <c r="Q81" s="159">
        <v>81</v>
      </c>
      <c r="R81" s="42" t="str" cm="1">
        <f t="array" ref="R81">_xlfn.XLOOKUP(Contrato[[#This Row],[CDP]],[1]!DISPONIBILIDADES_2024[[#All],[consecutivo]],[1]!DISPONIBILIDADES_2024[[#All],[fecha_aprobacion]],"",0)</f>
        <v>6/02/2024 11:45</v>
      </c>
      <c r="S81" s="43">
        <f>SUMIF([1]!DISPONIBILIDADES_2024[[#All],[consecutivo]],Contrato[[#This Row],[CDP]],[1]!DISPONIBILIDADES_2024[[#All],[valor_total_rubro]])</f>
        <v>0</v>
      </c>
      <c r="T81" s="44" cm="1">
        <f t="array" ref="T81">_xlfn.XLOOKUP(Contrato[[#This Row],[CONTRATO]]&amp;Contrato[[#This Row],[CDP]],[1]!Corr_Contr_CDP[[#All],[CONTRATO-CDP]],[1]!Corr_Contr_CDP[[#All],[CRP]],_xlfn.XLOOKUP(Contrato[[#This Row],[CDP]],[1]!COMPROMISOS_2024[[#All],[disponibilidad]],[1]!COMPROMISOS_2024[[#All],[consecutivo]],"",0),0)</f>
        <v>960</v>
      </c>
      <c r="U81" s="45" t="str" cm="1">
        <f t="array" ref="U81">+_xlfn.XLOOKUP(Contrato[[#This Row],[RCP]],[1]!COMPROMISOS_2024[[#All],[consecutivo]],[1]!COMPROMISOS_2024[[#All],[fecha_aprobacion]],"",0)</f>
        <v>15/02/2024 22:30</v>
      </c>
      <c r="V81" s="46">
        <f>SUMIF([1]!COMPROMISOS_2024[[#All],[consecutivo]],Contrato[[#This Row],[RCP]],[1]!COMPROMISOS_2024[[#All],[valor_total]])</f>
        <v>23714292</v>
      </c>
      <c r="W81" s="47">
        <v>45336</v>
      </c>
      <c r="X81" s="47">
        <v>45338</v>
      </c>
      <c r="Y81" s="48">
        <v>45338</v>
      </c>
      <c r="Z81" s="49">
        <v>45519</v>
      </c>
      <c r="AA81" s="171" t="s">
        <v>310</v>
      </c>
      <c r="AB81" s="160" t="s">
        <v>293</v>
      </c>
      <c r="AC81" s="160"/>
      <c r="AD81" s="172">
        <v>202000003620</v>
      </c>
      <c r="AE81" s="54" t="s">
        <v>75</v>
      </c>
      <c r="AF81" s="55" t="str">
        <f>TEXT(LEFT(Contrato[[#This Row],[CONTRATO]],3),"0")</f>
        <v>56</v>
      </c>
      <c r="AG81" s="55" t="str">
        <f>IF(LEN(Contrato[[#This Row],[Contrato2]])=3,Contrato[[#This Row],[Contrato2]],TEXT(Contrato[[#This Row],[Contrato2]],"000"))</f>
        <v>056</v>
      </c>
      <c r="AH81" s="56">
        <f ca="1">IFERROR(_xlfn.DAYS(Contrato[[#This Row],[Fecha Proyectada liquidación]],TODAY())/30,"")</f>
        <v>-2.4666666666666668</v>
      </c>
      <c r="AI81" s="57">
        <f>+Contrato[[#This Row],[FECHA TERMINACIÓN ]]+120</f>
        <v>45639</v>
      </c>
      <c r="AK81" s="59" t="str">
        <f ca="1">IF(Contrato[[#This Row],[FECHA TERMINACIÓN ]]&lt;TODAY(), "Terminado",IF(ISNUMBER(Contrato[[#This Row],[Fecha Real de liquiidación ]]),"Liquidado",IF(Contrato[[#This Row],[FECHA TERMINACIÓN ]]&gt;=TODAY(),"En ejecución","")))</f>
        <v>Terminado</v>
      </c>
      <c r="AL81" s="60">
        <f>SUMIF([1]!COMPROMISOS_2024[[#All],[consecutivo]],Contrato[[#This Row],[RCP]],[1]!COMPROMISOS_2024[[#All],[Total pagado]])</f>
        <v>23714292</v>
      </c>
      <c r="AM81" s="61">
        <f>IFERROR(Contrato[[#This Row],[Pagos]]/Contrato[[#This Row],[VALOR CONTRATO]],0)</f>
        <v>1</v>
      </c>
      <c r="AN81" s="104">
        <f>+Contrato[[#This Row],[VALOR CONTRATO]]-Contrato[[#This Row],[Pagos]]</f>
        <v>0</v>
      </c>
      <c r="AO81" s="54" t="str" cm="1">
        <f t="array" ref="AO81">_xlfn.XLOOKUP(Contrato[[#This Row],[DOCUMENTO ]],[1]!PERSONAL_ACTIVO_2024[[#All],[Documento identidad]],[1]!PERSONAL_ACTIVO_2024[[#All],[Mail ]],0,0)</f>
        <v>anavarro@indeportesantioquia.gov.co</v>
      </c>
      <c r="AP81" s="54" cm="1">
        <f t="array" ref="AP81">_xlfn.XLOOKUP(Contrato[[#This Row],[DOCUMENTO]],[1]!PERSONAL_ACTIVO_2024[[#All],[Documento identidad]],[1]!PERSONAL_ACTIVO_2024[[#All],[Mail ]],0,0)</f>
        <v>0</v>
      </c>
      <c r="AQ81" s="54" cm="1">
        <f t="array" ref="AQ81">IF(ISBLANK(Contrato[[#This Row],[DEPENDENCIA ]]),0,IFERROR(_xlfn.XLOOKUP(Contrato[[#This Row],[DEPENDENCIA ]],[1]!PERSONAL_ACTIVO_2024[[#All],[Dependencia]],[1]!PERSONAL_ACTIVO_2024[[#All],[Mail ]],0,0),0))</f>
        <v>0</v>
      </c>
    </row>
    <row r="82" spans="1:43" s="54" customFormat="1" ht="34.5" customHeight="1" x14ac:dyDescent="0.25">
      <c r="A82" s="27">
        <v>153</v>
      </c>
      <c r="B82" s="26">
        <v>57</v>
      </c>
      <c r="C82" s="28" t="s">
        <v>348</v>
      </c>
      <c r="D82" s="81" t="s">
        <v>123</v>
      </c>
      <c r="E82" s="64" t="s">
        <v>111</v>
      </c>
      <c r="F82" s="114" t="s">
        <v>142</v>
      </c>
      <c r="G82" s="146" t="s">
        <v>349</v>
      </c>
      <c r="H82" s="130">
        <v>70908694</v>
      </c>
      <c r="I82" s="147">
        <v>5931149</v>
      </c>
      <c r="J82" s="148">
        <v>35586894</v>
      </c>
      <c r="K82" s="113" t="s">
        <v>48</v>
      </c>
      <c r="L82" s="96" t="s">
        <v>48</v>
      </c>
      <c r="M82" s="97" t="s">
        <v>306</v>
      </c>
      <c r="N82" s="98" cm="1">
        <f t="array" ref="N82">_xlfn.XLOOKUP(Contrato[[#This Row],[SUPERVISOR TITULAR]],[1]!PERSONAL_ACTIVO_2024[[#All],[Nombre completo]],[1]!PERSONAL_ACTIVO_2024[[#All],[Documento identidad]],"",0)</f>
        <v>75075150</v>
      </c>
      <c r="O82" s="97" t="s">
        <v>125</v>
      </c>
      <c r="P82" s="99" t="str" cm="1">
        <f t="array" ref="P82">_xlfn.XLOOKUP(Contrato[[#This Row],[SUPERVISOR SUPLENTE ]],[1]!PERSONAL_ACTIVO_2024[[#All],[Nombre completo]],[1]!PERSONAL_ACTIVO_2024[[#All],[Documento identidad]],"",0)</f>
        <v/>
      </c>
      <c r="Q82" s="159">
        <v>82</v>
      </c>
      <c r="R82" s="42" t="str" cm="1">
        <f t="array" ref="R82">_xlfn.XLOOKUP(Contrato[[#This Row],[CDP]],[1]!DISPONIBILIDADES_2024[[#All],[consecutivo]],[1]!DISPONIBILIDADES_2024[[#All],[fecha_aprobacion]],"",0)</f>
        <v>6/02/2024 11:46</v>
      </c>
      <c r="S82" s="43">
        <f>SUMIF([1]!DISPONIBILIDADES_2024[[#All],[consecutivo]],Contrato[[#This Row],[CDP]],[1]!DISPONIBILIDADES_2024[[#All],[valor_total_rubro]])</f>
        <v>0</v>
      </c>
      <c r="T82" s="44" cm="1">
        <f t="array" ref="T82">_xlfn.XLOOKUP(Contrato[[#This Row],[CONTRATO]]&amp;Contrato[[#This Row],[CDP]],[1]!Corr_Contr_CDP[[#All],[CONTRATO-CDP]],[1]!Corr_Contr_CDP[[#All],[CRP]],_xlfn.XLOOKUP(Contrato[[#This Row],[CDP]],[1]!COMPROMISOS_2024[[#All],[disponibilidad]],[1]!COMPROMISOS_2024[[#All],[consecutivo]],"",0),0)</f>
        <v>931</v>
      </c>
      <c r="U82" s="45" t="str" cm="1">
        <f t="array" ref="U82">+_xlfn.XLOOKUP(Contrato[[#This Row],[RCP]],[1]!COMPROMISOS_2024[[#All],[consecutivo]],[1]!COMPROMISOS_2024[[#All],[fecha_aprobacion]],"",0)</f>
        <v>15/02/2024 15:18</v>
      </c>
      <c r="V82" s="46">
        <f>SUMIF([1]!COMPROMISOS_2024[[#All],[consecutivo]],Contrato[[#This Row],[RCP]],[1]!COMPROMISOS_2024[[#All],[valor_total]])</f>
        <v>35586894</v>
      </c>
      <c r="W82" s="47">
        <v>45336</v>
      </c>
      <c r="X82" s="47">
        <v>45337</v>
      </c>
      <c r="Y82" s="48">
        <v>45338</v>
      </c>
      <c r="Z82" s="49">
        <v>45519</v>
      </c>
      <c r="AA82" s="123" t="s">
        <v>310</v>
      </c>
      <c r="AB82" s="160" t="s">
        <v>293</v>
      </c>
      <c r="AC82" s="160"/>
      <c r="AD82" s="172">
        <v>202000003622</v>
      </c>
      <c r="AE82" s="54" t="s">
        <v>75</v>
      </c>
      <c r="AF82" s="55" t="str">
        <f>TEXT(LEFT(Contrato[[#This Row],[CONTRATO]],3),"0")</f>
        <v>57</v>
      </c>
      <c r="AG82" s="55" t="str">
        <f>IF(LEN(Contrato[[#This Row],[Contrato2]])=3,Contrato[[#This Row],[Contrato2]],TEXT(Contrato[[#This Row],[Contrato2]],"000"))</f>
        <v>057</v>
      </c>
      <c r="AH82" s="56">
        <f ca="1">IFERROR(_xlfn.DAYS(Contrato[[#This Row],[Fecha Proyectada liquidación]],TODAY())/30,"")</f>
        <v>-2.4666666666666668</v>
      </c>
      <c r="AI82" s="57">
        <f>+Contrato[[#This Row],[FECHA TERMINACIÓN ]]+120</f>
        <v>45639</v>
      </c>
      <c r="AK82" s="59" t="str">
        <f ca="1">IF(Contrato[[#This Row],[FECHA TERMINACIÓN ]]&lt;TODAY(), "Terminado",IF(ISNUMBER(Contrato[[#This Row],[Fecha Real de liquiidación ]]),"Liquidado",IF(Contrato[[#This Row],[FECHA TERMINACIÓN ]]&gt;=TODAY(),"En ejecución","")))</f>
        <v>Terminado</v>
      </c>
      <c r="AL82" s="60">
        <f>SUMIF([1]!COMPROMISOS_2024[[#All],[consecutivo]],Contrato[[#This Row],[RCP]],[1]!COMPROMISOS_2024[[#All],[Total pagado]])</f>
        <v>35586894</v>
      </c>
      <c r="AM82" s="61">
        <f>IFERROR(Contrato[[#This Row],[Pagos]]/Contrato[[#This Row],[VALOR CONTRATO]],0)</f>
        <v>1</v>
      </c>
      <c r="AN82" s="104">
        <f>+Contrato[[#This Row],[VALOR CONTRATO]]-Contrato[[#This Row],[Pagos]]</f>
        <v>0</v>
      </c>
      <c r="AO82" s="54" t="str" cm="1">
        <f t="array" ref="AO82">_xlfn.XLOOKUP(Contrato[[#This Row],[DOCUMENTO ]],[1]!PERSONAL_ACTIVO_2024[[#All],[Documento identidad]],[1]!PERSONAL_ACTIVO_2024[[#All],[Mail ]],0,0)</f>
        <v>anavarro@indeportesantioquia.gov.co</v>
      </c>
      <c r="AP82" s="54" cm="1">
        <f t="array" ref="AP82">_xlfn.XLOOKUP(Contrato[[#This Row],[DOCUMENTO]],[1]!PERSONAL_ACTIVO_2024[[#All],[Documento identidad]],[1]!PERSONAL_ACTIVO_2024[[#All],[Mail ]],0,0)</f>
        <v>0</v>
      </c>
      <c r="AQ82" s="54" cm="1">
        <f t="array" ref="AQ82">IF(ISBLANK(Contrato[[#This Row],[DEPENDENCIA ]]),0,IFERROR(_xlfn.XLOOKUP(Contrato[[#This Row],[DEPENDENCIA ]],[1]!PERSONAL_ACTIVO_2024[[#All],[Dependencia]],[1]!PERSONAL_ACTIVO_2024[[#All],[Mail ]],0,0),0))</f>
        <v>0</v>
      </c>
    </row>
    <row r="83" spans="1:43" s="54" customFormat="1" ht="34.5" customHeight="1" x14ac:dyDescent="0.25">
      <c r="A83" s="27">
        <v>154</v>
      </c>
      <c r="B83" s="26">
        <v>58</v>
      </c>
      <c r="C83" s="28" t="s">
        <v>346</v>
      </c>
      <c r="D83" s="81" t="s">
        <v>123</v>
      </c>
      <c r="E83" s="64" t="s">
        <v>111</v>
      </c>
      <c r="F83" s="114" t="s">
        <v>142</v>
      </c>
      <c r="G83" s="146" t="s">
        <v>350</v>
      </c>
      <c r="H83" s="130">
        <v>83356171</v>
      </c>
      <c r="I83" s="147">
        <v>2574842</v>
      </c>
      <c r="J83" s="148">
        <v>15449052</v>
      </c>
      <c r="K83" s="113" t="s">
        <v>48</v>
      </c>
      <c r="L83" s="96" t="s">
        <v>48</v>
      </c>
      <c r="M83" s="97" t="s">
        <v>306</v>
      </c>
      <c r="N83" s="98" cm="1">
        <f t="array" ref="N83">_xlfn.XLOOKUP(Contrato[[#This Row],[SUPERVISOR TITULAR]],[1]!PERSONAL_ACTIVO_2024[[#All],[Nombre completo]],[1]!PERSONAL_ACTIVO_2024[[#All],[Documento identidad]],"",0)</f>
        <v>75075150</v>
      </c>
      <c r="O83" s="97" t="s">
        <v>125</v>
      </c>
      <c r="P83" s="99" t="str" cm="1">
        <f t="array" ref="P83">_xlfn.XLOOKUP(Contrato[[#This Row],[SUPERVISOR SUPLENTE ]],[1]!PERSONAL_ACTIVO_2024[[#All],[Nombre completo]],[1]!PERSONAL_ACTIVO_2024[[#All],[Documento identidad]],"",0)</f>
        <v/>
      </c>
      <c r="Q83" s="159">
        <v>83</v>
      </c>
      <c r="R83" s="42" t="str" cm="1">
        <f t="array" ref="R83">_xlfn.XLOOKUP(Contrato[[#This Row],[CDP]],[1]!DISPONIBILIDADES_2024[[#All],[consecutivo]],[1]!DISPONIBILIDADES_2024[[#All],[fecha_aprobacion]],"",0)</f>
        <v>6/02/2024 11:48</v>
      </c>
      <c r="S83" s="43">
        <f>SUMIF([1]!DISPONIBILIDADES_2024[[#All],[consecutivo]],Contrato[[#This Row],[CDP]],[1]!DISPONIBILIDADES_2024[[#All],[valor_total_rubro]])</f>
        <v>0</v>
      </c>
      <c r="T83" s="44" cm="1">
        <f t="array" ref="T83">_xlfn.XLOOKUP(Contrato[[#This Row],[CONTRATO]]&amp;Contrato[[#This Row],[CDP]],[1]!Corr_Contr_CDP[[#All],[CONTRATO-CDP]],[1]!Corr_Contr_CDP[[#All],[CRP]],_xlfn.XLOOKUP(Contrato[[#This Row],[CDP]],[1]!COMPROMISOS_2024[[#All],[disponibilidad]],[1]!COMPROMISOS_2024[[#All],[consecutivo]],"",0),0)</f>
        <v>942</v>
      </c>
      <c r="U83" s="45" t="str" cm="1">
        <f t="array" ref="U83">+_xlfn.XLOOKUP(Contrato[[#This Row],[RCP]],[1]!COMPROMISOS_2024[[#All],[consecutivo]],[1]!COMPROMISOS_2024[[#All],[fecha_aprobacion]],"",0)</f>
        <v>15/02/2024 16:42</v>
      </c>
      <c r="V83" s="46">
        <f>SUMIF([1]!COMPROMISOS_2024[[#All],[consecutivo]],Contrato[[#This Row],[RCP]],[1]!COMPROMISOS_2024[[#All],[valor_total]])</f>
        <v>15449052</v>
      </c>
      <c r="W83" s="47">
        <v>45336</v>
      </c>
      <c r="X83" s="47">
        <v>45338</v>
      </c>
      <c r="Y83" s="48">
        <v>45338</v>
      </c>
      <c r="Z83" s="49">
        <v>45519</v>
      </c>
      <c r="AA83" s="123" t="s">
        <v>310</v>
      </c>
      <c r="AB83" s="160" t="s">
        <v>293</v>
      </c>
      <c r="AC83" s="160"/>
      <c r="AD83" s="103">
        <v>202000003626</v>
      </c>
      <c r="AE83" s="54" t="s">
        <v>75</v>
      </c>
      <c r="AF83" s="55" t="str">
        <f>TEXT(LEFT(Contrato[[#This Row],[CONTRATO]],3),"0")</f>
        <v>58</v>
      </c>
      <c r="AG83" s="55" t="str">
        <f>IF(LEN(Contrato[[#This Row],[Contrato2]])=3,Contrato[[#This Row],[Contrato2]],TEXT(Contrato[[#This Row],[Contrato2]],"000"))</f>
        <v>058</v>
      </c>
      <c r="AH83" s="56">
        <f ca="1">IFERROR(_xlfn.DAYS(Contrato[[#This Row],[Fecha Proyectada liquidación]],TODAY())/30,"")</f>
        <v>-2.4666666666666668</v>
      </c>
      <c r="AI83" s="57">
        <f>+Contrato[[#This Row],[FECHA TERMINACIÓN ]]+120</f>
        <v>45639</v>
      </c>
      <c r="AK83" s="59" t="str">
        <f ca="1">IF(Contrato[[#This Row],[FECHA TERMINACIÓN ]]&lt;TODAY(), "Terminado",IF(ISNUMBER(Contrato[[#This Row],[Fecha Real de liquiidación ]]),"Liquidado",IF(Contrato[[#This Row],[FECHA TERMINACIÓN ]]&gt;=TODAY(),"En ejecución","")))</f>
        <v>Terminado</v>
      </c>
      <c r="AL83" s="60">
        <f>SUMIF([1]!COMPROMISOS_2024[[#All],[consecutivo]],Contrato[[#This Row],[RCP]],[1]!COMPROMISOS_2024[[#All],[Total pagado]])</f>
        <v>15449052</v>
      </c>
      <c r="AM83" s="61">
        <f>IFERROR(Contrato[[#This Row],[Pagos]]/Contrato[[#This Row],[VALOR CONTRATO]],0)</f>
        <v>1</v>
      </c>
      <c r="AN83" s="104">
        <f>+Contrato[[#This Row],[VALOR CONTRATO]]-Contrato[[#This Row],[Pagos]]</f>
        <v>0</v>
      </c>
      <c r="AO83" s="54" t="str" cm="1">
        <f t="array" ref="AO83">_xlfn.XLOOKUP(Contrato[[#This Row],[DOCUMENTO ]],[1]!PERSONAL_ACTIVO_2024[[#All],[Documento identidad]],[1]!PERSONAL_ACTIVO_2024[[#All],[Mail ]],0,0)</f>
        <v>anavarro@indeportesantioquia.gov.co</v>
      </c>
      <c r="AP83" s="54" cm="1">
        <f t="array" ref="AP83">_xlfn.XLOOKUP(Contrato[[#This Row],[DOCUMENTO]],[1]!PERSONAL_ACTIVO_2024[[#All],[Documento identidad]],[1]!PERSONAL_ACTIVO_2024[[#All],[Mail ]],0,0)</f>
        <v>0</v>
      </c>
      <c r="AQ83" s="54" cm="1">
        <f t="array" ref="AQ83">IF(ISBLANK(Contrato[[#This Row],[DEPENDENCIA ]]),0,IFERROR(_xlfn.XLOOKUP(Contrato[[#This Row],[DEPENDENCIA ]],[1]!PERSONAL_ACTIVO_2024[[#All],[Dependencia]],[1]!PERSONAL_ACTIVO_2024[[#All],[Mail ]],0,0),0))</f>
        <v>0</v>
      </c>
    </row>
    <row r="84" spans="1:43" s="54" customFormat="1" ht="34.5" customHeight="1" x14ac:dyDescent="0.25">
      <c r="A84" s="27">
        <v>155</v>
      </c>
      <c r="B84" s="26">
        <v>59</v>
      </c>
      <c r="C84" s="28" t="s">
        <v>351</v>
      </c>
      <c r="D84" s="81" t="s">
        <v>123</v>
      </c>
      <c r="E84" s="64" t="s">
        <v>111</v>
      </c>
      <c r="F84" s="114" t="s">
        <v>142</v>
      </c>
      <c r="G84" s="146" t="s">
        <v>352</v>
      </c>
      <c r="H84" s="130">
        <v>21533036</v>
      </c>
      <c r="I84" s="147">
        <v>4908936</v>
      </c>
      <c r="J84" s="148">
        <v>29453616</v>
      </c>
      <c r="K84" s="113" t="s">
        <v>48</v>
      </c>
      <c r="L84" s="96" t="s">
        <v>48</v>
      </c>
      <c r="M84" s="97" t="s">
        <v>306</v>
      </c>
      <c r="N84" s="98" cm="1">
        <f t="array" ref="N84">_xlfn.XLOOKUP(Contrato[[#This Row],[SUPERVISOR TITULAR]],[1]!PERSONAL_ACTIVO_2024[[#All],[Nombre completo]],[1]!PERSONAL_ACTIVO_2024[[#All],[Documento identidad]],"",0)</f>
        <v>75075150</v>
      </c>
      <c r="O84" s="97" t="s">
        <v>125</v>
      </c>
      <c r="P84" s="99" t="str" cm="1">
        <f t="array" ref="P84">_xlfn.XLOOKUP(Contrato[[#This Row],[SUPERVISOR SUPLENTE ]],[1]!PERSONAL_ACTIVO_2024[[#All],[Nombre completo]],[1]!PERSONAL_ACTIVO_2024[[#All],[Documento identidad]],"",0)</f>
        <v/>
      </c>
      <c r="Q84" s="159">
        <v>84</v>
      </c>
      <c r="R84" s="42" t="str" cm="1">
        <f t="array" ref="R84">_xlfn.XLOOKUP(Contrato[[#This Row],[CDP]],[1]!DISPONIBILIDADES_2024[[#All],[consecutivo]],[1]!DISPONIBILIDADES_2024[[#All],[fecha_aprobacion]],"",0)</f>
        <v>6/02/2024 11:52</v>
      </c>
      <c r="S84" s="43">
        <f>SUMIF([1]!DISPONIBILIDADES_2024[[#All],[consecutivo]],Contrato[[#This Row],[CDP]],[1]!DISPONIBILIDADES_2024[[#All],[valor_total_rubro]])</f>
        <v>0</v>
      </c>
      <c r="T84" s="44" cm="1">
        <f t="array" ref="T84">_xlfn.XLOOKUP(Contrato[[#This Row],[CONTRATO]]&amp;Contrato[[#This Row],[CDP]],[1]!Corr_Contr_CDP[[#All],[CONTRATO-CDP]],[1]!Corr_Contr_CDP[[#All],[CRP]],_xlfn.XLOOKUP(Contrato[[#This Row],[CDP]],[1]!COMPROMISOS_2024[[#All],[disponibilidad]],[1]!COMPROMISOS_2024[[#All],[consecutivo]],"",0),0)</f>
        <v>968</v>
      </c>
      <c r="U84" s="45" t="str" cm="1">
        <f t="array" ref="U84">+_xlfn.XLOOKUP(Contrato[[#This Row],[RCP]],[1]!COMPROMISOS_2024[[#All],[consecutivo]],[1]!COMPROMISOS_2024[[#All],[fecha_aprobacion]],"",0)</f>
        <v>16/02/2024 7:12</v>
      </c>
      <c r="V84" s="46">
        <f>SUMIF([1]!COMPROMISOS_2024[[#All],[consecutivo]],Contrato[[#This Row],[RCP]],[1]!COMPROMISOS_2024[[#All],[valor_total]])</f>
        <v>29453616</v>
      </c>
      <c r="W84" s="47">
        <v>45337</v>
      </c>
      <c r="X84" s="47">
        <v>45337</v>
      </c>
      <c r="Y84" s="48">
        <v>45338</v>
      </c>
      <c r="Z84" s="49">
        <v>45519</v>
      </c>
      <c r="AA84" s="101" t="s">
        <v>307</v>
      </c>
      <c r="AB84" s="160" t="s">
        <v>293</v>
      </c>
      <c r="AC84" s="160"/>
      <c r="AD84" s="103">
        <v>202000003627</v>
      </c>
      <c r="AE84" s="54" t="s">
        <v>75</v>
      </c>
      <c r="AF84" s="55" t="str">
        <f>TEXT(LEFT(Contrato[[#This Row],[CONTRATO]],3),"0")</f>
        <v>59</v>
      </c>
      <c r="AG84" s="55" t="str">
        <f>IF(LEN(Contrato[[#This Row],[Contrato2]])=3,Contrato[[#This Row],[Contrato2]],TEXT(Contrato[[#This Row],[Contrato2]],"000"))</f>
        <v>059</v>
      </c>
      <c r="AH84" s="56">
        <f ca="1">IFERROR(_xlfn.DAYS(Contrato[[#This Row],[Fecha Proyectada liquidación]],TODAY())/30,"")</f>
        <v>-2.4666666666666668</v>
      </c>
      <c r="AI84" s="57">
        <f>+Contrato[[#This Row],[FECHA TERMINACIÓN ]]+120</f>
        <v>45639</v>
      </c>
      <c r="AK84" s="59" t="str">
        <f ca="1">IF(Contrato[[#This Row],[FECHA TERMINACIÓN ]]&lt;TODAY(), "Terminado",IF(ISNUMBER(Contrato[[#This Row],[Fecha Real de liquiidación ]]),"Liquidado",IF(Contrato[[#This Row],[FECHA TERMINACIÓN ]]&gt;=TODAY(),"En ejecución","")))</f>
        <v>Terminado</v>
      </c>
      <c r="AL84" s="60">
        <f>SUMIF([1]!COMPROMISOS_2024[[#All],[consecutivo]],Contrato[[#This Row],[RCP]],[1]!COMPROMISOS_2024[[#All],[Total pagado]])</f>
        <v>29453616</v>
      </c>
      <c r="AM84" s="61">
        <f>IFERROR(Contrato[[#This Row],[Pagos]]/Contrato[[#This Row],[VALOR CONTRATO]],0)</f>
        <v>1</v>
      </c>
      <c r="AN84" s="104">
        <f>+Contrato[[#This Row],[VALOR CONTRATO]]-Contrato[[#This Row],[Pagos]]</f>
        <v>0</v>
      </c>
      <c r="AO84" s="54" t="str" cm="1">
        <f t="array" ref="AO84">_xlfn.XLOOKUP(Contrato[[#This Row],[DOCUMENTO ]],[1]!PERSONAL_ACTIVO_2024[[#All],[Documento identidad]],[1]!PERSONAL_ACTIVO_2024[[#All],[Mail ]],0,0)</f>
        <v>anavarro@indeportesantioquia.gov.co</v>
      </c>
      <c r="AP84" s="54" cm="1">
        <f t="array" ref="AP84">_xlfn.XLOOKUP(Contrato[[#This Row],[DOCUMENTO]],[1]!PERSONAL_ACTIVO_2024[[#All],[Documento identidad]],[1]!PERSONAL_ACTIVO_2024[[#All],[Mail ]],0,0)</f>
        <v>0</v>
      </c>
      <c r="AQ84" s="54" cm="1">
        <f t="array" ref="AQ84">IF(ISBLANK(Contrato[[#This Row],[DEPENDENCIA ]]),0,IFERROR(_xlfn.XLOOKUP(Contrato[[#This Row],[DEPENDENCIA ]],[1]!PERSONAL_ACTIVO_2024[[#All],[Dependencia]],[1]!PERSONAL_ACTIVO_2024[[#All],[Mail ]],0,0),0))</f>
        <v>0</v>
      </c>
    </row>
    <row r="85" spans="1:43" s="54" customFormat="1" ht="34.5" customHeight="1" x14ac:dyDescent="0.25">
      <c r="A85" s="27">
        <v>156</v>
      </c>
      <c r="B85" s="26">
        <v>60</v>
      </c>
      <c r="C85" s="28" t="s">
        <v>353</v>
      </c>
      <c r="D85" s="81" t="s">
        <v>123</v>
      </c>
      <c r="E85" s="64" t="s">
        <v>111</v>
      </c>
      <c r="F85" s="114" t="s">
        <v>142</v>
      </c>
      <c r="G85" s="146" t="s">
        <v>354</v>
      </c>
      <c r="H85" s="130">
        <v>1026137307</v>
      </c>
      <c r="I85" s="147">
        <v>5931149</v>
      </c>
      <c r="J85" s="148">
        <v>35586894</v>
      </c>
      <c r="K85" s="113" t="s">
        <v>48</v>
      </c>
      <c r="L85" s="96" t="s">
        <v>48</v>
      </c>
      <c r="M85" s="97" t="s">
        <v>222</v>
      </c>
      <c r="N85" s="98" cm="1">
        <f t="array" ref="N85">_xlfn.XLOOKUP(Contrato[[#This Row],[SUPERVISOR TITULAR]],[1]!PERSONAL_ACTIVO_2024[[#All],[Nombre completo]],[1]!PERSONAL_ACTIVO_2024[[#All],[Documento identidad]],"",0)</f>
        <v>10267189</v>
      </c>
      <c r="O85" s="97" t="s">
        <v>218</v>
      </c>
      <c r="P85" s="99" cm="1">
        <f t="array" ref="P85">_xlfn.XLOOKUP(Contrato[[#This Row],[SUPERVISOR SUPLENTE ]],[1]!PERSONAL_ACTIVO_2024[[#All],[Nombre completo]],[1]!PERSONAL_ACTIVO_2024[[#All],[Documento identidad]],"",0)</f>
        <v>98556206</v>
      </c>
      <c r="Q85" s="159">
        <v>85</v>
      </c>
      <c r="R85" s="42" t="str" cm="1">
        <f t="array" ref="R85">_xlfn.XLOOKUP(Contrato[[#This Row],[CDP]],[1]!DISPONIBILIDADES_2024[[#All],[consecutivo]],[1]!DISPONIBILIDADES_2024[[#All],[fecha_aprobacion]],"",0)</f>
        <v>6/02/2024 11:54</v>
      </c>
      <c r="S85" s="43">
        <f>SUMIF([1]!DISPONIBILIDADES_2024[[#All],[consecutivo]],Contrato[[#This Row],[CDP]],[1]!DISPONIBILIDADES_2024[[#All],[valor_total_rubro]])</f>
        <v>0</v>
      </c>
      <c r="T85" s="44" cm="1">
        <f t="array" ref="T85">_xlfn.XLOOKUP(Contrato[[#This Row],[CONTRATO]]&amp;Contrato[[#This Row],[CDP]],[1]!Corr_Contr_CDP[[#All],[CONTRATO-CDP]],[1]!Corr_Contr_CDP[[#All],[CRP]],_xlfn.XLOOKUP(Contrato[[#This Row],[CDP]],[1]!COMPROMISOS_2024[[#All],[disponibilidad]],[1]!COMPROMISOS_2024[[#All],[consecutivo]],"",0),0)</f>
        <v>1044</v>
      </c>
      <c r="U85" s="45" t="str" cm="1">
        <f t="array" ref="U85">+_xlfn.XLOOKUP(Contrato[[#This Row],[RCP]],[1]!COMPROMISOS_2024[[#All],[consecutivo]],[1]!COMPROMISOS_2024[[#All],[fecha_aprobacion]],"",0)</f>
        <v>16/02/2024 0:00</v>
      </c>
      <c r="V85" s="46">
        <f>SUMIF([1]!COMPROMISOS_2024[[#All],[consecutivo]],Contrato[[#This Row],[RCP]],[1]!COMPROMISOS_2024[[#All],[valor_total]])</f>
        <v>35586894</v>
      </c>
      <c r="W85" s="47">
        <v>45337</v>
      </c>
      <c r="X85" s="47">
        <v>45337</v>
      </c>
      <c r="Y85" s="48">
        <v>45338</v>
      </c>
      <c r="Z85" s="49">
        <v>45519</v>
      </c>
      <c r="AA85" s="123" t="s">
        <v>307</v>
      </c>
      <c r="AB85" s="160" t="s">
        <v>293</v>
      </c>
      <c r="AC85" s="160"/>
      <c r="AD85" s="103">
        <v>202000003629</v>
      </c>
      <c r="AE85" s="54" t="s">
        <v>75</v>
      </c>
      <c r="AF85" s="55" t="str">
        <f>TEXT(LEFT(Contrato[[#This Row],[CONTRATO]],3),"0")</f>
        <v>60</v>
      </c>
      <c r="AG85" s="55" t="str">
        <f>IF(LEN(Contrato[[#This Row],[Contrato2]])=3,Contrato[[#This Row],[Contrato2]],TEXT(Contrato[[#This Row],[Contrato2]],"000"))</f>
        <v>060</v>
      </c>
      <c r="AH85" s="56">
        <f ca="1">IFERROR(_xlfn.DAYS(Contrato[[#This Row],[Fecha Proyectada liquidación]],TODAY())/30,"")</f>
        <v>-2.4666666666666668</v>
      </c>
      <c r="AI85" s="57">
        <f>+Contrato[[#This Row],[FECHA TERMINACIÓN ]]+120</f>
        <v>45639</v>
      </c>
      <c r="AK85" s="59" t="str">
        <f ca="1">IF(Contrato[[#This Row],[FECHA TERMINACIÓN ]]&lt;TODAY(), "Terminado",IF(ISNUMBER(Contrato[[#This Row],[Fecha Real de liquiidación ]]),"Liquidado",IF(Contrato[[#This Row],[FECHA TERMINACIÓN ]]&gt;=TODAY(),"En ejecución","")))</f>
        <v>Terminado</v>
      </c>
      <c r="AL85" s="60">
        <f>SUMIF([1]!COMPROMISOS_2024[[#All],[consecutivo]],Contrato[[#This Row],[RCP]],[1]!COMPROMISOS_2024[[#All],[Total pagado]])</f>
        <v>35586894</v>
      </c>
      <c r="AM85" s="61">
        <f>IFERROR(Contrato[[#This Row],[Pagos]]/Contrato[[#This Row],[VALOR CONTRATO]],0)</f>
        <v>1</v>
      </c>
      <c r="AN85" s="104">
        <f>+Contrato[[#This Row],[VALOR CONTRATO]]-Contrato[[#This Row],[Pagos]]</f>
        <v>0</v>
      </c>
      <c r="AO85" s="54" t="str" cm="1">
        <f t="array" ref="AO85">_xlfn.XLOOKUP(Contrato[[#This Row],[DOCUMENTO ]],[1]!PERSONAL_ACTIVO_2024[[#All],[Documento identidad]],[1]!PERSONAL_ACTIVO_2024[[#All],[Mail ]],0,0)</f>
        <v>hveleza@indeportesantioquia.gov.co</v>
      </c>
      <c r="AP85" s="54" t="str" cm="1">
        <f t="array" ref="AP85">_xlfn.XLOOKUP(Contrato[[#This Row],[DOCUMENTO]],[1]!PERSONAL_ACTIVO_2024[[#All],[Documento identidad]],[1]!PERSONAL_ACTIVO_2024[[#All],[Mail ]],0,0)</f>
        <v>ahiguitae@indeportesantioquia.gov.co</v>
      </c>
      <c r="AQ85" s="54" cm="1">
        <f t="array" ref="AQ85">IF(ISBLANK(Contrato[[#This Row],[DEPENDENCIA ]]),0,IFERROR(_xlfn.XLOOKUP(Contrato[[#This Row],[DEPENDENCIA ]],[1]!PERSONAL_ACTIVO_2024[[#All],[Dependencia]],[1]!PERSONAL_ACTIVO_2024[[#All],[Mail ]],0,0),0))</f>
        <v>0</v>
      </c>
    </row>
    <row r="86" spans="1:43" s="54" customFormat="1" ht="34.5" customHeight="1" x14ac:dyDescent="0.25">
      <c r="A86" s="27">
        <v>157</v>
      </c>
      <c r="B86" s="26">
        <v>61</v>
      </c>
      <c r="C86" s="28" t="s">
        <v>355</v>
      </c>
      <c r="D86" s="81" t="s">
        <v>123</v>
      </c>
      <c r="E86" s="64" t="s">
        <v>111</v>
      </c>
      <c r="F86" s="114" t="s">
        <v>142</v>
      </c>
      <c r="G86" s="146" t="s">
        <v>356</v>
      </c>
      <c r="H86" s="130">
        <v>98575572</v>
      </c>
      <c r="I86" s="147">
        <v>3952382</v>
      </c>
      <c r="J86" s="148">
        <v>23714292</v>
      </c>
      <c r="K86" s="113" t="s">
        <v>48</v>
      </c>
      <c r="L86" s="96" t="s">
        <v>48</v>
      </c>
      <c r="M86" s="97" t="s">
        <v>222</v>
      </c>
      <c r="N86" s="98" cm="1">
        <f t="array" ref="N86">_xlfn.XLOOKUP(Contrato[[#This Row],[SUPERVISOR TITULAR]],[1]!PERSONAL_ACTIVO_2024[[#All],[Nombre completo]],[1]!PERSONAL_ACTIVO_2024[[#All],[Documento identidad]],"",0)</f>
        <v>10267189</v>
      </c>
      <c r="O86" s="97" t="s">
        <v>218</v>
      </c>
      <c r="P86" s="99" cm="1">
        <f t="array" ref="P86">_xlfn.XLOOKUP(Contrato[[#This Row],[SUPERVISOR SUPLENTE ]],[1]!PERSONAL_ACTIVO_2024[[#All],[Nombre completo]],[1]!PERSONAL_ACTIVO_2024[[#All],[Documento identidad]],"",0)</f>
        <v>98556206</v>
      </c>
      <c r="Q86" s="159">
        <v>86</v>
      </c>
      <c r="R86" s="42" t="str" cm="1">
        <f t="array" ref="R86">_xlfn.XLOOKUP(Contrato[[#This Row],[CDP]],[1]!DISPONIBILIDADES_2024[[#All],[consecutivo]],[1]!DISPONIBILIDADES_2024[[#All],[fecha_aprobacion]],"",0)</f>
        <v>6/02/2024 11:56</v>
      </c>
      <c r="S86" s="43">
        <f>SUMIF([1]!DISPONIBILIDADES_2024[[#All],[consecutivo]],Contrato[[#This Row],[CDP]],[1]!DISPONIBILIDADES_2024[[#All],[valor_total_rubro]])</f>
        <v>0</v>
      </c>
      <c r="T86" s="44" cm="1">
        <f t="array" ref="T86">_xlfn.XLOOKUP(Contrato[[#This Row],[CONTRATO]]&amp;Contrato[[#This Row],[CDP]],[1]!Corr_Contr_CDP[[#All],[CONTRATO-CDP]],[1]!Corr_Contr_CDP[[#All],[CRP]],_xlfn.XLOOKUP(Contrato[[#This Row],[CDP]],[1]!COMPROMISOS_2024[[#All],[disponibilidad]],[1]!COMPROMISOS_2024[[#All],[consecutivo]],"",0),0)</f>
        <v>992</v>
      </c>
      <c r="U86" s="45" t="str" cm="1">
        <f t="array" ref="U86">+_xlfn.XLOOKUP(Contrato[[#This Row],[RCP]],[1]!COMPROMISOS_2024[[#All],[consecutivo]],[1]!COMPROMISOS_2024[[#All],[fecha_aprobacion]],"",0)</f>
        <v>16/02/2024 12:36</v>
      </c>
      <c r="V86" s="46">
        <f>SUMIF([1]!COMPROMISOS_2024[[#All],[consecutivo]],Contrato[[#This Row],[RCP]],[1]!COMPROMISOS_2024[[#All],[valor_total]])</f>
        <v>23714292</v>
      </c>
      <c r="W86" s="47">
        <v>45337</v>
      </c>
      <c r="X86" s="47">
        <v>45338</v>
      </c>
      <c r="Y86" s="48">
        <v>45338</v>
      </c>
      <c r="Z86" s="49">
        <v>45519</v>
      </c>
      <c r="AA86" s="123" t="s">
        <v>307</v>
      </c>
      <c r="AB86" s="160" t="s">
        <v>293</v>
      </c>
      <c r="AC86" s="160"/>
      <c r="AD86" s="103">
        <v>202000003630</v>
      </c>
      <c r="AE86" s="54" t="s">
        <v>75</v>
      </c>
      <c r="AF86" s="55" t="str">
        <f>TEXT(LEFT(Contrato[[#This Row],[CONTRATO]],3),"0")</f>
        <v>61</v>
      </c>
      <c r="AG86" s="55" t="str">
        <f>IF(LEN(Contrato[[#This Row],[Contrato2]])=3,Contrato[[#This Row],[Contrato2]],TEXT(Contrato[[#This Row],[Contrato2]],"000"))</f>
        <v>061</v>
      </c>
      <c r="AH86" s="56">
        <f ca="1">IFERROR(_xlfn.DAYS(Contrato[[#This Row],[Fecha Proyectada liquidación]],TODAY())/30,"")</f>
        <v>-2.4666666666666668</v>
      </c>
      <c r="AI86" s="57">
        <f>+Contrato[[#This Row],[FECHA TERMINACIÓN ]]+120</f>
        <v>45639</v>
      </c>
      <c r="AK86" s="59" t="str">
        <f ca="1">IF(Contrato[[#This Row],[FECHA TERMINACIÓN ]]&lt;TODAY(), "Terminado",IF(ISNUMBER(Contrato[[#This Row],[Fecha Real de liquiidación ]]),"Liquidado",IF(Contrato[[#This Row],[FECHA TERMINACIÓN ]]&gt;=TODAY(),"En ejecución","")))</f>
        <v>Terminado</v>
      </c>
      <c r="AL86" s="60">
        <f>SUMIF([1]!COMPROMISOS_2024[[#All],[consecutivo]],Contrato[[#This Row],[RCP]],[1]!COMPROMISOS_2024[[#All],[Total pagado]])</f>
        <v>23714292</v>
      </c>
      <c r="AM86" s="61">
        <f>IFERROR(Contrato[[#This Row],[Pagos]]/Contrato[[#This Row],[VALOR CONTRATO]],0)</f>
        <v>1</v>
      </c>
      <c r="AN86" s="104">
        <f>+Contrato[[#This Row],[VALOR CONTRATO]]-Contrato[[#This Row],[Pagos]]</f>
        <v>0</v>
      </c>
      <c r="AO86" s="54" t="str" cm="1">
        <f t="array" ref="AO86">_xlfn.XLOOKUP(Contrato[[#This Row],[DOCUMENTO ]],[1]!PERSONAL_ACTIVO_2024[[#All],[Documento identidad]],[1]!PERSONAL_ACTIVO_2024[[#All],[Mail ]],0,0)</f>
        <v>hveleza@indeportesantioquia.gov.co</v>
      </c>
      <c r="AP86" s="54" t="str" cm="1">
        <f t="array" ref="AP86">_xlfn.XLOOKUP(Contrato[[#This Row],[DOCUMENTO]],[1]!PERSONAL_ACTIVO_2024[[#All],[Documento identidad]],[1]!PERSONAL_ACTIVO_2024[[#All],[Mail ]],0,0)</f>
        <v>ahiguitae@indeportesantioquia.gov.co</v>
      </c>
      <c r="AQ86" s="54" cm="1">
        <f t="array" ref="AQ86">IF(ISBLANK(Contrato[[#This Row],[DEPENDENCIA ]]),0,IFERROR(_xlfn.XLOOKUP(Contrato[[#This Row],[DEPENDENCIA ]],[1]!PERSONAL_ACTIVO_2024[[#All],[Dependencia]],[1]!PERSONAL_ACTIVO_2024[[#All],[Mail ]],0,0),0))</f>
        <v>0</v>
      </c>
    </row>
    <row r="87" spans="1:43" s="54" customFormat="1" ht="34.5" customHeight="1" x14ac:dyDescent="0.25">
      <c r="A87" s="27">
        <v>158</v>
      </c>
      <c r="B87" s="26">
        <v>62</v>
      </c>
      <c r="C87" s="28" t="s">
        <v>357</v>
      </c>
      <c r="D87" s="81" t="s">
        <v>123</v>
      </c>
      <c r="E87" s="64" t="s">
        <v>111</v>
      </c>
      <c r="F87" s="114" t="s">
        <v>142</v>
      </c>
      <c r="G87" s="146" t="s">
        <v>358</v>
      </c>
      <c r="H87" s="130">
        <v>71734412</v>
      </c>
      <c r="I87" s="147">
        <v>3952382</v>
      </c>
      <c r="J87" s="148">
        <v>23714292</v>
      </c>
      <c r="K87" s="113" t="s">
        <v>48</v>
      </c>
      <c r="L87" s="96" t="s">
        <v>48</v>
      </c>
      <c r="M87" s="97" t="s">
        <v>222</v>
      </c>
      <c r="N87" s="98" cm="1">
        <f t="array" ref="N87">_xlfn.XLOOKUP(Contrato[[#This Row],[SUPERVISOR TITULAR]],[1]!PERSONAL_ACTIVO_2024[[#All],[Nombre completo]],[1]!PERSONAL_ACTIVO_2024[[#All],[Documento identidad]],"",0)</f>
        <v>10267189</v>
      </c>
      <c r="O87" s="97" t="s">
        <v>218</v>
      </c>
      <c r="P87" s="99" cm="1">
        <f t="array" ref="P87">_xlfn.XLOOKUP(Contrato[[#This Row],[SUPERVISOR SUPLENTE ]],[1]!PERSONAL_ACTIVO_2024[[#All],[Nombre completo]],[1]!PERSONAL_ACTIVO_2024[[#All],[Documento identidad]],"",0)</f>
        <v>98556206</v>
      </c>
      <c r="Q87" s="159">
        <v>87</v>
      </c>
      <c r="R87" s="42" t="str" cm="1">
        <f t="array" ref="R87">_xlfn.XLOOKUP(Contrato[[#This Row],[CDP]],[1]!DISPONIBILIDADES_2024[[#All],[consecutivo]],[1]!DISPONIBILIDADES_2024[[#All],[fecha_aprobacion]],"",0)</f>
        <v>6/02/2024 11:57</v>
      </c>
      <c r="S87" s="43">
        <f>SUMIF([1]!DISPONIBILIDADES_2024[[#All],[consecutivo]],Contrato[[#This Row],[CDP]],[1]!DISPONIBILIDADES_2024[[#All],[valor_total_rubro]])</f>
        <v>0</v>
      </c>
      <c r="T87" s="44" cm="1">
        <f t="array" ref="T87">_xlfn.XLOOKUP(Contrato[[#This Row],[CONTRATO]]&amp;Contrato[[#This Row],[CDP]],[1]!Corr_Contr_CDP[[#All],[CONTRATO-CDP]],[1]!Corr_Contr_CDP[[#All],[CRP]],_xlfn.XLOOKUP(Contrato[[#This Row],[CDP]],[1]!COMPROMISOS_2024[[#All],[disponibilidad]],[1]!COMPROMISOS_2024[[#All],[consecutivo]],"",0),0)</f>
        <v>953</v>
      </c>
      <c r="U87" s="45" t="str" cm="1">
        <f t="array" ref="U87">+_xlfn.XLOOKUP(Contrato[[#This Row],[RCP]],[1]!COMPROMISOS_2024[[#All],[consecutivo]],[1]!COMPROMISOS_2024[[#All],[fecha_aprobacion]],"",0)</f>
        <v>15/02/2024 21:48</v>
      </c>
      <c r="V87" s="46">
        <f>SUMIF([1]!COMPROMISOS_2024[[#All],[consecutivo]],Contrato[[#This Row],[RCP]],[1]!COMPROMISOS_2024[[#All],[valor_total]])</f>
        <v>23714292</v>
      </c>
      <c r="W87" s="47">
        <v>45337</v>
      </c>
      <c r="X87" s="47">
        <v>45338</v>
      </c>
      <c r="Y87" s="48">
        <v>45338</v>
      </c>
      <c r="Z87" s="49">
        <v>45519</v>
      </c>
      <c r="AA87" s="123" t="s">
        <v>307</v>
      </c>
      <c r="AB87" s="160" t="s">
        <v>293</v>
      </c>
      <c r="AC87" s="160"/>
      <c r="AD87" s="103">
        <v>202000003631</v>
      </c>
      <c r="AE87" s="54" t="s">
        <v>75</v>
      </c>
      <c r="AF87" s="55" t="str">
        <f>TEXT(LEFT(Contrato[[#This Row],[CONTRATO]],3),"0")</f>
        <v>62</v>
      </c>
      <c r="AG87" s="55" t="str">
        <f>IF(LEN(Contrato[[#This Row],[Contrato2]])=3,Contrato[[#This Row],[Contrato2]],TEXT(Contrato[[#This Row],[Contrato2]],"000"))</f>
        <v>062</v>
      </c>
      <c r="AH87" s="56">
        <f ca="1">IFERROR(_xlfn.DAYS(Contrato[[#This Row],[Fecha Proyectada liquidación]],TODAY())/30,"")</f>
        <v>-2.4666666666666668</v>
      </c>
      <c r="AI87" s="57">
        <f>+Contrato[[#This Row],[FECHA TERMINACIÓN ]]+120</f>
        <v>45639</v>
      </c>
      <c r="AK87" s="59" t="str">
        <f ca="1">IF(Contrato[[#This Row],[FECHA TERMINACIÓN ]]&lt;TODAY(), "Terminado",IF(ISNUMBER(Contrato[[#This Row],[Fecha Real de liquiidación ]]),"Liquidado",IF(Contrato[[#This Row],[FECHA TERMINACIÓN ]]&gt;=TODAY(),"En ejecución","")))</f>
        <v>Terminado</v>
      </c>
      <c r="AL87" s="60">
        <f>SUMIF([1]!COMPROMISOS_2024[[#All],[consecutivo]],Contrato[[#This Row],[RCP]],[1]!COMPROMISOS_2024[[#All],[Total pagado]])</f>
        <v>23714292</v>
      </c>
      <c r="AM87" s="61">
        <f>IFERROR(Contrato[[#This Row],[Pagos]]/Contrato[[#This Row],[VALOR CONTRATO]],0)</f>
        <v>1</v>
      </c>
      <c r="AN87" s="104">
        <f>+Contrato[[#This Row],[VALOR CONTRATO]]-Contrato[[#This Row],[Pagos]]</f>
        <v>0</v>
      </c>
      <c r="AO87" s="54" t="str" cm="1">
        <f t="array" ref="AO87">_xlfn.XLOOKUP(Contrato[[#This Row],[DOCUMENTO ]],[1]!PERSONAL_ACTIVO_2024[[#All],[Documento identidad]],[1]!PERSONAL_ACTIVO_2024[[#All],[Mail ]],0,0)</f>
        <v>hveleza@indeportesantioquia.gov.co</v>
      </c>
      <c r="AP87" s="54" t="str" cm="1">
        <f t="array" ref="AP87">_xlfn.XLOOKUP(Contrato[[#This Row],[DOCUMENTO]],[1]!PERSONAL_ACTIVO_2024[[#All],[Documento identidad]],[1]!PERSONAL_ACTIVO_2024[[#All],[Mail ]],0,0)</f>
        <v>ahiguitae@indeportesantioquia.gov.co</v>
      </c>
      <c r="AQ87" s="54" cm="1">
        <f t="array" ref="AQ87">IF(ISBLANK(Contrato[[#This Row],[DEPENDENCIA ]]),0,IFERROR(_xlfn.XLOOKUP(Contrato[[#This Row],[DEPENDENCIA ]],[1]!PERSONAL_ACTIVO_2024[[#All],[Dependencia]],[1]!PERSONAL_ACTIVO_2024[[#All],[Mail ]],0,0),0))</f>
        <v>0</v>
      </c>
    </row>
    <row r="88" spans="1:43" s="54" customFormat="1" ht="34.5" customHeight="1" x14ac:dyDescent="0.25">
      <c r="A88" s="27">
        <v>159</v>
      </c>
      <c r="B88" s="26">
        <v>63</v>
      </c>
      <c r="C88" s="28" t="s">
        <v>359</v>
      </c>
      <c r="D88" s="81" t="s">
        <v>123</v>
      </c>
      <c r="E88" s="64" t="s">
        <v>111</v>
      </c>
      <c r="F88" s="114" t="s">
        <v>142</v>
      </c>
      <c r="G88" s="146" t="s">
        <v>360</v>
      </c>
      <c r="H88" s="130">
        <v>43209715</v>
      </c>
      <c r="I88" s="147">
        <v>3952382</v>
      </c>
      <c r="J88" s="148">
        <v>23714292</v>
      </c>
      <c r="K88" s="113" t="s">
        <v>48</v>
      </c>
      <c r="L88" s="96" t="s">
        <v>48</v>
      </c>
      <c r="M88" s="97" t="s">
        <v>222</v>
      </c>
      <c r="N88" s="98" cm="1">
        <f t="array" ref="N88">_xlfn.XLOOKUP(Contrato[[#This Row],[SUPERVISOR TITULAR]],[1]!PERSONAL_ACTIVO_2024[[#All],[Nombre completo]],[1]!PERSONAL_ACTIVO_2024[[#All],[Documento identidad]],"",0)</f>
        <v>10267189</v>
      </c>
      <c r="O88" s="97" t="s">
        <v>218</v>
      </c>
      <c r="P88" s="99" cm="1">
        <f t="array" ref="P88">_xlfn.XLOOKUP(Contrato[[#This Row],[SUPERVISOR SUPLENTE ]],[1]!PERSONAL_ACTIVO_2024[[#All],[Nombre completo]],[1]!PERSONAL_ACTIVO_2024[[#All],[Documento identidad]],"",0)</f>
        <v>98556206</v>
      </c>
      <c r="Q88" s="159">
        <v>88</v>
      </c>
      <c r="R88" s="42" t="str" cm="1">
        <f t="array" ref="R88">_xlfn.XLOOKUP(Contrato[[#This Row],[CDP]],[1]!DISPONIBILIDADES_2024[[#All],[consecutivo]],[1]!DISPONIBILIDADES_2024[[#All],[fecha_aprobacion]],"",0)</f>
        <v>6/02/2024 11:59</v>
      </c>
      <c r="S88" s="43">
        <f>SUMIF([1]!DISPONIBILIDADES_2024[[#All],[consecutivo]],Contrato[[#This Row],[CDP]],[1]!DISPONIBILIDADES_2024[[#All],[valor_total_rubro]])</f>
        <v>0</v>
      </c>
      <c r="T88" s="44" cm="1">
        <f t="array" ref="T88">_xlfn.XLOOKUP(Contrato[[#This Row],[CONTRATO]]&amp;Contrato[[#This Row],[CDP]],[1]!Corr_Contr_CDP[[#All],[CONTRATO-CDP]],[1]!Corr_Contr_CDP[[#All],[CRP]],_xlfn.XLOOKUP(Contrato[[#This Row],[CDP]],[1]!COMPROMISOS_2024[[#All],[disponibilidad]],[1]!COMPROMISOS_2024[[#All],[consecutivo]],"",0),0)</f>
        <v>1006</v>
      </c>
      <c r="U88" s="45" t="str" cm="1">
        <f t="array" ref="U88">+_xlfn.XLOOKUP(Contrato[[#This Row],[RCP]],[1]!COMPROMISOS_2024[[#All],[consecutivo]],[1]!COMPROMISOS_2024[[#All],[fecha_aprobacion]],"",0)</f>
        <v>16/02/2024 14:18</v>
      </c>
      <c r="V88" s="46">
        <f>SUMIF([1]!COMPROMISOS_2024[[#All],[consecutivo]],Contrato[[#This Row],[RCP]],[1]!COMPROMISOS_2024[[#All],[valor_total]])</f>
        <v>23714292</v>
      </c>
      <c r="W88" s="47">
        <v>45337</v>
      </c>
      <c r="X88" s="47">
        <v>45338</v>
      </c>
      <c r="Y88" s="48">
        <v>45338</v>
      </c>
      <c r="Z88" s="49">
        <v>45519</v>
      </c>
      <c r="AA88" s="123" t="s">
        <v>307</v>
      </c>
      <c r="AB88" s="160" t="s">
        <v>293</v>
      </c>
      <c r="AC88" s="160"/>
      <c r="AD88" s="103">
        <v>202000003636</v>
      </c>
      <c r="AE88" s="54" t="s">
        <v>75</v>
      </c>
      <c r="AF88" s="55" t="str">
        <f>TEXT(LEFT(Contrato[[#This Row],[CONTRATO]],3),"0")</f>
        <v>63</v>
      </c>
      <c r="AG88" s="55" t="str">
        <f>IF(LEN(Contrato[[#This Row],[Contrato2]])=3,Contrato[[#This Row],[Contrato2]],TEXT(Contrato[[#This Row],[Contrato2]],"000"))</f>
        <v>063</v>
      </c>
      <c r="AH88" s="56">
        <f ca="1">IFERROR(_xlfn.DAYS(Contrato[[#This Row],[Fecha Proyectada liquidación]],TODAY())/30,"")</f>
        <v>-2.4666666666666668</v>
      </c>
      <c r="AI88" s="57">
        <f>+Contrato[[#This Row],[FECHA TERMINACIÓN ]]+120</f>
        <v>45639</v>
      </c>
      <c r="AK88" s="59" t="str">
        <f ca="1">IF(Contrato[[#This Row],[FECHA TERMINACIÓN ]]&lt;TODAY(), "Terminado",IF(ISNUMBER(Contrato[[#This Row],[Fecha Real de liquiidación ]]),"Liquidado",IF(Contrato[[#This Row],[FECHA TERMINACIÓN ]]&gt;=TODAY(),"En ejecución","")))</f>
        <v>Terminado</v>
      </c>
      <c r="AL88" s="60">
        <f>SUMIF([1]!COMPROMISOS_2024[[#All],[consecutivo]],Contrato[[#This Row],[RCP]],[1]!COMPROMISOS_2024[[#All],[Total pagado]])</f>
        <v>23714292</v>
      </c>
      <c r="AM88" s="61">
        <f>IFERROR(Contrato[[#This Row],[Pagos]]/Contrato[[#This Row],[VALOR CONTRATO]],0)</f>
        <v>1</v>
      </c>
      <c r="AN88" s="104">
        <f>+Contrato[[#This Row],[VALOR CONTRATO]]-Contrato[[#This Row],[Pagos]]</f>
        <v>0</v>
      </c>
      <c r="AO88" s="54" t="str" cm="1">
        <f t="array" ref="AO88">_xlfn.XLOOKUP(Contrato[[#This Row],[DOCUMENTO ]],[1]!PERSONAL_ACTIVO_2024[[#All],[Documento identidad]],[1]!PERSONAL_ACTIVO_2024[[#All],[Mail ]],0,0)</f>
        <v>hveleza@indeportesantioquia.gov.co</v>
      </c>
      <c r="AP88" s="54" t="str" cm="1">
        <f t="array" ref="AP88">_xlfn.XLOOKUP(Contrato[[#This Row],[DOCUMENTO]],[1]!PERSONAL_ACTIVO_2024[[#All],[Documento identidad]],[1]!PERSONAL_ACTIVO_2024[[#All],[Mail ]],0,0)</f>
        <v>ahiguitae@indeportesantioquia.gov.co</v>
      </c>
      <c r="AQ88" s="54" cm="1">
        <f t="array" ref="AQ88">IF(ISBLANK(Contrato[[#This Row],[DEPENDENCIA ]]),0,IFERROR(_xlfn.XLOOKUP(Contrato[[#This Row],[DEPENDENCIA ]],[1]!PERSONAL_ACTIVO_2024[[#All],[Dependencia]],[1]!PERSONAL_ACTIVO_2024[[#All],[Mail ]],0,0),0))</f>
        <v>0</v>
      </c>
    </row>
    <row r="89" spans="1:43" s="54" customFormat="1" ht="34.5" customHeight="1" x14ac:dyDescent="0.25">
      <c r="A89" s="27">
        <v>160</v>
      </c>
      <c r="B89" s="26">
        <v>64</v>
      </c>
      <c r="C89" s="28" t="s">
        <v>361</v>
      </c>
      <c r="D89" s="81" t="s">
        <v>123</v>
      </c>
      <c r="E89" s="64" t="s">
        <v>111</v>
      </c>
      <c r="F89" s="114" t="s">
        <v>142</v>
      </c>
      <c r="G89" s="146" t="s">
        <v>362</v>
      </c>
      <c r="H89" s="130">
        <v>1037600702</v>
      </c>
      <c r="I89" s="147">
        <v>3952382</v>
      </c>
      <c r="J89" s="148">
        <v>23714292</v>
      </c>
      <c r="K89" s="113" t="s">
        <v>48</v>
      </c>
      <c r="L89" s="96" t="s">
        <v>48</v>
      </c>
      <c r="M89" s="97" t="s">
        <v>222</v>
      </c>
      <c r="N89" s="98" cm="1">
        <f t="array" ref="N89">_xlfn.XLOOKUP(Contrato[[#This Row],[SUPERVISOR TITULAR]],[1]!PERSONAL_ACTIVO_2024[[#All],[Nombre completo]],[1]!PERSONAL_ACTIVO_2024[[#All],[Documento identidad]],"",0)</f>
        <v>10267189</v>
      </c>
      <c r="O89" s="97" t="s">
        <v>218</v>
      </c>
      <c r="P89" s="99" cm="1">
        <f t="array" ref="P89">_xlfn.XLOOKUP(Contrato[[#This Row],[SUPERVISOR SUPLENTE ]],[1]!PERSONAL_ACTIVO_2024[[#All],[Nombre completo]],[1]!PERSONAL_ACTIVO_2024[[#All],[Documento identidad]],"",0)</f>
        <v>98556206</v>
      </c>
      <c r="Q89" s="159">
        <v>89</v>
      </c>
      <c r="R89" s="42" t="str" cm="1">
        <f t="array" ref="R89">_xlfn.XLOOKUP(Contrato[[#This Row],[CDP]],[1]!DISPONIBILIDADES_2024[[#All],[consecutivo]],[1]!DISPONIBILIDADES_2024[[#All],[fecha_aprobacion]],"",0)</f>
        <v>6/02/2024 12:00</v>
      </c>
      <c r="S89" s="43">
        <f>SUMIF([1]!DISPONIBILIDADES_2024[[#All],[consecutivo]],Contrato[[#This Row],[CDP]],[1]!DISPONIBILIDADES_2024[[#All],[valor_total_rubro]])</f>
        <v>0</v>
      </c>
      <c r="T89" s="44" cm="1">
        <f t="array" ref="T89">_xlfn.XLOOKUP(Contrato[[#This Row],[CONTRATO]]&amp;Contrato[[#This Row],[CDP]],[1]!Corr_Contr_CDP[[#All],[CONTRATO-CDP]],[1]!Corr_Contr_CDP[[#All],[CRP]],_xlfn.XLOOKUP(Contrato[[#This Row],[CDP]],[1]!COMPROMISOS_2024[[#All],[disponibilidad]],[1]!COMPROMISOS_2024[[#All],[consecutivo]],"",0),0)</f>
        <v>1164</v>
      </c>
      <c r="U89" s="45" t="str" cm="1">
        <f t="array" ref="U89">+_xlfn.XLOOKUP(Contrato[[#This Row],[RCP]],[1]!COMPROMISOS_2024[[#All],[consecutivo]],[1]!COMPROMISOS_2024[[#All],[fecha_aprobacion]],"",0)</f>
        <v>19/02/2024 18:03</v>
      </c>
      <c r="V89" s="46">
        <f>SUMIF([1]!COMPROMISOS_2024[[#All],[consecutivo]],Contrato[[#This Row],[RCP]],[1]!COMPROMISOS_2024[[#All],[valor_total]])</f>
        <v>23714292</v>
      </c>
      <c r="W89" s="47">
        <v>45337</v>
      </c>
      <c r="X89" s="47">
        <v>45338</v>
      </c>
      <c r="Y89" s="48">
        <v>45341</v>
      </c>
      <c r="Z89" s="49">
        <v>45519</v>
      </c>
      <c r="AA89" s="123" t="s">
        <v>307</v>
      </c>
      <c r="AB89" s="160" t="s">
        <v>293</v>
      </c>
      <c r="AC89" s="160"/>
      <c r="AD89" s="103">
        <v>202000003637</v>
      </c>
      <c r="AE89" s="54" t="s">
        <v>75</v>
      </c>
      <c r="AF89" s="55" t="str">
        <f>TEXT(LEFT(Contrato[[#This Row],[CONTRATO]],3),"0")</f>
        <v>64</v>
      </c>
      <c r="AG89" s="55" t="str">
        <f>IF(LEN(Contrato[[#This Row],[Contrato2]])=3,Contrato[[#This Row],[Contrato2]],TEXT(Contrato[[#This Row],[Contrato2]],"000"))</f>
        <v>064</v>
      </c>
      <c r="AH89" s="56">
        <f ca="1">IFERROR(_xlfn.DAYS(Contrato[[#This Row],[Fecha Proyectada liquidación]],TODAY())/30,"")</f>
        <v>-2.4666666666666668</v>
      </c>
      <c r="AI89" s="57">
        <f>+Contrato[[#This Row],[FECHA TERMINACIÓN ]]+120</f>
        <v>45639</v>
      </c>
      <c r="AK89" s="59" t="str">
        <f ca="1">IF(Contrato[[#This Row],[FECHA TERMINACIÓN ]]&lt;TODAY(), "Terminado",IF(ISNUMBER(Contrato[[#This Row],[Fecha Real de liquiidación ]]),"Liquidado",IF(Contrato[[#This Row],[FECHA TERMINACIÓN ]]&gt;=TODAY(),"En ejecución","")))</f>
        <v>Terminado</v>
      </c>
      <c r="AL89" s="60">
        <f>SUMIF([1]!COMPROMISOS_2024[[#All],[consecutivo]],Contrato[[#This Row],[RCP]],[1]!COMPROMISOS_2024[[#All],[Total pagado]])</f>
        <v>23714292</v>
      </c>
      <c r="AM89" s="61">
        <f>IFERROR(Contrato[[#This Row],[Pagos]]/Contrato[[#This Row],[VALOR CONTRATO]],0)</f>
        <v>1</v>
      </c>
      <c r="AN89" s="104">
        <f>+Contrato[[#This Row],[VALOR CONTRATO]]-Contrato[[#This Row],[Pagos]]</f>
        <v>0</v>
      </c>
      <c r="AO89" s="54" t="str" cm="1">
        <f t="array" ref="AO89">_xlfn.XLOOKUP(Contrato[[#This Row],[DOCUMENTO ]],[1]!PERSONAL_ACTIVO_2024[[#All],[Documento identidad]],[1]!PERSONAL_ACTIVO_2024[[#All],[Mail ]],0,0)</f>
        <v>hveleza@indeportesantioquia.gov.co</v>
      </c>
      <c r="AP89" s="54" t="str" cm="1">
        <f t="array" ref="AP89">_xlfn.XLOOKUP(Contrato[[#This Row],[DOCUMENTO]],[1]!PERSONAL_ACTIVO_2024[[#All],[Documento identidad]],[1]!PERSONAL_ACTIVO_2024[[#All],[Mail ]],0,0)</f>
        <v>ahiguitae@indeportesantioquia.gov.co</v>
      </c>
      <c r="AQ89" s="54" cm="1">
        <f t="array" ref="AQ89">IF(ISBLANK(Contrato[[#This Row],[DEPENDENCIA ]]),0,IFERROR(_xlfn.XLOOKUP(Contrato[[#This Row],[DEPENDENCIA ]],[1]!PERSONAL_ACTIVO_2024[[#All],[Dependencia]],[1]!PERSONAL_ACTIVO_2024[[#All],[Mail ]],0,0),0))</f>
        <v>0</v>
      </c>
    </row>
    <row r="90" spans="1:43" s="54" customFormat="1" ht="34.5" customHeight="1" x14ac:dyDescent="0.25">
      <c r="A90" s="27">
        <v>161</v>
      </c>
      <c r="B90" s="26">
        <v>65</v>
      </c>
      <c r="C90" s="28" t="s">
        <v>363</v>
      </c>
      <c r="D90" s="81" t="s">
        <v>123</v>
      </c>
      <c r="E90" s="64" t="s">
        <v>111</v>
      </c>
      <c r="F90" s="114" t="s">
        <v>142</v>
      </c>
      <c r="G90" s="146" t="s">
        <v>364</v>
      </c>
      <c r="H90" s="130">
        <v>1027966747</v>
      </c>
      <c r="I90" s="147">
        <v>4908936</v>
      </c>
      <c r="J90" s="148">
        <v>29453616</v>
      </c>
      <c r="K90" s="113" t="s">
        <v>48</v>
      </c>
      <c r="L90" s="96" t="s">
        <v>48</v>
      </c>
      <c r="M90" s="97" t="s">
        <v>222</v>
      </c>
      <c r="N90" s="98" cm="1">
        <f t="array" ref="N90">_xlfn.XLOOKUP(Contrato[[#This Row],[SUPERVISOR TITULAR]],[1]!PERSONAL_ACTIVO_2024[[#All],[Nombre completo]],[1]!PERSONAL_ACTIVO_2024[[#All],[Documento identidad]],"",0)</f>
        <v>10267189</v>
      </c>
      <c r="O90" s="97" t="s">
        <v>218</v>
      </c>
      <c r="P90" s="99" cm="1">
        <f t="array" ref="P90">_xlfn.XLOOKUP(Contrato[[#This Row],[SUPERVISOR SUPLENTE ]],[1]!PERSONAL_ACTIVO_2024[[#All],[Nombre completo]],[1]!PERSONAL_ACTIVO_2024[[#All],[Documento identidad]],"",0)</f>
        <v>98556206</v>
      </c>
      <c r="Q90" s="159">
        <v>90</v>
      </c>
      <c r="R90" s="42" t="str" cm="1">
        <f t="array" ref="R90">_xlfn.XLOOKUP(Contrato[[#This Row],[CDP]],[1]!DISPONIBILIDADES_2024[[#All],[consecutivo]],[1]!DISPONIBILIDADES_2024[[#All],[fecha_aprobacion]],"",0)</f>
        <v>6/02/2024 12:02</v>
      </c>
      <c r="S90" s="43">
        <f>SUMIF([1]!DISPONIBILIDADES_2024[[#All],[consecutivo]],Contrato[[#This Row],[CDP]],[1]!DISPONIBILIDADES_2024[[#All],[valor_total_rubro]])</f>
        <v>0</v>
      </c>
      <c r="T90" s="44" cm="1">
        <f t="array" ref="T90">_xlfn.XLOOKUP(Contrato[[#This Row],[CONTRATO]]&amp;Contrato[[#This Row],[CDP]],[1]!Corr_Contr_CDP[[#All],[CONTRATO-CDP]],[1]!Corr_Contr_CDP[[#All],[CRP]],_xlfn.XLOOKUP(Contrato[[#This Row],[CDP]],[1]!COMPROMISOS_2024[[#All],[disponibilidad]],[1]!COMPROMISOS_2024[[#All],[consecutivo]],"",0),0)</f>
        <v>957</v>
      </c>
      <c r="U90" s="45" t="str" cm="1">
        <f t="array" ref="U90">+_xlfn.XLOOKUP(Contrato[[#This Row],[RCP]],[1]!COMPROMISOS_2024[[#All],[consecutivo]],[1]!COMPROMISOS_2024[[#All],[fecha_aprobacion]],"",0)</f>
        <v>15/02/2024 22:11</v>
      </c>
      <c r="V90" s="46">
        <f>SUMIF([1]!COMPROMISOS_2024[[#All],[consecutivo]],Contrato[[#This Row],[RCP]],[1]!COMPROMISOS_2024[[#All],[valor_total]])</f>
        <v>29453616</v>
      </c>
      <c r="W90" s="47">
        <v>45336</v>
      </c>
      <c r="X90" s="47">
        <v>45337</v>
      </c>
      <c r="Y90" s="48">
        <v>45338</v>
      </c>
      <c r="Z90" s="49">
        <v>45519</v>
      </c>
      <c r="AA90" s="123" t="s">
        <v>310</v>
      </c>
      <c r="AB90" s="160" t="s">
        <v>293</v>
      </c>
      <c r="AC90" s="160"/>
      <c r="AD90" s="103">
        <v>202000003638</v>
      </c>
      <c r="AE90" s="54" t="s">
        <v>75</v>
      </c>
      <c r="AF90" s="55" t="str">
        <f>TEXT(LEFT(Contrato[[#This Row],[CONTRATO]],3),"0")</f>
        <v>65</v>
      </c>
      <c r="AG90" s="55" t="str">
        <f>IF(LEN(Contrato[[#This Row],[Contrato2]])=3,Contrato[[#This Row],[Contrato2]],TEXT(Contrato[[#This Row],[Contrato2]],"000"))</f>
        <v>065</v>
      </c>
      <c r="AH90" s="56">
        <f ca="1">IFERROR(_xlfn.DAYS(Contrato[[#This Row],[Fecha Proyectada liquidación]],TODAY())/30,"")</f>
        <v>-2.4666666666666668</v>
      </c>
      <c r="AI90" s="57">
        <f>+Contrato[[#This Row],[FECHA TERMINACIÓN ]]+120</f>
        <v>45639</v>
      </c>
      <c r="AK90" s="59" t="str">
        <f ca="1">IF(Contrato[[#This Row],[FECHA TERMINACIÓN ]]&lt;TODAY(), "Terminado",IF(ISNUMBER(Contrato[[#This Row],[Fecha Real de liquiidación ]]),"Liquidado",IF(Contrato[[#This Row],[FECHA TERMINACIÓN ]]&gt;=TODAY(),"En ejecución","")))</f>
        <v>Terminado</v>
      </c>
      <c r="AL90" s="60">
        <f>SUMIF([1]!COMPROMISOS_2024[[#All],[consecutivo]],Contrato[[#This Row],[RCP]],[1]!COMPROMISOS_2024[[#All],[Total pagado]])</f>
        <v>29453616</v>
      </c>
      <c r="AM90" s="61">
        <f>IFERROR(Contrato[[#This Row],[Pagos]]/Contrato[[#This Row],[VALOR CONTRATO]],0)</f>
        <v>1</v>
      </c>
      <c r="AN90" s="104">
        <f>+Contrato[[#This Row],[VALOR CONTRATO]]-Contrato[[#This Row],[Pagos]]</f>
        <v>0</v>
      </c>
      <c r="AO90" s="54" t="str" cm="1">
        <f t="array" ref="AO90">_xlfn.XLOOKUP(Contrato[[#This Row],[DOCUMENTO ]],[1]!PERSONAL_ACTIVO_2024[[#All],[Documento identidad]],[1]!PERSONAL_ACTIVO_2024[[#All],[Mail ]],0,0)</f>
        <v>hveleza@indeportesantioquia.gov.co</v>
      </c>
      <c r="AP90" s="54" t="str" cm="1">
        <f t="array" ref="AP90">_xlfn.XLOOKUP(Contrato[[#This Row],[DOCUMENTO]],[1]!PERSONAL_ACTIVO_2024[[#All],[Documento identidad]],[1]!PERSONAL_ACTIVO_2024[[#All],[Mail ]],0,0)</f>
        <v>ahiguitae@indeportesantioquia.gov.co</v>
      </c>
      <c r="AQ90" s="54" cm="1">
        <f t="array" ref="AQ90">IF(ISBLANK(Contrato[[#This Row],[DEPENDENCIA ]]),0,IFERROR(_xlfn.XLOOKUP(Contrato[[#This Row],[DEPENDENCIA ]],[1]!PERSONAL_ACTIVO_2024[[#All],[Dependencia]],[1]!PERSONAL_ACTIVO_2024[[#All],[Mail ]],0,0),0))</f>
        <v>0</v>
      </c>
    </row>
    <row r="91" spans="1:43" s="54" customFormat="1" ht="34.5" customHeight="1" x14ac:dyDescent="0.25">
      <c r="A91" s="27">
        <v>162</v>
      </c>
      <c r="B91" s="26">
        <v>66</v>
      </c>
      <c r="C91" s="28" t="s">
        <v>365</v>
      </c>
      <c r="D91" s="81" t="s">
        <v>123</v>
      </c>
      <c r="E91" s="64" t="s">
        <v>111</v>
      </c>
      <c r="F91" s="114" t="s">
        <v>142</v>
      </c>
      <c r="G91" s="146" t="s">
        <v>366</v>
      </c>
      <c r="H91" s="130">
        <v>71744403</v>
      </c>
      <c r="I91" s="147">
        <v>3952382</v>
      </c>
      <c r="J91" s="148">
        <v>23714292</v>
      </c>
      <c r="K91" s="113" t="s">
        <v>48</v>
      </c>
      <c r="L91" s="96" t="s">
        <v>48</v>
      </c>
      <c r="M91" s="97" t="s">
        <v>222</v>
      </c>
      <c r="N91" s="98" cm="1">
        <f t="array" ref="N91">_xlfn.XLOOKUP(Contrato[[#This Row],[SUPERVISOR TITULAR]],[1]!PERSONAL_ACTIVO_2024[[#All],[Nombre completo]],[1]!PERSONAL_ACTIVO_2024[[#All],[Documento identidad]],"",0)</f>
        <v>10267189</v>
      </c>
      <c r="O91" s="97" t="s">
        <v>218</v>
      </c>
      <c r="P91" s="99" cm="1">
        <f t="array" ref="P91">_xlfn.XLOOKUP(Contrato[[#This Row],[SUPERVISOR SUPLENTE ]],[1]!PERSONAL_ACTIVO_2024[[#All],[Nombre completo]],[1]!PERSONAL_ACTIVO_2024[[#All],[Documento identidad]],"",0)</f>
        <v>98556206</v>
      </c>
      <c r="Q91" s="159">
        <v>91</v>
      </c>
      <c r="R91" s="42" t="str" cm="1">
        <f t="array" ref="R91">_xlfn.XLOOKUP(Contrato[[#This Row],[CDP]],[1]!DISPONIBILIDADES_2024[[#All],[consecutivo]],[1]!DISPONIBILIDADES_2024[[#All],[fecha_aprobacion]],"",0)</f>
        <v>6/02/2024 12:03</v>
      </c>
      <c r="S91" s="43">
        <f>SUMIF([1]!DISPONIBILIDADES_2024[[#All],[consecutivo]],Contrato[[#This Row],[CDP]],[1]!DISPONIBILIDADES_2024[[#All],[valor_total_rubro]])</f>
        <v>0</v>
      </c>
      <c r="T91" s="44" cm="1">
        <f t="array" ref="T91">_xlfn.XLOOKUP(Contrato[[#This Row],[CONTRATO]]&amp;Contrato[[#This Row],[CDP]],[1]!Corr_Contr_CDP[[#All],[CONTRATO-CDP]],[1]!Corr_Contr_CDP[[#All],[CRP]],_xlfn.XLOOKUP(Contrato[[#This Row],[CDP]],[1]!COMPROMISOS_2024[[#All],[disponibilidad]],[1]!COMPROMISOS_2024[[#All],[consecutivo]],"",0),0)</f>
        <v>1018</v>
      </c>
      <c r="U91" s="45" t="str" cm="1">
        <f t="array" ref="U91">+_xlfn.XLOOKUP(Contrato[[#This Row],[RCP]],[1]!COMPROMISOS_2024[[#All],[consecutivo]],[1]!COMPROMISOS_2024[[#All],[fecha_aprobacion]],"",0)</f>
        <v>16/02/2024 15:13</v>
      </c>
      <c r="V91" s="46">
        <f>SUMIF([1]!COMPROMISOS_2024[[#All],[consecutivo]],Contrato[[#This Row],[RCP]],[1]!COMPROMISOS_2024[[#All],[valor_total]])</f>
        <v>23714292</v>
      </c>
      <c r="W91" s="47">
        <v>45337</v>
      </c>
      <c r="X91" s="47">
        <v>45338</v>
      </c>
      <c r="Y91" s="48">
        <v>45338</v>
      </c>
      <c r="Z91" s="49">
        <v>45519</v>
      </c>
      <c r="AA91" s="123" t="s">
        <v>307</v>
      </c>
      <c r="AB91" s="160" t="s">
        <v>293</v>
      </c>
      <c r="AC91" s="160"/>
      <c r="AD91" s="103">
        <v>202000003639</v>
      </c>
      <c r="AE91" s="54" t="s">
        <v>75</v>
      </c>
      <c r="AF91" s="55" t="str">
        <f>TEXT(LEFT(Contrato[[#This Row],[CONTRATO]],3),"0")</f>
        <v>66</v>
      </c>
      <c r="AG91" s="55" t="str">
        <f>IF(LEN(Contrato[[#This Row],[Contrato2]])=3,Contrato[[#This Row],[Contrato2]],TEXT(Contrato[[#This Row],[Contrato2]],"000"))</f>
        <v>066</v>
      </c>
      <c r="AH91" s="56">
        <f ca="1">IFERROR(_xlfn.DAYS(Contrato[[#This Row],[Fecha Proyectada liquidación]],TODAY())/30,"")</f>
        <v>-2.4666666666666668</v>
      </c>
      <c r="AI91" s="57">
        <f>+Contrato[[#This Row],[FECHA TERMINACIÓN ]]+120</f>
        <v>45639</v>
      </c>
      <c r="AK91" s="59" t="str">
        <f ca="1">IF(Contrato[[#This Row],[FECHA TERMINACIÓN ]]&lt;TODAY(), "Terminado",IF(ISNUMBER(Contrato[[#This Row],[Fecha Real de liquiidación ]]),"Liquidado",IF(Contrato[[#This Row],[FECHA TERMINACIÓN ]]&gt;=TODAY(),"En ejecución","")))</f>
        <v>Terminado</v>
      </c>
      <c r="AL91" s="60">
        <f>SUMIF([1]!COMPROMISOS_2024[[#All],[consecutivo]],Contrato[[#This Row],[RCP]],[1]!COMPROMISOS_2024[[#All],[Total pagado]])</f>
        <v>23714292</v>
      </c>
      <c r="AM91" s="61">
        <f>IFERROR(Contrato[[#This Row],[Pagos]]/Contrato[[#This Row],[VALOR CONTRATO]],0)</f>
        <v>1</v>
      </c>
      <c r="AN91" s="104">
        <f>+Contrato[[#This Row],[VALOR CONTRATO]]-Contrato[[#This Row],[Pagos]]</f>
        <v>0</v>
      </c>
      <c r="AO91" s="54" t="str" cm="1">
        <f t="array" ref="AO91">_xlfn.XLOOKUP(Contrato[[#This Row],[DOCUMENTO ]],[1]!PERSONAL_ACTIVO_2024[[#All],[Documento identidad]],[1]!PERSONAL_ACTIVO_2024[[#All],[Mail ]],0,0)</f>
        <v>hveleza@indeportesantioquia.gov.co</v>
      </c>
      <c r="AP91" s="54" t="str" cm="1">
        <f t="array" ref="AP91">_xlfn.XLOOKUP(Contrato[[#This Row],[DOCUMENTO]],[1]!PERSONAL_ACTIVO_2024[[#All],[Documento identidad]],[1]!PERSONAL_ACTIVO_2024[[#All],[Mail ]],0,0)</f>
        <v>ahiguitae@indeportesantioquia.gov.co</v>
      </c>
      <c r="AQ91" s="54" cm="1">
        <f t="array" ref="AQ91">IF(ISBLANK(Contrato[[#This Row],[DEPENDENCIA ]]),0,IFERROR(_xlfn.XLOOKUP(Contrato[[#This Row],[DEPENDENCIA ]],[1]!PERSONAL_ACTIVO_2024[[#All],[Dependencia]],[1]!PERSONAL_ACTIVO_2024[[#All],[Mail ]],0,0),0))</f>
        <v>0</v>
      </c>
    </row>
    <row r="92" spans="1:43" s="54" customFormat="1" ht="34.5" customHeight="1" x14ac:dyDescent="0.25">
      <c r="A92" s="27">
        <v>163</v>
      </c>
      <c r="B92" s="26">
        <v>67</v>
      </c>
      <c r="C92" s="28" t="s">
        <v>367</v>
      </c>
      <c r="D92" s="81" t="s">
        <v>123</v>
      </c>
      <c r="E92" s="64" t="s">
        <v>111</v>
      </c>
      <c r="F92" s="114" t="s">
        <v>142</v>
      </c>
      <c r="G92" s="146" t="s">
        <v>368</v>
      </c>
      <c r="H92" s="130">
        <v>1035222143</v>
      </c>
      <c r="I92" s="147">
        <v>3952382</v>
      </c>
      <c r="J92" s="148">
        <v>23714292</v>
      </c>
      <c r="K92" s="113" t="s">
        <v>48</v>
      </c>
      <c r="L92" s="96" t="s">
        <v>48</v>
      </c>
      <c r="M92" s="97" t="s">
        <v>222</v>
      </c>
      <c r="N92" s="98" cm="1">
        <f t="array" ref="N92">_xlfn.XLOOKUP(Contrato[[#This Row],[SUPERVISOR TITULAR]],[1]!PERSONAL_ACTIVO_2024[[#All],[Nombre completo]],[1]!PERSONAL_ACTIVO_2024[[#All],[Documento identidad]],"",0)</f>
        <v>10267189</v>
      </c>
      <c r="O92" s="97" t="s">
        <v>218</v>
      </c>
      <c r="P92" s="99" cm="1">
        <f t="array" ref="P92">_xlfn.XLOOKUP(Contrato[[#This Row],[SUPERVISOR SUPLENTE ]],[1]!PERSONAL_ACTIVO_2024[[#All],[Nombre completo]],[1]!PERSONAL_ACTIVO_2024[[#All],[Documento identidad]],"",0)</f>
        <v>98556206</v>
      </c>
      <c r="Q92" s="173">
        <v>92</v>
      </c>
      <c r="R92" s="42" t="str" cm="1">
        <f t="array" ref="R92">_xlfn.XLOOKUP(Contrato[[#This Row],[CDP]],[1]!DISPONIBILIDADES_2024[[#All],[consecutivo]],[1]!DISPONIBILIDADES_2024[[#All],[fecha_aprobacion]],"",0)</f>
        <v>6/02/2024 12:04</v>
      </c>
      <c r="S92" s="43">
        <f>SUMIF([1]!DISPONIBILIDADES_2024[[#All],[consecutivo]],Contrato[[#This Row],[CDP]],[1]!DISPONIBILIDADES_2024[[#All],[valor_total_rubro]])</f>
        <v>0</v>
      </c>
      <c r="T92" s="44" cm="1">
        <f t="array" ref="T92">_xlfn.XLOOKUP(Contrato[[#This Row],[CONTRATO]]&amp;Contrato[[#This Row],[CDP]],[1]!Corr_Contr_CDP[[#All],[CONTRATO-CDP]],[1]!Corr_Contr_CDP[[#All],[CRP]],_xlfn.XLOOKUP(Contrato[[#This Row],[CDP]],[1]!COMPROMISOS_2024[[#All],[disponibilidad]],[1]!COMPROMISOS_2024[[#All],[consecutivo]],"",0),0)</f>
        <v>1165</v>
      </c>
      <c r="U92" s="45" t="str" cm="1">
        <f t="array" ref="U92">+_xlfn.XLOOKUP(Contrato[[#This Row],[RCP]],[1]!COMPROMISOS_2024[[#All],[consecutivo]],[1]!COMPROMISOS_2024[[#All],[fecha_aprobacion]],"",0)</f>
        <v>19/02/2024 18:07</v>
      </c>
      <c r="V92" s="46">
        <f>SUMIF([1]!COMPROMISOS_2024[[#All],[consecutivo]],Contrato[[#This Row],[RCP]],[1]!COMPROMISOS_2024[[#All],[valor_total]])</f>
        <v>23714292</v>
      </c>
      <c r="W92" s="47">
        <v>45337</v>
      </c>
      <c r="X92" s="47">
        <v>45338</v>
      </c>
      <c r="Y92" s="48">
        <v>45341</v>
      </c>
      <c r="Z92" s="49">
        <v>45519</v>
      </c>
      <c r="AA92" s="123" t="s">
        <v>307</v>
      </c>
      <c r="AB92" s="160" t="s">
        <v>293</v>
      </c>
      <c r="AC92" s="160"/>
      <c r="AD92" s="103">
        <v>202000003640</v>
      </c>
      <c r="AE92" s="54" t="s">
        <v>75</v>
      </c>
      <c r="AF92" s="55" t="str">
        <f>TEXT(LEFT(Contrato[[#This Row],[CONTRATO]],3),"0")</f>
        <v>67</v>
      </c>
      <c r="AG92" s="55" t="str">
        <f>IF(LEN(Contrato[[#This Row],[Contrato2]])=3,Contrato[[#This Row],[Contrato2]],TEXT(Contrato[[#This Row],[Contrato2]],"000"))</f>
        <v>067</v>
      </c>
      <c r="AH92" s="56">
        <f ca="1">IFERROR(_xlfn.DAYS(Contrato[[#This Row],[Fecha Proyectada liquidación]],TODAY())/30,"")</f>
        <v>-2.4666666666666668</v>
      </c>
      <c r="AI92" s="57">
        <f>+Contrato[[#This Row],[FECHA TERMINACIÓN ]]+120</f>
        <v>45639</v>
      </c>
      <c r="AK92" s="59" t="str">
        <f ca="1">IF(Contrato[[#This Row],[FECHA TERMINACIÓN ]]&lt;TODAY(), "Terminado",IF(ISNUMBER(Contrato[[#This Row],[Fecha Real de liquiidación ]]),"Liquidado",IF(Contrato[[#This Row],[FECHA TERMINACIÓN ]]&gt;=TODAY(),"En ejecución","")))</f>
        <v>Terminado</v>
      </c>
      <c r="AL92" s="60">
        <f>SUMIF([1]!COMPROMISOS_2024[[#All],[consecutivo]],Contrato[[#This Row],[RCP]],[1]!COMPROMISOS_2024[[#All],[Total pagado]])</f>
        <v>23714292</v>
      </c>
      <c r="AM92" s="61">
        <f>IFERROR(Contrato[[#This Row],[Pagos]]/Contrato[[#This Row],[VALOR CONTRATO]],0)</f>
        <v>1</v>
      </c>
      <c r="AN92" s="104">
        <f>+Contrato[[#This Row],[VALOR CONTRATO]]-Contrato[[#This Row],[Pagos]]</f>
        <v>0</v>
      </c>
      <c r="AO92" s="54" t="str" cm="1">
        <f t="array" ref="AO92">_xlfn.XLOOKUP(Contrato[[#This Row],[DOCUMENTO ]],[1]!PERSONAL_ACTIVO_2024[[#All],[Documento identidad]],[1]!PERSONAL_ACTIVO_2024[[#All],[Mail ]],0,0)</f>
        <v>hveleza@indeportesantioquia.gov.co</v>
      </c>
      <c r="AP92" s="54" t="str" cm="1">
        <f t="array" ref="AP92">_xlfn.XLOOKUP(Contrato[[#This Row],[DOCUMENTO]],[1]!PERSONAL_ACTIVO_2024[[#All],[Documento identidad]],[1]!PERSONAL_ACTIVO_2024[[#All],[Mail ]],0,0)</f>
        <v>ahiguitae@indeportesantioquia.gov.co</v>
      </c>
      <c r="AQ92" s="54" cm="1">
        <f t="array" ref="AQ92">IF(ISBLANK(Contrato[[#This Row],[DEPENDENCIA ]]),0,IFERROR(_xlfn.XLOOKUP(Contrato[[#This Row],[DEPENDENCIA ]],[1]!PERSONAL_ACTIVO_2024[[#All],[Dependencia]],[1]!PERSONAL_ACTIVO_2024[[#All],[Mail ]],0,0),0))</f>
        <v>0</v>
      </c>
    </row>
    <row r="93" spans="1:43" s="54" customFormat="1" ht="34.5" customHeight="1" x14ac:dyDescent="0.25">
      <c r="A93" s="27">
        <v>164</v>
      </c>
      <c r="B93" s="26">
        <v>68</v>
      </c>
      <c r="C93" s="28" t="s">
        <v>369</v>
      </c>
      <c r="D93" s="81" t="s">
        <v>123</v>
      </c>
      <c r="E93" s="64" t="s">
        <v>111</v>
      </c>
      <c r="F93" s="114" t="s">
        <v>142</v>
      </c>
      <c r="G93" s="146" t="s">
        <v>370</v>
      </c>
      <c r="H93" s="130">
        <v>1017210292</v>
      </c>
      <c r="I93" s="147">
        <v>3952382</v>
      </c>
      <c r="J93" s="148">
        <v>23714292</v>
      </c>
      <c r="K93" s="113" t="s">
        <v>48</v>
      </c>
      <c r="L93" s="96" t="s">
        <v>48</v>
      </c>
      <c r="M93" s="97" t="s">
        <v>306</v>
      </c>
      <c r="N93" s="98" cm="1">
        <f t="array" ref="N93">_xlfn.XLOOKUP(Contrato[[#This Row],[SUPERVISOR TITULAR]],[1]!PERSONAL_ACTIVO_2024[[#All],[Nombre completo]],[1]!PERSONAL_ACTIVO_2024[[#All],[Documento identidad]],"",0)</f>
        <v>75075150</v>
      </c>
      <c r="O93" s="97" t="s">
        <v>125</v>
      </c>
      <c r="P93" s="99" t="str" cm="1">
        <f t="array" ref="P93">_xlfn.XLOOKUP(Contrato[[#This Row],[SUPERVISOR SUPLENTE ]],[1]!PERSONAL_ACTIVO_2024[[#All],[Nombre completo]],[1]!PERSONAL_ACTIVO_2024[[#All],[Documento identidad]],"",0)</f>
        <v/>
      </c>
      <c r="Q93" s="173">
        <v>93</v>
      </c>
      <c r="R93" s="42" t="str" cm="1">
        <f t="array" ref="R93">_xlfn.XLOOKUP(Contrato[[#This Row],[CDP]],[1]!DISPONIBILIDADES_2024[[#All],[consecutivo]],[1]!DISPONIBILIDADES_2024[[#All],[fecha_aprobacion]],"",0)</f>
        <v>6/02/2024 13:37</v>
      </c>
      <c r="S93" s="43">
        <f>SUMIF([1]!DISPONIBILIDADES_2024[[#All],[consecutivo]],Contrato[[#This Row],[CDP]],[1]!DISPONIBILIDADES_2024[[#All],[valor_total_rubro]])</f>
        <v>0</v>
      </c>
      <c r="T93" s="44" cm="1">
        <f t="array" ref="T93">_xlfn.XLOOKUP(Contrato[[#This Row],[CONTRATO]]&amp;Contrato[[#This Row],[CDP]],[1]!Corr_Contr_CDP[[#All],[CONTRATO-CDP]],[1]!Corr_Contr_CDP[[#All],[CRP]],_xlfn.XLOOKUP(Contrato[[#This Row],[CDP]],[1]!COMPROMISOS_2024[[#All],[disponibilidad]],[1]!COMPROMISOS_2024[[#All],[consecutivo]],"",0),0)</f>
        <v>995</v>
      </c>
      <c r="U93" s="45" t="str" cm="1">
        <f t="array" ref="U93">+_xlfn.XLOOKUP(Contrato[[#This Row],[RCP]],[1]!COMPROMISOS_2024[[#All],[consecutivo]],[1]!COMPROMISOS_2024[[#All],[fecha_aprobacion]],"",0)</f>
        <v>16/02/2024 13:44</v>
      </c>
      <c r="V93" s="46">
        <f>SUMIF([1]!COMPROMISOS_2024[[#All],[consecutivo]],Contrato[[#This Row],[RCP]],[1]!COMPROMISOS_2024[[#All],[valor_total]])</f>
        <v>23714292</v>
      </c>
      <c r="W93" s="47">
        <v>45337</v>
      </c>
      <c r="X93" s="47">
        <v>45338</v>
      </c>
      <c r="Y93" s="48">
        <v>45338</v>
      </c>
      <c r="Z93" s="49">
        <v>45519</v>
      </c>
      <c r="AA93" s="101" t="s">
        <v>307</v>
      </c>
      <c r="AB93" s="174" t="s">
        <v>293</v>
      </c>
      <c r="AC93" s="174"/>
      <c r="AD93" s="103">
        <v>202000003641</v>
      </c>
      <c r="AE93" s="54" t="s">
        <v>75</v>
      </c>
      <c r="AF93" s="55" t="str">
        <f>TEXT(LEFT(Contrato[[#This Row],[CONTRATO]],3),"0")</f>
        <v>68</v>
      </c>
      <c r="AG93" s="55" t="str">
        <f>IF(LEN(Contrato[[#This Row],[Contrato2]])=3,Contrato[[#This Row],[Contrato2]],TEXT(Contrato[[#This Row],[Contrato2]],"000"))</f>
        <v>068</v>
      </c>
      <c r="AH93" s="56">
        <f ca="1">IFERROR(_xlfn.DAYS(Contrato[[#This Row],[Fecha Proyectada liquidación]],TODAY())/30,"")</f>
        <v>-2.4666666666666668</v>
      </c>
      <c r="AI93" s="57">
        <f>+Contrato[[#This Row],[FECHA TERMINACIÓN ]]+120</f>
        <v>45639</v>
      </c>
      <c r="AK93" s="59" t="str">
        <f ca="1">IF(Contrato[[#This Row],[FECHA TERMINACIÓN ]]&lt;TODAY(), "Terminado",IF(ISNUMBER(Contrato[[#This Row],[Fecha Real de liquiidación ]]),"Liquidado",IF(Contrato[[#This Row],[FECHA TERMINACIÓN ]]&gt;=TODAY(),"En ejecución","")))</f>
        <v>Terminado</v>
      </c>
      <c r="AL93" s="60">
        <f>SUMIF([1]!COMPROMISOS_2024[[#All],[consecutivo]],Contrato[[#This Row],[RCP]],[1]!COMPROMISOS_2024[[#All],[Total pagado]])</f>
        <v>1976191</v>
      </c>
      <c r="AM93" s="61">
        <f>IFERROR(Contrato[[#This Row],[Pagos]]/Contrato[[#This Row],[VALOR CONTRATO]],0)</f>
        <v>8.3333333333333329E-2</v>
      </c>
      <c r="AN93" s="104">
        <f>+Contrato[[#This Row],[VALOR CONTRATO]]-Contrato[[#This Row],[Pagos]]</f>
        <v>21738101</v>
      </c>
      <c r="AO93" s="54" t="str" cm="1">
        <f t="array" ref="AO93">_xlfn.XLOOKUP(Contrato[[#This Row],[DOCUMENTO ]],[1]!PERSONAL_ACTIVO_2024[[#All],[Documento identidad]],[1]!PERSONAL_ACTIVO_2024[[#All],[Mail ]],0,0)</f>
        <v>anavarro@indeportesantioquia.gov.co</v>
      </c>
      <c r="AP93" s="54" cm="1">
        <f t="array" ref="AP93">_xlfn.XLOOKUP(Contrato[[#This Row],[DOCUMENTO]],[1]!PERSONAL_ACTIVO_2024[[#All],[Documento identidad]],[1]!PERSONAL_ACTIVO_2024[[#All],[Mail ]],0,0)</f>
        <v>0</v>
      </c>
      <c r="AQ93" s="54" cm="1">
        <f t="array" ref="AQ93">IF(ISBLANK(Contrato[[#This Row],[DEPENDENCIA ]]),0,IFERROR(_xlfn.XLOOKUP(Contrato[[#This Row],[DEPENDENCIA ]],[1]!PERSONAL_ACTIVO_2024[[#All],[Dependencia]],[1]!PERSONAL_ACTIVO_2024[[#All],[Mail ]],0,0),0))</f>
        <v>0</v>
      </c>
    </row>
    <row r="94" spans="1:43" s="54" customFormat="1" ht="34.5" customHeight="1" x14ac:dyDescent="0.25">
      <c r="A94" s="27">
        <v>166</v>
      </c>
      <c r="B94" s="26">
        <v>69</v>
      </c>
      <c r="C94" s="28" t="s">
        <v>371</v>
      </c>
      <c r="D94" s="81" t="s">
        <v>123</v>
      </c>
      <c r="E94" s="64" t="s">
        <v>111</v>
      </c>
      <c r="F94" s="114" t="s">
        <v>142</v>
      </c>
      <c r="G94" s="146" t="s">
        <v>372</v>
      </c>
      <c r="H94" s="130">
        <v>1036397644</v>
      </c>
      <c r="I94" s="147">
        <v>5931149</v>
      </c>
      <c r="J94" s="148">
        <v>20759022</v>
      </c>
      <c r="K94" s="113" t="s">
        <v>48</v>
      </c>
      <c r="L94" s="96" t="s">
        <v>48</v>
      </c>
      <c r="M94" s="97" t="s">
        <v>306</v>
      </c>
      <c r="N94" s="98" cm="1">
        <f t="array" ref="N94">_xlfn.XLOOKUP(Contrato[[#This Row],[SUPERVISOR TITULAR]],[1]!PERSONAL_ACTIVO_2024[[#All],[Nombre completo]],[1]!PERSONAL_ACTIVO_2024[[#All],[Documento identidad]],"",0)</f>
        <v>75075150</v>
      </c>
      <c r="O94" s="97" t="s">
        <v>125</v>
      </c>
      <c r="P94" s="99" t="str" cm="1">
        <f t="array" ref="P94">_xlfn.XLOOKUP(Contrato[[#This Row],[SUPERVISOR SUPLENTE ]],[1]!PERSONAL_ACTIVO_2024[[#All],[Nombre completo]],[1]!PERSONAL_ACTIVO_2024[[#All],[Documento identidad]],"",0)</f>
        <v/>
      </c>
      <c r="Q94" s="159">
        <v>95</v>
      </c>
      <c r="R94" s="42" t="str" cm="1">
        <f t="array" ref="R94">_xlfn.XLOOKUP(Contrato[[#This Row],[CDP]],[1]!DISPONIBILIDADES_2024[[#All],[consecutivo]],[1]!DISPONIBILIDADES_2024[[#All],[fecha_aprobacion]],"",0)</f>
        <v>6/02/2024 13:43</v>
      </c>
      <c r="S94" s="43">
        <f>SUMIF([1]!DISPONIBILIDADES_2024[[#All],[consecutivo]],Contrato[[#This Row],[CDP]],[1]!DISPONIBILIDADES_2024[[#All],[valor_total_rubro]])</f>
        <v>0</v>
      </c>
      <c r="T94" s="44" cm="1">
        <f t="array" ref="T94">_xlfn.XLOOKUP(Contrato[[#This Row],[CONTRATO]]&amp;Contrato[[#This Row],[CDP]],[1]!Corr_Contr_CDP[[#All],[CONTRATO-CDP]],[1]!Corr_Contr_CDP[[#All],[CRP]],_xlfn.XLOOKUP(Contrato[[#This Row],[CDP]],[1]!COMPROMISOS_2024[[#All],[disponibilidad]],[1]!COMPROMISOS_2024[[#All],[consecutivo]],"",0),0)</f>
        <v>924</v>
      </c>
      <c r="U94" s="45" t="str" cm="1">
        <f t="array" ref="U94">+_xlfn.XLOOKUP(Contrato[[#This Row],[RCP]],[1]!COMPROMISOS_2024[[#All],[consecutivo]],[1]!COMPROMISOS_2024[[#All],[fecha_aprobacion]],"",0)</f>
        <v>15/02/2024 14:24</v>
      </c>
      <c r="V94" s="46">
        <f>SUMIF([1]!COMPROMISOS_2024[[#All],[consecutivo]],Contrato[[#This Row],[RCP]],[1]!COMPROMISOS_2024[[#All],[valor_total]])</f>
        <v>35586894</v>
      </c>
      <c r="W94" s="47">
        <v>45336</v>
      </c>
      <c r="X94" s="47">
        <v>45338</v>
      </c>
      <c r="Y94" s="48">
        <v>45338</v>
      </c>
      <c r="Z94" s="49">
        <v>45519</v>
      </c>
      <c r="AA94" s="101" t="s">
        <v>307</v>
      </c>
      <c r="AB94" s="160" t="s">
        <v>373</v>
      </c>
      <c r="AC94" s="160"/>
      <c r="AD94" s="103">
        <v>202000003642</v>
      </c>
      <c r="AE94" s="54" t="s">
        <v>75</v>
      </c>
      <c r="AF94" s="55" t="str">
        <f>TEXT(LEFT(Contrato[[#This Row],[CONTRATO]],3),"0")</f>
        <v>69</v>
      </c>
      <c r="AG94" s="55" t="str">
        <f>IF(LEN(Contrato[[#This Row],[Contrato2]])=3,Contrato[[#This Row],[Contrato2]],TEXT(Contrato[[#This Row],[Contrato2]],"000"))</f>
        <v>069</v>
      </c>
      <c r="AH94" s="56">
        <f ca="1">IFERROR(_xlfn.DAYS(Contrato[[#This Row],[Fecha Proyectada liquidación]],TODAY())/30,"")</f>
        <v>-2.4666666666666668</v>
      </c>
      <c r="AI94" s="57">
        <f>+Contrato[[#This Row],[FECHA TERMINACIÓN ]]+120</f>
        <v>45639</v>
      </c>
      <c r="AK94" s="59" t="str">
        <f ca="1">IF(Contrato[[#This Row],[FECHA TERMINACIÓN ]]&lt;TODAY(), "Terminado",IF(ISNUMBER(Contrato[[#This Row],[Fecha Real de liquiidación ]]),"Liquidado",IF(Contrato[[#This Row],[FECHA TERMINACIÓN ]]&gt;=TODAY(),"En ejecución","")))</f>
        <v>Terminado</v>
      </c>
      <c r="AL94" s="60">
        <f>SUMIF([1]!COMPROMISOS_2024[[#All],[consecutivo]],Contrato[[#This Row],[RCP]],[1]!COMPROMISOS_2024[[#All],[Total pagado]])</f>
        <v>20759022</v>
      </c>
      <c r="AM94" s="61">
        <f>IFERROR(Contrato[[#This Row],[Pagos]]/Contrato[[#This Row],[VALOR CONTRATO]],0)</f>
        <v>1</v>
      </c>
      <c r="AN94" s="104">
        <f>+Contrato[[#This Row],[VALOR CONTRATO]]-Contrato[[#This Row],[Pagos]]</f>
        <v>0</v>
      </c>
      <c r="AO94" s="54" t="str" cm="1">
        <f t="array" ref="AO94">_xlfn.XLOOKUP(Contrato[[#This Row],[DOCUMENTO ]],[1]!PERSONAL_ACTIVO_2024[[#All],[Documento identidad]],[1]!PERSONAL_ACTIVO_2024[[#All],[Mail ]],0,0)</f>
        <v>anavarro@indeportesantioquia.gov.co</v>
      </c>
      <c r="AP94" s="54" cm="1">
        <f t="array" ref="AP94">_xlfn.XLOOKUP(Contrato[[#This Row],[DOCUMENTO]],[1]!PERSONAL_ACTIVO_2024[[#All],[Documento identidad]],[1]!PERSONAL_ACTIVO_2024[[#All],[Mail ]],0,0)</f>
        <v>0</v>
      </c>
      <c r="AQ94" s="54" cm="1">
        <f t="array" ref="AQ94">IF(ISBLANK(Contrato[[#This Row],[DEPENDENCIA ]]),0,IFERROR(_xlfn.XLOOKUP(Contrato[[#This Row],[DEPENDENCIA ]],[1]!PERSONAL_ACTIVO_2024[[#All],[Dependencia]],[1]!PERSONAL_ACTIVO_2024[[#All],[Mail ]],0,0),0))</f>
        <v>0</v>
      </c>
    </row>
    <row r="95" spans="1:43" s="54" customFormat="1" ht="34.5" customHeight="1" x14ac:dyDescent="0.25">
      <c r="A95" s="54" t="s">
        <v>374</v>
      </c>
      <c r="B95" s="26" t="s">
        <v>375</v>
      </c>
      <c r="C95" s="28" t="s">
        <v>371</v>
      </c>
      <c r="D95" s="81" t="s">
        <v>123</v>
      </c>
      <c r="E95" s="64" t="s">
        <v>111</v>
      </c>
      <c r="F95" s="114" t="s">
        <v>142</v>
      </c>
      <c r="G95" s="146" t="s">
        <v>376</v>
      </c>
      <c r="H95" s="130">
        <v>71773738</v>
      </c>
      <c r="I95" s="147">
        <v>5931149</v>
      </c>
      <c r="J95" s="148">
        <v>14827872</v>
      </c>
      <c r="K95" s="154" t="s">
        <v>377</v>
      </c>
      <c r="L95" s="96" t="s">
        <v>378</v>
      </c>
      <c r="M95" s="97" t="s">
        <v>306</v>
      </c>
      <c r="N95" s="108" cm="1">
        <f t="array" ref="N95">_xlfn.XLOOKUP(Contrato[[#This Row],[SUPERVISOR TITULAR]],[1]!PERSONAL_ACTIVO_2024[[#All],[Nombre completo]],[1]!PERSONAL_ACTIVO_2024[[#All],[Documento identidad]],"",0)</f>
        <v>75075150</v>
      </c>
      <c r="O95" s="97" t="s">
        <v>125</v>
      </c>
      <c r="P95" s="40" t="str" cm="1">
        <f t="array" ref="P95">_xlfn.XLOOKUP(Contrato[[#This Row],[SUPERVISOR SUPLENTE ]],[1]!PERSONAL_ACTIVO_2024[[#All],[Nombre completo]],[1]!PERSONAL_ACTIVO_2024[[#All],[Documento identidad]],"",0)</f>
        <v/>
      </c>
      <c r="Q95" s="159">
        <v>95</v>
      </c>
      <c r="R95" s="42" t="str" cm="1">
        <f t="array" ref="R95">_xlfn.XLOOKUP(Contrato[[#This Row],[CDP]],[1]!DISPONIBILIDADES_2024[[#All],[consecutivo]],[1]!DISPONIBILIDADES_2024[[#All],[fecha_aprobacion]],"",0)</f>
        <v>6/02/2024 13:43</v>
      </c>
      <c r="S95" s="43">
        <f>SUMIF([1]!DISPONIBILIDADES_2024[[#All],[consecutivo]],Contrato[[#This Row],[CDP]],[1]!DISPONIBILIDADES_2024[[#All],[valor_total_rubro]])</f>
        <v>0</v>
      </c>
      <c r="T95" s="44" cm="1">
        <f t="array" ref="T95">_xlfn.XLOOKUP(Contrato[[#This Row],[CONTRATO]]&amp;Contrato[[#This Row],[CDP]],[1]!Corr_Contr_CDP[[#All],[CONTRATO-CDP]],[1]!Corr_Contr_CDP[[#All],[CRP]],_xlfn.XLOOKUP(Contrato[[#This Row],[CDP]],[1]!COMPROMISOS_2024[[#All],[disponibilidad]],[1]!COMPROMISOS_2024[[#All],[consecutivo]],"",0),0)</f>
        <v>4638</v>
      </c>
      <c r="U95" s="45" t="str" cm="1">
        <f t="array" ref="U95">+_xlfn.XLOOKUP(Contrato[[#This Row],[RCP]],[1]!COMPROMISOS_2024[[#All],[consecutivo]],[1]!COMPROMISOS_2024[[#All],[fecha_aprobacion]],"",0)</f>
        <v>31/05/2024 15:44</v>
      </c>
      <c r="V95" s="46">
        <f>SUMIF([1]!COMPROMISOS_2024[[#All],[consecutivo]],Contrato[[#This Row],[RCP]],[1]!COMPROMISOS_2024[[#All],[valor_total]])</f>
        <v>14827872</v>
      </c>
      <c r="W95" s="47">
        <v>45442</v>
      </c>
      <c r="X95" s="47" t="s">
        <v>379</v>
      </c>
      <c r="Y95" s="48">
        <v>45338</v>
      </c>
      <c r="Z95" s="49">
        <v>45519</v>
      </c>
      <c r="AA95" s="109"/>
      <c r="AB95" s="175" t="s">
        <v>380</v>
      </c>
      <c r="AC95" s="163"/>
      <c r="AD95" s="103"/>
      <c r="AF95" s="55" t="str">
        <f>TEXT(LEFT(Contrato[[#This Row],[CONTRATO]],3),"0")</f>
        <v>69A</v>
      </c>
      <c r="AG95" s="55" t="str">
        <f>IF(LEN(Contrato[[#This Row],[Contrato2]])=3,Contrato[[#This Row],[Contrato2]],TEXT(Contrato[[#This Row],[Contrato2]],"000"))</f>
        <v>69A</v>
      </c>
      <c r="AH95" s="56">
        <f ca="1">IFERROR(_xlfn.DAYS(Contrato[[#This Row],[Fecha Proyectada liquidación]],TODAY())/30,"")</f>
        <v>-2.4666666666666668</v>
      </c>
      <c r="AI95" s="57">
        <f>+Contrato[[#This Row],[FECHA TERMINACIÓN ]]+120</f>
        <v>45639</v>
      </c>
      <c r="AK95" s="59" t="str">
        <f ca="1">IF(Contrato[[#This Row],[FECHA TERMINACIÓN ]]&lt;TODAY(), "Terminado",IF(ISNUMBER(Contrato[[#This Row],[Fecha Real de liquiidación ]]),"Liquidado",IF(Contrato[[#This Row],[FECHA TERMINACIÓN ]]&gt;=TODAY(),"En ejecución","")))</f>
        <v>Terminado</v>
      </c>
      <c r="AL95" s="60">
        <f>SUMIF([1]!COMPROMISOS_2024[[#All],[consecutivo]],Contrato[[#This Row],[RCP]],[1]!COMPROMISOS_2024[[#All],[Total pagado]])</f>
        <v>14827872</v>
      </c>
      <c r="AM95" s="61">
        <f>IFERROR(Contrato[[#This Row],[Pagos]]/Contrato[[#This Row],[VALOR CONTRATO]],0)</f>
        <v>1</v>
      </c>
      <c r="AN95" s="104">
        <f>+Contrato[[#This Row],[VALOR CONTRATO]]-Contrato[[#This Row],[Pagos]]</f>
        <v>0</v>
      </c>
      <c r="AO95" s="54" t="str" cm="1">
        <f t="array" ref="AO95">_xlfn.XLOOKUP(Contrato[[#This Row],[DOCUMENTO ]],[1]!PERSONAL_ACTIVO_2024[[#All],[Documento identidad]],[1]!PERSONAL_ACTIVO_2024[[#All],[Mail ]],0,0)</f>
        <v>anavarro@indeportesantioquia.gov.co</v>
      </c>
      <c r="AP95" s="54" cm="1">
        <f t="array" ref="AP95">_xlfn.XLOOKUP(Contrato[[#This Row],[DOCUMENTO]],[1]!PERSONAL_ACTIVO_2024[[#All],[Documento identidad]],[1]!PERSONAL_ACTIVO_2024[[#All],[Mail ]],0,0)</f>
        <v>0</v>
      </c>
      <c r="AQ95" s="54" cm="1">
        <f t="array" ref="AQ95">IF(ISBLANK(Contrato[[#This Row],[DEPENDENCIA ]]),0,IFERROR(_xlfn.XLOOKUP(Contrato[[#This Row],[DEPENDENCIA ]],[1]!PERSONAL_ACTIVO_2024[[#All],[Dependencia]],[1]!PERSONAL_ACTIVO_2024[[#All],[Mail ]],0,0),0))</f>
        <v>0</v>
      </c>
    </row>
    <row r="96" spans="1:43" s="54" customFormat="1" ht="34.5" customHeight="1" x14ac:dyDescent="0.25">
      <c r="A96" s="27">
        <v>167</v>
      </c>
      <c r="B96" s="26">
        <v>70</v>
      </c>
      <c r="C96" s="28" t="s">
        <v>381</v>
      </c>
      <c r="D96" s="81" t="s">
        <v>123</v>
      </c>
      <c r="E96" s="64" t="s">
        <v>111</v>
      </c>
      <c r="F96" s="114" t="s">
        <v>142</v>
      </c>
      <c r="G96" s="146" t="s">
        <v>382</v>
      </c>
      <c r="H96" s="130">
        <v>1017274008</v>
      </c>
      <c r="I96" s="147">
        <v>2574842</v>
      </c>
      <c r="J96" s="148">
        <v>15449052</v>
      </c>
      <c r="K96" s="113" t="s">
        <v>48</v>
      </c>
      <c r="L96" s="96" t="s">
        <v>48</v>
      </c>
      <c r="M96" s="97" t="s">
        <v>306</v>
      </c>
      <c r="N96" s="98" cm="1">
        <f t="array" ref="N96">_xlfn.XLOOKUP(Contrato[[#This Row],[SUPERVISOR TITULAR]],[1]!PERSONAL_ACTIVO_2024[[#All],[Nombre completo]],[1]!PERSONAL_ACTIVO_2024[[#All],[Documento identidad]],"",0)</f>
        <v>75075150</v>
      </c>
      <c r="O96" s="97" t="s">
        <v>125</v>
      </c>
      <c r="P96" s="99" t="str" cm="1">
        <f t="array" ref="P96">_xlfn.XLOOKUP(Contrato[[#This Row],[SUPERVISOR SUPLENTE ]],[1]!PERSONAL_ACTIVO_2024[[#All],[Nombre completo]],[1]!PERSONAL_ACTIVO_2024[[#All],[Documento identidad]],"",0)</f>
        <v/>
      </c>
      <c r="Q96" s="159">
        <v>96</v>
      </c>
      <c r="R96" s="42" t="str" cm="1">
        <f t="array" ref="R96">_xlfn.XLOOKUP(Contrato[[#This Row],[CDP]],[1]!DISPONIBILIDADES_2024[[#All],[consecutivo]],[1]!DISPONIBILIDADES_2024[[#All],[fecha_aprobacion]],"",0)</f>
        <v>6/02/2024 14:45</v>
      </c>
      <c r="S96" s="43">
        <f>SUMIF([1]!DISPONIBILIDADES_2024[[#All],[consecutivo]],Contrato[[#This Row],[CDP]],[1]!DISPONIBILIDADES_2024[[#All],[valor_total_rubro]])</f>
        <v>0</v>
      </c>
      <c r="T96" s="44" cm="1">
        <f t="array" ref="T96">_xlfn.XLOOKUP(Contrato[[#This Row],[CONTRATO]]&amp;Contrato[[#This Row],[CDP]],[1]!Corr_Contr_CDP[[#All],[CONTRATO-CDP]],[1]!Corr_Contr_CDP[[#All],[CRP]],_xlfn.XLOOKUP(Contrato[[#This Row],[CDP]],[1]!COMPROMISOS_2024[[#All],[disponibilidad]],[1]!COMPROMISOS_2024[[#All],[consecutivo]],"",0),0)</f>
        <v>943</v>
      </c>
      <c r="U96" s="45" t="str" cm="1">
        <f t="array" ref="U96">+_xlfn.XLOOKUP(Contrato[[#This Row],[RCP]],[1]!COMPROMISOS_2024[[#All],[consecutivo]],[1]!COMPROMISOS_2024[[#All],[fecha_aprobacion]],"",0)</f>
        <v>15/02/2024 16:46</v>
      </c>
      <c r="V96" s="46">
        <f>SUMIF([1]!COMPROMISOS_2024[[#All],[consecutivo]],Contrato[[#This Row],[RCP]],[1]!COMPROMISOS_2024[[#All],[valor_total]])</f>
        <v>15449052</v>
      </c>
      <c r="W96" s="47">
        <v>45336</v>
      </c>
      <c r="X96" s="47">
        <v>45337</v>
      </c>
      <c r="Y96" s="48">
        <v>45338</v>
      </c>
      <c r="Z96" s="49">
        <v>45519</v>
      </c>
      <c r="AA96" s="123" t="s">
        <v>310</v>
      </c>
      <c r="AB96" s="160" t="s">
        <v>293</v>
      </c>
      <c r="AC96" s="160"/>
      <c r="AD96" s="103">
        <v>202000003643</v>
      </c>
      <c r="AE96" s="54" t="s">
        <v>75</v>
      </c>
      <c r="AF96" s="55" t="str">
        <f>TEXT(LEFT(Contrato[[#This Row],[CONTRATO]],3),"0")</f>
        <v>70</v>
      </c>
      <c r="AG96" s="55" t="str">
        <f>IF(LEN(Contrato[[#This Row],[Contrato2]])=3,Contrato[[#This Row],[Contrato2]],TEXT(Contrato[[#This Row],[Contrato2]],"000"))</f>
        <v>070</v>
      </c>
      <c r="AH96" s="56">
        <f ca="1">IFERROR(_xlfn.DAYS(Contrato[[#This Row],[Fecha Proyectada liquidación]],TODAY())/30,"")</f>
        <v>-2.4666666666666668</v>
      </c>
      <c r="AI96" s="57">
        <f>+Contrato[[#This Row],[FECHA TERMINACIÓN ]]+120</f>
        <v>45639</v>
      </c>
      <c r="AK96" s="59" t="str">
        <f ca="1">IF(Contrato[[#This Row],[FECHA TERMINACIÓN ]]&lt;TODAY(), "Terminado",IF(ISNUMBER(Contrato[[#This Row],[Fecha Real de liquiidación ]]),"Liquidado",IF(Contrato[[#This Row],[FECHA TERMINACIÓN ]]&gt;=TODAY(),"En ejecución","")))</f>
        <v>Terminado</v>
      </c>
      <c r="AL96" s="60">
        <f>SUMIF([1]!COMPROMISOS_2024[[#All],[consecutivo]],Contrato[[#This Row],[RCP]],[1]!COMPROMISOS_2024[[#All],[Total pagado]])</f>
        <v>15449052</v>
      </c>
      <c r="AM96" s="61">
        <f>IFERROR(Contrato[[#This Row],[Pagos]]/Contrato[[#This Row],[VALOR CONTRATO]],0)</f>
        <v>1</v>
      </c>
      <c r="AN96" s="104">
        <f>+Contrato[[#This Row],[VALOR CONTRATO]]-Contrato[[#This Row],[Pagos]]</f>
        <v>0</v>
      </c>
      <c r="AO96" s="54" t="str" cm="1">
        <f t="array" ref="AO96">_xlfn.XLOOKUP(Contrato[[#This Row],[DOCUMENTO ]],[1]!PERSONAL_ACTIVO_2024[[#All],[Documento identidad]],[1]!PERSONAL_ACTIVO_2024[[#All],[Mail ]],0,0)</f>
        <v>anavarro@indeportesantioquia.gov.co</v>
      </c>
      <c r="AP96" s="54" cm="1">
        <f t="array" ref="AP96">_xlfn.XLOOKUP(Contrato[[#This Row],[DOCUMENTO]],[1]!PERSONAL_ACTIVO_2024[[#All],[Documento identidad]],[1]!PERSONAL_ACTIVO_2024[[#All],[Mail ]],0,0)</f>
        <v>0</v>
      </c>
      <c r="AQ96" s="54" cm="1">
        <f t="array" ref="AQ96">IF(ISBLANK(Contrato[[#This Row],[DEPENDENCIA ]]),0,IFERROR(_xlfn.XLOOKUP(Contrato[[#This Row],[DEPENDENCIA ]],[1]!PERSONAL_ACTIVO_2024[[#All],[Dependencia]],[1]!PERSONAL_ACTIVO_2024[[#All],[Mail ]],0,0),0))</f>
        <v>0</v>
      </c>
    </row>
    <row r="97" spans="1:43" s="54" customFormat="1" ht="34.5" customHeight="1" x14ac:dyDescent="0.25">
      <c r="A97" s="27">
        <v>168</v>
      </c>
      <c r="B97" s="26">
        <v>71</v>
      </c>
      <c r="C97" s="28" t="s">
        <v>383</v>
      </c>
      <c r="D97" s="81" t="s">
        <v>123</v>
      </c>
      <c r="E97" s="64" t="s">
        <v>111</v>
      </c>
      <c r="F97" s="114" t="s">
        <v>142</v>
      </c>
      <c r="G97" s="146" t="s">
        <v>384</v>
      </c>
      <c r="H97" s="130">
        <v>1056308283</v>
      </c>
      <c r="I97" s="147">
        <v>2574842</v>
      </c>
      <c r="J97" s="148">
        <v>15449052</v>
      </c>
      <c r="K97" s="113" t="s">
        <v>48</v>
      </c>
      <c r="L97" s="96" t="s">
        <v>48</v>
      </c>
      <c r="M97" s="97" t="s">
        <v>306</v>
      </c>
      <c r="N97" s="98" cm="1">
        <f t="array" ref="N97">_xlfn.XLOOKUP(Contrato[[#This Row],[SUPERVISOR TITULAR]],[1]!PERSONAL_ACTIVO_2024[[#All],[Nombre completo]],[1]!PERSONAL_ACTIVO_2024[[#All],[Documento identidad]],"",0)</f>
        <v>75075150</v>
      </c>
      <c r="O97" s="97" t="s">
        <v>125</v>
      </c>
      <c r="P97" s="99" t="str" cm="1">
        <f t="array" ref="P97">_xlfn.XLOOKUP(Contrato[[#This Row],[SUPERVISOR SUPLENTE ]],[1]!PERSONAL_ACTIVO_2024[[#All],[Nombre completo]],[1]!PERSONAL_ACTIVO_2024[[#All],[Documento identidad]],"",0)</f>
        <v/>
      </c>
      <c r="Q97" s="159">
        <v>97</v>
      </c>
      <c r="R97" s="42" t="str" cm="1">
        <f t="array" ref="R97">_xlfn.XLOOKUP(Contrato[[#This Row],[CDP]],[1]!DISPONIBILIDADES_2024[[#All],[consecutivo]],[1]!DISPONIBILIDADES_2024[[#All],[fecha_aprobacion]],"",0)</f>
        <v>6/02/2024 14:50</v>
      </c>
      <c r="S97" s="43">
        <f>SUMIF([1]!DISPONIBILIDADES_2024[[#All],[consecutivo]],Contrato[[#This Row],[CDP]],[1]!DISPONIBILIDADES_2024[[#All],[valor_total_rubro]])</f>
        <v>0</v>
      </c>
      <c r="T97" s="44" cm="1">
        <f t="array" ref="T97">_xlfn.XLOOKUP(Contrato[[#This Row],[CONTRATO]]&amp;Contrato[[#This Row],[CDP]],[1]!Corr_Contr_CDP[[#All],[CONTRATO-CDP]],[1]!Corr_Contr_CDP[[#All],[CRP]],_xlfn.XLOOKUP(Contrato[[#This Row],[CDP]],[1]!COMPROMISOS_2024[[#All],[disponibilidad]],[1]!COMPROMISOS_2024[[#All],[consecutivo]],"",0),0)</f>
        <v>946</v>
      </c>
      <c r="U97" s="45" t="str" cm="1">
        <f t="array" ref="U97">+_xlfn.XLOOKUP(Contrato[[#This Row],[RCP]],[1]!COMPROMISOS_2024[[#All],[consecutivo]],[1]!COMPROMISOS_2024[[#All],[fecha_aprobacion]],"",0)</f>
        <v>15/02/2024 16:55</v>
      </c>
      <c r="V97" s="46">
        <f>SUMIF([1]!COMPROMISOS_2024[[#All],[consecutivo]],Contrato[[#This Row],[RCP]],[1]!COMPROMISOS_2024[[#All],[valor_total]])</f>
        <v>15449052</v>
      </c>
      <c r="W97" s="47">
        <v>45336</v>
      </c>
      <c r="X97" s="47">
        <v>45338</v>
      </c>
      <c r="Y97" s="48">
        <v>45338</v>
      </c>
      <c r="Z97" s="49">
        <v>45519</v>
      </c>
      <c r="AA97" s="123" t="s">
        <v>310</v>
      </c>
      <c r="AB97" s="160" t="s">
        <v>293</v>
      </c>
      <c r="AC97" s="160"/>
      <c r="AD97" s="103">
        <v>202000003644</v>
      </c>
      <c r="AE97" s="54" t="s">
        <v>75</v>
      </c>
      <c r="AF97" s="55" t="str">
        <f>TEXT(LEFT(Contrato[[#This Row],[CONTRATO]],3),"0")</f>
        <v>71</v>
      </c>
      <c r="AG97" s="55" t="str">
        <f>IF(LEN(Contrato[[#This Row],[Contrato2]])=3,Contrato[[#This Row],[Contrato2]],TEXT(Contrato[[#This Row],[Contrato2]],"000"))</f>
        <v>071</v>
      </c>
      <c r="AH97" s="56">
        <f ca="1">IFERROR(_xlfn.DAYS(Contrato[[#This Row],[Fecha Proyectada liquidación]],TODAY())/30,"")</f>
        <v>-2.4666666666666668</v>
      </c>
      <c r="AI97" s="57">
        <f>+Contrato[[#This Row],[FECHA TERMINACIÓN ]]+120</f>
        <v>45639</v>
      </c>
      <c r="AK97" s="59" t="str">
        <f ca="1">IF(Contrato[[#This Row],[FECHA TERMINACIÓN ]]&lt;TODAY(), "Terminado",IF(ISNUMBER(Contrato[[#This Row],[Fecha Real de liquiidación ]]),"Liquidado",IF(Contrato[[#This Row],[FECHA TERMINACIÓN ]]&gt;=TODAY(),"En ejecución","")))</f>
        <v>Terminado</v>
      </c>
      <c r="AL97" s="60">
        <f>SUMIF([1]!COMPROMISOS_2024[[#All],[consecutivo]],Contrato[[#This Row],[RCP]],[1]!COMPROMISOS_2024[[#All],[Total pagado]])</f>
        <v>15449052</v>
      </c>
      <c r="AM97" s="61">
        <f>IFERROR(Contrato[[#This Row],[Pagos]]/Contrato[[#This Row],[VALOR CONTRATO]],0)</f>
        <v>1</v>
      </c>
      <c r="AN97" s="104">
        <f>+Contrato[[#This Row],[VALOR CONTRATO]]-Contrato[[#This Row],[Pagos]]</f>
        <v>0</v>
      </c>
      <c r="AO97" s="54" t="str" cm="1">
        <f t="array" ref="AO97">_xlfn.XLOOKUP(Contrato[[#This Row],[DOCUMENTO ]],[1]!PERSONAL_ACTIVO_2024[[#All],[Documento identidad]],[1]!PERSONAL_ACTIVO_2024[[#All],[Mail ]],0,0)</f>
        <v>anavarro@indeportesantioquia.gov.co</v>
      </c>
      <c r="AP97" s="54" cm="1">
        <f t="array" ref="AP97">_xlfn.XLOOKUP(Contrato[[#This Row],[DOCUMENTO]],[1]!PERSONAL_ACTIVO_2024[[#All],[Documento identidad]],[1]!PERSONAL_ACTIVO_2024[[#All],[Mail ]],0,0)</f>
        <v>0</v>
      </c>
      <c r="AQ97" s="54" cm="1">
        <f t="array" ref="AQ97">IF(ISBLANK(Contrato[[#This Row],[DEPENDENCIA ]]),0,IFERROR(_xlfn.XLOOKUP(Contrato[[#This Row],[DEPENDENCIA ]],[1]!PERSONAL_ACTIVO_2024[[#All],[Dependencia]],[1]!PERSONAL_ACTIVO_2024[[#All],[Mail ]],0,0),0))</f>
        <v>0</v>
      </c>
    </row>
    <row r="98" spans="1:43" s="54" customFormat="1" ht="34.5" customHeight="1" x14ac:dyDescent="0.25">
      <c r="A98" s="27">
        <v>169</v>
      </c>
      <c r="B98" s="26">
        <v>72</v>
      </c>
      <c r="C98" s="28" t="s">
        <v>385</v>
      </c>
      <c r="D98" s="81" t="s">
        <v>123</v>
      </c>
      <c r="E98" s="64" t="s">
        <v>111</v>
      </c>
      <c r="F98" s="114" t="s">
        <v>142</v>
      </c>
      <c r="G98" s="146" t="s">
        <v>386</v>
      </c>
      <c r="H98" s="130">
        <v>1020470234</v>
      </c>
      <c r="I98" s="147">
        <v>4908936</v>
      </c>
      <c r="J98" s="148">
        <v>29453616</v>
      </c>
      <c r="K98" s="113" t="s">
        <v>48</v>
      </c>
      <c r="L98" s="96" t="s">
        <v>48</v>
      </c>
      <c r="M98" s="97" t="s">
        <v>306</v>
      </c>
      <c r="N98" s="98" cm="1">
        <f t="array" ref="N98">_xlfn.XLOOKUP(Contrato[[#This Row],[SUPERVISOR TITULAR]],[1]!PERSONAL_ACTIVO_2024[[#All],[Nombre completo]],[1]!PERSONAL_ACTIVO_2024[[#All],[Documento identidad]],"",0)</f>
        <v>75075150</v>
      </c>
      <c r="O98" s="97" t="s">
        <v>125</v>
      </c>
      <c r="P98" s="99" t="str" cm="1">
        <f t="array" ref="P98">_xlfn.XLOOKUP(Contrato[[#This Row],[SUPERVISOR SUPLENTE ]],[1]!PERSONAL_ACTIVO_2024[[#All],[Nombre completo]],[1]!PERSONAL_ACTIVO_2024[[#All],[Documento identidad]],"",0)</f>
        <v/>
      </c>
      <c r="Q98" s="159">
        <v>98</v>
      </c>
      <c r="R98" s="42" t="str" cm="1">
        <f t="array" ref="R98">_xlfn.XLOOKUP(Contrato[[#This Row],[CDP]],[1]!DISPONIBILIDADES_2024[[#All],[consecutivo]],[1]!DISPONIBILIDADES_2024[[#All],[fecha_aprobacion]],"",0)</f>
        <v>6/02/2024 15:11</v>
      </c>
      <c r="S98" s="43">
        <f>SUMIF([1]!DISPONIBILIDADES_2024[[#All],[consecutivo]],Contrato[[#This Row],[CDP]],[1]!DISPONIBILIDADES_2024[[#All],[valor_total_rubro]])</f>
        <v>0</v>
      </c>
      <c r="T98" s="44" cm="1">
        <f t="array" ref="T98">_xlfn.XLOOKUP(Contrato[[#This Row],[CONTRATO]]&amp;Contrato[[#This Row],[CDP]],[1]!Corr_Contr_CDP[[#All],[CONTRATO-CDP]],[1]!Corr_Contr_CDP[[#All],[CRP]],_xlfn.XLOOKUP(Contrato[[#This Row],[CDP]],[1]!COMPROMISOS_2024[[#All],[disponibilidad]],[1]!COMPROMISOS_2024[[#All],[consecutivo]],"",0),0)</f>
        <v>980</v>
      </c>
      <c r="U98" s="45" t="str" cm="1">
        <f t="array" ref="U98">+_xlfn.XLOOKUP(Contrato[[#This Row],[RCP]],[1]!COMPROMISOS_2024[[#All],[consecutivo]],[1]!COMPROMISOS_2024[[#All],[fecha_aprobacion]],"",0)</f>
        <v>16/02/2024 7:59</v>
      </c>
      <c r="V98" s="46">
        <f>SUMIF([1]!COMPROMISOS_2024[[#All],[consecutivo]],Contrato[[#This Row],[RCP]],[1]!COMPROMISOS_2024[[#All],[valor_total]])</f>
        <v>29453616</v>
      </c>
      <c r="W98" s="47">
        <v>45337</v>
      </c>
      <c r="X98" s="47">
        <v>45338</v>
      </c>
      <c r="Y98" s="48">
        <v>45338</v>
      </c>
      <c r="Z98" s="49">
        <v>45519</v>
      </c>
      <c r="AA98" s="101" t="s">
        <v>307</v>
      </c>
      <c r="AB98" s="160" t="s">
        <v>293</v>
      </c>
      <c r="AC98" s="160"/>
      <c r="AD98" s="103">
        <v>202000003646</v>
      </c>
      <c r="AE98" s="54" t="s">
        <v>75</v>
      </c>
      <c r="AF98" s="55" t="str">
        <f>TEXT(LEFT(Contrato[[#This Row],[CONTRATO]],3),"0")</f>
        <v>72</v>
      </c>
      <c r="AG98" s="55" t="str">
        <f>IF(LEN(Contrato[[#This Row],[Contrato2]])=3,Contrato[[#This Row],[Contrato2]],TEXT(Contrato[[#This Row],[Contrato2]],"000"))</f>
        <v>072</v>
      </c>
      <c r="AH98" s="56">
        <f ca="1">IFERROR(_xlfn.DAYS(Contrato[[#This Row],[Fecha Proyectada liquidación]],TODAY())/30,"")</f>
        <v>-2.4666666666666668</v>
      </c>
      <c r="AI98" s="57">
        <f>+Contrato[[#This Row],[FECHA TERMINACIÓN ]]+120</f>
        <v>45639</v>
      </c>
      <c r="AK98" s="59" t="str">
        <f ca="1">IF(Contrato[[#This Row],[FECHA TERMINACIÓN ]]&lt;TODAY(), "Terminado",IF(ISNUMBER(Contrato[[#This Row],[Fecha Real de liquiidación ]]),"Liquidado",IF(Contrato[[#This Row],[FECHA TERMINACIÓN ]]&gt;=TODAY(),"En ejecución","")))</f>
        <v>Terminado</v>
      </c>
      <c r="AL98" s="60">
        <f>SUMIF([1]!COMPROMISOS_2024[[#All],[consecutivo]],Contrato[[#This Row],[RCP]],[1]!COMPROMISOS_2024[[#All],[Total pagado]])</f>
        <v>29453616</v>
      </c>
      <c r="AM98" s="61">
        <f>IFERROR(Contrato[[#This Row],[Pagos]]/Contrato[[#This Row],[VALOR CONTRATO]],0)</f>
        <v>1</v>
      </c>
      <c r="AN98" s="104">
        <f>+Contrato[[#This Row],[VALOR CONTRATO]]-Contrato[[#This Row],[Pagos]]</f>
        <v>0</v>
      </c>
      <c r="AO98" s="54" t="str" cm="1">
        <f t="array" ref="AO98">_xlfn.XLOOKUP(Contrato[[#This Row],[DOCUMENTO ]],[1]!PERSONAL_ACTIVO_2024[[#All],[Documento identidad]],[1]!PERSONAL_ACTIVO_2024[[#All],[Mail ]],0,0)</f>
        <v>anavarro@indeportesantioquia.gov.co</v>
      </c>
      <c r="AP98" s="54" cm="1">
        <f t="array" ref="AP98">_xlfn.XLOOKUP(Contrato[[#This Row],[DOCUMENTO]],[1]!PERSONAL_ACTIVO_2024[[#All],[Documento identidad]],[1]!PERSONAL_ACTIVO_2024[[#All],[Mail ]],0,0)</f>
        <v>0</v>
      </c>
      <c r="AQ98" s="54" cm="1">
        <f t="array" ref="AQ98">IF(ISBLANK(Contrato[[#This Row],[DEPENDENCIA ]]),0,IFERROR(_xlfn.XLOOKUP(Contrato[[#This Row],[DEPENDENCIA ]],[1]!PERSONAL_ACTIVO_2024[[#All],[Dependencia]],[1]!PERSONAL_ACTIVO_2024[[#All],[Mail ]],0,0),0))</f>
        <v>0</v>
      </c>
    </row>
    <row r="99" spans="1:43" s="54" customFormat="1" ht="34.5" customHeight="1" x14ac:dyDescent="0.25">
      <c r="A99" s="27">
        <v>170</v>
      </c>
      <c r="B99" s="26">
        <v>73</v>
      </c>
      <c r="C99" s="28" t="s">
        <v>387</v>
      </c>
      <c r="D99" s="81" t="s">
        <v>123</v>
      </c>
      <c r="E99" s="64" t="s">
        <v>111</v>
      </c>
      <c r="F99" s="114" t="s">
        <v>142</v>
      </c>
      <c r="G99" s="146" t="s">
        <v>388</v>
      </c>
      <c r="H99" s="130">
        <v>8439119</v>
      </c>
      <c r="I99" s="147">
        <v>5931149</v>
      </c>
      <c r="J99" s="148">
        <v>35586894</v>
      </c>
      <c r="K99" s="113" t="s">
        <v>48</v>
      </c>
      <c r="L99" s="96" t="s">
        <v>48</v>
      </c>
      <c r="M99" s="97" t="s">
        <v>306</v>
      </c>
      <c r="N99" s="98" cm="1">
        <f t="array" ref="N99">_xlfn.XLOOKUP(Contrato[[#This Row],[SUPERVISOR TITULAR]],[1]!PERSONAL_ACTIVO_2024[[#All],[Nombre completo]],[1]!PERSONAL_ACTIVO_2024[[#All],[Documento identidad]],"",0)</f>
        <v>75075150</v>
      </c>
      <c r="O99" s="97" t="s">
        <v>125</v>
      </c>
      <c r="P99" s="99" t="str" cm="1">
        <f t="array" ref="P99">_xlfn.XLOOKUP(Contrato[[#This Row],[SUPERVISOR SUPLENTE ]],[1]!PERSONAL_ACTIVO_2024[[#All],[Nombre completo]],[1]!PERSONAL_ACTIVO_2024[[#All],[Documento identidad]],"",0)</f>
        <v/>
      </c>
      <c r="Q99" s="159">
        <v>99</v>
      </c>
      <c r="R99" s="42" t="str" cm="1">
        <f t="array" ref="R99">_xlfn.XLOOKUP(Contrato[[#This Row],[CDP]],[1]!DISPONIBILIDADES_2024[[#All],[consecutivo]],[1]!DISPONIBILIDADES_2024[[#All],[fecha_aprobacion]],"",0)</f>
        <v>6/02/2024 15:13</v>
      </c>
      <c r="S99" s="43">
        <f>SUMIF([1]!DISPONIBILIDADES_2024[[#All],[consecutivo]],Contrato[[#This Row],[CDP]],[1]!DISPONIBILIDADES_2024[[#All],[valor_total_rubro]])</f>
        <v>0</v>
      </c>
      <c r="T99" s="44" cm="1">
        <f t="array" ref="T99">_xlfn.XLOOKUP(Contrato[[#This Row],[CONTRATO]]&amp;Contrato[[#This Row],[CDP]],[1]!Corr_Contr_CDP[[#All],[CONTRATO-CDP]],[1]!Corr_Contr_CDP[[#All],[CRP]],_xlfn.XLOOKUP(Contrato[[#This Row],[CDP]],[1]!COMPROMISOS_2024[[#All],[disponibilidad]],[1]!COMPROMISOS_2024[[#All],[consecutivo]],"",0),0)</f>
        <v>1012</v>
      </c>
      <c r="U99" s="45" t="str" cm="1">
        <f t="array" ref="U99">+_xlfn.XLOOKUP(Contrato[[#This Row],[RCP]],[1]!COMPROMISOS_2024[[#All],[consecutivo]],[1]!COMPROMISOS_2024[[#All],[fecha_aprobacion]],"",0)</f>
        <v>16/02/2024 14:37</v>
      </c>
      <c r="V99" s="46">
        <f>SUMIF([1]!COMPROMISOS_2024[[#All],[consecutivo]],Contrato[[#This Row],[RCP]],[1]!COMPROMISOS_2024[[#All],[valor_total]])</f>
        <v>35586894</v>
      </c>
      <c r="W99" s="47">
        <v>45337</v>
      </c>
      <c r="X99" s="47">
        <v>45338</v>
      </c>
      <c r="Y99" s="48">
        <v>45338</v>
      </c>
      <c r="Z99" s="49">
        <v>45519</v>
      </c>
      <c r="AA99" s="101" t="s">
        <v>307</v>
      </c>
      <c r="AB99" s="160" t="s">
        <v>293</v>
      </c>
      <c r="AC99" s="160"/>
      <c r="AD99" s="103">
        <v>202000003648</v>
      </c>
      <c r="AE99" s="54" t="s">
        <v>75</v>
      </c>
      <c r="AF99" s="55" t="str">
        <f>TEXT(LEFT(Contrato[[#This Row],[CONTRATO]],3),"0")</f>
        <v>73</v>
      </c>
      <c r="AG99" s="55" t="str">
        <f>IF(LEN(Contrato[[#This Row],[Contrato2]])=3,Contrato[[#This Row],[Contrato2]],TEXT(Contrato[[#This Row],[Contrato2]],"000"))</f>
        <v>073</v>
      </c>
      <c r="AH99" s="56">
        <f ca="1">IFERROR(_xlfn.DAYS(Contrato[[#This Row],[Fecha Proyectada liquidación]],TODAY())/30,"")</f>
        <v>-2.4666666666666668</v>
      </c>
      <c r="AI99" s="57">
        <f>+Contrato[[#This Row],[FECHA TERMINACIÓN ]]+120</f>
        <v>45639</v>
      </c>
      <c r="AK99" s="59" t="str">
        <f ca="1">IF(Contrato[[#This Row],[FECHA TERMINACIÓN ]]&lt;TODAY(), "Terminado",IF(ISNUMBER(Contrato[[#This Row],[Fecha Real de liquiidación ]]),"Liquidado",IF(Contrato[[#This Row],[FECHA TERMINACIÓN ]]&gt;=TODAY(),"En ejecución","")))</f>
        <v>Terminado</v>
      </c>
      <c r="AL99" s="60">
        <f>SUMIF([1]!COMPROMISOS_2024[[#All],[consecutivo]],Contrato[[#This Row],[RCP]],[1]!COMPROMISOS_2024[[#All],[Total pagado]])</f>
        <v>35586894</v>
      </c>
      <c r="AM99" s="61">
        <f>IFERROR(Contrato[[#This Row],[Pagos]]/Contrato[[#This Row],[VALOR CONTRATO]],0)</f>
        <v>1</v>
      </c>
      <c r="AN99" s="104">
        <f>+Contrato[[#This Row],[VALOR CONTRATO]]-Contrato[[#This Row],[Pagos]]</f>
        <v>0</v>
      </c>
      <c r="AO99" s="54" t="str" cm="1">
        <f t="array" ref="AO99">_xlfn.XLOOKUP(Contrato[[#This Row],[DOCUMENTO ]],[1]!PERSONAL_ACTIVO_2024[[#All],[Documento identidad]],[1]!PERSONAL_ACTIVO_2024[[#All],[Mail ]],0,0)</f>
        <v>anavarro@indeportesantioquia.gov.co</v>
      </c>
      <c r="AP99" s="54" cm="1">
        <f t="array" ref="AP99">_xlfn.XLOOKUP(Contrato[[#This Row],[DOCUMENTO]],[1]!PERSONAL_ACTIVO_2024[[#All],[Documento identidad]],[1]!PERSONAL_ACTIVO_2024[[#All],[Mail ]],0,0)</f>
        <v>0</v>
      </c>
      <c r="AQ99" s="54" cm="1">
        <f t="array" ref="AQ99">IF(ISBLANK(Contrato[[#This Row],[DEPENDENCIA ]]),0,IFERROR(_xlfn.XLOOKUP(Contrato[[#This Row],[DEPENDENCIA ]],[1]!PERSONAL_ACTIVO_2024[[#All],[Dependencia]],[1]!PERSONAL_ACTIVO_2024[[#All],[Mail ]],0,0),0))</f>
        <v>0</v>
      </c>
    </row>
    <row r="100" spans="1:43" s="54" customFormat="1" ht="34.5" customHeight="1" x14ac:dyDescent="0.25">
      <c r="A100" s="27">
        <v>171</v>
      </c>
      <c r="B100" s="26">
        <v>74</v>
      </c>
      <c r="C100" s="28" t="s">
        <v>389</v>
      </c>
      <c r="D100" s="81" t="s">
        <v>123</v>
      </c>
      <c r="E100" s="64" t="s">
        <v>111</v>
      </c>
      <c r="F100" s="114" t="s">
        <v>142</v>
      </c>
      <c r="G100" s="146" t="s">
        <v>390</v>
      </c>
      <c r="H100" s="130">
        <v>1037595831</v>
      </c>
      <c r="I100" s="147">
        <v>3952382</v>
      </c>
      <c r="J100" s="148">
        <v>23714292</v>
      </c>
      <c r="K100" s="113" t="s">
        <v>48</v>
      </c>
      <c r="L100" s="96" t="s">
        <v>48</v>
      </c>
      <c r="M100" s="97" t="s">
        <v>306</v>
      </c>
      <c r="N100" s="98" cm="1">
        <f t="array" ref="N100">_xlfn.XLOOKUP(Contrato[[#This Row],[SUPERVISOR TITULAR]],[1]!PERSONAL_ACTIVO_2024[[#All],[Nombre completo]],[1]!PERSONAL_ACTIVO_2024[[#All],[Documento identidad]],"",0)</f>
        <v>75075150</v>
      </c>
      <c r="O100" s="97" t="s">
        <v>125</v>
      </c>
      <c r="P100" s="99" t="str" cm="1">
        <f t="array" ref="P100">_xlfn.XLOOKUP(Contrato[[#This Row],[SUPERVISOR SUPLENTE ]],[1]!PERSONAL_ACTIVO_2024[[#All],[Nombre completo]],[1]!PERSONAL_ACTIVO_2024[[#All],[Documento identidad]],"",0)</f>
        <v/>
      </c>
      <c r="Q100" s="159">
        <v>100</v>
      </c>
      <c r="R100" s="42" t="str" cm="1">
        <f t="array" ref="R100">_xlfn.XLOOKUP(Contrato[[#This Row],[CDP]],[1]!DISPONIBILIDADES_2024[[#All],[consecutivo]],[1]!DISPONIBILIDADES_2024[[#All],[fecha_aprobacion]],"",0)</f>
        <v>6/02/2024 15:15</v>
      </c>
      <c r="S100" s="43">
        <f>SUMIF([1]!DISPONIBILIDADES_2024[[#All],[consecutivo]],Contrato[[#This Row],[CDP]],[1]!DISPONIBILIDADES_2024[[#All],[valor_total_rubro]])</f>
        <v>0</v>
      </c>
      <c r="T100" s="44" cm="1">
        <f t="array" ref="T100">_xlfn.XLOOKUP(Contrato[[#This Row],[CONTRATO]]&amp;Contrato[[#This Row],[CDP]],[1]!Corr_Contr_CDP[[#All],[CONTRATO-CDP]],[1]!Corr_Contr_CDP[[#All],[CRP]],_xlfn.XLOOKUP(Contrato[[#This Row],[CDP]],[1]!COMPROMISOS_2024[[#All],[disponibilidad]],[1]!COMPROMISOS_2024[[#All],[consecutivo]],"",0),0)</f>
        <v>963</v>
      </c>
      <c r="U100" s="45" t="str" cm="1">
        <f t="array" ref="U100">+_xlfn.XLOOKUP(Contrato[[#This Row],[RCP]],[1]!COMPROMISOS_2024[[#All],[consecutivo]],[1]!COMPROMISOS_2024[[#All],[fecha_aprobacion]],"",0)</f>
        <v>15/02/2024 22:42</v>
      </c>
      <c r="V100" s="46">
        <f>SUMIF([1]!COMPROMISOS_2024[[#All],[consecutivo]],Contrato[[#This Row],[RCP]],[1]!COMPROMISOS_2024[[#All],[valor_total]])</f>
        <v>23714292</v>
      </c>
      <c r="W100" s="47">
        <v>45336</v>
      </c>
      <c r="X100" s="47">
        <v>45337</v>
      </c>
      <c r="Y100" s="48">
        <v>45338</v>
      </c>
      <c r="Z100" s="49">
        <v>45519</v>
      </c>
      <c r="AA100" s="123" t="s">
        <v>310</v>
      </c>
      <c r="AB100" s="160" t="s">
        <v>293</v>
      </c>
      <c r="AC100" s="160"/>
      <c r="AD100" s="103">
        <v>202000003651</v>
      </c>
      <c r="AE100" s="54" t="s">
        <v>75</v>
      </c>
      <c r="AF100" s="55" t="str">
        <f>TEXT(LEFT(Contrato[[#This Row],[CONTRATO]],3),"0")</f>
        <v>74</v>
      </c>
      <c r="AG100" s="55" t="str">
        <f>IF(LEN(Contrato[[#This Row],[Contrato2]])=3,Contrato[[#This Row],[Contrato2]],TEXT(Contrato[[#This Row],[Contrato2]],"000"))</f>
        <v>074</v>
      </c>
      <c r="AH100" s="56">
        <f ca="1">IFERROR(_xlfn.DAYS(Contrato[[#This Row],[Fecha Proyectada liquidación]],TODAY())/30,"")</f>
        <v>-2.4666666666666668</v>
      </c>
      <c r="AI100" s="57">
        <f>+Contrato[[#This Row],[FECHA TERMINACIÓN ]]+120</f>
        <v>45639</v>
      </c>
      <c r="AK100" s="59" t="str">
        <f ca="1">IF(Contrato[[#This Row],[FECHA TERMINACIÓN ]]&lt;TODAY(), "Terminado",IF(ISNUMBER(Contrato[[#This Row],[Fecha Real de liquiidación ]]),"Liquidado",IF(Contrato[[#This Row],[FECHA TERMINACIÓN ]]&gt;=TODAY(),"En ejecución","")))</f>
        <v>Terminado</v>
      </c>
      <c r="AL100" s="60">
        <f>SUMIF([1]!COMPROMISOS_2024[[#All],[consecutivo]],Contrato[[#This Row],[RCP]],[1]!COMPROMISOS_2024[[#All],[Total pagado]])</f>
        <v>23714292</v>
      </c>
      <c r="AM100" s="61">
        <f>IFERROR(Contrato[[#This Row],[Pagos]]/Contrato[[#This Row],[VALOR CONTRATO]],0)</f>
        <v>1</v>
      </c>
      <c r="AN100" s="104">
        <f>+Contrato[[#This Row],[VALOR CONTRATO]]-Contrato[[#This Row],[Pagos]]</f>
        <v>0</v>
      </c>
      <c r="AO100" s="54" t="str" cm="1">
        <f t="array" ref="AO100">_xlfn.XLOOKUP(Contrato[[#This Row],[DOCUMENTO ]],[1]!PERSONAL_ACTIVO_2024[[#All],[Documento identidad]],[1]!PERSONAL_ACTIVO_2024[[#All],[Mail ]],0,0)</f>
        <v>anavarro@indeportesantioquia.gov.co</v>
      </c>
      <c r="AP100" s="54" cm="1">
        <f t="array" ref="AP100">_xlfn.XLOOKUP(Contrato[[#This Row],[DOCUMENTO]],[1]!PERSONAL_ACTIVO_2024[[#All],[Documento identidad]],[1]!PERSONAL_ACTIVO_2024[[#All],[Mail ]],0,0)</f>
        <v>0</v>
      </c>
      <c r="AQ100" s="54" cm="1">
        <f t="array" ref="AQ100">IF(ISBLANK(Contrato[[#This Row],[DEPENDENCIA ]]),0,IFERROR(_xlfn.XLOOKUP(Contrato[[#This Row],[DEPENDENCIA ]],[1]!PERSONAL_ACTIVO_2024[[#All],[Dependencia]],[1]!PERSONAL_ACTIVO_2024[[#All],[Mail ]],0,0),0))</f>
        <v>0</v>
      </c>
    </row>
    <row r="101" spans="1:43" s="54" customFormat="1" ht="34.5" customHeight="1" x14ac:dyDescent="0.25">
      <c r="A101" s="27">
        <v>172</v>
      </c>
      <c r="B101" s="26">
        <v>75</v>
      </c>
      <c r="C101" s="28" t="s">
        <v>391</v>
      </c>
      <c r="D101" s="81" t="s">
        <v>123</v>
      </c>
      <c r="E101" s="64" t="s">
        <v>111</v>
      </c>
      <c r="F101" s="114" t="s">
        <v>142</v>
      </c>
      <c r="G101" s="146" t="s">
        <v>392</v>
      </c>
      <c r="H101" s="130">
        <v>71254179</v>
      </c>
      <c r="I101" s="147">
        <v>5931149</v>
      </c>
      <c r="J101" s="148">
        <v>35586894</v>
      </c>
      <c r="K101" s="113" t="s">
        <v>48</v>
      </c>
      <c r="L101" s="96" t="s">
        <v>48</v>
      </c>
      <c r="M101" s="97" t="s">
        <v>306</v>
      </c>
      <c r="N101" s="98" cm="1">
        <f t="array" ref="N101">_xlfn.XLOOKUP(Contrato[[#This Row],[SUPERVISOR TITULAR]],[1]!PERSONAL_ACTIVO_2024[[#All],[Nombre completo]],[1]!PERSONAL_ACTIVO_2024[[#All],[Documento identidad]],"",0)</f>
        <v>75075150</v>
      </c>
      <c r="O101" s="97" t="s">
        <v>125</v>
      </c>
      <c r="P101" s="99" t="str" cm="1">
        <f t="array" ref="P101">_xlfn.XLOOKUP(Contrato[[#This Row],[SUPERVISOR SUPLENTE ]],[1]!PERSONAL_ACTIVO_2024[[#All],[Nombre completo]],[1]!PERSONAL_ACTIVO_2024[[#All],[Documento identidad]],"",0)</f>
        <v/>
      </c>
      <c r="Q101" s="159">
        <v>101</v>
      </c>
      <c r="R101" s="42" t="str" cm="1">
        <f t="array" ref="R101">_xlfn.XLOOKUP(Contrato[[#This Row],[CDP]],[1]!DISPONIBILIDADES_2024[[#All],[consecutivo]],[1]!DISPONIBILIDADES_2024[[#All],[fecha_aprobacion]],"",0)</f>
        <v>6/02/2024 15:17</v>
      </c>
      <c r="S101" s="43">
        <f>SUMIF([1]!DISPONIBILIDADES_2024[[#All],[consecutivo]],Contrato[[#This Row],[CDP]],[1]!DISPONIBILIDADES_2024[[#All],[valor_total_rubro]])</f>
        <v>0</v>
      </c>
      <c r="T101" s="44" cm="1">
        <f t="array" ref="T101">_xlfn.XLOOKUP(Contrato[[#This Row],[CONTRATO]]&amp;Contrato[[#This Row],[CDP]],[1]!Corr_Contr_CDP[[#All],[CONTRATO-CDP]],[1]!Corr_Contr_CDP[[#All],[CRP]],_xlfn.XLOOKUP(Contrato[[#This Row],[CDP]],[1]!COMPROMISOS_2024[[#All],[disponibilidad]],[1]!COMPROMISOS_2024[[#All],[consecutivo]],"",0),0)</f>
        <v>1011</v>
      </c>
      <c r="U101" s="45" t="str" cm="1">
        <f t="array" ref="U101">+_xlfn.XLOOKUP(Contrato[[#This Row],[RCP]],[1]!COMPROMISOS_2024[[#All],[consecutivo]],[1]!COMPROMISOS_2024[[#All],[fecha_aprobacion]],"",0)</f>
        <v>16/02/2024 14:31</v>
      </c>
      <c r="V101" s="46">
        <f>SUMIF([1]!COMPROMISOS_2024[[#All],[consecutivo]],Contrato[[#This Row],[RCP]],[1]!COMPROMISOS_2024[[#All],[valor_total]])</f>
        <v>35586894</v>
      </c>
      <c r="W101" s="47">
        <v>45337</v>
      </c>
      <c r="X101" s="47">
        <v>45337</v>
      </c>
      <c r="Y101" s="48">
        <v>45338</v>
      </c>
      <c r="Z101" s="49">
        <v>45519</v>
      </c>
      <c r="AA101" s="123" t="s">
        <v>310</v>
      </c>
      <c r="AB101" s="160" t="s">
        <v>293</v>
      </c>
      <c r="AC101" s="160"/>
      <c r="AD101" s="103">
        <v>202000003653</v>
      </c>
      <c r="AE101" s="54" t="s">
        <v>75</v>
      </c>
      <c r="AF101" s="55" t="str">
        <f>TEXT(LEFT(Contrato[[#This Row],[CONTRATO]],3),"0")</f>
        <v>75</v>
      </c>
      <c r="AG101" s="55" t="str">
        <f>IF(LEN(Contrato[[#This Row],[Contrato2]])=3,Contrato[[#This Row],[Contrato2]],TEXT(Contrato[[#This Row],[Contrato2]],"000"))</f>
        <v>075</v>
      </c>
      <c r="AH101" s="56">
        <f ca="1">IFERROR(_xlfn.DAYS(Contrato[[#This Row],[Fecha Proyectada liquidación]],TODAY())/30,"")</f>
        <v>-2.4666666666666668</v>
      </c>
      <c r="AI101" s="57">
        <f>+Contrato[[#This Row],[FECHA TERMINACIÓN ]]+120</f>
        <v>45639</v>
      </c>
      <c r="AK101" s="59" t="str">
        <f ca="1">IF(Contrato[[#This Row],[FECHA TERMINACIÓN ]]&lt;TODAY(), "Terminado",IF(ISNUMBER(Contrato[[#This Row],[Fecha Real de liquiidación ]]),"Liquidado",IF(Contrato[[#This Row],[FECHA TERMINACIÓN ]]&gt;=TODAY(),"En ejecución","")))</f>
        <v>Terminado</v>
      </c>
      <c r="AL101" s="60">
        <f>SUMIF([1]!COMPROMISOS_2024[[#All],[consecutivo]],Contrato[[#This Row],[RCP]],[1]!COMPROMISOS_2024[[#All],[Total pagado]])</f>
        <v>35586894</v>
      </c>
      <c r="AM101" s="61">
        <f>IFERROR(Contrato[[#This Row],[Pagos]]/Contrato[[#This Row],[VALOR CONTRATO]],0)</f>
        <v>1</v>
      </c>
      <c r="AN101" s="104">
        <f>+Contrato[[#This Row],[VALOR CONTRATO]]-Contrato[[#This Row],[Pagos]]</f>
        <v>0</v>
      </c>
      <c r="AO101" s="54" t="str" cm="1">
        <f t="array" ref="AO101">_xlfn.XLOOKUP(Contrato[[#This Row],[DOCUMENTO ]],[1]!PERSONAL_ACTIVO_2024[[#All],[Documento identidad]],[1]!PERSONAL_ACTIVO_2024[[#All],[Mail ]],0,0)</f>
        <v>anavarro@indeportesantioquia.gov.co</v>
      </c>
      <c r="AP101" s="54" cm="1">
        <f t="array" ref="AP101">_xlfn.XLOOKUP(Contrato[[#This Row],[DOCUMENTO]],[1]!PERSONAL_ACTIVO_2024[[#All],[Documento identidad]],[1]!PERSONAL_ACTIVO_2024[[#All],[Mail ]],0,0)</f>
        <v>0</v>
      </c>
      <c r="AQ101" s="54" cm="1">
        <f t="array" ref="AQ101">IF(ISBLANK(Contrato[[#This Row],[DEPENDENCIA ]]),0,IFERROR(_xlfn.XLOOKUP(Contrato[[#This Row],[DEPENDENCIA ]],[1]!PERSONAL_ACTIVO_2024[[#All],[Dependencia]],[1]!PERSONAL_ACTIVO_2024[[#All],[Mail ]],0,0),0))</f>
        <v>0</v>
      </c>
    </row>
    <row r="102" spans="1:43" s="54" customFormat="1" ht="34.5" customHeight="1" x14ac:dyDescent="0.25">
      <c r="A102" s="27">
        <v>173</v>
      </c>
      <c r="B102" s="26">
        <v>76</v>
      </c>
      <c r="C102" s="28" t="s">
        <v>393</v>
      </c>
      <c r="D102" s="81" t="s">
        <v>123</v>
      </c>
      <c r="E102" s="64" t="s">
        <v>111</v>
      </c>
      <c r="F102" s="114" t="s">
        <v>142</v>
      </c>
      <c r="G102" s="146" t="s">
        <v>394</v>
      </c>
      <c r="H102" s="130">
        <v>8395754</v>
      </c>
      <c r="I102" s="147">
        <v>7908765</v>
      </c>
      <c r="J102" s="148">
        <v>47452590</v>
      </c>
      <c r="K102" s="113" t="s">
        <v>48</v>
      </c>
      <c r="L102" s="96" t="s">
        <v>48</v>
      </c>
      <c r="M102" s="97" t="s">
        <v>306</v>
      </c>
      <c r="N102" s="98" cm="1">
        <f t="array" ref="N102">_xlfn.XLOOKUP(Contrato[[#This Row],[SUPERVISOR TITULAR]],[1]!PERSONAL_ACTIVO_2024[[#All],[Nombre completo]],[1]!PERSONAL_ACTIVO_2024[[#All],[Documento identidad]],"",0)</f>
        <v>75075150</v>
      </c>
      <c r="O102" s="97" t="s">
        <v>125</v>
      </c>
      <c r="P102" s="99" t="str" cm="1">
        <f t="array" ref="P102">_xlfn.XLOOKUP(Contrato[[#This Row],[SUPERVISOR SUPLENTE ]],[1]!PERSONAL_ACTIVO_2024[[#All],[Nombre completo]],[1]!PERSONAL_ACTIVO_2024[[#All],[Documento identidad]],"",0)</f>
        <v/>
      </c>
      <c r="Q102" s="159">
        <v>102</v>
      </c>
      <c r="R102" s="42" t="str" cm="1">
        <f t="array" ref="R102">_xlfn.XLOOKUP(Contrato[[#This Row],[CDP]],[1]!DISPONIBILIDADES_2024[[#All],[consecutivo]],[1]!DISPONIBILIDADES_2024[[#All],[fecha_aprobacion]],"",0)</f>
        <v>6/02/2024 15:18</v>
      </c>
      <c r="S102" s="43">
        <f>SUMIF([1]!DISPONIBILIDADES_2024[[#All],[consecutivo]],Contrato[[#This Row],[CDP]],[1]!DISPONIBILIDADES_2024[[#All],[valor_total_rubro]])</f>
        <v>0</v>
      </c>
      <c r="T102" s="44" cm="1">
        <f t="array" ref="T102">_xlfn.XLOOKUP(Contrato[[#This Row],[CONTRATO]]&amp;Contrato[[#This Row],[CDP]],[1]!Corr_Contr_CDP[[#All],[CONTRATO-CDP]],[1]!Corr_Contr_CDP[[#All],[CRP]],_xlfn.XLOOKUP(Contrato[[#This Row],[CDP]],[1]!COMPROMISOS_2024[[#All],[disponibilidad]],[1]!COMPROMISOS_2024[[#All],[consecutivo]],"",0),0)</f>
        <v>973</v>
      </c>
      <c r="U102" s="45" t="str" cm="1">
        <f t="array" ref="U102">+_xlfn.XLOOKUP(Contrato[[#This Row],[RCP]],[1]!COMPROMISOS_2024[[#All],[consecutivo]],[1]!COMPROMISOS_2024[[#All],[fecha_aprobacion]],"",0)</f>
        <v>16/02/2024 7:31</v>
      </c>
      <c r="V102" s="46">
        <f>SUMIF([1]!COMPROMISOS_2024[[#All],[consecutivo]],Contrato[[#This Row],[RCP]],[1]!COMPROMISOS_2024[[#All],[valor_total]])</f>
        <v>47452590</v>
      </c>
      <c r="W102" s="47">
        <v>45336</v>
      </c>
      <c r="X102" s="47">
        <v>45338</v>
      </c>
      <c r="Y102" s="48">
        <v>45338</v>
      </c>
      <c r="Z102" s="49">
        <v>45519</v>
      </c>
      <c r="AA102" s="101" t="s">
        <v>307</v>
      </c>
      <c r="AB102" s="160" t="s">
        <v>293</v>
      </c>
      <c r="AC102" s="160"/>
      <c r="AD102" s="103">
        <v>202000003657</v>
      </c>
      <c r="AE102" s="54" t="s">
        <v>75</v>
      </c>
      <c r="AF102" s="55" t="str">
        <f>TEXT(LEFT(Contrato[[#This Row],[CONTRATO]],3),"0")</f>
        <v>76</v>
      </c>
      <c r="AG102" s="55" t="str">
        <f>IF(LEN(Contrato[[#This Row],[Contrato2]])=3,Contrato[[#This Row],[Contrato2]],TEXT(Contrato[[#This Row],[Contrato2]],"000"))</f>
        <v>076</v>
      </c>
      <c r="AH102" s="56">
        <f ca="1">IFERROR(_xlfn.DAYS(Contrato[[#This Row],[Fecha Proyectada liquidación]],TODAY())/30,"")</f>
        <v>-2.4666666666666668</v>
      </c>
      <c r="AI102" s="57">
        <f>+Contrato[[#This Row],[FECHA TERMINACIÓN ]]+120</f>
        <v>45639</v>
      </c>
      <c r="AK102" s="59" t="str">
        <f ca="1">IF(Contrato[[#This Row],[FECHA TERMINACIÓN ]]&lt;TODAY(), "Terminado",IF(ISNUMBER(Contrato[[#This Row],[Fecha Real de liquiidación ]]),"Liquidado",IF(Contrato[[#This Row],[FECHA TERMINACIÓN ]]&gt;=TODAY(),"En ejecución","")))</f>
        <v>Terminado</v>
      </c>
      <c r="AL102" s="60">
        <f>SUMIF([1]!COMPROMISOS_2024[[#All],[consecutivo]],Contrato[[#This Row],[RCP]],[1]!COMPROMISOS_2024[[#All],[Total pagado]])</f>
        <v>47452590</v>
      </c>
      <c r="AM102" s="61">
        <f>IFERROR(Contrato[[#This Row],[Pagos]]/Contrato[[#This Row],[VALOR CONTRATO]],0)</f>
        <v>1</v>
      </c>
      <c r="AN102" s="104">
        <f>+Contrato[[#This Row],[VALOR CONTRATO]]-Contrato[[#This Row],[Pagos]]</f>
        <v>0</v>
      </c>
      <c r="AO102" s="54" t="str" cm="1">
        <f t="array" ref="AO102">_xlfn.XLOOKUP(Contrato[[#This Row],[DOCUMENTO ]],[1]!PERSONAL_ACTIVO_2024[[#All],[Documento identidad]],[1]!PERSONAL_ACTIVO_2024[[#All],[Mail ]],0,0)</f>
        <v>anavarro@indeportesantioquia.gov.co</v>
      </c>
      <c r="AP102" s="54" cm="1">
        <f t="array" ref="AP102">_xlfn.XLOOKUP(Contrato[[#This Row],[DOCUMENTO]],[1]!PERSONAL_ACTIVO_2024[[#All],[Documento identidad]],[1]!PERSONAL_ACTIVO_2024[[#All],[Mail ]],0,0)</f>
        <v>0</v>
      </c>
      <c r="AQ102" s="54" cm="1">
        <f t="array" ref="AQ102">IF(ISBLANK(Contrato[[#This Row],[DEPENDENCIA ]]),0,IFERROR(_xlfn.XLOOKUP(Contrato[[#This Row],[DEPENDENCIA ]],[1]!PERSONAL_ACTIVO_2024[[#All],[Dependencia]],[1]!PERSONAL_ACTIVO_2024[[#All],[Mail ]],0,0),0))</f>
        <v>0</v>
      </c>
    </row>
    <row r="103" spans="1:43" s="54" customFormat="1" ht="34.5" customHeight="1" x14ac:dyDescent="0.25">
      <c r="A103" s="27">
        <v>174</v>
      </c>
      <c r="B103" s="26">
        <v>77</v>
      </c>
      <c r="C103" s="28" t="s">
        <v>395</v>
      </c>
      <c r="D103" s="81" t="s">
        <v>123</v>
      </c>
      <c r="E103" s="64" t="s">
        <v>111</v>
      </c>
      <c r="F103" s="114" t="s">
        <v>142</v>
      </c>
      <c r="G103" s="146" t="s">
        <v>396</v>
      </c>
      <c r="H103" s="130">
        <v>32294449</v>
      </c>
      <c r="I103" s="147">
        <v>4908936</v>
      </c>
      <c r="J103" s="148">
        <v>29453616</v>
      </c>
      <c r="K103" s="113" t="s">
        <v>48</v>
      </c>
      <c r="L103" s="96" t="s">
        <v>48</v>
      </c>
      <c r="M103" s="97" t="s">
        <v>306</v>
      </c>
      <c r="N103" s="98" cm="1">
        <f t="array" ref="N103">_xlfn.XLOOKUP(Contrato[[#This Row],[SUPERVISOR TITULAR]],[1]!PERSONAL_ACTIVO_2024[[#All],[Nombre completo]],[1]!PERSONAL_ACTIVO_2024[[#All],[Documento identidad]],"",0)</f>
        <v>75075150</v>
      </c>
      <c r="O103" s="97" t="s">
        <v>125</v>
      </c>
      <c r="P103" s="99" t="str" cm="1">
        <f t="array" ref="P103">_xlfn.XLOOKUP(Contrato[[#This Row],[SUPERVISOR SUPLENTE ]],[1]!PERSONAL_ACTIVO_2024[[#All],[Nombre completo]],[1]!PERSONAL_ACTIVO_2024[[#All],[Documento identidad]],"",0)</f>
        <v/>
      </c>
      <c r="Q103" s="159">
        <v>103</v>
      </c>
      <c r="R103" s="42" t="str" cm="1">
        <f t="array" ref="R103">_xlfn.XLOOKUP(Contrato[[#This Row],[CDP]],[1]!DISPONIBILIDADES_2024[[#All],[consecutivo]],[1]!DISPONIBILIDADES_2024[[#All],[fecha_aprobacion]],"",0)</f>
        <v>6/02/2024 15:19</v>
      </c>
      <c r="S103" s="43">
        <f>SUMIF([1]!DISPONIBILIDADES_2024[[#All],[consecutivo]],Contrato[[#This Row],[CDP]],[1]!DISPONIBILIDADES_2024[[#All],[valor_total_rubro]])</f>
        <v>0</v>
      </c>
      <c r="T103" s="44" cm="1">
        <f t="array" ref="T103">_xlfn.XLOOKUP(Contrato[[#This Row],[CONTRATO]]&amp;Contrato[[#This Row],[CDP]],[1]!Corr_Contr_CDP[[#All],[CONTRATO-CDP]],[1]!Corr_Contr_CDP[[#All],[CRP]],_xlfn.XLOOKUP(Contrato[[#This Row],[CDP]],[1]!COMPROMISOS_2024[[#All],[disponibilidad]],[1]!COMPROMISOS_2024[[#All],[consecutivo]],"",0),0)</f>
        <v>1048</v>
      </c>
      <c r="U103" s="45" t="str" cm="1">
        <f t="array" ref="U103">+_xlfn.XLOOKUP(Contrato[[#This Row],[RCP]],[1]!COMPROMISOS_2024[[#All],[consecutivo]],[1]!COMPROMISOS_2024[[#All],[fecha_aprobacion]],"",0)</f>
        <v>16/02/2024 0:00</v>
      </c>
      <c r="V103" s="46">
        <f>SUMIF([1]!COMPROMISOS_2024[[#All],[consecutivo]],Contrato[[#This Row],[RCP]],[1]!COMPROMISOS_2024[[#All],[valor_total]])</f>
        <v>29453616</v>
      </c>
      <c r="W103" s="47">
        <v>45337</v>
      </c>
      <c r="X103" s="47">
        <v>45338</v>
      </c>
      <c r="Y103" s="48">
        <v>45338</v>
      </c>
      <c r="Z103" s="49">
        <v>45519</v>
      </c>
      <c r="AA103" s="101" t="s">
        <v>307</v>
      </c>
      <c r="AB103" s="160" t="s">
        <v>293</v>
      </c>
      <c r="AC103" s="160"/>
      <c r="AD103" s="103">
        <v>202000003658</v>
      </c>
      <c r="AE103" s="54" t="s">
        <v>75</v>
      </c>
      <c r="AF103" s="55" t="str">
        <f>TEXT(LEFT(Contrato[[#This Row],[CONTRATO]],3),"0")</f>
        <v>77</v>
      </c>
      <c r="AG103" s="55" t="str">
        <f>IF(LEN(Contrato[[#This Row],[Contrato2]])=3,Contrato[[#This Row],[Contrato2]],TEXT(Contrato[[#This Row],[Contrato2]],"000"))</f>
        <v>077</v>
      </c>
      <c r="AH103" s="56">
        <f ca="1">IFERROR(_xlfn.DAYS(Contrato[[#This Row],[Fecha Proyectada liquidación]],TODAY())/30,"")</f>
        <v>-2.4666666666666668</v>
      </c>
      <c r="AI103" s="57">
        <f>+Contrato[[#This Row],[FECHA TERMINACIÓN ]]+120</f>
        <v>45639</v>
      </c>
      <c r="AK103" s="59" t="str">
        <f ca="1">IF(Contrato[[#This Row],[FECHA TERMINACIÓN ]]&lt;TODAY(), "Terminado",IF(ISNUMBER(Contrato[[#This Row],[Fecha Real de liquiidación ]]),"Liquidado",IF(Contrato[[#This Row],[FECHA TERMINACIÓN ]]&gt;=TODAY(),"En ejecución","")))</f>
        <v>Terminado</v>
      </c>
      <c r="AL103" s="60">
        <f>SUMIF([1]!COMPROMISOS_2024[[#All],[consecutivo]],Contrato[[#This Row],[RCP]],[1]!COMPROMISOS_2024[[#All],[Total pagado]])</f>
        <v>29453616</v>
      </c>
      <c r="AM103" s="61">
        <f>IFERROR(Contrato[[#This Row],[Pagos]]/Contrato[[#This Row],[VALOR CONTRATO]],0)</f>
        <v>1</v>
      </c>
      <c r="AN103" s="104">
        <f>+Contrato[[#This Row],[VALOR CONTRATO]]-Contrato[[#This Row],[Pagos]]</f>
        <v>0</v>
      </c>
      <c r="AO103" s="54" t="str" cm="1">
        <f t="array" ref="AO103">_xlfn.XLOOKUP(Contrato[[#This Row],[DOCUMENTO ]],[1]!PERSONAL_ACTIVO_2024[[#All],[Documento identidad]],[1]!PERSONAL_ACTIVO_2024[[#All],[Mail ]],0,0)</f>
        <v>anavarro@indeportesantioquia.gov.co</v>
      </c>
      <c r="AP103" s="54" cm="1">
        <f t="array" ref="AP103">_xlfn.XLOOKUP(Contrato[[#This Row],[DOCUMENTO]],[1]!PERSONAL_ACTIVO_2024[[#All],[Documento identidad]],[1]!PERSONAL_ACTIVO_2024[[#All],[Mail ]],0,0)</f>
        <v>0</v>
      </c>
      <c r="AQ103" s="54" cm="1">
        <f t="array" ref="AQ103">IF(ISBLANK(Contrato[[#This Row],[DEPENDENCIA ]]),0,IFERROR(_xlfn.XLOOKUP(Contrato[[#This Row],[DEPENDENCIA ]],[1]!PERSONAL_ACTIVO_2024[[#All],[Dependencia]],[1]!PERSONAL_ACTIVO_2024[[#All],[Mail ]],0,0),0))</f>
        <v>0</v>
      </c>
    </row>
    <row r="104" spans="1:43" s="54" customFormat="1" ht="34.5" customHeight="1" x14ac:dyDescent="0.25">
      <c r="A104" s="27">
        <v>175</v>
      </c>
      <c r="B104" s="26">
        <v>78</v>
      </c>
      <c r="C104" s="28" t="s">
        <v>397</v>
      </c>
      <c r="D104" s="81" t="s">
        <v>123</v>
      </c>
      <c r="E104" s="64" t="s">
        <v>111</v>
      </c>
      <c r="F104" s="114" t="s">
        <v>142</v>
      </c>
      <c r="G104" s="146" t="s">
        <v>398</v>
      </c>
      <c r="H104" s="130">
        <v>70128720</v>
      </c>
      <c r="I104" s="147">
        <v>9212989</v>
      </c>
      <c r="J104" s="148">
        <v>55277934</v>
      </c>
      <c r="K104" s="113" t="s">
        <v>48</v>
      </c>
      <c r="L104" s="96" t="s">
        <v>48</v>
      </c>
      <c r="M104" s="97" t="s">
        <v>306</v>
      </c>
      <c r="N104" s="98" cm="1">
        <f t="array" ref="N104">_xlfn.XLOOKUP(Contrato[[#This Row],[SUPERVISOR TITULAR]],[1]!PERSONAL_ACTIVO_2024[[#All],[Nombre completo]],[1]!PERSONAL_ACTIVO_2024[[#All],[Documento identidad]],"",0)</f>
        <v>75075150</v>
      </c>
      <c r="O104" s="97" t="s">
        <v>125</v>
      </c>
      <c r="P104" s="99" t="str" cm="1">
        <f t="array" ref="P104">_xlfn.XLOOKUP(Contrato[[#This Row],[SUPERVISOR SUPLENTE ]],[1]!PERSONAL_ACTIVO_2024[[#All],[Nombre completo]],[1]!PERSONAL_ACTIVO_2024[[#All],[Documento identidad]],"",0)</f>
        <v/>
      </c>
      <c r="Q104" s="159">
        <v>104</v>
      </c>
      <c r="R104" s="42" t="str" cm="1">
        <f t="array" ref="R104">_xlfn.XLOOKUP(Contrato[[#This Row],[CDP]],[1]!DISPONIBILIDADES_2024[[#All],[consecutivo]],[1]!DISPONIBILIDADES_2024[[#All],[fecha_aprobacion]],"",0)</f>
        <v>6/02/2024 15:21</v>
      </c>
      <c r="S104" s="43">
        <f>SUMIF([1]!DISPONIBILIDADES_2024[[#All],[consecutivo]],Contrato[[#This Row],[CDP]],[1]!DISPONIBILIDADES_2024[[#All],[valor_total_rubro]])</f>
        <v>0</v>
      </c>
      <c r="T104" s="44" cm="1">
        <f t="array" ref="T104">_xlfn.XLOOKUP(Contrato[[#This Row],[CONTRATO]]&amp;Contrato[[#This Row],[CDP]],[1]!Corr_Contr_CDP[[#All],[CONTRATO-CDP]],[1]!Corr_Contr_CDP[[#All],[CRP]],_xlfn.XLOOKUP(Contrato[[#This Row],[CDP]],[1]!COMPROMISOS_2024[[#All],[disponibilidad]],[1]!COMPROMISOS_2024[[#All],[consecutivo]],"",0),0)</f>
        <v>1013</v>
      </c>
      <c r="U104" s="45" t="str" cm="1">
        <f t="array" ref="U104">+_xlfn.XLOOKUP(Contrato[[#This Row],[RCP]],[1]!COMPROMISOS_2024[[#All],[consecutivo]],[1]!COMPROMISOS_2024[[#All],[fecha_aprobacion]],"",0)</f>
        <v>16/02/2024 14:45</v>
      </c>
      <c r="V104" s="46">
        <f>SUMIF([1]!COMPROMISOS_2024[[#All],[consecutivo]],Contrato[[#This Row],[RCP]],[1]!COMPROMISOS_2024[[#All],[valor_total]])</f>
        <v>55277934</v>
      </c>
      <c r="W104" s="47">
        <v>45337</v>
      </c>
      <c r="X104" s="47">
        <v>45338</v>
      </c>
      <c r="Y104" s="48">
        <v>45338</v>
      </c>
      <c r="Z104" s="49">
        <v>45519</v>
      </c>
      <c r="AA104" s="101" t="s">
        <v>307</v>
      </c>
      <c r="AB104" s="160" t="s">
        <v>293</v>
      </c>
      <c r="AC104" s="160"/>
      <c r="AD104" s="103">
        <v>202000003660</v>
      </c>
      <c r="AE104" s="54" t="s">
        <v>75</v>
      </c>
      <c r="AF104" s="55" t="str">
        <f>TEXT(LEFT(Contrato[[#This Row],[CONTRATO]],3),"0")</f>
        <v>78</v>
      </c>
      <c r="AG104" s="55" t="str">
        <f>IF(LEN(Contrato[[#This Row],[Contrato2]])=3,Contrato[[#This Row],[Contrato2]],TEXT(Contrato[[#This Row],[Contrato2]],"000"))</f>
        <v>078</v>
      </c>
      <c r="AH104" s="56">
        <f ca="1">IFERROR(_xlfn.DAYS(Contrato[[#This Row],[Fecha Proyectada liquidación]],TODAY())/30,"")</f>
        <v>-2.4666666666666668</v>
      </c>
      <c r="AI104" s="57">
        <f>+Contrato[[#This Row],[FECHA TERMINACIÓN ]]+120</f>
        <v>45639</v>
      </c>
      <c r="AK104" s="59" t="str">
        <f ca="1">IF(Contrato[[#This Row],[FECHA TERMINACIÓN ]]&lt;TODAY(), "Terminado",IF(ISNUMBER(Contrato[[#This Row],[Fecha Real de liquiidación ]]),"Liquidado",IF(Contrato[[#This Row],[FECHA TERMINACIÓN ]]&gt;=TODAY(),"En ejecución","")))</f>
        <v>Terminado</v>
      </c>
      <c r="AL104" s="60">
        <f>SUMIF([1]!COMPROMISOS_2024[[#All],[consecutivo]],Contrato[[#This Row],[RCP]],[1]!COMPROMISOS_2024[[#All],[Total pagado]])</f>
        <v>55277934</v>
      </c>
      <c r="AM104" s="61">
        <f>IFERROR(Contrato[[#This Row],[Pagos]]/Contrato[[#This Row],[VALOR CONTRATO]],0)</f>
        <v>1</v>
      </c>
      <c r="AN104" s="104">
        <f>+Contrato[[#This Row],[VALOR CONTRATO]]-Contrato[[#This Row],[Pagos]]</f>
        <v>0</v>
      </c>
      <c r="AO104" s="54" t="str" cm="1">
        <f t="array" ref="AO104">_xlfn.XLOOKUP(Contrato[[#This Row],[DOCUMENTO ]],[1]!PERSONAL_ACTIVO_2024[[#All],[Documento identidad]],[1]!PERSONAL_ACTIVO_2024[[#All],[Mail ]],0,0)</f>
        <v>anavarro@indeportesantioquia.gov.co</v>
      </c>
      <c r="AP104" s="54" cm="1">
        <f t="array" ref="AP104">_xlfn.XLOOKUP(Contrato[[#This Row],[DOCUMENTO]],[1]!PERSONAL_ACTIVO_2024[[#All],[Documento identidad]],[1]!PERSONAL_ACTIVO_2024[[#All],[Mail ]],0,0)</f>
        <v>0</v>
      </c>
      <c r="AQ104" s="54" cm="1">
        <f t="array" ref="AQ104">IF(ISBLANK(Contrato[[#This Row],[DEPENDENCIA ]]),0,IFERROR(_xlfn.XLOOKUP(Contrato[[#This Row],[DEPENDENCIA ]],[1]!PERSONAL_ACTIVO_2024[[#All],[Dependencia]],[1]!PERSONAL_ACTIVO_2024[[#All],[Mail ]],0,0),0))</f>
        <v>0</v>
      </c>
    </row>
    <row r="105" spans="1:43" s="54" customFormat="1" ht="34.5" customHeight="1" x14ac:dyDescent="0.25">
      <c r="A105" s="27">
        <v>176</v>
      </c>
      <c r="B105" s="26">
        <v>79</v>
      </c>
      <c r="C105" s="28" t="s">
        <v>399</v>
      </c>
      <c r="D105" s="81" t="s">
        <v>123</v>
      </c>
      <c r="E105" s="64" t="s">
        <v>111</v>
      </c>
      <c r="F105" s="114" t="s">
        <v>142</v>
      </c>
      <c r="G105" s="146" t="s">
        <v>400</v>
      </c>
      <c r="H105" s="130">
        <v>2000009732</v>
      </c>
      <c r="I105" s="147">
        <v>7908765</v>
      </c>
      <c r="J105" s="148">
        <v>47452590</v>
      </c>
      <c r="K105" s="113" t="s">
        <v>48</v>
      </c>
      <c r="L105" s="96" t="s">
        <v>48</v>
      </c>
      <c r="M105" s="97" t="s">
        <v>306</v>
      </c>
      <c r="N105" s="98" cm="1">
        <f t="array" ref="N105">_xlfn.XLOOKUP(Contrato[[#This Row],[SUPERVISOR TITULAR]],[1]!PERSONAL_ACTIVO_2024[[#All],[Nombre completo]],[1]!PERSONAL_ACTIVO_2024[[#All],[Documento identidad]],"",0)</f>
        <v>75075150</v>
      </c>
      <c r="O105" s="97" t="s">
        <v>125</v>
      </c>
      <c r="P105" s="99" t="str" cm="1">
        <f t="array" ref="P105">_xlfn.XLOOKUP(Contrato[[#This Row],[SUPERVISOR SUPLENTE ]],[1]!PERSONAL_ACTIVO_2024[[#All],[Nombre completo]],[1]!PERSONAL_ACTIVO_2024[[#All],[Documento identidad]],"",0)</f>
        <v/>
      </c>
      <c r="Q105" s="159">
        <v>105</v>
      </c>
      <c r="R105" s="42" t="str" cm="1">
        <f t="array" ref="R105">_xlfn.XLOOKUP(Contrato[[#This Row],[CDP]],[1]!DISPONIBILIDADES_2024[[#All],[consecutivo]],[1]!DISPONIBILIDADES_2024[[#All],[fecha_aprobacion]],"",0)</f>
        <v>6/02/2024 15:32</v>
      </c>
      <c r="S105" s="43">
        <f>SUMIF([1]!DISPONIBILIDADES_2024[[#All],[consecutivo]],Contrato[[#This Row],[CDP]],[1]!DISPONIBILIDADES_2024[[#All],[valor_total_rubro]])</f>
        <v>0</v>
      </c>
      <c r="T105" s="44" cm="1">
        <f t="array" ref="T105">_xlfn.XLOOKUP(Contrato[[#This Row],[CONTRATO]]&amp;Contrato[[#This Row],[CDP]],[1]!Corr_Contr_CDP[[#All],[CONTRATO-CDP]],[1]!Corr_Contr_CDP[[#All],[CRP]],_xlfn.XLOOKUP(Contrato[[#This Row],[CDP]],[1]!COMPROMISOS_2024[[#All],[disponibilidad]],[1]!COMPROMISOS_2024[[#All],[consecutivo]],"",0),0)</f>
        <v>972</v>
      </c>
      <c r="U105" s="45" t="str" cm="1">
        <f t="array" ref="U105">+_xlfn.XLOOKUP(Contrato[[#This Row],[RCP]],[1]!COMPROMISOS_2024[[#All],[consecutivo]],[1]!COMPROMISOS_2024[[#All],[fecha_aprobacion]],"",0)</f>
        <v>16/02/2024 7:28</v>
      </c>
      <c r="V105" s="46">
        <f>SUMIF([1]!COMPROMISOS_2024[[#All],[consecutivo]],Contrato[[#This Row],[RCP]],[1]!COMPROMISOS_2024[[#All],[valor_total]])</f>
        <v>47452590</v>
      </c>
      <c r="W105" s="47">
        <v>45337</v>
      </c>
      <c r="X105" s="47">
        <v>45338</v>
      </c>
      <c r="Y105" s="48">
        <v>45338</v>
      </c>
      <c r="Z105" s="49">
        <v>45519</v>
      </c>
      <c r="AA105" s="123" t="s">
        <v>307</v>
      </c>
      <c r="AB105" s="160" t="s">
        <v>293</v>
      </c>
      <c r="AC105" s="160"/>
      <c r="AD105" s="103">
        <v>202000003661</v>
      </c>
      <c r="AE105" s="54" t="s">
        <v>75</v>
      </c>
      <c r="AF105" s="55" t="str">
        <f>TEXT(LEFT(Contrato[[#This Row],[CONTRATO]],3),"0")</f>
        <v>79</v>
      </c>
      <c r="AG105" s="55" t="str">
        <f>IF(LEN(Contrato[[#This Row],[Contrato2]])=3,Contrato[[#This Row],[Contrato2]],TEXT(Contrato[[#This Row],[Contrato2]],"000"))</f>
        <v>079</v>
      </c>
      <c r="AH105" s="56">
        <f ca="1">IFERROR(_xlfn.DAYS(Contrato[[#This Row],[Fecha Proyectada liquidación]],TODAY())/30,"")</f>
        <v>-2.4666666666666668</v>
      </c>
      <c r="AI105" s="57">
        <f>+Contrato[[#This Row],[FECHA TERMINACIÓN ]]+120</f>
        <v>45639</v>
      </c>
      <c r="AK105" s="59" t="str">
        <f ca="1">IF(Contrato[[#This Row],[FECHA TERMINACIÓN ]]&lt;TODAY(), "Terminado",IF(ISNUMBER(Contrato[[#This Row],[Fecha Real de liquiidación ]]),"Liquidado",IF(Contrato[[#This Row],[FECHA TERMINACIÓN ]]&gt;=TODAY(),"En ejecución","")))</f>
        <v>Terminado</v>
      </c>
      <c r="AL105" s="60">
        <f>SUMIF([1]!COMPROMISOS_2024[[#All],[consecutivo]],Contrato[[#This Row],[RCP]],[1]!COMPROMISOS_2024[[#All],[Total pagado]])</f>
        <v>47452590</v>
      </c>
      <c r="AM105" s="61">
        <f>IFERROR(Contrato[[#This Row],[Pagos]]/Contrato[[#This Row],[VALOR CONTRATO]],0)</f>
        <v>1</v>
      </c>
      <c r="AN105" s="104">
        <f>+Contrato[[#This Row],[VALOR CONTRATO]]-Contrato[[#This Row],[Pagos]]</f>
        <v>0</v>
      </c>
      <c r="AO105" s="54" t="str" cm="1">
        <f t="array" ref="AO105">_xlfn.XLOOKUP(Contrato[[#This Row],[DOCUMENTO ]],[1]!PERSONAL_ACTIVO_2024[[#All],[Documento identidad]],[1]!PERSONAL_ACTIVO_2024[[#All],[Mail ]],0,0)</f>
        <v>anavarro@indeportesantioquia.gov.co</v>
      </c>
      <c r="AP105" s="54" cm="1">
        <f t="array" ref="AP105">_xlfn.XLOOKUP(Contrato[[#This Row],[DOCUMENTO]],[1]!PERSONAL_ACTIVO_2024[[#All],[Documento identidad]],[1]!PERSONAL_ACTIVO_2024[[#All],[Mail ]],0,0)</f>
        <v>0</v>
      </c>
      <c r="AQ105" s="54" cm="1">
        <f t="array" ref="AQ105">IF(ISBLANK(Contrato[[#This Row],[DEPENDENCIA ]]),0,IFERROR(_xlfn.XLOOKUP(Contrato[[#This Row],[DEPENDENCIA ]],[1]!PERSONAL_ACTIVO_2024[[#All],[Dependencia]],[1]!PERSONAL_ACTIVO_2024[[#All],[Mail ]],0,0),0))</f>
        <v>0</v>
      </c>
    </row>
    <row r="106" spans="1:43" s="54" customFormat="1" ht="34.5" customHeight="1" x14ac:dyDescent="0.25">
      <c r="A106" s="27">
        <v>177</v>
      </c>
      <c r="B106" s="26">
        <v>80</v>
      </c>
      <c r="C106" s="28" t="s">
        <v>401</v>
      </c>
      <c r="D106" s="81" t="s">
        <v>123</v>
      </c>
      <c r="E106" s="64" t="s">
        <v>111</v>
      </c>
      <c r="F106" s="114" t="s">
        <v>142</v>
      </c>
      <c r="G106" s="146" t="s">
        <v>402</v>
      </c>
      <c r="H106" s="130">
        <v>71338359</v>
      </c>
      <c r="I106" s="147">
        <v>4908936</v>
      </c>
      <c r="J106" s="148">
        <v>29453616</v>
      </c>
      <c r="K106" s="113" t="s">
        <v>48</v>
      </c>
      <c r="L106" s="96" t="s">
        <v>48</v>
      </c>
      <c r="M106" s="97" t="s">
        <v>306</v>
      </c>
      <c r="N106" s="98" cm="1">
        <f t="array" ref="N106">_xlfn.XLOOKUP(Contrato[[#This Row],[SUPERVISOR TITULAR]],[1]!PERSONAL_ACTIVO_2024[[#All],[Nombre completo]],[1]!PERSONAL_ACTIVO_2024[[#All],[Documento identidad]],"",0)</f>
        <v>75075150</v>
      </c>
      <c r="O106" s="97" t="s">
        <v>125</v>
      </c>
      <c r="P106" s="99" t="str" cm="1">
        <f t="array" ref="P106">_xlfn.XLOOKUP(Contrato[[#This Row],[SUPERVISOR SUPLENTE ]],[1]!PERSONAL_ACTIVO_2024[[#All],[Nombre completo]],[1]!PERSONAL_ACTIVO_2024[[#All],[Documento identidad]],"",0)</f>
        <v/>
      </c>
      <c r="Q106" s="159">
        <v>106</v>
      </c>
      <c r="R106" s="42" t="str" cm="1">
        <f t="array" ref="R106">_xlfn.XLOOKUP(Contrato[[#This Row],[CDP]],[1]!DISPONIBILIDADES_2024[[#All],[consecutivo]],[1]!DISPONIBILIDADES_2024[[#All],[fecha_aprobacion]],"",0)</f>
        <v>6/02/2024 15:34</v>
      </c>
      <c r="S106" s="43">
        <f>SUMIF([1]!DISPONIBILIDADES_2024[[#All],[consecutivo]],Contrato[[#This Row],[CDP]],[1]!DISPONIBILIDADES_2024[[#All],[valor_total_rubro]])</f>
        <v>0</v>
      </c>
      <c r="T106" s="44" cm="1">
        <f t="array" ref="T106">_xlfn.XLOOKUP(Contrato[[#This Row],[CONTRATO]]&amp;Contrato[[#This Row],[CDP]],[1]!Corr_Contr_CDP[[#All],[CONTRATO-CDP]],[1]!Corr_Contr_CDP[[#All],[CRP]],_xlfn.XLOOKUP(Contrato[[#This Row],[CDP]],[1]!COMPROMISOS_2024[[#All],[disponibilidad]],[1]!COMPROMISOS_2024[[#All],[consecutivo]],"",0),0)</f>
        <v>935</v>
      </c>
      <c r="U106" s="45" t="str" cm="1">
        <f t="array" ref="U106">+_xlfn.XLOOKUP(Contrato[[#This Row],[RCP]],[1]!COMPROMISOS_2024[[#All],[consecutivo]],[1]!COMPROMISOS_2024[[#All],[fecha_aprobacion]],"",0)</f>
        <v>15/02/2024 15:51</v>
      </c>
      <c r="V106" s="46">
        <f>SUMIF([1]!COMPROMISOS_2024[[#All],[consecutivo]],Contrato[[#This Row],[RCP]],[1]!COMPROMISOS_2024[[#All],[valor_total]])</f>
        <v>29453616</v>
      </c>
      <c r="W106" s="47">
        <v>45336</v>
      </c>
      <c r="X106" s="47">
        <v>45338</v>
      </c>
      <c r="Y106" s="48">
        <v>45338</v>
      </c>
      <c r="Z106" s="49">
        <v>45519</v>
      </c>
      <c r="AA106" s="123" t="s">
        <v>307</v>
      </c>
      <c r="AB106" s="160" t="s">
        <v>293</v>
      </c>
      <c r="AC106" s="160"/>
      <c r="AD106" s="103">
        <v>202000003663</v>
      </c>
      <c r="AE106" s="54" t="s">
        <v>75</v>
      </c>
      <c r="AF106" s="55" t="str">
        <f>TEXT(LEFT(Contrato[[#This Row],[CONTRATO]],3),"0")</f>
        <v>80</v>
      </c>
      <c r="AG106" s="55" t="str">
        <f>IF(LEN(Contrato[[#This Row],[Contrato2]])=3,Contrato[[#This Row],[Contrato2]],TEXT(Contrato[[#This Row],[Contrato2]],"000"))</f>
        <v>080</v>
      </c>
      <c r="AH106" s="56">
        <f ca="1">IFERROR(_xlfn.DAYS(Contrato[[#This Row],[Fecha Proyectada liquidación]],TODAY())/30,"")</f>
        <v>-2.4666666666666668</v>
      </c>
      <c r="AI106" s="57">
        <f>+Contrato[[#This Row],[FECHA TERMINACIÓN ]]+120</f>
        <v>45639</v>
      </c>
      <c r="AK106" s="59" t="str">
        <f ca="1">IF(Contrato[[#This Row],[FECHA TERMINACIÓN ]]&lt;TODAY(), "Terminado",IF(ISNUMBER(Contrato[[#This Row],[Fecha Real de liquiidación ]]),"Liquidado",IF(Contrato[[#This Row],[FECHA TERMINACIÓN ]]&gt;=TODAY(),"En ejecución","")))</f>
        <v>Terminado</v>
      </c>
      <c r="AL106" s="60">
        <f>SUMIF([1]!COMPROMISOS_2024[[#All],[consecutivo]],Contrato[[#This Row],[RCP]],[1]!COMPROMISOS_2024[[#All],[Total pagado]])</f>
        <v>29453616</v>
      </c>
      <c r="AM106" s="61">
        <f>IFERROR(Contrato[[#This Row],[Pagos]]/Contrato[[#This Row],[VALOR CONTRATO]],0)</f>
        <v>1</v>
      </c>
      <c r="AN106" s="104">
        <f>+Contrato[[#This Row],[VALOR CONTRATO]]-Contrato[[#This Row],[Pagos]]</f>
        <v>0</v>
      </c>
      <c r="AO106" s="54" t="str" cm="1">
        <f t="array" ref="AO106">_xlfn.XLOOKUP(Contrato[[#This Row],[DOCUMENTO ]],[1]!PERSONAL_ACTIVO_2024[[#All],[Documento identidad]],[1]!PERSONAL_ACTIVO_2024[[#All],[Mail ]],0,0)</f>
        <v>anavarro@indeportesantioquia.gov.co</v>
      </c>
      <c r="AP106" s="54" cm="1">
        <f t="array" ref="AP106">_xlfn.XLOOKUP(Contrato[[#This Row],[DOCUMENTO]],[1]!PERSONAL_ACTIVO_2024[[#All],[Documento identidad]],[1]!PERSONAL_ACTIVO_2024[[#All],[Mail ]],0,0)</f>
        <v>0</v>
      </c>
      <c r="AQ106" s="54" cm="1">
        <f t="array" ref="AQ106">IF(ISBLANK(Contrato[[#This Row],[DEPENDENCIA ]]),0,IFERROR(_xlfn.XLOOKUP(Contrato[[#This Row],[DEPENDENCIA ]],[1]!PERSONAL_ACTIVO_2024[[#All],[Dependencia]],[1]!PERSONAL_ACTIVO_2024[[#All],[Mail ]],0,0),0))</f>
        <v>0</v>
      </c>
    </row>
    <row r="107" spans="1:43" s="54" customFormat="1" ht="34.5" customHeight="1" x14ac:dyDescent="0.25">
      <c r="A107" s="27">
        <v>178</v>
      </c>
      <c r="B107" s="26">
        <v>81</v>
      </c>
      <c r="C107" s="28" t="s">
        <v>403</v>
      </c>
      <c r="D107" s="81" t="s">
        <v>123</v>
      </c>
      <c r="E107" s="64" t="s">
        <v>111</v>
      </c>
      <c r="F107" s="114" t="s">
        <v>142</v>
      </c>
      <c r="G107" s="146" t="s">
        <v>404</v>
      </c>
      <c r="H107" s="130">
        <v>16225228</v>
      </c>
      <c r="I107" s="147">
        <v>4908936</v>
      </c>
      <c r="J107" s="148">
        <v>29453616</v>
      </c>
      <c r="K107" s="113" t="s">
        <v>48</v>
      </c>
      <c r="L107" s="96" t="s">
        <v>48</v>
      </c>
      <c r="M107" s="97" t="s">
        <v>306</v>
      </c>
      <c r="N107" s="98" cm="1">
        <f t="array" ref="N107">_xlfn.XLOOKUP(Contrato[[#This Row],[SUPERVISOR TITULAR]],[1]!PERSONAL_ACTIVO_2024[[#All],[Nombre completo]],[1]!PERSONAL_ACTIVO_2024[[#All],[Documento identidad]],"",0)</f>
        <v>75075150</v>
      </c>
      <c r="O107" s="97" t="s">
        <v>125</v>
      </c>
      <c r="P107" s="99" t="str" cm="1">
        <f t="array" ref="P107">_xlfn.XLOOKUP(Contrato[[#This Row],[SUPERVISOR SUPLENTE ]],[1]!PERSONAL_ACTIVO_2024[[#All],[Nombre completo]],[1]!PERSONAL_ACTIVO_2024[[#All],[Documento identidad]],"",0)</f>
        <v/>
      </c>
      <c r="Q107" s="159">
        <v>107</v>
      </c>
      <c r="R107" s="42" t="str" cm="1">
        <f t="array" ref="R107">_xlfn.XLOOKUP(Contrato[[#This Row],[CDP]],[1]!DISPONIBILIDADES_2024[[#All],[consecutivo]],[1]!DISPONIBILIDADES_2024[[#All],[fecha_aprobacion]],"",0)</f>
        <v>6/02/2024 15:36</v>
      </c>
      <c r="S107" s="43">
        <f>SUMIF([1]!DISPONIBILIDADES_2024[[#All],[consecutivo]],Contrato[[#This Row],[CDP]],[1]!DISPONIBILIDADES_2024[[#All],[valor_total_rubro]])</f>
        <v>0</v>
      </c>
      <c r="T107" s="44" cm="1">
        <f t="array" ref="T107">_xlfn.XLOOKUP(Contrato[[#This Row],[CONTRATO]]&amp;Contrato[[#This Row],[CDP]],[1]!Corr_Contr_CDP[[#All],[CONTRATO-CDP]],[1]!Corr_Contr_CDP[[#All],[CRP]],_xlfn.XLOOKUP(Contrato[[#This Row],[CDP]],[1]!COMPROMISOS_2024[[#All],[disponibilidad]],[1]!COMPROMISOS_2024[[#All],[consecutivo]],"",0),0)</f>
        <v>959</v>
      </c>
      <c r="U107" s="45" t="str" cm="1">
        <f t="array" ref="U107">+_xlfn.XLOOKUP(Contrato[[#This Row],[RCP]],[1]!COMPROMISOS_2024[[#All],[consecutivo]],[1]!COMPROMISOS_2024[[#All],[fecha_aprobacion]],"",0)</f>
        <v>15/02/2024 22:21</v>
      </c>
      <c r="V107" s="46">
        <f>SUMIF([1]!COMPROMISOS_2024[[#All],[consecutivo]],Contrato[[#This Row],[RCP]],[1]!COMPROMISOS_2024[[#All],[valor_total]])</f>
        <v>29453616</v>
      </c>
      <c r="W107" s="47">
        <v>45336</v>
      </c>
      <c r="X107" s="47">
        <v>45338</v>
      </c>
      <c r="Y107" s="48">
        <v>45338</v>
      </c>
      <c r="Z107" s="49">
        <v>45519</v>
      </c>
      <c r="AA107" s="123" t="s">
        <v>307</v>
      </c>
      <c r="AB107" s="160" t="s">
        <v>293</v>
      </c>
      <c r="AC107" s="160"/>
      <c r="AD107" s="103">
        <v>202000003674</v>
      </c>
      <c r="AE107" s="54" t="s">
        <v>75</v>
      </c>
      <c r="AF107" s="55" t="str">
        <f>TEXT(LEFT(Contrato[[#This Row],[CONTRATO]],3),"0")</f>
        <v>81</v>
      </c>
      <c r="AG107" s="55" t="str">
        <f>IF(LEN(Contrato[[#This Row],[Contrato2]])=3,Contrato[[#This Row],[Contrato2]],TEXT(Contrato[[#This Row],[Contrato2]],"000"))</f>
        <v>081</v>
      </c>
      <c r="AH107" s="56">
        <f ca="1">IFERROR(_xlfn.DAYS(Contrato[[#This Row],[Fecha Proyectada liquidación]],TODAY())/30,"")</f>
        <v>-2.4666666666666668</v>
      </c>
      <c r="AI107" s="57">
        <f>+Contrato[[#This Row],[FECHA TERMINACIÓN ]]+120</f>
        <v>45639</v>
      </c>
      <c r="AK107" s="59" t="str">
        <f ca="1">IF(Contrato[[#This Row],[FECHA TERMINACIÓN ]]&lt;TODAY(), "Terminado",IF(ISNUMBER(Contrato[[#This Row],[Fecha Real de liquiidación ]]),"Liquidado",IF(Contrato[[#This Row],[FECHA TERMINACIÓN ]]&gt;=TODAY(),"En ejecución","")))</f>
        <v>Terminado</v>
      </c>
      <c r="AL107" s="60">
        <f>SUMIF([1]!COMPROMISOS_2024[[#All],[consecutivo]],Contrato[[#This Row],[RCP]],[1]!COMPROMISOS_2024[[#All],[Total pagado]])</f>
        <v>29453616</v>
      </c>
      <c r="AM107" s="61">
        <f>IFERROR(Contrato[[#This Row],[Pagos]]/Contrato[[#This Row],[VALOR CONTRATO]],0)</f>
        <v>1</v>
      </c>
      <c r="AN107" s="104">
        <f>+Contrato[[#This Row],[VALOR CONTRATO]]-Contrato[[#This Row],[Pagos]]</f>
        <v>0</v>
      </c>
      <c r="AO107" s="54" t="str" cm="1">
        <f t="array" ref="AO107">_xlfn.XLOOKUP(Contrato[[#This Row],[DOCUMENTO ]],[1]!PERSONAL_ACTIVO_2024[[#All],[Documento identidad]],[1]!PERSONAL_ACTIVO_2024[[#All],[Mail ]],0,0)</f>
        <v>anavarro@indeportesantioquia.gov.co</v>
      </c>
      <c r="AP107" s="54" cm="1">
        <f t="array" ref="AP107">_xlfn.XLOOKUP(Contrato[[#This Row],[DOCUMENTO]],[1]!PERSONAL_ACTIVO_2024[[#All],[Documento identidad]],[1]!PERSONAL_ACTIVO_2024[[#All],[Mail ]],0,0)</f>
        <v>0</v>
      </c>
      <c r="AQ107" s="54" cm="1">
        <f t="array" ref="AQ107">IF(ISBLANK(Contrato[[#This Row],[DEPENDENCIA ]]),0,IFERROR(_xlfn.XLOOKUP(Contrato[[#This Row],[DEPENDENCIA ]],[1]!PERSONAL_ACTIVO_2024[[#All],[Dependencia]],[1]!PERSONAL_ACTIVO_2024[[#All],[Mail ]],0,0),0))</f>
        <v>0</v>
      </c>
    </row>
    <row r="108" spans="1:43" s="54" customFormat="1" ht="34.5" customHeight="1" x14ac:dyDescent="0.25">
      <c r="A108" s="27">
        <v>179</v>
      </c>
      <c r="B108" s="26">
        <v>82</v>
      </c>
      <c r="C108" s="28" t="s">
        <v>405</v>
      </c>
      <c r="D108" s="81" t="s">
        <v>123</v>
      </c>
      <c r="E108" s="64" t="s">
        <v>111</v>
      </c>
      <c r="F108" s="114" t="s">
        <v>142</v>
      </c>
      <c r="G108" s="146" t="s">
        <v>406</v>
      </c>
      <c r="H108" s="130">
        <v>1128478578</v>
      </c>
      <c r="I108" s="147">
        <v>2574842</v>
      </c>
      <c r="J108" s="148">
        <v>15449052</v>
      </c>
      <c r="K108" s="113" t="s">
        <v>48</v>
      </c>
      <c r="L108" s="96" t="s">
        <v>48</v>
      </c>
      <c r="M108" s="97" t="s">
        <v>306</v>
      </c>
      <c r="N108" s="98" cm="1">
        <f t="array" ref="N108">_xlfn.XLOOKUP(Contrato[[#This Row],[SUPERVISOR TITULAR]],[1]!PERSONAL_ACTIVO_2024[[#All],[Nombre completo]],[1]!PERSONAL_ACTIVO_2024[[#All],[Documento identidad]],"",0)</f>
        <v>75075150</v>
      </c>
      <c r="O108" s="97" t="s">
        <v>125</v>
      </c>
      <c r="P108" s="99" t="str" cm="1">
        <f t="array" ref="P108">_xlfn.XLOOKUP(Contrato[[#This Row],[SUPERVISOR SUPLENTE ]],[1]!PERSONAL_ACTIVO_2024[[#All],[Nombre completo]],[1]!PERSONAL_ACTIVO_2024[[#All],[Documento identidad]],"",0)</f>
        <v/>
      </c>
      <c r="Q108" s="159">
        <v>108</v>
      </c>
      <c r="R108" s="42" t="str" cm="1">
        <f t="array" ref="R108">_xlfn.XLOOKUP(Contrato[[#This Row],[CDP]],[1]!DISPONIBILIDADES_2024[[#All],[consecutivo]],[1]!DISPONIBILIDADES_2024[[#All],[fecha_aprobacion]],"",0)</f>
        <v>6/02/2024 15:38</v>
      </c>
      <c r="S108" s="43">
        <f>SUMIF([1]!DISPONIBILIDADES_2024[[#All],[consecutivo]],Contrato[[#This Row],[CDP]],[1]!DISPONIBILIDADES_2024[[#All],[valor_total_rubro]])</f>
        <v>0</v>
      </c>
      <c r="T108" s="44" cm="1">
        <f t="array" ref="T108">_xlfn.XLOOKUP(Contrato[[#This Row],[CONTRATO]]&amp;Contrato[[#This Row],[CDP]],[1]!Corr_Contr_CDP[[#All],[CONTRATO-CDP]],[1]!Corr_Contr_CDP[[#All],[CRP]],_xlfn.XLOOKUP(Contrato[[#This Row],[CDP]],[1]!COMPROMISOS_2024[[#All],[disponibilidad]],[1]!COMPROMISOS_2024[[#All],[consecutivo]],"",0),0)</f>
        <v>1000</v>
      </c>
      <c r="U108" s="45" t="str" cm="1">
        <f t="array" ref="U108">+_xlfn.XLOOKUP(Contrato[[#This Row],[RCP]],[1]!COMPROMISOS_2024[[#All],[consecutivo]],[1]!COMPROMISOS_2024[[#All],[fecha_aprobacion]],"",0)</f>
        <v>16/02/2024 13:57</v>
      </c>
      <c r="V108" s="46">
        <f>SUMIF([1]!COMPROMISOS_2024[[#All],[consecutivo]],Contrato[[#This Row],[RCP]],[1]!COMPROMISOS_2024[[#All],[valor_total]])</f>
        <v>15449052</v>
      </c>
      <c r="W108" s="47">
        <v>45337</v>
      </c>
      <c r="X108" s="47">
        <v>45338</v>
      </c>
      <c r="Y108" s="48">
        <v>45338</v>
      </c>
      <c r="Z108" s="49">
        <v>45519</v>
      </c>
      <c r="AA108" s="123" t="s">
        <v>310</v>
      </c>
      <c r="AB108" s="160" t="s">
        <v>293</v>
      </c>
      <c r="AC108" s="160"/>
      <c r="AD108" s="103">
        <v>202000003676</v>
      </c>
      <c r="AE108" s="54" t="s">
        <v>75</v>
      </c>
      <c r="AF108" s="55" t="str">
        <f>TEXT(LEFT(Contrato[[#This Row],[CONTRATO]],3),"0")</f>
        <v>82</v>
      </c>
      <c r="AG108" s="55" t="str">
        <f>IF(LEN(Contrato[[#This Row],[Contrato2]])=3,Contrato[[#This Row],[Contrato2]],TEXT(Contrato[[#This Row],[Contrato2]],"000"))</f>
        <v>082</v>
      </c>
      <c r="AH108" s="56">
        <f ca="1">IFERROR(_xlfn.DAYS(Contrato[[#This Row],[Fecha Proyectada liquidación]],TODAY())/30,"")</f>
        <v>-2.4666666666666668</v>
      </c>
      <c r="AI108" s="57">
        <f>+Contrato[[#This Row],[FECHA TERMINACIÓN ]]+120</f>
        <v>45639</v>
      </c>
      <c r="AK108" s="59" t="str">
        <f ca="1">IF(Contrato[[#This Row],[FECHA TERMINACIÓN ]]&lt;TODAY(), "Terminado",IF(ISNUMBER(Contrato[[#This Row],[Fecha Real de liquiidación ]]),"Liquidado",IF(Contrato[[#This Row],[FECHA TERMINACIÓN ]]&gt;=TODAY(),"En ejecución","")))</f>
        <v>Terminado</v>
      </c>
      <c r="AL108" s="60">
        <f>SUMIF([1]!COMPROMISOS_2024[[#All],[consecutivo]],Contrato[[#This Row],[RCP]],[1]!COMPROMISOS_2024[[#All],[Total pagado]])</f>
        <v>15449052</v>
      </c>
      <c r="AM108" s="61">
        <f>IFERROR(Contrato[[#This Row],[Pagos]]/Contrato[[#This Row],[VALOR CONTRATO]],0)</f>
        <v>1</v>
      </c>
      <c r="AN108" s="104">
        <f>+Contrato[[#This Row],[VALOR CONTRATO]]-Contrato[[#This Row],[Pagos]]</f>
        <v>0</v>
      </c>
      <c r="AO108" s="54" t="str" cm="1">
        <f t="array" ref="AO108">_xlfn.XLOOKUP(Contrato[[#This Row],[DOCUMENTO ]],[1]!PERSONAL_ACTIVO_2024[[#All],[Documento identidad]],[1]!PERSONAL_ACTIVO_2024[[#All],[Mail ]],0,0)</f>
        <v>anavarro@indeportesantioquia.gov.co</v>
      </c>
      <c r="AP108" s="54" cm="1">
        <f t="array" ref="AP108">_xlfn.XLOOKUP(Contrato[[#This Row],[DOCUMENTO]],[1]!PERSONAL_ACTIVO_2024[[#All],[Documento identidad]],[1]!PERSONAL_ACTIVO_2024[[#All],[Mail ]],0,0)</f>
        <v>0</v>
      </c>
      <c r="AQ108" s="54" cm="1">
        <f t="array" ref="AQ108">IF(ISBLANK(Contrato[[#This Row],[DEPENDENCIA ]]),0,IFERROR(_xlfn.XLOOKUP(Contrato[[#This Row],[DEPENDENCIA ]],[1]!PERSONAL_ACTIVO_2024[[#All],[Dependencia]],[1]!PERSONAL_ACTIVO_2024[[#All],[Mail ]],0,0),0))</f>
        <v>0</v>
      </c>
    </row>
    <row r="109" spans="1:43" s="54" customFormat="1" ht="34.5" customHeight="1" x14ac:dyDescent="0.25">
      <c r="A109" s="27">
        <v>180</v>
      </c>
      <c r="B109" s="26">
        <v>83</v>
      </c>
      <c r="C109" s="28" t="s">
        <v>407</v>
      </c>
      <c r="D109" s="81" t="s">
        <v>123</v>
      </c>
      <c r="E109" s="64" t="s">
        <v>111</v>
      </c>
      <c r="F109" s="114" t="s">
        <v>142</v>
      </c>
      <c r="G109" s="146" t="s">
        <v>408</v>
      </c>
      <c r="H109" s="130">
        <v>70328845</v>
      </c>
      <c r="I109" s="147">
        <v>3952382</v>
      </c>
      <c r="J109" s="148">
        <v>23714292</v>
      </c>
      <c r="K109" s="113" t="s">
        <v>48</v>
      </c>
      <c r="L109" s="96" t="s">
        <v>48</v>
      </c>
      <c r="M109" s="97" t="s">
        <v>306</v>
      </c>
      <c r="N109" s="98" cm="1">
        <f t="array" ref="N109">_xlfn.XLOOKUP(Contrato[[#This Row],[SUPERVISOR TITULAR]],[1]!PERSONAL_ACTIVO_2024[[#All],[Nombre completo]],[1]!PERSONAL_ACTIVO_2024[[#All],[Documento identidad]],"",0)</f>
        <v>75075150</v>
      </c>
      <c r="O109" s="97" t="s">
        <v>125</v>
      </c>
      <c r="P109" s="99" t="str" cm="1">
        <f t="array" ref="P109">_xlfn.XLOOKUP(Contrato[[#This Row],[SUPERVISOR SUPLENTE ]],[1]!PERSONAL_ACTIVO_2024[[#All],[Nombre completo]],[1]!PERSONAL_ACTIVO_2024[[#All],[Documento identidad]],"",0)</f>
        <v/>
      </c>
      <c r="Q109" s="159">
        <v>109</v>
      </c>
      <c r="R109" s="42" t="str" cm="1">
        <f t="array" ref="R109">_xlfn.XLOOKUP(Contrato[[#This Row],[CDP]],[1]!DISPONIBILIDADES_2024[[#All],[consecutivo]],[1]!DISPONIBILIDADES_2024[[#All],[fecha_aprobacion]],"",0)</f>
        <v>6/02/2024 15:39</v>
      </c>
      <c r="S109" s="43">
        <f>SUMIF([1]!DISPONIBILIDADES_2024[[#All],[consecutivo]],Contrato[[#This Row],[CDP]],[1]!DISPONIBILIDADES_2024[[#All],[valor_total_rubro]])</f>
        <v>0</v>
      </c>
      <c r="T109" s="44" cm="1">
        <f t="array" ref="T109">_xlfn.XLOOKUP(Contrato[[#This Row],[CONTRATO]]&amp;Contrato[[#This Row],[CDP]],[1]!Corr_Contr_CDP[[#All],[CONTRATO-CDP]],[1]!Corr_Contr_CDP[[#All],[CRP]],_xlfn.XLOOKUP(Contrato[[#This Row],[CDP]],[1]!COMPROMISOS_2024[[#All],[disponibilidad]],[1]!COMPROMISOS_2024[[#All],[consecutivo]],"",0),0)</f>
        <v>1020</v>
      </c>
      <c r="U109" s="45" t="str" cm="1">
        <f t="array" ref="U109">+_xlfn.XLOOKUP(Contrato[[#This Row],[RCP]],[1]!COMPROMISOS_2024[[#All],[consecutivo]],[1]!COMPROMISOS_2024[[#All],[fecha_aprobacion]],"",0)</f>
        <v>16/02/2024 15:19</v>
      </c>
      <c r="V109" s="46">
        <f>SUMIF([1]!COMPROMISOS_2024[[#All],[consecutivo]],Contrato[[#This Row],[RCP]],[1]!COMPROMISOS_2024[[#All],[valor_total]])</f>
        <v>23714292</v>
      </c>
      <c r="W109" s="47">
        <v>45337</v>
      </c>
      <c r="X109" s="47">
        <v>45337</v>
      </c>
      <c r="Y109" s="48">
        <v>45338</v>
      </c>
      <c r="Z109" s="49">
        <v>45519</v>
      </c>
      <c r="AA109" s="123" t="s">
        <v>310</v>
      </c>
      <c r="AB109" s="160" t="s">
        <v>293</v>
      </c>
      <c r="AC109" s="160"/>
      <c r="AD109" s="103">
        <v>202000003679</v>
      </c>
      <c r="AE109" s="54" t="s">
        <v>75</v>
      </c>
      <c r="AF109" s="55" t="str">
        <f>TEXT(LEFT(Contrato[[#This Row],[CONTRATO]],3),"0")</f>
        <v>83</v>
      </c>
      <c r="AG109" s="55" t="str">
        <f>IF(LEN(Contrato[[#This Row],[Contrato2]])=3,Contrato[[#This Row],[Contrato2]],TEXT(Contrato[[#This Row],[Contrato2]],"000"))</f>
        <v>083</v>
      </c>
      <c r="AH109" s="56">
        <f ca="1">IFERROR(_xlfn.DAYS(Contrato[[#This Row],[Fecha Proyectada liquidación]],TODAY())/30,"")</f>
        <v>-2.4666666666666668</v>
      </c>
      <c r="AI109" s="57">
        <f>+Contrato[[#This Row],[FECHA TERMINACIÓN ]]+120</f>
        <v>45639</v>
      </c>
      <c r="AK109" s="59" t="str">
        <f ca="1">IF(Contrato[[#This Row],[FECHA TERMINACIÓN ]]&lt;TODAY(), "Terminado",IF(ISNUMBER(Contrato[[#This Row],[Fecha Real de liquiidación ]]),"Liquidado",IF(Contrato[[#This Row],[FECHA TERMINACIÓN ]]&gt;=TODAY(),"En ejecución","")))</f>
        <v>Terminado</v>
      </c>
      <c r="AL109" s="60">
        <f>SUMIF([1]!COMPROMISOS_2024[[#All],[consecutivo]],Contrato[[#This Row],[RCP]],[1]!COMPROMISOS_2024[[#All],[Total pagado]])</f>
        <v>23714292</v>
      </c>
      <c r="AM109" s="61">
        <f>IFERROR(Contrato[[#This Row],[Pagos]]/Contrato[[#This Row],[VALOR CONTRATO]],0)</f>
        <v>1</v>
      </c>
      <c r="AN109" s="104">
        <f>+Contrato[[#This Row],[VALOR CONTRATO]]-Contrato[[#This Row],[Pagos]]</f>
        <v>0</v>
      </c>
      <c r="AO109" s="54" t="str" cm="1">
        <f t="array" ref="AO109">_xlfn.XLOOKUP(Contrato[[#This Row],[DOCUMENTO ]],[1]!PERSONAL_ACTIVO_2024[[#All],[Documento identidad]],[1]!PERSONAL_ACTIVO_2024[[#All],[Mail ]],0,0)</f>
        <v>anavarro@indeportesantioquia.gov.co</v>
      </c>
      <c r="AP109" s="54" cm="1">
        <f t="array" ref="AP109">_xlfn.XLOOKUP(Contrato[[#This Row],[DOCUMENTO]],[1]!PERSONAL_ACTIVO_2024[[#All],[Documento identidad]],[1]!PERSONAL_ACTIVO_2024[[#All],[Mail ]],0,0)</f>
        <v>0</v>
      </c>
      <c r="AQ109" s="54" cm="1">
        <f t="array" ref="AQ109">IF(ISBLANK(Contrato[[#This Row],[DEPENDENCIA ]]),0,IFERROR(_xlfn.XLOOKUP(Contrato[[#This Row],[DEPENDENCIA ]],[1]!PERSONAL_ACTIVO_2024[[#All],[Dependencia]],[1]!PERSONAL_ACTIVO_2024[[#All],[Mail ]],0,0),0))</f>
        <v>0</v>
      </c>
    </row>
    <row r="110" spans="1:43" s="54" customFormat="1" ht="34.5" customHeight="1" x14ac:dyDescent="0.25">
      <c r="A110" s="27">
        <v>181</v>
      </c>
      <c r="B110" s="26">
        <v>84</v>
      </c>
      <c r="C110" s="28" t="s">
        <v>409</v>
      </c>
      <c r="D110" s="81" t="s">
        <v>123</v>
      </c>
      <c r="E110" s="64" t="s">
        <v>111</v>
      </c>
      <c r="F110" s="114" t="s">
        <v>142</v>
      </c>
      <c r="G110" s="146" t="s">
        <v>410</v>
      </c>
      <c r="H110" s="130">
        <v>1112471865</v>
      </c>
      <c r="I110" s="147">
        <v>5931149</v>
      </c>
      <c r="J110" s="148">
        <v>35586894</v>
      </c>
      <c r="K110" s="113" t="s">
        <v>48</v>
      </c>
      <c r="L110" s="96" t="s">
        <v>48</v>
      </c>
      <c r="M110" s="97" t="s">
        <v>222</v>
      </c>
      <c r="N110" s="98" cm="1">
        <f t="array" ref="N110">_xlfn.XLOOKUP(Contrato[[#This Row],[SUPERVISOR TITULAR]],[1]!PERSONAL_ACTIVO_2024[[#All],[Nombre completo]],[1]!PERSONAL_ACTIVO_2024[[#All],[Documento identidad]],"",0)</f>
        <v>10267189</v>
      </c>
      <c r="O110" s="97" t="s">
        <v>218</v>
      </c>
      <c r="P110" s="99" cm="1">
        <f t="array" ref="P110">_xlfn.XLOOKUP(Contrato[[#This Row],[SUPERVISOR SUPLENTE ]],[1]!PERSONAL_ACTIVO_2024[[#All],[Nombre completo]],[1]!PERSONAL_ACTIVO_2024[[#All],[Documento identidad]],"",0)</f>
        <v>98556206</v>
      </c>
      <c r="Q110" s="159">
        <v>110</v>
      </c>
      <c r="R110" s="42" t="str" cm="1">
        <f t="array" ref="R110">_xlfn.XLOOKUP(Contrato[[#This Row],[CDP]],[1]!DISPONIBILIDADES_2024[[#All],[consecutivo]],[1]!DISPONIBILIDADES_2024[[#All],[fecha_aprobacion]],"",0)</f>
        <v>6/02/2024 15:45</v>
      </c>
      <c r="S110" s="43">
        <f>SUMIF([1]!DISPONIBILIDADES_2024[[#All],[consecutivo]],Contrato[[#This Row],[CDP]],[1]!DISPONIBILIDADES_2024[[#All],[valor_total_rubro]])</f>
        <v>0</v>
      </c>
      <c r="T110" s="44" cm="1">
        <f t="array" ref="T110">_xlfn.XLOOKUP(Contrato[[#This Row],[CONTRATO]]&amp;Contrato[[#This Row],[CDP]],[1]!Corr_Contr_CDP[[#All],[CONTRATO-CDP]],[1]!Corr_Contr_CDP[[#All],[CRP]],_xlfn.XLOOKUP(Contrato[[#This Row],[CDP]],[1]!COMPROMISOS_2024[[#All],[disponibilidad]],[1]!COMPROMISOS_2024[[#All],[consecutivo]],"",0),0)</f>
        <v>923</v>
      </c>
      <c r="U110" s="45" t="str" cm="1">
        <f t="array" ref="U110">+_xlfn.XLOOKUP(Contrato[[#This Row],[RCP]],[1]!COMPROMISOS_2024[[#All],[consecutivo]],[1]!COMPROMISOS_2024[[#All],[fecha_aprobacion]],"",0)</f>
        <v>15/02/2024 14:00</v>
      </c>
      <c r="V110" s="46">
        <f>SUMIF([1]!COMPROMISOS_2024[[#All],[consecutivo]],Contrato[[#This Row],[RCP]],[1]!COMPROMISOS_2024[[#All],[valor_total]])</f>
        <v>35586894</v>
      </c>
      <c r="W110" s="47">
        <v>45336</v>
      </c>
      <c r="X110" s="47">
        <v>45338</v>
      </c>
      <c r="Y110" s="48">
        <v>45338</v>
      </c>
      <c r="Z110" s="49">
        <v>45519</v>
      </c>
      <c r="AA110" s="123" t="s">
        <v>307</v>
      </c>
      <c r="AB110" s="160" t="s">
        <v>293</v>
      </c>
      <c r="AC110" s="160"/>
      <c r="AD110" s="103">
        <v>202000003680</v>
      </c>
      <c r="AE110" s="54" t="s">
        <v>75</v>
      </c>
      <c r="AF110" s="55" t="str">
        <f>TEXT(LEFT(Contrato[[#This Row],[CONTRATO]],3),"0")</f>
        <v>84</v>
      </c>
      <c r="AG110" s="55" t="str">
        <f>IF(LEN(Contrato[[#This Row],[Contrato2]])=3,Contrato[[#This Row],[Contrato2]],TEXT(Contrato[[#This Row],[Contrato2]],"000"))</f>
        <v>084</v>
      </c>
      <c r="AH110" s="56">
        <f ca="1">IFERROR(_xlfn.DAYS(Contrato[[#This Row],[Fecha Proyectada liquidación]],TODAY())/30,"")</f>
        <v>-2.4666666666666668</v>
      </c>
      <c r="AI110" s="57">
        <f>+Contrato[[#This Row],[FECHA TERMINACIÓN ]]+120</f>
        <v>45639</v>
      </c>
      <c r="AK110" s="59" t="str">
        <f ca="1">IF(Contrato[[#This Row],[FECHA TERMINACIÓN ]]&lt;TODAY(), "Terminado",IF(ISNUMBER(Contrato[[#This Row],[Fecha Real de liquiidación ]]),"Liquidado",IF(Contrato[[#This Row],[FECHA TERMINACIÓN ]]&gt;=TODAY(),"En ejecución","")))</f>
        <v>Terminado</v>
      </c>
      <c r="AL110" s="60">
        <f>SUMIF([1]!COMPROMISOS_2024[[#All],[consecutivo]],Contrato[[#This Row],[RCP]],[1]!COMPROMISOS_2024[[#All],[Total pagado]])</f>
        <v>8896724</v>
      </c>
      <c r="AM110" s="61">
        <f>IFERROR(Contrato[[#This Row],[Pagos]]/Contrato[[#This Row],[VALOR CONTRATO]],0)</f>
        <v>0.25000001405011629</v>
      </c>
      <c r="AN110" s="104">
        <f>+Contrato[[#This Row],[VALOR CONTRATO]]-Contrato[[#This Row],[Pagos]]</f>
        <v>26690170</v>
      </c>
      <c r="AO110" s="54" t="str" cm="1">
        <f t="array" ref="AO110">_xlfn.XLOOKUP(Contrato[[#This Row],[DOCUMENTO ]],[1]!PERSONAL_ACTIVO_2024[[#All],[Documento identidad]],[1]!PERSONAL_ACTIVO_2024[[#All],[Mail ]],0,0)</f>
        <v>hveleza@indeportesantioquia.gov.co</v>
      </c>
      <c r="AP110" s="54" t="str" cm="1">
        <f t="array" ref="AP110">_xlfn.XLOOKUP(Contrato[[#This Row],[DOCUMENTO]],[1]!PERSONAL_ACTIVO_2024[[#All],[Documento identidad]],[1]!PERSONAL_ACTIVO_2024[[#All],[Mail ]],0,0)</f>
        <v>ahiguitae@indeportesantioquia.gov.co</v>
      </c>
      <c r="AQ110" s="54" cm="1">
        <f t="array" ref="AQ110">IF(ISBLANK(Contrato[[#This Row],[DEPENDENCIA ]]),0,IFERROR(_xlfn.XLOOKUP(Contrato[[#This Row],[DEPENDENCIA ]],[1]!PERSONAL_ACTIVO_2024[[#All],[Dependencia]],[1]!PERSONAL_ACTIVO_2024[[#All],[Mail ]],0,0),0))</f>
        <v>0</v>
      </c>
    </row>
    <row r="111" spans="1:43" s="54" customFormat="1" ht="34.5" customHeight="1" x14ac:dyDescent="0.25">
      <c r="A111" s="27">
        <v>182</v>
      </c>
      <c r="B111" s="26">
        <v>85</v>
      </c>
      <c r="C111" s="28" t="s">
        <v>411</v>
      </c>
      <c r="D111" s="81" t="s">
        <v>123</v>
      </c>
      <c r="E111" s="64" t="s">
        <v>111</v>
      </c>
      <c r="F111" s="114" t="s">
        <v>142</v>
      </c>
      <c r="G111" s="146" t="s">
        <v>412</v>
      </c>
      <c r="H111" s="130">
        <v>700148202</v>
      </c>
      <c r="I111" s="147">
        <v>4908936</v>
      </c>
      <c r="J111" s="148">
        <v>29453616</v>
      </c>
      <c r="K111" s="113" t="s">
        <v>48</v>
      </c>
      <c r="L111" s="96" t="s">
        <v>48</v>
      </c>
      <c r="M111" s="97" t="s">
        <v>222</v>
      </c>
      <c r="N111" s="98" cm="1">
        <f t="array" ref="N111">_xlfn.XLOOKUP(Contrato[[#This Row],[SUPERVISOR TITULAR]],[1]!PERSONAL_ACTIVO_2024[[#All],[Nombre completo]],[1]!PERSONAL_ACTIVO_2024[[#All],[Documento identidad]],"",0)</f>
        <v>10267189</v>
      </c>
      <c r="O111" s="97" t="s">
        <v>218</v>
      </c>
      <c r="P111" s="99" cm="1">
        <f t="array" ref="P111">_xlfn.XLOOKUP(Contrato[[#This Row],[SUPERVISOR SUPLENTE ]],[1]!PERSONAL_ACTIVO_2024[[#All],[Nombre completo]],[1]!PERSONAL_ACTIVO_2024[[#All],[Documento identidad]],"",0)</f>
        <v>98556206</v>
      </c>
      <c r="Q111" s="159">
        <v>111</v>
      </c>
      <c r="R111" s="42" t="str" cm="1">
        <f t="array" ref="R111">_xlfn.XLOOKUP(Contrato[[#This Row],[CDP]],[1]!DISPONIBILIDADES_2024[[#All],[consecutivo]],[1]!DISPONIBILIDADES_2024[[#All],[fecha_aprobacion]],"",0)</f>
        <v>6/02/2024 15:48</v>
      </c>
      <c r="S111" s="43">
        <f>SUMIF([1]!DISPONIBILIDADES_2024[[#All],[consecutivo]],Contrato[[#This Row],[CDP]],[1]!DISPONIBILIDADES_2024[[#All],[valor_total_rubro]])</f>
        <v>0</v>
      </c>
      <c r="T111" s="44" cm="1">
        <f t="array" ref="T111">_xlfn.XLOOKUP(Contrato[[#This Row],[CONTRATO]]&amp;Contrato[[#This Row],[CDP]],[1]!Corr_Contr_CDP[[#All],[CONTRATO-CDP]],[1]!Corr_Contr_CDP[[#All],[CRP]],_xlfn.XLOOKUP(Contrato[[#This Row],[CDP]],[1]!COMPROMISOS_2024[[#All],[disponibilidad]],[1]!COMPROMISOS_2024[[#All],[consecutivo]],"",0),0)</f>
        <v>1022</v>
      </c>
      <c r="U111" s="45" t="str" cm="1">
        <f t="array" ref="U111">+_xlfn.XLOOKUP(Contrato[[#This Row],[RCP]],[1]!COMPROMISOS_2024[[#All],[consecutivo]],[1]!COMPROMISOS_2024[[#All],[fecha_aprobacion]],"",0)</f>
        <v>16/02/2024 15:25</v>
      </c>
      <c r="V111" s="46">
        <f>SUMIF([1]!COMPROMISOS_2024[[#All],[consecutivo]],Contrato[[#This Row],[RCP]],[1]!COMPROMISOS_2024[[#All],[valor_total]])</f>
        <v>29453616</v>
      </c>
      <c r="W111" s="47">
        <v>45337</v>
      </c>
      <c r="X111" s="47">
        <v>45338</v>
      </c>
      <c r="Y111" s="48">
        <v>45338</v>
      </c>
      <c r="Z111" s="49">
        <v>45519</v>
      </c>
      <c r="AA111" s="123" t="s">
        <v>307</v>
      </c>
      <c r="AB111" s="160" t="s">
        <v>293</v>
      </c>
      <c r="AC111" s="160"/>
      <c r="AD111" s="103">
        <v>202000003681</v>
      </c>
      <c r="AE111" s="54" t="s">
        <v>75</v>
      </c>
      <c r="AF111" s="55" t="str">
        <f>TEXT(LEFT(Contrato[[#This Row],[CONTRATO]],3),"0")</f>
        <v>85</v>
      </c>
      <c r="AG111" s="55" t="str">
        <f>IF(LEN(Contrato[[#This Row],[Contrato2]])=3,Contrato[[#This Row],[Contrato2]],TEXT(Contrato[[#This Row],[Contrato2]],"000"))</f>
        <v>085</v>
      </c>
      <c r="AH111" s="56">
        <f ca="1">IFERROR(_xlfn.DAYS(Contrato[[#This Row],[Fecha Proyectada liquidación]],TODAY())/30,"")</f>
        <v>-2.4666666666666668</v>
      </c>
      <c r="AI111" s="57">
        <f>+Contrato[[#This Row],[FECHA TERMINACIÓN ]]+120</f>
        <v>45639</v>
      </c>
      <c r="AK111" s="59" t="str">
        <f ca="1">IF(Contrato[[#This Row],[FECHA TERMINACIÓN ]]&lt;TODAY(), "Terminado",IF(ISNUMBER(Contrato[[#This Row],[Fecha Real de liquiidación ]]),"Liquidado",IF(Contrato[[#This Row],[FECHA TERMINACIÓN ]]&gt;=TODAY(),"En ejecución","")))</f>
        <v>Terminado</v>
      </c>
      <c r="AL111" s="60">
        <f>SUMIF([1]!COMPROMISOS_2024[[#All],[consecutivo]],Contrato[[#This Row],[RCP]],[1]!COMPROMISOS_2024[[#All],[Total pagado]])</f>
        <v>29453616</v>
      </c>
      <c r="AM111" s="61">
        <f>IFERROR(Contrato[[#This Row],[Pagos]]/Contrato[[#This Row],[VALOR CONTRATO]],0)</f>
        <v>1</v>
      </c>
      <c r="AN111" s="104">
        <f>+Contrato[[#This Row],[VALOR CONTRATO]]-Contrato[[#This Row],[Pagos]]</f>
        <v>0</v>
      </c>
      <c r="AO111" s="54" t="str" cm="1">
        <f t="array" ref="AO111">_xlfn.XLOOKUP(Contrato[[#This Row],[DOCUMENTO ]],[1]!PERSONAL_ACTIVO_2024[[#All],[Documento identidad]],[1]!PERSONAL_ACTIVO_2024[[#All],[Mail ]],0,0)</f>
        <v>hveleza@indeportesantioquia.gov.co</v>
      </c>
      <c r="AP111" s="54" t="str" cm="1">
        <f t="array" ref="AP111">_xlfn.XLOOKUP(Contrato[[#This Row],[DOCUMENTO]],[1]!PERSONAL_ACTIVO_2024[[#All],[Documento identidad]],[1]!PERSONAL_ACTIVO_2024[[#All],[Mail ]],0,0)</f>
        <v>ahiguitae@indeportesantioquia.gov.co</v>
      </c>
      <c r="AQ111" s="54" cm="1">
        <f t="array" ref="AQ111">IF(ISBLANK(Contrato[[#This Row],[DEPENDENCIA ]]),0,IFERROR(_xlfn.XLOOKUP(Contrato[[#This Row],[DEPENDENCIA ]],[1]!PERSONAL_ACTIVO_2024[[#All],[Dependencia]],[1]!PERSONAL_ACTIVO_2024[[#All],[Mail ]],0,0),0))</f>
        <v>0</v>
      </c>
    </row>
    <row r="112" spans="1:43" s="54" customFormat="1" ht="34.5" customHeight="1" x14ac:dyDescent="0.25">
      <c r="A112" s="27">
        <v>183</v>
      </c>
      <c r="B112" s="26">
        <v>86</v>
      </c>
      <c r="C112" s="28" t="s">
        <v>413</v>
      </c>
      <c r="D112" s="81" t="s">
        <v>123</v>
      </c>
      <c r="E112" s="64" t="s">
        <v>111</v>
      </c>
      <c r="F112" s="114" t="s">
        <v>142</v>
      </c>
      <c r="G112" s="146" t="s">
        <v>414</v>
      </c>
      <c r="H112" s="130">
        <v>16708074</v>
      </c>
      <c r="I112" s="147">
        <v>4908936</v>
      </c>
      <c r="J112" s="148">
        <v>29453616</v>
      </c>
      <c r="K112" s="113" t="s">
        <v>48</v>
      </c>
      <c r="L112" s="96" t="s">
        <v>48</v>
      </c>
      <c r="M112" s="97" t="s">
        <v>222</v>
      </c>
      <c r="N112" s="98" cm="1">
        <f t="array" ref="N112">_xlfn.XLOOKUP(Contrato[[#This Row],[SUPERVISOR TITULAR]],[1]!PERSONAL_ACTIVO_2024[[#All],[Nombre completo]],[1]!PERSONAL_ACTIVO_2024[[#All],[Documento identidad]],"",0)</f>
        <v>10267189</v>
      </c>
      <c r="O112" s="97" t="s">
        <v>218</v>
      </c>
      <c r="P112" s="99" cm="1">
        <f t="array" ref="P112">_xlfn.XLOOKUP(Contrato[[#This Row],[SUPERVISOR SUPLENTE ]],[1]!PERSONAL_ACTIVO_2024[[#All],[Nombre completo]],[1]!PERSONAL_ACTIVO_2024[[#All],[Documento identidad]],"",0)</f>
        <v>98556206</v>
      </c>
      <c r="Q112" s="159">
        <v>112</v>
      </c>
      <c r="R112" s="42" t="str" cm="1">
        <f t="array" ref="R112">_xlfn.XLOOKUP(Contrato[[#This Row],[CDP]],[1]!DISPONIBILIDADES_2024[[#All],[consecutivo]],[1]!DISPONIBILIDADES_2024[[#All],[fecha_aprobacion]],"",0)</f>
        <v>6/02/2024 15:52</v>
      </c>
      <c r="S112" s="43">
        <f>SUMIF([1]!DISPONIBILIDADES_2024[[#All],[consecutivo]],Contrato[[#This Row],[CDP]],[1]!DISPONIBILIDADES_2024[[#All],[valor_total_rubro]])</f>
        <v>0</v>
      </c>
      <c r="T112" s="44" cm="1">
        <f t="array" ref="T112">_xlfn.XLOOKUP(Contrato[[#This Row],[CONTRATO]]&amp;Contrato[[#This Row],[CDP]],[1]!Corr_Contr_CDP[[#All],[CONTRATO-CDP]],[1]!Corr_Contr_CDP[[#All],[CRP]],_xlfn.XLOOKUP(Contrato[[#This Row],[CDP]],[1]!COMPROMISOS_2024[[#All],[disponibilidad]],[1]!COMPROMISOS_2024[[#All],[consecutivo]],"",0),0)</f>
        <v>1024</v>
      </c>
      <c r="U112" s="45" t="str" cm="1">
        <f t="array" ref="U112">+_xlfn.XLOOKUP(Contrato[[#This Row],[RCP]],[1]!COMPROMISOS_2024[[#All],[consecutivo]],[1]!COMPROMISOS_2024[[#All],[fecha_aprobacion]],"",0)</f>
        <v>16/02/2024 15:31</v>
      </c>
      <c r="V112" s="46">
        <f>SUMIF([1]!COMPROMISOS_2024[[#All],[consecutivo]],Contrato[[#This Row],[RCP]],[1]!COMPROMISOS_2024[[#All],[valor_total]])</f>
        <v>29453616</v>
      </c>
      <c r="W112" s="47">
        <v>45337</v>
      </c>
      <c r="X112" s="47">
        <v>45338</v>
      </c>
      <c r="Y112" s="48">
        <v>45338</v>
      </c>
      <c r="Z112" s="49">
        <v>45519</v>
      </c>
      <c r="AA112" s="123" t="s">
        <v>307</v>
      </c>
      <c r="AB112" s="160" t="s">
        <v>293</v>
      </c>
      <c r="AC112" s="160"/>
      <c r="AD112" s="103">
        <v>202000003682</v>
      </c>
      <c r="AE112" s="54" t="s">
        <v>75</v>
      </c>
      <c r="AF112" s="55" t="str">
        <f>TEXT(LEFT(Contrato[[#This Row],[CONTRATO]],3),"0")</f>
        <v>86</v>
      </c>
      <c r="AG112" s="55" t="str">
        <f>IF(LEN(Contrato[[#This Row],[Contrato2]])=3,Contrato[[#This Row],[Contrato2]],TEXT(Contrato[[#This Row],[Contrato2]],"000"))</f>
        <v>086</v>
      </c>
      <c r="AH112" s="56">
        <f ca="1">IFERROR(_xlfn.DAYS(Contrato[[#This Row],[Fecha Proyectada liquidación]],TODAY())/30,"")</f>
        <v>-2.4666666666666668</v>
      </c>
      <c r="AI112" s="57">
        <f>+Contrato[[#This Row],[FECHA TERMINACIÓN ]]+120</f>
        <v>45639</v>
      </c>
      <c r="AK112" s="59" t="str">
        <f ca="1">IF(Contrato[[#This Row],[FECHA TERMINACIÓN ]]&lt;TODAY(), "Terminado",IF(ISNUMBER(Contrato[[#This Row],[Fecha Real de liquiidación ]]),"Liquidado",IF(Contrato[[#This Row],[FECHA TERMINACIÓN ]]&gt;=TODAY(),"En ejecución","")))</f>
        <v>Terminado</v>
      </c>
      <c r="AL112" s="60">
        <f>SUMIF([1]!COMPROMISOS_2024[[#All],[consecutivo]],Contrato[[#This Row],[RCP]],[1]!COMPROMISOS_2024[[#All],[Total pagado]])</f>
        <v>29453616</v>
      </c>
      <c r="AM112" s="61">
        <f>IFERROR(Contrato[[#This Row],[Pagos]]/Contrato[[#This Row],[VALOR CONTRATO]],0)</f>
        <v>1</v>
      </c>
      <c r="AN112" s="104">
        <f>+Contrato[[#This Row],[VALOR CONTRATO]]-Contrato[[#This Row],[Pagos]]</f>
        <v>0</v>
      </c>
      <c r="AO112" s="54" t="str" cm="1">
        <f t="array" ref="AO112">_xlfn.XLOOKUP(Contrato[[#This Row],[DOCUMENTO ]],[1]!PERSONAL_ACTIVO_2024[[#All],[Documento identidad]],[1]!PERSONAL_ACTIVO_2024[[#All],[Mail ]],0,0)</f>
        <v>hveleza@indeportesantioquia.gov.co</v>
      </c>
      <c r="AP112" s="54" t="str" cm="1">
        <f t="array" ref="AP112">_xlfn.XLOOKUP(Contrato[[#This Row],[DOCUMENTO]],[1]!PERSONAL_ACTIVO_2024[[#All],[Documento identidad]],[1]!PERSONAL_ACTIVO_2024[[#All],[Mail ]],0,0)</f>
        <v>ahiguitae@indeportesantioquia.gov.co</v>
      </c>
      <c r="AQ112" s="54" cm="1">
        <f t="array" ref="AQ112">IF(ISBLANK(Contrato[[#This Row],[DEPENDENCIA ]]),0,IFERROR(_xlfn.XLOOKUP(Contrato[[#This Row],[DEPENDENCIA ]],[1]!PERSONAL_ACTIVO_2024[[#All],[Dependencia]],[1]!PERSONAL_ACTIVO_2024[[#All],[Mail ]],0,0),0))</f>
        <v>0</v>
      </c>
    </row>
    <row r="113" spans="1:43" s="54" customFormat="1" ht="34.5" customHeight="1" x14ac:dyDescent="0.25">
      <c r="A113" s="27">
        <v>184</v>
      </c>
      <c r="B113" s="26">
        <v>87</v>
      </c>
      <c r="C113" s="28" t="s">
        <v>415</v>
      </c>
      <c r="D113" s="81" t="s">
        <v>123</v>
      </c>
      <c r="E113" s="64" t="s">
        <v>111</v>
      </c>
      <c r="F113" s="114" t="s">
        <v>142</v>
      </c>
      <c r="G113" s="146" t="s">
        <v>416</v>
      </c>
      <c r="H113" s="130">
        <v>1128269668</v>
      </c>
      <c r="I113" s="147">
        <v>4908936</v>
      </c>
      <c r="J113" s="148">
        <v>29453616</v>
      </c>
      <c r="K113" s="113" t="s">
        <v>48</v>
      </c>
      <c r="L113" s="96" t="s">
        <v>48</v>
      </c>
      <c r="M113" s="97" t="s">
        <v>222</v>
      </c>
      <c r="N113" s="98" cm="1">
        <f t="array" ref="N113">_xlfn.XLOOKUP(Contrato[[#This Row],[SUPERVISOR TITULAR]],[1]!PERSONAL_ACTIVO_2024[[#All],[Nombre completo]],[1]!PERSONAL_ACTIVO_2024[[#All],[Documento identidad]],"",0)</f>
        <v>10267189</v>
      </c>
      <c r="O113" s="97" t="s">
        <v>218</v>
      </c>
      <c r="P113" s="99" cm="1">
        <f t="array" ref="P113">_xlfn.XLOOKUP(Contrato[[#This Row],[SUPERVISOR SUPLENTE ]],[1]!PERSONAL_ACTIVO_2024[[#All],[Nombre completo]],[1]!PERSONAL_ACTIVO_2024[[#All],[Documento identidad]],"",0)</f>
        <v>98556206</v>
      </c>
      <c r="Q113" s="159">
        <v>113</v>
      </c>
      <c r="R113" s="42" t="str" cm="1">
        <f t="array" ref="R113">_xlfn.XLOOKUP(Contrato[[#This Row],[CDP]],[1]!DISPONIBILIDADES_2024[[#All],[consecutivo]],[1]!DISPONIBILIDADES_2024[[#All],[fecha_aprobacion]],"",0)</f>
        <v>6/02/2024 15:56</v>
      </c>
      <c r="S113" s="43">
        <f>SUMIF([1]!DISPONIBILIDADES_2024[[#All],[consecutivo]],Contrato[[#This Row],[CDP]],[1]!DISPONIBILIDADES_2024[[#All],[valor_total_rubro]])</f>
        <v>0</v>
      </c>
      <c r="T113" s="44" cm="1">
        <f t="array" ref="T113">_xlfn.XLOOKUP(Contrato[[#This Row],[CONTRATO]]&amp;Contrato[[#This Row],[CDP]],[1]!Corr_Contr_CDP[[#All],[CONTRATO-CDP]],[1]!Corr_Contr_CDP[[#All],[CRP]],_xlfn.XLOOKUP(Contrato[[#This Row],[CDP]],[1]!COMPROMISOS_2024[[#All],[disponibilidad]],[1]!COMPROMISOS_2024[[#All],[consecutivo]],"",0),0)</f>
        <v>928</v>
      </c>
      <c r="U113" s="45" t="str" cm="1">
        <f t="array" ref="U113">+_xlfn.XLOOKUP(Contrato[[#This Row],[RCP]],[1]!COMPROMISOS_2024[[#All],[consecutivo]],[1]!COMPROMISOS_2024[[#All],[fecha_aprobacion]],"",0)</f>
        <v>15/02/2024 14:48</v>
      </c>
      <c r="V113" s="46">
        <f>SUMIF([1]!COMPROMISOS_2024[[#All],[consecutivo]],Contrato[[#This Row],[RCP]],[1]!COMPROMISOS_2024[[#All],[valor_total]])</f>
        <v>29453616</v>
      </c>
      <c r="W113" s="47">
        <v>45336</v>
      </c>
      <c r="X113" s="47">
        <v>45338</v>
      </c>
      <c r="Y113" s="48">
        <v>45338</v>
      </c>
      <c r="Z113" s="49">
        <v>45519</v>
      </c>
      <c r="AA113" s="123" t="s">
        <v>307</v>
      </c>
      <c r="AB113" s="160" t="s">
        <v>293</v>
      </c>
      <c r="AC113" s="160"/>
      <c r="AD113" s="103">
        <v>202000003683</v>
      </c>
      <c r="AE113" s="54" t="s">
        <v>75</v>
      </c>
      <c r="AF113" s="55" t="str">
        <f>TEXT(LEFT(Contrato[[#This Row],[CONTRATO]],3),"0")</f>
        <v>87</v>
      </c>
      <c r="AG113" s="55" t="str">
        <f>IF(LEN(Contrato[[#This Row],[Contrato2]])=3,Contrato[[#This Row],[Contrato2]],TEXT(Contrato[[#This Row],[Contrato2]],"000"))</f>
        <v>087</v>
      </c>
      <c r="AH113" s="56">
        <f ca="1">IFERROR(_xlfn.DAYS(Contrato[[#This Row],[Fecha Proyectada liquidación]],TODAY())/30,"")</f>
        <v>-2.4666666666666668</v>
      </c>
      <c r="AI113" s="57">
        <f>+Contrato[[#This Row],[FECHA TERMINACIÓN ]]+120</f>
        <v>45639</v>
      </c>
      <c r="AK113" s="59" t="str">
        <f ca="1">IF(Contrato[[#This Row],[FECHA TERMINACIÓN ]]&lt;TODAY(), "Terminado",IF(ISNUMBER(Contrato[[#This Row],[Fecha Real de liquiidación ]]),"Liquidado",IF(Contrato[[#This Row],[FECHA TERMINACIÓN ]]&gt;=TODAY(),"En ejecución","")))</f>
        <v>Terminado</v>
      </c>
      <c r="AL113" s="60">
        <f>SUMIF([1]!COMPROMISOS_2024[[#All],[consecutivo]],Contrato[[#This Row],[RCP]],[1]!COMPROMISOS_2024[[#All],[Total pagado]])</f>
        <v>29453616</v>
      </c>
      <c r="AM113" s="61">
        <f>IFERROR(Contrato[[#This Row],[Pagos]]/Contrato[[#This Row],[VALOR CONTRATO]],0)</f>
        <v>1</v>
      </c>
      <c r="AN113" s="104">
        <f>+Contrato[[#This Row],[VALOR CONTRATO]]-Contrato[[#This Row],[Pagos]]</f>
        <v>0</v>
      </c>
      <c r="AO113" s="54" t="str" cm="1">
        <f t="array" ref="AO113">_xlfn.XLOOKUP(Contrato[[#This Row],[DOCUMENTO ]],[1]!PERSONAL_ACTIVO_2024[[#All],[Documento identidad]],[1]!PERSONAL_ACTIVO_2024[[#All],[Mail ]],0,0)</f>
        <v>hveleza@indeportesantioquia.gov.co</v>
      </c>
      <c r="AP113" s="54" t="str" cm="1">
        <f t="array" ref="AP113">_xlfn.XLOOKUP(Contrato[[#This Row],[DOCUMENTO]],[1]!PERSONAL_ACTIVO_2024[[#All],[Documento identidad]],[1]!PERSONAL_ACTIVO_2024[[#All],[Mail ]],0,0)</f>
        <v>ahiguitae@indeportesantioquia.gov.co</v>
      </c>
      <c r="AQ113" s="54" cm="1">
        <f t="array" ref="AQ113">IF(ISBLANK(Contrato[[#This Row],[DEPENDENCIA ]]),0,IFERROR(_xlfn.XLOOKUP(Contrato[[#This Row],[DEPENDENCIA ]],[1]!PERSONAL_ACTIVO_2024[[#All],[Dependencia]],[1]!PERSONAL_ACTIVO_2024[[#All],[Mail ]],0,0),0))</f>
        <v>0</v>
      </c>
    </row>
    <row r="114" spans="1:43" s="54" customFormat="1" ht="34.5" customHeight="1" x14ac:dyDescent="0.25">
      <c r="A114" s="27">
        <v>185</v>
      </c>
      <c r="B114" s="26">
        <v>88</v>
      </c>
      <c r="C114" s="28" t="s">
        <v>417</v>
      </c>
      <c r="D114" s="81" t="s">
        <v>123</v>
      </c>
      <c r="E114" s="64" t="s">
        <v>111</v>
      </c>
      <c r="F114" s="114" t="s">
        <v>142</v>
      </c>
      <c r="G114" s="146" t="s">
        <v>418</v>
      </c>
      <c r="H114" s="130">
        <v>1128276428</v>
      </c>
      <c r="I114" s="147">
        <v>3952382</v>
      </c>
      <c r="J114" s="148">
        <v>23714292</v>
      </c>
      <c r="K114" s="113" t="s">
        <v>48</v>
      </c>
      <c r="L114" s="96" t="s">
        <v>48</v>
      </c>
      <c r="M114" s="97" t="s">
        <v>222</v>
      </c>
      <c r="N114" s="98" cm="1">
        <f t="array" ref="N114">_xlfn.XLOOKUP(Contrato[[#This Row],[SUPERVISOR TITULAR]],[1]!PERSONAL_ACTIVO_2024[[#All],[Nombre completo]],[1]!PERSONAL_ACTIVO_2024[[#All],[Documento identidad]],"",0)</f>
        <v>10267189</v>
      </c>
      <c r="O114" s="97" t="s">
        <v>218</v>
      </c>
      <c r="P114" s="99" cm="1">
        <f t="array" ref="P114">_xlfn.XLOOKUP(Contrato[[#This Row],[SUPERVISOR SUPLENTE ]],[1]!PERSONAL_ACTIVO_2024[[#All],[Nombre completo]],[1]!PERSONAL_ACTIVO_2024[[#All],[Documento identidad]],"",0)</f>
        <v>98556206</v>
      </c>
      <c r="Q114" s="159">
        <v>114</v>
      </c>
      <c r="R114" s="42" t="str" cm="1">
        <f t="array" ref="R114">_xlfn.XLOOKUP(Contrato[[#This Row],[CDP]],[1]!DISPONIBILIDADES_2024[[#All],[consecutivo]],[1]!DISPONIBILIDADES_2024[[#All],[fecha_aprobacion]],"",0)</f>
        <v>6/02/2024 15:59</v>
      </c>
      <c r="S114" s="43">
        <f>SUMIF([1]!DISPONIBILIDADES_2024[[#All],[consecutivo]],Contrato[[#This Row],[CDP]],[1]!DISPONIBILIDADES_2024[[#All],[valor_total_rubro]])</f>
        <v>0</v>
      </c>
      <c r="T114" s="44" cm="1">
        <f t="array" ref="T114">_xlfn.XLOOKUP(Contrato[[#This Row],[CONTRATO]]&amp;Contrato[[#This Row],[CDP]],[1]!Corr_Contr_CDP[[#All],[CONTRATO-CDP]],[1]!Corr_Contr_CDP[[#All],[CRP]],_xlfn.XLOOKUP(Contrato[[#This Row],[CDP]],[1]!COMPROMISOS_2024[[#All],[disponibilidad]],[1]!COMPROMISOS_2024[[#All],[consecutivo]],"",0),0)</f>
        <v>926</v>
      </c>
      <c r="U114" s="45" t="str" cm="1">
        <f t="array" ref="U114">+_xlfn.XLOOKUP(Contrato[[#This Row],[RCP]],[1]!COMPROMISOS_2024[[#All],[consecutivo]],[1]!COMPROMISOS_2024[[#All],[fecha_aprobacion]],"",0)</f>
        <v>15/02/2024 14:36</v>
      </c>
      <c r="V114" s="46">
        <f>SUMIF([1]!COMPROMISOS_2024[[#All],[consecutivo]],Contrato[[#This Row],[RCP]],[1]!COMPROMISOS_2024[[#All],[valor_total]])</f>
        <v>23714292</v>
      </c>
      <c r="W114" s="47">
        <v>45336</v>
      </c>
      <c r="X114" s="47">
        <v>45338</v>
      </c>
      <c r="Y114" s="48">
        <v>45338</v>
      </c>
      <c r="Z114" s="49">
        <v>45519</v>
      </c>
      <c r="AA114" s="123" t="s">
        <v>307</v>
      </c>
      <c r="AB114" s="160" t="s">
        <v>293</v>
      </c>
      <c r="AC114" s="160"/>
      <c r="AD114" s="103">
        <v>202000003684</v>
      </c>
      <c r="AE114" s="54" t="s">
        <v>75</v>
      </c>
      <c r="AF114" s="55" t="str">
        <f>TEXT(LEFT(Contrato[[#This Row],[CONTRATO]],3),"0")</f>
        <v>88</v>
      </c>
      <c r="AG114" s="55" t="str">
        <f>IF(LEN(Contrato[[#This Row],[Contrato2]])=3,Contrato[[#This Row],[Contrato2]],TEXT(Contrato[[#This Row],[Contrato2]],"000"))</f>
        <v>088</v>
      </c>
      <c r="AH114" s="56">
        <f ca="1">IFERROR(_xlfn.DAYS(Contrato[[#This Row],[Fecha Proyectada liquidación]],TODAY())/30,"")</f>
        <v>-2.4666666666666668</v>
      </c>
      <c r="AI114" s="57">
        <f>+Contrato[[#This Row],[FECHA TERMINACIÓN ]]+120</f>
        <v>45639</v>
      </c>
      <c r="AK114" s="59" t="str">
        <f ca="1">IF(Contrato[[#This Row],[FECHA TERMINACIÓN ]]&lt;TODAY(), "Terminado",IF(ISNUMBER(Contrato[[#This Row],[Fecha Real de liquiidación ]]),"Liquidado",IF(Contrato[[#This Row],[FECHA TERMINACIÓN ]]&gt;=TODAY(),"En ejecución","")))</f>
        <v>Terminado</v>
      </c>
      <c r="AL114" s="60">
        <f>SUMIF([1]!COMPROMISOS_2024[[#All],[consecutivo]],Contrato[[#This Row],[RCP]],[1]!COMPROMISOS_2024[[#All],[Total pagado]])</f>
        <v>23714292</v>
      </c>
      <c r="AM114" s="61">
        <f>IFERROR(Contrato[[#This Row],[Pagos]]/Contrato[[#This Row],[VALOR CONTRATO]],0)</f>
        <v>1</v>
      </c>
      <c r="AN114" s="104">
        <f>+Contrato[[#This Row],[VALOR CONTRATO]]-Contrato[[#This Row],[Pagos]]</f>
        <v>0</v>
      </c>
      <c r="AO114" s="54" t="str" cm="1">
        <f t="array" ref="AO114">_xlfn.XLOOKUP(Contrato[[#This Row],[DOCUMENTO ]],[1]!PERSONAL_ACTIVO_2024[[#All],[Documento identidad]],[1]!PERSONAL_ACTIVO_2024[[#All],[Mail ]],0,0)</f>
        <v>hveleza@indeportesantioquia.gov.co</v>
      </c>
      <c r="AP114" s="54" t="str" cm="1">
        <f t="array" ref="AP114">_xlfn.XLOOKUP(Contrato[[#This Row],[DOCUMENTO]],[1]!PERSONAL_ACTIVO_2024[[#All],[Documento identidad]],[1]!PERSONAL_ACTIVO_2024[[#All],[Mail ]],0,0)</f>
        <v>ahiguitae@indeportesantioquia.gov.co</v>
      </c>
      <c r="AQ114" s="54" cm="1">
        <f t="array" ref="AQ114">IF(ISBLANK(Contrato[[#This Row],[DEPENDENCIA ]]),0,IFERROR(_xlfn.XLOOKUP(Contrato[[#This Row],[DEPENDENCIA ]],[1]!PERSONAL_ACTIVO_2024[[#All],[Dependencia]],[1]!PERSONAL_ACTIVO_2024[[#All],[Mail ]],0,0),0))</f>
        <v>0</v>
      </c>
    </row>
    <row r="115" spans="1:43" s="54" customFormat="1" ht="34.5" customHeight="1" x14ac:dyDescent="0.25">
      <c r="A115" s="27">
        <v>186</v>
      </c>
      <c r="B115" s="26">
        <v>89</v>
      </c>
      <c r="C115" s="28" t="s">
        <v>419</v>
      </c>
      <c r="D115" s="81" t="s">
        <v>123</v>
      </c>
      <c r="E115" s="64" t="s">
        <v>111</v>
      </c>
      <c r="F115" s="114" t="s">
        <v>142</v>
      </c>
      <c r="G115" s="146" t="s">
        <v>420</v>
      </c>
      <c r="H115" s="130">
        <v>1128280663</v>
      </c>
      <c r="I115" s="147">
        <v>3952382</v>
      </c>
      <c r="J115" s="148">
        <v>23714292</v>
      </c>
      <c r="K115" s="113" t="s">
        <v>48</v>
      </c>
      <c r="L115" s="96" t="s">
        <v>48</v>
      </c>
      <c r="M115" s="97" t="s">
        <v>222</v>
      </c>
      <c r="N115" s="98" cm="1">
        <f t="array" ref="N115">_xlfn.XLOOKUP(Contrato[[#This Row],[SUPERVISOR TITULAR]],[1]!PERSONAL_ACTIVO_2024[[#All],[Nombre completo]],[1]!PERSONAL_ACTIVO_2024[[#All],[Documento identidad]],"",0)</f>
        <v>10267189</v>
      </c>
      <c r="O115" s="97" t="s">
        <v>218</v>
      </c>
      <c r="P115" s="99" cm="1">
        <f t="array" ref="P115">_xlfn.XLOOKUP(Contrato[[#This Row],[SUPERVISOR SUPLENTE ]],[1]!PERSONAL_ACTIVO_2024[[#All],[Nombre completo]],[1]!PERSONAL_ACTIVO_2024[[#All],[Documento identidad]],"",0)</f>
        <v>98556206</v>
      </c>
      <c r="Q115" s="159">
        <v>115</v>
      </c>
      <c r="R115" s="42" t="str" cm="1">
        <f t="array" ref="R115">_xlfn.XLOOKUP(Contrato[[#This Row],[CDP]],[1]!DISPONIBILIDADES_2024[[#All],[consecutivo]],[1]!DISPONIBILIDADES_2024[[#All],[fecha_aprobacion]],"",0)</f>
        <v>6/02/2024 16:00</v>
      </c>
      <c r="S115" s="43">
        <f>SUMIF([1]!DISPONIBILIDADES_2024[[#All],[consecutivo]],Contrato[[#This Row],[CDP]],[1]!DISPONIBILIDADES_2024[[#All],[valor_total_rubro]])</f>
        <v>0</v>
      </c>
      <c r="T115" s="44" cm="1">
        <f t="array" ref="T115">_xlfn.XLOOKUP(Contrato[[#This Row],[CONTRATO]]&amp;Contrato[[#This Row],[CDP]],[1]!Corr_Contr_CDP[[#All],[CONTRATO-CDP]],[1]!Corr_Contr_CDP[[#All],[CRP]],_xlfn.XLOOKUP(Contrato[[#This Row],[CDP]],[1]!COMPROMISOS_2024[[#All],[disponibilidad]],[1]!COMPROMISOS_2024[[#All],[consecutivo]],"",0),0)</f>
        <v>1023</v>
      </c>
      <c r="U115" s="45" t="str" cm="1">
        <f t="array" ref="U115">+_xlfn.XLOOKUP(Contrato[[#This Row],[RCP]],[1]!COMPROMISOS_2024[[#All],[consecutivo]],[1]!COMPROMISOS_2024[[#All],[fecha_aprobacion]],"",0)</f>
        <v>16/02/2024 15:28</v>
      </c>
      <c r="V115" s="46">
        <f>SUMIF([1]!COMPROMISOS_2024[[#All],[consecutivo]],Contrato[[#This Row],[RCP]],[1]!COMPROMISOS_2024[[#All],[valor_total]])</f>
        <v>23714292</v>
      </c>
      <c r="W115" s="47">
        <v>45337</v>
      </c>
      <c r="X115" s="47">
        <v>45338</v>
      </c>
      <c r="Y115" s="48">
        <v>45338</v>
      </c>
      <c r="Z115" s="49">
        <v>45519</v>
      </c>
      <c r="AA115" s="123" t="s">
        <v>421</v>
      </c>
      <c r="AB115" s="160" t="s">
        <v>293</v>
      </c>
      <c r="AC115" s="160"/>
      <c r="AD115" s="103">
        <v>202000003685</v>
      </c>
      <c r="AE115" s="54" t="s">
        <v>75</v>
      </c>
      <c r="AF115" s="55" t="str">
        <f>TEXT(LEFT(Contrato[[#This Row],[CONTRATO]],3),"0")</f>
        <v>89</v>
      </c>
      <c r="AG115" s="55" t="str">
        <f>IF(LEN(Contrato[[#This Row],[Contrato2]])=3,Contrato[[#This Row],[Contrato2]],TEXT(Contrato[[#This Row],[Contrato2]],"000"))</f>
        <v>089</v>
      </c>
      <c r="AH115" s="56">
        <f ca="1">IFERROR(_xlfn.DAYS(Contrato[[#This Row],[Fecha Proyectada liquidación]],TODAY())/30,"")</f>
        <v>-2.4666666666666668</v>
      </c>
      <c r="AI115" s="57">
        <f>+Contrato[[#This Row],[FECHA TERMINACIÓN ]]+120</f>
        <v>45639</v>
      </c>
      <c r="AK115" s="59" t="str">
        <f ca="1">IF(Contrato[[#This Row],[FECHA TERMINACIÓN ]]&lt;TODAY(), "Terminado",IF(ISNUMBER(Contrato[[#This Row],[Fecha Real de liquiidación ]]),"Liquidado",IF(Contrato[[#This Row],[FECHA TERMINACIÓN ]]&gt;=TODAY(),"En ejecución","")))</f>
        <v>Terminado</v>
      </c>
      <c r="AL115" s="60">
        <f>SUMIF([1]!COMPROMISOS_2024[[#All],[consecutivo]],Contrato[[#This Row],[RCP]],[1]!COMPROMISOS_2024[[#All],[Total pagado]])</f>
        <v>23714292</v>
      </c>
      <c r="AM115" s="61">
        <f>IFERROR(Contrato[[#This Row],[Pagos]]/Contrato[[#This Row],[VALOR CONTRATO]],0)</f>
        <v>1</v>
      </c>
      <c r="AN115" s="104">
        <f>+Contrato[[#This Row],[VALOR CONTRATO]]-Contrato[[#This Row],[Pagos]]</f>
        <v>0</v>
      </c>
      <c r="AO115" s="54" t="str" cm="1">
        <f t="array" ref="AO115">_xlfn.XLOOKUP(Contrato[[#This Row],[DOCUMENTO ]],[1]!PERSONAL_ACTIVO_2024[[#All],[Documento identidad]],[1]!PERSONAL_ACTIVO_2024[[#All],[Mail ]],0,0)</f>
        <v>hveleza@indeportesantioquia.gov.co</v>
      </c>
      <c r="AP115" s="54" t="str" cm="1">
        <f t="array" ref="AP115">_xlfn.XLOOKUP(Contrato[[#This Row],[DOCUMENTO]],[1]!PERSONAL_ACTIVO_2024[[#All],[Documento identidad]],[1]!PERSONAL_ACTIVO_2024[[#All],[Mail ]],0,0)</f>
        <v>ahiguitae@indeportesantioquia.gov.co</v>
      </c>
      <c r="AQ115" s="54" cm="1">
        <f t="array" ref="AQ115">IF(ISBLANK(Contrato[[#This Row],[DEPENDENCIA ]]),0,IFERROR(_xlfn.XLOOKUP(Contrato[[#This Row],[DEPENDENCIA ]],[1]!PERSONAL_ACTIVO_2024[[#All],[Dependencia]],[1]!PERSONAL_ACTIVO_2024[[#All],[Mail ]],0,0),0))</f>
        <v>0</v>
      </c>
    </row>
    <row r="116" spans="1:43" s="54" customFormat="1" ht="34.5" customHeight="1" x14ac:dyDescent="0.25">
      <c r="A116" s="27">
        <v>187</v>
      </c>
      <c r="B116" s="26">
        <v>90</v>
      </c>
      <c r="C116" s="28" t="s">
        <v>422</v>
      </c>
      <c r="D116" s="81" t="s">
        <v>123</v>
      </c>
      <c r="E116" s="64" t="s">
        <v>111</v>
      </c>
      <c r="F116" s="114" t="s">
        <v>142</v>
      </c>
      <c r="G116" s="146" t="s">
        <v>423</v>
      </c>
      <c r="H116" s="130">
        <v>71315062</v>
      </c>
      <c r="I116" s="147">
        <v>3952382</v>
      </c>
      <c r="J116" s="148">
        <v>23714292</v>
      </c>
      <c r="K116" s="113" t="s">
        <v>48</v>
      </c>
      <c r="L116" s="96" t="s">
        <v>48</v>
      </c>
      <c r="M116" s="97" t="s">
        <v>222</v>
      </c>
      <c r="N116" s="98" cm="1">
        <f t="array" ref="N116">_xlfn.XLOOKUP(Contrato[[#This Row],[SUPERVISOR TITULAR]],[1]!PERSONAL_ACTIVO_2024[[#All],[Nombre completo]],[1]!PERSONAL_ACTIVO_2024[[#All],[Documento identidad]],"",0)</f>
        <v>10267189</v>
      </c>
      <c r="O116" s="97" t="s">
        <v>218</v>
      </c>
      <c r="P116" s="99" cm="1">
        <f t="array" ref="P116">_xlfn.XLOOKUP(Contrato[[#This Row],[SUPERVISOR SUPLENTE ]],[1]!PERSONAL_ACTIVO_2024[[#All],[Nombre completo]],[1]!PERSONAL_ACTIVO_2024[[#All],[Documento identidad]],"",0)</f>
        <v>98556206</v>
      </c>
      <c r="Q116" s="159">
        <v>116</v>
      </c>
      <c r="R116" s="42" t="str" cm="1">
        <f t="array" ref="R116">_xlfn.XLOOKUP(Contrato[[#This Row],[CDP]],[1]!DISPONIBILIDADES_2024[[#All],[consecutivo]],[1]!DISPONIBILIDADES_2024[[#All],[fecha_aprobacion]],"",0)</f>
        <v>6/02/2024 16:02</v>
      </c>
      <c r="S116" s="43">
        <f>SUMIF([1]!DISPONIBILIDADES_2024[[#All],[consecutivo]],Contrato[[#This Row],[CDP]],[1]!DISPONIBILIDADES_2024[[#All],[valor_total_rubro]])</f>
        <v>0</v>
      </c>
      <c r="T116" s="44" cm="1">
        <f t="array" ref="T116">_xlfn.XLOOKUP(Contrato[[#This Row],[CONTRATO]]&amp;Contrato[[#This Row],[CDP]],[1]!Corr_Contr_CDP[[#All],[CONTRATO-CDP]],[1]!Corr_Contr_CDP[[#All],[CRP]],_xlfn.XLOOKUP(Contrato[[#This Row],[CDP]],[1]!COMPROMISOS_2024[[#All],[disponibilidad]],[1]!COMPROMISOS_2024[[#All],[consecutivo]],"",0),0)</f>
        <v>969</v>
      </c>
      <c r="U116" s="45" t="str" cm="1">
        <f t="array" ref="U116">+_xlfn.XLOOKUP(Contrato[[#This Row],[RCP]],[1]!COMPROMISOS_2024[[#All],[consecutivo]],[1]!COMPROMISOS_2024[[#All],[fecha_aprobacion]],"",0)</f>
        <v>16/02/2024 7:16</v>
      </c>
      <c r="V116" s="46">
        <f>SUMIF([1]!COMPROMISOS_2024[[#All],[consecutivo]],Contrato[[#This Row],[RCP]],[1]!COMPROMISOS_2024[[#All],[valor_total]])</f>
        <v>23714292</v>
      </c>
      <c r="W116" s="47">
        <v>45336</v>
      </c>
      <c r="X116" s="47">
        <v>45338</v>
      </c>
      <c r="Y116" s="48">
        <v>45338</v>
      </c>
      <c r="Z116" s="49">
        <v>45519</v>
      </c>
      <c r="AA116" s="123" t="s">
        <v>307</v>
      </c>
      <c r="AB116" s="160" t="s">
        <v>293</v>
      </c>
      <c r="AC116" s="160"/>
      <c r="AD116" s="103">
        <v>202000003686</v>
      </c>
      <c r="AE116" s="54" t="s">
        <v>75</v>
      </c>
      <c r="AF116" s="55" t="str">
        <f>TEXT(LEFT(Contrato[[#This Row],[CONTRATO]],3),"0")</f>
        <v>90</v>
      </c>
      <c r="AG116" s="55" t="str">
        <f>IF(LEN(Contrato[[#This Row],[Contrato2]])=3,Contrato[[#This Row],[Contrato2]],TEXT(Contrato[[#This Row],[Contrato2]],"000"))</f>
        <v>090</v>
      </c>
      <c r="AH116" s="56">
        <f ca="1">IFERROR(_xlfn.DAYS(Contrato[[#This Row],[Fecha Proyectada liquidación]],TODAY())/30,"")</f>
        <v>-2.4666666666666668</v>
      </c>
      <c r="AI116" s="57">
        <f>+Contrato[[#This Row],[FECHA TERMINACIÓN ]]+120</f>
        <v>45639</v>
      </c>
      <c r="AK116" s="59" t="str">
        <f ca="1">IF(Contrato[[#This Row],[FECHA TERMINACIÓN ]]&lt;TODAY(), "Terminado",IF(ISNUMBER(Contrato[[#This Row],[Fecha Real de liquiidación ]]),"Liquidado",IF(Contrato[[#This Row],[FECHA TERMINACIÓN ]]&gt;=TODAY(),"En ejecución","")))</f>
        <v>Terminado</v>
      </c>
      <c r="AL116" s="60">
        <f>SUMIF([1]!COMPROMISOS_2024[[#All],[consecutivo]],Contrato[[#This Row],[RCP]],[1]!COMPROMISOS_2024[[#All],[Total pagado]])</f>
        <v>23714292</v>
      </c>
      <c r="AM116" s="61">
        <f>IFERROR(Contrato[[#This Row],[Pagos]]/Contrato[[#This Row],[VALOR CONTRATO]],0)</f>
        <v>1</v>
      </c>
      <c r="AN116" s="104">
        <f>+Contrato[[#This Row],[VALOR CONTRATO]]-Contrato[[#This Row],[Pagos]]</f>
        <v>0</v>
      </c>
      <c r="AO116" s="54" t="str" cm="1">
        <f t="array" ref="AO116">_xlfn.XLOOKUP(Contrato[[#This Row],[DOCUMENTO ]],[1]!PERSONAL_ACTIVO_2024[[#All],[Documento identidad]],[1]!PERSONAL_ACTIVO_2024[[#All],[Mail ]],0,0)</f>
        <v>hveleza@indeportesantioquia.gov.co</v>
      </c>
      <c r="AP116" s="54" t="str" cm="1">
        <f t="array" ref="AP116">_xlfn.XLOOKUP(Contrato[[#This Row],[DOCUMENTO]],[1]!PERSONAL_ACTIVO_2024[[#All],[Documento identidad]],[1]!PERSONAL_ACTIVO_2024[[#All],[Mail ]],0,0)</f>
        <v>ahiguitae@indeportesantioquia.gov.co</v>
      </c>
      <c r="AQ116" s="54" cm="1">
        <f t="array" ref="AQ116">IF(ISBLANK(Contrato[[#This Row],[DEPENDENCIA ]]),0,IFERROR(_xlfn.XLOOKUP(Contrato[[#This Row],[DEPENDENCIA ]],[1]!PERSONAL_ACTIVO_2024[[#All],[Dependencia]],[1]!PERSONAL_ACTIVO_2024[[#All],[Mail ]],0,0),0))</f>
        <v>0</v>
      </c>
    </row>
    <row r="117" spans="1:43" s="54" customFormat="1" ht="34.5" customHeight="1" x14ac:dyDescent="0.25">
      <c r="A117" s="27">
        <v>188</v>
      </c>
      <c r="B117" s="26">
        <v>91</v>
      </c>
      <c r="C117" s="28" t="s">
        <v>424</v>
      </c>
      <c r="D117" s="81" t="s">
        <v>123</v>
      </c>
      <c r="E117" s="64" t="s">
        <v>111</v>
      </c>
      <c r="F117" s="114" t="s">
        <v>142</v>
      </c>
      <c r="G117" s="146" t="s">
        <v>425</v>
      </c>
      <c r="H117" s="130">
        <v>71378071</v>
      </c>
      <c r="I117" s="147">
        <v>5931149</v>
      </c>
      <c r="J117" s="148">
        <v>35586894</v>
      </c>
      <c r="K117" s="113" t="s">
        <v>48</v>
      </c>
      <c r="L117" s="96" t="s">
        <v>48</v>
      </c>
      <c r="M117" s="97" t="s">
        <v>222</v>
      </c>
      <c r="N117" s="98" cm="1">
        <f t="array" ref="N117">_xlfn.XLOOKUP(Contrato[[#This Row],[SUPERVISOR TITULAR]],[1]!PERSONAL_ACTIVO_2024[[#All],[Nombre completo]],[1]!PERSONAL_ACTIVO_2024[[#All],[Documento identidad]],"",0)</f>
        <v>10267189</v>
      </c>
      <c r="O117" s="97" t="s">
        <v>218</v>
      </c>
      <c r="P117" s="99" cm="1">
        <f t="array" ref="P117">_xlfn.XLOOKUP(Contrato[[#This Row],[SUPERVISOR SUPLENTE ]],[1]!PERSONAL_ACTIVO_2024[[#All],[Nombre completo]],[1]!PERSONAL_ACTIVO_2024[[#All],[Documento identidad]],"",0)</f>
        <v>98556206</v>
      </c>
      <c r="Q117" s="159">
        <v>131</v>
      </c>
      <c r="R117" s="42" t="str" cm="1">
        <f t="array" ref="R117">_xlfn.XLOOKUP(Contrato[[#This Row],[CDP]],[1]!DISPONIBILIDADES_2024[[#All],[consecutivo]],[1]!DISPONIBILIDADES_2024[[#All],[fecha_aprobacion]],"",0)</f>
        <v>6/02/2024 16:53</v>
      </c>
      <c r="S117" s="43">
        <f>SUMIF([1]!DISPONIBILIDADES_2024[[#All],[consecutivo]],Contrato[[#This Row],[CDP]],[1]!DISPONIBILIDADES_2024[[#All],[valor_total_rubro]])</f>
        <v>0</v>
      </c>
      <c r="T117" s="44" cm="1">
        <f t="array" ref="T117">_xlfn.XLOOKUP(Contrato[[#This Row],[CONTRATO]]&amp;Contrato[[#This Row],[CDP]],[1]!Corr_Contr_CDP[[#All],[CONTRATO-CDP]],[1]!Corr_Contr_CDP[[#All],[CRP]],_xlfn.XLOOKUP(Contrato[[#This Row],[CDP]],[1]!COMPROMISOS_2024[[#All],[disponibilidad]],[1]!COMPROMISOS_2024[[#All],[consecutivo]],"",0),0)</f>
        <v>934</v>
      </c>
      <c r="U117" s="45" t="str" cm="1">
        <f t="array" ref="U117">+_xlfn.XLOOKUP(Contrato[[#This Row],[RCP]],[1]!COMPROMISOS_2024[[#All],[consecutivo]],[1]!COMPROMISOS_2024[[#All],[fecha_aprobacion]],"",0)</f>
        <v>15/02/2024 15:46</v>
      </c>
      <c r="V117" s="46">
        <f>SUMIF([1]!COMPROMISOS_2024[[#All],[consecutivo]],Contrato[[#This Row],[RCP]],[1]!COMPROMISOS_2024[[#All],[valor_total]])</f>
        <v>35586894</v>
      </c>
      <c r="W117" s="47">
        <v>45336</v>
      </c>
      <c r="X117" s="47">
        <v>45338</v>
      </c>
      <c r="Y117" s="48">
        <v>45338</v>
      </c>
      <c r="Z117" s="49">
        <v>45519</v>
      </c>
      <c r="AA117" s="123" t="s">
        <v>307</v>
      </c>
      <c r="AB117" s="160" t="s">
        <v>293</v>
      </c>
      <c r="AC117" s="160"/>
      <c r="AD117" s="103">
        <v>202000003687</v>
      </c>
      <c r="AE117" s="54" t="s">
        <v>75</v>
      </c>
      <c r="AF117" s="55" t="str">
        <f>TEXT(LEFT(Contrato[[#This Row],[CONTRATO]],3),"0")</f>
        <v>91</v>
      </c>
      <c r="AG117" s="55" t="str">
        <f>IF(LEN(Contrato[[#This Row],[Contrato2]])=3,Contrato[[#This Row],[Contrato2]],TEXT(Contrato[[#This Row],[Contrato2]],"000"))</f>
        <v>091</v>
      </c>
      <c r="AH117" s="56">
        <f ca="1">IFERROR(_xlfn.DAYS(Contrato[[#This Row],[Fecha Proyectada liquidación]],TODAY())/30,"")</f>
        <v>-2.4666666666666668</v>
      </c>
      <c r="AI117" s="57">
        <f>+Contrato[[#This Row],[FECHA TERMINACIÓN ]]+120</f>
        <v>45639</v>
      </c>
      <c r="AK117" s="59" t="str">
        <f ca="1">IF(Contrato[[#This Row],[FECHA TERMINACIÓN ]]&lt;TODAY(), "Terminado",IF(ISNUMBER(Contrato[[#This Row],[Fecha Real de liquiidación ]]),"Liquidado",IF(Contrato[[#This Row],[FECHA TERMINACIÓN ]]&gt;=TODAY(),"En ejecución","")))</f>
        <v>Terminado</v>
      </c>
      <c r="AL117" s="60">
        <f>SUMIF([1]!COMPROMISOS_2024[[#All],[consecutivo]],Contrato[[#This Row],[RCP]],[1]!COMPROMISOS_2024[[#All],[Total pagado]])</f>
        <v>35586894</v>
      </c>
      <c r="AM117" s="61">
        <f>IFERROR(Contrato[[#This Row],[Pagos]]/Contrato[[#This Row],[VALOR CONTRATO]],0)</f>
        <v>1</v>
      </c>
      <c r="AN117" s="104">
        <f>+Contrato[[#This Row],[VALOR CONTRATO]]-Contrato[[#This Row],[Pagos]]</f>
        <v>0</v>
      </c>
      <c r="AO117" s="54" t="str" cm="1">
        <f t="array" ref="AO117">_xlfn.XLOOKUP(Contrato[[#This Row],[DOCUMENTO ]],[1]!PERSONAL_ACTIVO_2024[[#All],[Documento identidad]],[1]!PERSONAL_ACTIVO_2024[[#All],[Mail ]],0,0)</f>
        <v>hveleza@indeportesantioquia.gov.co</v>
      </c>
      <c r="AP117" s="54" t="str" cm="1">
        <f t="array" ref="AP117">_xlfn.XLOOKUP(Contrato[[#This Row],[DOCUMENTO]],[1]!PERSONAL_ACTIVO_2024[[#All],[Documento identidad]],[1]!PERSONAL_ACTIVO_2024[[#All],[Mail ]],0,0)</f>
        <v>ahiguitae@indeportesantioquia.gov.co</v>
      </c>
      <c r="AQ117" s="54" cm="1">
        <f t="array" ref="AQ117">IF(ISBLANK(Contrato[[#This Row],[DEPENDENCIA ]]),0,IFERROR(_xlfn.XLOOKUP(Contrato[[#This Row],[DEPENDENCIA ]],[1]!PERSONAL_ACTIVO_2024[[#All],[Dependencia]],[1]!PERSONAL_ACTIVO_2024[[#All],[Mail ]],0,0),0))</f>
        <v>0</v>
      </c>
    </row>
    <row r="118" spans="1:43" s="54" customFormat="1" ht="34.5" customHeight="1" x14ac:dyDescent="0.25">
      <c r="A118" s="27">
        <v>189</v>
      </c>
      <c r="B118" s="26">
        <v>92</v>
      </c>
      <c r="C118" s="28" t="s">
        <v>426</v>
      </c>
      <c r="D118" s="81" t="s">
        <v>123</v>
      </c>
      <c r="E118" s="64" t="s">
        <v>111</v>
      </c>
      <c r="F118" s="114" t="s">
        <v>142</v>
      </c>
      <c r="G118" s="146" t="s">
        <v>427</v>
      </c>
      <c r="H118" s="130">
        <v>15368469</v>
      </c>
      <c r="I118" s="147">
        <v>7908765</v>
      </c>
      <c r="J118" s="148">
        <v>47452590</v>
      </c>
      <c r="K118" s="113" t="s">
        <v>48</v>
      </c>
      <c r="L118" s="96" t="s">
        <v>48</v>
      </c>
      <c r="M118" s="97" t="s">
        <v>222</v>
      </c>
      <c r="N118" s="98" cm="1">
        <f t="array" ref="N118">_xlfn.XLOOKUP(Contrato[[#This Row],[SUPERVISOR TITULAR]],[1]!PERSONAL_ACTIVO_2024[[#All],[Nombre completo]],[1]!PERSONAL_ACTIVO_2024[[#All],[Documento identidad]],"",0)</f>
        <v>10267189</v>
      </c>
      <c r="O118" s="97" t="s">
        <v>218</v>
      </c>
      <c r="P118" s="99" cm="1">
        <f t="array" ref="P118">_xlfn.XLOOKUP(Contrato[[#This Row],[SUPERVISOR SUPLENTE ]],[1]!PERSONAL_ACTIVO_2024[[#All],[Nombre completo]],[1]!PERSONAL_ACTIVO_2024[[#All],[Documento identidad]],"",0)</f>
        <v>98556206</v>
      </c>
      <c r="Q118" s="159">
        <v>117</v>
      </c>
      <c r="R118" s="42" t="str" cm="1">
        <f t="array" ref="R118">_xlfn.XLOOKUP(Contrato[[#This Row],[CDP]],[1]!DISPONIBILIDADES_2024[[#All],[consecutivo]],[1]!DISPONIBILIDADES_2024[[#All],[fecha_aprobacion]],"",0)</f>
        <v>6/02/2024 16:21</v>
      </c>
      <c r="S118" s="43">
        <f>SUMIF([1]!DISPONIBILIDADES_2024[[#All],[consecutivo]],Contrato[[#This Row],[CDP]],[1]!DISPONIBILIDADES_2024[[#All],[valor_total_rubro]])</f>
        <v>0</v>
      </c>
      <c r="T118" s="44" cm="1">
        <f t="array" ref="T118">_xlfn.XLOOKUP(Contrato[[#This Row],[CONTRATO]]&amp;Contrato[[#This Row],[CDP]],[1]!Corr_Contr_CDP[[#All],[CONTRATO-CDP]],[1]!Corr_Contr_CDP[[#All],[CRP]],_xlfn.XLOOKUP(Contrato[[#This Row],[CDP]],[1]!COMPROMISOS_2024[[#All],[disponibilidad]],[1]!COMPROMISOS_2024[[#All],[consecutivo]],"",0),0)</f>
        <v>932</v>
      </c>
      <c r="U118" s="45" t="str" cm="1">
        <f t="array" ref="U118">+_xlfn.XLOOKUP(Contrato[[#This Row],[RCP]],[1]!COMPROMISOS_2024[[#All],[consecutivo]],[1]!COMPROMISOS_2024[[#All],[fecha_aprobacion]],"",0)</f>
        <v>15/02/2024 15:27</v>
      </c>
      <c r="V118" s="46">
        <f>SUMIF([1]!COMPROMISOS_2024[[#All],[consecutivo]],Contrato[[#This Row],[RCP]],[1]!COMPROMISOS_2024[[#All],[valor_total]])</f>
        <v>47452590</v>
      </c>
      <c r="W118" s="47">
        <v>45336</v>
      </c>
      <c r="X118" s="47">
        <v>45338</v>
      </c>
      <c r="Y118" s="48">
        <v>45338</v>
      </c>
      <c r="Z118" s="49">
        <v>45519</v>
      </c>
      <c r="AA118" s="101" t="s">
        <v>307</v>
      </c>
      <c r="AB118" s="160" t="s">
        <v>293</v>
      </c>
      <c r="AC118" s="160"/>
      <c r="AD118" s="103">
        <v>202000003688</v>
      </c>
      <c r="AE118" s="54" t="s">
        <v>75</v>
      </c>
      <c r="AF118" s="55" t="str">
        <f>TEXT(LEFT(Contrato[[#This Row],[CONTRATO]],3),"0")</f>
        <v>92</v>
      </c>
      <c r="AG118" s="55" t="str">
        <f>IF(LEN(Contrato[[#This Row],[Contrato2]])=3,Contrato[[#This Row],[Contrato2]],TEXT(Contrato[[#This Row],[Contrato2]],"000"))</f>
        <v>092</v>
      </c>
      <c r="AH118" s="56">
        <f ca="1">IFERROR(_xlfn.DAYS(Contrato[[#This Row],[Fecha Proyectada liquidación]],TODAY())/30,"")</f>
        <v>-2.4666666666666668</v>
      </c>
      <c r="AI118" s="57">
        <f>+Contrato[[#This Row],[FECHA TERMINACIÓN ]]+120</f>
        <v>45639</v>
      </c>
      <c r="AK118" s="59" t="str">
        <f ca="1">IF(Contrato[[#This Row],[FECHA TERMINACIÓN ]]&lt;TODAY(), "Terminado",IF(ISNUMBER(Contrato[[#This Row],[Fecha Real de liquiidación ]]),"Liquidado",IF(Contrato[[#This Row],[FECHA TERMINACIÓN ]]&gt;=TODAY(),"En ejecución","")))</f>
        <v>Terminado</v>
      </c>
      <c r="AL118" s="60">
        <f>SUMIF([1]!COMPROMISOS_2024[[#All],[consecutivo]],Contrato[[#This Row],[RCP]],[1]!COMPROMISOS_2024[[#All],[Total pagado]])</f>
        <v>47452590</v>
      </c>
      <c r="AM118" s="61">
        <f>IFERROR(Contrato[[#This Row],[Pagos]]/Contrato[[#This Row],[VALOR CONTRATO]],0)</f>
        <v>1</v>
      </c>
      <c r="AN118" s="104">
        <f>+Contrato[[#This Row],[VALOR CONTRATO]]-Contrato[[#This Row],[Pagos]]</f>
        <v>0</v>
      </c>
      <c r="AO118" s="54" t="str" cm="1">
        <f t="array" ref="AO118">_xlfn.XLOOKUP(Contrato[[#This Row],[DOCUMENTO ]],[1]!PERSONAL_ACTIVO_2024[[#All],[Documento identidad]],[1]!PERSONAL_ACTIVO_2024[[#All],[Mail ]],0,0)</f>
        <v>hveleza@indeportesantioquia.gov.co</v>
      </c>
      <c r="AP118" s="54" t="str" cm="1">
        <f t="array" ref="AP118">_xlfn.XLOOKUP(Contrato[[#This Row],[DOCUMENTO]],[1]!PERSONAL_ACTIVO_2024[[#All],[Documento identidad]],[1]!PERSONAL_ACTIVO_2024[[#All],[Mail ]],0,0)</f>
        <v>ahiguitae@indeportesantioquia.gov.co</v>
      </c>
      <c r="AQ118" s="54" cm="1">
        <f t="array" ref="AQ118">IF(ISBLANK(Contrato[[#This Row],[DEPENDENCIA ]]),0,IFERROR(_xlfn.XLOOKUP(Contrato[[#This Row],[DEPENDENCIA ]],[1]!PERSONAL_ACTIVO_2024[[#All],[Dependencia]],[1]!PERSONAL_ACTIVO_2024[[#All],[Mail ]],0,0),0))</f>
        <v>0</v>
      </c>
    </row>
    <row r="119" spans="1:43" s="54" customFormat="1" ht="34.5" customHeight="1" x14ac:dyDescent="0.25">
      <c r="A119" s="27">
        <v>190</v>
      </c>
      <c r="B119" s="26">
        <v>93</v>
      </c>
      <c r="C119" s="28" t="s">
        <v>428</v>
      </c>
      <c r="D119" s="81" t="s">
        <v>123</v>
      </c>
      <c r="E119" s="64" t="s">
        <v>111</v>
      </c>
      <c r="F119" s="114" t="s">
        <v>142</v>
      </c>
      <c r="G119" s="146" t="s">
        <v>429</v>
      </c>
      <c r="H119" s="130">
        <v>70527132</v>
      </c>
      <c r="I119" s="147">
        <v>4908936</v>
      </c>
      <c r="J119" s="148">
        <v>29453616</v>
      </c>
      <c r="K119" s="113" t="s">
        <v>48</v>
      </c>
      <c r="L119" s="96" t="s">
        <v>48</v>
      </c>
      <c r="M119" s="97" t="s">
        <v>222</v>
      </c>
      <c r="N119" s="98" cm="1">
        <f t="array" ref="N119">_xlfn.XLOOKUP(Contrato[[#This Row],[SUPERVISOR TITULAR]],[1]!PERSONAL_ACTIVO_2024[[#All],[Nombre completo]],[1]!PERSONAL_ACTIVO_2024[[#All],[Documento identidad]],"",0)</f>
        <v>10267189</v>
      </c>
      <c r="O119" s="97" t="s">
        <v>218</v>
      </c>
      <c r="P119" s="99" cm="1">
        <f t="array" ref="P119">_xlfn.XLOOKUP(Contrato[[#This Row],[SUPERVISOR SUPLENTE ]],[1]!PERSONAL_ACTIVO_2024[[#All],[Nombre completo]],[1]!PERSONAL_ACTIVO_2024[[#All],[Documento identidad]],"",0)</f>
        <v>98556206</v>
      </c>
      <c r="Q119" s="159">
        <v>118</v>
      </c>
      <c r="R119" s="42" t="str" cm="1">
        <f t="array" ref="R119">_xlfn.XLOOKUP(Contrato[[#This Row],[CDP]],[1]!DISPONIBILIDADES_2024[[#All],[consecutivo]],[1]!DISPONIBILIDADES_2024[[#All],[fecha_aprobacion]],"",0)</f>
        <v>6/02/2024 16:24</v>
      </c>
      <c r="S119" s="43">
        <f>SUMIF([1]!DISPONIBILIDADES_2024[[#All],[consecutivo]],Contrato[[#This Row],[CDP]],[1]!DISPONIBILIDADES_2024[[#All],[valor_total_rubro]])</f>
        <v>0</v>
      </c>
      <c r="T119" s="44" cm="1">
        <f t="array" ref="T119">_xlfn.XLOOKUP(Contrato[[#This Row],[CONTRATO]]&amp;Contrato[[#This Row],[CDP]],[1]!Corr_Contr_CDP[[#All],[CONTRATO-CDP]],[1]!Corr_Contr_CDP[[#All],[CRP]],_xlfn.XLOOKUP(Contrato[[#This Row],[CDP]],[1]!COMPROMISOS_2024[[#All],[disponibilidad]],[1]!COMPROMISOS_2024[[#All],[consecutivo]],"",0),0)</f>
        <v>979</v>
      </c>
      <c r="U119" s="45" t="str" cm="1">
        <f t="array" ref="U119">+_xlfn.XLOOKUP(Contrato[[#This Row],[RCP]],[1]!COMPROMISOS_2024[[#All],[consecutivo]],[1]!COMPROMISOS_2024[[#All],[fecha_aprobacion]],"",0)</f>
        <v>16/02/2024 7:55</v>
      </c>
      <c r="V119" s="46">
        <f>SUMIF([1]!COMPROMISOS_2024[[#All],[consecutivo]],Contrato[[#This Row],[RCP]],[1]!COMPROMISOS_2024[[#All],[valor_total]])</f>
        <v>29453616</v>
      </c>
      <c r="W119" s="47">
        <v>45337</v>
      </c>
      <c r="X119" s="47">
        <v>45338</v>
      </c>
      <c r="Y119" s="48">
        <v>45338</v>
      </c>
      <c r="Z119" s="49">
        <v>45519</v>
      </c>
      <c r="AA119" s="170" t="s">
        <v>343</v>
      </c>
      <c r="AB119" s="160" t="s">
        <v>293</v>
      </c>
      <c r="AC119" s="160"/>
      <c r="AD119" s="103">
        <v>202000003689</v>
      </c>
      <c r="AE119" s="54" t="s">
        <v>75</v>
      </c>
      <c r="AF119" s="55" t="str">
        <f>TEXT(LEFT(Contrato[[#This Row],[CONTRATO]],3),"0")</f>
        <v>93</v>
      </c>
      <c r="AG119" s="55" t="str">
        <f>IF(LEN(Contrato[[#This Row],[Contrato2]])=3,Contrato[[#This Row],[Contrato2]],TEXT(Contrato[[#This Row],[Contrato2]],"000"))</f>
        <v>093</v>
      </c>
      <c r="AH119" s="56">
        <f ca="1">IFERROR(_xlfn.DAYS(Contrato[[#This Row],[Fecha Proyectada liquidación]],TODAY())/30,"")</f>
        <v>-2.4666666666666668</v>
      </c>
      <c r="AI119" s="57">
        <f>+Contrato[[#This Row],[FECHA TERMINACIÓN ]]+120</f>
        <v>45639</v>
      </c>
      <c r="AK119" s="59" t="str">
        <f ca="1">IF(Contrato[[#This Row],[FECHA TERMINACIÓN ]]&lt;TODAY(), "Terminado",IF(ISNUMBER(Contrato[[#This Row],[Fecha Real de liquiidación ]]),"Liquidado",IF(Contrato[[#This Row],[FECHA TERMINACIÓN ]]&gt;=TODAY(),"En ejecución","")))</f>
        <v>Terminado</v>
      </c>
      <c r="AL119" s="60">
        <f>SUMIF([1]!COMPROMISOS_2024[[#All],[consecutivo]],Contrato[[#This Row],[RCP]],[1]!COMPROMISOS_2024[[#All],[Total pagado]])</f>
        <v>29453616</v>
      </c>
      <c r="AM119" s="61">
        <f>IFERROR(Contrato[[#This Row],[Pagos]]/Contrato[[#This Row],[VALOR CONTRATO]],0)</f>
        <v>1</v>
      </c>
      <c r="AN119" s="104">
        <f>+Contrato[[#This Row],[VALOR CONTRATO]]-Contrato[[#This Row],[Pagos]]</f>
        <v>0</v>
      </c>
      <c r="AO119" s="54" t="str" cm="1">
        <f t="array" ref="AO119">_xlfn.XLOOKUP(Contrato[[#This Row],[DOCUMENTO ]],[1]!PERSONAL_ACTIVO_2024[[#All],[Documento identidad]],[1]!PERSONAL_ACTIVO_2024[[#All],[Mail ]],0,0)</f>
        <v>hveleza@indeportesantioquia.gov.co</v>
      </c>
      <c r="AP119" s="54" t="str" cm="1">
        <f t="array" ref="AP119">_xlfn.XLOOKUP(Contrato[[#This Row],[DOCUMENTO]],[1]!PERSONAL_ACTIVO_2024[[#All],[Documento identidad]],[1]!PERSONAL_ACTIVO_2024[[#All],[Mail ]],0,0)</f>
        <v>ahiguitae@indeportesantioquia.gov.co</v>
      </c>
      <c r="AQ119" s="54" cm="1">
        <f t="array" ref="AQ119">IF(ISBLANK(Contrato[[#This Row],[DEPENDENCIA ]]),0,IFERROR(_xlfn.XLOOKUP(Contrato[[#This Row],[DEPENDENCIA ]],[1]!PERSONAL_ACTIVO_2024[[#All],[Dependencia]],[1]!PERSONAL_ACTIVO_2024[[#All],[Mail ]],0,0),0))</f>
        <v>0</v>
      </c>
    </row>
    <row r="120" spans="1:43" s="54" customFormat="1" ht="34.5" customHeight="1" x14ac:dyDescent="0.25">
      <c r="A120" s="27">
        <v>191</v>
      </c>
      <c r="B120" s="26">
        <v>94</v>
      </c>
      <c r="C120" s="28" t="s">
        <v>430</v>
      </c>
      <c r="D120" s="81" t="s">
        <v>123</v>
      </c>
      <c r="E120" s="64" t="s">
        <v>111</v>
      </c>
      <c r="F120" s="114" t="s">
        <v>142</v>
      </c>
      <c r="G120" s="146" t="s">
        <v>431</v>
      </c>
      <c r="H120" s="130">
        <v>8323922</v>
      </c>
      <c r="I120" s="147">
        <v>4908936</v>
      </c>
      <c r="J120" s="148">
        <v>29453616</v>
      </c>
      <c r="K120" s="113" t="s">
        <v>48</v>
      </c>
      <c r="L120" s="96" t="s">
        <v>48</v>
      </c>
      <c r="M120" s="97" t="s">
        <v>222</v>
      </c>
      <c r="N120" s="98" cm="1">
        <f t="array" ref="N120">_xlfn.XLOOKUP(Contrato[[#This Row],[SUPERVISOR TITULAR]],[1]!PERSONAL_ACTIVO_2024[[#All],[Nombre completo]],[1]!PERSONAL_ACTIVO_2024[[#All],[Documento identidad]],"",0)</f>
        <v>10267189</v>
      </c>
      <c r="O120" s="97" t="s">
        <v>218</v>
      </c>
      <c r="P120" s="99" cm="1">
        <f t="array" ref="P120">_xlfn.XLOOKUP(Contrato[[#This Row],[SUPERVISOR SUPLENTE ]],[1]!PERSONAL_ACTIVO_2024[[#All],[Nombre completo]],[1]!PERSONAL_ACTIVO_2024[[#All],[Documento identidad]],"",0)</f>
        <v>98556206</v>
      </c>
      <c r="Q120" s="159">
        <v>119</v>
      </c>
      <c r="R120" s="42" t="str" cm="1">
        <f t="array" ref="R120">_xlfn.XLOOKUP(Contrato[[#This Row],[CDP]],[1]!DISPONIBILIDADES_2024[[#All],[consecutivo]],[1]!DISPONIBILIDADES_2024[[#All],[fecha_aprobacion]],"",0)</f>
        <v>6/02/2024 16:26</v>
      </c>
      <c r="S120" s="43">
        <f>SUMIF([1]!DISPONIBILIDADES_2024[[#All],[consecutivo]],Contrato[[#This Row],[CDP]],[1]!DISPONIBILIDADES_2024[[#All],[valor_total_rubro]])</f>
        <v>0</v>
      </c>
      <c r="T120" s="44" cm="1">
        <f t="array" ref="T120">_xlfn.XLOOKUP(Contrato[[#This Row],[CONTRATO]]&amp;Contrato[[#This Row],[CDP]],[1]!Corr_Contr_CDP[[#All],[CONTRATO-CDP]],[1]!Corr_Contr_CDP[[#All],[CRP]],_xlfn.XLOOKUP(Contrato[[#This Row],[CDP]],[1]!COMPROMISOS_2024[[#All],[disponibilidad]],[1]!COMPROMISOS_2024[[#All],[consecutivo]],"",0),0)</f>
        <v>976</v>
      </c>
      <c r="U120" s="45" t="str" cm="1">
        <f t="array" ref="U120">+_xlfn.XLOOKUP(Contrato[[#This Row],[RCP]],[1]!COMPROMISOS_2024[[#All],[consecutivo]],[1]!COMPROMISOS_2024[[#All],[fecha_aprobacion]],"",0)</f>
        <v>16/02/2024 7:42</v>
      </c>
      <c r="V120" s="46">
        <f>SUMIF([1]!COMPROMISOS_2024[[#All],[consecutivo]],Contrato[[#This Row],[RCP]],[1]!COMPROMISOS_2024[[#All],[valor_total]])</f>
        <v>29453616</v>
      </c>
      <c r="W120" s="47">
        <v>45337</v>
      </c>
      <c r="X120" s="47">
        <v>45337</v>
      </c>
      <c r="Y120" s="48">
        <v>45338</v>
      </c>
      <c r="Z120" s="49">
        <v>45519</v>
      </c>
      <c r="AA120" s="123" t="s">
        <v>310</v>
      </c>
      <c r="AB120" s="160" t="s">
        <v>293</v>
      </c>
      <c r="AC120" s="160"/>
      <c r="AD120" s="103">
        <v>202000003690</v>
      </c>
      <c r="AE120" s="54" t="s">
        <v>75</v>
      </c>
      <c r="AF120" s="55" t="str">
        <f>TEXT(LEFT(Contrato[[#This Row],[CONTRATO]],3),"0")</f>
        <v>94</v>
      </c>
      <c r="AG120" s="55" t="str">
        <f>IF(LEN(Contrato[[#This Row],[Contrato2]])=3,Contrato[[#This Row],[Contrato2]],TEXT(Contrato[[#This Row],[Contrato2]],"000"))</f>
        <v>094</v>
      </c>
      <c r="AH120" s="56">
        <f ca="1">IFERROR(_xlfn.DAYS(Contrato[[#This Row],[Fecha Proyectada liquidación]],TODAY())/30,"")</f>
        <v>-2.4666666666666668</v>
      </c>
      <c r="AI120" s="57">
        <f>+Contrato[[#This Row],[FECHA TERMINACIÓN ]]+120</f>
        <v>45639</v>
      </c>
      <c r="AK120" s="59" t="str">
        <f ca="1">IF(Contrato[[#This Row],[FECHA TERMINACIÓN ]]&lt;TODAY(), "Terminado",IF(ISNUMBER(Contrato[[#This Row],[Fecha Real de liquiidación ]]),"Liquidado",IF(Contrato[[#This Row],[FECHA TERMINACIÓN ]]&gt;=TODAY(),"En ejecución","")))</f>
        <v>Terminado</v>
      </c>
      <c r="AL120" s="60">
        <f>SUMIF([1]!COMPROMISOS_2024[[#All],[consecutivo]],Contrato[[#This Row],[RCP]],[1]!COMPROMISOS_2024[[#All],[Total pagado]])</f>
        <v>26999148</v>
      </c>
      <c r="AM120" s="61">
        <f>IFERROR(Contrato[[#This Row],[Pagos]]/Contrato[[#This Row],[VALOR CONTRATO]],0)</f>
        <v>0.91666666666666663</v>
      </c>
      <c r="AN120" s="104">
        <f>+Contrato[[#This Row],[VALOR CONTRATO]]-Contrato[[#This Row],[Pagos]]</f>
        <v>2454468</v>
      </c>
      <c r="AO120" s="54" t="str" cm="1">
        <f t="array" ref="AO120">_xlfn.XLOOKUP(Contrato[[#This Row],[DOCUMENTO ]],[1]!PERSONAL_ACTIVO_2024[[#All],[Documento identidad]],[1]!PERSONAL_ACTIVO_2024[[#All],[Mail ]],0,0)</f>
        <v>hveleza@indeportesantioquia.gov.co</v>
      </c>
      <c r="AP120" s="54" t="str" cm="1">
        <f t="array" ref="AP120">_xlfn.XLOOKUP(Contrato[[#This Row],[DOCUMENTO]],[1]!PERSONAL_ACTIVO_2024[[#All],[Documento identidad]],[1]!PERSONAL_ACTIVO_2024[[#All],[Mail ]],0,0)</f>
        <v>ahiguitae@indeportesantioquia.gov.co</v>
      </c>
      <c r="AQ120" s="54" cm="1">
        <f t="array" ref="AQ120">IF(ISBLANK(Contrato[[#This Row],[DEPENDENCIA ]]),0,IFERROR(_xlfn.XLOOKUP(Contrato[[#This Row],[DEPENDENCIA ]],[1]!PERSONAL_ACTIVO_2024[[#All],[Dependencia]],[1]!PERSONAL_ACTIVO_2024[[#All],[Mail ]],0,0),0))</f>
        <v>0</v>
      </c>
    </row>
    <row r="121" spans="1:43" s="54" customFormat="1" ht="34.5" customHeight="1" x14ac:dyDescent="0.25">
      <c r="A121" s="27">
        <v>192</v>
      </c>
      <c r="B121" s="26">
        <v>95</v>
      </c>
      <c r="C121" s="28" t="s">
        <v>432</v>
      </c>
      <c r="D121" s="81" t="s">
        <v>123</v>
      </c>
      <c r="E121" s="64" t="s">
        <v>111</v>
      </c>
      <c r="F121" s="114" t="s">
        <v>142</v>
      </c>
      <c r="G121" s="146" t="s">
        <v>433</v>
      </c>
      <c r="H121" s="130">
        <v>1017163203</v>
      </c>
      <c r="I121" s="147">
        <v>4908936</v>
      </c>
      <c r="J121" s="148">
        <v>29453616</v>
      </c>
      <c r="K121" s="113" t="s">
        <v>48</v>
      </c>
      <c r="L121" s="96" t="s">
        <v>48</v>
      </c>
      <c r="M121" s="97" t="s">
        <v>125</v>
      </c>
      <c r="N121" s="98" t="str" cm="1">
        <f t="array" ref="N121">_xlfn.XLOOKUP(Contrato[[#This Row],[SUPERVISOR TITULAR]],[1]!PERSONAL_ACTIVO_2024[[#All],[Nombre completo]],[1]!PERSONAL_ACTIVO_2024[[#All],[Documento identidad]],"",0)</f>
        <v/>
      </c>
      <c r="O121" s="97" t="s">
        <v>226</v>
      </c>
      <c r="P121" s="99" t="str" cm="1">
        <f t="array" ref="P121">_xlfn.XLOOKUP(Contrato[[#This Row],[SUPERVISOR SUPLENTE ]],[1]!PERSONAL_ACTIVO_2024[[#All],[Nombre completo]],[1]!PERSONAL_ACTIVO_2024[[#All],[Documento identidad]],"",0)</f>
        <v/>
      </c>
      <c r="Q121" s="159">
        <v>120</v>
      </c>
      <c r="R121" s="42" t="str" cm="1">
        <f t="array" ref="R121">_xlfn.XLOOKUP(Contrato[[#This Row],[CDP]],[1]!DISPONIBILIDADES_2024[[#All],[consecutivo]],[1]!DISPONIBILIDADES_2024[[#All],[fecha_aprobacion]],"",0)</f>
        <v>6/02/2024 16:28</v>
      </c>
      <c r="S121" s="43">
        <f>SUMIF([1]!DISPONIBILIDADES_2024[[#All],[consecutivo]],Contrato[[#This Row],[CDP]],[1]!DISPONIBILIDADES_2024[[#All],[valor_total_rubro]])</f>
        <v>0</v>
      </c>
      <c r="T121" s="44" cm="1">
        <f t="array" ref="T121">_xlfn.XLOOKUP(Contrato[[#This Row],[CONTRATO]]&amp;Contrato[[#This Row],[CDP]],[1]!Corr_Contr_CDP[[#All],[CONTRATO-CDP]],[1]!Corr_Contr_CDP[[#All],[CRP]],_xlfn.XLOOKUP(Contrato[[#This Row],[CDP]],[1]!COMPROMISOS_2024[[#All],[disponibilidad]],[1]!COMPROMISOS_2024[[#All],[consecutivo]],"",0),0)</f>
        <v>981</v>
      </c>
      <c r="U121" s="45" t="str" cm="1">
        <f t="array" ref="U121">+_xlfn.XLOOKUP(Contrato[[#This Row],[RCP]],[1]!COMPROMISOS_2024[[#All],[consecutivo]],[1]!COMPROMISOS_2024[[#All],[fecha_aprobacion]],"",0)</f>
        <v>16/02/2024 8:03</v>
      </c>
      <c r="V121" s="46">
        <f>SUMIF([1]!COMPROMISOS_2024[[#All],[consecutivo]],Contrato[[#This Row],[RCP]],[1]!COMPROMISOS_2024[[#All],[valor_total]])</f>
        <v>29453616</v>
      </c>
      <c r="W121" s="47">
        <v>45337</v>
      </c>
      <c r="X121" s="47">
        <v>45337</v>
      </c>
      <c r="Y121" s="48">
        <v>45338</v>
      </c>
      <c r="Z121" s="49">
        <v>45519</v>
      </c>
      <c r="AA121" s="123" t="s">
        <v>310</v>
      </c>
      <c r="AB121" s="160" t="s">
        <v>293</v>
      </c>
      <c r="AC121" s="160"/>
      <c r="AD121" s="103">
        <v>202000003691</v>
      </c>
      <c r="AE121" s="54" t="s">
        <v>75</v>
      </c>
      <c r="AF121" s="55" t="str">
        <f>TEXT(LEFT(Contrato[[#This Row],[CONTRATO]],3),"0")</f>
        <v>95</v>
      </c>
      <c r="AG121" s="55" t="str">
        <f>IF(LEN(Contrato[[#This Row],[Contrato2]])=3,Contrato[[#This Row],[Contrato2]],TEXT(Contrato[[#This Row],[Contrato2]],"000"))</f>
        <v>095</v>
      </c>
      <c r="AH121" s="56">
        <f ca="1">IFERROR(_xlfn.DAYS(Contrato[[#This Row],[Fecha Proyectada liquidación]],TODAY())/30,"")</f>
        <v>-2.4666666666666668</v>
      </c>
      <c r="AI121" s="57">
        <f>+Contrato[[#This Row],[FECHA TERMINACIÓN ]]+120</f>
        <v>45639</v>
      </c>
      <c r="AK121" s="59" t="str">
        <f ca="1">IF(Contrato[[#This Row],[FECHA TERMINACIÓN ]]&lt;TODAY(), "Terminado",IF(ISNUMBER(Contrato[[#This Row],[Fecha Real de liquiidación ]]),"Liquidado",IF(Contrato[[#This Row],[FECHA TERMINACIÓN ]]&gt;=TODAY(),"En ejecución","")))</f>
        <v>Terminado</v>
      </c>
      <c r="AL121" s="60">
        <f>SUMIF([1]!COMPROMISOS_2024[[#All],[consecutivo]],Contrato[[#This Row],[RCP]],[1]!COMPROMISOS_2024[[#All],[Total pagado]])</f>
        <v>29453616</v>
      </c>
      <c r="AM121" s="61">
        <f>IFERROR(Contrato[[#This Row],[Pagos]]/Contrato[[#This Row],[VALOR CONTRATO]],0)</f>
        <v>1</v>
      </c>
      <c r="AN121" s="104">
        <f>+Contrato[[#This Row],[VALOR CONTRATO]]-Contrato[[#This Row],[Pagos]]</f>
        <v>0</v>
      </c>
      <c r="AO121" s="54" cm="1">
        <f t="array" ref="AO121">_xlfn.XLOOKUP(Contrato[[#This Row],[DOCUMENTO ]],[1]!PERSONAL_ACTIVO_2024[[#All],[Documento identidad]],[1]!PERSONAL_ACTIVO_2024[[#All],[Mail ]],0,0)</f>
        <v>0</v>
      </c>
      <c r="AP121" s="54" cm="1">
        <f t="array" ref="AP121">_xlfn.XLOOKUP(Contrato[[#This Row],[DOCUMENTO]],[1]!PERSONAL_ACTIVO_2024[[#All],[Documento identidad]],[1]!PERSONAL_ACTIVO_2024[[#All],[Mail ]],0,0)</f>
        <v>0</v>
      </c>
      <c r="AQ121" s="54" cm="1">
        <f t="array" ref="AQ121">IF(ISBLANK(Contrato[[#This Row],[DEPENDENCIA ]]),0,IFERROR(_xlfn.XLOOKUP(Contrato[[#This Row],[DEPENDENCIA ]],[1]!PERSONAL_ACTIVO_2024[[#All],[Dependencia]],[1]!PERSONAL_ACTIVO_2024[[#All],[Mail ]],0,0),0))</f>
        <v>0</v>
      </c>
    </row>
    <row r="122" spans="1:43" s="54" customFormat="1" ht="34.5" customHeight="1" x14ac:dyDescent="0.25">
      <c r="A122" s="27">
        <v>193</v>
      </c>
      <c r="B122" s="26">
        <v>96</v>
      </c>
      <c r="C122" s="28" t="s">
        <v>434</v>
      </c>
      <c r="D122" s="81" t="s">
        <v>123</v>
      </c>
      <c r="E122" s="64" t="s">
        <v>111</v>
      </c>
      <c r="F122" s="114" t="s">
        <v>142</v>
      </c>
      <c r="G122" s="146" t="s">
        <v>435</v>
      </c>
      <c r="H122" s="130">
        <v>635014</v>
      </c>
      <c r="I122" s="147">
        <v>5931149</v>
      </c>
      <c r="J122" s="148">
        <v>35586894</v>
      </c>
      <c r="K122" s="113" t="s">
        <v>48</v>
      </c>
      <c r="L122" s="96" t="s">
        <v>48</v>
      </c>
      <c r="M122" s="97" t="s">
        <v>125</v>
      </c>
      <c r="N122" s="98" t="str" cm="1">
        <f t="array" ref="N122">_xlfn.XLOOKUP(Contrato[[#This Row],[SUPERVISOR TITULAR]],[1]!PERSONAL_ACTIVO_2024[[#All],[Nombre completo]],[1]!PERSONAL_ACTIVO_2024[[#All],[Documento identidad]],"",0)</f>
        <v/>
      </c>
      <c r="O122" s="97" t="s">
        <v>226</v>
      </c>
      <c r="P122" s="99" t="str" cm="1">
        <f t="array" ref="P122">_xlfn.XLOOKUP(Contrato[[#This Row],[SUPERVISOR SUPLENTE ]],[1]!PERSONAL_ACTIVO_2024[[#All],[Nombre completo]],[1]!PERSONAL_ACTIVO_2024[[#All],[Documento identidad]],"",0)</f>
        <v/>
      </c>
      <c r="Q122" s="159">
        <v>121</v>
      </c>
      <c r="R122" s="42" t="str" cm="1">
        <f t="array" ref="R122">_xlfn.XLOOKUP(Contrato[[#This Row],[CDP]],[1]!DISPONIBILIDADES_2024[[#All],[consecutivo]],[1]!DISPONIBILIDADES_2024[[#All],[fecha_aprobacion]],"",0)</f>
        <v>6/02/2024 16:32</v>
      </c>
      <c r="S122" s="43">
        <f>SUMIF([1]!DISPONIBILIDADES_2024[[#All],[consecutivo]],Contrato[[#This Row],[CDP]],[1]!DISPONIBILIDADES_2024[[#All],[valor_total_rubro]])</f>
        <v>0</v>
      </c>
      <c r="T122" s="44" cm="1">
        <f t="array" ref="T122">_xlfn.XLOOKUP(Contrato[[#This Row],[CONTRATO]]&amp;Contrato[[#This Row],[CDP]],[1]!Corr_Contr_CDP[[#All],[CONTRATO-CDP]],[1]!Corr_Contr_CDP[[#All],[CRP]],_xlfn.XLOOKUP(Contrato[[#This Row],[CDP]],[1]!COMPROMISOS_2024[[#All],[disponibilidad]],[1]!COMPROMISOS_2024[[#All],[consecutivo]],"",0),0)</f>
        <v>941</v>
      </c>
      <c r="U122" s="45" t="str" cm="1">
        <f t="array" ref="U122">+_xlfn.XLOOKUP(Contrato[[#This Row],[RCP]],[1]!COMPROMISOS_2024[[#All],[consecutivo]],[1]!COMPROMISOS_2024[[#All],[fecha_aprobacion]],"",0)</f>
        <v>15/02/2024 16:38</v>
      </c>
      <c r="V122" s="46">
        <f>SUMIF([1]!COMPROMISOS_2024[[#All],[consecutivo]],Contrato[[#This Row],[RCP]],[1]!COMPROMISOS_2024[[#All],[valor_total]])</f>
        <v>35586894</v>
      </c>
      <c r="W122" s="47">
        <v>45337</v>
      </c>
      <c r="X122" s="47">
        <v>45337</v>
      </c>
      <c r="Y122" s="48">
        <v>45338</v>
      </c>
      <c r="Z122" s="49">
        <v>45519</v>
      </c>
      <c r="AA122" s="123" t="s">
        <v>421</v>
      </c>
      <c r="AB122" s="160" t="s">
        <v>293</v>
      </c>
      <c r="AC122" s="160"/>
      <c r="AD122" s="103">
        <v>202000003692</v>
      </c>
      <c r="AE122" s="54" t="s">
        <v>75</v>
      </c>
      <c r="AF122" s="55" t="str">
        <f>TEXT(LEFT(Contrato[[#This Row],[CONTRATO]],3),"0")</f>
        <v>96</v>
      </c>
      <c r="AG122" s="55" t="str">
        <f>IF(LEN(Contrato[[#This Row],[Contrato2]])=3,Contrato[[#This Row],[Contrato2]],TEXT(Contrato[[#This Row],[Contrato2]],"000"))</f>
        <v>096</v>
      </c>
      <c r="AH122" s="56">
        <f ca="1">IFERROR(_xlfn.DAYS(Contrato[[#This Row],[Fecha Proyectada liquidación]],TODAY())/30,"")</f>
        <v>-2.4666666666666668</v>
      </c>
      <c r="AI122" s="57">
        <f>+Contrato[[#This Row],[FECHA TERMINACIÓN ]]+120</f>
        <v>45639</v>
      </c>
      <c r="AK122" s="59" t="str">
        <f ca="1">IF(Contrato[[#This Row],[FECHA TERMINACIÓN ]]&lt;TODAY(), "Terminado",IF(ISNUMBER(Contrato[[#This Row],[Fecha Real de liquiidación ]]),"Liquidado",IF(Contrato[[#This Row],[FECHA TERMINACIÓN ]]&gt;=TODAY(),"En ejecución","")))</f>
        <v>Terminado</v>
      </c>
      <c r="AL122" s="60">
        <f>SUMIF([1]!COMPROMISOS_2024[[#All],[consecutivo]],Contrato[[#This Row],[RCP]],[1]!COMPROMISOS_2024[[#All],[Total pagado]])</f>
        <v>35586894</v>
      </c>
      <c r="AM122" s="61">
        <f>IFERROR(Contrato[[#This Row],[Pagos]]/Contrato[[#This Row],[VALOR CONTRATO]],0)</f>
        <v>1</v>
      </c>
      <c r="AN122" s="104">
        <f>+Contrato[[#This Row],[VALOR CONTRATO]]-Contrato[[#This Row],[Pagos]]</f>
        <v>0</v>
      </c>
      <c r="AO122" s="54" cm="1">
        <f t="array" ref="AO122">_xlfn.XLOOKUP(Contrato[[#This Row],[DOCUMENTO ]],[1]!PERSONAL_ACTIVO_2024[[#All],[Documento identidad]],[1]!PERSONAL_ACTIVO_2024[[#All],[Mail ]],0,0)</f>
        <v>0</v>
      </c>
      <c r="AP122" s="54" cm="1">
        <f t="array" ref="AP122">_xlfn.XLOOKUP(Contrato[[#This Row],[DOCUMENTO]],[1]!PERSONAL_ACTIVO_2024[[#All],[Documento identidad]],[1]!PERSONAL_ACTIVO_2024[[#All],[Mail ]],0,0)</f>
        <v>0</v>
      </c>
      <c r="AQ122" s="54" cm="1">
        <f t="array" ref="AQ122">IF(ISBLANK(Contrato[[#This Row],[DEPENDENCIA ]]),0,IFERROR(_xlfn.XLOOKUP(Contrato[[#This Row],[DEPENDENCIA ]],[1]!PERSONAL_ACTIVO_2024[[#All],[Dependencia]],[1]!PERSONAL_ACTIVO_2024[[#All],[Mail ]],0,0),0))</f>
        <v>0</v>
      </c>
    </row>
    <row r="123" spans="1:43" s="54" customFormat="1" ht="34.5" customHeight="1" x14ac:dyDescent="0.25">
      <c r="A123" s="27">
        <v>194</v>
      </c>
      <c r="B123" s="26">
        <v>97</v>
      </c>
      <c r="C123" s="28" t="s">
        <v>436</v>
      </c>
      <c r="D123" s="81" t="s">
        <v>123</v>
      </c>
      <c r="E123" s="64" t="s">
        <v>111</v>
      </c>
      <c r="F123" s="114" t="s">
        <v>142</v>
      </c>
      <c r="G123" s="146" t="s">
        <v>437</v>
      </c>
      <c r="H123" s="130">
        <v>1152440541</v>
      </c>
      <c r="I123" s="147">
        <v>5931149</v>
      </c>
      <c r="J123" s="148">
        <v>35586894</v>
      </c>
      <c r="K123" s="113" t="s">
        <v>48</v>
      </c>
      <c r="L123" s="96" t="s">
        <v>48</v>
      </c>
      <c r="M123" s="97" t="s">
        <v>125</v>
      </c>
      <c r="N123" s="98" t="str" cm="1">
        <f t="array" ref="N123">_xlfn.XLOOKUP(Contrato[[#This Row],[SUPERVISOR TITULAR]],[1]!PERSONAL_ACTIVO_2024[[#All],[Nombre completo]],[1]!PERSONAL_ACTIVO_2024[[#All],[Documento identidad]],"",0)</f>
        <v/>
      </c>
      <c r="O123" s="97" t="s">
        <v>226</v>
      </c>
      <c r="P123" s="99" t="str" cm="1">
        <f t="array" ref="P123">_xlfn.XLOOKUP(Contrato[[#This Row],[SUPERVISOR SUPLENTE ]],[1]!PERSONAL_ACTIVO_2024[[#All],[Nombre completo]],[1]!PERSONAL_ACTIVO_2024[[#All],[Documento identidad]],"",0)</f>
        <v/>
      </c>
      <c r="Q123" s="159">
        <v>122</v>
      </c>
      <c r="R123" s="42" t="str" cm="1">
        <f t="array" ref="R123">_xlfn.XLOOKUP(Contrato[[#This Row],[CDP]],[1]!DISPONIBILIDADES_2024[[#All],[consecutivo]],[1]!DISPONIBILIDADES_2024[[#All],[fecha_aprobacion]],"",0)</f>
        <v>6/02/2024 16:34</v>
      </c>
      <c r="S123" s="43">
        <f>SUMIF([1]!DISPONIBILIDADES_2024[[#All],[consecutivo]],Contrato[[#This Row],[CDP]],[1]!DISPONIBILIDADES_2024[[#All],[valor_total_rubro]])</f>
        <v>0</v>
      </c>
      <c r="T123" s="44" cm="1">
        <f t="array" ref="T123">_xlfn.XLOOKUP(Contrato[[#This Row],[CONTRATO]]&amp;Contrato[[#This Row],[CDP]],[1]!Corr_Contr_CDP[[#All],[CONTRATO-CDP]],[1]!Corr_Contr_CDP[[#All],[CRP]],_xlfn.XLOOKUP(Contrato[[#This Row],[CDP]],[1]!COMPROMISOS_2024[[#All],[disponibilidad]],[1]!COMPROMISOS_2024[[#All],[consecutivo]],"",0),0)</f>
        <v>954</v>
      </c>
      <c r="U123" s="45" t="str" cm="1">
        <f t="array" ref="U123">+_xlfn.XLOOKUP(Contrato[[#This Row],[RCP]],[1]!COMPROMISOS_2024[[#All],[consecutivo]],[1]!COMPROMISOS_2024[[#All],[fecha_aprobacion]],"",0)</f>
        <v>15/02/2024 21:53</v>
      </c>
      <c r="V123" s="46">
        <f>SUMIF([1]!COMPROMISOS_2024[[#All],[consecutivo]],Contrato[[#This Row],[RCP]],[1]!COMPROMISOS_2024[[#All],[valor_total]])</f>
        <v>35586894</v>
      </c>
      <c r="W123" s="47">
        <v>45336</v>
      </c>
      <c r="X123" s="47">
        <v>45338</v>
      </c>
      <c r="Y123" s="48">
        <v>45338</v>
      </c>
      <c r="Z123" s="49">
        <v>45519</v>
      </c>
      <c r="AA123" s="123" t="s">
        <v>307</v>
      </c>
      <c r="AB123" s="160" t="s">
        <v>293</v>
      </c>
      <c r="AC123" s="160"/>
      <c r="AD123" s="103">
        <v>202000003693</v>
      </c>
      <c r="AE123" s="54" t="s">
        <v>75</v>
      </c>
      <c r="AF123" s="55" t="str">
        <f>TEXT(LEFT(Contrato[[#This Row],[CONTRATO]],3),"0")</f>
        <v>97</v>
      </c>
      <c r="AG123" s="55" t="str">
        <f>IF(LEN(Contrato[[#This Row],[Contrato2]])=3,Contrato[[#This Row],[Contrato2]],TEXT(Contrato[[#This Row],[Contrato2]],"000"))</f>
        <v>097</v>
      </c>
      <c r="AH123" s="56">
        <f ca="1">IFERROR(_xlfn.DAYS(Contrato[[#This Row],[Fecha Proyectada liquidación]],TODAY())/30,"")</f>
        <v>-2.4666666666666668</v>
      </c>
      <c r="AI123" s="57">
        <f>+Contrato[[#This Row],[FECHA TERMINACIÓN ]]+120</f>
        <v>45639</v>
      </c>
      <c r="AK123" s="59" t="str">
        <f ca="1">IF(Contrato[[#This Row],[FECHA TERMINACIÓN ]]&lt;TODAY(), "Terminado",IF(ISNUMBER(Contrato[[#This Row],[Fecha Real de liquiidación ]]),"Liquidado",IF(Contrato[[#This Row],[FECHA TERMINACIÓN ]]&gt;=TODAY(),"En ejecución","")))</f>
        <v>Terminado</v>
      </c>
      <c r="AL123" s="60">
        <f>SUMIF([1]!COMPROMISOS_2024[[#All],[consecutivo]],Contrato[[#This Row],[RCP]],[1]!COMPROMISOS_2024[[#All],[Total pagado]])</f>
        <v>35586894</v>
      </c>
      <c r="AM123" s="61">
        <f>IFERROR(Contrato[[#This Row],[Pagos]]/Contrato[[#This Row],[VALOR CONTRATO]],0)</f>
        <v>1</v>
      </c>
      <c r="AN123" s="104">
        <f>+Contrato[[#This Row],[VALOR CONTRATO]]-Contrato[[#This Row],[Pagos]]</f>
        <v>0</v>
      </c>
      <c r="AO123" s="54" cm="1">
        <f t="array" ref="AO123">_xlfn.XLOOKUP(Contrato[[#This Row],[DOCUMENTO ]],[1]!PERSONAL_ACTIVO_2024[[#All],[Documento identidad]],[1]!PERSONAL_ACTIVO_2024[[#All],[Mail ]],0,0)</f>
        <v>0</v>
      </c>
      <c r="AP123" s="54" cm="1">
        <f t="array" ref="AP123">_xlfn.XLOOKUP(Contrato[[#This Row],[DOCUMENTO]],[1]!PERSONAL_ACTIVO_2024[[#All],[Documento identidad]],[1]!PERSONAL_ACTIVO_2024[[#All],[Mail ]],0,0)</f>
        <v>0</v>
      </c>
      <c r="AQ123" s="54" cm="1">
        <f t="array" ref="AQ123">IF(ISBLANK(Contrato[[#This Row],[DEPENDENCIA ]]),0,IFERROR(_xlfn.XLOOKUP(Contrato[[#This Row],[DEPENDENCIA ]],[1]!PERSONAL_ACTIVO_2024[[#All],[Dependencia]],[1]!PERSONAL_ACTIVO_2024[[#All],[Mail ]],0,0),0))</f>
        <v>0</v>
      </c>
    </row>
    <row r="124" spans="1:43" s="54" customFormat="1" ht="34.5" customHeight="1" x14ac:dyDescent="0.25">
      <c r="A124" s="27">
        <v>195</v>
      </c>
      <c r="B124" s="26">
        <v>98</v>
      </c>
      <c r="C124" s="28" t="s">
        <v>438</v>
      </c>
      <c r="D124" s="81" t="s">
        <v>123</v>
      </c>
      <c r="E124" s="64" t="s">
        <v>111</v>
      </c>
      <c r="F124" s="114" t="s">
        <v>142</v>
      </c>
      <c r="G124" s="146" t="s">
        <v>439</v>
      </c>
      <c r="H124" s="130">
        <v>43113989</v>
      </c>
      <c r="I124" s="147">
        <v>2574842</v>
      </c>
      <c r="J124" s="148">
        <v>15449052</v>
      </c>
      <c r="K124" s="113" t="s">
        <v>48</v>
      </c>
      <c r="L124" s="96" t="s">
        <v>48</v>
      </c>
      <c r="M124" s="97" t="s">
        <v>125</v>
      </c>
      <c r="N124" s="98" t="str" cm="1">
        <f t="array" ref="N124">_xlfn.XLOOKUP(Contrato[[#This Row],[SUPERVISOR TITULAR]],[1]!PERSONAL_ACTIVO_2024[[#All],[Nombre completo]],[1]!PERSONAL_ACTIVO_2024[[#All],[Documento identidad]],"",0)</f>
        <v/>
      </c>
      <c r="O124" s="97" t="s">
        <v>226</v>
      </c>
      <c r="P124" s="99" t="str" cm="1">
        <f t="array" ref="P124">_xlfn.XLOOKUP(Contrato[[#This Row],[SUPERVISOR SUPLENTE ]],[1]!PERSONAL_ACTIVO_2024[[#All],[Nombre completo]],[1]!PERSONAL_ACTIVO_2024[[#All],[Documento identidad]],"",0)</f>
        <v/>
      </c>
      <c r="Q124" s="159">
        <v>123</v>
      </c>
      <c r="R124" s="42" t="str" cm="1">
        <f t="array" ref="R124">_xlfn.XLOOKUP(Contrato[[#This Row],[CDP]],[1]!DISPONIBILIDADES_2024[[#All],[consecutivo]],[1]!DISPONIBILIDADES_2024[[#All],[fecha_aprobacion]],"",0)</f>
        <v>6/02/2024 16:35</v>
      </c>
      <c r="S124" s="43">
        <f>SUMIF([1]!DISPONIBILIDADES_2024[[#All],[consecutivo]],Contrato[[#This Row],[CDP]],[1]!DISPONIBILIDADES_2024[[#All],[valor_total_rubro]])</f>
        <v>0</v>
      </c>
      <c r="T124" s="44" cm="1">
        <f t="array" ref="T124">_xlfn.XLOOKUP(Contrato[[#This Row],[CONTRATO]]&amp;Contrato[[#This Row],[CDP]],[1]!Corr_Contr_CDP[[#All],[CONTRATO-CDP]],[1]!Corr_Contr_CDP[[#All],[CRP]],_xlfn.XLOOKUP(Contrato[[#This Row],[CDP]],[1]!COMPROMISOS_2024[[#All],[disponibilidad]],[1]!COMPROMISOS_2024[[#All],[consecutivo]],"",0),0)</f>
        <v>975</v>
      </c>
      <c r="U124" s="45" t="str" cm="1">
        <f t="array" ref="U124">+_xlfn.XLOOKUP(Contrato[[#This Row],[RCP]],[1]!COMPROMISOS_2024[[#All],[consecutivo]],[1]!COMPROMISOS_2024[[#All],[fecha_aprobacion]],"",0)</f>
        <v>16/02/2024 7:39</v>
      </c>
      <c r="V124" s="46">
        <f>SUMIF([1]!COMPROMISOS_2024[[#All],[consecutivo]],Contrato[[#This Row],[RCP]],[1]!COMPROMISOS_2024[[#All],[valor_total]])</f>
        <v>15449052</v>
      </c>
      <c r="W124" s="47">
        <v>45336</v>
      </c>
      <c r="X124" s="47">
        <v>45337</v>
      </c>
      <c r="Y124" s="48">
        <v>45338</v>
      </c>
      <c r="Z124" s="49">
        <v>45519</v>
      </c>
      <c r="AA124" s="176" t="s">
        <v>343</v>
      </c>
      <c r="AB124" s="160" t="s">
        <v>293</v>
      </c>
      <c r="AC124" s="160"/>
      <c r="AD124" s="103">
        <v>202000003694</v>
      </c>
      <c r="AE124" s="54" t="s">
        <v>75</v>
      </c>
      <c r="AF124" s="55" t="str">
        <f>TEXT(LEFT(Contrato[[#This Row],[CONTRATO]],3),"0")</f>
        <v>98</v>
      </c>
      <c r="AG124" s="55" t="str">
        <f>IF(LEN(Contrato[[#This Row],[Contrato2]])=3,Contrato[[#This Row],[Contrato2]],TEXT(Contrato[[#This Row],[Contrato2]],"000"))</f>
        <v>098</v>
      </c>
      <c r="AH124" s="56">
        <f ca="1">IFERROR(_xlfn.DAYS(Contrato[[#This Row],[Fecha Proyectada liquidación]],TODAY())/30,"")</f>
        <v>-2.4666666666666668</v>
      </c>
      <c r="AI124" s="57">
        <f>+Contrato[[#This Row],[FECHA TERMINACIÓN ]]+120</f>
        <v>45639</v>
      </c>
      <c r="AK124" s="59" t="str">
        <f ca="1">IF(Contrato[[#This Row],[FECHA TERMINACIÓN ]]&lt;TODAY(), "Terminado",IF(ISNUMBER(Contrato[[#This Row],[Fecha Real de liquiidación ]]),"Liquidado",IF(Contrato[[#This Row],[FECHA TERMINACIÓN ]]&gt;=TODAY(),"En ejecución","")))</f>
        <v>Terminado</v>
      </c>
      <c r="AL124" s="60">
        <f>SUMIF([1]!COMPROMISOS_2024[[#All],[consecutivo]],Contrato[[#This Row],[RCP]],[1]!COMPROMISOS_2024[[#All],[Total pagado]])</f>
        <v>15449052</v>
      </c>
      <c r="AM124" s="61">
        <f>IFERROR(Contrato[[#This Row],[Pagos]]/Contrato[[#This Row],[VALOR CONTRATO]],0)</f>
        <v>1</v>
      </c>
      <c r="AN124" s="104">
        <f>+Contrato[[#This Row],[VALOR CONTRATO]]-Contrato[[#This Row],[Pagos]]</f>
        <v>0</v>
      </c>
      <c r="AO124" s="54" cm="1">
        <f t="array" ref="AO124">_xlfn.XLOOKUP(Contrato[[#This Row],[DOCUMENTO ]],[1]!PERSONAL_ACTIVO_2024[[#All],[Documento identidad]],[1]!PERSONAL_ACTIVO_2024[[#All],[Mail ]],0,0)</f>
        <v>0</v>
      </c>
      <c r="AP124" s="54" cm="1">
        <f t="array" ref="AP124">_xlfn.XLOOKUP(Contrato[[#This Row],[DOCUMENTO]],[1]!PERSONAL_ACTIVO_2024[[#All],[Documento identidad]],[1]!PERSONAL_ACTIVO_2024[[#All],[Mail ]],0,0)</f>
        <v>0</v>
      </c>
      <c r="AQ124" s="54" cm="1">
        <f t="array" ref="AQ124">IF(ISBLANK(Contrato[[#This Row],[DEPENDENCIA ]]),0,IFERROR(_xlfn.XLOOKUP(Contrato[[#This Row],[DEPENDENCIA ]],[1]!PERSONAL_ACTIVO_2024[[#All],[Dependencia]],[1]!PERSONAL_ACTIVO_2024[[#All],[Mail ]],0,0),0))</f>
        <v>0</v>
      </c>
    </row>
    <row r="125" spans="1:43" s="54" customFormat="1" ht="34.5" customHeight="1" x14ac:dyDescent="0.25">
      <c r="A125" s="27">
        <v>196</v>
      </c>
      <c r="B125" s="26">
        <v>99</v>
      </c>
      <c r="C125" s="28" t="s">
        <v>440</v>
      </c>
      <c r="D125" s="81" t="s">
        <v>123</v>
      </c>
      <c r="E125" s="64" t="s">
        <v>111</v>
      </c>
      <c r="F125" s="114" t="s">
        <v>142</v>
      </c>
      <c r="G125" s="146" t="s">
        <v>441</v>
      </c>
      <c r="H125" s="130">
        <v>1037578887</v>
      </c>
      <c r="I125" s="147">
        <v>3952382</v>
      </c>
      <c r="J125" s="148">
        <v>23714292</v>
      </c>
      <c r="K125" s="113" t="s">
        <v>48</v>
      </c>
      <c r="L125" s="96" t="s">
        <v>48</v>
      </c>
      <c r="M125" s="97" t="s">
        <v>125</v>
      </c>
      <c r="N125" s="98" t="str" cm="1">
        <f t="array" ref="N125">_xlfn.XLOOKUP(Contrato[[#This Row],[SUPERVISOR TITULAR]],[1]!PERSONAL_ACTIVO_2024[[#All],[Nombre completo]],[1]!PERSONAL_ACTIVO_2024[[#All],[Documento identidad]],"",0)</f>
        <v/>
      </c>
      <c r="O125" s="97" t="s">
        <v>226</v>
      </c>
      <c r="P125" s="99" t="str" cm="1">
        <f t="array" ref="P125">_xlfn.XLOOKUP(Contrato[[#This Row],[SUPERVISOR SUPLENTE ]],[1]!PERSONAL_ACTIVO_2024[[#All],[Nombre completo]],[1]!PERSONAL_ACTIVO_2024[[#All],[Documento identidad]],"",0)</f>
        <v/>
      </c>
      <c r="Q125" s="159">
        <v>124</v>
      </c>
      <c r="R125" s="42" t="str" cm="1">
        <f t="array" ref="R125">_xlfn.XLOOKUP(Contrato[[#This Row],[CDP]],[1]!DISPONIBILIDADES_2024[[#All],[consecutivo]],[1]!DISPONIBILIDADES_2024[[#All],[fecha_aprobacion]],"",0)</f>
        <v>6/02/2024 16:38</v>
      </c>
      <c r="S125" s="43">
        <f>SUMIF([1]!DISPONIBILIDADES_2024[[#All],[consecutivo]],Contrato[[#This Row],[CDP]],[1]!DISPONIBILIDADES_2024[[#All],[valor_total_rubro]])</f>
        <v>0</v>
      </c>
      <c r="T125" s="44" cm="1">
        <f t="array" ref="T125">_xlfn.XLOOKUP(Contrato[[#This Row],[CONTRATO]]&amp;Contrato[[#This Row],[CDP]],[1]!Corr_Contr_CDP[[#All],[CONTRATO-CDP]],[1]!Corr_Contr_CDP[[#All],[CRP]],_xlfn.XLOOKUP(Contrato[[#This Row],[CDP]],[1]!COMPROMISOS_2024[[#All],[disponibilidad]],[1]!COMPROMISOS_2024[[#All],[consecutivo]],"",0),0)</f>
        <v>1026</v>
      </c>
      <c r="U125" s="45" t="str" cm="1">
        <f t="array" ref="U125">+_xlfn.XLOOKUP(Contrato[[#This Row],[RCP]],[1]!COMPROMISOS_2024[[#All],[consecutivo]],[1]!COMPROMISOS_2024[[#All],[fecha_aprobacion]],"",0)</f>
        <v>16/02/2024 15:41</v>
      </c>
      <c r="V125" s="46">
        <f>SUMIF([1]!COMPROMISOS_2024[[#All],[consecutivo]],Contrato[[#This Row],[RCP]],[1]!COMPROMISOS_2024[[#All],[valor_total]])</f>
        <v>23714292</v>
      </c>
      <c r="W125" s="47">
        <v>45337</v>
      </c>
      <c r="X125" s="47">
        <v>45337</v>
      </c>
      <c r="Y125" s="48">
        <v>45338</v>
      </c>
      <c r="Z125" s="49">
        <v>45519</v>
      </c>
      <c r="AA125" s="123" t="s">
        <v>310</v>
      </c>
      <c r="AB125" s="160" t="s">
        <v>293</v>
      </c>
      <c r="AC125" s="160"/>
      <c r="AD125" s="103">
        <v>202000003695</v>
      </c>
      <c r="AE125" s="54" t="s">
        <v>75</v>
      </c>
      <c r="AF125" s="55" t="str">
        <f>TEXT(LEFT(Contrato[[#This Row],[CONTRATO]],3),"0")</f>
        <v>99</v>
      </c>
      <c r="AG125" s="55" t="str">
        <f>IF(LEN(Contrato[[#This Row],[Contrato2]])=3,Contrato[[#This Row],[Contrato2]],TEXT(Contrato[[#This Row],[Contrato2]],"000"))</f>
        <v>099</v>
      </c>
      <c r="AH125" s="56">
        <f ca="1">IFERROR(_xlfn.DAYS(Contrato[[#This Row],[Fecha Proyectada liquidación]],TODAY())/30,"")</f>
        <v>-2.4666666666666668</v>
      </c>
      <c r="AI125" s="57">
        <f>+Contrato[[#This Row],[FECHA TERMINACIÓN ]]+120</f>
        <v>45639</v>
      </c>
      <c r="AK125" s="59" t="str">
        <f ca="1">IF(Contrato[[#This Row],[FECHA TERMINACIÓN ]]&lt;TODAY(), "Terminado",IF(ISNUMBER(Contrato[[#This Row],[Fecha Real de liquiidación ]]),"Liquidado",IF(Contrato[[#This Row],[FECHA TERMINACIÓN ]]&gt;=TODAY(),"En ejecución","")))</f>
        <v>Terminado</v>
      </c>
      <c r="AL125" s="60">
        <f>SUMIF([1]!COMPROMISOS_2024[[#All],[consecutivo]],Contrato[[#This Row],[RCP]],[1]!COMPROMISOS_2024[[#All],[Total pagado]])</f>
        <v>23714292</v>
      </c>
      <c r="AM125" s="61">
        <f>IFERROR(Contrato[[#This Row],[Pagos]]/Contrato[[#This Row],[VALOR CONTRATO]],0)</f>
        <v>1</v>
      </c>
      <c r="AN125" s="104">
        <f>+Contrato[[#This Row],[VALOR CONTRATO]]-Contrato[[#This Row],[Pagos]]</f>
        <v>0</v>
      </c>
      <c r="AO125" s="54" cm="1">
        <f t="array" ref="AO125">_xlfn.XLOOKUP(Contrato[[#This Row],[DOCUMENTO ]],[1]!PERSONAL_ACTIVO_2024[[#All],[Documento identidad]],[1]!PERSONAL_ACTIVO_2024[[#All],[Mail ]],0,0)</f>
        <v>0</v>
      </c>
      <c r="AP125" s="54" cm="1">
        <f t="array" ref="AP125">_xlfn.XLOOKUP(Contrato[[#This Row],[DOCUMENTO]],[1]!PERSONAL_ACTIVO_2024[[#All],[Documento identidad]],[1]!PERSONAL_ACTIVO_2024[[#All],[Mail ]],0,0)</f>
        <v>0</v>
      </c>
      <c r="AQ125" s="54" cm="1">
        <f t="array" ref="AQ125">IF(ISBLANK(Contrato[[#This Row],[DEPENDENCIA ]]),0,IFERROR(_xlfn.XLOOKUP(Contrato[[#This Row],[DEPENDENCIA ]],[1]!PERSONAL_ACTIVO_2024[[#All],[Dependencia]],[1]!PERSONAL_ACTIVO_2024[[#All],[Mail ]],0,0),0))</f>
        <v>0</v>
      </c>
    </row>
    <row r="126" spans="1:43" s="54" customFormat="1" ht="34.5" customHeight="1" x14ac:dyDescent="0.25">
      <c r="A126" s="27">
        <v>197</v>
      </c>
      <c r="B126" s="26">
        <v>100</v>
      </c>
      <c r="C126" s="28" t="s">
        <v>442</v>
      </c>
      <c r="D126" s="81" t="s">
        <v>123</v>
      </c>
      <c r="E126" s="64" t="s">
        <v>111</v>
      </c>
      <c r="F126" s="114" t="s">
        <v>142</v>
      </c>
      <c r="G126" s="146" t="s">
        <v>443</v>
      </c>
      <c r="H126" s="130">
        <v>1035429696</v>
      </c>
      <c r="I126" s="147">
        <v>2574842</v>
      </c>
      <c r="J126" s="148">
        <v>15449052</v>
      </c>
      <c r="K126" s="69" t="s">
        <v>48</v>
      </c>
      <c r="L126" s="96" t="s">
        <v>48</v>
      </c>
      <c r="M126" s="97" t="s">
        <v>125</v>
      </c>
      <c r="N126" s="98" t="str" cm="1">
        <f t="array" ref="N126">_xlfn.XLOOKUP(Contrato[[#This Row],[SUPERVISOR TITULAR]],[1]!PERSONAL_ACTIVO_2024[[#All],[Nombre completo]],[1]!PERSONAL_ACTIVO_2024[[#All],[Documento identidad]],"",0)</f>
        <v/>
      </c>
      <c r="O126" s="97" t="s">
        <v>226</v>
      </c>
      <c r="P126" s="99" t="str" cm="1">
        <f t="array" ref="P126">_xlfn.XLOOKUP(Contrato[[#This Row],[SUPERVISOR SUPLENTE ]],[1]!PERSONAL_ACTIVO_2024[[#All],[Nombre completo]],[1]!PERSONAL_ACTIVO_2024[[#All],[Documento identidad]],"",0)</f>
        <v/>
      </c>
      <c r="Q126" s="159">
        <v>125</v>
      </c>
      <c r="R126" s="42" t="str" cm="1">
        <f t="array" ref="R126">_xlfn.XLOOKUP(Contrato[[#This Row],[CDP]],[1]!DISPONIBILIDADES_2024[[#All],[consecutivo]],[1]!DISPONIBILIDADES_2024[[#All],[fecha_aprobacion]],"",0)</f>
        <v>6/02/2024 16:40</v>
      </c>
      <c r="S126" s="43">
        <f>SUMIF([1]!DISPONIBILIDADES_2024[[#All],[consecutivo]],Contrato[[#This Row],[CDP]],[1]!DISPONIBILIDADES_2024[[#All],[valor_total_rubro]])</f>
        <v>0</v>
      </c>
      <c r="T126" s="44" cm="1">
        <f t="array" ref="T126">_xlfn.XLOOKUP(Contrato[[#This Row],[CONTRATO]]&amp;Contrato[[#This Row],[CDP]],[1]!Corr_Contr_CDP[[#All],[CONTRATO-CDP]],[1]!Corr_Contr_CDP[[#All],[CRP]],_xlfn.XLOOKUP(Contrato[[#This Row],[CDP]],[1]!COMPROMISOS_2024[[#All],[disponibilidad]],[1]!COMPROMISOS_2024[[#All],[consecutivo]],"",0),0)</f>
        <v>1017</v>
      </c>
      <c r="U126" s="45" t="str" cm="1">
        <f t="array" ref="U126">+_xlfn.XLOOKUP(Contrato[[#This Row],[RCP]],[1]!COMPROMISOS_2024[[#All],[consecutivo]],[1]!COMPROMISOS_2024[[#All],[fecha_aprobacion]],"",0)</f>
        <v>16/02/2024 15:12</v>
      </c>
      <c r="V126" s="46">
        <f>SUMIF([1]!COMPROMISOS_2024[[#All],[consecutivo]],Contrato[[#This Row],[RCP]],[1]!COMPROMISOS_2024[[#All],[valor_total]])</f>
        <v>15449052</v>
      </c>
      <c r="W126" s="47">
        <v>45337</v>
      </c>
      <c r="X126" s="47">
        <v>45337</v>
      </c>
      <c r="Y126" s="48">
        <v>45338</v>
      </c>
      <c r="Z126" s="49">
        <v>45519</v>
      </c>
      <c r="AA126" s="123" t="s">
        <v>421</v>
      </c>
      <c r="AB126" s="160" t="s">
        <v>293</v>
      </c>
      <c r="AC126" s="160"/>
      <c r="AD126" s="103">
        <v>202000003696</v>
      </c>
      <c r="AE126" s="54" t="s">
        <v>75</v>
      </c>
      <c r="AF126" s="55" t="str">
        <f>TEXT(LEFT(Contrato[[#This Row],[CONTRATO]],3),"0")</f>
        <v>100</v>
      </c>
      <c r="AG126" s="55" t="str">
        <f>IF(LEN(Contrato[[#This Row],[Contrato2]])=3,Contrato[[#This Row],[Contrato2]],TEXT(Contrato[[#This Row],[Contrato2]],"000"))</f>
        <v>100</v>
      </c>
      <c r="AH126" s="56">
        <f ca="1">IFERROR(_xlfn.DAYS(Contrato[[#This Row],[Fecha Proyectada liquidación]],TODAY())/30,"")</f>
        <v>-2.4666666666666668</v>
      </c>
      <c r="AI126" s="57">
        <f>+Contrato[[#This Row],[FECHA TERMINACIÓN ]]+120</f>
        <v>45639</v>
      </c>
      <c r="AK126" s="59" t="str">
        <f ca="1">IF(Contrato[[#This Row],[FECHA TERMINACIÓN ]]&lt;TODAY(), "Terminado",IF(ISNUMBER(Contrato[[#This Row],[Fecha Real de liquiidación ]]),"Liquidado",IF(Contrato[[#This Row],[FECHA TERMINACIÓN ]]&gt;=TODAY(),"En ejecución","")))</f>
        <v>Terminado</v>
      </c>
      <c r="AL126" s="60">
        <f>SUMIF([1]!COMPROMISOS_2024[[#All],[consecutivo]],Contrato[[#This Row],[RCP]],[1]!COMPROMISOS_2024[[#All],[Total pagado]])</f>
        <v>15449052</v>
      </c>
      <c r="AM126" s="61">
        <f>IFERROR(Contrato[[#This Row],[Pagos]]/Contrato[[#This Row],[VALOR CONTRATO]],0)</f>
        <v>1</v>
      </c>
      <c r="AN126" s="104">
        <f>+Contrato[[#This Row],[VALOR CONTRATO]]-Contrato[[#This Row],[Pagos]]</f>
        <v>0</v>
      </c>
      <c r="AO126" s="54" cm="1">
        <f t="array" ref="AO126">_xlfn.XLOOKUP(Contrato[[#This Row],[DOCUMENTO ]],[1]!PERSONAL_ACTIVO_2024[[#All],[Documento identidad]],[1]!PERSONAL_ACTIVO_2024[[#All],[Mail ]],0,0)</f>
        <v>0</v>
      </c>
      <c r="AP126" s="54" cm="1">
        <f t="array" ref="AP126">_xlfn.XLOOKUP(Contrato[[#This Row],[DOCUMENTO]],[1]!PERSONAL_ACTIVO_2024[[#All],[Documento identidad]],[1]!PERSONAL_ACTIVO_2024[[#All],[Mail ]],0,0)</f>
        <v>0</v>
      </c>
      <c r="AQ126" s="54" cm="1">
        <f t="array" ref="AQ126">IF(ISBLANK(Contrato[[#This Row],[DEPENDENCIA ]]),0,IFERROR(_xlfn.XLOOKUP(Contrato[[#This Row],[DEPENDENCIA ]],[1]!PERSONAL_ACTIVO_2024[[#All],[Dependencia]],[1]!PERSONAL_ACTIVO_2024[[#All],[Mail ]],0,0),0))</f>
        <v>0</v>
      </c>
    </row>
    <row r="127" spans="1:43" s="54" customFormat="1" ht="34.5" customHeight="1" x14ac:dyDescent="0.25">
      <c r="A127" s="27">
        <v>198</v>
      </c>
      <c r="B127" s="26">
        <v>101</v>
      </c>
      <c r="C127" s="28" t="s">
        <v>444</v>
      </c>
      <c r="D127" s="81" t="s">
        <v>123</v>
      </c>
      <c r="E127" s="64" t="s">
        <v>111</v>
      </c>
      <c r="F127" s="114" t="s">
        <v>142</v>
      </c>
      <c r="G127" s="146" t="s">
        <v>445</v>
      </c>
      <c r="H127" s="130">
        <v>3474237</v>
      </c>
      <c r="I127" s="147">
        <v>7908765</v>
      </c>
      <c r="J127" s="148">
        <v>47452590</v>
      </c>
      <c r="K127" s="113" t="s">
        <v>48</v>
      </c>
      <c r="L127" s="96" t="s">
        <v>48</v>
      </c>
      <c r="M127" s="97" t="s">
        <v>125</v>
      </c>
      <c r="N127" s="98" t="str" cm="1">
        <f t="array" ref="N127">_xlfn.XLOOKUP(Contrato[[#This Row],[SUPERVISOR TITULAR]],[1]!PERSONAL_ACTIVO_2024[[#All],[Nombre completo]],[1]!PERSONAL_ACTIVO_2024[[#All],[Documento identidad]],"",0)</f>
        <v/>
      </c>
      <c r="O127" s="97" t="s">
        <v>226</v>
      </c>
      <c r="P127" s="99" t="str" cm="1">
        <f t="array" ref="P127">_xlfn.XLOOKUP(Contrato[[#This Row],[SUPERVISOR SUPLENTE ]],[1]!PERSONAL_ACTIVO_2024[[#All],[Nombre completo]],[1]!PERSONAL_ACTIVO_2024[[#All],[Documento identidad]],"",0)</f>
        <v/>
      </c>
      <c r="Q127" s="159">
        <v>126</v>
      </c>
      <c r="R127" s="42" t="str" cm="1">
        <f t="array" ref="R127">_xlfn.XLOOKUP(Contrato[[#This Row],[CDP]],[1]!DISPONIBILIDADES_2024[[#All],[consecutivo]],[1]!DISPONIBILIDADES_2024[[#All],[fecha_aprobacion]],"",0)</f>
        <v>6/02/2024 16:42</v>
      </c>
      <c r="S127" s="43">
        <f>SUMIF([1]!DISPONIBILIDADES_2024[[#All],[consecutivo]],Contrato[[#This Row],[CDP]],[1]!DISPONIBILIDADES_2024[[#All],[valor_total_rubro]])</f>
        <v>0</v>
      </c>
      <c r="T127" s="44" cm="1">
        <f t="array" ref="T127">_xlfn.XLOOKUP(Contrato[[#This Row],[CONTRATO]]&amp;Contrato[[#This Row],[CDP]],[1]!Corr_Contr_CDP[[#All],[CONTRATO-CDP]],[1]!Corr_Contr_CDP[[#All],[CRP]],_xlfn.XLOOKUP(Contrato[[#This Row],[CDP]],[1]!COMPROMISOS_2024[[#All],[disponibilidad]],[1]!COMPROMISOS_2024[[#All],[consecutivo]],"",0),0)</f>
        <v>1019</v>
      </c>
      <c r="U127" s="45" t="str" cm="1">
        <f t="array" ref="U127">+_xlfn.XLOOKUP(Contrato[[#This Row],[RCP]],[1]!COMPROMISOS_2024[[#All],[consecutivo]],[1]!COMPROMISOS_2024[[#All],[fecha_aprobacion]],"",0)</f>
        <v>16/02/2024 15:16</v>
      </c>
      <c r="V127" s="46">
        <f>SUMIF([1]!COMPROMISOS_2024[[#All],[consecutivo]],Contrato[[#This Row],[RCP]],[1]!COMPROMISOS_2024[[#All],[valor_total]])</f>
        <v>47452590</v>
      </c>
      <c r="W127" s="47">
        <v>45338</v>
      </c>
      <c r="X127" s="47">
        <v>45338</v>
      </c>
      <c r="Y127" s="48">
        <v>45338</v>
      </c>
      <c r="Z127" s="49">
        <v>45519</v>
      </c>
      <c r="AA127" s="123" t="s">
        <v>307</v>
      </c>
      <c r="AB127" s="160" t="s">
        <v>293</v>
      </c>
      <c r="AC127" s="160"/>
      <c r="AD127" s="103">
        <v>202000003697</v>
      </c>
      <c r="AF127" s="55" t="str">
        <f>TEXT(LEFT(Contrato[[#This Row],[CONTRATO]],3),"0")</f>
        <v>101</v>
      </c>
      <c r="AG127" s="55" t="str">
        <f>IF(LEN(Contrato[[#This Row],[Contrato2]])=3,Contrato[[#This Row],[Contrato2]],TEXT(Contrato[[#This Row],[Contrato2]],"000"))</f>
        <v>101</v>
      </c>
      <c r="AH127" s="56">
        <f ca="1">IFERROR(_xlfn.DAYS(Contrato[[#This Row],[Fecha Proyectada liquidación]],TODAY())/30,"")</f>
        <v>-2.4666666666666668</v>
      </c>
      <c r="AI127" s="57">
        <f>+Contrato[[#This Row],[FECHA TERMINACIÓN ]]+120</f>
        <v>45639</v>
      </c>
      <c r="AK127" s="59" t="str">
        <f ca="1">IF(Contrato[[#This Row],[FECHA TERMINACIÓN ]]&lt;TODAY(), "Terminado",IF(ISNUMBER(Contrato[[#This Row],[Fecha Real de liquiidación ]]),"Liquidado",IF(Contrato[[#This Row],[FECHA TERMINACIÓN ]]&gt;=TODAY(),"En ejecución","")))</f>
        <v>Terminado</v>
      </c>
      <c r="AL127" s="60">
        <f>SUMIF([1]!COMPROMISOS_2024[[#All],[consecutivo]],Contrato[[#This Row],[RCP]],[1]!COMPROMISOS_2024[[#All],[Total pagado]])</f>
        <v>47452590</v>
      </c>
      <c r="AM127" s="61">
        <f>IFERROR(Contrato[[#This Row],[Pagos]]/Contrato[[#This Row],[VALOR CONTRATO]],0)</f>
        <v>1</v>
      </c>
      <c r="AN127" s="104">
        <f>+Contrato[[#This Row],[VALOR CONTRATO]]-Contrato[[#This Row],[Pagos]]</f>
        <v>0</v>
      </c>
      <c r="AO127" s="54" cm="1">
        <f t="array" ref="AO127">_xlfn.XLOOKUP(Contrato[[#This Row],[DOCUMENTO ]],[1]!PERSONAL_ACTIVO_2024[[#All],[Documento identidad]],[1]!PERSONAL_ACTIVO_2024[[#All],[Mail ]],0,0)</f>
        <v>0</v>
      </c>
      <c r="AP127" s="54" cm="1">
        <f t="array" ref="AP127">_xlfn.XLOOKUP(Contrato[[#This Row],[DOCUMENTO]],[1]!PERSONAL_ACTIVO_2024[[#All],[Documento identidad]],[1]!PERSONAL_ACTIVO_2024[[#All],[Mail ]],0,0)</f>
        <v>0</v>
      </c>
      <c r="AQ127" s="54" cm="1">
        <f t="array" ref="AQ127">IF(ISBLANK(Contrato[[#This Row],[DEPENDENCIA ]]),0,IFERROR(_xlfn.XLOOKUP(Contrato[[#This Row],[DEPENDENCIA ]],[1]!PERSONAL_ACTIVO_2024[[#All],[Dependencia]],[1]!PERSONAL_ACTIVO_2024[[#All],[Mail ]],0,0),0))</f>
        <v>0</v>
      </c>
    </row>
    <row r="128" spans="1:43" s="54" customFormat="1" ht="34.5" customHeight="1" x14ac:dyDescent="0.25">
      <c r="A128" s="27">
        <v>199</v>
      </c>
      <c r="B128" s="26">
        <v>102</v>
      </c>
      <c r="C128" s="28" t="s">
        <v>446</v>
      </c>
      <c r="D128" s="81" t="s">
        <v>123</v>
      </c>
      <c r="E128" s="64" t="s">
        <v>111</v>
      </c>
      <c r="F128" s="114" t="s">
        <v>142</v>
      </c>
      <c r="G128" s="146" t="s">
        <v>447</v>
      </c>
      <c r="H128" s="130">
        <v>15302841</v>
      </c>
      <c r="I128" s="147">
        <v>6920169</v>
      </c>
      <c r="J128" s="148">
        <v>41521014</v>
      </c>
      <c r="K128" s="113" t="s">
        <v>48</v>
      </c>
      <c r="L128" s="96" t="s">
        <v>48</v>
      </c>
      <c r="M128" s="97" t="s">
        <v>125</v>
      </c>
      <c r="N128" s="98" t="str" cm="1">
        <f t="array" ref="N128">_xlfn.XLOOKUP(Contrato[[#This Row],[SUPERVISOR TITULAR]],[1]!PERSONAL_ACTIVO_2024[[#All],[Nombre completo]],[1]!PERSONAL_ACTIVO_2024[[#All],[Documento identidad]],"",0)</f>
        <v/>
      </c>
      <c r="O128" s="97" t="s">
        <v>226</v>
      </c>
      <c r="P128" s="99" t="str" cm="1">
        <f t="array" ref="P128">_xlfn.XLOOKUP(Contrato[[#This Row],[SUPERVISOR SUPLENTE ]],[1]!PERSONAL_ACTIVO_2024[[#All],[Nombre completo]],[1]!PERSONAL_ACTIVO_2024[[#All],[Documento identidad]],"",0)</f>
        <v/>
      </c>
      <c r="Q128" s="159">
        <v>127</v>
      </c>
      <c r="R128" s="42" t="str" cm="1">
        <f t="array" ref="R128">_xlfn.XLOOKUP(Contrato[[#This Row],[CDP]],[1]!DISPONIBILIDADES_2024[[#All],[consecutivo]],[1]!DISPONIBILIDADES_2024[[#All],[fecha_aprobacion]],"",0)</f>
        <v>6/02/2024 16:46</v>
      </c>
      <c r="S128" s="43">
        <f>SUMIF([1]!DISPONIBILIDADES_2024[[#All],[consecutivo]],Contrato[[#This Row],[CDP]],[1]!DISPONIBILIDADES_2024[[#All],[valor_total_rubro]])</f>
        <v>0</v>
      </c>
      <c r="T128" s="44" cm="1">
        <f t="array" ref="T128">_xlfn.XLOOKUP(Contrato[[#This Row],[CONTRATO]]&amp;Contrato[[#This Row],[CDP]],[1]!Corr_Contr_CDP[[#All],[CONTRATO-CDP]],[1]!Corr_Contr_CDP[[#All],[CRP]],_xlfn.XLOOKUP(Contrato[[#This Row],[CDP]],[1]!COMPROMISOS_2024[[#All],[disponibilidad]],[1]!COMPROMISOS_2024[[#All],[consecutivo]],"",0),0)</f>
        <v>1039</v>
      </c>
      <c r="U128" s="45" t="str" cm="1">
        <f t="array" ref="U128">+_xlfn.XLOOKUP(Contrato[[#This Row],[RCP]],[1]!COMPROMISOS_2024[[#All],[consecutivo]],[1]!COMPROMISOS_2024[[#All],[fecha_aprobacion]],"",0)</f>
        <v>16/02/2024 0:00</v>
      </c>
      <c r="V128" s="46">
        <f>SUMIF([1]!COMPROMISOS_2024[[#All],[consecutivo]],Contrato[[#This Row],[RCP]],[1]!COMPROMISOS_2024[[#All],[valor_total]])</f>
        <v>41521014</v>
      </c>
      <c r="W128" s="47">
        <v>45337</v>
      </c>
      <c r="X128" s="47">
        <v>45338</v>
      </c>
      <c r="Y128" s="48">
        <v>45338</v>
      </c>
      <c r="Z128" s="49">
        <v>45519</v>
      </c>
      <c r="AA128" s="123" t="s">
        <v>307</v>
      </c>
      <c r="AB128" s="160" t="s">
        <v>293</v>
      </c>
      <c r="AC128" s="160"/>
      <c r="AD128" s="103">
        <v>202000003698</v>
      </c>
      <c r="AE128" s="54" t="s">
        <v>75</v>
      </c>
      <c r="AF128" s="55" t="str">
        <f>TEXT(LEFT(Contrato[[#This Row],[CONTRATO]],3),"0")</f>
        <v>102</v>
      </c>
      <c r="AG128" s="55" t="str">
        <f>IF(LEN(Contrato[[#This Row],[Contrato2]])=3,Contrato[[#This Row],[Contrato2]],TEXT(Contrato[[#This Row],[Contrato2]],"000"))</f>
        <v>102</v>
      </c>
      <c r="AH128" s="56">
        <f ca="1">IFERROR(_xlfn.DAYS(Contrato[[#This Row],[Fecha Proyectada liquidación]],TODAY())/30,"")</f>
        <v>-2.4666666666666668</v>
      </c>
      <c r="AI128" s="57">
        <f>+Contrato[[#This Row],[FECHA TERMINACIÓN ]]+120</f>
        <v>45639</v>
      </c>
      <c r="AK128" s="59" t="str">
        <f ca="1">IF(Contrato[[#This Row],[FECHA TERMINACIÓN ]]&lt;TODAY(), "Terminado",IF(ISNUMBER(Contrato[[#This Row],[Fecha Real de liquiidación ]]),"Liquidado",IF(Contrato[[#This Row],[FECHA TERMINACIÓN ]]&gt;=TODAY(),"En ejecución","")))</f>
        <v>Terminado</v>
      </c>
      <c r="AL128" s="60">
        <f>SUMIF([1]!COMPROMISOS_2024[[#All],[consecutivo]],Contrato[[#This Row],[RCP]],[1]!COMPROMISOS_2024[[#All],[Total pagado]])</f>
        <v>41521014</v>
      </c>
      <c r="AM128" s="61">
        <f>IFERROR(Contrato[[#This Row],[Pagos]]/Contrato[[#This Row],[VALOR CONTRATO]],0)</f>
        <v>1</v>
      </c>
      <c r="AN128" s="104">
        <f>+Contrato[[#This Row],[VALOR CONTRATO]]-Contrato[[#This Row],[Pagos]]</f>
        <v>0</v>
      </c>
      <c r="AO128" s="54" cm="1">
        <f t="array" ref="AO128">_xlfn.XLOOKUP(Contrato[[#This Row],[DOCUMENTO ]],[1]!PERSONAL_ACTIVO_2024[[#All],[Documento identidad]],[1]!PERSONAL_ACTIVO_2024[[#All],[Mail ]],0,0)</f>
        <v>0</v>
      </c>
      <c r="AP128" s="54" cm="1">
        <f t="array" ref="AP128">_xlfn.XLOOKUP(Contrato[[#This Row],[DOCUMENTO]],[1]!PERSONAL_ACTIVO_2024[[#All],[Documento identidad]],[1]!PERSONAL_ACTIVO_2024[[#All],[Mail ]],0,0)</f>
        <v>0</v>
      </c>
      <c r="AQ128" s="54" cm="1">
        <f t="array" ref="AQ128">IF(ISBLANK(Contrato[[#This Row],[DEPENDENCIA ]]),0,IFERROR(_xlfn.XLOOKUP(Contrato[[#This Row],[DEPENDENCIA ]],[1]!PERSONAL_ACTIVO_2024[[#All],[Dependencia]],[1]!PERSONAL_ACTIVO_2024[[#All],[Mail ]],0,0),0))</f>
        <v>0</v>
      </c>
    </row>
    <row r="129" spans="1:43" s="54" customFormat="1" ht="34.5" customHeight="1" x14ac:dyDescent="0.25">
      <c r="A129" s="27">
        <v>200</v>
      </c>
      <c r="B129" s="26">
        <v>103</v>
      </c>
      <c r="C129" s="28" t="s">
        <v>448</v>
      </c>
      <c r="D129" s="81" t="s">
        <v>123</v>
      </c>
      <c r="E129" s="64" t="s">
        <v>111</v>
      </c>
      <c r="F129" s="114" t="s">
        <v>142</v>
      </c>
      <c r="G129" s="146" t="s">
        <v>449</v>
      </c>
      <c r="H129" s="130">
        <v>1036622309</v>
      </c>
      <c r="I129" s="147">
        <v>4908936</v>
      </c>
      <c r="J129" s="148">
        <v>29453616</v>
      </c>
      <c r="K129" s="113" t="s">
        <v>48</v>
      </c>
      <c r="L129" s="96" t="s">
        <v>48</v>
      </c>
      <c r="M129" s="97" t="s">
        <v>125</v>
      </c>
      <c r="N129" s="98" t="str" cm="1">
        <f t="array" ref="N129">_xlfn.XLOOKUP(Contrato[[#This Row],[SUPERVISOR TITULAR]],[1]!PERSONAL_ACTIVO_2024[[#All],[Nombre completo]],[1]!PERSONAL_ACTIVO_2024[[#All],[Documento identidad]],"",0)</f>
        <v/>
      </c>
      <c r="O129" s="97" t="s">
        <v>226</v>
      </c>
      <c r="P129" s="99" t="str" cm="1">
        <f t="array" ref="P129">_xlfn.XLOOKUP(Contrato[[#This Row],[SUPERVISOR SUPLENTE ]],[1]!PERSONAL_ACTIVO_2024[[#All],[Nombre completo]],[1]!PERSONAL_ACTIVO_2024[[#All],[Documento identidad]],"",0)</f>
        <v/>
      </c>
      <c r="Q129" s="159">
        <v>128</v>
      </c>
      <c r="R129" s="42" t="str" cm="1">
        <f t="array" ref="R129">_xlfn.XLOOKUP(Contrato[[#This Row],[CDP]],[1]!DISPONIBILIDADES_2024[[#All],[consecutivo]],[1]!DISPONIBILIDADES_2024[[#All],[fecha_aprobacion]],"",0)</f>
        <v>6/02/2024 16:47</v>
      </c>
      <c r="S129" s="43">
        <f>SUMIF([1]!DISPONIBILIDADES_2024[[#All],[consecutivo]],Contrato[[#This Row],[CDP]],[1]!DISPONIBILIDADES_2024[[#All],[valor_total_rubro]])</f>
        <v>0</v>
      </c>
      <c r="T129" s="44" cm="1">
        <f t="array" ref="T129">_xlfn.XLOOKUP(Contrato[[#This Row],[CONTRATO]]&amp;Contrato[[#This Row],[CDP]],[1]!Corr_Contr_CDP[[#All],[CONTRATO-CDP]],[1]!Corr_Contr_CDP[[#All],[CRP]],_xlfn.XLOOKUP(Contrato[[#This Row],[CDP]],[1]!COMPROMISOS_2024[[#All],[disponibilidad]],[1]!COMPROMISOS_2024[[#All],[consecutivo]],"",0),0)</f>
        <v>964</v>
      </c>
      <c r="U129" s="45" t="str" cm="1">
        <f t="array" ref="U129">+_xlfn.XLOOKUP(Contrato[[#This Row],[RCP]],[1]!COMPROMISOS_2024[[#All],[consecutivo]],[1]!COMPROMISOS_2024[[#All],[fecha_aprobacion]],"",0)</f>
        <v>16/02/2024 6:57</v>
      </c>
      <c r="V129" s="46">
        <f>SUMIF([1]!COMPROMISOS_2024[[#All],[consecutivo]],Contrato[[#This Row],[RCP]],[1]!COMPROMISOS_2024[[#All],[valor_total]])</f>
        <v>29453616</v>
      </c>
      <c r="W129" s="47">
        <v>45337</v>
      </c>
      <c r="X129" s="47">
        <v>45338</v>
      </c>
      <c r="Y129" s="48">
        <v>45338</v>
      </c>
      <c r="Z129" s="49">
        <v>45519</v>
      </c>
      <c r="AA129" s="123" t="s">
        <v>307</v>
      </c>
      <c r="AB129" s="160" t="s">
        <v>293</v>
      </c>
      <c r="AC129" s="160"/>
      <c r="AD129" s="103">
        <v>202000003699</v>
      </c>
      <c r="AE129" s="54" t="s">
        <v>75</v>
      </c>
      <c r="AF129" s="55" t="str">
        <f>TEXT(LEFT(Contrato[[#This Row],[CONTRATO]],3),"0")</f>
        <v>103</v>
      </c>
      <c r="AG129" s="55" t="str">
        <f>IF(LEN(Contrato[[#This Row],[Contrato2]])=3,Contrato[[#This Row],[Contrato2]],TEXT(Contrato[[#This Row],[Contrato2]],"000"))</f>
        <v>103</v>
      </c>
      <c r="AH129" s="56">
        <f ca="1">IFERROR(_xlfn.DAYS(Contrato[[#This Row],[Fecha Proyectada liquidación]],TODAY())/30,"")</f>
        <v>-2.4666666666666668</v>
      </c>
      <c r="AI129" s="57">
        <f>+Contrato[[#This Row],[FECHA TERMINACIÓN ]]+120</f>
        <v>45639</v>
      </c>
      <c r="AK129" s="59" t="str">
        <f ca="1">IF(Contrato[[#This Row],[FECHA TERMINACIÓN ]]&lt;TODAY(), "Terminado",IF(ISNUMBER(Contrato[[#This Row],[Fecha Real de liquiidación ]]),"Liquidado",IF(Contrato[[#This Row],[FECHA TERMINACIÓN ]]&gt;=TODAY(),"En ejecución","")))</f>
        <v>Terminado</v>
      </c>
      <c r="AL129" s="60">
        <f>SUMIF([1]!COMPROMISOS_2024[[#All],[consecutivo]],Contrato[[#This Row],[RCP]],[1]!COMPROMISOS_2024[[#All],[Total pagado]])</f>
        <v>29453616</v>
      </c>
      <c r="AM129" s="61">
        <f>IFERROR(Contrato[[#This Row],[Pagos]]/Contrato[[#This Row],[VALOR CONTRATO]],0)</f>
        <v>1</v>
      </c>
      <c r="AN129" s="104">
        <f>+Contrato[[#This Row],[VALOR CONTRATO]]-Contrato[[#This Row],[Pagos]]</f>
        <v>0</v>
      </c>
      <c r="AO129" s="54" cm="1">
        <f t="array" ref="AO129">_xlfn.XLOOKUP(Contrato[[#This Row],[DOCUMENTO ]],[1]!PERSONAL_ACTIVO_2024[[#All],[Documento identidad]],[1]!PERSONAL_ACTIVO_2024[[#All],[Mail ]],0,0)</f>
        <v>0</v>
      </c>
      <c r="AP129" s="54" cm="1">
        <f t="array" ref="AP129">_xlfn.XLOOKUP(Contrato[[#This Row],[DOCUMENTO]],[1]!PERSONAL_ACTIVO_2024[[#All],[Documento identidad]],[1]!PERSONAL_ACTIVO_2024[[#All],[Mail ]],0,0)</f>
        <v>0</v>
      </c>
      <c r="AQ129" s="54" cm="1">
        <f t="array" ref="AQ129">IF(ISBLANK(Contrato[[#This Row],[DEPENDENCIA ]]),0,IFERROR(_xlfn.XLOOKUP(Contrato[[#This Row],[DEPENDENCIA ]],[1]!PERSONAL_ACTIVO_2024[[#All],[Dependencia]],[1]!PERSONAL_ACTIVO_2024[[#All],[Mail ]],0,0),0))</f>
        <v>0</v>
      </c>
    </row>
    <row r="130" spans="1:43" s="54" customFormat="1" ht="34.5" customHeight="1" x14ac:dyDescent="0.25">
      <c r="A130" s="27">
        <v>201</v>
      </c>
      <c r="B130" s="26">
        <v>104</v>
      </c>
      <c r="C130" s="28" t="s">
        <v>450</v>
      </c>
      <c r="D130" s="81" t="s">
        <v>123</v>
      </c>
      <c r="E130" s="64" t="s">
        <v>111</v>
      </c>
      <c r="F130" s="114" t="s">
        <v>142</v>
      </c>
      <c r="G130" s="146" t="s">
        <v>451</v>
      </c>
      <c r="H130" s="130">
        <v>1146434793</v>
      </c>
      <c r="I130" s="147">
        <v>3952382</v>
      </c>
      <c r="J130" s="148">
        <v>23714292</v>
      </c>
      <c r="K130" s="113" t="s">
        <v>48</v>
      </c>
      <c r="L130" s="96" t="s">
        <v>48</v>
      </c>
      <c r="M130" s="97" t="s">
        <v>222</v>
      </c>
      <c r="N130" s="98" cm="1">
        <f t="array" ref="N130">_xlfn.XLOOKUP(Contrato[[#This Row],[SUPERVISOR TITULAR]],[1]!PERSONAL_ACTIVO_2024[[#All],[Nombre completo]],[1]!PERSONAL_ACTIVO_2024[[#All],[Documento identidad]],"",0)</f>
        <v>10267189</v>
      </c>
      <c r="O130" s="97" t="s">
        <v>218</v>
      </c>
      <c r="P130" s="99" cm="1">
        <f t="array" ref="P130">_xlfn.XLOOKUP(Contrato[[#This Row],[SUPERVISOR SUPLENTE ]],[1]!PERSONAL_ACTIVO_2024[[#All],[Nombre completo]],[1]!PERSONAL_ACTIVO_2024[[#All],[Documento identidad]],"",0)</f>
        <v>98556206</v>
      </c>
      <c r="Q130" s="159">
        <v>129</v>
      </c>
      <c r="R130" s="42" t="str" cm="1">
        <f t="array" ref="R130">_xlfn.XLOOKUP(Contrato[[#This Row],[CDP]],[1]!DISPONIBILIDADES_2024[[#All],[consecutivo]],[1]!DISPONIBILIDADES_2024[[#All],[fecha_aprobacion]],"",0)</f>
        <v>6/02/2024 16:49</v>
      </c>
      <c r="S130" s="43">
        <f>SUMIF([1]!DISPONIBILIDADES_2024[[#All],[consecutivo]],Contrato[[#This Row],[CDP]],[1]!DISPONIBILIDADES_2024[[#All],[valor_total_rubro]])</f>
        <v>0</v>
      </c>
      <c r="T130" s="44" cm="1">
        <f t="array" ref="T130">_xlfn.XLOOKUP(Contrato[[#This Row],[CONTRATO]]&amp;Contrato[[#This Row],[CDP]],[1]!Corr_Contr_CDP[[#All],[CONTRATO-CDP]],[1]!Corr_Contr_CDP[[#All],[CRP]],_xlfn.XLOOKUP(Contrato[[#This Row],[CDP]],[1]!COMPROMISOS_2024[[#All],[disponibilidad]],[1]!COMPROMISOS_2024[[#All],[consecutivo]],"",0),0)</f>
        <v>965</v>
      </c>
      <c r="U130" s="45" t="str" cm="1">
        <f t="array" ref="U130">+_xlfn.XLOOKUP(Contrato[[#This Row],[RCP]],[1]!COMPROMISOS_2024[[#All],[consecutivo]],[1]!COMPROMISOS_2024[[#All],[fecha_aprobacion]],"",0)</f>
        <v>16/02/2024 7:01</v>
      </c>
      <c r="V130" s="46">
        <f>SUMIF([1]!COMPROMISOS_2024[[#All],[consecutivo]],Contrato[[#This Row],[RCP]],[1]!COMPROMISOS_2024[[#All],[valor_total]])</f>
        <v>23714292</v>
      </c>
      <c r="W130" s="47">
        <v>45337</v>
      </c>
      <c r="X130" s="47">
        <v>45338</v>
      </c>
      <c r="Y130" s="48">
        <v>45338</v>
      </c>
      <c r="Z130" s="49">
        <v>45519</v>
      </c>
      <c r="AA130" s="177" t="s">
        <v>307</v>
      </c>
      <c r="AB130" s="160" t="s">
        <v>293</v>
      </c>
      <c r="AC130" s="160"/>
      <c r="AD130" s="103">
        <v>202000003700</v>
      </c>
      <c r="AE130" s="54" t="s">
        <v>75</v>
      </c>
      <c r="AF130" s="55" t="str">
        <f>TEXT(LEFT(Contrato[[#This Row],[CONTRATO]],3),"0")</f>
        <v>104</v>
      </c>
      <c r="AG130" s="55" t="str">
        <f>IF(LEN(Contrato[[#This Row],[Contrato2]])=3,Contrato[[#This Row],[Contrato2]],TEXT(Contrato[[#This Row],[Contrato2]],"000"))</f>
        <v>104</v>
      </c>
      <c r="AH130" s="56">
        <f ca="1">IFERROR(_xlfn.DAYS(Contrato[[#This Row],[Fecha Proyectada liquidación]],TODAY())/30,"")</f>
        <v>-2.4666666666666668</v>
      </c>
      <c r="AI130" s="57">
        <f>+Contrato[[#This Row],[FECHA TERMINACIÓN ]]+120</f>
        <v>45639</v>
      </c>
      <c r="AK130" s="59" t="str">
        <f ca="1">IF(Contrato[[#This Row],[FECHA TERMINACIÓN ]]&lt;TODAY(), "Terminado",IF(ISNUMBER(Contrato[[#This Row],[Fecha Real de liquiidación ]]),"Liquidado",IF(Contrato[[#This Row],[FECHA TERMINACIÓN ]]&gt;=TODAY(),"En ejecución","")))</f>
        <v>Terminado</v>
      </c>
      <c r="AL130" s="60">
        <f>SUMIF([1]!COMPROMISOS_2024[[#All],[consecutivo]],Contrato[[#This Row],[RCP]],[1]!COMPROMISOS_2024[[#All],[Total pagado]])</f>
        <v>23714292</v>
      </c>
      <c r="AM130" s="61">
        <f>IFERROR(Contrato[[#This Row],[Pagos]]/Contrato[[#This Row],[VALOR CONTRATO]],0)</f>
        <v>1</v>
      </c>
      <c r="AN130" s="104">
        <f>+Contrato[[#This Row],[VALOR CONTRATO]]-Contrato[[#This Row],[Pagos]]</f>
        <v>0</v>
      </c>
      <c r="AO130" s="54" t="str" cm="1">
        <f t="array" ref="AO130">_xlfn.XLOOKUP(Contrato[[#This Row],[DOCUMENTO ]],[1]!PERSONAL_ACTIVO_2024[[#All],[Documento identidad]],[1]!PERSONAL_ACTIVO_2024[[#All],[Mail ]],0,0)</f>
        <v>hveleza@indeportesantioquia.gov.co</v>
      </c>
      <c r="AP130" s="54" t="str" cm="1">
        <f t="array" ref="AP130">_xlfn.XLOOKUP(Contrato[[#This Row],[DOCUMENTO]],[1]!PERSONAL_ACTIVO_2024[[#All],[Documento identidad]],[1]!PERSONAL_ACTIVO_2024[[#All],[Mail ]],0,0)</f>
        <v>ahiguitae@indeportesantioquia.gov.co</v>
      </c>
      <c r="AQ130" s="54" cm="1">
        <f t="array" ref="AQ130">IF(ISBLANK(Contrato[[#This Row],[DEPENDENCIA ]]),0,IFERROR(_xlfn.XLOOKUP(Contrato[[#This Row],[DEPENDENCIA ]],[1]!PERSONAL_ACTIVO_2024[[#All],[Dependencia]],[1]!PERSONAL_ACTIVO_2024[[#All],[Mail ]],0,0),0))</f>
        <v>0</v>
      </c>
    </row>
    <row r="131" spans="1:43" s="54" customFormat="1" ht="34.5" customHeight="1" x14ac:dyDescent="0.25">
      <c r="A131" s="27">
        <v>202</v>
      </c>
      <c r="B131" s="26">
        <v>105</v>
      </c>
      <c r="C131" s="28" t="s">
        <v>452</v>
      </c>
      <c r="D131" s="81" t="s">
        <v>123</v>
      </c>
      <c r="E131" s="64" t="s">
        <v>111</v>
      </c>
      <c r="F131" s="114" t="s">
        <v>142</v>
      </c>
      <c r="G131" s="146" t="s">
        <v>453</v>
      </c>
      <c r="H131" s="130">
        <v>1203364</v>
      </c>
      <c r="I131" s="147">
        <v>7908765</v>
      </c>
      <c r="J131" s="148">
        <v>18453785</v>
      </c>
      <c r="K131" s="164" t="s">
        <v>454</v>
      </c>
      <c r="L131" s="96" t="s">
        <v>48</v>
      </c>
      <c r="M131" s="97" t="s">
        <v>222</v>
      </c>
      <c r="N131" s="98" cm="1">
        <f t="array" ref="N131">_xlfn.XLOOKUP(Contrato[[#This Row],[SUPERVISOR TITULAR]],[1]!PERSONAL_ACTIVO_2024[[#All],[Nombre completo]],[1]!PERSONAL_ACTIVO_2024[[#All],[Documento identidad]],"",0)</f>
        <v>10267189</v>
      </c>
      <c r="O131" s="97" t="s">
        <v>218</v>
      </c>
      <c r="P131" s="99" cm="1">
        <f t="array" ref="P131">_xlfn.XLOOKUP(Contrato[[#This Row],[SUPERVISOR SUPLENTE ]],[1]!PERSONAL_ACTIVO_2024[[#All],[Nombre completo]],[1]!PERSONAL_ACTIVO_2024[[#All],[Documento identidad]],"",0)</f>
        <v>98556206</v>
      </c>
      <c r="Q131" s="159">
        <v>130</v>
      </c>
      <c r="R131" s="42" t="str" cm="1">
        <f t="array" ref="R131">_xlfn.XLOOKUP(Contrato[[#This Row],[CDP]],[1]!DISPONIBILIDADES_2024[[#All],[consecutivo]],[1]!DISPONIBILIDADES_2024[[#All],[fecha_aprobacion]],"",0)</f>
        <v>6/02/2024 16:51</v>
      </c>
      <c r="S131" s="43">
        <f>SUMIF([1]!DISPONIBILIDADES_2024[[#All],[consecutivo]],Contrato[[#This Row],[CDP]],[1]!DISPONIBILIDADES_2024[[#All],[valor_total_rubro]])</f>
        <v>0</v>
      </c>
      <c r="T131" s="44" cm="1">
        <f t="array" ref="T131">_xlfn.XLOOKUP(Contrato[[#This Row],[CONTRATO]]&amp;Contrato[[#This Row],[CDP]],[1]!Corr_Contr_CDP[[#All],[CONTRATO-CDP]],[1]!Corr_Contr_CDP[[#All],[CRP]],_xlfn.XLOOKUP(Contrato[[#This Row],[CDP]],[1]!COMPROMISOS_2024[[#All],[disponibilidad]],[1]!COMPROMISOS_2024[[#All],[consecutivo]],"",0),0)</f>
        <v>1030</v>
      </c>
      <c r="U131" s="45" t="str" cm="1">
        <f t="array" ref="U131">+_xlfn.XLOOKUP(Contrato[[#This Row],[RCP]],[1]!COMPROMISOS_2024[[#All],[consecutivo]],[1]!COMPROMISOS_2024[[#All],[fecha_aprobacion]],"",0)</f>
        <v>16/02/2024 16:20</v>
      </c>
      <c r="V131" s="46">
        <f>SUMIF([1]!COMPROMISOS_2024[[#All],[consecutivo]],Contrato[[#This Row],[RCP]],[1]!COMPROMISOS_2024[[#All],[valor_total]])</f>
        <v>18453785</v>
      </c>
      <c r="W131" s="47">
        <v>45337</v>
      </c>
      <c r="X131" s="47">
        <v>45338</v>
      </c>
      <c r="Y131" s="48">
        <v>45338</v>
      </c>
      <c r="Z131" s="49">
        <v>45519</v>
      </c>
      <c r="AA131" s="123" t="s">
        <v>307</v>
      </c>
      <c r="AB131" s="160" t="s">
        <v>455</v>
      </c>
      <c r="AC131" s="160"/>
      <c r="AD131" s="103">
        <v>202000003701</v>
      </c>
      <c r="AE131" s="54" t="s">
        <v>75</v>
      </c>
      <c r="AF131" s="55" t="str">
        <f>TEXT(LEFT(Contrato[[#This Row],[CONTRATO]],3),"0")</f>
        <v>105</v>
      </c>
      <c r="AG131" s="55" t="str">
        <f>IF(LEN(Contrato[[#This Row],[Contrato2]])=3,Contrato[[#This Row],[Contrato2]],TEXT(Contrato[[#This Row],[Contrato2]],"000"))</f>
        <v>105</v>
      </c>
      <c r="AH131" s="56">
        <f ca="1">IFERROR(_xlfn.DAYS(Contrato[[#This Row],[Fecha Proyectada liquidación]],TODAY())/30,"")</f>
        <v>-2.4666666666666668</v>
      </c>
      <c r="AI131" s="57">
        <f>+Contrato[[#This Row],[FECHA TERMINACIÓN ]]+120</f>
        <v>45639</v>
      </c>
      <c r="AK131" s="59" t="str">
        <f ca="1">IF(Contrato[[#This Row],[FECHA TERMINACIÓN ]]&lt;TODAY(), "Terminado",IF(ISNUMBER(Contrato[[#This Row],[Fecha Real de liquiidación ]]),"Liquidado",IF(Contrato[[#This Row],[FECHA TERMINACIÓN ]]&gt;=TODAY(),"En ejecución","")))</f>
        <v>Terminado</v>
      </c>
      <c r="AL131" s="60">
        <f>SUMIF([1]!COMPROMISOS_2024[[#All],[consecutivo]],Contrato[[#This Row],[RCP]],[1]!COMPROMISOS_2024[[#All],[Total pagado]])</f>
        <v>18453785</v>
      </c>
      <c r="AM131" s="61">
        <f>IFERROR(Contrato[[#This Row],[Pagos]]/Contrato[[#This Row],[VALOR CONTRATO]],0)</f>
        <v>1</v>
      </c>
      <c r="AN131" s="104">
        <f>+Contrato[[#This Row],[VALOR CONTRATO]]-Contrato[[#This Row],[Pagos]]</f>
        <v>0</v>
      </c>
      <c r="AO131" s="54" t="str" cm="1">
        <f t="array" ref="AO131">_xlfn.XLOOKUP(Contrato[[#This Row],[DOCUMENTO ]],[1]!PERSONAL_ACTIVO_2024[[#All],[Documento identidad]],[1]!PERSONAL_ACTIVO_2024[[#All],[Mail ]],0,0)</f>
        <v>hveleza@indeportesantioquia.gov.co</v>
      </c>
      <c r="AP131" s="54" t="str" cm="1">
        <f t="array" ref="AP131">_xlfn.XLOOKUP(Contrato[[#This Row],[DOCUMENTO]],[1]!PERSONAL_ACTIVO_2024[[#All],[Documento identidad]],[1]!PERSONAL_ACTIVO_2024[[#All],[Mail ]],0,0)</f>
        <v>ahiguitae@indeportesantioquia.gov.co</v>
      </c>
      <c r="AQ131" s="54" cm="1">
        <f t="array" ref="AQ131">IF(ISBLANK(Contrato[[#This Row],[DEPENDENCIA ]]),0,IFERROR(_xlfn.XLOOKUP(Contrato[[#This Row],[DEPENDENCIA ]],[1]!PERSONAL_ACTIVO_2024[[#All],[Dependencia]],[1]!PERSONAL_ACTIVO_2024[[#All],[Mail ]],0,0),0))</f>
        <v>0</v>
      </c>
    </row>
    <row r="132" spans="1:43" s="54" customFormat="1" ht="34.5" customHeight="1" x14ac:dyDescent="0.25">
      <c r="A132" s="27">
        <v>203</v>
      </c>
      <c r="B132" s="26">
        <v>106</v>
      </c>
      <c r="C132" s="28" t="s">
        <v>456</v>
      </c>
      <c r="D132" s="81" t="s">
        <v>123</v>
      </c>
      <c r="E132" s="64" t="s">
        <v>111</v>
      </c>
      <c r="F132" s="114" t="s">
        <v>142</v>
      </c>
      <c r="G132" s="146" t="s">
        <v>457</v>
      </c>
      <c r="H132" s="130">
        <v>1128401285</v>
      </c>
      <c r="I132" s="147">
        <v>2574842</v>
      </c>
      <c r="J132" s="148">
        <v>15449052</v>
      </c>
      <c r="K132" s="113" t="s">
        <v>48</v>
      </c>
      <c r="L132" s="96" t="s">
        <v>48</v>
      </c>
      <c r="M132" s="97" t="s">
        <v>222</v>
      </c>
      <c r="N132" s="98" cm="1">
        <f t="array" ref="N132">_xlfn.XLOOKUP(Contrato[[#This Row],[SUPERVISOR TITULAR]],[1]!PERSONAL_ACTIVO_2024[[#All],[Nombre completo]],[1]!PERSONAL_ACTIVO_2024[[#All],[Documento identidad]],"",0)</f>
        <v>10267189</v>
      </c>
      <c r="O132" s="97" t="s">
        <v>218</v>
      </c>
      <c r="P132" s="99" cm="1">
        <f t="array" ref="P132">_xlfn.XLOOKUP(Contrato[[#This Row],[SUPERVISOR SUPLENTE ]],[1]!PERSONAL_ACTIVO_2024[[#All],[Nombre completo]],[1]!PERSONAL_ACTIVO_2024[[#All],[Documento identidad]],"",0)</f>
        <v>98556206</v>
      </c>
      <c r="Q132" s="159">
        <v>132</v>
      </c>
      <c r="R132" s="42" t="str" cm="1">
        <f t="array" ref="R132">_xlfn.XLOOKUP(Contrato[[#This Row],[CDP]],[1]!DISPONIBILIDADES_2024[[#All],[consecutivo]],[1]!DISPONIBILIDADES_2024[[#All],[fecha_aprobacion]],"",0)</f>
        <v>6/02/2024 16:55</v>
      </c>
      <c r="S132" s="43">
        <f>SUMIF([1]!DISPONIBILIDADES_2024[[#All],[consecutivo]],Contrato[[#This Row],[CDP]],[1]!DISPONIBILIDADES_2024[[#All],[valor_total_rubro]])</f>
        <v>0</v>
      </c>
      <c r="T132" s="44" cm="1">
        <f t="array" ref="T132">_xlfn.XLOOKUP(Contrato[[#This Row],[CONTRATO]]&amp;Contrato[[#This Row],[CDP]],[1]!Corr_Contr_CDP[[#All],[CONTRATO-CDP]],[1]!Corr_Contr_CDP[[#All],[CRP]],_xlfn.XLOOKUP(Contrato[[#This Row],[CDP]],[1]!COMPROMISOS_2024[[#All],[disponibilidad]],[1]!COMPROMISOS_2024[[#All],[consecutivo]],"",0),0)</f>
        <v>986</v>
      </c>
      <c r="U132" s="45" t="str" cm="1">
        <f t="array" ref="U132">+_xlfn.XLOOKUP(Contrato[[#This Row],[RCP]],[1]!COMPROMISOS_2024[[#All],[consecutivo]],[1]!COMPROMISOS_2024[[#All],[fecha_aprobacion]],"",0)</f>
        <v>16/02/2024 10:28</v>
      </c>
      <c r="V132" s="46">
        <f>SUMIF([1]!COMPROMISOS_2024[[#All],[consecutivo]],Contrato[[#This Row],[RCP]],[1]!COMPROMISOS_2024[[#All],[valor_total]])</f>
        <v>15449052</v>
      </c>
      <c r="W132" s="47">
        <v>45337</v>
      </c>
      <c r="X132" s="47">
        <v>45338</v>
      </c>
      <c r="Y132" s="48">
        <v>45338</v>
      </c>
      <c r="Z132" s="49">
        <v>45519</v>
      </c>
      <c r="AA132" s="123" t="s">
        <v>307</v>
      </c>
      <c r="AB132" s="160" t="s">
        <v>293</v>
      </c>
      <c r="AC132" s="160"/>
      <c r="AD132" s="103">
        <v>202000003702</v>
      </c>
      <c r="AE132" s="54" t="s">
        <v>75</v>
      </c>
      <c r="AF132" s="55" t="str">
        <f>TEXT(LEFT(Contrato[[#This Row],[CONTRATO]],3),"0")</f>
        <v>106</v>
      </c>
      <c r="AG132" s="55" t="str">
        <f>IF(LEN(Contrato[[#This Row],[Contrato2]])=3,Contrato[[#This Row],[Contrato2]],TEXT(Contrato[[#This Row],[Contrato2]],"000"))</f>
        <v>106</v>
      </c>
      <c r="AH132" s="56">
        <f ca="1">IFERROR(_xlfn.DAYS(Contrato[[#This Row],[Fecha Proyectada liquidación]],TODAY())/30,"")</f>
        <v>-2.4666666666666668</v>
      </c>
      <c r="AI132" s="57">
        <f>+Contrato[[#This Row],[FECHA TERMINACIÓN ]]+120</f>
        <v>45639</v>
      </c>
      <c r="AK132" s="59" t="str">
        <f ca="1">IF(Contrato[[#This Row],[FECHA TERMINACIÓN ]]&lt;TODAY(), "Terminado",IF(ISNUMBER(Contrato[[#This Row],[Fecha Real de liquiidación ]]),"Liquidado",IF(Contrato[[#This Row],[FECHA TERMINACIÓN ]]&gt;=TODAY(),"En ejecución","")))</f>
        <v>Terminado</v>
      </c>
      <c r="AL132" s="60">
        <f>SUMIF([1]!COMPROMISOS_2024[[#All],[consecutivo]],Contrato[[#This Row],[RCP]],[1]!COMPROMISOS_2024[[#All],[Total pagado]])</f>
        <v>15449052</v>
      </c>
      <c r="AM132" s="61">
        <f>IFERROR(Contrato[[#This Row],[Pagos]]/Contrato[[#This Row],[VALOR CONTRATO]],0)</f>
        <v>1</v>
      </c>
      <c r="AN132" s="104">
        <f>+Contrato[[#This Row],[VALOR CONTRATO]]-Contrato[[#This Row],[Pagos]]</f>
        <v>0</v>
      </c>
      <c r="AO132" s="54" t="str" cm="1">
        <f t="array" ref="AO132">_xlfn.XLOOKUP(Contrato[[#This Row],[DOCUMENTO ]],[1]!PERSONAL_ACTIVO_2024[[#All],[Documento identidad]],[1]!PERSONAL_ACTIVO_2024[[#All],[Mail ]],0,0)</f>
        <v>hveleza@indeportesantioquia.gov.co</v>
      </c>
      <c r="AP132" s="54" t="str" cm="1">
        <f t="array" ref="AP132">_xlfn.XLOOKUP(Contrato[[#This Row],[DOCUMENTO]],[1]!PERSONAL_ACTIVO_2024[[#All],[Documento identidad]],[1]!PERSONAL_ACTIVO_2024[[#All],[Mail ]],0,0)</f>
        <v>ahiguitae@indeportesantioquia.gov.co</v>
      </c>
      <c r="AQ132" s="54" cm="1">
        <f t="array" ref="AQ132">IF(ISBLANK(Contrato[[#This Row],[DEPENDENCIA ]]),0,IFERROR(_xlfn.XLOOKUP(Contrato[[#This Row],[DEPENDENCIA ]],[1]!PERSONAL_ACTIVO_2024[[#All],[Dependencia]],[1]!PERSONAL_ACTIVO_2024[[#All],[Mail ]],0,0),0))</f>
        <v>0</v>
      </c>
    </row>
    <row r="133" spans="1:43" s="54" customFormat="1" ht="34.5" customHeight="1" x14ac:dyDescent="0.25">
      <c r="A133" s="27">
        <v>204</v>
      </c>
      <c r="B133" s="26">
        <v>107</v>
      </c>
      <c r="C133" s="28" t="s">
        <v>458</v>
      </c>
      <c r="D133" s="81" t="s">
        <v>123</v>
      </c>
      <c r="E133" s="64" t="s">
        <v>111</v>
      </c>
      <c r="F133" s="114" t="s">
        <v>142</v>
      </c>
      <c r="G133" s="146" t="s">
        <v>459</v>
      </c>
      <c r="H133" s="130">
        <v>1007239999</v>
      </c>
      <c r="I133" s="147">
        <v>2574842</v>
      </c>
      <c r="J133" s="148">
        <v>15449052</v>
      </c>
      <c r="K133" s="113" t="s">
        <v>48</v>
      </c>
      <c r="L133" s="96" t="s">
        <v>48</v>
      </c>
      <c r="M133" s="97" t="s">
        <v>222</v>
      </c>
      <c r="N133" s="98" cm="1">
        <f t="array" ref="N133">_xlfn.XLOOKUP(Contrato[[#This Row],[SUPERVISOR TITULAR]],[1]!PERSONAL_ACTIVO_2024[[#All],[Nombre completo]],[1]!PERSONAL_ACTIVO_2024[[#All],[Documento identidad]],"",0)</f>
        <v>10267189</v>
      </c>
      <c r="O133" s="97" t="s">
        <v>218</v>
      </c>
      <c r="P133" s="99" cm="1">
        <f t="array" ref="P133">_xlfn.XLOOKUP(Contrato[[#This Row],[SUPERVISOR SUPLENTE ]],[1]!PERSONAL_ACTIVO_2024[[#All],[Nombre completo]],[1]!PERSONAL_ACTIVO_2024[[#All],[Documento identidad]],"",0)</f>
        <v>98556206</v>
      </c>
      <c r="Q133" s="159">
        <v>133</v>
      </c>
      <c r="R133" s="42" t="str" cm="1">
        <f t="array" ref="R133">_xlfn.XLOOKUP(Contrato[[#This Row],[CDP]],[1]!DISPONIBILIDADES_2024[[#All],[consecutivo]],[1]!DISPONIBILIDADES_2024[[#All],[fecha_aprobacion]],"",0)</f>
        <v>6/02/2024 16:57</v>
      </c>
      <c r="S133" s="43">
        <f>SUMIF([1]!DISPONIBILIDADES_2024[[#All],[consecutivo]],Contrato[[#This Row],[CDP]],[1]!DISPONIBILIDADES_2024[[#All],[valor_total_rubro]])</f>
        <v>0</v>
      </c>
      <c r="T133" s="44" cm="1">
        <f t="array" ref="T133">_xlfn.XLOOKUP(Contrato[[#This Row],[CONTRATO]]&amp;Contrato[[#This Row],[CDP]],[1]!Corr_Contr_CDP[[#All],[CONTRATO-CDP]],[1]!Corr_Contr_CDP[[#All],[CRP]],_xlfn.XLOOKUP(Contrato[[#This Row],[CDP]],[1]!COMPROMISOS_2024[[#All],[disponibilidad]],[1]!COMPROMISOS_2024[[#All],[consecutivo]],"",0),0)</f>
        <v>925</v>
      </c>
      <c r="U133" s="45" t="str" cm="1">
        <f t="array" ref="U133">+_xlfn.XLOOKUP(Contrato[[#This Row],[RCP]],[1]!COMPROMISOS_2024[[#All],[consecutivo]],[1]!COMPROMISOS_2024[[#All],[fecha_aprobacion]],"",0)</f>
        <v>15/02/2024 14:31</v>
      </c>
      <c r="V133" s="46">
        <f>SUMIF([1]!COMPROMISOS_2024[[#All],[consecutivo]],Contrato[[#This Row],[RCP]],[1]!COMPROMISOS_2024[[#All],[valor_total]])</f>
        <v>15449052</v>
      </c>
      <c r="W133" s="47">
        <v>45336</v>
      </c>
      <c r="X133" s="47">
        <v>45337</v>
      </c>
      <c r="Y133" s="48">
        <v>45338</v>
      </c>
      <c r="Z133" s="49">
        <v>45519</v>
      </c>
      <c r="AA133" s="123" t="s">
        <v>310</v>
      </c>
      <c r="AB133" s="160" t="s">
        <v>293</v>
      </c>
      <c r="AC133" s="160"/>
      <c r="AD133" s="103">
        <v>202000003703</v>
      </c>
      <c r="AE133" s="54" t="s">
        <v>75</v>
      </c>
      <c r="AF133" s="55" t="str">
        <f>TEXT(LEFT(Contrato[[#This Row],[CONTRATO]],3),"0")</f>
        <v>107</v>
      </c>
      <c r="AG133" s="55" t="str">
        <f>IF(LEN(Contrato[[#This Row],[Contrato2]])=3,Contrato[[#This Row],[Contrato2]],TEXT(Contrato[[#This Row],[Contrato2]],"000"))</f>
        <v>107</v>
      </c>
      <c r="AH133" s="56">
        <f ca="1">IFERROR(_xlfn.DAYS(Contrato[[#This Row],[Fecha Proyectada liquidación]],TODAY())/30,"")</f>
        <v>-2.4666666666666668</v>
      </c>
      <c r="AI133" s="57">
        <f>+Contrato[[#This Row],[FECHA TERMINACIÓN ]]+120</f>
        <v>45639</v>
      </c>
      <c r="AK133" s="59" t="str">
        <f ca="1">IF(Contrato[[#This Row],[FECHA TERMINACIÓN ]]&lt;TODAY(), "Terminado",IF(ISNUMBER(Contrato[[#This Row],[Fecha Real de liquiidación ]]),"Liquidado",IF(Contrato[[#This Row],[FECHA TERMINACIÓN ]]&gt;=TODAY(),"En ejecución","")))</f>
        <v>Terminado</v>
      </c>
      <c r="AL133" s="60">
        <f>SUMIF([1]!COMPROMISOS_2024[[#All],[consecutivo]],Contrato[[#This Row],[RCP]],[1]!COMPROMISOS_2024[[#All],[Total pagado]])</f>
        <v>15449052</v>
      </c>
      <c r="AM133" s="61">
        <f>IFERROR(Contrato[[#This Row],[Pagos]]/Contrato[[#This Row],[VALOR CONTRATO]],0)</f>
        <v>1</v>
      </c>
      <c r="AN133" s="104">
        <f>+Contrato[[#This Row],[VALOR CONTRATO]]-Contrato[[#This Row],[Pagos]]</f>
        <v>0</v>
      </c>
      <c r="AO133" s="54" t="str" cm="1">
        <f t="array" ref="AO133">_xlfn.XLOOKUP(Contrato[[#This Row],[DOCUMENTO ]],[1]!PERSONAL_ACTIVO_2024[[#All],[Documento identidad]],[1]!PERSONAL_ACTIVO_2024[[#All],[Mail ]],0,0)</f>
        <v>hveleza@indeportesantioquia.gov.co</v>
      </c>
      <c r="AP133" s="54" t="str" cm="1">
        <f t="array" ref="AP133">_xlfn.XLOOKUP(Contrato[[#This Row],[DOCUMENTO]],[1]!PERSONAL_ACTIVO_2024[[#All],[Documento identidad]],[1]!PERSONAL_ACTIVO_2024[[#All],[Mail ]],0,0)</f>
        <v>ahiguitae@indeportesantioquia.gov.co</v>
      </c>
      <c r="AQ133" s="54" cm="1">
        <f t="array" ref="AQ133">IF(ISBLANK(Contrato[[#This Row],[DEPENDENCIA ]]),0,IFERROR(_xlfn.XLOOKUP(Contrato[[#This Row],[DEPENDENCIA ]],[1]!PERSONAL_ACTIVO_2024[[#All],[Dependencia]],[1]!PERSONAL_ACTIVO_2024[[#All],[Mail ]],0,0),0))</f>
        <v>0</v>
      </c>
    </row>
    <row r="134" spans="1:43" s="54" customFormat="1" ht="34.5" customHeight="1" x14ac:dyDescent="0.25">
      <c r="A134" s="27">
        <v>206</v>
      </c>
      <c r="B134" s="26">
        <v>108</v>
      </c>
      <c r="C134" s="28" t="s">
        <v>460</v>
      </c>
      <c r="D134" s="81" t="s">
        <v>123</v>
      </c>
      <c r="E134" s="64" t="s">
        <v>111</v>
      </c>
      <c r="F134" s="114" t="s">
        <v>142</v>
      </c>
      <c r="G134" s="146" t="s">
        <v>461</v>
      </c>
      <c r="H134" s="130">
        <v>1017230955</v>
      </c>
      <c r="I134" s="147">
        <v>2574842</v>
      </c>
      <c r="J134" s="148">
        <v>15449052</v>
      </c>
      <c r="K134" s="113" t="s">
        <v>48</v>
      </c>
      <c r="L134" s="96" t="s">
        <v>48</v>
      </c>
      <c r="M134" s="97" t="s">
        <v>218</v>
      </c>
      <c r="N134" s="98" cm="1">
        <f t="array" ref="N134">_xlfn.XLOOKUP(Contrato[[#This Row],[SUPERVISOR TITULAR]],[1]!PERSONAL_ACTIVO_2024[[#All],[Nombre completo]],[1]!PERSONAL_ACTIVO_2024[[#All],[Documento identidad]],"",0)</f>
        <v>98556206</v>
      </c>
      <c r="O134" s="97" t="s">
        <v>222</v>
      </c>
      <c r="P134" s="99" cm="1">
        <f t="array" ref="P134">_xlfn.XLOOKUP(Contrato[[#This Row],[SUPERVISOR SUPLENTE ]],[1]!PERSONAL_ACTIVO_2024[[#All],[Nombre completo]],[1]!PERSONAL_ACTIVO_2024[[#All],[Documento identidad]],"",0)</f>
        <v>10267189</v>
      </c>
      <c r="Q134" s="159">
        <v>135</v>
      </c>
      <c r="R134" s="42" t="str" cm="1">
        <f t="array" ref="R134">_xlfn.XLOOKUP(Contrato[[#This Row],[CDP]],[1]!DISPONIBILIDADES_2024[[#All],[consecutivo]],[1]!DISPONIBILIDADES_2024[[#All],[fecha_aprobacion]],"",0)</f>
        <v>7/02/2024 10:44</v>
      </c>
      <c r="S134" s="43">
        <f>SUMIF([1]!DISPONIBILIDADES_2024[[#All],[consecutivo]],Contrato[[#This Row],[CDP]],[1]!DISPONIBILIDADES_2024[[#All],[valor_total_rubro]])</f>
        <v>0</v>
      </c>
      <c r="T134" s="44" cm="1">
        <f t="array" ref="T134">_xlfn.XLOOKUP(Contrato[[#This Row],[CONTRATO]]&amp;Contrato[[#This Row],[CDP]],[1]!Corr_Contr_CDP[[#All],[CONTRATO-CDP]],[1]!Corr_Contr_CDP[[#All],[CRP]],_xlfn.XLOOKUP(Contrato[[#This Row],[CDP]],[1]!COMPROMISOS_2024[[#All],[disponibilidad]],[1]!COMPROMISOS_2024[[#All],[consecutivo]],"",0),0)</f>
        <v>938</v>
      </c>
      <c r="U134" s="45" t="str" cm="1">
        <f t="array" ref="U134">+_xlfn.XLOOKUP(Contrato[[#This Row],[RCP]],[1]!COMPROMISOS_2024[[#All],[consecutivo]],[1]!COMPROMISOS_2024[[#All],[fecha_aprobacion]],"",0)</f>
        <v>15/02/2024 16:01</v>
      </c>
      <c r="V134" s="46">
        <f>SUMIF([1]!COMPROMISOS_2024[[#All],[consecutivo]],Contrato[[#This Row],[RCP]],[1]!COMPROMISOS_2024[[#All],[valor_total]])</f>
        <v>15449052</v>
      </c>
      <c r="W134" s="47">
        <v>45336</v>
      </c>
      <c r="X134" s="47">
        <v>45337</v>
      </c>
      <c r="Y134" s="48">
        <v>45338</v>
      </c>
      <c r="Z134" s="49">
        <v>45519</v>
      </c>
      <c r="AA134" s="123" t="s">
        <v>310</v>
      </c>
      <c r="AB134" s="160" t="s">
        <v>293</v>
      </c>
      <c r="AC134" s="160"/>
      <c r="AD134" s="103">
        <v>202000003705</v>
      </c>
      <c r="AE134" s="54" t="s">
        <v>75</v>
      </c>
      <c r="AF134" s="55" t="str">
        <f>TEXT(LEFT(Contrato[[#This Row],[CONTRATO]],3),"0")</f>
        <v>108</v>
      </c>
      <c r="AG134" s="55" t="str">
        <f>IF(LEN(Contrato[[#This Row],[Contrato2]])=3,Contrato[[#This Row],[Contrato2]],TEXT(Contrato[[#This Row],[Contrato2]],"000"))</f>
        <v>108</v>
      </c>
      <c r="AH134" s="56">
        <f ca="1">IFERROR(_xlfn.DAYS(Contrato[[#This Row],[Fecha Proyectada liquidación]],TODAY())/30,"")</f>
        <v>-2.4666666666666668</v>
      </c>
      <c r="AI134" s="57">
        <f>+Contrato[[#This Row],[FECHA TERMINACIÓN ]]+120</f>
        <v>45639</v>
      </c>
      <c r="AK134" s="59" t="str">
        <f ca="1">IF(Contrato[[#This Row],[FECHA TERMINACIÓN ]]&lt;TODAY(), "Terminado",IF(ISNUMBER(Contrato[[#This Row],[Fecha Real de liquiidación ]]),"Liquidado",IF(Contrato[[#This Row],[FECHA TERMINACIÓN ]]&gt;=TODAY(),"En ejecución","")))</f>
        <v>Terminado</v>
      </c>
      <c r="AL134" s="60">
        <f>SUMIF([1]!COMPROMISOS_2024[[#All],[consecutivo]],Contrato[[#This Row],[RCP]],[1]!COMPROMISOS_2024[[#All],[Total pagado]])</f>
        <v>15449052</v>
      </c>
      <c r="AM134" s="61">
        <f>IFERROR(Contrato[[#This Row],[Pagos]]/Contrato[[#This Row],[VALOR CONTRATO]],0)</f>
        <v>1</v>
      </c>
      <c r="AN134" s="104">
        <f>+Contrato[[#This Row],[VALOR CONTRATO]]-Contrato[[#This Row],[Pagos]]</f>
        <v>0</v>
      </c>
      <c r="AO134" s="54" t="str" cm="1">
        <f t="array" ref="AO134">_xlfn.XLOOKUP(Contrato[[#This Row],[DOCUMENTO ]],[1]!PERSONAL_ACTIVO_2024[[#All],[Documento identidad]],[1]!PERSONAL_ACTIVO_2024[[#All],[Mail ]],0,0)</f>
        <v>ahiguitae@indeportesantioquia.gov.co</v>
      </c>
      <c r="AP134" s="54" t="str" cm="1">
        <f t="array" ref="AP134">_xlfn.XLOOKUP(Contrato[[#This Row],[DOCUMENTO]],[1]!PERSONAL_ACTIVO_2024[[#All],[Documento identidad]],[1]!PERSONAL_ACTIVO_2024[[#All],[Mail ]],0,0)</f>
        <v>hveleza@indeportesantioquia.gov.co</v>
      </c>
      <c r="AQ134" s="54" cm="1">
        <f t="array" ref="AQ134">IF(ISBLANK(Contrato[[#This Row],[DEPENDENCIA ]]),0,IFERROR(_xlfn.XLOOKUP(Contrato[[#This Row],[DEPENDENCIA ]],[1]!PERSONAL_ACTIVO_2024[[#All],[Dependencia]],[1]!PERSONAL_ACTIVO_2024[[#All],[Mail ]],0,0),0))</f>
        <v>0</v>
      </c>
    </row>
    <row r="135" spans="1:43" s="54" customFormat="1" ht="34.5" customHeight="1" x14ac:dyDescent="0.25">
      <c r="A135" s="27">
        <v>207</v>
      </c>
      <c r="B135" s="26">
        <v>109</v>
      </c>
      <c r="C135" s="28" t="s">
        <v>462</v>
      </c>
      <c r="D135" s="81" t="s">
        <v>123</v>
      </c>
      <c r="E135" s="64" t="s">
        <v>111</v>
      </c>
      <c r="F135" s="114" t="s">
        <v>142</v>
      </c>
      <c r="G135" s="146" t="s">
        <v>463</v>
      </c>
      <c r="H135" s="130">
        <v>1038410802</v>
      </c>
      <c r="I135" s="147">
        <v>3952382</v>
      </c>
      <c r="J135" s="148">
        <v>23714292</v>
      </c>
      <c r="K135" s="113" t="s">
        <v>48</v>
      </c>
      <c r="L135" s="96" t="s">
        <v>48</v>
      </c>
      <c r="M135" s="97" t="s">
        <v>218</v>
      </c>
      <c r="N135" s="98" cm="1">
        <f t="array" ref="N135">_xlfn.XLOOKUP(Contrato[[#This Row],[SUPERVISOR TITULAR]],[1]!PERSONAL_ACTIVO_2024[[#All],[Nombre completo]],[1]!PERSONAL_ACTIVO_2024[[#All],[Documento identidad]],"",0)</f>
        <v>98556206</v>
      </c>
      <c r="O135" s="97" t="s">
        <v>222</v>
      </c>
      <c r="P135" s="99" cm="1">
        <f t="array" ref="P135">_xlfn.XLOOKUP(Contrato[[#This Row],[SUPERVISOR SUPLENTE ]],[1]!PERSONAL_ACTIVO_2024[[#All],[Nombre completo]],[1]!PERSONAL_ACTIVO_2024[[#All],[Documento identidad]],"",0)</f>
        <v>10267189</v>
      </c>
      <c r="Q135" s="159">
        <v>136</v>
      </c>
      <c r="R135" s="42" t="str" cm="1">
        <f t="array" ref="R135">_xlfn.XLOOKUP(Contrato[[#This Row],[CDP]],[1]!DISPONIBILIDADES_2024[[#All],[consecutivo]],[1]!DISPONIBILIDADES_2024[[#All],[fecha_aprobacion]],"",0)</f>
        <v>7/02/2024 10:46</v>
      </c>
      <c r="S135" s="43">
        <f>SUMIF([1]!DISPONIBILIDADES_2024[[#All],[consecutivo]],Contrato[[#This Row],[CDP]],[1]!DISPONIBILIDADES_2024[[#All],[valor_total_rubro]])</f>
        <v>0</v>
      </c>
      <c r="T135" s="44" cm="1">
        <f t="array" ref="T135">_xlfn.XLOOKUP(Contrato[[#This Row],[CONTRATO]]&amp;Contrato[[#This Row],[CDP]],[1]!Corr_Contr_CDP[[#All],[CONTRATO-CDP]],[1]!Corr_Contr_CDP[[#All],[CRP]],_xlfn.XLOOKUP(Contrato[[#This Row],[CDP]],[1]!COMPROMISOS_2024[[#All],[disponibilidad]],[1]!COMPROMISOS_2024[[#All],[consecutivo]],"",0),0)</f>
        <v>1032</v>
      </c>
      <c r="U135" s="45" t="str" cm="1">
        <f t="array" ref="U135">+_xlfn.XLOOKUP(Contrato[[#This Row],[RCP]],[1]!COMPROMISOS_2024[[#All],[consecutivo]],[1]!COMPROMISOS_2024[[#All],[fecha_aprobacion]],"",0)</f>
        <v>16/02/2024 16:28</v>
      </c>
      <c r="V135" s="46">
        <f>SUMIF([1]!COMPROMISOS_2024[[#All],[consecutivo]],Contrato[[#This Row],[RCP]],[1]!COMPROMISOS_2024[[#All],[valor_total]])</f>
        <v>23714292</v>
      </c>
      <c r="W135" s="47">
        <v>45337</v>
      </c>
      <c r="X135" s="47">
        <v>45338</v>
      </c>
      <c r="Y135" s="48">
        <v>45338</v>
      </c>
      <c r="Z135" s="49">
        <v>45519</v>
      </c>
      <c r="AA135" s="101" t="s">
        <v>307</v>
      </c>
      <c r="AB135" s="160" t="s">
        <v>293</v>
      </c>
      <c r="AC135" s="160"/>
      <c r="AD135" s="103">
        <v>202000003706</v>
      </c>
      <c r="AE135" s="54" t="s">
        <v>75</v>
      </c>
      <c r="AF135" s="55" t="str">
        <f>TEXT(LEFT(Contrato[[#This Row],[CONTRATO]],3),"0")</f>
        <v>109</v>
      </c>
      <c r="AG135" s="55" t="str">
        <f>IF(LEN(Contrato[[#This Row],[Contrato2]])=3,Contrato[[#This Row],[Contrato2]],TEXT(Contrato[[#This Row],[Contrato2]],"000"))</f>
        <v>109</v>
      </c>
      <c r="AH135" s="56">
        <f ca="1">IFERROR(_xlfn.DAYS(Contrato[[#This Row],[Fecha Proyectada liquidación]],TODAY())/30,"")</f>
        <v>-2.4666666666666668</v>
      </c>
      <c r="AI135" s="57">
        <f>+Contrato[[#This Row],[FECHA TERMINACIÓN ]]+120</f>
        <v>45639</v>
      </c>
      <c r="AK135" s="59" t="str">
        <f ca="1">IF(Contrato[[#This Row],[FECHA TERMINACIÓN ]]&lt;TODAY(), "Terminado",IF(ISNUMBER(Contrato[[#This Row],[Fecha Real de liquiidación ]]),"Liquidado",IF(Contrato[[#This Row],[FECHA TERMINACIÓN ]]&gt;=TODAY(),"En ejecución","")))</f>
        <v>Terminado</v>
      </c>
      <c r="AL135" s="60">
        <f>SUMIF([1]!COMPROMISOS_2024[[#All],[consecutivo]],Contrato[[#This Row],[RCP]],[1]!COMPROMISOS_2024[[#All],[Total pagado]])</f>
        <v>23714292</v>
      </c>
      <c r="AM135" s="61">
        <f>IFERROR(Contrato[[#This Row],[Pagos]]/Contrato[[#This Row],[VALOR CONTRATO]],0)</f>
        <v>1</v>
      </c>
      <c r="AN135" s="104">
        <f>+Contrato[[#This Row],[VALOR CONTRATO]]-Contrato[[#This Row],[Pagos]]</f>
        <v>0</v>
      </c>
      <c r="AO135" s="54" t="str" cm="1">
        <f t="array" ref="AO135">_xlfn.XLOOKUP(Contrato[[#This Row],[DOCUMENTO ]],[1]!PERSONAL_ACTIVO_2024[[#All],[Documento identidad]],[1]!PERSONAL_ACTIVO_2024[[#All],[Mail ]],0,0)</f>
        <v>ahiguitae@indeportesantioquia.gov.co</v>
      </c>
      <c r="AP135" s="54" t="str" cm="1">
        <f t="array" ref="AP135">_xlfn.XLOOKUP(Contrato[[#This Row],[DOCUMENTO]],[1]!PERSONAL_ACTIVO_2024[[#All],[Documento identidad]],[1]!PERSONAL_ACTIVO_2024[[#All],[Mail ]],0,0)</f>
        <v>hveleza@indeportesantioquia.gov.co</v>
      </c>
      <c r="AQ135" s="54" cm="1">
        <f t="array" ref="AQ135">IF(ISBLANK(Contrato[[#This Row],[DEPENDENCIA ]]),0,IFERROR(_xlfn.XLOOKUP(Contrato[[#This Row],[DEPENDENCIA ]],[1]!PERSONAL_ACTIVO_2024[[#All],[Dependencia]],[1]!PERSONAL_ACTIVO_2024[[#All],[Mail ]],0,0),0))</f>
        <v>0</v>
      </c>
    </row>
    <row r="136" spans="1:43" s="54" customFormat="1" ht="34.5" customHeight="1" x14ac:dyDescent="0.25">
      <c r="A136" s="27">
        <v>208</v>
      </c>
      <c r="B136" s="26">
        <v>110</v>
      </c>
      <c r="C136" s="28" t="s">
        <v>464</v>
      </c>
      <c r="D136" s="81" t="s">
        <v>123</v>
      </c>
      <c r="E136" s="64" t="s">
        <v>111</v>
      </c>
      <c r="F136" s="114" t="s">
        <v>142</v>
      </c>
      <c r="G136" s="146" t="s">
        <v>465</v>
      </c>
      <c r="H136" s="130">
        <v>71276076</v>
      </c>
      <c r="I136" s="147">
        <v>4908936</v>
      </c>
      <c r="J136" s="148">
        <v>29453616</v>
      </c>
      <c r="K136" s="113" t="s">
        <v>48</v>
      </c>
      <c r="L136" s="96" t="s">
        <v>48</v>
      </c>
      <c r="M136" s="97" t="s">
        <v>218</v>
      </c>
      <c r="N136" s="98" cm="1">
        <f t="array" ref="N136">_xlfn.XLOOKUP(Contrato[[#This Row],[SUPERVISOR TITULAR]],[1]!PERSONAL_ACTIVO_2024[[#All],[Nombre completo]],[1]!PERSONAL_ACTIVO_2024[[#All],[Documento identidad]],"",0)</f>
        <v>98556206</v>
      </c>
      <c r="O136" s="97" t="s">
        <v>222</v>
      </c>
      <c r="P136" s="99" cm="1">
        <f t="array" ref="P136">_xlfn.XLOOKUP(Contrato[[#This Row],[SUPERVISOR SUPLENTE ]],[1]!PERSONAL_ACTIVO_2024[[#All],[Nombre completo]],[1]!PERSONAL_ACTIVO_2024[[#All],[Documento identidad]],"",0)</f>
        <v>10267189</v>
      </c>
      <c r="Q136" s="159">
        <v>137</v>
      </c>
      <c r="R136" s="42" t="str" cm="1">
        <f t="array" ref="R136">_xlfn.XLOOKUP(Contrato[[#This Row],[CDP]],[1]!DISPONIBILIDADES_2024[[#All],[consecutivo]],[1]!DISPONIBILIDADES_2024[[#All],[fecha_aprobacion]],"",0)</f>
        <v>7/02/2024 10:48</v>
      </c>
      <c r="S136" s="43">
        <f>SUMIF([1]!DISPONIBILIDADES_2024[[#All],[consecutivo]],Contrato[[#This Row],[CDP]],[1]!DISPONIBILIDADES_2024[[#All],[valor_total_rubro]])</f>
        <v>0</v>
      </c>
      <c r="T136" s="44" cm="1">
        <f t="array" ref="T136">_xlfn.XLOOKUP(Contrato[[#This Row],[CONTRATO]]&amp;Contrato[[#This Row],[CDP]],[1]!Corr_Contr_CDP[[#All],[CONTRATO-CDP]],[1]!Corr_Contr_CDP[[#All],[CRP]],_xlfn.XLOOKUP(Contrato[[#This Row],[CDP]],[1]!COMPROMISOS_2024[[#All],[disponibilidad]],[1]!COMPROMISOS_2024[[#All],[consecutivo]],"",0),0)</f>
        <v>966</v>
      </c>
      <c r="U136" s="45" t="str" cm="1">
        <f t="array" ref="U136">+_xlfn.XLOOKUP(Contrato[[#This Row],[RCP]],[1]!COMPROMISOS_2024[[#All],[consecutivo]],[1]!COMPROMISOS_2024[[#All],[fecha_aprobacion]],"",0)</f>
        <v>16/02/2024 7:05</v>
      </c>
      <c r="V136" s="46">
        <f>SUMIF([1]!COMPROMISOS_2024[[#All],[consecutivo]],Contrato[[#This Row],[RCP]],[1]!COMPROMISOS_2024[[#All],[valor_total]])</f>
        <v>29453616</v>
      </c>
      <c r="W136" s="47">
        <v>45337</v>
      </c>
      <c r="X136" s="47">
        <v>45338</v>
      </c>
      <c r="Y136" s="48">
        <v>45338</v>
      </c>
      <c r="Z136" s="49">
        <v>45519</v>
      </c>
      <c r="AA136" s="101" t="s">
        <v>307</v>
      </c>
      <c r="AB136" s="160" t="s">
        <v>293</v>
      </c>
      <c r="AC136" s="160"/>
      <c r="AD136" s="103">
        <v>202000003707</v>
      </c>
      <c r="AE136" s="54" t="s">
        <v>75</v>
      </c>
      <c r="AF136" s="55" t="str">
        <f>TEXT(LEFT(Contrato[[#This Row],[CONTRATO]],3),"0")</f>
        <v>110</v>
      </c>
      <c r="AG136" s="55" t="str">
        <f>IF(LEN(Contrato[[#This Row],[Contrato2]])=3,Contrato[[#This Row],[Contrato2]],TEXT(Contrato[[#This Row],[Contrato2]],"000"))</f>
        <v>110</v>
      </c>
      <c r="AH136" s="56">
        <f ca="1">IFERROR(_xlfn.DAYS(Contrato[[#This Row],[Fecha Proyectada liquidación]],TODAY())/30,"")</f>
        <v>-2.4666666666666668</v>
      </c>
      <c r="AI136" s="57">
        <f>+Contrato[[#This Row],[FECHA TERMINACIÓN ]]+120</f>
        <v>45639</v>
      </c>
      <c r="AK136" s="59" t="str">
        <f ca="1">IF(Contrato[[#This Row],[FECHA TERMINACIÓN ]]&lt;TODAY(), "Terminado",IF(ISNUMBER(Contrato[[#This Row],[Fecha Real de liquiidación ]]),"Liquidado",IF(Contrato[[#This Row],[FECHA TERMINACIÓN ]]&gt;=TODAY(),"En ejecución","")))</f>
        <v>Terminado</v>
      </c>
      <c r="AL136" s="60">
        <f>SUMIF([1]!COMPROMISOS_2024[[#All],[consecutivo]],Contrato[[#This Row],[RCP]],[1]!COMPROMISOS_2024[[#All],[Total pagado]])</f>
        <v>29453616</v>
      </c>
      <c r="AM136" s="61">
        <f>IFERROR(Contrato[[#This Row],[Pagos]]/Contrato[[#This Row],[VALOR CONTRATO]],0)</f>
        <v>1</v>
      </c>
      <c r="AN136" s="104">
        <f>+Contrato[[#This Row],[VALOR CONTRATO]]-Contrato[[#This Row],[Pagos]]</f>
        <v>0</v>
      </c>
      <c r="AO136" s="54" t="str" cm="1">
        <f t="array" ref="AO136">_xlfn.XLOOKUP(Contrato[[#This Row],[DOCUMENTO ]],[1]!PERSONAL_ACTIVO_2024[[#All],[Documento identidad]],[1]!PERSONAL_ACTIVO_2024[[#All],[Mail ]],0,0)</f>
        <v>ahiguitae@indeportesantioquia.gov.co</v>
      </c>
      <c r="AP136" s="54" t="str" cm="1">
        <f t="array" ref="AP136">_xlfn.XLOOKUP(Contrato[[#This Row],[DOCUMENTO]],[1]!PERSONAL_ACTIVO_2024[[#All],[Documento identidad]],[1]!PERSONAL_ACTIVO_2024[[#All],[Mail ]],0,0)</f>
        <v>hveleza@indeportesantioquia.gov.co</v>
      </c>
      <c r="AQ136" s="54" cm="1">
        <f t="array" ref="AQ136">IF(ISBLANK(Contrato[[#This Row],[DEPENDENCIA ]]),0,IFERROR(_xlfn.XLOOKUP(Contrato[[#This Row],[DEPENDENCIA ]],[1]!PERSONAL_ACTIVO_2024[[#All],[Dependencia]],[1]!PERSONAL_ACTIVO_2024[[#All],[Mail ]],0,0),0))</f>
        <v>0</v>
      </c>
    </row>
    <row r="137" spans="1:43" s="54" customFormat="1" ht="34.5" customHeight="1" x14ac:dyDescent="0.25">
      <c r="A137" s="27">
        <v>210</v>
      </c>
      <c r="B137" s="26">
        <v>111</v>
      </c>
      <c r="C137" s="28" t="s">
        <v>466</v>
      </c>
      <c r="D137" s="81" t="s">
        <v>123</v>
      </c>
      <c r="E137" s="64" t="s">
        <v>111</v>
      </c>
      <c r="F137" s="114" t="s">
        <v>142</v>
      </c>
      <c r="G137" s="146" t="s">
        <v>467</v>
      </c>
      <c r="H137" s="130">
        <v>1037649671</v>
      </c>
      <c r="I137" s="147">
        <v>2574842</v>
      </c>
      <c r="J137" s="148">
        <v>15449052</v>
      </c>
      <c r="K137" s="113" t="s">
        <v>48</v>
      </c>
      <c r="L137" s="96" t="s">
        <v>48</v>
      </c>
      <c r="M137" s="97" t="s">
        <v>222</v>
      </c>
      <c r="N137" s="98" cm="1">
        <f t="array" ref="N137">_xlfn.XLOOKUP(Contrato[[#This Row],[SUPERVISOR TITULAR]],[1]!PERSONAL_ACTIVO_2024[[#All],[Nombre completo]],[1]!PERSONAL_ACTIVO_2024[[#All],[Documento identidad]],"",0)</f>
        <v>10267189</v>
      </c>
      <c r="O137" s="97" t="s">
        <v>218</v>
      </c>
      <c r="P137" s="99" cm="1">
        <f t="array" ref="P137">_xlfn.XLOOKUP(Contrato[[#This Row],[SUPERVISOR SUPLENTE ]],[1]!PERSONAL_ACTIVO_2024[[#All],[Nombre completo]],[1]!PERSONAL_ACTIVO_2024[[#All],[Documento identidad]],"",0)</f>
        <v>98556206</v>
      </c>
      <c r="Q137" s="159">
        <v>138</v>
      </c>
      <c r="R137" s="42" t="str" cm="1">
        <f t="array" ref="R137">_xlfn.XLOOKUP(Contrato[[#This Row],[CDP]],[1]!DISPONIBILIDADES_2024[[#All],[consecutivo]],[1]!DISPONIBILIDADES_2024[[#All],[fecha_aprobacion]],"",0)</f>
        <v>7/02/2024 10:58</v>
      </c>
      <c r="S137" s="43">
        <f>SUMIF([1]!DISPONIBILIDADES_2024[[#All],[consecutivo]],Contrato[[#This Row],[CDP]],[1]!DISPONIBILIDADES_2024[[#All],[valor_total_rubro]])</f>
        <v>0</v>
      </c>
      <c r="T137" s="44" cm="1">
        <f t="array" ref="T137">_xlfn.XLOOKUP(Contrato[[#This Row],[CONTRATO]]&amp;Contrato[[#This Row],[CDP]],[1]!Corr_Contr_CDP[[#All],[CONTRATO-CDP]],[1]!Corr_Contr_CDP[[#All],[CRP]],_xlfn.XLOOKUP(Contrato[[#This Row],[CDP]],[1]!COMPROMISOS_2024[[#All],[disponibilidad]],[1]!COMPROMISOS_2024[[#All],[consecutivo]],"",0),0)</f>
        <v>967</v>
      </c>
      <c r="U137" s="45" t="str" cm="1">
        <f t="array" ref="U137">+_xlfn.XLOOKUP(Contrato[[#This Row],[RCP]],[1]!COMPROMISOS_2024[[#All],[consecutivo]],[1]!COMPROMISOS_2024[[#All],[fecha_aprobacion]],"",0)</f>
        <v>16/02/2024 7:08</v>
      </c>
      <c r="V137" s="46">
        <f>SUMIF([1]!COMPROMISOS_2024[[#All],[consecutivo]],Contrato[[#This Row],[RCP]],[1]!COMPROMISOS_2024[[#All],[valor_total]])</f>
        <v>15449052</v>
      </c>
      <c r="W137" s="47">
        <v>45337</v>
      </c>
      <c r="X137" s="47">
        <v>45338</v>
      </c>
      <c r="Y137" s="48">
        <v>45338</v>
      </c>
      <c r="Z137" s="49">
        <v>45519</v>
      </c>
      <c r="AA137" s="123" t="s">
        <v>307</v>
      </c>
      <c r="AB137" s="160" t="s">
        <v>293</v>
      </c>
      <c r="AC137" s="160"/>
      <c r="AD137" s="103">
        <v>202000003709</v>
      </c>
      <c r="AE137" s="54" t="s">
        <v>75</v>
      </c>
      <c r="AF137" s="55" t="str">
        <f>TEXT(LEFT(Contrato[[#This Row],[CONTRATO]],3),"0")</f>
        <v>111</v>
      </c>
      <c r="AG137" s="55" t="str">
        <f>IF(LEN(Contrato[[#This Row],[Contrato2]])=3,Contrato[[#This Row],[Contrato2]],TEXT(Contrato[[#This Row],[Contrato2]],"000"))</f>
        <v>111</v>
      </c>
      <c r="AH137" s="56">
        <f ca="1">IFERROR(_xlfn.DAYS(Contrato[[#This Row],[Fecha Proyectada liquidación]],TODAY())/30,"")</f>
        <v>-2.4666666666666668</v>
      </c>
      <c r="AI137" s="57">
        <f>+Contrato[[#This Row],[FECHA TERMINACIÓN ]]+120</f>
        <v>45639</v>
      </c>
      <c r="AK137" s="59" t="str">
        <f ca="1">IF(Contrato[[#This Row],[FECHA TERMINACIÓN ]]&lt;TODAY(), "Terminado",IF(ISNUMBER(Contrato[[#This Row],[Fecha Real de liquiidación ]]),"Liquidado",IF(Contrato[[#This Row],[FECHA TERMINACIÓN ]]&gt;=TODAY(),"En ejecución","")))</f>
        <v>Terminado</v>
      </c>
      <c r="AL137" s="60">
        <f>SUMIF([1]!COMPROMISOS_2024[[#All],[consecutivo]],Contrato[[#This Row],[RCP]],[1]!COMPROMISOS_2024[[#All],[Total pagado]])</f>
        <v>15449052</v>
      </c>
      <c r="AM137" s="61">
        <f>IFERROR(Contrato[[#This Row],[Pagos]]/Contrato[[#This Row],[VALOR CONTRATO]],0)</f>
        <v>1</v>
      </c>
      <c r="AN137" s="104">
        <f>+Contrato[[#This Row],[VALOR CONTRATO]]-Contrato[[#This Row],[Pagos]]</f>
        <v>0</v>
      </c>
      <c r="AO137" s="54" t="str" cm="1">
        <f t="array" ref="AO137">_xlfn.XLOOKUP(Contrato[[#This Row],[DOCUMENTO ]],[1]!PERSONAL_ACTIVO_2024[[#All],[Documento identidad]],[1]!PERSONAL_ACTIVO_2024[[#All],[Mail ]],0,0)</f>
        <v>hveleza@indeportesantioquia.gov.co</v>
      </c>
      <c r="AP137" s="54" t="str" cm="1">
        <f t="array" ref="AP137">_xlfn.XLOOKUP(Contrato[[#This Row],[DOCUMENTO]],[1]!PERSONAL_ACTIVO_2024[[#All],[Documento identidad]],[1]!PERSONAL_ACTIVO_2024[[#All],[Mail ]],0,0)</f>
        <v>ahiguitae@indeportesantioquia.gov.co</v>
      </c>
      <c r="AQ137" s="54" cm="1">
        <f t="array" ref="AQ137">IF(ISBLANK(Contrato[[#This Row],[DEPENDENCIA ]]),0,IFERROR(_xlfn.XLOOKUP(Contrato[[#This Row],[DEPENDENCIA ]],[1]!PERSONAL_ACTIVO_2024[[#All],[Dependencia]],[1]!PERSONAL_ACTIVO_2024[[#All],[Mail ]],0,0),0))</f>
        <v>0</v>
      </c>
    </row>
    <row r="138" spans="1:43" s="54" customFormat="1" ht="34.5" customHeight="1" x14ac:dyDescent="0.25">
      <c r="A138" s="27">
        <v>212</v>
      </c>
      <c r="B138" s="26">
        <v>112</v>
      </c>
      <c r="C138" s="28" t="s">
        <v>468</v>
      </c>
      <c r="D138" s="81" t="s">
        <v>123</v>
      </c>
      <c r="E138" s="64" t="s">
        <v>111</v>
      </c>
      <c r="F138" s="114" t="s">
        <v>142</v>
      </c>
      <c r="G138" s="146" t="s">
        <v>469</v>
      </c>
      <c r="H138" s="130">
        <v>1143326398</v>
      </c>
      <c r="I138" s="147">
        <v>3952382</v>
      </c>
      <c r="J138" s="148">
        <v>23714292</v>
      </c>
      <c r="K138" s="113" t="s">
        <v>48</v>
      </c>
      <c r="L138" s="96" t="s">
        <v>48</v>
      </c>
      <c r="M138" s="97" t="s">
        <v>218</v>
      </c>
      <c r="N138" s="98" cm="1">
        <f t="array" ref="N138">_xlfn.XLOOKUP(Contrato[[#This Row],[SUPERVISOR TITULAR]],[1]!PERSONAL_ACTIVO_2024[[#All],[Nombre completo]],[1]!PERSONAL_ACTIVO_2024[[#All],[Documento identidad]],"",0)</f>
        <v>98556206</v>
      </c>
      <c r="O138" s="97" t="s">
        <v>222</v>
      </c>
      <c r="P138" s="99" cm="1">
        <f t="array" ref="P138">_xlfn.XLOOKUP(Contrato[[#This Row],[SUPERVISOR SUPLENTE ]],[1]!PERSONAL_ACTIVO_2024[[#All],[Nombre completo]],[1]!PERSONAL_ACTIVO_2024[[#All],[Documento identidad]],"",0)</f>
        <v>10267189</v>
      </c>
      <c r="Q138" s="159">
        <v>140</v>
      </c>
      <c r="R138" s="42" t="str" cm="1">
        <f t="array" ref="R138">_xlfn.XLOOKUP(Contrato[[#This Row],[CDP]],[1]!DISPONIBILIDADES_2024[[#All],[consecutivo]],[1]!DISPONIBILIDADES_2024[[#All],[fecha_aprobacion]],"",0)</f>
        <v>7/02/2024 11:01</v>
      </c>
      <c r="S138" s="43">
        <f>SUMIF([1]!DISPONIBILIDADES_2024[[#All],[consecutivo]],Contrato[[#This Row],[CDP]],[1]!DISPONIBILIDADES_2024[[#All],[valor_total_rubro]])</f>
        <v>0</v>
      </c>
      <c r="T138" s="44" cm="1">
        <f t="array" ref="T138">_xlfn.XLOOKUP(Contrato[[#This Row],[CONTRATO]]&amp;Contrato[[#This Row],[CDP]],[1]!Corr_Contr_CDP[[#All],[CONTRATO-CDP]],[1]!Corr_Contr_CDP[[#All],[CRP]],_xlfn.XLOOKUP(Contrato[[#This Row],[CDP]],[1]!COMPROMISOS_2024[[#All],[disponibilidad]],[1]!COMPROMISOS_2024[[#All],[consecutivo]],"",0),0)</f>
        <v>1047</v>
      </c>
      <c r="U138" s="45" t="str" cm="1">
        <f t="array" ref="U138">+_xlfn.XLOOKUP(Contrato[[#This Row],[RCP]],[1]!COMPROMISOS_2024[[#All],[consecutivo]],[1]!COMPROMISOS_2024[[#All],[fecha_aprobacion]],"",0)</f>
        <v>16/02/2024 0:00</v>
      </c>
      <c r="V138" s="46">
        <f>SUMIF([1]!COMPROMISOS_2024[[#All],[consecutivo]],Contrato[[#This Row],[RCP]],[1]!COMPROMISOS_2024[[#All],[valor_total]])</f>
        <v>23714292</v>
      </c>
      <c r="W138" s="47">
        <v>45337</v>
      </c>
      <c r="X138" s="47">
        <v>45338</v>
      </c>
      <c r="Y138" s="48">
        <v>45338</v>
      </c>
      <c r="Z138" s="49">
        <v>45519</v>
      </c>
      <c r="AA138" s="101" t="s">
        <v>307</v>
      </c>
      <c r="AB138" s="160" t="s">
        <v>293</v>
      </c>
      <c r="AC138" s="160"/>
      <c r="AD138" s="172">
        <v>202000003710</v>
      </c>
      <c r="AE138" s="54" t="s">
        <v>75</v>
      </c>
      <c r="AF138" s="55" t="str">
        <f>TEXT(LEFT(Contrato[[#This Row],[CONTRATO]],3),"0")</f>
        <v>112</v>
      </c>
      <c r="AG138" s="55" t="str">
        <f>IF(LEN(Contrato[[#This Row],[Contrato2]])=3,Contrato[[#This Row],[Contrato2]],TEXT(Contrato[[#This Row],[Contrato2]],"000"))</f>
        <v>112</v>
      </c>
      <c r="AH138" s="56">
        <f ca="1">IFERROR(_xlfn.DAYS(Contrato[[#This Row],[Fecha Proyectada liquidación]],TODAY())/30,"")</f>
        <v>-2.4666666666666668</v>
      </c>
      <c r="AI138" s="57">
        <f>+Contrato[[#This Row],[FECHA TERMINACIÓN ]]+120</f>
        <v>45639</v>
      </c>
      <c r="AK138" s="59" t="str">
        <f ca="1">IF(Contrato[[#This Row],[FECHA TERMINACIÓN ]]&lt;TODAY(), "Terminado",IF(ISNUMBER(Contrato[[#This Row],[Fecha Real de liquiidación ]]),"Liquidado",IF(Contrato[[#This Row],[FECHA TERMINACIÓN ]]&gt;=TODAY(),"En ejecución","")))</f>
        <v>Terminado</v>
      </c>
      <c r="AL138" s="60">
        <f>SUMIF([1]!COMPROMISOS_2024[[#All],[consecutivo]],Contrato[[#This Row],[RCP]],[1]!COMPROMISOS_2024[[#All],[Total pagado]])</f>
        <v>23714292</v>
      </c>
      <c r="AM138" s="61">
        <f>IFERROR(Contrato[[#This Row],[Pagos]]/Contrato[[#This Row],[VALOR CONTRATO]],0)</f>
        <v>1</v>
      </c>
      <c r="AN138" s="104">
        <f>+Contrato[[#This Row],[VALOR CONTRATO]]-Contrato[[#This Row],[Pagos]]</f>
        <v>0</v>
      </c>
      <c r="AO138" s="54" t="str" cm="1">
        <f t="array" ref="AO138">_xlfn.XLOOKUP(Contrato[[#This Row],[DOCUMENTO ]],[1]!PERSONAL_ACTIVO_2024[[#All],[Documento identidad]],[1]!PERSONAL_ACTIVO_2024[[#All],[Mail ]],0,0)</f>
        <v>ahiguitae@indeportesantioquia.gov.co</v>
      </c>
      <c r="AP138" s="54" t="str" cm="1">
        <f t="array" ref="AP138">_xlfn.XLOOKUP(Contrato[[#This Row],[DOCUMENTO]],[1]!PERSONAL_ACTIVO_2024[[#All],[Documento identidad]],[1]!PERSONAL_ACTIVO_2024[[#All],[Mail ]],0,0)</f>
        <v>hveleza@indeportesantioquia.gov.co</v>
      </c>
      <c r="AQ138" s="54" cm="1">
        <f t="array" ref="AQ138">IF(ISBLANK(Contrato[[#This Row],[DEPENDENCIA ]]),0,IFERROR(_xlfn.XLOOKUP(Contrato[[#This Row],[DEPENDENCIA ]],[1]!PERSONAL_ACTIVO_2024[[#All],[Dependencia]],[1]!PERSONAL_ACTIVO_2024[[#All],[Mail ]],0,0),0))</f>
        <v>0</v>
      </c>
    </row>
    <row r="139" spans="1:43" s="54" customFormat="1" ht="34.5" customHeight="1" x14ac:dyDescent="0.25">
      <c r="A139" s="27">
        <v>213</v>
      </c>
      <c r="B139" s="26">
        <v>113</v>
      </c>
      <c r="C139" s="28" t="s">
        <v>470</v>
      </c>
      <c r="D139" s="81" t="s">
        <v>123</v>
      </c>
      <c r="E139" s="64" t="s">
        <v>111</v>
      </c>
      <c r="F139" s="114" t="s">
        <v>142</v>
      </c>
      <c r="G139" s="146" t="s">
        <v>471</v>
      </c>
      <c r="H139" s="130">
        <v>71716048</v>
      </c>
      <c r="I139" s="147">
        <v>5931149</v>
      </c>
      <c r="J139" s="148">
        <v>35586894</v>
      </c>
      <c r="K139" s="113" t="s">
        <v>48</v>
      </c>
      <c r="L139" s="96" t="s">
        <v>48</v>
      </c>
      <c r="M139" s="97" t="s">
        <v>125</v>
      </c>
      <c r="N139" s="98" t="str" cm="1">
        <f t="array" ref="N139">_xlfn.XLOOKUP(Contrato[[#This Row],[SUPERVISOR TITULAR]],[1]!PERSONAL_ACTIVO_2024[[#All],[Nombre completo]],[1]!PERSONAL_ACTIVO_2024[[#All],[Documento identidad]],"",0)</f>
        <v/>
      </c>
      <c r="O139" s="97" t="s">
        <v>226</v>
      </c>
      <c r="P139" s="99" t="str" cm="1">
        <f t="array" ref="P139">_xlfn.XLOOKUP(Contrato[[#This Row],[SUPERVISOR SUPLENTE ]],[1]!PERSONAL_ACTIVO_2024[[#All],[Nombre completo]],[1]!PERSONAL_ACTIVO_2024[[#All],[Documento identidad]],"",0)</f>
        <v/>
      </c>
      <c r="Q139" s="159">
        <v>141</v>
      </c>
      <c r="R139" s="42" t="str" cm="1">
        <f t="array" ref="R139">_xlfn.XLOOKUP(Contrato[[#This Row],[CDP]],[1]!DISPONIBILIDADES_2024[[#All],[consecutivo]],[1]!DISPONIBILIDADES_2024[[#All],[fecha_aprobacion]],"",0)</f>
        <v>7/02/2024 11:03</v>
      </c>
      <c r="S139" s="43">
        <f>SUMIF([1]!DISPONIBILIDADES_2024[[#All],[consecutivo]],Contrato[[#This Row],[CDP]],[1]!DISPONIBILIDADES_2024[[#All],[valor_total_rubro]])</f>
        <v>0</v>
      </c>
      <c r="T139" s="44" cm="1">
        <f t="array" ref="T139">_xlfn.XLOOKUP(Contrato[[#This Row],[CONTRATO]]&amp;Contrato[[#This Row],[CDP]],[1]!Corr_Contr_CDP[[#All],[CONTRATO-CDP]],[1]!Corr_Contr_CDP[[#All],[CRP]],_xlfn.XLOOKUP(Contrato[[#This Row],[CDP]],[1]!COMPROMISOS_2024[[#All],[disponibilidad]],[1]!COMPROMISOS_2024[[#All],[consecutivo]],"",0),0)</f>
        <v>955</v>
      </c>
      <c r="U139" s="45" t="str" cm="1">
        <f t="array" ref="U139">+_xlfn.XLOOKUP(Contrato[[#This Row],[RCP]],[1]!COMPROMISOS_2024[[#All],[consecutivo]],[1]!COMPROMISOS_2024[[#All],[fecha_aprobacion]],"",0)</f>
        <v>15/02/2024 21:58</v>
      </c>
      <c r="V139" s="46">
        <f>SUMIF([1]!COMPROMISOS_2024[[#All],[consecutivo]],Contrato[[#This Row],[RCP]],[1]!COMPROMISOS_2024[[#All],[valor_total]])</f>
        <v>35586894</v>
      </c>
      <c r="W139" s="47">
        <v>45336</v>
      </c>
      <c r="X139" s="47">
        <v>45337</v>
      </c>
      <c r="Y139" s="48">
        <v>45338</v>
      </c>
      <c r="Z139" s="49">
        <v>45519</v>
      </c>
      <c r="AA139" s="123" t="s">
        <v>310</v>
      </c>
      <c r="AB139" s="160" t="s">
        <v>293</v>
      </c>
      <c r="AC139" s="160"/>
      <c r="AD139" s="103">
        <v>202000003711</v>
      </c>
      <c r="AE139" s="54" t="s">
        <v>75</v>
      </c>
      <c r="AF139" s="55" t="str">
        <f>TEXT(LEFT(Contrato[[#This Row],[CONTRATO]],3),"0")</f>
        <v>113</v>
      </c>
      <c r="AG139" s="55" t="str">
        <f>IF(LEN(Contrato[[#This Row],[Contrato2]])=3,Contrato[[#This Row],[Contrato2]],TEXT(Contrato[[#This Row],[Contrato2]],"000"))</f>
        <v>113</v>
      </c>
      <c r="AH139" s="56">
        <f ca="1">IFERROR(_xlfn.DAYS(Contrato[[#This Row],[Fecha Proyectada liquidación]],TODAY())/30,"")</f>
        <v>-2.4666666666666668</v>
      </c>
      <c r="AI139" s="57">
        <f>+Contrato[[#This Row],[FECHA TERMINACIÓN ]]+120</f>
        <v>45639</v>
      </c>
      <c r="AK139" s="59" t="str">
        <f ca="1">IF(Contrato[[#This Row],[FECHA TERMINACIÓN ]]&lt;TODAY(), "Terminado",IF(ISNUMBER(Contrato[[#This Row],[Fecha Real de liquiidación ]]),"Liquidado",IF(Contrato[[#This Row],[FECHA TERMINACIÓN ]]&gt;=TODAY(),"En ejecución","")))</f>
        <v>Terminado</v>
      </c>
      <c r="AL139" s="60">
        <f>SUMIF([1]!COMPROMISOS_2024[[#All],[consecutivo]],Contrato[[#This Row],[RCP]],[1]!COMPROMISOS_2024[[#All],[Total pagado]])</f>
        <v>35586894</v>
      </c>
      <c r="AM139" s="61">
        <f>IFERROR(Contrato[[#This Row],[Pagos]]/Contrato[[#This Row],[VALOR CONTRATO]],0)</f>
        <v>1</v>
      </c>
      <c r="AN139" s="104">
        <f>+Contrato[[#This Row],[VALOR CONTRATO]]-Contrato[[#This Row],[Pagos]]</f>
        <v>0</v>
      </c>
      <c r="AO139" s="54" cm="1">
        <f t="array" ref="AO139">_xlfn.XLOOKUP(Contrato[[#This Row],[DOCUMENTO ]],[1]!PERSONAL_ACTIVO_2024[[#All],[Documento identidad]],[1]!PERSONAL_ACTIVO_2024[[#All],[Mail ]],0,0)</f>
        <v>0</v>
      </c>
      <c r="AP139" s="54" cm="1">
        <f t="array" ref="AP139">_xlfn.XLOOKUP(Contrato[[#This Row],[DOCUMENTO]],[1]!PERSONAL_ACTIVO_2024[[#All],[Documento identidad]],[1]!PERSONAL_ACTIVO_2024[[#All],[Mail ]],0,0)</f>
        <v>0</v>
      </c>
      <c r="AQ139" s="54" cm="1">
        <f t="array" ref="AQ139">IF(ISBLANK(Contrato[[#This Row],[DEPENDENCIA ]]),0,IFERROR(_xlfn.XLOOKUP(Contrato[[#This Row],[DEPENDENCIA ]],[1]!PERSONAL_ACTIVO_2024[[#All],[Dependencia]],[1]!PERSONAL_ACTIVO_2024[[#All],[Mail ]],0,0),0))</f>
        <v>0</v>
      </c>
    </row>
    <row r="140" spans="1:43" s="54" customFormat="1" ht="34.5" customHeight="1" x14ac:dyDescent="0.25">
      <c r="A140" s="27">
        <v>214</v>
      </c>
      <c r="B140" s="26">
        <v>114</v>
      </c>
      <c r="C140" s="28" t="s">
        <v>472</v>
      </c>
      <c r="D140" s="81" t="s">
        <v>123</v>
      </c>
      <c r="E140" s="64" t="s">
        <v>111</v>
      </c>
      <c r="F140" s="114" t="s">
        <v>142</v>
      </c>
      <c r="G140" s="146" t="s">
        <v>473</v>
      </c>
      <c r="H140" s="130">
        <v>1027945251</v>
      </c>
      <c r="I140" s="147">
        <v>6920169</v>
      </c>
      <c r="J140" s="148">
        <v>41521014</v>
      </c>
      <c r="K140" s="113" t="s">
        <v>48</v>
      </c>
      <c r="L140" s="96" t="s">
        <v>48</v>
      </c>
      <c r="M140" s="97" t="s">
        <v>125</v>
      </c>
      <c r="N140" s="98" t="str" cm="1">
        <f t="array" ref="N140">_xlfn.XLOOKUP(Contrato[[#This Row],[SUPERVISOR TITULAR]],[1]!PERSONAL_ACTIVO_2024[[#All],[Nombre completo]],[1]!PERSONAL_ACTIVO_2024[[#All],[Documento identidad]],"",0)</f>
        <v/>
      </c>
      <c r="O140" s="97" t="s">
        <v>226</v>
      </c>
      <c r="P140" s="99" t="str" cm="1">
        <f t="array" ref="P140">_xlfn.XLOOKUP(Contrato[[#This Row],[SUPERVISOR SUPLENTE ]],[1]!PERSONAL_ACTIVO_2024[[#All],[Nombre completo]],[1]!PERSONAL_ACTIVO_2024[[#All],[Documento identidad]],"",0)</f>
        <v/>
      </c>
      <c r="Q140" s="159">
        <v>142</v>
      </c>
      <c r="R140" s="42" t="str" cm="1">
        <f t="array" ref="R140">_xlfn.XLOOKUP(Contrato[[#This Row],[CDP]],[1]!DISPONIBILIDADES_2024[[#All],[consecutivo]],[1]!DISPONIBILIDADES_2024[[#All],[fecha_aprobacion]],"",0)</f>
        <v>7/02/2024 11:05</v>
      </c>
      <c r="S140" s="43">
        <f>SUMIF([1]!DISPONIBILIDADES_2024[[#All],[consecutivo]],Contrato[[#This Row],[CDP]],[1]!DISPONIBILIDADES_2024[[#All],[valor_total_rubro]])</f>
        <v>0</v>
      </c>
      <c r="T140" s="44" cm="1">
        <f t="array" ref="T140">_xlfn.XLOOKUP(Contrato[[#This Row],[CONTRATO]]&amp;Contrato[[#This Row],[CDP]],[1]!Corr_Contr_CDP[[#All],[CONTRATO-CDP]],[1]!Corr_Contr_CDP[[#All],[CRP]],_xlfn.XLOOKUP(Contrato[[#This Row],[CDP]],[1]!COMPROMISOS_2024[[#All],[disponibilidad]],[1]!COMPROMISOS_2024[[#All],[consecutivo]],"",0),0)</f>
        <v>929</v>
      </c>
      <c r="U140" s="45" t="str" cm="1">
        <f t="array" ref="U140">+_xlfn.XLOOKUP(Contrato[[#This Row],[RCP]],[1]!COMPROMISOS_2024[[#All],[consecutivo]],[1]!COMPROMISOS_2024[[#All],[fecha_aprobacion]],"",0)</f>
        <v>15/02/2024 14:54</v>
      </c>
      <c r="V140" s="46">
        <f>SUMIF([1]!COMPROMISOS_2024[[#All],[consecutivo]],Contrato[[#This Row],[RCP]],[1]!COMPROMISOS_2024[[#All],[valor_total]])</f>
        <v>41521014</v>
      </c>
      <c r="W140" s="47">
        <v>45336</v>
      </c>
      <c r="X140" s="47">
        <v>45343</v>
      </c>
      <c r="Y140" s="48">
        <v>45338</v>
      </c>
      <c r="Z140" s="49">
        <v>45519</v>
      </c>
      <c r="AA140" s="123" t="s">
        <v>307</v>
      </c>
      <c r="AB140" s="160" t="s">
        <v>293</v>
      </c>
      <c r="AC140" s="160"/>
      <c r="AD140" s="103">
        <v>202000003713</v>
      </c>
      <c r="AE140" s="54" t="s">
        <v>75</v>
      </c>
      <c r="AF140" s="55" t="str">
        <f>TEXT(LEFT(Contrato[[#This Row],[CONTRATO]],3),"0")</f>
        <v>114</v>
      </c>
      <c r="AG140" s="55" t="str">
        <f>IF(LEN(Contrato[[#This Row],[Contrato2]])=3,Contrato[[#This Row],[Contrato2]],TEXT(Contrato[[#This Row],[Contrato2]],"000"))</f>
        <v>114</v>
      </c>
      <c r="AH140" s="56">
        <f ca="1">IFERROR(_xlfn.DAYS(Contrato[[#This Row],[Fecha Proyectada liquidación]],TODAY())/30,"")</f>
        <v>-2.4666666666666668</v>
      </c>
      <c r="AI140" s="57">
        <f>+Contrato[[#This Row],[FECHA TERMINACIÓN ]]+120</f>
        <v>45639</v>
      </c>
      <c r="AK140" s="59" t="str">
        <f ca="1">IF(Contrato[[#This Row],[FECHA TERMINACIÓN ]]&lt;TODAY(), "Terminado",IF(ISNUMBER(Contrato[[#This Row],[Fecha Real de liquiidación ]]),"Liquidado",IF(Contrato[[#This Row],[FECHA TERMINACIÓN ]]&gt;=TODAY(),"En ejecución","")))</f>
        <v>Terminado</v>
      </c>
      <c r="AL140" s="60">
        <f>SUMIF([1]!COMPROMISOS_2024[[#All],[consecutivo]],Contrato[[#This Row],[RCP]],[1]!COMPROMISOS_2024[[#All],[Total pagado]])</f>
        <v>41521014</v>
      </c>
      <c r="AM140" s="61">
        <f>IFERROR(Contrato[[#This Row],[Pagos]]/Contrato[[#This Row],[VALOR CONTRATO]],0)</f>
        <v>1</v>
      </c>
      <c r="AN140" s="104">
        <f>+Contrato[[#This Row],[VALOR CONTRATO]]-Contrato[[#This Row],[Pagos]]</f>
        <v>0</v>
      </c>
      <c r="AO140" s="54" cm="1">
        <f t="array" ref="AO140">_xlfn.XLOOKUP(Contrato[[#This Row],[DOCUMENTO ]],[1]!PERSONAL_ACTIVO_2024[[#All],[Documento identidad]],[1]!PERSONAL_ACTIVO_2024[[#All],[Mail ]],0,0)</f>
        <v>0</v>
      </c>
      <c r="AP140" s="54" cm="1">
        <f t="array" ref="AP140">_xlfn.XLOOKUP(Contrato[[#This Row],[DOCUMENTO]],[1]!PERSONAL_ACTIVO_2024[[#All],[Documento identidad]],[1]!PERSONAL_ACTIVO_2024[[#All],[Mail ]],0,0)</f>
        <v>0</v>
      </c>
      <c r="AQ140" s="54" cm="1">
        <f t="array" ref="AQ140">IF(ISBLANK(Contrato[[#This Row],[DEPENDENCIA ]]),0,IFERROR(_xlfn.XLOOKUP(Contrato[[#This Row],[DEPENDENCIA ]],[1]!PERSONAL_ACTIVO_2024[[#All],[Dependencia]],[1]!PERSONAL_ACTIVO_2024[[#All],[Mail ]],0,0),0))</f>
        <v>0</v>
      </c>
    </row>
    <row r="141" spans="1:43" s="54" customFormat="1" ht="34.5" customHeight="1" x14ac:dyDescent="0.25">
      <c r="A141" s="27">
        <v>215</v>
      </c>
      <c r="B141" s="26">
        <v>115</v>
      </c>
      <c r="C141" s="28" t="s">
        <v>474</v>
      </c>
      <c r="D141" s="81" t="s">
        <v>123</v>
      </c>
      <c r="E141" s="64" t="s">
        <v>111</v>
      </c>
      <c r="F141" s="114" t="s">
        <v>142</v>
      </c>
      <c r="G141" s="146" t="s">
        <v>475</v>
      </c>
      <c r="H141" s="130">
        <v>8163337</v>
      </c>
      <c r="I141" s="147">
        <v>4908936</v>
      </c>
      <c r="J141" s="148">
        <v>29453616</v>
      </c>
      <c r="K141" s="113" t="s">
        <v>48</v>
      </c>
      <c r="L141" s="96" t="s">
        <v>48</v>
      </c>
      <c r="M141" s="97" t="s">
        <v>125</v>
      </c>
      <c r="N141" s="98" t="str" cm="1">
        <f t="array" ref="N141">_xlfn.XLOOKUP(Contrato[[#This Row],[SUPERVISOR TITULAR]],[1]!PERSONAL_ACTIVO_2024[[#All],[Nombre completo]],[1]!PERSONAL_ACTIVO_2024[[#All],[Documento identidad]],"",0)</f>
        <v/>
      </c>
      <c r="O141" s="97" t="s">
        <v>226</v>
      </c>
      <c r="P141" s="99" t="str" cm="1">
        <f t="array" ref="P141">_xlfn.XLOOKUP(Contrato[[#This Row],[SUPERVISOR SUPLENTE ]],[1]!PERSONAL_ACTIVO_2024[[#All],[Nombre completo]],[1]!PERSONAL_ACTIVO_2024[[#All],[Documento identidad]],"",0)</f>
        <v/>
      </c>
      <c r="Q141" s="159">
        <v>143</v>
      </c>
      <c r="R141" s="42" t="str" cm="1">
        <f t="array" ref="R141">_xlfn.XLOOKUP(Contrato[[#This Row],[CDP]],[1]!DISPONIBILIDADES_2024[[#All],[consecutivo]],[1]!DISPONIBILIDADES_2024[[#All],[fecha_aprobacion]],"",0)</f>
        <v>7/02/2024 11:06</v>
      </c>
      <c r="S141" s="43">
        <f>SUMIF([1]!DISPONIBILIDADES_2024[[#All],[consecutivo]],Contrato[[#This Row],[CDP]],[1]!DISPONIBILIDADES_2024[[#All],[valor_total_rubro]])</f>
        <v>0</v>
      </c>
      <c r="T141" s="44" cm="1">
        <f t="array" ref="T141">_xlfn.XLOOKUP(Contrato[[#This Row],[CONTRATO]]&amp;Contrato[[#This Row],[CDP]],[1]!Corr_Contr_CDP[[#All],[CONTRATO-CDP]],[1]!Corr_Contr_CDP[[#All],[CRP]],_xlfn.XLOOKUP(Contrato[[#This Row],[CDP]],[1]!COMPROMISOS_2024[[#All],[disponibilidad]],[1]!COMPROMISOS_2024[[#All],[consecutivo]],"",0),0)</f>
        <v>947</v>
      </c>
      <c r="U141" s="45" t="str" cm="1">
        <f t="array" ref="U141">+_xlfn.XLOOKUP(Contrato[[#This Row],[RCP]],[1]!COMPROMISOS_2024[[#All],[consecutivo]],[1]!COMPROMISOS_2024[[#All],[fecha_aprobacion]],"",0)</f>
        <v>15/02/2024 17:08</v>
      </c>
      <c r="V141" s="46">
        <f>SUMIF([1]!COMPROMISOS_2024[[#All],[consecutivo]],Contrato[[#This Row],[RCP]],[1]!COMPROMISOS_2024[[#All],[valor_total]])</f>
        <v>29453616</v>
      </c>
      <c r="W141" s="47">
        <v>45337</v>
      </c>
      <c r="X141" s="47">
        <v>45338</v>
      </c>
      <c r="Y141" s="48">
        <v>45338</v>
      </c>
      <c r="Z141" s="49">
        <v>45519</v>
      </c>
      <c r="AA141" s="123" t="s">
        <v>310</v>
      </c>
      <c r="AB141" s="160" t="s">
        <v>293</v>
      </c>
      <c r="AC141" s="160"/>
      <c r="AD141" s="103">
        <v>202000003715</v>
      </c>
      <c r="AE141" s="54" t="s">
        <v>75</v>
      </c>
      <c r="AF141" s="55" t="str">
        <f>TEXT(LEFT(Contrato[[#This Row],[CONTRATO]],3),"0")</f>
        <v>115</v>
      </c>
      <c r="AG141" s="55" t="str">
        <f>IF(LEN(Contrato[[#This Row],[Contrato2]])=3,Contrato[[#This Row],[Contrato2]],TEXT(Contrato[[#This Row],[Contrato2]],"000"))</f>
        <v>115</v>
      </c>
      <c r="AH141" s="56">
        <f ca="1">IFERROR(_xlfn.DAYS(Contrato[[#This Row],[Fecha Proyectada liquidación]],TODAY())/30,"")</f>
        <v>-2.4666666666666668</v>
      </c>
      <c r="AI141" s="57">
        <f>+Contrato[[#This Row],[FECHA TERMINACIÓN ]]+120</f>
        <v>45639</v>
      </c>
      <c r="AK141" s="59" t="str">
        <f ca="1">IF(Contrato[[#This Row],[FECHA TERMINACIÓN ]]&lt;TODAY(), "Terminado",IF(ISNUMBER(Contrato[[#This Row],[Fecha Real de liquiidación ]]),"Liquidado",IF(Contrato[[#This Row],[FECHA TERMINACIÓN ]]&gt;=TODAY(),"En ejecución","")))</f>
        <v>Terminado</v>
      </c>
      <c r="AL141" s="60">
        <f>SUMIF([1]!COMPROMISOS_2024[[#All],[consecutivo]],Contrato[[#This Row],[RCP]],[1]!COMPROMISOS_2024[[#All],[Total pagado]])</f>
        <v>29453616</v>
      </c>
      <c r="AM141" s="61">
        <f>IFERROR(Contrato[[#This Row],[Pagos]]/Contrato[[#This Row],[VALOR CONTRATO]],0)</f>
        <v>1</v>
      </c>
      <c r="AN141" s="104">
        <f>+Contrato[[#This Row],[VALOR CONTRATO]]-Contrato[[#This Row],[Pagos]]</f>
        <v>0</v>
      </c>
      <c r="AO141" s="54" cm="1">
        <f t="array" ref="AO141">_xlfn.XLOOKUP(Contrato[[#This Row],[DOCUMENTO ]],[1]!PERSONAL_ACTIVO_2024[[#All],[Documento identidad]],[1]!PERSONAL_ACTIVO_2024[[#All],[Mail ]],0,0)</f>
        <v>0</v>
      </c>
      <c r="AP141" s="54" cm="1">
        <f t="array" ref="AP141">_xlfn.XLOOKUP(Contrato[[#This Row],[DOCUMENTO]],[1]!PERSONAL_ACTIVO_2024[[#All],[Documento identidad]],[1]!PERSONAL_ACTIVO_2024[[#All],[Mail ]],0,0)</f>
        <v>0</v>
      </c>
      <c r="AQ141" s="54" cm="1">
        <f t="array" ref="AQ141">IF(ISBLANK(Contrato[[#This Row],[DEPENDENCIA ]]),0,IFERROR(_xlfn.XLOOKUP(Contrato[[#This Row],[DEPENDENCIA ]],[1]!PERSONAL_ACTIVO_2024[[#All],[Dependencia]],[1]!PERSONAL_ACTIVO_2024[[#All],[Mail ]],0,0),0))</f>
        <v>0</v>
      </c>
    </row>
    <row r="142" spans="1:43" s="54" customFormat="1" ht="34.5" customHeight="1" x14ac:dyDescent="0.25">
      <c r="A142" s="27">
        <v>216</v>
      </c>
      <c r="B142" s="26">
        <v>116</v>
      </c>
      <c r="C142" s="28" t="s">
        <v>476</v>
      </c>
      <c r="D142" s="81" t="s">
        <v>123</v>
      </c>
      <c r="E142" s="64" t="s">
        <v>111</v>
      </c>
      <c r="F142" s="114" t="s">
        <v>142</v>
      </c>
      <c r="G142" s="146" t="s">
        <v>477</v>
      </c>
      <c r="H142" s="130">
        <v>43811085</v>
      </c>
      <c r="I142" s="147">
        <v>5931149</v>
      </c>
      <c r="J142" s="148">
        <v>35586894</v>
      </c>
      <c r="K142" s="113" t="s">
        <v>48</v>
      </c>
      <c r="L142" s="96" t="s">
        <v>48</v>
      </c>
      <c r="M142" s="97" t="s">
        <v>125</v>
      </c>
      <c r="N142" s="98" t="str" cm="1">
        <f t="array" ref="N142">_xlfn.XLOOKUP(Contrato[[#This Row],[SUPERVISOR TITULAR]],[1]!PERSONAL_ACTIVO_2024[[#All],[Nombre completo]],[1]!PERSONAL_ACTIVO_2024[[#All],[Documento identidad]],"",0)</f>
        <v/>
      </c>
      <c r="O142" s="97" t="s">
        <v>226</v>
      </c>
      <c r="P142" s="99" t="str" cm="1">
        <f t="array" ref="P142">_xlfn.XLOOKUP(Contrato[[#This Row],[SUPERVISOR SUPLENTE ]],[1]!PERSONAL_ACTIVO_2024[[#All],[Nombre completo]],[1]!PERSONAL_ACTIVO_2024[[#All],[Documento identidad]],"",0)</f>
        <v/>
      </c>
      <c r="Q142" s="159">
        <v>144</v>
      </c>
      <c r="R142" s="42" t="str" cm="1">
        <f t="array" ref="R142">_xlfn.XLOOKUP(Contrato[[#This Row],[CDP]],[1]!DISPONIBILIDADES_2024[[#All],[consecutivo]],[1]!DISPONIBILIDADES_2024[[#All],[fecha_aprobacion]],"",0)</f>
        <v>7/02/2024 11:14</v>
      </c>
      <c r="S142" s="43">
        <f>SUMIF([1]!DISPONIBILIDADES_2024[[#All],[consecutivo]],Contrato[[#This Row],[CDP]],[1]!DISPONIBILIDADES_2024[[#All],[valor_total_rubro]])</f>
        <v>0</v>
      </c>
      <c r="T142" s="44" cm="1">
        <f t="array" ref="T142">_xlfn.XLOOKUP(Contrato[[#This Row],[CONTRATO]]&amp;Contrato[[#This Row],[CDP]],[1]!Corr_Contr_CDP[[#All],[CONTRATO-CDP]],[1]!Corr_Contr_CDP[[#All],[CRP]],_xlfn.XLOOKUP(Contrato[[#This Row],[CDP]],[1]!COMPROMISOS_2024[[#All],[disponibilidad]],[1]!COMPROMISOS_2024[[#All],[consecutivo]],"",0),0)</f>
        <v>1041</v>
      </c>
      <c r="U142" s="45" t="str" cm="1">
        <f t="array" ref="U142">+_xlfn.XLOOKUP(Contrato[[#This Row],[RCP]],[1]!COMPROMISOS_2024[[#All],[consecutivo]],[1]!COMPROMISOS_2024[[#All],[fecha_aprobacion]],"",0)</f>
        <v>16/02/2024 0:00</v>
      </c>
      <c r="V142" s="46">
        <f>SUMIF([1]!COMPROMISOS_2024[[#All],[consecutivo]],Contrato[[#This Row],[RCP]],[1]!COMPROMISOS_2024[[#All],[valor_total]])</f>
        <v>35586894</v>
      </c>
      <c r="W142" s="47">
        <v>45337</v>
      </c>
      <c r="X142" s="47">
        <v>45337</v>
      </c>
      <c r="Y142" s="48">
        <v>45338</v>
      </c>
      <c r="Z142" s="49">
        <v>45519</v>
      </c>
      <c r="AA142" s="123" t="s">
        <v>310</v>
      </c>
      <c r="AB142" s="160" t="s">
        <v>293</v>
      </c>
      <c r="AC142" s="160"/>
      <c r="AD142" s="103">
        <v>202000003716</v>
      </c>
      <c r="AE142" s="54" t="s">
        <v>75</v>
      </c>
      <c r="AF142" s="55" t="str">
        <f>TEXT(LEFT(Contrato[[#This Row],[CONTRATO]],3),"0")</f>
        <v>116</v>
      </c>
      <c r="AG142" s="55" t="str">
        <f>IF(LEN(Contrato[[#This Row],[Contrato2]])=3,Contrato[[#This Row],[Contrato2]],TEXT(Contrato[[#This Row],[Contrato2]],"000"))</f>
        <v>116</v>
      </c>
      <c r="AH142" s="56">
        <f ca="1">IFERROR(_xlfn.DAYS(Contrato[[#This Row],[Fecha Proyectada liquidación]],TODAY())/30,"")</f>
        <v>-2.4666666666666668</v>
      </c>
      <c r="AI142" s="57">
        <f>+Contrato[[#This Row],[FECHA TERMINACIÓN ]]+120</f>
        <v>45639</v>
      </c>
      <c r="AK142" s="59" t="str">
        <f ca="1">IF(Contrato[[#This Row],[FECHA TERMINACIÓN ]]&lt;TODAY(), "Terminado",IF(ISNUMBER(Contrato[[#This Row],[Fecha Real de liquiidación ]]),"Liquidado",IF(Contrato[[#This Row],[FECHA TERMINACIÓN ]]&gt;=TODAY(),"En ejecución","")))</f>
        <v>Terminado</v>
      </c>
      <c r="AL142" s="60">
        <f>SUMIF([1]!COMPROMISOS_2024[[#All],[consecutivo]],Contrato[[#This Row],[RCP]],[1]!COMPROMISOS_2024[[#All],[Total pagado]])</f>
        <v>35586894</v>
      </c>
      <c r="AM142" s="61">
        <f>IFERROR(Contrato[[#This Row],[Pagos]]/Contrato[[#This Row],[VALOR CONTRATO]],0)</f>
        <v>1</v>
      </c>
      <c r="AN142" s="104">
        <f>+Contrato[[#This Row],[VALOR CONTRATO]]-Contrato[[#This Row],[Pagos]]</f>
        <v>0</v>
      </c>
      <c r="AO142" s="54" cm="1">
        <f t="array" ref="AO142">_xlfn.XLOOKUP(Contrato[[#This Row],[DOCUMENTO ]],[1]!PERSONAL_ACTIVO_2024[[#All],[Documento identidad]],[1]!PERSONAL_ACTIVO_2024[[#All],[Mail ]],0,0)</f>
        <v>0</v>
      </c>
      <c r="AP142" s="54" cm="1">
        <f t="array" ref="AP142">_xlfn.XLOOKUP(Contrato[[#This Row],[DOCUMENTO]],[1]!PERSONAL_ACTIVO_2024[[#All],[Documento identidad]],[1]!PERSONAL_ACTIVO_2024[[#All],[Mail ]],0,0)</f>
        <v>0</v>
      </c>
      <c r="AQ142" s="54" cm="1">
        <f t="array" ref="AQ142">IF(ISBLANK(Contrato[[#This Row],[DEPENDENCIA ]]),0,IFERROR(_xlfn.XLOOKUP(Contrato[[#This Row],[DEPENDENCIA ]],[1]!PERSONAL_ACTIVO_2024[[#All],[Dependencia]],[1]!PERSONAL_ACTIVO_2024[[#All],[Mail ]],0,0),0))</f>
        <v>0</v>
      </c>
    </row>
    <row r="143" spans="1:43" s="54" customFormat="1" ht="34.5" customHeight="1" x14ac:dyDescent="0.25">
      <c r="A143" s="27">
        <v>217</v>
      </c>
      <c r="B143" s="26">
        <v>117</v>
      </c>
      <c r="C143" s="28" t="s">
        <v>478</v>
      </c>
      <c r="D143" s="81" t="s">
        <v>123</v>
      </c>
      <c r="E143" s="64" t="s">
        <v>111</v>
      </c>
      <c r="F143" s="114" t="s">
        <v>142</v>
      </c>
      <c r="G143" s="146" t="s">
        <v>479</v>
      </c>
      <c r="H143" s="130">
        <v>1128420951</v>
      </c>
      <c r="I143" s="147">
        <v>3952382</v>
      </c>
      <c r="J143" s="148">
        <v>23714292</v>
      </c>
      <c r="K143" s="113" t="s">
        <v>48</v>
      </c>
      <c r="L143" s="96" t="s">
        <v>48</v>
      </c>
      <c r="M143" s="97" t="s">
        <v>218</v>
      </c>
      <c r="N143" s="98" cm="1">
        <f t="array" ref="N143">_xlfn.XLOOKUP(Contrato[[#This Row],[SUPERVISOR TITULAR]],[1]!PERSONAL_ACTIVO_2024[[#All],[Nombre completo]],[1]!PERSONAL_ACTIVO_2024[[#All],[Documento identidad]],"",0)</f>
        <v>98556206</v>
      </c>
      <c r="O143" s="97" t="s">
        <v>222</v>
      </c>
      <c r="P143" s="99" cm="1">
        <f t="array" ref="P143">_xlfn.XLOOKUP(Contrato[[#This Row],[SUPERVISOR SUPLENTE ]],[1]!PERSONAL_ACTIVO_2024[[#All],[Nombre completo]],[1]!PERSONAL_ACTIVO_2024[[#All],[Documento identidad]],"",0)</f>
        <v>10267189</v>
      </c>
      <c r="Q143" s="159">
        <v>145</v>
      </c>
      <c r="R143" s="42" t="str" cm="1">
        <f t="array" ref="R143">_xlfn.XLOOKUP(Contrato[[#This Row],[CDP]],[1]!DISPONIBILIDADES_2024[[#All],[consecutivo]],[1]!DISPONIBILIDADES_2024[[#All],[fecha_aprobacion]],"",0)</f>
        <v>7/02/2024 11:15</v>
      </c>
      <c r="S143" s="43">
        <f>SUMIF([1]!DISPONIBILIDADES_2024[[#All],[consecutivo]],Contrato[[#This Row],[CDP]],[1]!DISPONIBILIDADES_2024[[#All],[valor_total_rubro]])</f>
        <v>0</v>
      </c>
      <c r="T143" s="44" cm="1">
        <f t="array" ref="T143">_xlfn.XLOOKUP(Contrato[[#This Row],[CONTRATO]]&amp;Contrato[[#This Row],[CDP]],[1]!Corr_Contr_CDP[[#All],[CONTRATO-CDP]],[1]!Corr_Contr_CDP[[#All],[CRP]],_xlfn.XLOOKUP(Contrato[[#This Row],[CDP]],[1]!COMPROMISOS_2024[[#All],[disponibilidad]],[1]!COMPROMISOS_2024[[#All],[consecutivo]],"",0),0)</f>
        <v>1003</v>
      </c>
      <c r="U143" s="45" t="str" cm="1">
        <f t="array" ref="U143">+_xlfn.XLOOKUP(Contrato[[#This Row],[RCP]],[1]!COMPROMISOS_2024[[#All],[consecutivo]],[1]!COMPROMISOS_2024[[#All],[fecha_aprobacion]],"",0)</f>
        <v>16/02/2024 14:01</v>
      </c>
      <c r="V143" s="46">
        <f>SUMIF([1]!COMPROMISOS_2024[[#All],[consecutivo]],Contrato[[#This Row],[RCP]],[1]!COMPROMISOS_2024[[#All],[valor_total]])</f>
        <v>23714292</v>
      </c>
      <c r="W143" s="47">
        <v>45338</v>
      </c>
      <c r="X143" s="47">
        <v>45338</v>
      </c>
      <c r="Y143" s="48">
        <v>45338</v>
      </c>
      <c r="Z143" s="49">
        <v>45519</v>
      </c>
      <c r="AA143" s="123" t="s">
        <v>310</v>
      </c>
      <c r="AB143" s="160" t="s">
        <v>293</v>
      </c>
      <c r="AC143" s="160"/>
      <c r="AD143" s="103">
        <v>202000003722</v>
      </c>
      <c r="AE143" s="54" t="s">
        <v>75</v>
      </c>
      <c r="AF143" s="55" t="str">
        <f>TEXT(LEFT(Contrato[[#This Row],[CONTRATO]],3),"0")</f>
        <v>117</v>
      </c>
      <c r="AG143" s="55" t="str">
        <f>IF(LEN(Contrato[[#This Row],[Contrato2]])=3,Contrato[[#This Row],[Contrato2]],TEXT(Contrato[[#This Row],[Contrato2]],"000"))</f>
        <v>117</v>
      </c>
      <c r="AH143" s="56">
        <f ca="1">IFERROR(_xlfn.DAYS(Contrato[[#This Row],[Fecha Proyectada liquidación]],TODAY())/30,"")</f>
        <v>-2.4666666666666668</v>
      </c>
      <c r="AI143" s="57">
        <f>+Contrato[[#This Row],[FECHA TERMINACIÓN ]]+120</f>
        <v>45639</v>
      </c>
      <c r="AK143" s="59" t="str">
        <f ca="1">IF(Contrato[[#This Row],[FECHA TERMINACIÓN ]]&lt;TODAY(), "Terminado",IF(ISNUMBER(Contrato[[#This Row],[Fecha Real de liquiidación ]]),"Liquidado",IF(Contrato[[#This Row],[FECHA TERMINACIÓN ]]&gt;=TODAY(),"En ejecución","")))</f>
        <v>Terminado</v>
      </c>
      <c r="AL143" s="60">
        <f>SUMIF([1]!COMPROMISOS_2024[[#All],[consecutivo]],Contrato[[#This Row],[RCP]],[1]!COMPROMISOS_2024[[#All],[Total pagado]])</f>
        <v>23714292</v>
      </c>
      <c r="AM143" s="61">
        <f>IFERROR(Contrato[[#This Row],[Pagos]]/Contrato[[#This Row],[VALOR CONTRATO]],0)</f>
        <v>1</v>
      </c>
      <c r="AN143" s="104">
        <f>+Contrato[[#This Row],[VALOR CONTRATO]]-Contrato[[#This Row],[Pagos]]</f>
        <v>0</v>
      </c>
      <c r="AO143" s="54" t="str" cm="1">
        <f t="array" ref="AO143">_xlfn.XLOOKUP(Contrato[[#This Row],[DOCUMENTO ]],[1]!PERSONAL_ACTIVO_2024[[#All],[Documento identidad]],[1]!PERSONAL_ACTIVO_2024[[#All],[Mail ]],0,0)</f>
        <v>ahiguitae@indeportesantioquia.gov.co</v>
      </c>
      <c r="AP143" s="54" t="str" cm="1">
        <f t="array" ref="AP143">_xlfn.XLOOKUP(Contrato[[#This Row],[DOCUMENTO]],[1]!PERSONAL_ACTIVO_2024[[#All],[Documento identidad]],[1]!PERSONAL_ACTIVO_2024[[#All],[Mail ]],0,0)</f>
        <v>hveleza@indeportesantioquia.gov.co</v>
      </c>
      <c r="AQ143" s="54" cm="1">
        <f t="array" ref="AQ143">IF(ISBLANK(Contrato[[#This Row],[DEPENDENCIA ]]),0,IFERROR(_xlfn.XLOOKUP(Contrato[[#This Row],[DEPENDENCIA ]],[1]!PERSONAL_ACTIVO_2024[[#All],[Dependencia]],[1]!PERSONAL_ACTIVO_2024[[#All],[Mail ]],0,0),0))</f>
        <v>0</v>
      </c>
    </row>
    <row r="144" spans="1:43" s="54" customFormat="1" ht="34.5" customHeight="1" x14ac:dyDescent="0.25">
      <c r="A144" s="27">
        <v>218</v>
      </c>
      <c r="B144" s="26">
        <v>118</v>
      </c>
      <c r="C144" s="28" t="s">
        <v>480</v>
      </c>
      <c r="D144" s="81" t="s">
        <v>123</v>
      </c>
      <c r="E144" s="64" t="s">
        <v>111</v>
      </c>
      <c r="F144" s="114" t="s">
        <v>142</v>
      </c>
      <c r="G144" s="146" t="s">
        <v>481</v>
      </c>
      <c r="H144" s="130">
        <v>1047449090</v>
      </c>
      <c r="I144" s="147">
        <v>3952382</v>
      </c>
      <c r="J144" s="148">
        <v>23714292</v>
      </c>
      <c r="K144" s="113" t="s">
        <v>48</v>
      </c>
      <c r="L144" s="96" t="s">
        <v>48</v>
      </c>
      <c r="M144" s="97" t="s">
        <v>218</v>
      </c>
      <c r="N144" s="98" cm="1">
        <f t="array" ref="N144">_xlfn.XLOOKUP(Contrato[[#This Row],[SUPERVISOR TITULAR]],[1]!PERSONAL_ACTIVO_2024[[#All],[Nombre completo]],[1]!PERSONAL_ACTIVO_2024[[#All],[Documento identidad]],"",0)</f>
        <v>98556206</v>
      </c>
      <c r="O144" s="97" t="s">
        <v>222</v>
      </c>
      <c r="P144" s="99" cm="1">
        <f t="array" ref="P144">_xlfn.XLOOKUP(Contrato[[#This Row],[SUPERVISOR SUPLENTE ]],[1]!PERSONAL_ACTIVO_2024[[#All],[Nombre completo]],[1]!PERSONAL_ACTIVO_2024[[#All],[Documento identidad]],"",0)</f>
        <v>10267189</v>
      </c>
      <c r="Q144" s="159">
        <v>146</v>
      </c>
      <c r="R144" s="42" t="str" cm="1">
        <f t="array" ref="R144">_xlfn.XLOOKUP(Contrato[[#This Row],[CDP]],[1]!DISPONIBILIDADES_2024[[#All],[consecutivo]],[1]!DISPONIBILIDADES_2024[[#All],[fecha_aprobacion]],"",0)</f>
        <v>7/02/2024 11:18</v>
      </c>
      <c r="S144" s="43">
        <f>SUMIF([1]!DISPONIBILIDADES_2024[[#All],[consecutivo]],Contrato[[#This Row],[CDP]],[1]!DISPONIBILIDADES_2024[[#All],[valor_total_rubro]])</f>
        <v>0</v>
      </c>
      <c r="T144" s="44" cm="1">
        <f t="array" ref="T144">_xlfn.XLOOKUP(Contrato[[#This Row],[CONTRATO]]&amp;Contrato[[#This Row],[CDP]],[1]!Corr_Contr_CDP[[#All],[CONTRATO-CDP]],[1]!Corr_Contr_CDP[[#All],[CRP]],_xlfn.XLOOKUP(Contrato[[#This Row],[CDP]],[1]!COMPROMISOS_2024[[#All],[disponibilidad]],[1]!COMPROMISOS_2024[[#All],[consecutivo]],"",0),0)</f>
        <v>974</v>
      </c>
      <c r="U144" s="45" t="str" cm="1">
        <f t="array" ref="U144">+_xlfn.XLOOKUP(Contrato[[#This Row],[RCP]],[1]!COMPROMISOS_2024[[#All],[consecutivo]],[1]!COMPROMISOS_2024[[#All],[fecha_aprobacion]],"",0)</f>
        <v>16/02/2024 7:36</v>
      </c>
      <c r="V144" s="46">
        <f>SUMIF([1]!COMPROMISOS_2024[[#All],[consecutivo]],Contrato[[#This Row],[RCP]],[1]!COMPROMISOS_2024[[#All],[valor_total]])</f>
        <v>23714292</v>
      </c>
      <c r="W144" s="47">
        <v>45337</v>
      </c>
      <c r="X144" s="47">
        <v>45338</v>
      </c>
      <c r="Y144" s="48">
        <v>45338</v>
      </c>
      <c r="Z144" s="49">
        <v>45519</v>
      </c>
      <c r="AA144" s="101" t="s">
        <v>307</v>
      </c>
      <c r="AB144" s="160" t="s">
        <v>293</v>
      </c>
      <c r="AC144" s="160"/>
      <c r="AD144" s="103">
        <v>202000003724</v>
      </c>
      <c r="AE144" s="54" t="s">
        <v>75</v>
      </c>
      <c r="AF144" s="55" t="str">
        <f>TEXT(LEFT(Contrato[[#This Row],[CONTRATO]],3),"0")</f>
        <v>118</v>
      </c>
      <c r="AG144" s="55" t="str">
        <f>IF(LEN(Contrato[[#This Row],[Contrato2]])=3,Contrato[[#This Row],[Contrato2]],TEXT(Contrato[[#This Row],[Contrato2]],"000"))</f>
        <v>118</v>
      </c>
      <c r="AH144" s="56">
        <f ca="1">IFERROR(_xlfn.DAYS(Contrato[[#This Row],[Fecha Proyectada liquidación]],TODAY())/30,"")</f>
        <v>-2.4666666666666668</v>
      </c>
      <c r="AI144" s="57">
        <f>+Contrato[[#This Row],[FECHA TERMINACIÓN ]]+120</f>
        <v>45639</v>
      </c>
      <c r="AK144" s="59" t="str">
        <f ca="1">IF(Contrato[[#This Row],[FECHA TERMINACIÓN ]]&lt;TODAY(), "Terminado",IF(ISNUMBER(Contrato[[#This Row],[Fecha Real de liquiidación ]]),"Liquidado",IF(Contrato[[#This Row],[FECHA TERMINACIÓN ]]&gt;=TODAY(),"En ejecución","")))</f>
        <v>Terminado</v>
      </c>
      <c r="AL144" s="60">
        <f>SUMIF([1]!COMPROMISOS_2024[[#All],[consecutivo]],Contrato[[#This Row],[RCP]],[1]!COMPROMISOS_2024[[#All],[Total pagado]])</f>
        <v>17785719</v>
      </c>
      <c r="AM144" s="61">
        <f>IFERROR(Contrato[[#This Row],[Pagos]]/Contrato[[#This Row],[VALOR CONTRATO]],0)</f>
        <v>0.75</v>
      </c>
      <c r="AN144" s="104">
        <f>+Contrato[[#This Row],[VALOR CONTRATO]]-Contrato[[#This Row],[Pagos]]</f>
        <v>5928573</v>
      </c>
      <c r="AO144" s="54" t="str" cm="1">
        <f t="array" ref="AO144">_xlfn.XLOOKUP(Contrato[[#This Row],[DOCUMENTO ]],[1]!PERSONAL_ACTIVO_2024[[#All],[Documento identidad]],[1]!PERSONAL_ACTIVO_2024[[#All],[Mail ]],0,0)</f>
        <v>ahiguitae@indeportesantioquia.gov.co</v>
      </c>
      <c r="AP144" s="54" t="str" cm="1">
        <f t="array" ref="AP144">_xlfn.XLOOKUP(Contrato[[#This Row],[DOCUMENTO]],[1]!PERSONAL_ACTIVO_2024[[#All],[Documento identidad]],[1]!PERSONAL_ACTIVO_2024[[#All],[Mail ]],0,0)</f>
        <v>hveleza@indeportesantioquia.gov.co</v>
      </c>
      <c r="AQ144" s="54" cm="1">
        <f t="array" ref="AQ144">IF(ISBLANK(Contrato[[#This Row],[DEPENDENCIA ]]),0,IFERROR(_xlfn.XLOOKUP(Contrato[[#This Row],[DEPENDENCIA ]],[1]!PERSONAL_ACTIVO_2024[[#All],[Dependencia]],[1]!PERSONAL_ACTIVO_2024[[#All],[Mail ]],0,0),0))</f>
        <v>0</v>
      </c>
    </row>
    <row r="145" spans="1:43" s="54" customFormat="1" ht="34.5" customHeight="1" x14ac:dyDescent="0.25">
      <c r="A145" s="27">
        <v>219</v>
      </c>
      <c r="B145" s="26">
        <v>119</v>
      </c>
      <c r="C145" s="28" t="s">
        <v>482</v>
      </c>
      <c r="D145" s="81" t="s">
        <v>123</v>
      </c>
      <c r="E145" s="64" t="s">
        <v>111</v>
      </c>
      <c r="F145" s="114" t="s">
        <v>142</v>
      </c>
      <c r="G145" s="146" t="s">
        <v>483</v>
      </c>
      <c r="H145" s="130">
        <v>15483073</v>
      </c>
      <c r="I145" s="147">
        <v>5931149</v>
      </c>
      <c r="J145" s="148">
        <v>35586894</v>
      </c>
      <c r="K145" s="113" t="s">
        <v>48</v>
      </c>
      <c r="L145" s="96" t="s">
        <v>48</v>
      </c>
      <c r="M145" s="97" t="s">
        <v>125</v>
      </c>
      <c r="N145" s="98" t="str" cm="1">
        <f t="array" ref="N145">_xlfn.XLOOKUP(Contrato[[#This Row],[SUPERVISOR TITULAR]],[1]!PERSONAL_ACTIVO_2024[[#All],[Nombre completo]],[1]!PERSONAL_ACTIVO_2024[[#All],[Documento identidad]],"",0)</f>
        <v/>
      </c>
      <c r="O145" s="97" t="s">
        <v>226</v>
      </c>
      <c r="P145" s="99" t="str" cm="1">
        <f t="array" ref="P145">_xlfn.XLOOKUP(Contrato[[#This Row],[SUPERVISOR SUPLENTE ]],[1]!PERSONAL_ACTIVO_2024[[#All],[Nombre completo]],[1]!PERSONAL_ACTIVO_2024[[#All],[Documento identidad]],"",0)</f>
        <v/>
      </c>
      <c r="Q145" s="159">
        <v>147</v>
      </c>
      <c r="R145" s="42" t="str" cm="1">
        <f t="array" ref="R145">_xlfn.XLOOKUP(Contrato[[#This Row],[CDP]],[1]!DISPONIBILIDADES_2024[[#All],[consecutivo]],[1]!DISPONIBILIDADES_2024[[#All],[fecha_aprobacion]],"",0)</f>
        <v>7/02/2024 11:20</v>
      </c>
      <c r="S145" s="43">
        <f>SUMIF([1]!DISPONIBILIDADES_2024[[#All],[consecutivo]],Contrato[[#This Row],[CDP]],[1]!DISPONIBILIDADES_2024[[#All],[valor_total_rubro]])</f>
        <v>0</v>
      </c>
      <c r="T145" s="44" cm="1">
        <f t="array" ref="T145">_xlfn.XLOOKUP(Contrato[[#This Row],[CONTRATO]]&amp;Contrato[[#This Row],[CDP]],[1]!Corr_Contr_CDP[[#All],[CONTRATO-CDP]],[1]!Corr_Contr_CDP[[#All],[CRP]],_xlfn.XLOOKUP(Contrato[[#This Row],[CDP]],[1]!COMPROMISOS_2024[[#All],[disponibilidad]],[1]!COMPROMISOS_2024[[#All],[consecutivo]],"",0),0)</f>
        <v>987</v>
      </c>
      <c r="U145" s="45" t="str" cm="1">
        <f t="array" ref="U145">+_xlfn.XLOOKUP(Contrato[[#This Row],[RCP]],[1]!COMPROMISOS_2024[[#All],[consecutivo]],[1]!COMPROMISOS_2024[[#All],[fecha_aprobacion]],"",0)</f>
        <v>16/02/2024 10:39</v>
      </c>
      <c r="V145" s="46">
        <f>SUMIF([1]!COMPROMISOS_2024[[#All],[consecutivo]],Contrato[[#This Row],[RCP]],[1]!COMPROMISOS_2024[[#All],[valor_total]])</f>
        <v>35586894</v>
      </c>
      <c r="W145" s="47">
        <v>45337</v>
      </c>
      <c r="X145" s="47">
        <v>45338</v>
      </c>
      <c r="Y145" s="48">
        <v>45338</v>
      </c>
      <c r="Z145" s="49">
        <v>45519</v>
      </c>
      <c r="AA145" s="123" t="s">
        <v>307</v>
      </c>
      <c r="AB145" s="160" t="s">
        <v>293</v>
      </c>
      <c r="AC145" s="160"/>
      <c r="AD145" s="103">
        <v>202000003725</v>
      </c>
      <c r="AE145" s="54" t="s">
        <v>75</v>
      </c>
      <c r="AF145" s="55" t="str">
        <f>TEXT(LEFT(Contrato[[#This Row],[CONTRATO]],3),"0")</f>
        <v>119</v>
      </c>
      <c r="AG145" s="55" t="str">
        <f>IF(LEN(Contrato[[#This Row],[Contrato2]])=3,Contrato[[#This Row],[Contrato2]],TEXT(Contrato[[#This Row],[Contrato2]],"000"))</f>
        <v>119</v>
      </c>
      <c r="AH145" s="56">
        <f ca="1">IFERROR(_xlfn.DAYS(Contrato[[#This Row],[Fecha Proyectada liquidación]],TODAY())/30,"")</f>
        <v>-2.4666666666666668</v>
      </c>
      <c r="AI145" s="57">
        <f>+Contrato[[#This Row],[FECHA TERMINACIÓN ]]+120</f>
        <v>45639</v>
      </c>
      <c r="AK145" s="59" t="str">
        <f ca="1">IF(Contrato[[#This Row],[FECHA TERMINACIÓN ]]&lt;TODAY(), "Terminado",IF(ISNUMBER(Contrato[[#This Row],[Fecha Real de liquiidación ]]),"Liquidado",IF(Contrato[[#This Row],[FECHA TERMINACIÓN ]]&gt;=TODAY(),"En ejecución","")))</f>
        <v>Terminado</v>
      </c>
      <c r="AL145" s="60">
        <f>SUMIF([1]!COMPROMISOS_2024[[#All],[consecutivo]],Contrato[[#This Row],[RCP]],[1]!COMPROMISOS_2024[[#All],[Total pagado]])</f>
        <v>35586894</v>
      </c>
      <c r="AM145" s="61">
        <f>IFERROR(Contrato[[#This Row],[Pagos]]/Contrato[[#This Row],[VALOR CONTRATO]],0)</f>
        <v>1</v>
      </c>
      <c r="AN145" s="104">
        <f>+Contrato[[#This Row],[VALOR CONTRATO]]-Contrato[[#This Row],[Pagos]]</f>
        <v>0</v>
      </c>
      <c r="AO145" s="54" cm="1">
        <f t="array" ref="AO145">_xlfn.XLOOKUP(Contrato[[#This Row],[DOCUMENTO ]],[1]!PERSONAL_ACTIVO_2024[[#All],[Documento identidad]],[1]!PERSONAL_ACTIVO_2024[[#All],[Mail ]],0,0)</f>
        <v>0</v>
      </c>
      <c r="AP145" s="54" cm="1">
        <f t="array" ref="AP145">_xlfn.XLOOKUP(Contrato[[#This Row],[DOCUMENTO]],[1]!PERSONAL_ACTIVO_2024[[#All],[Documento identidad]],[1]!PERSONAL_ACTIVO_2024[[#All],[Mail ]],0,0)</f>
        <v>0</v>
      </c>
      <c r="AQ145" s="54" cm="1">
        <f t="array" ref="AQ145">IF(ISBLANK(Contrato[[#This Row],[DEPENDENCIA ]]),0,IFERROR(_xlfn.XLOOKUP(Contrato[[#This Row],[DEPENDENCIA ]],[1]!PERSONAL_ACTIVO_2024[[#All],[Dependencia]],[1]!PERSONAL_ACTIVO_2024[[#All],[Mail ]],0,0),0))</f>
        <v>0</v>
      </c>
    </row>
    <row r="146" spans="1:43" s="54" customFormat="1" ht="34.5" customHeight="1" x14ac:dyDescent="0.25">
      <c r="A146" s="27">
        <v>220</v>
      </c>
      <c r="B146" s="26">
        <v>120</v>
      </c>
      <c r="C146" s="28" t="s">
        <v>484</v>
      </c>
      <c r="D146" s="81" t="s">
        <v>123</v>
      </c>
      <c r="E146" s="64" t="s">
        <v>111</v>
      </c>
      <c r="F146" s="114" t="s">
        <v>142</v>
      </c>
      <c r="G146" s="146" t="s">
        <v>485</v>
      </c>
      <c r="H146" s="130">
        <v>98632774</v>
      </c>
      <c r="I146" s="147">
        <v>4908936</v>
      </c>
      <c r="J146" s="148">
        <v>29453616</v>
      </c>
      <c r="K146" s="113" t="s">
        <v>48</v>
      </c>
      <c r="L146" s="96" t="s">
        <v>48</v>
      </c>
      <c r="M146" s="97" t="s">
        <v>125</v>
      </c>
      <c r="N146" s="98" t="str" cm="1">
        <f t="array" ref="N146">_xlfn.XLOOKUP(Contrato[[#This Row],[SUPERVISOR TITULAR]],[1]!PERSONAL_ACTIVO_2024[[#All],[Nombre completo]],[1]!PERSONAL_ACTIVO_2024[[#All],[Documento identidad]],"",0)</f>
        <v/>
      </c>
      <c r="O146" s="97" t="s">
        <v>226</v>
      </c>
      <c r="P146" s="99" t="str" cm="1">
        <f t="array" ref="P146">_xlfn.XLOOKUP(Contrato[[#This Row],[SUPERVISOR SUPLENTE ]],[1]!PERSONAL_ACTIVO_2024[[#All],[Nombre completo]],[1]!PERSONAL_ACTIVO_2024[[#All],[Documento identidad]],"",0)</f>
        <v/>
      </c>
      <c r="Q146" s="100">
        <v>148</v>
      </c>
      <c r="R146" s="42" t="str" cm="1">
        <f t="array" ref="R146">_xlfn.XLOOKUP(Contrato[[#This Row],[CDP]],[1]!DISPONIBILIDADES_2024[[#All],[consecutivo]],[1]!DISPONIBILIDADES_2024[[#All],[fecha_aprobacion]],"",0)</f>
        <v>7/02/2024 11:21</v>
      </c>
      <c r="S146" s="43">
        <f>SUMIF([1]!DISPONIBILIDADES_2024[[#All],[consecutivo]],Contrato[[#This Row],[CDP]],[1]!DISPONIBILIDADES_2024[[#All],[valor_total_rubro]])</f>
        <v>0</v>
      </c>
      <c r="T146" s="44" cm="1">
        <f t="array" ref="T146">_xlfn.XLOOKUP(Contrato[[#This Row],[CONTRATO]]&amp;Contrato[[#This Row],[CDP]],[1]!Corr_Contr_CDP[[#All],[CONTRATO-CDP]],[1]!Corr_Contr_CDP[[#All],[CRP]],_xlfn.XLOOKUP(Contrato[[#This Row],[CDP]],[1]!COMPROMISOS_2024[[#All],[disponibilidad]],[1]!COMPROMISOS_2024[[#All],[consecutivo]],"",0),0)</f>
        <v>1021</v>
      </c>
      <c r="U146" s="45" t="str" cm="1">
        <f t="array" ref="U146">+_xlfn.XLOOKUP(Contrato[[#This Row],[RCP]],[1]!COMPROMISOS_2024[[#All],[consecutivo]],[1]!COMPROMISOS_2024[[#All],[fecha_aprobacion]],"",0)</f>
        <v>16/02/2024 15:20</v>
      </c>
      <c r="V146" s="46">
        <f>SUMIF([1]!COMPROMISOS_2024[[#All],[consecutivo]],Contrato[[#This Row],[RCP]],[1]!COMPROMISOS_2024[[#All],[valor_total]])</f>
        <v>29453616</v>
      </c>
      <c r="W146" s="47">
        <v>45337</v>
      </c>
      <c r="X146" s="47">
        <v>45338</v>
      </c>
      <c r="Y146" s="48">
        <v>45338</v>
      </c>
      <c r="Z146" s="49">
        <v>45519</v>
      </c>
      <c r="AA146" s="123" t="s">
        <v>310</v>
      </c>
      <c r="AB146" s="160" t="s">
        <v>293</v>
      </c>
      <c r="AC146" s="160"/>
      <c r="AD146" s="103">
        <v>202000003726</v>
      </c>
      <c r="AE146" s="54" t="s">
        <v>75</v>
      </c>
      <c r="AF146" s="55" t="str">
        <f>TEXT(LEFT(Contrato[[#This Row],[CONTRATO]],3),"0")</f>
        <v>120</v>
      </c>
      <c r="AG146" s="55" t="str">
        <f>IF(LEN(Contrato[[#This Row],[Contrato2]])=3,Contrato[[#This Row],[Contrato2]],TEXT(Contrato[[#This Row],[Contrato2]],"000"))</f>
        <v>120</v>
      </c>
      <c r="AH146" s="56">
        <f ca="1">IFERROR(_xlfn.DAYS(Contrato[[#This Row],[Fecha Proyectada liquidación]],TODAY())/30,"")</f>
        <v>-2.4666666666666668</v>
      </c>
      <c r="AI146" s="57">
        <f>+Contrato[[#This Row],[FECHA TERMINACIÓN ]]+120</f>
        <v>45639</v>
      </c>
      <c r="AK146" s="59" t="str">
        <f ca="1">IF(Contrato[[#This Row],[FECHA TERMINACIÓN ]]&lt;TODAY(), "Terminado",IF(ISNUMBER(Contrato[[#This Row],[Fecha Real de liquiidación ]]),"Liquidado",IF(Contrato[[#This Row],[FECHA TERMINACIÓN ]]&gt;=TODAY(),"En ejecución","")))</f>
        <v>Terminado</v>
      </c>
      <c r="AL146" s="60">
        <f>SUMIF([1]!COMPROMISOS_2024[[#All],[consecutivo]],Contrato[[#This Row],[RCP]],[1]!COMPROMISOS_2024[[#All],[Total pagado]])</f>
        <v>29453616</v>
      </c>
      <c r="AM146" s="61">
        <f>IFERROR(Contrato[[#This Row],[Pagos]]/Contrato[[#This Row],[VALOR CONTRATO]],0)</f>
        <v>1</v>
      </c>
      <c r="AN146" s="104">
        <f>+Contrato[[#This Row],[VALOR CONTRATO]]-Contrato[[#This Row],[Pagos]]</f>
        <v>0</v>
      </c>
      <c r="AO146" s="54" cm="1">
        <f t="array" ref="AO146">_xlfn.XLOOKUP(Contrato[[#This Row],[DOCUMENTO ]],[1]!PERSONAL_ACTIVO_2024[[#All],[Documento identidad]],[1]!PERSONAL_ACTIVO_2024[[#All],[Mail ]],0,0)</f>
        <v>0</v>
      </c>
      <c r="AP146" s="54" cm="1">
        <f t="array" ref="AP146">_xlfn.XLOOKUP(Contrato[[#This Row],[DOCUMENTO]],[1]!PERSONAL_ACTIVO_2024[[#All],[Documento identidad]],[1]!PERSONAL_ACTIVO_2024[[#All],[Mail ]],0,0)</f>
        <v>0</v>
      </c>
      <c r="AQ146" s="54" cm="1">
        <f t="array" ref="AQ146">IF(ISBLANK(Contrato[[#This Row],[DEPENDENCIA ]]),0,IFERROR(_xlfn.XLOOKUP(Contrato[[#This Row],[DEPENDENCIA ]],[1]!PERSONAL_ACTIVO_2024[[#All],[Dependencia]],[1]!PERSONAL_ACTIVO_2024[[#All],[Mail ]],0,0),0))</f>
        <v>0</v>
      </c>
    </row>
    <row r="147" spans="1:43" s="54" customFormat="1" ht="34.5" customHeight="1" x14ac:dyDescent="0.25">
      <c r="A147" s="27">
        <v>221</v>
      </c>
      <c r="B147" s="26">
        <v>121</v>
      </c>
      <c r="C147" s="28" t="s">
        <v>486</v>
      </c>
      <c r="D147" s="81" t="s">
        <v>123</v>
      </c>
      <c r="E147" s="64" t="s">
        <v>111</v>
      </c>
      <c r="F147" s="114" t="s">
        <v>142</v>
      </c>
      <c r="G147" s="146" t="s">
        <v>487</v>
      </c>
      <c r="H147" s="130">
        <v>3402168</v>
      </c>
      <c r="I147" s="147">
        <v>5931149</v>
      </c>
      <c r="J147" s="148">
        <v>35586894</v>
      </c>
      <c r="K147" s="113" t="s">
        <v>48</v>
      </c>
      <c r="L147" s="96" t="s">
        <v>48</v>
      </c>
      <c r="M147" s="97" t="s">
        <v>125</v>
      </c>
      <c r="N147" s="98" t="str" cm="1">
        <f t="array" ref="N147">_xlfn.XLOOKUP(Contrato[[#This Row],[SUPERVISOR TITULAR]],[1]!PERSONAL_ACTIVO_2024[[#All],[Nombre completo]],[1]!PERSONAL_ACTIVO_2024[[#All],[Documento identidad]],"",0)</f>
        <v/>
      </c>
      <c r="O147" s="97" t="s">
        <v>226</v>
      </c>
      <c r="P147" s="99" t="str" cm="1">
        <f t="array" ref="P147">_xlfn.XLOOKUP(Contrato[[#This Row],[SUPERVISOR SUPLENTE ]],[1]!PERSONAL_ACTIVO_2024[[#All],[Nombre completo]],[1]!PERSONAL_ACTIVO_2024[[#All],[Documento identidad]],"",0)</f>
        <v/>
      </c>
      <c r="Q147" s="159">
        <v>149</v>
      </c>
      <c r="R147" s="42" t="str" cm="1">
        <f t="array" ref="R147">_xlfn.XLOOKUP(Contrato[[#This Row],[CDP]],[1]!DISPONIBILIDADES_2024[[#All],[consecutivo]],[1]!DISPONIBILIDADES_2024[[#All],[fecha_aprobacion]],"",0)</f>
        <v>7/02/2024 11:23</v>
      </c>
      <c r="S147" s="43">
        <f>SUMIF([1]!DISPONIBILIDADES_2024[[#All],[consecutivo]],Contrato[[#This Row],[CDP]],[1]!DISPONIBILIDADES_2024[[#All],[valor_total_rubro]])</f>
        <v>0</v>
      </c>
      <c r="T147" s="44" cm="1">
        <f t="array" ref="T147">_xlfn.XLOOKUP(Contrato[[#This Row],[CONTRATO]]&amp;Contrato[[#This Row],[CDP]],[1]!Corr_Contr_CDP[[#All],[CONTRATO-CDP]],[1]!Corr_Contr_CDP[[#All],[CRP]],_xlfn.XLOOKUP(Contrato[[#This Row],[CDP]],[1]!COMPROMISOS_2024[[#All],[disponibilidad]],[1]!COMPROMISOS_2024[[#All],[consecutivo]],"",0),0)</f>
        <v>978</v>
      </c>
      <c r="U147" s="45" t="str" cm="1">
        <f t="array" ref="U147">+_xlfn.XLOOKUP(Contrato[[#This Row],[RCP]],[1]!COMPROMISOS_2024[[#All],[consecutivo]],[1]!COMPROMISOS_2024[[#All],[fecha_aprobacion]],"",0)</f>
        <v>16/02/2024 7:52</v>
      </c>
      <c r="V147" s="46">
        <f>SUMIF([1]!COMPROMISOS_2024[[#All],[consecutivo]],Contrato[[#This Row],[RCP]],[1]!COMPROMISOS_2024[[#All],[valor_total]])</f>
        <v>35586894</v>
      </c>
      <c r="W147" s="47">
        <v>45337</v>
      </c>
      <c r="X147" s="47">
        <v>45338</v>
      </c>
      <c r="Y147" s="48">
        <v>45338</v>
      </c>
      <c r="Z147" s="49">
        <v>45519</v>
      </c>
      <c r="AA147" s="123" t="s">
        <v>307</v>
      </c>
      <c r="AB147" s="160" t="s">
        <v>293</v>
      </c>
      <c r="AC147" s="160"/>
      <c r="AD147" s="103">
        <v>202000003727</v>
      </c>
      <c r="AE147" s="54" t="s">
        <v>75</v>
      </c>
      <c r="AF147" s="55" t="str">
        <f>TEXT(LEFT(Contrato[[#This Row],[CONTRATO]],3),"0")</f>
        <v>121</v>
      </c>
      <c r="AG147" s="55" t="str">
        <f>IF(LEN(Contrato[[#This Row],[Contrato2]])=3,Contrato[[#This Row],[Contrato2]],TEXT(Contrato[[#This Row],[Contrato2]],"000"))</f>
        <v>121</v>
      </c>
      <c r="AH147" s="56">
        <f ca="1">IFERROR(_xlfn.DAYS(Contrato[[#This Row],[Fecha Proyectada liquidación]],TODAY())/30,"")</f>
        <v>-2.4666666666666668</v>
      </c>
      <c r="AI147" s="57">
        <f>+Contrato[[#This Row],[FECHA TERMINACIÓN ]]+120</f>
        <v>45639</v>
      </c>
      <c r="AK147" s="59" t="str">
        <f ca="1">IF(Contrato[[#This Row],[FECHA TERMINACIÓN ]]&lt;TODAY(), "Terminado",IF(ISNUMBER(Contrato[[#This Row],[Fecha Real de liquiidación ]]),"Liquidado",IF(Contrato[[#This Row],[FECHA TERMINACIÓN ]]&gt;=TODAY(),"En ejecución","")))</f>
        <v>Terminado</v>
      </c>
      <c r="AL147" s="60">
        <f>SUMIF([1]!COMPROMISOS_2024[[#All],[consecutivo]],Contrato[[#This Row],[RCP]],[1]!COMPROMISOS_2024[[#All],[Total pagado]])</f>
        <v>35586894</v>
      </c>
      <c r="AM147" s="61">
        <f>IFERROR(Contrato[[#This Row],[Pagos]]/Contrato[[#This Row],[VALOR CONTRATO]],0)</f>
        <v>1</v>
      </c>
      <c r="AN147" s="104">
        <f>+Contrato[[#This Row],[VALOR CONTRATO]]-Contrato[[#This Row],[Pagos]]</f>
        <v>0</v>
      </c>
      <c r="AO147" s="54" cm="1">
        <f t="array" ref="AO147">_xlfn.XLOOKUP(Contrato[[#This Row],[DOCUMENTO ]],[1]!PERSONAL_ACTIVO_2024[[#All],[Documento identidad]],[1]!PERSONAL_ACTIVO_2024[[#All],[Mail ]],0,0)</f>
        <v>0</v>
      </c>
      <c r="AP147" s="54" cm="1">
        <f t="array" ref="AP147">_xlfn.XLOOKUP(Contrato[[#This Row],[DOCUMENTO]],[1]!PERSONAL_ACTIVO_2024[[#All],[Documento identidad]],[1]!PERSONAL_ACTIVO_2024[[#All],[Mail ]],0,0)</f>
        <v>0</v>
      </c>
      <c r="AQ147" s="54" cm="1">
        <f t="array" ref="AQ147">IF(ISBLANK(Contrato[[#This Row],[DEPENDENCIA ]]),0,IFERROR(_xlfn.XLOOKUP(Contrato[[#This Row],[DEPENDENCIA ]],[1]!PERSONAL_ACTIVO_2024[[#All],[Dependencia]],[1]!PERSONAL_ACTIVO_2024[[#All],[Mail ]],0,0),0))</f>
        <v>0</v>
      </c>
    </row>
    <row r="148" spans="1:43" s="54" customFormat="1" ht="34.5" customHeight="1" x14ac:dyDescent="0.25">
      <c r="A148" s="27">
        <v>222</v>
      </c>
      <c r="B148" s="26">
        <v>122</v>
      </c>
      <c r="C148" s="28" t="s">
        <v>488</v>
      </c>
      <c r="D148" s="81" t="s">
        <v>123</v>
      </c>
      <c r="E148" s="64" t="s">
        <v>111</v>
      </c>
      <c r="F148" s="114" t="s">
        <v>142</v>
      </c>
      <c r="G148" s="146" t="s">
        <v>489</v>
      </c>
      <c r="H148" s="130">
        <v>98534661</v>
      </c>
      <c r="I148" s="147">
        <v>7908765</v>
      </c>
      <c r="J148" s="148">
        <v>47452590</v>
      </c>
      <c r="K148" s="113" t="s">
        <v>48</v>
      </c>
      <c r="L148" s="96" t="s">
        <v>48</v>
      </c>
      <c r="M148" s="97" t="s">
        <v>125</v>
      </c>
      <c r="N148" s="98" t="str" cm="1">
        <f t="array" ref="N148">_xlfn.XLOOKUP(Contrato[[#This Row],[SUPERVISOR TITULAR]],[1]!PERSONAL_ACTIVO_2024[[#All],[Nombre completo]],[1]!PERSONAL_ACTIVO_2024[[#All],[Documento identidad]],"",0)</f>
        <v/>
      </c>
      <c r="O148" s="97" t="s">
        <v>226</v>
      </c>
      <c r="P148" s="99" t="str" cm="1">
        <f t="array" ref="P148">_xlfn.XLOOKUP(Contrato[[#This Row],[SUPERVISOR SUPLENTE ]],[1]!PERSONAL_ACTIVO_2024[[#All],[Nombre completo]],[1]!PERSONAL_ACTIVO_2024[[#All],[Documento identidad]],"",0)</f>
        <v/>
      </c>
      <c r="Q148" s="159">
        <v>150</v>
      </c>
      <c r="R148" s="42" t="str" cm="1">
        <f t="array" ref="R148">_xlfn.XLOOKUP(Contrato[[#This Row],[CDP]],[1]!DISPONIBILIDADES_2024[[#All],[consecutivo]],[1]!DISPONIBILIDADES_2024[[#All],[fecha_aprobacion]],"",0)</f>
        <v>7/02/2024 11:26</v>
      </c>
      <c r="S148" s="43">
        <f>SUMIF([1]!DISPONIBILIDADES_2024[[#All],[consecutivo]],Contrato[[#This Row],[CDP]],[1]!DISPONIBILIDADES_2024[[#All],[valor_total_rubro]])</f>
        <v>0</v>
      </c>
      <c r="T148" s="44" cm="1">
        <f t="array" ref="T148">_xlfn.XLOOKUP(Contrato[[#This Row],[CONTRATO]]&amp;Contrato[[#This Row],[CDP]],[1]!Corr_Contr_CDP[[#All],[CONTRATO-CDP]],[1]!Corr_Contr_CDP[[#All],[CRP]],_xlfn.XLOOKUP(Contrato[[#This Row],[CDP]],[1]!COMPROMISOS_2024[[#All],[disponibilidad]],[1]!COMPROMISOS_2024[[#All],[consecutivo]],"",0),0)</f>
        <v>990</v>
      </c>
      <c r="U148" s="45" t="str" cm="1">
        <f t="array" ref="U148">+_xlfn.XLOOKUP(Contrato[[#This Row],[RCP]],[1]!COMPROMISOS_2024[[#All],[consecutivo]],[1]!COMPROMISOS_2024[[#All],[fecha_aprobacion]],"",0)</f>
        <v>16/02/2024 10:56</v>
      </c>
      <c r="V148" s="46">
        <f>SUMIF([1]!COMPROMISOS_2024[[#All],[consecutivo]],Contrato[[#This Row],[RCP]],[1]!COMPROMISOS_2024[[#All],[valor_total]])</f>
        <v>47452590</v>
      </c>
      <c r="W148" s="47">
        <v>45337</v>
      </c>
      <c r="X148" s="47">
        <v>45338</v>
      </c>
      <c r="Y148" s="48">
        <v>45338</v>
      </c>
      <c r="Z148" s="49">
        <v>45519</v>
      </c>
      <c r="AA148" s="123" t="s">
        <v>307</v>
      </c>
      <c r="AB148" s="160" t="s">
        <v>293</v>
      </c>
      <c r="AC148" s="160"/>
      <c r="AD148" s="103">
        <v>202000003728</v>
      </c>
      <c r="AE148" s="54" t="s">
        <v>75</v>
      </c>
      <c r="AF148" s="55" t="str">
        <f>TEXT(LEFT(Contrato[[#This Row],[CONTRATO]],3),"0")</f>
        <v>122</v>
      </c>
      <c r="AG148" s="55" t="str">
        <f>IF(LEN(Contrato[[#This Row],[Contrato2]])=3,Contrato[[#This Row],[Contrato2]],TEXT(Contrato[[#This Row],[Contrato2]],"000"))</f>
        <v>122</v>
      </c>
      <c r="AH148" s="56">
        <f ca="1">IFERROR(_xlfn.DAYS(Contrato[[#This Row],[Fecha Proyectada liquidación]],TODAY())/30,"")</f>
        <v>-2.4666666666666668</v>
      </c>
      <c r="AI148" s="57">
        <f>+Contrato[[#This Row],[FECHA TERMINACIÓN ]]+120</f>
        <v>45639</v>
      </c>
      <c r="AK148" s="59" t="str">
        <f ca="1">IF(Contrato[[#This Row],[FECHA TERMINACIÓN ]]&lt;TODAY(), "Terminado",IF(ISNUMBER(Contrato[[#This Row],[Fecha Real de liquiidación ]]),"Liquidado",IF(Contrato[[#This Row],[FECHA TERMINACIÓN ]]&gt;=TODAY(),"En ejecución","")))</f>
        <v>Terminado</v>
      </c>
      <c r="AL148" s="60">
        <f>SUMIF([1]!COMPROMISOS_2024[[#All],[consecutivo]],Contrato[[#This Row],[RCP]],[1]!COMPROMISOS_2024[[#All],[Total pagado]])</f>
        <v>47452590</v>
      </c>
      <c r="AM148" s="61">
        <f>IFERROR(Contrato[[#This Row],[Pagos]]/Contrato[[#This Row],[VALOR CONTRATO]],0)</f>
        <v>1</v>
      </c>
      <c r="AN148" s="104">
        <f>+Contrato[[#This Row],[VALOR CONTRATO]]-Contrato[[#This Row],[Pagos]]</f>
        <v>0</v>
      </c>
      <c r="AO148" s="54" cm="1">
        <f t="array" ref="AO148">_xlfn.XLOOKUP(Contrato[[#This Row],[DOCUMENTO ]],[1]!PERSONAL_ACTIVO_2024[[#All],[Documento identidad]],[1]!PERSONAL_ACTIVO_2024[[#All],[Mail ]],0,0)</f>
        <v>0</v>
      </c>
      <c r="AP148" s="54" cm="1">
        <f t="array" ref="AP148">_xlfn.XLOOKUP(Contrato[[#This Row],[DOCUMENTO]],[1]!PERSONAL_ACTIVO_2024[[#All],[Documento identidad]],[1]!PERSONAL_ACTIVO_2024[[#All],[Mail ]],0,0)</f>
        <v>0</v>
      </c>
      <c r="AQ148" s="54" cm="1">
        <f t="array" ref="AQ148">IF(ISBLANK(Contrato[[#This Row],[DEPENDENCIA ]]),0,IFERROR(_xlfn.XLOOKUP(Contrato[[#This Row],[DEPENDENCIA ]],[1]!PERSONAL_ACTIVO_2024[[#All],[Dependencia]],[1]!PERSONAL_ACTIVO_2024[[#All],[Mail ]],0,0),0))</f>
        <v>0</v>
      </c>
    </row>
    <row r="149" spans="1:43" s="54" customFormat="1" ht="34.5" customHeight="1" x14ac:dyDescent="0.25">
      <c r="A149" s="27">
        <v>223</v>
      </c>
      <c r="B149" s="26">
        <v>123</v>
      </c>
      <c r="C149" s="28" t="s">
        <v>490</v>
      </c>
      <c r="D149" s="81" t="s">
        <v>123</v>
      </c>
      <c r="E149" s="64" t="s">
        <v>111</v>
      </c>
      <c r="F149" s="114" t="s">
        <v>142</v>
      </c>
      <c r="G149" s="146" t="s">
        <v>491</v>
      </c>
      <c r="H149" s="130">
        <v>70810561</v>
      </c>
      <c r="I149" s="147">
        <v>7908765</v>
      </c>
      <c r="J149" s="148">
        <v>47452590</v>
      </c>
      <c r="K149" s="113" t="s">
        <v>48</v>
      </c>
      <c r="L149" s="96" t="s">
        <v>48</v>
      </c>
      <c r="M149" s="97" t="s">
        <v>125</v>
      </c>
      <c r="N149" s="98" t="str" cm="1">
        <f t="array" ref="N149">_xlfn.XLOOKUP(Contrato[[#This Row],[SUPERVISOR TITULAR]],[1]!PERSONAL_ACTIVO_2024[[#All],[Nombre completo]],[1]!PERSONAL_ACTIVO_2024[[#All],[Documento identidad]],"",0)</f>
        <v/>
      </c>
      <c r="O149" s="97" t="s">
        <v>226</v>
      </c>
      <c r="P149" s="99" t="str" cm="1">
        <f t="array" ref="P149">_xlfn.XLOOKUP(Contrato[[#This Row],[SUPERVISOR SUPLENTE ]],[1]!PERSONAL_ACTIVO_2024[[#All],[Nombre completo]],[1]!PERSONAL_ACTIVO_2024[[#All],[Documento identidad]],"",0)</f>
        <v/>
      </c>
      <c r="Q149" s="159">
        <v>151</v>
      </c>
      <c r="R149" s="42" t="str" cm="1">
        <f t="array" ref="R149">_xlfn.XLOOKUP(Contrato[[#This Row],[CDP]],[1]!DISPONIBILIDADES_2024[[#All],[consecutivo]],[1]!DISPONIBILIDADES_2024[[#All],[fecha_aprobacion]],"",0)</f>
        <v>7/02/2024 11:28</v>
      </c>
      <c r="S149" s="43">
        <f>SUMIF([1]!DISPONIBILIDADES_2024[[#All],[consecutivo]],Contrato[[#This Row],[CDP]],[1]!DISPONIBILIDADES_2024[[#All],[valor_total_rubro]])</f>
        <v>0</v>
      </c>
      <c r="T149" s="44" cm="1">
        <f t="array" ref="T149">_xlfn.XLOOKUP(Contrato[[#This Row],[CONTRATO]]&amp;Contrato[[#This Row],[CDP]],[1]!Corr_Contr_CDP[[#All],[CONTRATO-CDP]],[1]!Corr_Contr_CDP[[#All],[CRP]],_xlfn.XLOOKUP(Contrato[[#This Row],[CDP]],[1]!COMPROMISOS_2024[[#All],[disponibilidad]],[1]!COMPROMISOS_2024[[#All],[consecutivo]],"",0),0)</f>
        <v>989</v>
      </c>
      <c r="U149" s="45" t="str" cm="1">
        <f t="array" ref="U149">+_xlfn.XLOOKUP(Contrato[[#This Row],[RCP]],[1]!COMPROMISOS_2024[[#All],[consecutivo]],[1]!COMPROMISOS_2024[[#All],[fecha_aprobacion]],"",0)</f>
        <v>16/02/2024 10:53</v>
      </c>
      <c r="V149" s="46">
        <f>SUMIF([1]!COMPROMISOS_2024[[#All],[consecutivo]],Contrato[[#This Row],[RCP]],[1]!COMPROMISOS_2024[[#All],[valor_total]])</f>
        <v>47452590</v>
      </c>
      <c r="W149" s="47">
        <v>45337</v>
      </c>
      <c r="X149" s="47">
        <v>45338</v>
      </c>
      <c r="Y149" s="48">
        <v>45338</v>
      </c>
      <c r="Z149" s="49">
        <v>45519</v>
      </c>
      <c r="AA149" s="123" t="s">
        <v>307</v>
      </c>
      <c r="AB149" s="160" t="s">
        <v>293</v>
      </c>
      <c r="AC149" s="160"/>
      <c r="AD149" s="103">
        <v>202000003729</v>
      </c>
      <c r="AE149" s="54" t="s">
        <v>75</v>
      </c>
      <c r="AF149" s="55" t="str">
        <f>TEXT(LEFT(Contrato[[#This Row],[CONTRATO]],3),"0")</f>
        <v>123</v>
      </c>
      <c r="AG149" s="55" t="str">
        <f>IF(LEN(Contrato[[#This Row],[Contrato2]])=3,Contrato[[#This Row],[Contrato2]],TEXT(Contrato[[#This Row],[Contrato2]],"000"))</f>
        <v>123</v>
      </c>
      <c r="AH149" s="56">
        <f ca="1">IFERROR(_xlfn.DAYS(Contrato[[#This Row],[Fecha Proyectada liquidación]],TODAY())/30,"")</f>
        <v>-2.4666666666666668</v>
      </c>
      <c r="AI149" s="57">
        <f>+Contrato[[#This Row],[FECHA TERMINACIÓN ]]+120</f>
        <v>45639</v>
      </c>
      <c r="AK149" s="59" t="str">
        <f ca="1">IF(Contrato[[#This Row],[FECHA TERMINACIÓN ]]&lt;TODAY(), "Terminado",IF(ISNUMBER(Contrato[[#This Row],[Fecha Real de liquiidación ]]),"Liquidado",IF(Contrato[[#This Row],[FECHA TERMINACIÓN ]]&gt;=TODAY(),"En ejecución","")))</f>
        <v>Terminado</v>
      </c>
      <c r="AL149" s="60">
        <f>SUMIF([1]!COMPROMISOS_2024[[#All],[consecutivo]],Contrato[[#This Row],[RCP]],[1]!COMPROMISOS_2024[[#All],[Total pagado]])</f>
        <v>47452590</v>
      </c>
      <c r="AM149" s="61">
        <f>IFERROR(Contrato[[#This Row],[Pagos]]/Contrato[[#This Row],[VALOR CONTRATO]],0)</f>
        <v>1</v>
      </c>
      <c r="AN149" s="104">
        <f>+Contrato[[#This Row],[VALOR CONTRATO]]-Contrato[[#This Row],[Pagos]]</f>
        <v>0</v>
      </c>
      <c r="AO149" s="54" cm="1">
        <f t="array" ref="AO149">_xlfn.XLOOKUP(Contrato[[#This Row],[DOCUMENTO ]],[1]!PERSONAL_ACTIVO_2024[[#All],[Documento identidad]],[1]!PERSONAL_ACTIVO_2024[[#All],[Mail ]],0,0)</f>
        <v>0</v>
      </c>
      <c r="AP149" s="54" cm="1">
        <f t="array" ref="AP149">_xlfn.XLOOKUP(Contrato[[#This Row],[DOCUMENTO]],[1]!PERSONAL_ACTIVO_2024[[#All],[Documento identidad]],[1]!PERSONAL_ACTIVO_2024[[#All],[Mail ]],0,0)</f>
        <v>0</v>
      </c>
      <c r="AQ149" s="54" cm="1">
        <f t="array" ref="AQ149">IF(ISBLANK(Contrato[[#This Row],[DEPENDENCIA ]]),0,IFERROR(_xlfn.XLOOKUP(Contrato[[#This Row],[DEPENDENCIA ]],[1]!PERSONAL_ACTIVO_2024[[#All],[Dependencia]],[1]!PERSONAL_ACTIVO_2024[[#All],[Mail ]],0,0),0))</f>
        <v>0</v>
      </c>
    </row>
    <row r="150" spans="1:43" s="54" customFormat="1" ht="34.5" customHeight="1" x14ac:dyDescent="0.25">
      <c r="A150" s="27">
        <v>224</v>
      </c>
      <c r="B150" s="26">
        <v>124</v>
      </c>
      <c r="C150" s="28" t="s">
        <v>492</v>
      </c>
      <c r="D150" s="81" t="s">
        <v>123</v>
      </c>
      <c r="E150" s="64" t="s">
        <v>111</v>
      </c>
      <c r="F150" s="114" t="s">
        <v>142</v>
      </c>
      <c r="G150" s="146" t="s">
        <v>493</v>
      </c>
      <c r="H150" s="130">
        <v>98628015</v>
      </c>
      <c r="I150" s="147">
        <v>3952382</v>
      </c>
      <c r="J150" s="148">
        <v>23714292</v>
      </c>
      <c r="K150" s="113" t="s">
        <v>48</v>
      </c>
      <c r="L150" s="96" t="s">
        <v>48</v>
      </c>
      <c r="M150" s="97" t="s">
        <v>222</v>
      </c>
      <c r="N150" s="149" cm="1">
        <f t="array" ref="N150">_xlfn.XLOOKUP(Contrato[[#This Row],[SUPERVISOR TITULAR]],[1]!PERSONAL_ACTIVO_2024[[#All],[Nombre completo]],[1]!PERSONAL_ACTIVO_2024[[#All],[Documento identidad]],"",0)</f>
        <v>10267189</v>
      </c>
      <c r="O150" s="97" t="s">
        <v>218</v>
      </c>
      <c r="P150" s="99" cm="1">
        <f t="array" ref="P150">_xlfn.XLOOKUP(Contrato[[#This Row],[SUPERVISOR SUPLENTE ]],[1]!PERSONAL_ACTIVO_2024[[#All],[Nombre completo]],[1]!PERSONAL_ACTIVO_2024[[#All],[Documento identidad]],"",0)</f>
        <v>98556206</v>
      </c>
      <c r="Q150" s="159">
        <v>152</v>
      </c>
      <c r="R150" s="42" t="str" cm="1">
        <f t="array" ref="R150">_xlfn.XLOOKUP(Contrato[[#This Row],[CDP]],[1]!DISPONIBILIDADES_2024[[#All],[consecutivo]],[1]!DISPONIBILIDADES_2024[[#All],[fecha_aprobacion]],"",0)</f>
        <v>7/02/2024 11:51</v>
      </c>
      <c r="S150" s="43">
        <f>SUMIF([1]!DISPONIBILIDADES_2024[[#All],[consecutivo]],Contrato[[#This Row],[CDP]],[1]!DISPONIBILIDADES_2024[[#All],[valor_total_rubro]])</f>
        <v>0</v>
      </c>
      <c r="T150" s="44" cm="1">
        <f t="array" ref="T150">_xlfn.XLOOKUP(Contrato[[#This Row],[CONTRATO]]&amp;Contrato[[#This Row],[CDP]],[1]!Corr_Contr_CDP[[#All],[CONTRATO-CDP]],[1]!Corr_Contr_CDP[[#All],[CRP]],_xlfn.XLOOKUP(Contrato[[#This Row],[CDP]],[1]!COMPROMISOS_2024[[#All],[disponibilidad]],[1]!COMPROMISOS_2024[[#All],[consecutivo]],"",0),0)</f>
        <v>1025</v>
      </c>
      <c r="U150" s="45" t="str" cm="1">
        <f t="array" ref="U150">+_xlfn.XLOOKUP(Contrato[[#This Row],[RCP]],[1]!COMPROMISOS_2024[[#All],[consecutivo]],[1]!COMPROMISOS_2024[[#All],[fecha_aprobacion]],"",0)</f>
        <v>16/02/2024 15:34</v>
      </c>
      <c r="V150" s="46">
        <f>SUMIF([1]!COMPROMISOS_2024[[#All],[consecutivo]],Contrato[[#This Row],[RCP]],[1]!COMPROMISOS_2024[[#All],[valor_total]])</f>
        <v>23714292</v>
      </c>
      <c r="W150" s="47">
        <v>45337</v>
      </c>
      <c r="X150" s="47">
        <v>45337</v>
      </c>
      <c r="Y150" s="48">
        <v>45338</v>
      </c>
      <c r="Z150" s="49">
        <v>45519</v>
      </c>
      <c r="AA150" s="123" t="s">
        <v>307</v>
      </c>
      <c r="AB150" s="160" t="s">
        <v>293</v>
      </c>
      <c r="AC150" s="160"/>
      <c r="AD150" s="103">
        <v>202000003730</v>
      </c>
      <c r="AE150" s="54" t="s">
        <v>75</v>
      </c>
      <c r="AF150" s="55" t="str">
        <f>TEXT(LEFT(Contrato[[#This Row],[CONTRATO]],3),"0")</f>
        <v>124</v>
      </c>
      <c r="AG150" s="55" t="str">
        <f>IF(LEN(Contrato[[#This Row],[Contrato2]])=3,Contrato[[#This Row],[Contrato2]],TEXT(Contrato[[#This Row],[Contrato2]],"000"))</f>
        <v>124</v>
      </c>
      <c r="AH150" s="56">
        <f ca="1">IFERROR(_xlfn.DAYS(Contrato[[#This Row],[Fecha Proyectada liquidación]],TODAY())/30,"")</f>
        <v>-2.4666666666666668</v>
      </c>
      <c r="AI150" s="57">
        <f>+Contrato[[#This Row],[FECHA TERMINACIÓN ]]+120</f>
        <v>45639</v>
      </c>
      <c r="AK150" s="59" t="str">
        <f ca="1">IF(Contrato[[#This Row],[FECHA TERMINACIÓN ]]&lt;TODAY(), "Terminado",IF(ISNUMBER(Contrato[[#This Row],[Fecha Real de liquiidación ]]),"Liquidado",IF(Contrato[[#This Row],[FECHA TERMINACIÓN ]]&gt;=TODAY(),"En ejecución","")))</f>
        <v>Terminado</v>
      </c>
      <c r="AL150" s="60">
        <f>SUMIF([1]!COMPROMISOS_2024[[#All],[consecutivo]],Contrato[[#This Row],[RCP]],[1]!COMPROMISOS_2024[[#All],[Total pagado]])</f>
        <v>23714292</v>
      </c>
      <c r="AM150" s="61">
        <f>IFERROR(Contrato[[#This Row],[Pagos]]/Contrato[[#This Row],[VALOR CONTRATO]],0)</f>
        <v>1</v>
      </c>
      <c r="AN150" s="104">
        <f>+Contrato[[#This Row],[VALOR CONTRATO]]-Contrato[[#This Row],[Pagos]]</f>
        <v>0</v>
      </c>
      <c r="AO150" s="54" t="str" cm="1">
        <f t="array" ref="AO150">_xlfn.XLOOKUP(Contrato[[#This Row],[DOCUMENTO ]],[1]!PERSONAL_ACTIVO_2024[[#All],[Documento identidad]],[1]!PERSONAL_ACTIVO_2024[[#All],[Mail ]],0,0)</f>
        <v>hveleza@indeportesantioquia.gov.co</v>
      </c>
      <c r="AP150" s="54" t="str" cm="1">
        <f t="array" ref="AP150">_xlfn.XLOOKUP(Contrato[[#This Row],[DOCUMENTO]],[1]!PERSONAL_ACTIVO_2024[[#All],[Documento identidad]],[1]!PERSONAL_ACTIVO_2024[[#All],[Mail ]],0,0)</f>
        <v>ahiguitae@indeportesantioquia.gov.co</v>
      </c>
      <c r="AQ150" s="54" cm="1">
        <f t="array" ref="AQ150">IF(ISBLANK(Contrato[[#This Row],[DEPENDENCIA ]]),0,IFERROR(_xlfn.XLOOKUP(Contrato[[#This Row],[DEPENDENCIA ]],[1]!PERSONAL_ACTIVO_2024[[#All],[Dependencia]],[1]!PERSONAL_ACTIVO_2024[[#All],[Mail ]],0,0),0))</f>
        <v>0</v>
      </c>
    </row>
    <row r="151" spans="1:43" s="54" customFormat="1" ht="34.5" customHeight="1" x14ac:dyDescent="0.25">
      <c r="A151" s="27">
        <v>225</v>
      </c>
      <c r="B151" s="26">
        <v>125</v>
      </c>
      <c r="C151" s="28" t="s">
        <v>494</v>
      </c>
      <c r="D151" s="81" t="s">
        <v>123</v>
      </c>
      <c r="E151" s="64" t="s">
        <v>111</v>
      </c>
      <c r="F151" s="114" t="s">
        <v>142</v>
      </c>
      <c r="G151" s="146" t="s">
        <v>495</v>
      </c>
      <c r="H151" s="130">
        <v>43834689</v>
      </c>
      <c r="I151" s="147">
        <v>3952382</v>
      </c>
      <c r="J151" s="148">
        <v>23714292</v>
      </c>
      <c r="K151" s="113" t="s">
        <v>48</v>
      </c>
      <c r="L151" s="96" t="s">
        <v>48</v>
      </c>
      <c r="M151" s="97" t="s">
        <v>222</v>
      </c>
      <c r="N151" s="149" cm="1">
        <f t="array" ref="N151">_xlfn.XLOOKUP(Contrato[[#This Row],[SUPERVISOR TITULAR]],[1]!PERSONAL_ACTIVO_2024[[#All],[Nombre completo]],[1]!PERSONAL_ACTIVO_2024[[#All],[Documento identidad]],"",0)</f>
        <v>10267189</v>
      </c>
      <c r="O151" s="97" t="s">
        <v>218</v>
      </c>
      <c r="P151" s="99" cm="1">
        <f t="array" ref="P151">_xlfn.XLOOKUP(Contrato[[#This Row],[SUPERVISOR SUPLENTE ]],[1]!PERSONAL_ACTIVO_2024[[#All],[Nombre completo]],[1]!PERSONAL_ACTIVO_2024[[#All],[Documento identidad]],"",0)</f>
        <v>98556206</v>
      </c>
      <c r="Q151" s="159">
        <v>153</v>
      </c>
      <c r="R151" s="42" t="str" cm="1">
        <f t="array" ref="R151">_xlfn.XLOOKUP(Contrato[[#This Row],[CDP]],[1]!DISPONIBILIDADES_2024[[#All],[consecutivo]],[1]!DISPONIBILIDADES_2024[[#All],[fecha_aprobacion]],"",0)</f>
        <v>7/02/2024 11:52</v>
      </c>
      <c r="S151" s="43">
        <f>SUMIF([1]!DISPONIBILIDADES_2024[[#All],[consecutivo]],Contrato[[#This Row],[CDP]],[1]!DISPONIBILIDADES_2024[[#All],[valor_total_rubro]])</f>
        <v>0</v>
      </c>
      <c r="T151" s="44" cm="1">
        <f t="array" ref="T151">_xlfn.XLOOKUP(Contrato[[#This Row],[CONTRATO]]&amp;Contrato[[#This Row],[CDP]],[1]!Corr_Contr_CDP[[#All],[CONTRATO-CDP]],[1]!Corr_Contr_CDP[[#All],[CRP]],_xlfn.XLOOKUP(Contrato[[#This Row],[CDP]],[1]!COMPROMISOS_2024[[#All],[disponibilidad]],[1]!COMPROMISOS_2024[[#All],[consecutivo]],"",0),0)</f>
        <v>1036</v>
      </c>
      <c r="U151" s="45" t="str" cm="1">
        <f t="array" ref="U151">+_xlfn.XLOOKUP(Contrato[[#This Row],[RCP]],[1]!COMPROMISOS_2024[[#All],[consecutivo]],[1]!COMPROMISOS_2024[[#All],[fecha_aprobacion]],"",0)</f>
        <v>16/02/2024 0:00</v>
      </c>
      <c r="V151" s="46">
        <f>SUMIF([1]!COMPROMISOS_2024[[#All],[consecutivo]],Contrato[[#This Row],[RCP]],[1]!COMPROMISOS_2024[[#All],[valor_total]])</f>
        <v>23714292</v>
      </c>
      <c r="W151" s="47">
        <v>45337</v>
      </c>
      <c r="X151" s="47">
        <v>45338</v>
      </c>
      <c r="Y151" s="48">
        <v>45338</v>
      </c>
      <c r="Z151" s="49">
        <v>45519</v>
      </c>
      <c r="AA151" s="101" t="s">
        <v>307</v>
      </c>
      <c r="AB151" s="160" t="s">
        <v>293</v>
      </c>
      <c r="AC151" s="160"/>
      <c r="AD151" s="103">
        <v>202000003731</v>
      </c>
      <c r="AE151" s="54" t="s">
        <v>75</v>
      </c>
      <c r="AF151" s="55" t="str">
        <f>TEXT(LEFT(Contrato[[#This Row],[CONTRATO]],3),"0")</f>
        <v>125</v>
      </c>
      <c r="AG151" s="55" t="str">
        <f>IF(LEN(Contrato[[#This Row],[Contrato2]])=3,Contrato[[#This Row],[Contrato2]],TEXT(Contrato[[#This Row],[Contrato2]],"000"))</f>
        <v>125</v>
      </c>
      <c r="AH151" s="56">
        <f ca="1">IFERROR(_xlfn.DAYS(Contrato[[#This Row],[Fecha Proyectada liquidación]],TODAY())/30,"")</f>
        <v>-2.4666666666666668</v>
      </c>
      <c r="AI151" s="57">
        <f>+Contrato[[#This Row],[FECHA TERMINACIÓN ]]+120</f>
        <v>45639</v>
      </c>
      <c r="AK151" s="59" t="str">
        <f ca="1">IF(Contrato[[#This Row],[FECHA TERMINACIÓN ]]&lt;TODAY(), "Terminado",IF(ISNUMBER(Contrato[[#This Row],[Fecha Real de liquiidación ]]),"Liquidado",IF(Contrato[[#This Row],[FECHA TERMINACIÓN ]]&gt;=TODAY(),"En ejecución","")))</f>
        <v>Terminado</v>
      </c>
      <c r="AL151" s="60">
        <f>SUMIF([1]!COMPROMISOS_2024[[#All],[consecutivo]],Contrato[[#This Row],[RCP]],[1]!COMPROMISOS_2024[[#All],[Total pagado]])</f>
        <v>23714292</v>
      </c>
      <c r="AM151" s="61">
        <f>IFERROR(Contrato[[#This Row],[Pagos]]/Contrato[[#This Row],[VALOR CONTRATO]],0)</f>
        <v>1</v>
      </c>
      <c r="AN151" s="104">
        <f>+Contrato[[#This Row],[VALOR CONTRATO]]-Contrato[[#This Row],[Pagos]]</f>
        <v>0</v>
      </c>
      <c r="AO151" s="54" t="str" cm="1">
        <f t="array" ref="AO151">_xlfn.XLOOKUP(Contrato[[#This Row],[DOCUMENTO ]],[1]!PERSONAL_ACTIVO_2024[[#All],[Documento identidad]],[1]!PERSONAL_ACTIVO_2024[[#All],[Mail ]],0,0)</f>
        <v>hveleza@indeportesantioquia.gov.co</v>
      </c>
      <c r="AP151" s="54" t="str" cm="1">
        <f t="array" ref="AP151">_xlfn.XLOOKUP(Contrato[[#This Row],[DOCUMENTO]],[1]!PERSONAL_ACTIVO_2024[[#All],[Documento identidad]],[1]!PERSONAL_ACTIVO_2024[[#All],[Mail ]],0,0)</f>
        <v>ahiguitae@indeportesantioquia.gov.co</v>
      </c>
      <c r="AQ151" s="54" cm="1">
        <f t="array" ref="AQ151">IF(ISBLANK(Contrato[[#This Row],[DEPENDENCIA ]]),0,IFERROR(_xlfn.XLOOKUP(Contrato[[#This Row],[DEPENDENCIA ]],[1]!PERSONAL_ACTIVO_2024[[#All],[Dependencia]],[1]!PERSONAL_ACTIVO_2024[[#All],[Mail ]],0,0),0))</f>
        <v>0</v>
      </c>
    </row>
    <row r="152" spans="1:43" s="54" customFormat="1" ht="34.5" customHeight="1" x14ac:dyDescent="0.25">
      <c r="A152" s="27">
        <v>226</v>
      </c>
      <c r="B152" s="26">
        <v>126</v>
      </c>
      <c r="C152" s="28" t="s">
        <v>496</v>
      </c>
      <c r="D152" s="81" t="s">
        <v>123</v>
      </c>
      <c r="E152" s="64" t="s">
        <v>111</v>
      </c>
      <c r="F152" s="114" t="s">
        <v>142</v>
      </c>
      <c r="G152" s="146" t="s">
        <v>497</v>
      </c>
      <c r="H152" s="130">
        <v>71216330</v>
      </c>
      <c r="I152" s="147">
        <v>4908936</v>
      </c>
      <c r="J152" s="148">
        <v>29453616</v>
      </c>
      <c r="K152" s="113" t="s">
        <v>48</v>
      </c>
      <c r="L152" s="96" t="s">
        <v>48</v>
      </c>
      <c r="M152" s="97" t="s">
        <v>222</v>
      </c>
      <c r="N152" s="149" cm="1">
        <f t="array" ref="N152">_xlfn.XLOOKUP(Contrato[[#This Row],[SUPERVISOR TITULAR]],[1]!PERSONAL_ACTIVO_2024[[#All],[Nombre completo]],[1]!PERSONAL_ACTIVO_2024[[#All],[Documento identidad]],"",0)</f>
        <v>10267189</v>
      </c>
      <c r="O152" s="97" t="s">
        <v>218</v>
      </c>
      <c r="P152" s="99" cm="1">
        <f t="array" ref="P152">_xlfn.XLOOKUP(Contrato[[#This Row],[SUPERVISOR SUPLENTE ]],[1]!PERSONAL_ACTIVO_2024[[#All],[Nombre completo]],[1]!PERSONAL_ACTIVO_2024[[#All],[Documento identidad]],"",0)</f>
        <v>98556206</v>
      </c>
      <c r="Q152" s="159">
        <v>154</v>
      </c>
      <c r="R152" s="42" t="str" cm="1">
        <f t="array" ref="R152">_xlfn.XLOOKUP(Contrato[[#This Row],[CDP]],[1]!DISPONIBILIDADES_2024[[#All],[consecutivo]],[1]!DISPONIBILIDADES_2024[[#All],[fecha_aprobacion]],"",0)</f>
        <v>7/02/2024 11:53</v>
      </c>
      <c r="S152" s="43">
        <f>SUMIF([1]!DISPONIBILIDADES_2024[[#All],[consecutivo]],Contrato[[#This Row],[CDP]],[1]!DISPONIBILIDADES_2024[[#All],[valor_total_rubro]])</f>
        <v>0</v>
      </c>
      <c r="T152" s="44" cm="1">
        <f t="array" ref="T152">_xlfn.XLOOKUP(Contrato[[#This Row],[CONTRATO]]&amp;Contrato[[#This Row],[CDP]],[1]!Corr_Contr_CDP[[#All],[CONTRATO-CDP]],[1]!Corr_Contr_CDP[[#All],[CRP]],_xlfn.XLOOKUP(Contrato[[#This Row],[CDP]],[1]!COMPROMISOS_2024[[#All],[disponibilidad]],[1]!COMPROMISOS_2024[[#All],[consecutivo]],"",0),0)</f>
        <v>1027</v>
      </c>
      <c r="U152" s="45" t="str" cm="1">
        <f t="array" ref="U152">+_xlfn.XLOOKUP(Contrato[[#This Row],[RCP]],[1]!COMPROMISOS_2024[[#All],[consecutivo]],[1]!COMPROMISOS_2024[[#All],[fecha_aprobacion]],"",0)</f>
        <v>16/02/2024 15:53</v>
      </c>
      <c r="V152" s="46">
        <f>SUMIF([1]!COMPROMISOS_2024[[#All],[consecutivo]],Contrato[[#This Row],[RCP]],[1]!COMPROMISOS_2024[[#All],[valor_total]])</f>
        <v>29453616</v>
      </c>
      <c r="W152" s="47">
        <v>45337</v>
      </c>
      <c r="X152" s="47">
        <v>45338</v>
      </c>
      <c r="Y152" s="48">
        <v>45338</v>
      </c>
      <c r="Z152" s="49">
        <v>45519</v>
      </c>
      <c r="AA152" s="101" t="s">
        <v>307</v>
      </c>
      <c r="AB152" s="160" t="s">
        <v>293</v>
      </c>
      <c r="AC152" s="160"/>
      <c r="AD152" s="103">
        <v>202000003732</v>
      </c>
      <c r="AE152" s="54" t="s">
        <v>75</v>
      </c>
      <c r="AF152" s="55" t="str">
        <f>TEXT(LEFT(Contrato[[#This Row],[CONTRATO]],3),"0")</f>
        <v>126</v>
      </c>
      <c r="AG152" s="55" t="str">
        <f>IF(LEN(Contrato[[#This Row],[Contrato2]])=3,Contrato[[#This Row],[Contrato2]],TEXT(Contrato[[#This Row],[Contrato2]],"000"))</f>
        <v>126</v>
      </c>
      <c r="AH152" s="56">
        <f ca="1">IFERROR(_xlfn.DAYS(Contrato[[#This Row],[Fecha Proyectada liquidación]],TODAY())/30,"")</f>
        <v>-2.4666666666666668</v>
      </c>
      <c r="AI152" s="57">
        <f>+Contrato[[#This Row],[FECHA TERMINACIÓN ]]+120</f>
        <v>45639</v>
      </c>
      <c r="AK152" s="59" t="str">
        <f ca="1">IF(Contrato[[#This Row],[FECHA TERMINACIÓN ]]&lt;TODAY(), "Terminado",IF(ISNUMBER(Contrato[[#This Row],[Fecha Real de liquiidación ]]),"Liquidado",IF(Contrato[[#This Row],[FECHA TERMINACIÓN ]]&gt;=TODAY(),"En ejecución","")))</f>
        <v>Terminado</v>
      </c>
      <c r="AL152" s="60">
        <f>SUMIF([1]!COMPROMISOS_2024[[#All],[consecutivo]],Contrato[[#This Row],[RCP]],[1]!COMPROMISOS_2024[[#All],[Total pagado]])</f>
        <v>29453616</v>
      </c>
      <c r="AM152" s="61">
        <f>IFERROR(Contrato[[#This Row],[Pagos]]/Contrato[[#This Row],[VALOR CONTRATO]],0)</f>
        <v>1</v>
      </c>
      <c r="AN152" s="104">
        <f>+Contrato[[#This Row],[VALOR CONTRATO]]-Contrato[[#This Row],[Pagos]]</f>
        <v>0</v>
      </c>
      <c r="AO152" s="54" t="str" cm="1">
        <f t="array" ref="AO152">_xlfn.XLOOKUP(Contrato[[#This Row],[DOCUMENTO ]],[1]!PERSONAL_ACTIVO_2024[[#All],[Documento identidad]],[1]!PERSONAL_ACTIVO_2024[[#All],[Mail ]],0,0)</f>
        <v>hveleza@indeportesantioquia.gov.co</v>
      </c>
      <c r="AP152" s="54" t="str" cm="1">
        <f t="array" ref="AP152">_xlfn.XLOOKUP(Contrato[[#This Row],[DOCUMENTO]],[1]!PERSONAL_ACTIVO_2024[[#All],[Documento identidad]],[1]!PERSONAL_ACTIVO_2024[[#All],[Mail ]],0,0)</f>
        <v>ahiguitae@indeportesantioquia.gov.co</v>
      </c>
      <c r="AQ152" s="54" cm="1">
        <f t="array" ref="AQ152">IF(ISBLANK(Contrato[[#This Row],[DEPENDENCIA ]]),0,IFERROR(_xlfn.XLOOKUP(Contrato[[#This Row],[DEPENDENCIA ]],[1]!PERSONAL_ACTIVO_2024[[#All],[Dependencia]],[1]!PERSONAL_ACTIVO_2024[[#All],[Mail ]],0,0),0))</f>
        <v>0</v>
      </c>
    </row>
    <row r="153" spans="1:43" s="54" customFormat="1" ht="34.5" customHeight="1" x14ac:dyDescent="0.25">
      <c r="A153" s="27">
        <v>227</v>
      </c>
      <c r="B153" s="26">
        <v>127</v>
      </c>
      <c r="C153" s="28" t="s">
        <v>498</v>
      </c>
      <c r="D153" s="81" t="s">
        <v>123</v>
      </c>
      <c r="E153" s="64" t="s">
        <v>111</v>
      </c>
      <c r="F153" s="114" t="s">
        <v>142</v>
      </c>
      <c r="G153" s="146" t="s">
        <v>499</v>
      </c>
      <c r="H153" s="130">
        <v>6892057</v>
      </c>
      <c r="I153" s="147">
        <v>4908936</v>
      </c>
      <c r="J153" s="148">
        <v>29453616</v>
      </c>
      <c r="K153" s="113" t="s">
        <v>48</v>
      </c>
      <c r="L153" s="96" t="s">
        <v>48</v>
      </c>
      <c r="M153" s="97" t="s">
        <v>218</v>
      </c>
      <c r="N153" s="98" cm="1">
        <f t="array" ref="N153">_xlfn.XLOOKUP(Contrato[[#This Row],[SUPERVISOR TITULAR]],[1]!PERSONAL_ACTIVO_2024[[#All],[Nombre completo]],[1]!PERSONAL_ACTIVO_2024[[#All],[Documento identidad]],"",0)</f>
        <v>98556206</v>
      </c>
      <c r="O153" s="97" t="s">
        <v>222</v>
      </c>
      <c r="P153" s="99" cm="1">
        <f t="array" ref="P153">_xlfn.XLOOKUP(Contrato[[#This Row],[SUPERVISOR SUPLENTE ]],[1]!PERSONAL_ACTIVO_2024[[#All],[Nombre completo]],[1]!PERSONAL_ACTIVO_2024[[#All],[Documento identidad]],"",0)</f>
        <v>10267189</v>
      </c>
      <c r="Q153" s="159">
        <v>155</v>
      </c>
      <c r="R153" s="42" t="str" cm="1">
        <f t="array" ref="R153">_xlfn.XLOOKUP(Contrato[[#This Row],[CDP]],[1]!DISPONIBILIDADES_2024[[#All],[consecutivo]],[1]!DISPONIBILIDADES_2024[[#All],[fecha_aprobacion]],"",0)</f>
        <v>7/02/2024 11:54</v>
      </c>
      <c r="S153" s="43">
        <f>SUMIF([1]!DISPONIBILIDADES_2024[[#All],[consecutivo]],Contrato[[#This Row],[CDP]],[1]!DISPONIBILIDADES_2024[[#All],[valor_total_rubro]])</f>
        <v>0</v>
      </c>
      <c r="T153" s="44" cm="1">
        <f t="array" ref="T153">_xlfn.XLOOKUP(Contrato[[#This Row],[CONTRATO]]&amp;Contrato[[#This Row],[CDP]],[1]!Corr_Contr_CDP[[#All],[CONTRATO-CDP]],[1]!Corr_Contr_CDP[[#All],[CRP]],_xlfn.XLOOKUP(Contrato[[#This Row],[CDP]],[1]!COMPROMISOS_2024[[#All],[disponibilidad]],[1]!COMPROMISOS_2024[[#All],[consecutivo]],"",0),0)</f>
        <v>982</v>
      </c>
      <c r="U153" s="45" t="str" cm="1">
        <f t="array" ref="U153">+_xlfn.XLOOKUP(Contrato[[#This Row],[RCP]],[1]!COMPROMISOS_2024[[#All],[consecutivo]],[1]!COMPROMISOS_2024[[#All],[fecha_aprobacion]],"",0)</f>
        <v>16/02/2024 8:10</v>
      </c>
      <c r="V153" s="46">
        <f>SUMIF([1]!COMPROMISOS_2024[[#All],[consecutivo]],Contrato[[#This Row],[RCP]],[1]!COMPROMISOS_2024[[#All],[valor_total]])</f>
        <v>29453616</v>
      </c>
      <c r="W153" s="47">
        <v>45337</v>
      </c>
      <c r="X153" s="47">
        <v>45338</v>
      </c>
      <c r="Y153" s="48">
        <v>45338</v>
      </c>
      <c r="Z153" s="49">
        <v>45519</v>
      </c>
      <c r="AA153" s="123" t="s">
        <v>307</v>
      </c>
      <c r="AB153" s="160" t="s">
        <v>293</v>
      </c>
      <c r="AC153" s="160"/>
      <c r="AD153" s="103">
        <v>202000003733</v>
      </c>
      <c r="AE153" s="54" t="s">
        <v>75</v>
      </c>
      <c r="AF153" s="55" t="str">
        <f>TEXT(LEFT(Contrato[[#This Row],[CONTRATO]],3),"0")</f>
        <v>127</v>
      </c>
      <c r="AG153" s="55" t="str">
        <f>IF(LEN(Contrato[[#This Row],[Contrato2]])=3,Contrato[[#This Row],[Contrato2]],TEXT(Contrato[[#This Row],[Contrato2]],"000"))</f>
        <v>127</v>
      </c>
      <c r="AH153" s="56">
        <f ca="1">IFERROR(_xlfn.DAYS(Contrato[[#This Row],[Fecha Proyectada liquidación]],TODAY())/30,"")</f>
        <v>-2.4666666666666668</v>
      </c>
      <c r="AI153" s="57">
        <f>+Contrato[[#This Row],[FECHA TERMINACIÓN ]]+120</f>
        <v>45639</v>
      </c>
      <c r="AK153" s="59" t="str">
        <f ca="1">IF(Contrato[[#This Row],[FECHA TERMINACIÓN ]]&lt;TODAY(), "Terminado",IF(ISNUMBER(Contrato[[#This Row],[Fecha Real de liquiidación ]]),"Liquidado",IF(Contrato[[#This Row],[FECHA TERMINACIÓN ]]&gt;=TODAY(),"En ejecución","")))</f>
        <v>Terminado</v>
      </c>
      <c r="AL153" s="60">
        <f>SUMIF([1]!COMPROMISOS_2024[[#All],[consecutivo]],Contrato[[#This Row],[RCP]],[1]!COMPROMISOS_2024[[#All],[Total pagado]])</f>
        <v>29453616</v>
      </c>
      <c r="AM153" s="61">
        <f>IFERROR(Contrato[[#This Row],[Pagos]]/Contrato[[#This Row],[VALOR CONTRATO]],0)</f>
        <v>1</v>
      </c>
      <c r="AN153" s="104">
        <f>+Contrato[[#This Row],[VALOR CONTRATO]]-Contrato[[#This Row],[Pagos]]</f>
        <v>0</v>
      </c>
      <c r="AO153" s="54" t="str" cm="1">
        <f t="array" ref="AO153">_xlfn.XLOOKUP(Contrato[[#This Row],[DOCUMENTO ]],[1]!PERSONAL_ACTIVO_2024[[#All],[Documento identidad]],[1]!PERSONAL_ACTIVO_2024[[#All],[Mail ]],0,0)</f>
        <v>ahiguitae@indeportesantioquia.gov.co</v>
      </c>
      <c r="AP153" s="54" t="str" cm="1">
        <f t="array" ref="AP153">_xlfn.XLOOKUP(Contrato[[#This Row],[DOCUMENTO]],[1]!PERSONAL_ACTIVO_2024[[#All],[Documento identidad]],[1]!PERSONAL_ACTIVO_2024[[#All],[Mail ]],0,0)</f>
        <v>hveleza@indeportesantioquia.gov.co</v>
      </c>
      <c r="AQ153" s="54" cm="1">
        <f t="array" ref="AQ153">IF(ISBLANK(Contrato[[#This Row],[DEPENDENCIA ]]),0,IFERROR(_xlfn.XLOOKUP(Contrato[[#This Row],[DEPENDENCIA ]],[1]!PERSONAL_ACTIVO_2024[[#All],[Dependencia]],[1]!PERSONAL_ACTIVO_2024[[#All],[Mail ]],0,0),0))</f>
        <v>0</v>
      </c>
    </row>
    <row r="154" spans="1:43" s="54" customFormat="1" ht="34.5" customHeight="1" x14ac:dyDescent="0.25">
      <c r="A154" s="27">
        <v>228</v>
      </c>
      <c r="B154" s="26">
        <v>128</v>
      </c>
      <c r="C154" s="28" t="s">
        <v>500</v>
      </c>
      <c r="D154" s="81" t="s">
        <v>123</v>
      </c>
      <c r="E154" s="64" t="s">
        <v>111</v>
      </c>
      <c r="F154" s="114" t="s">
        <v>142</v>
      </c>
      <c r="G154" s="146" t="s">
        <v>501</v>
      </c>
      <c r="H154" s="130">
        <v>43918828</v>
      </c>
      <c r="I154" s="147">
        <v>6920169</v>
      </c>
      <c r="J154" s="148">
        <v>41521014</v>
      </c>
      <c r="K154" s="113" t="s">
        <v>48</v>
      </c>
      <c r="L154" s="96" t="s">
        <v>48</v>
      </c>
      <c r="M154" s="97" t="s">
        <v>125</v>
      </c>
      <c r="N154" s="98" t="str" cm="1">
        <f t="array" ref="N154">_xlfn.XLOOKUP(Contrato[[#This Row],[SUPERVISOR TITULAR]],[1]!PERSONAL_ACTIVO_2024[[#All],[Nombre completo]],[1]!PERSONAL_ACTIVO_2024[[#All],[Documento identidad]],"",0)</f>
        <v/>
      </c>
      <c r="O154" s="97" t="s">
        <v>226</v>
      </c>
      <c r="P154" s="99" t="str" cm="1">
        <f t="array" ref="P154">_xlfn.XLOOKUP(Contrato[[#This Row],[SUPERVISOR SUPLENTE ]],[1]!PERSONAL_ACTIVO_2024[[#All],[Nombre completo]],[1]!PERSONAL_ACTIVO_2024[[#All],[Documento identidad]],"",0)</f>
        <v/>
      </c>
      <c r="Q154" s="159">
        <v>156</v>
      </c>
      <c r="R154" s="42" t="str" cm="1">
        <f t="array" ref="R154">_xlfn.XLOOKUP(Contrato[[#This Row],[CDP]],[1]!DISPONIBILIDADES_2024[[#All],[consecutivo]],[1]!DISPONIBILIDADES_2024[[#All],[fecha_aprobacion]],"",0)</f>
        <v>7/02/2024 11:55</v>
      </c>
      <c r="S154" s="43">
        <f>SUMIF([1]!DISPONIBILIDADES_2024[[#All],[consecutivo]],Contrato[[#This Row],[CDP]],[1]!DISPONIBILIDADES_2024[[#All],[valor_total_rubro]])</f>
        <v>0</v>
      </c>
      <c r="T154" s="44" cm="1">
        <f t="array" ref="T154">_xlfn.XLOOKUP(Contrato[[#This Row],[CONTRATO]]&amp;Contrato[[#This Row],[CDP]],[1]!Corr_Contr_CDP[[#All],[CONTRATO-CDP]],[1]!Corr_Contr_CDP[[#All],[CRP]],_xlfn.XLOOKUP(Contrato[[#This Row],[CDP]],[1]!COMPROMISOS_2024[[#All],[disponibilidad]],[1]!COMPROMISOS_2024[[#All],[consecutivo]],"",0),0)</f>
        <v>983</v>
      </c>
      <c r="U154" s="45" t="str" cm="1">
        <f t="array" ref="U154">+_xlfn.XLOOKUP(Contrato[[#This Row],[RCP]],[1]!COMPROMISOS_2024[[#All],[consecutivo]],[1]!COMPROMISOS_2024[[#All],[fecha_aprobacion]],"",0)</f>
        <v>16/02/2024 8:21</v>
      </c>
      <c r="V154" s="46">
        <f>SUMIF([1]!COMPROMISOS_2024[[#All],[consecutivo]],Contrato[[#This Row],[RCP]],[1]!COMPROMISOS_2024[[#All],[valor_total]])</f>
        <v>41521014</v>
      </c>
      <c r="W154" s="47">
        <v>45337</v>
      </c>
      <c r="X154" s="47">
        <v>45338</v>
      </c>
      <c r="Y154" s="48">
        <v>45338</v>
      </c>
      <c r="Z154" s="49">
        <v>45519</v>
      </c>
      <c r="AA154" s="123" t="s">
        <v>307</v>
      </c>
      <c r="AB154" s="160" t="s">
        <v>293</v>
      </c>
      <c r="AC154" s="160"/>
      <c r="AD154" s="103">
        <v>202000003734</v>
      </c>
      <c r="AE154" s="54" t="s">
        <v>75</v>
      </c>
      <c r="AF154" s="55" t="str">
        <f>TEXT(LEFT(Contrato[[#This Row],[CONTRATO]],3),"0")</f>
        <v>128</v>
      </c>
      <c r="AG154" s="55" t="str">
        <f>IF(LEN(Contrato[[#This Row],[Contrato2]])=3,Contrato[[#This Row],[Contrato2]],TEXT(Contrato[[#This Row],[Contrato2]],"000"))</f>
        <v>128</v>
      </c>
      <c r="AH154" s="56">
        <f ca="1">IFERROR(_xlfn.DAYS(Contrato[[#This Row],[Fecha Proyectada liquidación]],TODAY())/30,"")</f>
        <v>-2.4666666666666668</v>
      </c>
      <c r="AI154" s="57">
        <f>+Contrato[[#This Row],[FECHA TERMINACIÓN ]]+120</f>
        <v>45639</v>
      </c>
      <c r="AK154" s="59" t="str">
        <f ca="1">IF(Contrato[[#This Row],[FECHA TERMINACIÓN ]]&lt;TODAY(), "Terminado",IF(ISNUMBER(Contrato[[#This Row],[Fecha Real de liquiidación ]]),"Liquidado",IF(Contrato[[#This Row],[FECHA TERMINACIÓN ]]&gt;=TODAY(),"En ejecución","")))</f>
        <v>Terminado</v>
      </c>
      <c r="AL154" s="60">
        <f>SUMIF([1]!COMPROMISOS_2024[[#All],[consecutivo]],Contrato[[#This Row],[RCP]],[1]!COMPROMISOS_2024[[#All],[Total pagado]])</f>
        <v>41521014</v>
      </c>
      <c r="AM154" s="61">
        <f>IFERROR(Contrato[[#This Row],[Pagos]]/Contrato[[#This Row],[VALOR CONTRATO]],0)</f>
        <v>1</v>
      </c>
      <c r="AN154" s="104">
        <f>+Contrato[[#This Row],[VALOR CONTRATO]]-Contrato[[#This Row],[Pagos]]</f>
        <v>0</v>
      </c>
      <c r="AO154" s="54" cm="1">
        <f t="array" ref="AO154">_xlfn.XLOOKUP(Contrato[[#This Row],[DOCUMENTO ]],[1]!PERSONAL_ACTIVO_2024[[#All],[Documento identidad]],[1]!PERSONAL_ACTIVO_2024[[#All],[Mail ]],0,0)</f>
        <v>0</v>
      </c>
      <c r="AP154" s="54" cm="1">
        <f t="array" ref="AP154">_xlfn.XLOOKUP(Contrato[[#This Row],[DOCUMENTO]],[1]!PERSONAL_ACTIVO_2024[[#All],[Documento identidad]],[1]!PERSONAL_ACTIVO_2024[[#All],[Mail ]],0,0)</f>
        <v>0</v>
      </c>
      <c r="AQ154" s="54" cm="1">
        <f t="array" ref="AQ154">IF(ISBLANK(Contrato[[#This Row],[DEPENDENCIA ]]),0,IFERROR(_xlfn.XLOOKUP(Contrato[[#This Row],[DEPENDENCIA ]],[1]!PERSONAL_ACTIVO_2024[[#All],[Dependencia]],[1]!PERSONAL_ACTIVO_2024[[#All],[Mail ]],0,0),0))</f>
        <v>0</v>
      </c>
    </row>
    <row r="155" spans="1:43" s="54" customFormat="1" ht="34.5" customHeight="1" x14ac:dyDescent="0.25">
      <c r="A155" s="27">
        <v>229</v>
      </c>
      <c r="B155" s="26">
        <v>129</v>
      </c>
      <c r="C155" s="28" t="s">
        <v>502</v>
      </c>
      <c r="D155" s="81" t="s">
        <v>123</v>
      </c>
      <c r="E155" s="64" t="s">
        <v>111</v>
      </c>
      <c r="F155" s="114" t="s">
        <v>142</v>
      </c>
      <c r="G155" s="146" t="s">
        <v>503</v>
      </c>
      <c r="H155" s="130">
        <v>98530582</v>
      </c>
      <c r="I155" s="147">
        <v>3952382</v>
      </c>
      <c r="J155" s="148">
        <v>23714292</v>
      </c>
      <c r="K155" s="113" t="s">
        <v>48</v>
      </c>
      <c r="L155" s="96" t="s">
        <v>48</v>
      </c>
      <c r="M155" s="97" t="s">
        <v>218</v>
      </c>
      <c r="N155" s="98" cm="1">
        <f t="array" ref="N155">_xlfn.XLOOKUP(Contrato[[#This Row],[SUPERVISOR TITULAR]],[1]!PERSONAL_ACTIVO_2024[[#All],[Nombre completo]],[1]!PERSONAL_ACTIVO_2024[[#All],[Documento identidad]],"",0)</f>
        <v>98556206</v>
      </c>
      <c r="O155" s="97" t="s">
        <v>222</v>
      </c>
      <c r="P155" s="99" cm="1">
        <f t="array" ref="P155">_xlfn.XLOOKUP(Contrato[[#This Row],[SUPERVISOR SUPLENTE ]],[1]!PERSONAL_ACTIVO_2024[[#All],[Nombre completo]],[1]!PERSONAL_ACTIVO_2024[[#All],[Documento identidad]],"",0)</f>
        <v>10267189</v>
      </c>
      <c r="Q155" s="159">
        <v>157</v>
      </c>
      <c r="R155" s="42" t="str" cm="1">
        <f t="array" ref="R155">_xlfn.XLOOKUP(Contrato[[#This Row],[CDP]],[1]!DISPONIBILIDADES_2024[[#All],[consecutivo]],[1]!DISPONIBILIDADES_2024[[#All],[fecha_aprobacion]],"",0)</f>
        <v>7/02/2024 11:56</v>
      </c>
      <c r="S155" s="43">
        <f>SUMIF([1]!DISPONIBILIDADES_2024[[#All],[consecutivo]],Contrato[[#This Row],[CDP]],[1]!DISPONIBILIDADES_2024[[#All],[valor_total_rubro]])</f>
        <v>0</v>
      </c>
      <c r="T155" s="44" cm="1">
        <f t="array" ref="T155">_xlfn.XLOOKUP(Contrato[[#This Row],[CONTRATO]]&amp;Contrato[[#This Row],[CDP]],[1]!Corr_Contr_CDP[[#All],[CONTRATO-CDP]],[1]!Corr_Contr_CDP[[#All],[CRP]],_xlfn.XLOOKUP(Contrato[[#This Row],[CDP]],[1]!COMPROMISOS_2024[[#All],[disponibilidad]],[1]!COMPROMISOS_2024[[#All],[consecutivo]],"",0),0)</f>
        <v>1028</v>
      </c>
      <c r="U155" s="45" t="str" cm="1">
        <f t="array" ref="U155">+_xlfn.XLOOKUP(Contrato[[#This Row],[RCP]],[1]!COMPROMISOS_2024[[#All],[consecutivo]],[1]!COMPROMISOS_2024[[#All],[fecha_aprobacion]],"",0)</f>
        <v>16/02/2024 16:01</v>
      </c>
      <c r="V155" s="46">
        <f>SUMIF([1]!COMPROMISOS_2024[[#All],[consecutivo]],Contrato[[#This Row],[RCP]],[1]!COMPROMISOS_2024[[#All],[valor_total]])</f>
        <v>23714292</v>
      </c>
      <c r="W155" s="47">
        <v>45337</v>
      </c>
      <c r="X155" s="47">
        <v>45338</v>
      </c>
      <c r="Y155" s="48">
        <v>45338</v>
      </c>
      <c r="Z155" s="49">
        <v>45519</v>
      </c>
      <c r="AA155" s="123" t="s">
        <v>307</v>
      </c>
      <c r="AB155" s="160" t="s">
        <v>293</v>
      </c>
      <c r="AC155" s="160"/>
      <c r="AD155" s="103">
        <v>202000003735</v>
      </c>
      <c r="AE155" s="54" t="s">
        <v>75</v>
      </c>
      <c r="AF155" s="55" t="str">
        <f>TEXT(LEFT(Contrato[[#This Row],[CONTRATO]],3),"0")</f>
        <v>129</v>
      </c>
      <c r="AG155" s="55" t="str">
        <f>IF(LEN(Contrato[[#This Row],[Contrato2]])=3,Contrato[[#This Row],[Contrato2]],TEXT(Contrato[[#This Row],[Contrato2]],"000"))</f>
        <v>129</v>
      </c>
      <c r="AH155" s="56">
        <f ca="1">IFERROR(_xlfn.DAYS(Contrato[[#This Row],[Fecha Proyectada liquidación]],TODAY())/30,"")</f>
        <v>-2.4666666666666668</v>
      </c>
      <c r="AI155" s="57">
        <f>+Contrato[[#This Row],[FECHA TERMINACIÓN ]]+120</f>
        <v>45639</v>
      </c>
      <c r="AK155" s="59" t="str">
        <f ca="1">IF(Contrato[[#This Row],[FECHA TERMINACIÓN ]]&lt;TODAY(), "Terminado",IF(ISNUMBER(Contrato[[#This Row],[Fecha Real de liquiidación ]]),"Liquidado",IF(Contrato[[#This Row],[FECHA TERMINACIÓN ]]&gt;=TODAY(),"En ejecución","")))</f>
        <v>Terminado</v>
      </c>
      <c r="AL155" s="60">
        <f>SUMIF([1]!COMPROMISOS_2024[[#All],[consecutivo]],Contrato[[#This Row],[RCP]],[1]!COMPROMISOS_2024[[#All],[Total pagado]])</f>
        <v>23714292</v>
      </c>
      <c r="AM155" s="61">
        <f>IFERROR(Contrato[[#This Row],[Pagos]]/Contrato[[#This Row],[VALOR CONTRATO]],0)</f>
        <v>1</v>
      </c>
      <c r="AN155" s="104">
        <f>+Contrato[[#This Row],[VALOR CONTRATO]]-Contrato[[#This Row],[Pagos]]</f>
        <v>0</v>
      </c>
      <c r="AO155" s="54" t="str" cm="1">
        <f t="array" ref="AO155">_xlfn.XLOOKUP(Contrato[[#This Row],[DOCUMENTO ]],[1]!PERSONAL_ACTIVO_2024[[#All],[Documento identidad]],[1]!PERSONAL_ACTIVO_2024[[#All],[Mail ]],0,0)</f>
        <v>ahiguitae@indeportesantioquia.gov.co</v>
      </c>
      <c r="AP155" s="54" t="str" cm="1">
        <f t="array" ref="AP155">_xlfn.XLOOKUP(Contrato[[#This Row],[DOCUMENTO]],[1]!PERSONAL_ACTIVO_2024[[#All],[Documento identidad]],[1]!PERSONAL_ACTIVO_2024[[#All],[Mail ]],0,0)</f>
        <v>hveleza@indeportesantioquia.gov.co</v>
      </c>
      <c r="AQ155" s="54" cm="1">
        <f t="array" ref="AQ155">IF(ISBLANK(Contrato[[#This Row],[DEPENDENCIA ]]),0,IFERROR(_xlfn.XLOOKUP(Contrato[[#This Row],[DEPENDENCIA ]],[1]!PERSONAL_ACTIVO_2024[[#All],[Dependencia]],[1]!PERSONAL_ACTIVO_2024[[#All],[Mail ]],0,0),0))</f>
        <v>0</v>
      </c>
    </row>
    <row r="156" spans="1:43" s="54" customFormat="1" ht="34.5" customHeight="1" x14ac:dyDescent="0.25">
      <c r="A156" s="27">
        <v>232</v>
      </c>
      <c r="B156" s="26">
        <v>130</v>
      </c>
      <c r="C156" s="28" t="s">
        <v>504</v>
      </c>
      <c r="D156" s="81" t="s">
        <v>123</v>
      </c>
      <c r="E156" s="64" t="s">
        <v>111</v>
      </c>
      <c r="F156" s="114" t="s">
        <v>142</v>
      </c>
      <c r="G156" s="146" t="s">
        <v>505</v>
      </c>
      <c r="H156" s="130">
        <v>78688947</v>
      </c>
      <c r="I156" s="147">
        <v>2574842</v>
      </c>
      <c r="J156" s="148">
        <v>15449052</v>
      </c>
      <c r="K156" s="113" t="s">
        <v>48</v>
      </c>
      <c r="L156" s="96" t="s">
        <v>48</v>
      </c>
      <c r="M156" s="97" t="s">
        <v>218</v>
      </c>
      <c r="N156" s="98" cm="1">
        <f t="array" ref="N156">_xlfn.XLOOKUP(Contrato[[#This Row],[SUPERVISOR TITULAR]],[1]!PERSONAL_ACTIVO_2024[[#All],[Nombre completo]],[1]!PERSONAL_ACTIVO_2024[[#All],[Documento identidad]],"",0)</f>
        <v>98556206</v>
      </c>
      <c r="O156" s="97" t="s">
        <v>222</v>
      </c>
      <c r="P156" s="99" cm="1">
        <f t="array" ref="P156">_xlfn.XLOOKUP(Contrato[[#This Row],[SUPERVISOR SUPLENTE ]],[1]!PERSONAL_ACTIVO_2024[[#All],[Nombre completo]],[1]!PERSONAL_ACTIVO_2024[[#All],[Documento identidad]],"",0)</f>
        <v>10267189</v>
      </c>
      <c r="Q156" s="159">
        <v>160</v>
      </c>
      <c r="R156" s="42" t="str" cm="1">
        <f t="array" ref="R156">_xlfn.XLOOKUP(Contrato[[#This Row],[CDP]],[1]!DISPONIBILIDADES_2024[[#All],[consecutivo]],[1]!DISPONIBILIDADES_2024[[#All],[fecha_aprobacion]],"",0)</f>
        <v>7/02/2024 15:37</v>
      </c>
      <c r="S156" s="43">
        <f>SUMIF([1]!DISPONIBILIDADES_2024[[#All],[consecutivo]],Contrato[[#This Row],[CDP]],[1]!DISPONIBILIDADES_2024[[#All],[valor_total_rubro]])</f>
        <v>0</v>
      </c>
      <c r="T156" s="44" cm="1">
        <f t="array" ref="T156">_xlfn.XLOOKUP(Contrato[[#This Row],[CONTRATO]]&amp;Contrato[[#This Row],[CDP]],[1]!Corr_Contr_CDP[[#All],[CONTRATO-CDP]],[1]!Corr_Contr_CDP[[#All],[CRP]],_xlfn.XLOOKUP(Contrato[[#This Row],[CDP]],[1]!COMPROMISOS_2024[[#All],[disponibilidad]],[1]!COMPROMISOS_2024[[#All],[consecutivo]],"",0),0)</f>
        <v>985</v>
      </c>
      <c r="U156" s="45" t="str" cm="1">
        <f t="array" ref="U156">+_xlfn.XLOOKUP(Contrato[[#This Row],[RCP]],[1]!COMPROMISOS_2024[[#All],[consecutivo]],[1]!COMPROMISOS_2024[[#All],[fecha_aprobacion]],"",0)</f>
        <v>16/02/2024 9:25</v>
      </c>
      <c r="V156" s="46">
        <f>SUMIF([1]!COMPROMISOS_2024[[#All],[consecutivo]],Contrato[[#This Row],[RCP]],[1]!COMPROMISOS_2024[[#All],[valor_total]])</f>
        <v>15449052</v>
      </c>
      <c r="W156" s="47">
        <v>45337</v>
      </c>
      <c r="X156" s="47">
        <v>45337</v>
      </c>
      <c r="Y156" s="48">
        <v>45338</v>
      </c>
      <c r="Z156" s="49">
        <v>45519</v>
      </c>
      <c r="AA156" s="123" t="s">
        <v>310</v>
      </c>
      <c r="AB156" s="160" t="s">
        <v>293</v>
      </c>
      <c r="AC156" s="160"/>
      <c r="AD156" s="103">
        <v>202000003736</v>
      </c>
      <c r="AE156" s="54" t="s">
        <v>75</v>
      </c>
      <c r="AF156" s="55" t="str">
        <f>TEXT(LEFT(Contrato[[#This Row],[CONTRATO]],3),"0")</f>
        <v>130</v>
      </c>
      <c r="AG156" s="55" t="str">
        <f>IF(LEN(Contrato[[#This Row],[Contrato2]])=3,Contrato[[#This Row],[Contrato2]],TEXT(Contrato[[#This Row],[Contrato2]],"000"))</f>
        <v>130</v>
      </c>
      <c r="AH156" s="56">
        <f ca="1">IFERROR(_xlfn.DAYS(Contrato[[#This Row],[Fecha Proyectada liquidación]],TODAY())/30,"")</f>
        <v>-2.4666666666666668</v>
      </c>
      <c r="AI156" s="57">
        <f>+Contrato[[#This Row],[FECHA TERMINACIÓN ]]+120</f>
        <v>45639</v>
      </c>
      <c r="AK156" s="59" t="str">
        <f ca="1">IF(Contrato[[#This Row],[FECHA TERMINACIÓN ]]&lt;TODAY(), "Terminado",IF(ISNUMBER(Contrato[[#This Row],[Fecha Real de liquiidación ]]),"Liquidado",IF(Contrato[[#This Row],[FECHA TERMINACIÓN ]]&gt;=TODAY(),"En ejecución","")))</f>
        <v>Terminado</v>
      </c>
      <c r="AL156" s="60">
        <f>SUMIF([1]!COMPROMISOS_2024[[#All],[consecutivo]],Contrato[[#This Row],[RCP]],[1]!COMPROMISOS_2024[[#All],[Total pagado]])</f>
        <v>15449052</v>
      </c>
      <c r="AM156" s="61">
        <f>IFERROR(Contrato[[#This Row],[Pagos]]/Contrato[[#This Row],[VALOR CONTRATO]],0)</f>
        <v>1</v>
      </c>
      <c r="AN156" s="104">
        <f>+Contrato[[#This Row],[VALOR CONTRATO]]-Contrato[[#This Row],[Pagos]]</f>
        <v>0</v>
      </c>
      <c r="AO156" s="54" t="str" cm="1">
        <f t="array" ref="AO156">_xlfn.XLOOKUP(Contrato[[#This Row],[DOCUMENTO ]],[1]!PERSONAL_ACTIVO_2024[[#All],[Documento identidad]],[1]!PERSONAL_ACTIVO_2024[[#All],[Mail ]],0,0)</f>
        <v>ahiguitae@indeportesantioquia.gov.co</v>
      </c>
      <c r="AP156" s="54" t="str" cm="1">
        <f t="array" ref="AP156">_xlfn.XLOOKUP(Contrato[[#This Row],[DOCUMENTO]],[1]!PERSONAL_ACTIVO_2024[[#All],[Documento identidad]],[1]!PERSONAL_ACTIVO_2024[[#All],[Mail ]],0,0)</f>
        <v>hveleza@indeportesantioquia.gov.co</v>
      </c>
      <c r="AQ156" s="54" cm="1">
        <f t="array" ref="AQ156">IF(ISBLANK(Contrato[[#This Row],[DEPENDENCIA ]]),0,IFERROR(_xlfn.XLOOKUP(Contrato[[#This Row],[DEPENDENCIA ]],[1]!PERSONAL_ACTIVO_2024[[#All],[Dependencia]],[1]!PERSONAL_ACTIVO_2024[[#All],[Mail ]],0,0),0))</f>
        <v>0</v>
      </c>
    </row>
    <row r="157" spans="1:43" s="54" customFormat="1" ht="34.5" customHeight="1" x14ac:dyDescent="0.25">
      <c r="A157" s="27">
        <v>233</v>
      </c>
      <c r="B157" s="26">
        <v>131</v>
      </c>
      <c r="C157" s="28" t="s">
        <v>506</v>
      </c>
      <c r="D157" s="81" t="s">
        <v>123</v>
      </c>
      <c r="E157" s="64" t="s">
        <v>111</v>
      </c>
      <c r="F157" s="114" t="s">
        <v>142</v>
      </c>
      <c r="G157" s="146" t="s">
        <v>507</v>
      </c>
      <c r="H157" s="130">
        <v>1037582162</v>
      </c>
      <c r="I157" s="147">
        <v>3952382</v>
      </c>
      <c r="J157" s="148">
        <v>23714292</v>
      </c>
      <c r="K157" s="113" t="s">
        <v>48</v>
      </c>
      <c r="L157" s="96" t="s">
        <v>48</v>
      </c>
      <c r="M157" s="97" t="s">
        <v>222</v>
      </c>
      <c r="N157" s="149" cm="1">
        <f t="array" ref="N157">_xlfn.XLOOKUP(Contrato[[#This Row],[SUPERVISOR TITULAR]],[1]!PERSONAL_ACTIVO_2024[[#All],[Nombre completo]],[1]!PERSONAL_ACTIVO_2024[[#All],[Documento identidad]],"",0)</f>
        <v>10267189</v>
      </c>
      <c r="O157" s="97" t="s">
        <v>218</v>
      </c>
      <c r="P157" s="99" cm="1">
        <f t="array" ref="P157">_xlfn.XLOOKUP(Contrato[[#This Row],[SUPERVISOR SUPLENTE ]],[1]!PERSONAL_ACTIVO_2024[[#All],[Nombre completo]],[1]!PERSONAL_ACTIVO_2024[[#All],[Documento identidad]],"",0)</f>
        <v>98556206</v>
      </c>
      <c r="Q157" s="159">
        <v>161</v>
      </c>
      <c r="R157" s="42" t="str" cm="1">
        <f t="array" ref="R157">_xlfn.XLOOKUP(Contrato[[#This Row],[CDP]],[1]!DISPONIBILIDADES_2024[[#All],[consecutivo]],[1]!DISPONIBILIDADES_2024[[#All],[fecha_aprobacion]],"",0)</f>
        <v>7/02/2024 15:39</v>
      </c>
      <c r="S157" s="43">
        <f>SUMIF([1]!DISPONIBILIDADES_2024[[#All],[consecutivo]],Contrato[[#This Row],[CDP]],[1]!DISPONIBILIDADES_2024[[#All],[valor_total_rubro]])</f>
        <v>0</v>
      </c>
      <c r="T157" s="44" cm="1">
        <f t="array" ref="T157">_xlfn.XLOOKUP(Contrato[[#This Row],[CONTRATO]]&amp;Contrato[[#This Row],[CDP]],[1]!Corr_Contr_CDP[[#All],[CONTRATO-CDP]],[1]!Corr_Contr_CDP[[#All],[CRP]],_xlfn.XLOOKUP(Contrato[[#This Row],[CDP]],[1]!COMPROMISOS_2024[[#All],[disponibilidad]],[1]!COMPROMISOS_2024[[#All],[consecutivo]],"",0),0)</f>
        <v>988</v>
      </c>
      <c r="U157" s="45" t="str" cm="1">
        <f t="array" ref="U157">+_xlfn.XLOOKUP(Contrato[[#This Row],[RCP]],[1]!COMPROMISOS_2024[[#All],[consecutivo]],[1]!COMPROMISOS_2024[[#All],[fecha_aprobacion]],"",0)</f>
        <v>16/02/2024 10:44</v>
      </c>
      <c r="V157" s="46">
        <f>SUMIF([1]!COMPROMISOS_2024[[#All],[consecutivo]],Contrato[[#This Row],[RCP]],[1]!COMPROMISOS_2024[[#All],[valor_total]])</f>
        <v>23714292</v>
      </c>
      <c r="W157" s="47">
        <v>45337</v>
      </c>
      <c r="X157" s="47">
        <v>45338</v>
      </c>
      <c r="Y157" s="48">
        <v>45338</v>
      </c>
      <c r="Z157" s="49">
        <v>45519</v>
      </c>
      <c r="AA157" s="101" t="s">
        <v>307</v>
      </c>
      <c r="AB157" s="160" t="s">
        <v>293</v>
      </c>
      <c r="AC157" s="160"/>
      <c r="AD157" s="103">
        <v>202000003741</v>
      </c>
      <c r="AE157" s="54" t="s">
        <v>75</v>
      </c>
      <c r="AF157" s="55" t="str">
        <f>TEXT(LEFT(Contrato[[#This Row],[CONTRATO]],3),"0")</f>
        <v>131</v>
      </c>
      <c r="AG157" s="55" t="str">
        <f>IF(LEN(Contrato[[#This Row],[Contrato2]])=3,Contrato[[#This Row],[Contrato2]],TEXT(Contrato[[#This Row],[Contrato2]],"000"))</f>
        <v>131</v>
      </c>
      <c r="AH157" s="56">
        <f ca="1">IFERROR(_xlfn.DAYS(Contrato[[#This Row],[Fecha Proyectada liquidación]],TODAY())/30,"")</f>
        <v>-2.4666666666666668</v>
      </c>
      <c r="AI157" s="57">
        <f>+Contrato[[#This Row],[FECHA TERMINACIÓN ]]+120</f>
        <v>45639</v>
      </c>
      <c r="AK157" s="59" t="str">
        <f ca="1">IF(Contrato[[#This Row],[FECHA TERMINACIÓN ]]&lt;TODAY(), "Terminado",IF(ISNUMBER(Contrato[[#This Row],[Fecha Real de liquiidación ]]),"Liquidado",IF(Contrato[[#This Row],[FECHA TERMINACIÓN ]]&gt;=TODAY(),"En ejecución","")))</f>
        <v>Terminado</v>
      </c>
      <c r="AL157" s="60">
        <f>SUMIF([1]!COMPROMISOS_2024[[#All],[consecutivo]],Contrato[[#This Row],[RCP]],[1]!COMPROMISOS_2024[[#All],[Total pagado]])</f>
        <v>23714292</v>
      </c>
      <c r="AM157" s="61">
        <f>IFERROR(Contrato[[#This Row],[Pagos]]/Contrato[[#This Row],[VALOR CONTRATO]],0)</f>
        <v>1</v>
      </c>
      <c r="AN157" s="104">
        <f>+Contrato[[#This Row],[VALOR CONTRATO]]-Contrato[[#This Row],[Pagos]]</f>
        <v>0</v>
      </c>
      <c r="AO157" s="54" t="str" cm="1">
        <f t="array" ref="AO157">_xlfn.XLOOKUP(Contrato[[#This Row],[DOCUMENTO ]],[1]!PERSONAL_ACTIVO_2024[[#All],[Documento identidad]],[1]!PERSONAL_ACTIVO_2024[[#All],[Mail ]],0,0)</f>
        <v>hveleza@indeportesantioquia.gov.co</v>
      </c>
      <c r="AP157" s="54" t="str" cm="1">
        <f t="array" ref="AP157">_xlfn.XLOOKUP(Contrato[[#This Row],[DOCUMENTO]],[1]!PERSONAL_ACTIVO_2024[[#All],[Documento identidad]],[1]!PERSONAL_ACTIVO_2024[[#All],[Mail ]],0,0)</f>
        <v>ahiguitae@indeportesantioquia.gov.co</v>
      </c>
      <c r="AQ157" s="54" cm="1">
        <f t="array" ref="AQ157">IF(ISBLANK(Contrato[[#This Row],[DEPENDENCIA ]]),0,IFERROR(_xlfn.XLOOKUP(Contrato[[#This Row],[DEPENDENCIA ]],[1]!PERSONAL_ACTIVO_2024[[#All],[Dependencia]],[1]!PERSONAL_ACTIVO_2024[[#All],[Mail ]],0,0),0))</f>
        <v>0</v>
      </c>
    </row>
    <row r="158" spans="1:43" s="54" customFormat="1" ht="34.5" customHeight="1" x14ac:dyDescent="0.25">
      <c r="A158" s="27">
        <v>234</v>
      </c>
      <c r="B158" s="26">
        <v>132</v>
      </c>
      <c r="C158" s="28" t="s">
        <v>508</v>
      </c>
      <c r="D158" s="81" t="s">
        <v>123</v>
      </c>
      <c r="E158" s="64" t="s">
        <v>111</v>
      </c>
      <c r="F158" s="114" t="s">
        <v>142</v>
      </c>
      <c r="G158" s="146" t="s">
        <v>509</v>
      </c>
      <c r="H158" s="130">
        <v>1001497203</v>
      </c>
      <c r="I158" s="147">
        <v>2574842</v>
      </c>
      <c r="J158" s="148">
        <v>15449052</v>
      </c>
      <c r="K158" s="113" t="s">
        <v>48</v>
      </c>
      <c r="L158" s="96" t="s">
        <v>48</v>
      </c>
      <c r="M158" s="97" t="s">
        <v>125</v>
      </c>
      <c r="N158" s="98" t="str" cm="1">
        <f t="array" ref="N158">_xlfn.XLOOKUP(Contrato[[#This Row],[SUPERVISOR TITULAR]],[1]!PERSONAL_ACTIVO_2024[[#All],[Nombre completo]],[1]!PERSONAL_ACTIVO_2024[[#All],[Documento identidad]],"",0)</f>
        <v/>
      </c>
      <c r="O158" s="97" t="s">
        <v>226</v>
      </c>
      <c r="P158" s="99" t="str" cm="1">
        <f t="array" ref="P158">_xlfn.XLOOKUP(Contrato[[#This Row],[SUPERVISOR SUPLENTE ]],[1]!PERSONAL_ACTIVO_2024[[#All],[Nombre completo]],[1]!PERSONAL_ACTIVO_2024[[#All],[Documento identidad]],"",0)</f>
        <v/>
      </c>
      <c r="Q158" s="159">
        <v>162</v>
      </c>
      <c r="R158" s="42" t="str" cm="1">
        <f t="array" ref="R158">_xlfn.XLOOKUP(Contrato[[#This Row],[CDP]],[1]!DISPONIBILIDADES_2024[[#All],[consecutivo]],[1]!DISPONIBILIDADES_2024[[#All],[fecha_aprobacion]],"",0)</f>
        <v>7/02/2024 15:40</v>
      </c>
      <c r="S158" s="43">
        <f>SUMIF([1]!DISPONIBILIDADES_2024[[#All],[consecutivo]],Contrato[[#This Row],[CDP]],[1]!DISPONIBILIDADES_2024[[#All],[valor_total_rubro]])</f>
        <v>0</v>
      </c>
      <c r="T158" s="44" cm="1">
        <f t="array" ref="T158">_xlfn.XLOOKUP(Contrato[[#This Row],[CONTRATO]]&amp;Contrato[[#This Row],[CDP]],[1]!Corr_Contr_CDP[[#All],[CONTRATO-CDP]],[1]!Corr_Contr_CDP[[#All],[CRP]],_xlfn.XLOOKUP(Contrato[[#This Row],[CDP]],[1]!COMPROMISOS_2024[[#All],[disponibilidad]],[1]!COMPROMISOS_2024[[#All],[consecutivo]],"",0),0)</f>
        <v>1004</v>
      </c>
      <c r="U158" s="45" t="str" cm="1">
        <f t="array" ref="U158">+_xlfn.XLOOKUP(Contrato[[#This Row],[RCP]],[1]!COMPROMISOS_2024[[#All],[consecutivo]],[1]!COMPROMISOS_2024[[#All],[fecha_aprobacion]],"",0)</f>
        <v>16/02/2024 14:08</v>
      </c>
      <c r="V158" s="46">
        <f>SUMIF([1]!COMPROMISOS_2024[[#All],[consecutivo]],Contrato[[#This Row],[RCP]],[1]!COMPROMISOS_2024[[#All],[valor_total]])</f>
        <v>15449052</v>
      </c>
      <c r="W158" s="47">
        <v>45337</v>
      </c>
      <c r="X158" s="47">
        <v>45337</v>
      </c>
      <c r="Y158" s="48">
        <v>45338</v>
      </c>
      <c r="Z158" s="49">
        <v>45519</v>
      </c>
      <c r="AA158" s="123" t="s">
        <v>310</v>
      </c>
      <c r="AB158" s="160" t="s">
        <v>293</v>
      </c>
      <c r="AC158" s="160"/>
      <c r="AD158" s="103">
        <v>202000003742</v>
      </c>
      <c r="AE158" s="54" t="s">
        <v>75</v>
      </c>
      <c r="AF158" s="55" t="str">
        <f>TEXT(LEFT(Contrato[[#This Row],[CONTRATO]],3),"0")</f>
        <v>132</v>
      </c>
      <c r="AG158" s="55" t="str">
        <f>IF(LEN(Contrato[[#This Row],[Contrato2]])=3,Contrato[[#This Row],[Contrato2]],TEXT(Contrato[[#This Row],[Contrato2]],"000"))</f>
        <v>132</v>
      </c>
      <c r="AH158" s="56">
        <f ca="1">IFERROR(_xlfn.DAYS(Contrato[[#This Row],[Fecha Proyectada liquidación]],TODAY())/30,"")</f>
        <v>-2.4666666666666668</v>
      </c>
      <c r="AI158" s="57">
        <f>+Contrato[[#This Row],[FECHA TERMINACIÓN ]]+120</f>
        <v>45639</v>
      </c>
      <c r="AK158" s="59" t="str">
        <f ca="1">IF(Contrato[[#This Row],[FECHA TERMINACIÓN ]]&lt;TODAY(), "Terminado",IF(ISNUMBER(Contrato[[#This Row],[Fecha Real de liquiidación ]]),"Liquidado",IF(Contrato[[#This Row],[FECHA TERMINACIÓN ]]&gt;=TODAY(),"En ejecución","")))</f>
        <v>Terminado</v>
      </c>
      <c r="AL158" s="60">
        <f>SUMIF([1]!COMPROMISOS_2024[[#All],[consecutivo]],Contrato[[#This Row],[RCP]],[1]!COMPROMISOS_2024[[#All],[Total pagado]])</f>
        <v>15449052</v>
      </c>
      <c r="AM158" s="61">
        <f>IFERROR(Contrato[[#This Row],[Pagos]]/Contrato[[#This Row],[VALOR CONTRATO]],0)</f>
        <v>1</v>
      </c>
      <c r="AN158" s="104">
        <f>+Contrato[[#This Row],[VALOR CONTRATO]]-Contrato[[#This Row],[Pagos]]</f>
        <v>0</v>
      </c>
      <c r="AO158" s="54" cm="1">
        <f t="array" ref="AO158">_xlfn.XLOOKUP(Contrato[[#This Row],[DOCUMENTO ]],[1]!PERSONAL_ACTIVO_2024[[#All],[Documento identidad]],[1]!PERSONAL_ACTIVO_2024[[#All],[Mail ]],0,0)</f>
        <v>0</v>
      </c>
      <c r="AP158" s="54" cm="1">
        <f t="array" ref="AP158">_xlfn.XLOOKUP(Contrato[[#This Row],[DOCUMENTO]],[1]!PERSONAL_ACTIVO_2024[[#All],[Documento identidad]],[1]!PERSONAL_ACTIVO_2024[[#All],[Mail ]],0,0)</f>
        <v>0</v>
      </c>
      <c r="AQ158" s="54" cm="1">
        <f t="array" ref="AQ158">IF(ISBLANK(Contrato[[#This Row],[DEPENDENCIA ]]),0,IFERROR(_xlfn.XLOOKUP(Contrato[[#This Row],[DEPENDENCIA ]],[1]!PERSONAL_ACTIVO_2024[[#All],[Dependencia]],[1]!PERSONAL_ACTIVO_2024[[#All],[Mail ]],0,0),0))</f>
        <v>0</v>
      </c>
    </row>
    <row r="159" spans="1:43" s="54" customFormat="1" ht="34.5" customHeight="1" x14ac:dyDescent="0.25">
      <c r="A159" s="27">
        <v>235</v>
      </c>
      <c r="B159" s="26">
        <v>133</v>
      </c>
      <c r="C159" s="28" t="s">
        <v>510</v>
      </c>
      <c r="D159" s="81" t="s">
        <v>123</v>
      </c>
      <c r="E159" s="64" t="s">
        <v>111</v>
      </c>
      <c r="F159" s="114" t="s">
        <v>142</v>
      </c>
      <c r="G159" s="146" t="s">
        <v>511</v>
      </c>
      <c r="H159" s="130">
        <v>71334771</v>
      </c>
      <c r="I159" s="147">
        <v>2574842</v>
      </c>
      <c r="J159" s="148">
        <v>15449052</v>
      </c>
      <c r="K159" s="113" t="s">
        <v>48</v>
      </c>
      <c r="L159" s="96" t="s">
        <v>48</v>
      </c>
      <c r="M159" s="97" t="s">
        <v>125</v>
      </c>
      <c r="N159" s="98" t="str" cm="1">
        <f t="array" ref="N159">_xlfn.XLOOKUP(Contrato[[#This Row],[SUPERVISOR TITULAR]],[1]!PERSONAL_ACTIVO_2024[[#All],[Nombre completo]],[1]!PERSONAL_ACTIVO_2024[[#All],[Documento identidad]],"",0)</f>
        <v/>
      </c>
      <c r="O159" s="97" t="s">
        <v>226</v>
      </c>
      <c r="P159" s="99" t="str" cm="1">
        <f t="array" ref="P159">_xlfn.XLOOKUP(Contrato[[#This Row],[SUPERVISOR SUPLENTE ]],[1]!PERSONAL_ACTIVO_2024[[#All],[Nombre completo]],[1]!PERSONAL_ACTIVO_2024[[#All],[Documento identidad]],"",0)</f>
        <v/>
      </c>
      <c r="Q159" s="159">
        <v>163</v>
      </c>
      <c r="R159" s="42" t="str" cm="1">
        <f t="array" ref="R159">_xlfn.XLOOKUP(Contrato[[#This Row],[CDP]],[1]!DISPONIBILIDADES_2024[[#All],[consecutivo]],[1]!DISPONIBILIDADES_2024[[#All],[fecha_aprobacion]],"",0)</f>
        <v>7/02/2024 15:55</v>
      </c>
      <c r="S159" s="43">
        <f>SUMIF([1]!DISPONIBILIDADES_2024[[#All],[consecutivo]],Contrato[[#This Row],[CDP]],[1]!DISPONIBILIDADES_2024[[#All],[valor_total_rubro]])</f>
        <v>0</v>
      </c>
      <c r="T159" s="44" cm="1">
        <f t="array" ref="T159">_xlfn.XLOOKUP(Contrato[[#This Row],[CONTRATO]]&amp;Contrato[[#This Row],[CDP]],[1]!Corr_Contr_CDP[[#All],[CONTRATO-CDP]],[1]!Corr_Contr_CDP[[#All],[CRP]],_xlfn.XLOOKUP(Contrato[[#This Row],[CDP]],[1]!COMPROMISOS_2024[[#All],[disponibilidad]],[1]!COMPROMISOS_2024[[#All],[consecutivo]],"",0),0)</f>
        <v>1014</v>
      </c>
      <c r="U159" s="45" t="str" cm="1">
        <f t="array" ref="U159">+_xlfn.XLOOKUP(Contrato[[#This Row],[RCP]],[1]!COMPROMISOS_2024[[#All],[consecutivo]],[1]!COMPROMISOS_2024[[#All],[fecha_aprobacion]],"",0)</f>
        <v>16/02/2024 14:50</v>
      </c>
      <c r="V159" s="46">
        <f>SUMIF([1]!COMPROMISOS_2024[[#All],[consecutivo]],Contrato[[#This Row],[RCP]],[1]!COMPROMISOS_2024[[#All],[valor_total]])</f>
        <v>15449052</v>
      </c>
      <c r="W159" s="47">
        <v>45337</v>
      </c>
      <c r="X159" s="47">
        <v>45338</v>
      </c>
      <c r="Y159" s="48">
        <v>45338</v>
      </c>
      <c r="Z159" s="49">
        <v>45519</v>
      </c>
      <c r="AA159" s="178" t="s">
        <v>512</v>
      </c>
      <c r="AB159" s="160" t="s">
        <v>293</v>
      </c>
      <c r="AC159" s="160"/>
      <c r="AD159" s="103">
        <v>202000003743</v>
      </c>
      <c r="AE159" s="54" t="s">
        <v>75</v>
      </c>
      <c r="AF159" s="55" t="str">
        <f>TEXT(LEFT(Contrato[[#This Row],[CONTRATO]],3),"0")</f>
        <v>133</v>
      </c>
      <c r="AG159" s="55" t="str">
        <f>IF(LEN(Contrato[[#This Row],[Contrato2]])=3,Contrato[[#This Row],[Contrato2]],TEXT(Contrato[[#This Row],[Contrato2]],"000"))</f>
        <v>133</v>
      </c>
      <c r="AH159" s="56">
        <f ca="1">IFERROR(_xlfn.DAYS(Contrato[[#This Row],[Fecha Proyectada liquidación]],TODAY())/30,"")</f>
        <v>-2.4666666666666668</v>
      </c>
      <c r="AI159" s="57">
        <f>+Contrato[[#This Row],[FECHA TERMINACIÓN ]]+120</f>
        <v>45639</v>
      </c>
      <c r="AK159" s="59" t="str">
        <f ca="1">IF(Contrato[[#This Row],[FECHA TERMINACIÓN ]]&lt;TODAY(), "Terminado",IF(ISNUMBER(Contrato[[#This Row],[Fecha Real de liquiidación ]]),"Liquidado",IF(Contrato[[#This Row],[FECHA TERMINACIÓN ]]&gt;=TODAY(),"En ejecución","")))</f>
        <v>Terminado</v>
      </c>
      <c r="AL159" s="60">
        <f>SUMIF([1]!COMPROMISOS_2024[[#All],[consecutivo]],Contrato[[#This Row],[RCP]],[1]!COMPROMISOS_2024[[#All],[Total pagado]])</f>
        <v>15449052</v>
      </c>
      <c r="AM159" s="61">
        <f>IFERROR(Contrato[[#This Row],[Pagos]]/Contrato[[#This Row],[VALOR CONTRATO]],0)</f>
        <v>1</v>
      </c>
      <c r="AN159" s="104">
        <f>+Contrato[[#This Row],[VALOR CONTRATO]]-Contrato[[#This Row],[Pagos]]</f>
        <v>0</v>
      </c>
      <c r="AO159" s="54" cm="1">
        <f t="array" ref="AO159">_xlfn.XLOOKUP(Contrato[[#This Row],[DOCUMENTO ]],[1]!PERSONAL_ACTIVO_2024[[#All],[Documento identidad]],[1]!PERSONAL_ACTIVO_2024[[#All],[Mail ]],0,0)</f>
        <v>0</v>
      </c>
      <c r="AP159" s="54" cm="1">
        <f t="array" ref="AP159">_xlfn.XLOOKUP(Contrato[[#This Row],[DOCUMENTO]],[1]!PERSONAL_ACTIVO_2024[[#All],[Documento identidad]],[1]!PERSONAL_ACTIVO_2024[[#All],[Mail ]],0,0)</f>
        <v>0</v>
      </c>
      <c r="AQ159" s="54" cm="1">
        <f t="array" ref="AQ159">IF(ISBLANK(Contrato[[#This Row],[DEPENDENCIA ]]),0,IFERROR(_xlfn.XLOOKUP(Contrato[[#This Row],[DEPENDENCIA ]],[1]!PERSONAL_ACTIVO_2024[[#All],[Dependencia]],[1]!PERSONAL_ACTIVO_2024[[#All],[Mail ]],0,0),0))</f>
        <v>0</v>
      </c>
    </row>
    <row r="160" spans="1:43" s="54" customFormat="1" ht="34.5" customHeight="1" x14ac:dyDescent="0.25">
      <c r="A160" s="27">
        <v>236</v>
      </c>
      <c r="B160" s="26">
        <v>134</v>
      </c>
      <c r="C160" s="28" t="s">
        <v>513</v>
      </c>
      <c r="D160" s="81" t="s">
        <v>123</v>
      </c>
      <c r="E160" s="64" t="s">
        <v>111</v>
      </c>
      <c r="F160" s="114" t="s">
        <v>142</v>
      </c>
      <c r="G160" s="146" t="s">
        <v>514</v>
      </c>
      <c r="H160" s="130">
        <v>98551148</v>
      </c>
      <c r="I160" s="147">
        <v>5931149</v>
      </c>
      <c r="J160" s="148">
        <v>35586894</v>
      </c>
      <c r="K160" s="113" t="s">
        <v>48</v>
      </c>
      <c r="L160" s="96" t="s">
        <v>48</v>
      </c>
      <c r="M160" s="97" t="s">
        <v>218</v>
      </c>
      <c r="N160" s="98" cm="1">
        <f t="array" ref="N160">_xlfn.XLOOKUP(Contrato[[#This Row],[SUPERVISOR TITULAR]],[1]!PERSONAL_ACTIVO_2024[[#All],[Nombre completo]],[1]!PERSONAL_ACTIVO_2024[[#All],[Documento identidad]],"",0)</f>
        <v>98556206</v>
      </c>
      <c r="O160" s="97" t="s">
        <v>222</v>
      </c>
      <c r="P160" s="99" cm="1">
        <f t="array" ref="P160">_xlfn.XLOOKUP(Contrato[[#This Row],[SUPERVISOR SUPLENTE ]],[1]!PERSONAL_ACTIVO_2024[[#All],[Nombre completo]],[1]!PERSONAL_ACTIVO_2024[[#All],[Documento identidad]],"",0)</f>
        <v>10267189</v>
      </c>
      <c r="Q160" s="159">
        <v>164</v>
      </c>
      <c r="R160" s="42" t="str" cm="1">
        <f t="array" ref="R160">_xlfn.XLOOKUP(Contrato[[#This Row],[CDP]],[1]!DISPONIBILIDADES_2024[[#All],[consecutivo]],[1]!DISPONIBILIDADES_2024[[#All],[fecha_aprobacion]],"",0)</f>
        <v>7/02/2024 15:59</v>
      </c>
      <c r="S160" s="43">
        <f>SUMIF([1]!DISPONIBILIDADES_2024[[#All],[consecutivo]],Contrato[[#This Row],[CDP]],[1]!DISPONIBILIDADES_2024[[#All],[valor_total_rubro]])</f>
        <v>0</v>
      </c>
      <c r="T160" s="44" cm="1">
        <f t="array" ref="T160">_xlfn.XLOOKUP(Contrato[[#This Row],[CONTRATO]]&amp;Contrato[[#This Row],[CDP]],[1]!Corr_Contr_CDP[[#All],[CONTRATO-CDP]],[1]!Corr_Contr_CDP[[#All],[CRP]],_xlfn.XLOOKUP(Contrato[[#This Row],[CDP]],[1]!COMPROMISOS_2024[[#All],[disponibilidad]],[1]!COMPROMISOS_2024[[#All],[consecutivo]],"",0),0)</f>
        <v>1043</v>
      </c>
      <c r="U160" s="45" t="str" cm="1">
        <f t="array" ref="U160">+_xlfn.XLOOKUP(Contrato[[#This Row],[RCP]],[1]!COMPROMISOS_2024[[#All],[consecutivo]],[1]!COMPROMISOS_2024[[#All],[fecha_aprobacion]],"",0)</f>
        <v>16/02/2024 0:00</v>
      </c>
      <c r="V160" s="46">
        <f>SUMIF([1]!COMPROMISOS_2024[[#All],[consecutivo]],Contrato[[#This Row],[RCP]],[1]!COMPROMISOS_2024[[#All],[valor_total]])</f>
        <v>35586894</v>
      </c>
      <c r="W160" s="47">
        <v>45337</v>
      </c>
      <c r="X160" s="47">
        <v>45338</v>
      </c>
      <c r="Y160" s="48">
        <v>45338</v>
      </c>
      <c r="Z160" s="49">
        <v>45519</v>
      </c>
      <c r="AA160" s="123" t="s">
        <v>307</v>
      </c>
      <c r="AB160" s="160" t="s">
        <v>293</v>
      </c>
      <c r="AC160" s="160"/>
      <c r="AD160" s="103">
        <v>202000003744</v>
      </c>
      <c r="AE160" s="54" t="s">
        <v>75</v>
      </c>
      <c r="AF160" s="55" t="str">
        <f>TEXT(LEFT(Contrato[[#This Row],[CONTRATO]],3),"0")</f>
        <v>134</v>
      </c>
      <c r="AG160" s="55" t="str">
        <f>IF(LEN(Contrato[[#This Row],[Contrato2]])=3,Contrato[[#This Row],[Contrato2]],TEXT(Contrato[[#This Row],[Contrato2]],"000"))</f>
        <v>134</v>
      </c>
      <c r="AH160" s="56">
        <f ca="1">IFERROR(_xlfn.DAYS(Contrato[[#This Row],[Fecha Proyectada liquidación]],TODAY())/30,"")</f>
        <v>-2.4666666666666668</v>
      </c>
      <c r="AI160" s="57">
        <f>+Contrato[[#This Row],[FECHA TERMINACIÓN ]]+120</f>
        <v>45639</v>
      </c>
      <c r="AK160" s="59" t="str">
        <f ca="1">IF(Contrato[[#This Row],[FECHA TERMINACIÓN ]]&lt;TODAY(), "Terminado",IF(ISNUMBER(Contrato[[#This Row],[Fecha Real de liquiidación ]]),"Liquidado",IF(Contrato[[#This Row],[FECHA TERMINACIÓN ]]&gt;=TODAY(),"En ejecución","")))</f>
        <v>Terminado</v>
      </c>
      <c r="AL160" s="60">
        <f>SUMIF([1]!COMPROMISOS_2024[[#All],[consecutivo]],Contrato[[#This Row],[RCP]],[1]!COMPROMISOS_2024[[#All],[Total pagado]])</f>
        <v>35586894</v>
      </c>
      <c r="AM160" s="61">
        <f>IFERROR(Contrato[[#This Row],[Pagos]]/Contrato[[#This Row],[VALOR CONTRATO]],0)</f>
        <v>1</v>
      </c>
      <c r="AN160" s="104">
        <f>+Contrato[[#This Row],[VALOR CONTRATO]]-Contrato[[#This Row],[Pagos]]</f>
        <v>0</v>
      </c>
      <c r="AO160" s="54" t="str" cm="1">
        <f t="array" ref="AO160">_xlfn.XLOOKUP(Contrato[[#This Row],[DOCUMENTO ]],[1]!PERSONAL_ACTIVO_2024[[#All],[Documento identidad]],[1]!PERSONAL_ACTIVO_2024[[#All],[Mail ]],0,0)</f>
        <v>ahiguitae@indeportesantioquia.gov.co</v>
      </c>
      <c r="AP160" s="54" t="str" cm="1">
        <f t="array" ref="AP160">_xlfn.XLOOKUP(Contrato[[#This Row],[DOCUMENTO]],[1]!PERSONAL_ACTIVO_2024[[#All],[Documento identidad]],[1]!PERSONAL_ACTIVO_2024[[#All],[Mail ]],0,0)</f>
        <v>hveleza@indeportesantioquia.gov.co</v>
      </c>
      <c r="AQ160" s="54" cm="1">
        <f t="array" ref="AQ160">IF(ISBLANK(Contrato[[#This Row],[DEPENDENCIA ]]),0,IFERROR(_xlfn.XLOOKUP(Contrato[[#This Row],[DEPENDENCIA ]],[1]!PERSONAL_ACTIVO_2024[[#All],[Dependencia]],[1]!PERSONAL_ACTIVO_2024[[#All],[Mail ]],0,0),0))</f>
        <v>0</v>
      </c>
    </row>
    <row r="161" spans="1:43" s="54" customFormat="1" ht="34.5" customHeight="1" x14ac:dyDescent="0.25">
      <c r="A161" s="27">
        <v>237</v>
      </c>
      <c r="B161" s="26">
        <v>135</v>
      </c>
      <c r="C161" s="28" t="s">
        <v>515</v>
      </c>
      <c r="D161" s="81" t="s">
        <v>123</v>
      </c>
      <c r="E161" s="64" t="s">
        <v>111</v>
      </c>
      <c r="F161" s="114" t="s">
        <v>142</v>
      </c>
      <c r="G161" s="146" t="s">
        <v>516</v>
      </c>
      <c r="H161" s="130">
        <v>1000653897</v>
      </c>
      <c r="I161" s="147">
        <v>2574842</v>
      </c>
      <c r="J161" s="148">
        <v>15449052</v>
      </c>
      <c r="K161" s="113" t="s">
        <v>48</v>
      </c>
      <c r="L161" s="96" t="s">
        <v>48</v>
      </c>
      <c r="M161" s="97" t="s">
        <v>218</v>
      </c>
      <c r="N161" s="98" cm="1">
        <f t="array" ref="N161">_xlfn.XLOOKUP(Contrato[[#This Row],[SUPERVISOR TITULAR]],[1]!PERSONAL_ACTIVO_2024[[#All],[Nombre completo]],[1]!PERSONAL_ACTIVO_2024[[#All],[Documento identidad]],"",0)</f>
        <v>98556206</v>
      </c>
      <c r="O161" s="97" t="s">
        <v>222</v>
      </c>
      <c r="P161" s="99" cm="1">
        <f t="array" ref="P161">_xlfn.XLOOKUP(Contrato[[#This Row],[SUPERVISOR SUPLENTE ]],[1]!PERSONAL_ACTIVO_2024[[#All],[Nombre completo]],[1]!PERSONAL_ACTIVO_2024[[#All],[Documento identidad]],"",0)</f>
        <v>10267189</v>
      </c>
      <c r="Q161" s="159">
        <v>165</v>
      </c>
      <c r="R161" s="42" t="str" cm="1">
        <f t="array" ref="R161">_xlfn.XLOOKUP(Contrato[[#This Row],[CDP]],[1]!DISPONIBILIDADES_2024[[#All],[consecutivo]],[1]!DISPONIBILIDADES_2024[[#All],[fecha_aprobacion]],"",0)</f>
        <v>7/02/2024 16:00</v>
      </c>
      <c r="S161" s="43">
        <f>SUMIF([1]!DISPONIBILIDADES_2024[[#All],[consecutivo]],Contrato[[#This Row],[CDP]],[1]!DISPONIBILIDADES_2024[[#All],[valor_total_rubro]])</f>
        <v>0</v>
      </c>
      <c r="T161" s="44" cm="1">
        <f t="array" ref="T161">_xlfn.XLOOKUP(Contrato[[#This Row],[CONTRATO]]&amp;Contrato[[#This Row],[CDP]],[1]!Corr_Contr_CDP[[#All],[CONTRATO-CDP]],[1]!Corr_Contr_CDP[[#All],[CRP]],_xlfn.XLOOKUP(Contrato[[#This Row],[CDP]],[1]!COMPROMISOS_2024[[#All],[disponibilidad]],[1]!COMPROMISOS_2024[[#All],[consecutivo]],"",0),0)</f>
        <v>1016</v>
      </c>
      <c r="U161" s="45" t="str" cm="1">
        <f t="array" ref="U161">+_xlfn.XLOOKUP(Contrato[[#This Row],[RCP]],[1]!COMPROMISOS_2024[[#All],[consecutivo]],[1]!COMPROMISOS_2024[[#All],[fecha_aprobacion]],"",0)</f>
        <v>16/02/2024 15:03</v>
      </c>
      <c r="V161" s="46">
        <f>SUMIF([1]!COMPROMISOS_2024[[#All],[consecutivo]],Contrato[[#This Row],[RCP]],[1]!COMPROMISOS_2024[[#All],[valor_total]])</f>
        <v>15449052</v>
      </c>
      <c r="W161" s="47">
        <v>45337</v>
      </c>
      <c r="X161" s="47">
        <v>45337</v>
      </c>
      <c r="Y161" s="48">
        <v>45338</v>
      </c>
      <c r="Z161" s="49">
        <v>45519</v>
      </c>
      <c r="AA161" s="123" t="s">
        <v>310</v>
      </c>
      <c r="AB161" s="160" t="s">
        <v>293</v>
      </c>
      <c r="AC161" s="160"/>
      <c r="AD161" s="103">
        <v>202000003745</v>
      </c>
      <c r="AE161" s="54" t="s">
        <v>75</v>
      </c>
      <c r="AF161" s="55" t="str">
        <f>TEXT(LEFT(Contrato[[#This Row],[CONTRATO]],3),"0")</f>
        <v>135</v>
      </c>
      <c r="AG161" s="55" t="str">
        <f>IF(LEN(Contrato[[#This Row],[Contrato2]])=3,Contrato[[#This Row],[Contrato2]],TEXT(Contrato[[#This Row],[Contrato2]],"000"))</f>
        <v>135</v>
      </c>
      <c r="AH161" s="56">
        <f ca="1">IFERROR(_xlfn.DAYS(Contrato[[#This Row],[Fecha Proyectada liquidación]],TODAY())/30,"")</f>
        <v>-2.4666666666666668</v>
      </c>
      <c r="AI161" s="57">
        <f>+Contrato[[#This Row],[FECHA TERMINACIÓN ]]+120</f>
        <v>45639</v>
      </c>
      <c r="AK161" s="59" t="str">
        <f ca="1">IF(Contrato[[#This Row],[FECHA TERMINACIÓN ]]&lt;TODAY(), "Terminado",IF(ISNUMBER(Contrato[[#This Row],[Fecha Real de liquiidación ]]),"Liquidado",IF(Contrato[[#This Row],[FECHA TERMINACIÓN ]]&gt;=TODAY(),"En ejecución","")))</f>
        <v>Terminado</v>
      </c>
      <c r="AL161" s="60">
        <f>SUMIF([1]!COMPROMISOS_2024[[#All],[consecutivo]],Contrato[[#This Row],[RCP]],[1]!COMPROMISOS_2024[[#All],[Total pagado]])</f>
        <v>15449052</v>
      </c>
      <c r="AM161" s="61">
        <f>IFERROR(Contrato[[#This Row],[Pagos]]/Contrato[[#This Row],[VALOR CONTRATO]],0)</f>
        <v>1</v>
      </c>
      <c r="AN161" s="104">
        <f>+Contrato[[#This Row],[VALOR CONTRATO]]-Contrato[[#This Row],[Pagos]]</f>
        <v>0</v>
      </c>
      <c r="AO161" s="54" t="str" cm="1">
        <f t="array" ref="AO161">_xlfn.XLOOKUP(Contrato[[#This Row],[DOCUMENTO ]],[1]!PERSONAL_ACTIVO_2024[[#All],[Documento identidad]],[1]!PERSONAL_ACTIVO_2024[[#All],[Mail ]],0,0)</f>
        <v>ahiguitae@indeportesantioquia.gov.co</v>
      </c>
      <c r="AP161" s="54" t="str" cm="1">
        <f t="array" ref="AP161">_xlfn.XLOOKUP(Contrato[[#This Row],[DOCUMENTO]],[1]!PERSONAL_ACTIVO_2024[[#All],[Documento identidad]],[1]!PERSONAL_ACTIVO_2024[[#All],[Mail ]],0,0)</f>
        <v>hveleza@indeportesantioquia.gov.co</v>
      </c>
      <c r="AQ161" s="54" cm="1">
        <f t="array" ref="AQ161">IF(ISBLANK(Contrato[[#This Row],[DEPENDENCIA ]]),0,IFERROR(_xlfn.XLOOKUP(Contrato[[#This Row],[DEPENDENCIA ]],[1]!PERSONAL_ACTIVO_2024[[#All],[Dependencia]],[1]!PERSONAL_ACTIVO_2024[[#All],[Mail ]],0,0),0))</f>
        <v>0</v>
      </c>
    </row>
    <row r="162" spans="1:43" s="54" customFormat="1" ht="34.5" customHeight="1" x14ac:dyDescent="0.25">
      <c r="A162" s="27">
        <v>238</v>
      </c>
      <c r="B162" s="26">
        <v>136</v>
      </c>
      <c r="C162" s="28" t="s">
        <v>517</v>
      </c>
      <c r="D162" s="81" t="s">
        <v>123</v>
      </c>
      <c r="E162" s="64" t="s">
        <v>111</v>
      </c>
      <c r="F162" s="114" t="s">
        <v>142</v>
      </c>
      <c r="G162" s="146" t="s">
        <v>518</v>
      </c>
      <c r="H162" s="130">
        <v>71737394</v>
      </c>
      <c r="I162" s="147">
        <v>4908936</v>
      </c>
      <c r="J162" s="148">
        <v>29453616</v>
      </c>
      <c r="K162" s="113" t="s">
        <v>48</v>
      </c>
      <c r="L162" s="96" t="s">
        <v>48</v>
      </c>
      <c r="M162" s="97" t="s">
        <v>218</v>
      </c>
      <c r="N162" s="98" cm="1">
        <f t="array" ref="N162">_xlfn.XLOOKUP(Contrato[[#This Row],[SUPERVISOR TITULAR]],[1]!PERSONAL_ACTIVO_2024[[#All],[Nombre completo]],[1]!PERSONAL_ACTIVO_2024[[#All],[Documento identidad]],"",0)</f>
        <v>98556206</v>
      </c>
      <c r="O162" s="97" t="s">
        <v>222</v>
      </c>
      <c r="P162" s="99" cm="1">
        <f t="array" ref="P162">_xlfn.XLOOKUP(Contrato[[#This Row],[SUPERVISOR SUPLENTE ]],[1]!PERSONAL_ACTIVO_2024[[#All],[Nombre completo]],[1]!PERSONAL_ACTIVO_2024[[#All],[Documento identidad]],"",0)</f>
        <v>10267189</v>
      </c>
      <c r="Q162" s="159">
        <v>166</v>
      </c>
      <c r="R162" s="42" t="str" cm="1">
        <f t="array" ref="R162">_xlfn.XLOOKUP(Contrato[[#This Row],[CDP]],[1]!DISPONIBILIDADES_2024[[#All],[consecutivo]],[1]!DISPONIBILIDADES_2024[[#All],[fecha_aprobacion]],"",0)</f>
        <v>7/02/2024 16:11</v>
      </c>
      <c r="S162" s="43">
        <f>SUMIF([1]!DISPONIBILIDADES_2024[[#All],[consecutivo]],Contrato[[#This Row],[CDP]],[1]!DISPONIBILIDADES_2024[[#All],[valor_total_rubro]])</f>
        <v>0</v>
      </c>
      <c r="T162" s="44" cm="1">
        <f t="array" ref="T162">_xlfn.XLOOKUP(Contrato[[#This Row],[CONTRATO]]&amp;Contrato[[#This Row],[CDP]],[1]!Corr_Contr_CDP[[#All],[CONTRATO-CDP]],[1]!Corr_Contr_CDP[[#All],[CRP]],_xlfn.XLOOKUP(Contrato[[#This Row],[CDP]],[1]!COMPROMISOS_2024[[#All],[disponibilidad]],[1]!COMPROMISOS_2024[[#All],[consecutivo]],"",0),0)</f>
        <v>1029</v>
      </c>
      <c r="U162" s="45" t="str" cm="1">
        <f t="array" ref="U162">+_xlfn.XLOOKUP(Contrato[[#This Row],[RCP]],[1]!COMPROMISOS_2024[[#All],[consecutivo]],[1]!COMPROMISOS_2024[[#All],[fecha_aprobacion]],"",0)</f>
        <v>16/02/2024 16:14</v>
      </c>
      <c r="V162" s="46">
        <f>SUMIF([1]!COMPROMISOS_2024[[#All],[consecutivo]],Contrato[[#This Row],[RCP]],[1]!COMPROMISOS_2024[[#All],[valor_total]])</f>
        <v>29453616</v>
      </c>
      <c r="W162" s="47">
        <v>45337</v>
      </c>
      <c r="X162" s="47">
        <v>45337</v>
      </c>
      <c r="Y162" s="48">
        <v>45338</v>
      </c>
      <c r="Z162" s="49">
        <v>45519</v>
      </c>
      <c r="AA162" s="123" t="s">
        <v>307</v>
      </c>
      <c r="AB162" s="160" t="s">
        <v>293</v>
      </c>
      <c r="AC162" s="160"/>
      <c r="AD162" s="103">
        <v>202000003746</v>
      </c>
      <c r="AE162" s="54" t="s">
        <v>75</v>
      </c>
      <c r="AF162" s="55" t="str">
        <f>TEXT(LEFT(Contrato[[#This Row],[CONTRATO]],3),"0")</f>
        <v>136</v>
      </c>
      <c r="AG162" s="55" t="str">
        <f>IF(LEN(Contrato[[#This Row],[Contrato2]])=3,Contrato[[#This Row],[Contrato2]],TEXT(Contrato[[#This Row],[Contrato2]],"000"))</f>
        <v>136</v>
      </c>
      <c r="AH162" s="56">
        <f ca="1">IFERROR(_xlfn.DAYS(Contrato[[#This Row],[Fecha Proyectada liquidación]],TODAY())/30,"")</f>
        <v>-2.4666666666666668</v>
      </c>
      <c r="AI162" s="57">
        <f>+Contrato[[#This Row],[FECHA TERMINACIÓN ]]+120</f>
        <v>45639</v>
      </c>
      <c r="AK162" s="59" t="str">
        <f ca="1">IF(Contrato[[#This Row],[FECHA TERMINACIÓN ]]&lt;TODAY(), "Terminado",IF(ISNUMBER(Contrato[[#This Row],[Fecha Real de liquiidación ]]),"Liquidado",IF(Contrato[[#This Row],[FECHA TERMINACIÓN ]]&gt;=TODAY(),"En ejecución","")))</f>
        <v>Terminado</v>
      </c>
      <c r="AL162" s="60">
        <f>SUMIF([1]!COMPROMISOS_2024[[#All],[consecutivo]],Contrato[[#This Row],[RCP]],[1]!COMPROMISOS_2024[[#All],[Total pagado]])</f>
        <v>29453616</v>
      </c>
      <c r="AM162" s="61">
        <f>IFERROR(Contrato[[#This Row],[Pagos]]/Contrato[[#This Row],[VALOR CONTRATO]],0)</f>
        <v>1</v>
      </c>
      <c r="AN162" s="104">
        <f>+Contrato[[#This Row],[VALOR CONTRATO]]-Contrato[[#This Row],[Pagos]]</f>
        <v>0</v>
      </c>
      <c r="AO162" s="54" t="str" cm="1">
        <f t="array" ref="AO162">_xlfn.XLOOKUP(Contrato[[#This Row],[DOCUMENTO ]],[1]!PERSONAL_ACTIVO_2024[[#All],[Documento identidad]],[1]!PERSONAL_ACTIVO_2024[[#All],[Mail ]],0,0)</f>
        <v>ahiguitae@indeportesantioquia.gov.co</v>
      </c>
      <c r="AP162" s="54" t="str" cm="1">
        <f t="array" ref="AP162">_xlfn.XLOOKUP(Contrato[[#This Row],[DOCUMENTO]],[1]!PERSONAL_ACTIVO_2024[[#All],[Documento identidad]],[1]!PERSONAL_ACTIVO_2024[[#All],[Mail ]],0,0)</f>
        <v>hveleza@indeportesantioquia.gov.co</v>
      </c>
      <c r="AQ162" s="54" cm="1">
        <f t="array" ref="AQ162">IF(ISBLANK(Contrato[[#This Row],[DEPENDENCIA ]]),0,IFERROR(_xlfn.XLOOKUP(Contrato[[#This Row],[DEPENDENCIA ]],[1]!PERSONAL_ACTIVO_2024[[#All],[Dependencia]],[1]!PERSONAL_ACTIVO_2024[[#All],[Mail ]],0,0),0))</f>
        <v>0</v>
      </c>
    </row>
    <row r="163" spans="1:43" s="54" customFormat="1" ht="34.5" customHeight="1" x14ac:dyDescent="0.25">
      <c r="A163" s="27">
        <v>240</v>
      </c>
      <c r="B163" s="26">
        <v>137</v>
      </c>
      <c r="C163" s="28" t="s">
        <v>519</v>
      </c>
      <c r="D163" s="81" t="s">
        <v>123</v>
      </c>
      <c r="E163" s="64" t="s">
        <v>111</v>
      </c>
      <c r="F163" s="114" t="s">
        <v>142</v>
      </c>
      <c r="G163" s="146" t="s">
        <v>520</v>
      </c>
      <c r="H163" s="130">
        <v>71383229</v>
      </c>
      <c r="I163" s="147">
        <v>3952382</v>
      </c>
      <c r="J163" s="148">
        <v>23714292</v>
      </c>
      <c r="K163" s="113" t="s">
        <v>48</v>
      </c>
      <c r="L163" s="96" t="s">
        <v>48</v>
      </c>
      <c r="M163" s="97" t="s">
        <v>218</v>
      </c>
      <c r="N163" s="98" cm="1">
        <f t="array" ref="N163">_xlfn.XLOOKUP(Contrato[[#This Row],[SUPERVISOR TITULAR]],[1]!PERSONAL_ACTIVO_2024[[#All],[Nombre completo]],[1]!PERSONAL_ACTIVO_2024[[#All],[Documento identidad]],"",0)</f>
        <v>98556206</v>
      </c>
      <c r="O163" s="97" t="s">
        <v>222</v>
      </c>
      <c r="P163" s="99" cm="1">
        <f t="array" ref="P163">_xlfn.XLOOKUP(Contrato[[#This Row],[SUPERVISOR SUPLENTE ]],[1]!PERSONAL_ACTIVO_2024[[#All],[Nombre completo]],[1]!PERSONAL_ACTIVO_2024[[#All],[Documento identidad]],"",0)</f>
        <v>10267189</v>
      </c>
      <c r="Q163" s="159">
        <v>168</v>
      </c>
      <c r="R163" s="42" t="str" cm="1">
        <f t="array" ref="R163">_xlfn.XLOOKUP(Contrato[[#This Row],[CDP]],[1]!DISPONIBILIDADES_2024[[#All],[consecutivo]],[1]!DISPONIBILIDADES_2024[[#All],[fecha_aprobacion]],"",0)</f>
        <v>7/02/2024 16:15</v>
      </c>
      <c r="S163" s="43">
        <f>SUMIF([1]!DISPONIBILIDADES_2024[[#All],[consecutivo]],Contrato[[#This Row],[CDP]],[1]!DISPONIBILIDADES_2024[[#All],[valor_total_rubro]])</f>
        <v>0</v>
      </c>
      <c r="T163" s="44" cm="1">
        <f t="array" ref="T163">_xlfn.XLOOKUP(Contrato[[#This Row],[CONTRATO]]&amp;Contrato[[#This Row],[CDP]],[1]!Corr_Contr_CDP[[#All],[CONTRATO-CDP]],[1]!Corr_Contr_CDP[[#All],[CRP]],_xlfn.XLOOKUP(Contrato[[#This Row],[CDP]],[1]!COMPROMISOS_2024[[#All],[disponibilidad]],[1]!COMPROMISOS_2024[[#All],[consecutivo]],"",0),0)</f>
        <v>1046</v>
      </c>
      <c r="U163" s="45" t="str" cm="1">
        <f t="array" ref="U163">+_xlfn.XLOOKUP(Contrato[[#This Row],[RCP]],[1]!COMPROMISOS_2024[[#All],[consecutivo]],[1]!COMPROMISOS_2024[[#All],[fecha_aprobacion]],"",0)</f>
        <v>16/02/2024 0:00</v>
      </c>
      <c r="V163" s="46">
        <f>SUMIF([1]!COMPROMISOS_2024[[#All],[consecutivo]],Contrato[[#This Row],[RCP]],[1]!COMPROMISOS_2024[[#All],[valor_total]])</f>
        <v>23714292</v>
      </c>
      <c r="W163" s="47">
        <v>45337</v>
      </c>
      <c r="X163" s="47">
        <v>45338</v>
      </c>
      <c r="Y163" s="48">
        <v>45338</v>
      </c>
      <c r="Z163" s="49">
        <v>45519</v>
      </c>
      <c r="AA163" s="123" t="s">
        <v>307</v>
      </c>
      <c r="AB163" s="160" t="s">
        <v>293</v>
      </c>
      <c r="AC163" s="160"/>
      <c r="AD163" s="172">
        <v>202000003748</v>
      </c>
      <c r="AE163" s="54" t="s">
        <v>75</v>
      </c>
      <c r="AF163" s="55" t="str">
        <f>TEXT(LEFT(Contrato[[#This Row],[CONTRATO]],3),"0")</f>
        <v>137</v>
      </c>
      <c r="AG163" s="55" t="str">
        <f>IF(LEN(Contrato[[#This Row],[Contrato2]])=3,Contrato[[#This Row],[Contrato2]],TEXT(Contrato[[#This Row],[Contrato2]],"000"))</f>
        <v>137</v>
      </c>
      <c r="AH163" s="56">
        <f ca="1">IFERROR(_xlfn.DAYS(Contrato[[#This Row],[Fecha Proyectada liquidación]],TODAY())/30,"")</f>
        <v>-2.4666666666666668</v>
      </c>
      <c r="AI163" s="57">
        <f>+Contrato[[#This Row],[FECHA TERMINACIÓN ]]+120</f>
        <v>45639</v>
      </c>
      <c r="AK163" s="59" t="str">
        <f ca="1">IF(Contrato[[#This Row],[FECHA TERMINACIÓN ]]&lt;TODAY(), "Terminado",IF(ISNUMBER(Contrato[[#This Row],[Fecha Real de liquiidación ]]),"Liquidado",IF(Contrato[[#This Row],[FECHA TERMINACIÓN ]]&gt;=TODAY(),"En ejecución","")))</f>
        <v>Terminado</v>
      </c>
      <c r="AL163" s="60">
        <f>SUMIF([1]!COMPROMISOS_2024[[#All],[consecutivo]],Contrato[[#This Row],[RCP]],[1]!COMPROMISOS_2024[[#All],[Total pagado]])</f>
        <v>23714292</v>
      </c>
      <c r="AM163" s="61">
        <f>IFERROR(Contrato[[#This Row],[Pagos]]/Contrato[[#This Row],[VALOR CONTRATO]],0)</f>
        <v>1</v>
      </c>
      <c r="AN163" s="104">
        <f>+Contrato[[#This Row],[VALOR CONTRATO]]-Contrato[[#This Row],[Pagos]]</f>
        <v>0</v>
      </c>
      <c r="AO163" s="54" t="str" cm="1">
        <f t="array" ref="AO163">_xlfn.XLOOKUP(Contrato[[#This Row],[DOCUMENTO ]],[1]!PERSONAL_ACTIVO_2024[[#All],[Documento identidad]],[1]!PERSONAL_ACTIVO_2024[[#All],[Mail ]],0,0)</f>
        <v>ahiguitae@indeportesantioquia.gov.co</v>
      </c>
      <c r="AP163" s="54" t="str" cm="1">
        <f t="array" ref="AP163">_xlfn.XLOOKUP(Contrato[[#This Row],[DOCUMENTO]],[1]!PERSONAL_ACTIVO_2024[[#All],[Documento identidad]],[1]!PERSONAL_ACTIVO_2024[[#All],[Mail ]],0,0)</f>
        <v>hveleza@indeportesantioquia.gov.co</v>
      </c>
      <c r="AQ163" s="54" cm="1">
        <f t="array" ref="AQ163">IF(ISBLANK(Contrato[[#This Row],[DEPENDENCIA ]]),0,IFERROR(_xlfn.XLOOKUP(Contrato[[#This Row],[DEPENDENCIA ]],[1]!PERSONAL_ACTIVO_2024[[#All],[Dependencia]],[1]!PERSONAL_ACTIVO_2024[[#All],[Mail ]],0,0),0))</f>
        <v>0</v>
      </c>
    </row>
    <row r="164" spans="1:43" s="54" customFormat="1" ht="34.5" customHeight="1" x14ac:dyDescent="0.25">
      <c r="A164" s="27">
        <v>241</v>
      </c>
      <c r="B164" s="26">
        <v>138</v>
      </c>
      <c r="C164" s="28" t="s">
        <v>521</v>
      </c>
      <c r="D164" s="81" t="s">
        <v>123</v>
      </c>
      <c r="E164" s="64" t="s">
        <v>111</v>
      </c>
      <c r="F164" s="114" t="s">
        <v>142</v>
      </c>
      <c r="G164" s="146" t="s">
        <v>522</v>
      </c>
      <c r="H164" s="130">
        <v>91203031</v>
      </c>
      <c r="I164" s="147">
        <v>3952382</v>
      </c>
      <c r="J164" s="148">
        <v>23714292</v>
      </c>
      <c r="K164" s="113" t="s">
        <v>48</v>
      </c>
      <c r="L164" s="96" t="s">
        <v>48</v>
      </c>
      <c r="M164" s="97" t="s">
        <v>218</v>
      </c>
      <c r="N164" s="98" cm="1">
        <f t="array" ref="N164">_xlfn.XLOOKUP(Contrato[[#This Row],[SUPERVISOR TITULAR]],[1]!PERSONAL_ACTIVO_2024[[#All],[Nombre completo]],[1]!PERSONAL_ACTIVO_2024[[#All],[Documento identidad]],"",0)</f>
        <v>98556206</v>
      </c>
      <c r="O164" s="97" t="s">
        <v>222</v>
      </c>
      <c r="P164" s="99" cm="1">
        <f t="array" ref="P164">_xlfn.XLOOKUP(Contrato[[#This Row],[SUPERVISOR SUPLENTE ]],[1]!PERSONAL_ACTIVO_2024[[#All],[Nombre completo]],[1]!PERSONAL_ACTIVO_2024[[#All],[Documento identidad]],"",0)</f>
        <v>10267189</v>
      </c>
      <c r="Q164" s="159">
        <v>169</v>
      </c>
      <c r="R164" s="42" t="str" cm="1">
        <f t="array" ref="R164">_xlfn.XLOOKUP(Contrato[[#This Row],[CDP]],[1]!DISPONIBILIDADES_2024[[#All],[consecutivo]],[1]!DISPONIBILIDADES_2024[[#All],[fecha_aprobacion]],"",0)</f>
        <v>7/02/2024 16:18</v>
      </c>
      <c r="S164" s="43">
        <f>SUMIF([1]!DISPONIBILIDADES_2024[[#All],[consecutivo]],Contrato[[#This Row],[CDP]],[1]!DISPONIBILIDADES_2024[[#All],[valor_total_rubro]])</f>
        <v>0</v>
      </c>
      <c r="T164" s="44" cm="1">
        <f t="array" ref="T164">_xlfn.XLOOKUP(Contrato[[#This Row],[CONTRATO]]&amp;Contrato[[#This Row],[CDP]],[1]!Corr_Contr_CDP[[#All],[CONTRATO-CDP]],[1]!Corr_Contr_CDP[[#All],[CRP]],_xlfn.XLOOKUP(Contrato[[#This Row],[CDP]],[1]!COMPROMISOS_2024[[#All],[disponibilidad]],[1]!COMPROMISOS_2024[[#All],[consecutivo]],"",0),0)</f>
        <v>1050</v>
      </c>
      <c r="U164" s="45" t="str" cm="1">
        <f t="array" ref="U164">+_xlfn.XLOOKUP(Contrato[[#This Row],[RCP]],[1]!COMPROMISOS_2024[[#All],[consecutivo]],[1]!COMPROMISOS_2024[[#All],[fecha_aprobacion]],"",0)</f>
        <v>16/02/2024 0:00</v>
      </c>
      <c r="V164" s="46">
        <f>SUMIF([1]!COMPROMISOS_2024[[#All],[consecutivo]],Contrato[[#This Row],[RCP]],[1]!COMPROMISOS_2024[[#All],[valor_total]])</f>
        <v>23714292</v>
      </c>
      <c r="W164" s="47">
        <v>45337</v>
      </c>
      <c r="X164" s="47">
        <v>45337</v>
      </c>
      <c r="Y164" s="48">
        <v>45338</v>
      </c>
      <c r="Z164" s="49">
        <v>45519</v>
      </c>
      <c r="AA164" s="123" t="s">
        <v>307</v>
      </c>
      <c r="AB164" s="160" t="s">
        <v>293</v>
      </c>
      <c r="AC164" s="160"/>
      <c r="AD164" s="103">
        <v>202000003749</v>
      </c>
      <c r="AE164" s="54" t="s">
        <v>75</v>
      </c>
      <c r="AF164" s="55" t="str">
        <f>TEXT(LEFT(Contrato[[#This Row],[CONTRATO]],3),"0")</f>
        <v>138</v>
      </c>
      <c r="AG164" s="55" t="str">
        <f>IF(LEN(Contrato[[#This Row],[Contrato2]])=3,Contrato[[#This Row],[Contrato2]],TEXT(Contrato[[#This Row],[Contrato2]],"000"))</f>
        <v>138</v>
      </c>
      <c r="AH164" s="56">
        <f ca="1">IFERROR(_xlfn.DAYS(Contrato[[#This Row],[Fecha Proyectada liquidación]],TODAY())/30,"")</f>
        <v>-2.4666666666666668</v>
      </c>
      <c r="AI164" s="57">
        <f>+Contrato[[#This Row],[FECHA TERMINACIÓN ]]+120</f>
        <v>45639</v>
      </c>
      <c r="AK164" s="59" t="str">
        <f ca="1">IF(Contrato[[#This Row],[FECHA TERMINACIÓN ]]&lt;TODAY(), "Terminado",IF(ISNUMBER(Contrato[[#This Row],[Fecha Real de liquiidación ]]),"Liquidado",IF(Contrato[[#This Row],[FECHA TERMINACIÓN ]]&gt;=TODAY(),"En ejecución","")))</f>
        <v>Terminado</v>
      </c>
      <c r="AL164" s="60">
        <f>SUMIF([1]!COMPROMISOS_2024[[#All],[consecutivo]],Contrato[[#This Row],[RCP]],[1]!COMPROMISOS_2024[[#All],[Total pagado]])</f>
        <v>23714292</v>
      </c>
      <c r="AM164" s="61">
        <f>IFERROR(Contrato[[#This Row],[Pagos]]/Contrato[[#This Row],[VALOR CONTRATO]],0)</f>
        <v>1</v>
      </c>
      <c r="AN164" s="104">
        <f>+Contrato[[#This Row],[VALOR CONTRATO]]-Contrato[[#This Row],[Pagos]]</f>
        <v>0</v>
      </c>
      <c r="AO164" s="54" t="str" cm="1">
        <f t="array" ref="AO164">_xlfn.XLOOKUP(Contrato[[#This Row],[DOCUMENTO ]],[1]!PERSONAL_ACTIVO_2024[[#All],[Documento identidad]],[1]!PERSONAL_ACTIVO_2024[[#All],[Mail ]],0,0)</f>
        <v>ahiguitae@indeportesantioquia.gov.co</v>
      </c>
      <c r="AP164" s="54" t="str" cm="1">
        <f t="array" ref="AP164">_xlfn.XLOOKUP(Contrato[[#This Row],[DOCUMENTO]],[1]!PERSONAL_ACTIVO_2024[[#All],[Documento identidad]],[1]!PERSONAL_ACTIVO_2024[[#All],[Mail ]],0,0)</f>
        <v>hveleza@indeportesantioquia.gov.co</v>
      </c>
      <c r="AQ164" s="54" cm="1">
        <f t="array" ref="AQ164">IF(ISBLANK(Contrato[[#This Row],[DEPENDENCIA ]]),0,IFERROR(_xlfn.XLOOKUP(Contrato[[#This Row],[DEPENDENCIA ]],[1]!PERSONAL_ACTIVO_2024[[#All],[Dependencia]],[1]!PERSONAL_ACTIVO_2024[[#All],[Mail ]],0,0),0))</f>
        <v>0</v>
      </c>
    </row>
    <row r="165" spans="1:43" s="54" customFormat="1" ht="34.5" customHeight="1" x14ac:dyDescent="0.25">
      <c r="A165" s="27">
        <v>242</v>
      </c>
      <c r="B165" s="26">
        <v>139</v>
      </c>
      <c r="C165" s="28" t="s">
        <v>523</v>
      </c>
      <c r="D165" s="81" t="s">
        <v>123</v>
      </c>
      <c r="E165" s="64" t="s">
        <v>111</v>
      </c>
      <c r="F165" s="114" t="s">
        <v>142</v>
      </c>
      <c r="G165" s="146" t="s">
        <v>524</v>
      </c>
      <c r="H165" s="130">
        <v>78296925</v>
      </c>
      <c r="I165" s="147">
        <v>3952382</v>
      </c>
      <c r="J165" s="148">
        <v>23714292</v>
      </c>
      <c r="K165" s="113" t="s">
        <v>48</v>
      </c>
      <c r="L165" s="96" t="s">
        <v>48</v>
      </c>
      <c r="M165" s="97" t="s">
        <v>218</v>
      </c>
      <c r="N165" s="98" cm="1">
        <f t="array" ref="N165">_xlfn.XLOOKUP(Contrato[[#This Row],[SUPERVISOR TITULAR]],[1]!PERSONAL_ACTIVO_2024[[#All],[Nombre completo]],[1]!PERSONAL_ACTIVO_2024[[#All],[Documento identidad]],"",0)</f>
        <v>98556206</v>
      </c>
      <c r="O165" s="97" t="s">
        <v>222</v>
      </c>
      <c r="P165" s="99" cm="1">
        <f t="array" ref="P165">_xlfn.XLOOKUP(Contrato[[#This Row],[SUPERVISOR SUPLENTE ]],[1]!PERSONAL_ACTIVO_2024[[#All],[Nombre completo]],[1]!PERSONAL_ACTIVO_2024[[#All],[Documento identidad]],"",0)</f>
        <v>10267189</v>
      </c>
      <c r="Q165" s="159">
        <v>170</v>
      </c>
      <c r="R165" s="42" t="str" cm="1">
        <f t="array" ref="R165">_xlfn.XLOOKUP(Contrato[[#This Row],[CDP]],[1]!DISPONIBILIDADES_2024[[#All],[consecutivo]],[1]!DISPONIBILIDADES_2024[[#All],[fecha_aprobacion]],"",0)</f>
        <v>7/02/2024 16:19</v>
      </c>
      <c r="S165" s="43">
        <f>SUMIF([1]!DISPONIBILIDADES_2024[[#All],[consecutivo]],Contrato[[#This Row],[CDP]],[1]!DISPONIBILIDADES_2024[[#All],[valor_total_rubro]])</f>
        <v>0</v>
      </c>
      <c r="T165" s="44" cm="1">
        <f t="array" ref="T165">_xlfn.XLOOKUP(Contrato[[#This Row],[CONTRATO]]&amp;Contrato[[#This Row],[CDP]],[1]!Corr_Contr_CDP[[#All],[CONTRATO-CDP]],[1]!Corr_Contr_CDP[[#All],[CRP]],_xlfn.XLOOKUP(Contrato[[#This Row],[CDP]],[1]!COMPROMISOS_2024[[#All],[disponibilidad]],[1]!COMPROMISOS_2024[[#All],[consecutivo]],"",0),0)</f>
        <v>996</v>
      </c>
      <c r="U165" s="45" t="str" cm="1">
        <f t="array" ref="U165">+_xlfn.XLOOKUP(Contrato[[#This Row],[RCP]],[1]!COMPROMISOS_2024[[#All],[consecutivo]],[1]!COMPROMISOS_2024[[#All],[fecha_aprobacion]],"",0)</f>
        <v>16/02/2024 13:47</v>
      </c>
      <c r="V165" s="46">
        <f>SUMIF([1]!COMPROMISOS_2024[[#All],[consecutivo]],Contrato[[#This Row],[RCP]],[1]!COMPROMISOS_2024[[#All],[valor_total]])</f>
        <v>23714292</v>
      </c>
      <c r="W165" s="47">
        <v>45337</v>
      </c>
      <c r="X165" s="47">
        <v>45338</v>
      </c>
      <c r="Y165" s="48">
        <v>45338</v>
      </c>
      <c r="Z165" s="49">
        <v>45519</v>
      </c>
      <c r="AA165" s="123" t="s">
        <v>307</v>
      </c>
      <c r="AB165" s="160" t="s">
        <v>293</v>
      </c>
      <c r="AC165" s="160"/>
      <c r="AD165" s="103">
        <v>202000003750</v>
      </c>
      <c r="AE165" s="54" t="s">
        <v>75</v>
      </c>
      <c r="AF165" s="55" t="str">
        <f>TEXT(LEFT(Contrato[[#This Row],[CONTRATO]],3),"0")</f>
        <v>139</v>
      </c>
      <c r="AG165" s="55" t="str">
        <f>IF(LEN(Contrato[[#This Row],[Contrato2]])=3,Contrato[[#This Row],[Contrato2]],TEXT(Contrato[[#This Row],[Contrato2]],"000"))</f>
        <v>139</v>
      </c>
      <c r="AH165" s="56">
        <f ca="1">IFERROR(_xlfn.DAYS(Contrato[[#This Row],[Fecha Proyectada liquidación]],TODAY())/30,"")</f>
        <v>-2.4666666666666668</v>
      </c>
      <c r="AI165" s="57">
        <f>+Contrato[[#This Row],[FECHA TERMINACIÓN ]]+120</f>
        <v>45639</v>
      </c>
      <c r="AK165" s="59" t="str">
        <f ca="1">IF(Contrato[[#This Row],[FECHA TERMINACIÓN ]]&lt;TODAY(), "Terminado",IF(ISNUMBER(Contrato[[#This Row],[Fecha Real de liquiidación ]]),"Liquidado",IF(Contrato[[#This Row],[FECHA TERMINACIÓN ]]&gt;=TODAY(),"En ejecución","")))</f>
        <v>Terminado</v>
      </c>
      <c r="AL165" s="60">
        <f>SUMIF([1]!COMPROMISOS_2024[[#All],[consecutivo]],Contrato[[#This Row],[RCP]],[1]!COMPROMISOS_2024[[#All],[Total pagado]])</f>
        <v>23714292</v>
      </c>
      <c r="AM165" s="61">
        <f>IFERROR(Contrato[[#This Row],[Pagos]]/Contrato[[#This Row],[VALOR CONTRATO]],0)</f>
        <v>1</v>
      </c>
      <c r="AN165" s="104">
        <f>+Contrato[[#This Row],[VALOR CONTRATO]]-Contrato[[#This Row],[Pagos]]</f>
        <v>0</v>
      </c>
      <c r="AO165" s="54" t="str" cm="1">
        <f t="array" ref="AO165">_xlfn.XLOOKUP(Contrato[[#This Row],[DOCUMENTO ]],[1]!PERSONAL_ACTIVO_2024[[#All],[Documento identidad]],[1]!PERSONAL_ACTIVO_2024[[#All],[Mail ]],0,0)</f>
        <v>ahiguitae@indeportesantioquia.gov.co</v>
      </c>
      <c r="AP165" s="54" t="str" cm="1">
        <f t="array" ref="AP165">_xlfn.XLOOKUP(Contrato[[#This Row],[DOCUMENTO]],[1]!PERSONAL_ACTIVO_2024[[#All],[Documento identidad]],[1]!PERSONAL_ACTIVO_2024[[#All],[Mail ]],0,0)</f>
        <v>hveleza@indeportesantioquia.gov.co</v>
      </c>
      <c r="AQ165" s="54" cm="1">
        <f t="array" ref="AQ165">IF(ISBLANK(Contrato[[#This Row],[DEPENDENCIA ]]),0,IFERROR(_xlfn.XLOOKUP(Contrato[[#This Row],[DEPENDENCIA ]],[1]!PERSONAL_ACTIVO_2024[[#All],[Dependencia]],[1]!PERSONAL_ACTIVO_2024[[#All],[Mail ]],0,0),0))</f>
        <v>0</v>
      </c>
    </row>
    <row r="166" spans="1:43" s="54" customFormat="1" ht="34.5" customHeight="1" x14ac:dyDescent="0.25">
      <c r="A166" s="27">
        <v>243</v>
      </c>
      <c r="B166" s="26">
        <v>140</v>
      </c>
      <c r="C166" s="28" t="s">
        <v>525</v>
      </c>
      <c r="D166" s="81" t="s">
        <v>123</v>
      </c>
      <c r="E166" s="64" t="s">
        <v>111</v>
      </c>
      <c r="F166" s="114" t="s">
        <v>142</v>
      </c>
      <c r="G166" s="146" t="s">
        <v>526</v>
      </c>
      <c r="H166" s="130">
        <v>98558934</v>
      </c>
      <c r="I166" s="147">
        <v>7908765</v>
      </c>
      <c r="J166" s="148">
        <v>47452590</v>
      </c>
      <c r="K166" s="164" t="s">
        <v>48</v>
      </c>
      <c r="L166" s="96" t="s">
        <v>48</v>
      </c>
      <c r="M166" s="97" t="s">
        <v>306</v>
      </c>
      <c r="N166" s="98" cm="1">
        <f t="array" ref="N166">_xlfn.XLOOKUP(Contrato[[#This Row],[SUPERVISOR TITULAR]],[1]!PERSONAL_ACTIVO_2024[[#All],[Nombre completo]],[1]!PERSONAL_ACTIVO_2024[[#All],[Documento identidad]],"",0)</f>
        <v>75075150</v>
      </c>
      <c r="O166" s="97" t="s">
        <v>125</v>
      </c>
      <c r="P166" s="99" t="str" cm="1">
        <f t="array" ref="P166">_xlfn.XLOOKUP(Contrato[[#This Row],[SUPERVISOR SUPLENTE ]],[1]!PERSONAL_ACTIVO_2024[[#All],[Nombre completo]],[1]!PERSONAL_ACTIVO_2024[[#All],[Documento identidad]],"",0)</f>
        <v/>
      </c>
      <c r="Q166" s="159">
        <v>171</v>
      </c>
      <c r="R166" s="42" t="str" cm="1">
        <f t="array" ref="R166">_xlfn.XLOOKUP(Contrato[[#This Row],[CDP]],[1]!DISPONIBILIDADES_2024[[#All],[consecutivo]],[1]!DISPONIBILIDADES_2024[[#All],[fecha_aprobacion]],"",0)</f>
        <v>7/02/2024 16:20</v>
      </c>
      <c r="S166" s="43">
        <f>SUMIF([1]!DISPONIBILIDADES_2024[[#All],[consecutivo]],Contrato[[#This Row],[CDP]],[1]!DISPONIBILIDADES_2024[[#All],[valor_total_rubro]])</f>
        <v>0</v>
      </c>
      <c r="T166" s="44" cm="1">
        <f t="array" ref="T166">_xlfn.XLOOKUP(Contrato[[#This Row],[CONTRATO]]&amp;Contrato[[#This Row],[CDP]],[1]!Corr_Contr_CDP[[#All],[CONTRATO-CDP]],[1]!Corr_Contr_CDP[[#All],[CRP]],_xlfn.XLOOKUP(Contrato[[#This Row],[CDP]],[1]!COMPROMISOS_2024[[#All],[disponibilidad]],[1]!COMPROMISOS_2024[[#All],[consecutivo]],"",0),0)</f>
        <v>1033</v>
      </c>
      <c r="U166" s="45" t="str" cm="1">
        <f t="array" ref="U166">+_xlfn.XLOOKUP(Contrato[[#This Row],[RCP]],[1]!COMPROMISOS_2024[[#All],[consecutivo]],[1]!COMPROMISOS_2024[[#All],[fecha_aprobacion]],"",0)</f>
        <v>16/02/2024 16:30</v>
      </c>
      <c r="V166" s="46">
        <f>SUMIF([1]!COMPROMISOS_2024[[#All],[consecutivo]],Contrato[[#This Row],[RCP]],[1]!COMPROMISOS_2024[[#All],[valor_total]])</f>
        <v>47452590</v>
      </c>
      <c r="W166" s="47">
        <v>45337</v>
      </c>
      <c r="X166" s="47">
        <v>45338</v>
      </c>
      <c r="Y166" s="48">
        <v>45338</v>
      </c>
      <c r="Z166" s="49">
        <v>45519</v>
      </c>
      <c r="AA166" s="123" t="s">
        <v>307</v>
      </c>
      <c r="AB166" s="160" t="s">
        <v>293</v>
      </c>
      <c r="AC166" s="160"/>
      <c r="AD166" s="103">
        <v>202000003751</v>
      </c>
      <c r="AE166" s="54" t="s">
        <v>75</v>
      </c>
      <c r="AF166" s="55" t="str">
        <f>TEXT(LEFT(Contrato[[#This Row],[CONTRATO]],3),"0")</f>
        <v>140</v>
      </c>
      <c r="AG166" s="55" t="str">
        <f>IF(LEN(Contrato[[#This Row],[Contrato2]])=3,Contrato[[#This Row],[Contrato2]],TEXT(Contrato[[#This Row],[Contrato2]],"000"))</f>
        <v>140</v>
      </c>
      <c r="AH166" s="56">
        <f ca="1">IFERROR(_xlfn.DAYS(Contrato[[#This Row],[Fecha Proyectada liquidación]],TODAY())/30,"")</f>
        <v>-2.4666666666666668</v>
      </c>
      <c r="AI166" s="57">
        <f>+Contrato[[#This Row],[FECHA TERMINACIÓN ]]+120</f>
        <v>45639</v>
      </c>
      <c r="AK166" s="59" t="str">
        <f ca="1">IF(Contrato[[#This Row],[FECHA TERMINACIÓN ]]&lt;TODAY(), "Terminado",IF(ISNUMBER(Contrato[[#This Row],[Fecha Real de liquiidación ]]),"Liquidado",IF(Contrato[[#This Row],[FECHA TERMINACIÓN ]]&gt;=TODAY(),"En ejecución","")))</f>
        <v>Terminado</v>
      </c>
      <c r="AL166" s="60">
        <f>SUMIF([1]!COMPROMISOS_2024[[#All],[consecutivo]],Contrato[[#This Row],[RCP]],[1]!COMPROMISOS_2024[[#All],[Total pagado]])</f>
        <v>47452581</v>
      </c>
      <c r="AM166" s="61">
        <f>IFERROR(Contrato[[#This Row],[Pagos]]/Contrato[[#This Row],[VALOR CONTRATO]],0)</f>
        <v>0.99999981033701213</v>
      </c>
      <c r="AN166" s="104">
        <f>+Contrato[[#This Row],[VALOR CONTRATO]]-Contrato[[#This Row],[Pagos]]</f>
        <v>9</v>
      </c>
      <c r="AO166" s="54" t="str" cm="1">
        <f t="array" ref="AO166">_xlfn.XLOOKUP(Contrato[[#This Row],[DOCUMENTO ]],[1]!PERSONAL_ACTIVO_2024[[#All],[Documento identidad]],[1]!PERSONAL_ACTIVO_2024[[#All],[Mail ]],0,0)</f>
        <v>anavarro@indeportesantioquia.gov.co</v>
      </c>
      <c r="AP166" s="54" cm="1">
        <f t="array" ref="AP166">_xlfn.XLOOKUP(Contrato[[#This Row],[DOCUMENTO]],[1]!PERSONAL_ACTIVO_2024[[#All],[Documento identidad]],[1]!PERSONAL_ACTIVO_2024[[#All],[Mail ]],0,0)</f>
        <v>0</v>
      </c>
      <c r="AQ166" s="54" cm="1">
        <f t="array" ref="AQ166">IF(ISBLANK(Contrato[[#This Row],[DEPENDENCIA ]]),0,IFERROR(_xlfn.XLOOKUP(Contrato[[#This Row],[DEPENDENCIA ]],[1]!PERSONAL_ACTIVO_2024[[#All],[Dependencia]],[1]!PERSONAL_ACTIVO_2024[[#All],[Mail ]],0,0),0))</f>
        <v>0</v>
      </c>
    </row>
    <row r="167" spans="1:43" s="54" customFormat="1" ht="34.5" customHeight="1" x14ac:dyDescent="0.25">
      <c r="A167" s="27">
        <v>244</v>
      </c>
      <c r="B167" s="26">
        <v>141</v>
      </c>
      <c r="C167" s="28" t="s">
        <v>527</v>
      </c>
      <c r="D167" s="81" t="s">
        <v>123</v>
      </c>
      <c r="E167" s="64" t="s">
        <v>111</v>
      </c>
      <c r="F167" s="114" t="s">
        <v>142</v>
      </c>
      <c r="G167" s="146" t="s">
        <v>528</v>
      </c>
      <c r="H167" s="130">
        <v>52152664</v>
      </c>
      <c r="I167" s="147">
        <v>5931149</v>
      </c>
      <c r="J167" s="148">
        <v>35586894</v>
      </c>
      <c r="K167" s="113" t="s">
        <v>48</v>
      </c>
      <c r="L167" s="96" t="s">
        <v>48</v>
      </c>
      <c r="M167" s="97" t="s">
        <v>306</v>
      </c>
      <c r="N167" s="98" cm="1">
        <f t="array" ref="N167">_xlfn.XLOOKUP(Contrato[[#This Row],[SUPERVISOR TITULAR]],[1]!PERSONAL_ACTIVO_2024[[#All],[Nombre completo]],[1]!PERSONAL_ACTIVO_2024[[#All],[Documento identidad]],"",0)</f>
        <v>75075150</v>
      </c>
      <c r="O167" s="97" t="s">
        <v>125</v>
      </c>
      <c r="P167" s="99" t="str" cm="1">
        <f t="array" ref="P167">_xlfn.XLOOKUP(Contrato[[#This Row],[SUPERVISOR SUPLENTE ]],[1]!PERSONAL_ACTIVO_2024[[#All],[Nombre completo]],[1]!PERSONAL_ACTIVO_2024[[#All],[Documento identidad]],"",0)</f>
        <v/>
      </c>
      <c r="Q167" s="159">
        <v>172</v>
      </c>
      <c r="R167" s="42" t="str" cm="1">
        <f t="array" ref="R167">_xlfn.XLOOKUP(Contrato[[#This Row],[CDP]],[1]!DISPONIBILIDADES_2024[[#All],[consecutivo]],[1]!DISPONIBILIDADES_2024[[#All],[fecha_aprobacion]],"",0)</f>
        <v>7/02/2024 16:21</v>
      </c>
      <c r="S167" s="43">
        <f>SUMIF([1]!DISPONIBILIDADES_2024[[#All],[consecutivo]],Contrato[[#This Row],[CDP]],[1]!DISPONIBILIDADES_2024[[#All],[valor_total_rubro]])</f>
        <v>0</v>
      </c>
      <c r="T167" s="44" cm="1">
        <f t="array" ref="T167">_xlfn.XLOOKUP(Contrato[[#This Row],[CONTRATO]]&amp;Contrato[[#This Row],[CDP]],[1]!Corr_Contr_CDP[[#All],[CONTRATO-CDP]],[1]!Corr_Contr_CDP[[#All],[CRP]],_xlfn.XLOOKUP(Contrato[[#This Row],[CDP]],[1]!COMPROMISOS_2024[[#All],[disponibilidad]],[1]!COMPROMISOS_2024[[#All],[consecutivo]],"",0),0)</f>
        <v>1005</v>
      </c>
      <c r="U167" s="45" t="str" cm="1">
        <f t="array" ref="U167">+_xlfn.XLOOKUP(Contrato[[#This Row],[RCP]],[1]!COMPROMISOS_2024[[#All],[consecutivo]],[1]!COMPROMISOS_2024[[#All],[fecha_aprobacion]],"",0)</f>
        <v>16/02/2024 14:14</v>
      </c>
      <c r="V167" s="46">
        <f>SUMIF([1]!COMPROMISOS_2024[[#All],[consecutivo]],Contrato[[#This Row],[RCP]],[1]!COMPROMISOS_2024[[#All],[valor_total]])</f>
        <v>35586894</v>
      </c>
      <c r="W167" s="47">
        <v>45338</v>
      </c>
      <c r="X167" s="47">
        <v>45338</v>
      </c>
      <c r="Y167" s="48">
        <v>45338</v>
      </c>
      <c r="Z167" s="49">
        <v>45519</v>
      </c>
      <c r="AA167" s="123" t="s">
        <v>307</v>
      </c>
      <c r="AB167" s="160" t="s">
        <v>293</v>
      </c>
      <c r="AC167" s="160"/>
      <c r="AD167" s="103">
        <v>202000003752</v>
      </c>
      <c r="AE167" s="54" t="s">
        <v>75</v>
      </c>
      <c r="AF167" s="55" t="str">
        <f>TEXT(LEFT(Contrato[[#This Row],[CONTRATO]],3),"0")</f>
        <v>141</v>
      </c>
      <c r="AG167" s="55" t="str">
        <f>IF(LEN(Contrato[[#This Row],[Contrato2]])=3,Contrato[[#This Row],[Contrato2]],TEXT(Contrato[[#This Row],[Contrato2]],"000"))</f>
        <v>141</v>
      </c>
      <c r="AH167" s="56">
        <f ca="1">IFERROR(_xlfn.DAYS(Contrato[[#This Row],[Fecha Proyectada liquidación]],TODAY())/30,"")</f>
        <v>-2.4666666666666668</v>
      </c>
      <c r="AI167" s="57">
        <f>+Contrato[[#This Row],[FECHA TERMINACIÓN ]]+120</f>
        <v>45639</v>
      </c>
      <c r="AK167" s="59" t="str">
        <f ca="1">IF(Contrato[[#This Row],[FECHA TERMINACIÓN ]]&lt;TODAY(), "Terminado",IF(ISNUMBER(Contrato[[#This Row],[Fecha Real de liquiidación ]]),"Liquidado",IF(Contrato[[#This Row],[FECHA TERMINACIÓN ]]&gt;=TODAY(),"En ejecución","")))</f>
        <v>Terminado</v>
      </c>
      <c r="AL167" s="60">
        <f>SUMIF([1]!COMPROMISOS_2024[[#All],[consecutivo]],Contrato[[#This Row],[RCP]],[1]!COMPROMISOS_2024[[#All],[Total pagado]])</f>
        <v>35586894</v>
      </c>
      <c r="AM167" s="61">
        <f>IFERROR(Contrato[[#This Row],[Pagos]]/Contrato[[#This Row],[VALOR CONTRATO]],0)</f>
        <v>1</v>
      </c>
      <c r="AN167" s="104">
        <f>+Contrato[[#This Row],[VALOR CONTRATO]]-Contrato[[#This Row],[Pagos]]</f>
        <v>0</v>
      </c>
      <c r="AO167" s="54" t="str" cm="1">
        <f t="array" ref="AO167">_xlfn.XLOOKUP(Contrato[[#This Row],[DOCUMENTO ]],[1]!PERSONAL_ACTIVO_2024[[#All],[Documento identidad]],[1]!PERSONAL_ACTIVO_2024[[#All],[Mail ]],0,0)</f>
        <v>anavarro@indeportesantioquia.gov.co</v>
      </c>
      <c r="AP167" s="54" cm="1">
        <f t="array" ref="AP167">_xlfn.XLOOKUP(Contrato[[#This Row],[DOCUMENTO]],[1]!PERSONAL_ACTIVO_2024[[#All],[Documento identidad]],[1]!PERSONAL_ACTIVO_2024[[#All],[Mail ]],0,0)</f>
        <v>0</v>
      </c>
      <c r="AQ167" s="54" cm="1">
        <f t="array" ref="AQ167">IF(ISBLANK(Contrato[[#This Row],[DEPENDENCIA ]]),0,IFERROR(_xlfn.XLOOKUP(Contrato[[#This Row],[DEPENDENCIA ]],[1]!PERSONAL_ACTIVO_2024[[#All],[Dependencia]],[1]!PERSONAL_ACTIVO_2024[[#All],[Mail ]],0,0),0))</f>
        <v>0</v>
      </c>
    </row>
    <row r="168" spans="1:43" s="54" customFormat="1" ht="34.5" customHeight="1" x14ac:dyDescent="0.25">
      <c r="A168" s="27">
        <v>245</v>
      </c>
      <c r="B168" s="26">
        <v>142</v>
      </c>
      <c r="C168" s="28" t="s">
        <v>529</v>
      </c>
      <c r="D168" s="81" t="s">
        <v>123</v>
      </c>
      <c r="E168" s="64" t="s">
        <v>111</v>
      </c>
      <c r="F168" s="114" t="s">
        <v>142</v>
      </c>
      <c r="G168" s="146" t="s">
        <v>530</v>
      </c>
      <c r="H168" s="130">
        <v>523298</v>
      </c>
      <c r="I168" s="147">
        <v>5931149</v>
      </c>
      <c r="J168" s="148">
        <v>35586894</v>
      </c>
      <c r="K168" s="113" t="s">
        <v>48</v>
      </c>
      <c r="L168" s="96" t="s">
        <v>48</v>
      </c>
      <c r="M168" s="97" t="s">
        <v>306</v>
      </c>
      <c r="N168" s="98" cm="1">
        <f t="array" ref="N168">_xlfn.XLOOKUP(Contrato[[#This Row],[SUPERVISOR TITULAR]],[1]!PERSONAL_ACTIVO_2024[[#All],[Nombre completo]],[1]!PERSONAL_ACTIVO_2024[[#All],[Documento identidad]],"",0)</f>
        <v>75075150</v>
      </c>
      <c r="O168" s="97" t="s">
        <v>125</v>
      </c>
      <c r="P168" s="99" t="str" cm="1">
        <f t="array" ref="P168">_xlfn.XLOOKUP(Contrato[[#This Row],[SUPERVISOR SUPLENTE ]],[1]!PERSONAL_ACTIVO_2024[[#All],[Nombre completo]],[1]!PERSONAL_ACTIVO_2024[[#All],[Documento identidad]],"",0)</f>
        <v/>
      </c>
      <c r="Q168" s="159">
        <v>173</v>
      </c>
      <c r="R168" s="42" t="str" cm="1">
        <f t="array" ref="R168">_xlfn.XLOOKUP(Contrato[[#This Row],[CDP]],[1]!DISPONIBILIDADES_2024[[#All],[consecutivo]],[1]!DISPONIBILIDADES_2024[[#All],[fecha_aprobacion]],"",0)</f>
        <v>7/02/2024 16:23</v>
      </c>
      <c r="S168" s="43">
        <f>SUMIF([1]!DISPONIBILIDADES_2024[[#All],[consecutivo]],Contrato[[#This Row],[CDP]],[1]!DISPONIBILIDADES_2024[[#All],[valor_total_rubro]])</f>
        <v>0</v>
      </c>
      <c r="T168" s="44" cm="1">
        <f t="array" ref="T168">_xlfn.XLOOKUP(Contrato[[#This Row],[CONTRATO]]&amp;Contrato[[#This Row],[CDP]],[1]!Corr_Contr_CDP[[#All],[CONTRATO-CDP]],[1]!Corr_Contr_CDP[[#All],[CRP]],_xlfn.XLOOKUP(Contrato[[#This Row],[CDP]],[1]!COMPROMISOS_2024[[#All],[disponibilidad]],[1]!COMPROMISOS_2024[[#All],[consecutivo]],"",0),0)</f>
        <v>1049</v>
      </c>
      <c r="U168" s="45" t="str" cm="1">
        <f t="array" ref="U168">+_xlfn.XLOOKUP(Contrato[[#This Row],[RCP]],[1]!COMPROMISOS_2024[[#All],[consecutivo]],[1]!COMPROMISOS_2024[[#All],[fecha_aprobacion]],"",0)</f>
        <v>16/02/2024 0:00</v>
      </c>
      <c r="V168" s="46">
        <f>SUMIF([1]!COMPROMISOS_2024[[#All],[consecutivo]],Contrato[[#This Row],[RCP]],[1]!COMPROMISOS_2024[[#All],[valor_total]])</f>
        <v>35586894</v>
      </c>
      <c r="W168" s="47">
        <v>45337</v>
      </c>
      <c r="X168" s="47">
        <v>45338</v>
      </c>
      <c r="Y168" s="48">
        <v>45338</v>
      </c>
      <c r="Z168" s="49">
        <v>45519</v>
      </c>
      <c r="AA168" s="123" t="s">
        <v>307</v>
      </c>
      <c r="AB168" s="160" t="s">
        <v>293</v>
      </c>
      <c r="AC168" s="160"/>
      <c r="AD168" s="103">
        <v>202000003753</v>
      </c>
      <c r="AE168" s="54" t="s">
        <v>75</v>
      </c>
      <c r="AF168" s="55" t="str">
        <f>TEXT(LEFT(Contrato[[#This Row],[CONTRATO]],3),"0")</f>
        <v>142</v>
      </c>
      <c r="AG168" s="55" t="str">
        <f>IF(LEN(Contrato[[#This Row],[Contrato2]])=3,Contrato[[#This Row],[Contrato2]],TEXT(Contrato[[#This Row],[Contrato2]],"000"))</f>
        <v>142</v>
      </c>
      <c r="AH168" s="56">
        <f ca="1">IFERROR(_xlfn.DAYS(Contrato[[#This Row],[Fecha Proyectada liquidación]],TODAY())/30,"")</f>
        <v>-2.4666666666666668</v>
      </c>
      <c r="AI168" s="57">
        <f>+Contrato[[#This Row],[FECHA TERMINACIÓN ]]+120</f>
        <v>45639</v>
      </c>
      <c r="AK168" s="59" t="str">
        <f ca="1">IF(Contrato[[#This Row],[FECHA TERMINACIÓN ]]&lt;TODAY(), "Terminado",IF(ISNUMBER(Contrato[[#This Row],[Fecha Real de liquiidación ]]),"Liquidado",IF(Contrato[[#This Row],[FECHA TERMINACIÓN ]]&gt;=TODAY(),"En ejecución","")))</f>
        <v>Terminado</v>
      </c>
      <c r="AL168" s="60">
        <f>SUMIF([1]!COMPROMISOS_2024[[#All],[consecutivo]],Contrato[[#This Row],[RCP]],[1]!COMPROMISOS_2024[[#All],[Total pagado]])</f>
        <v>35586894</v>
      </c>
      <c r="AM168" s="61">
        <f>IFERROR(Contrato[[#This Row],[Pagos]]/Contrato[[#This Row],[VALOR CONTRATO]],0)</f>
        <v>1</v>
      </c>
      <c r="AN168" s="104">
        <f>+Contrato[[#This Row],[VALOR CONTRATO]]-Contrato[[#This Row],[Pagos]]</f>
        <v>0</v>
      </c>
      <c r="AO168" s="54" t="str" cm="1">
        <f t="array" ref="AO168">_xlfn.XLOOKUP(Contrato[[#This Row],[DOCUMENTO ]],[1]!PERSONAL_ACTIVO_2024[[#All],[Documento identidad]],[1]!PERSONAL_ACTIVO_2024[[#All],[Mail ]],0,0)</f>
        <v>anavarro@indeportesantioquia.gov.co</v>
      </c>
      <c r="AP168" s="54" cm="1">
        <f t="array" ref="AP168">_xlfn.XLOOKUP(Contrato[[#This Row],[DOCUMENTO]],[1]!PERSONAL_ACTIVO_2024[[#All],[Documento identidad]],[1]!PERSONAL_ACTIVO_2024[[#All],[Mail ]],0,0)</f>
        <v>0</v>
      </c>
      <c r="AQ168" s="54" cm="1">
        <f t="array" ref="AQ168">IF(ISBLANK(Contrato[[#This Row],[DEPENDENCIA ]]),0,IFERROR(_xlfn.XLOOKUP(Contrato[[#This Row],[DEPENDENCIA ]],[1]!PERSONAL_ACTIVO_2024[[#All],[Dependencia]],[1]!PERSONAL_ACTIVO_2024[[#All],[Mail ]],0,0),0))</f>
        <v>0</v>
      </c>
    </row>
    <row r="169" spans="1:43" s="54" customFormat="1" ht="34.5" customHeight="1" x14ac:dyDescent="0.25">
      <c r="A169" s="27">
        <v>246</v>
      </c>
      <c r="B169" s="26">
        <v>143</v>
      </c>
      <c r="C169" s="28" t="s">
        <v>531</v>
      </c>
      <c r="D169" s="81" t="s">
        <v>123</v>
      </c>
      <c r="E169" s="64" t="s">
        <v>111</v>
      </c>
      <c r="F169" s="114" t="s">
        <v>142</v>
      </c>
      <c r="G169" s="146" t="s">
        <v>532</v>
      </c>
      <c r="H169" s="130">
        <v>98558933</v>
      </c>
      <c r="I169" s="147">
        <v>6920169</v>
      </c>
      <c r="J169" s="148">
        <v>41521014</v>
      </c>
      <c r="K169" s="113" t="s">
        <v>48</v>
      </c>
      <c r="L169" s="96" t="s">
        <v>48</v>
      </c>
      <c r="M169" s="97" t="s">
        <v>306</v>
      </c>
      <c r="N169" s="98" cm="1">
        <f t="array" ref="N169">_xlfn.XLOOKUP(Contrato[[#This Row],[SUPERVISOR TITULAR]],[1]!PERSONAL_ACTIVO_2024[[#All],[Nombre completo]],[1]!PERSONAL_ACTIVO_2024[[#All],[Documento identidad]],"",0)</f>
        <v>75075150</v>
      </c>
      <c r="O169" s="97" t="s">
        <v>125</v>
      </c>
      <c r="P169" s="99" t="str" cm="1">
        <f t="array" ref="P169">_xlfn.XLOOKUP(Contrato[[#This Row],[SUPERVISOR SUPLENTE ]],[1]!PERSONAL_ACTIVO_2024[[#All],[Nombre completo]],[1]!PERSONAL_ACTIVO_2024[[#All],[Documento identidad]],"",0)</f>
        <v/>
      </c>
      <c r="Q169" s="159">
        <v>174</v>
      </c>
      <c r="R169" s="42" t="str" cm="1">
        <f t="array" ref="R169">_xlfn.XLOOKUP(Contrato[[#This Row],[CDP]],[1]!DISPONIBILIDADES_2024[[#All],[consecutivo]],[1]!DISPONIBILIDADES_2024[[#All],[fecha_aprobacion]],"",0)</f>
        <v>7/02/2024 16:24</v>
      </c>
      <c r="S169" s="43">
        <f>SUMIF([1]!DISPONIBILIDADES_2024[[#All],[consecutivo]],Contrato[[#This Row],[CDP]],[1]!DISPONIBILIDADES_2024[[#All],[valor_total_rubro]])</f>
        <v>0</v>
      </c>
      <c r="T169" s="44" cm="1">
        <f t="array" ref="T169">_xlfn.XLOOKUP(Contrato[[#This Row],[CONTRATO]]&amp;Contrato[[#This Row],[CDP]],[1]!Corr_Contr_CDP[[#All],[CONTRATO-CDP]],[1]!Corr_Contr_CDP[[#All],[CRP]],_xlfn.XLOOKUP(Contrato[[#This Row],[CDP]],[1]!COMPROMISOS_2024[[#All],[disponibilidad]],[1]!COMPROMISOS_2024[[#All],[consecutivo]],"",0),0)</f>
        <v>1038</v>
      </c>
      <c r="U169" s="45" t="str" cm="1">
        <f t="array" ref="U169">+_xlfn.XLOOKUP(Contrato[[#This Row],[RCP]],[1]!COMPROMISOS_2024[[#All],[consecutivo]],[1]!COMPROMISOS_2024[[#All],[fecha_aprobacion]],"",0)</f>
        <v>16/02/2024 0:00</v>
      </c>
      <c r="V169" s="46">
        <f>SUMIF([1]!COMPROMISOS_2024[[#All],[consecutivo]],Contrato[[#This Row],[RCP]],[1]!COMPROMISOS_2024[[#All],[valor_total]])</f>
        <v>41521014</v>
      </c>
      <c r="W169" s="47">
        <v>45337</v>
      </c>
      <c r="X169" s="47">
        <v>45338</v>
      </c>
      <c r="Y169" s="48">
        <v>45338</v>
      </c>
      <c r="Z169" s="49">
        <v>45519</v>
      </c>
      <c r="AA169" s="123" t="s">
        <v>307</v>
      </c>
      <c r="AB169" s="160" t="s">
        <v>293</v>
      </c>
      <c r="AC169" s="160"/>
      <c r="AD169" s="103">
        <v>202000003755</v>
      </c>
      <c r="AE169" s="54" t="s">
        <v>75</v>
      </c>
      <c r="AF169" s="55" t="str">
        <f>TEXT(LEFT(Contrato[[#This Row],[CONTRATO]],3),"0")</f>
        <v>143</v>
      </c>
      <c r="AG169" s="55" t="str">
        <f>IF(LEN(Contrato[[#This Row],[Contrato2]])=3,Contrato[[#This Row],[Contrato2]],TEXT(Contrato[[#This Row],[Contrato2]],"000"))</f>
        <v>143</v>
      </c>
      <c r="AH169" s="56">
        <f ca="1">IFERROR(_xlfn.DAYS(Contrato[[#This Row],[Fecha Proyectada liquidación]],TODAY())/30,"")</f>
        <v>-2.4666666666666668</v>
      </c>
      <c r="AI169" s="57">
        <f>+Contrato[[#This Row],[FECHA TERMINACIÓN ]]+120</f>
        <v>45639</v>
      </c>
      <c r="AK169" s="59" t="str">
        <f ca="1">IF(Contrato[[#This Row],[FECHA TERMINACIÓN ]]&lt;TODAY(), "Terminado",IF(ISNUMBER(Contrato[[#This Row],[Fecha Real de liquiidación ]]),"Liquidado",IF(Contrato[[#This Row],[FECHA TERMINACIÓN ]]&gt;=TODAY(),"En ejecución","")))</f>
        <v>Terminado</v>
      </c>
      <c r="AL169" s="60">
        <f>SUMIF([1]!COMPROMISOS_2024[[#All],[consecutivo]],Contrato[[#This Row],[RCP]],[1]!COMPROMISOS_2024[[#All],[Total pagado]])</f>
        <v>41521014</v>
      </c>
      <c r="AM169" s="61">
        <f>IFERROR(Contrato[[#This Row],[Pagos]]/Contrato[[#This Row],[VALOR CONTRATO]],0)</f>
        <v>1</v>
      </c>
      <c r="AN169" s="104">
        <f>+Contrato[[#This Row],[VALOR CONTRATO]]-Contrato[[#This Row],[Pagos]]</f>
        <v>0</v>
      </c>
      <c r="AO169" s="54" t="str" cm="1">
        <f t="array" ref="AO169">_xlfn.XLOOKUP(Contrato[[#This Row],[DOCUMENTO ]],[1]!PERSONAL_ACTIVO_2024[[#All],[Documento identidad]],[1]!PERSONAL_ACTIVO_2024[[#All],[Mail ]],0,0)</f>
        <v>anavarro@indeportesantioquia.gov.co</v>
      </c>
      <c r="AP169" s="54" cm="1">
        <f t="array" ref="AP169">_xlfn.XLOOKUP(Contrato[[#This Row],[DOCUMENTO]],[1]!PERSONAL_ACTIVO_2024[[#All],[Documento identidad]],[1]!PERSONAL_ACTIVO_2024[[#All],[Mail ]],0,0)</f>
        <v>0</v>
      </c>
      <c r="AQ169" s="54" cm="1">
        <f t="array" ref="AQ169">IF(ISBLANK(Contrato[[#This Row],[DEPENDENCIA ]]),0,IFERROR(_xlfn.XLOOKUP(Contrato[[#This Row],[DEPENDENCIA ]],[1]!PERSONAL_ACTIVO_2024[[#All],[Dependencia]],[1]!PERSONAL_ACTIVO_2024[[#All],[Mail ]],0,0),0))</f>
        <v>0</v>
      </c>
    </row>
    <row r="170" spans="1:43" s="54" customFormat="1" ht="34.5" customHeight="1" x14ac:dyDescent="0.25">
      <c r="A170" s="27">
        <v>247</v>
      </c>
      <c r="B170" s="26">
        <v>144</v>
      </c>
      <c r="C170" s="28" t="s">
        <v>533</v>
      </c>
      <c r="D170" s="81" t="s">
        <v>123</v>
      </c>
      <c r="E170" s="64" t="s">
        <v>111</v>
      </c>
      <c r="F170" s="114" t="s">
        <v>142</v>
      </c>
      <c r="G170" s="146" t="s">
        <v>534</v>
      </c>
      <c r="H170" s="130">
        <v>71526393</v>
      </c>
      <c r="I170" s="147">
        <v>2574842</v>
      </c>
      <c r="J170" s="148">
        <v>15449052</v>
      </c>
      <c r="K170" s="113" t="s">
        <v>48</v>
      </c>
      <c r="L170" s="96" t="s">
        <v>48</v>
      </c>
      <c r="M170" s="97" t="s">
        <v>306</v>
      </c>
      <c r="N170" s="98" cm="1">
        <f t="array" ref="N170">_xlfn.XLOOKUP(Contrato[[#This Row],[SUPERVISOR TITULAR]],[1]!PERSONAL_ACTIVO_2024[[#All],[Nombre completo]],[1]!PERSONAL_ACTIVO_2024[[#All],[Documento identidad]],"",0)</f>
        <v>75075150</v>
      </c>
      <c r="O170" s="97" t="s">
        <v>125</v>
      </c>
      <c r="P170" s="99" t="str" cm="1">
        <f t="array" ref="P170">_xlfn.XLOOKUP(Contrato[[#This Row],[SUPERVISOR SUPLENTE ]],[1]!PERSONAL_ACTIVO_2024[[#All],[Nombre completo]],[1]!PERSONAL_ACTIVO_2024[[#All],[Documento identidad]],"",0)</f>
        <v/>
      </c>
      <c r="Q170" s="159">
        <v>175</v>
      </c>
      <c r="R170" s="42" t="str" cm="1">
        <f t="array" ref="R170">_xlfn.XLOOKUP(Contrato[[#This Row],[CDP]],[1]!DISPONIBILIDADES_2024[[#All],[consecutivo]],[1]!DISPONIBILIDADES_2024[[#All],[fecha_aprobacion]],"",0)</f>
        <v>7/02/2024 16:25</v>
      </c>
      <c r="S170" s="43">
        <f>SUMIF([1]!DISPONIBILIDADES_2024[[#All],[consecutivo]],Contrato[[#This Row],[CDP]],[1]!DISPONIBILIDADES_2024[[#All],[valor_total_rubro]])</f>
        <v>0</v>
      </c>
      <c r="T170" s="44" cm="1">
        <f t="array" ref="T170">_xlfn.XLOOKUP(Contrato[[#This Row],[CONTRATO]]&amp;Contrato[[#This Row],[CDP]],[1]!Corr_Contr_CDP[[#All],[CONTRATO-CDP]],[1]!Corr_Contr_CDP[[#All],[CRP]],_xlfn.XLOOKUP(Contrato[[#This Row],[CDP]],[1]!COMPROMISOS_2024[[#All],[disponibilidad]],[1]!COMPROMISOS_2024[[#All],[consecutivo]],"",0),0)</f>
        <v>1007</v>
      </c>
      <c r="U170" s="45" t="str" cm="1">
        <f t="array" ref="U170">+_xlfn.XLOOKUP(Contrato[[#This Row],[RCP]],[1]!COMPROMISOS_2024[[#All],[consecutivo]],[1]!COMPROMISOS_2024[[#All],[fecha_aprobacion]],"",0)</f>
        <v>16/02/2024 14:19</v>
      </c>
      <c r="V170" s="46">
        <f>SUMIF([1]!COMPROMISOS_2024[[#All],[consecutivo]],Contrato[[#This Row],[RCP]],[1]!COMPROMISOS_2024[[#All],[valor_total]])</f>
        <v>15449052</v>
      </c>
      <c r="W170" s="47">
        <v>45337</v>
      </c>
      <c r="X170" s="47">
        <v>45338</v>
      </c>
      <c r="Y170" s="48">
        <v>45338</v>
      </c>
      <c r="Z170" s="49">
        <v>45519</v>
      </c>
      <c r="AA170" s="123" t="s">
        <v>310</v>
      </c>
      <c r="AB170" s="160" t="s">
        <v>293</v>
      </c>
      <c r="AC170" s="160"/>
      <c r="AD170" s="103">
        <v>202000003756</v>
      </c>
      <c r="AE170" s="54" t="s">
        <v>75</v>
      </c>
      <c r="AF170" s="55" t="str">
        <f>TEXT(LEFT(Contrato[[#This Row],[CONTRATO]],3),"0")</f>
        <v>144</v>
      </c>
      <c r="AG170" s="55" t="str">
        <f>IF(LEN(Contrato[[#This Row],[Contrato2]])=3,Contrato[[#This Row],[Contrato2]],TEXT(Contrato[[#This Row],[Contrato2]],"000"))</f>
        <v>144</v>
      </c>
      <c r="AH170" s="56">
        <f ca="1">IFERROR(_xlfn.DAYS(Contrato[[#This Row],[Fecha Proyectada liquidación]],TODAY())/30,"")</f>
        <v>-2.4666666666666668</v>
      </c>
      <c r="AI170" s="57">
        <f>+Contrato[[#This Row],[FECHA TERMINACIÓN ]]+120</f>
        <v>45639</v>
      </c>
      <c r="AK170" s="59" t="str">
        <f ca="1">IF(Contrato[[#This Row],[FECHA TERMINACIÓN ]]&lt;TODAY(), "Terminado",IF(ISNUMBER(Contrato[[#This Row],[Fecha Real de liquiidación ]]),"Liquidado",IF(Contrato[[#This Row],[FECHA TERMINACIÓN ]]&gt;=TODAY(),"En ejecución","")))</f>
        <v>Terminado</v>
      </c>
      <c r="AL170" s="60">
        <f>SUMIF([1]!COMPROMISOS_2024[[#All],[consecutivo]],Contrato[[#This Row],[RCP]],[1]!COMPROMISOS_2024[[#All],[Total pagado]])</f>
        <v>15449052</v>
      </c>
      <c r="AM170" s="61">
        <f>IFERROR(Contrato[[#This Row],[Pagos]]/Contrato[[#This Row],[VALOR CONTRATO]],0)</f>
        <v>1</v>
      </c>
      <c r="AN170" s="104">
        <f>+Contrato[[#This Row],[VALOR CONTRATO]]-Contrato[[#This Row],[Pagos]]</f>
        <v>0</v>
      </c>
      <c r="AO170" s="54" t="str" cm="1">
        <f t="array" ref="AO170">_xlfn.XLOOKUP(Contrato[[#This Row],[DOCUMENTO ]],[1]!PERSONAL_ACTIVO_2024[[#All],[Documento identidad]],[1]!PERSONAL_ACTIVO_2024[[#All],[Mail ]],0,0)</f>
        <v>anavarro@indeportesantioquia.gov.co</v>
      </c>
      <c r="AP170" s="54" cm="1">
        <f t="array" ref="AP170">_xlfn.XLOOKUP(Contrato[[#This Row],[DOCUMENTO]],[1]!PERSONAL_ACTIVO_2024[[#All],[Documento identidad]],[1]!PERSONAL_ACTIVO_2024[[#All],[Mail ]],0,0)</f>
        <v>0</v>
      </c>
      <c r="AQ170" s="54" cm="1">
        <f t="array" ref="AQ170">IF(ISBLANK(Contrato[[#This Row],[DEPENDENCIA ]]),0,IFERROR(_xlfn.XLOOKUP(Contrato[[#This Row],[DEPENDENCIA ]],[1]!PERSONAL_ACTIVO_2024[[#All],[Dependencia]],[1]!PERSONAL_ACTIVO_2024[[#All],[Mail ]],0,0),0))</f>
        <v>0</v>
      </c>
    </row>
    <row r="171" spans="1:43" s="54" customFormat="1" ht="34.5" customHeight="1" x14ac:dyDescent="0.25">
      <c r="A171" s="27">
        <v>248</v>
      </c>
      <c r="B171" s="26">
        <v>145</v>
      </c>
      <c r="C171" s="28" t="s">
        <v>535</v>
      </c>
      <c r="D171" s="81" t="s">
        <v>123</v>
      </c>
      <c r="E171" s="64" t="s">
        <v>111</v>
      </c>
      <c r="F171" s="114" t="s">
        <v>142</v>
      </c>
      <c r="G171" s="146" t="s">
        <v>536</v>
      </c>
      <c r="H171" s="130">
        <v>1098612957</v>
      </c>
      <c r="I171" s="147">
        <v>5931149</v>
      </c>
      <c r="J171" s="148">
        <v>35586894</v>
      </c>
      <c r="K171" s="113" t="s">
        <v>48</v>
      </c>
      <c r="L171" s="96" t="s">
        <v>48</v>
      </c>
      <c r="M171" s="97" t="s">
        <v>222</v>
      </c>
      <c r="N171" s="98" cm="1">
        <f t="array" ref="N171">_xlfn.XLOOKUP(Contrato[[#This Row],[SUPERVISOR TITULAR]],[1]!PERSONAL_ACTIVO_2024[[#All],[Nombre completo]],[1]!PERSONAL_ACTIVO_2024[[#All],[Documento identidad]],"",0)</f>
        <v>10267189</v>
      </c>
      <c r="O171" s="97" t="s">
        <v>218</v>
      </c>
      <c r="P171" s="99" cm="1">
        <f t="array" ref="P171">_xlfn.XLOOKUP(Contrato[[#This Row],[SUPERVISOR SUPLENTE ]],[1]!PERSONAL_ACTIVO_2024[[#All],[Nombre completo]],[1]!PERSONAL_ACTIVO_2024[[#All],[Documento identidad]],"",0)</f>
        <v>98556206</v>
      </c>
      <c r="Q171" s="159">
        <v>176</v>
      </c>
      <c r="R171" s="42" t="str" cm="1">
        <f t="array" ref="R171">_xlfn.XLOOKUP(Contrato[[#This Row],[CDP]],[1]!DISPONIBILIDADES_2024[[#All],[consecutivo]],[1]!DISPONIBILIDADES_2024[[#All],[fecha_aprobacion]],"",0)</f>
        <v>7/02/2024 16:27</v>
      </c>
      <c r="S171" s="43">
        <f>SUMIF([1]!DISPONIBILIDADES_2024[[#All],[consecutivo]],Contrato[[#This Row],[CDP]],[1]!DISPONIBILIDADES_2024[[#All],[valor_total_rubro]])</f>
        <v>0</v>
      </c>
      <c r="T171" s="44" cm="1">
        <f t="array" ref="T171">_xlfn.XLOOKUP(Contrato[[#This Row],[CONTRATO]]&amp;Contrato[[#This Row],[CDP]],[1]!Corr_Contr_CDP[[#All],[CONTRATO-CDP]],[1]!Corr_Contr_CDP[[#All],[CRP]],_xlfn.XLOOKUP(Contrato[[#This Row],[CDP]],[1]!COMPROMISOS_2024[[#All],[disponibilidad]],[1]!COMPROMISOS_2024[[#All],[consecutivo]],"",0),0)</f>
        <v>1035</v>
      </c>
      <c r="U171" s="45" t="str" cm="1">
        <f t="array" ref="U171">+_xlfn.XLOOKUP(Contrato[[#This Row],[RCP]],[1]!COMPROMISOS_2024[[#All],[consecutivo]],[1]!COMPROMISOS_2024[[#All],[fecha_aprobacion]],"",0)</f>
        <v>16/02/2024 16:33</v>
      </c>
      <c r="V171" s="46">
        <f>SUMIF([1]!COMPROMISOS_2024[[#All],[consecutivo]],Contrato[[#This Row],[RCP]],[1]!COMPROMISOS_2024[[#All],[valor_total]])</f>
        <v>35586894</v>
      </c>
      <c r="W171" s="47">
        <v>45337</v>
      </c>
      <c r="X171" s="47">
        <v>45338</v>
      </c>
      <c r="Y171" s="48">
        <v>45338</v>
      </c>
      <c r="Z171" s="49">
        <v>45519</v>
      </c>
      <c r="AA171" s="101" t="s">
        <v>307</v>
      </c>
      <c r="AB171" s="160" t="s">
        <v>293</v>
      </c>
      <c r="AC171" s="160"/>
      <c r="AD171" s="103">
        <v>202000003757</v>
      </c>
      <c r="AE171" s="54" t="s">
        <v>75</v>
      </c>
      <c r="AF171" s="55" t="str">
        <f>TEXT(LEFT(Contrato[[#This Row],[CONTRATO]],3),"0")</f>
        <v>145</v>
      </c>
      <c r="AG171" s="55" t="str">
        <f>IF(LEN(Contrato[[#This Row],[Contrato2]])=3,Contrato[[#This Row],[Contrato2]],TEXT(Contrato[[#This Row],[Contrato2]],"000"))</f>
        <v>145</v>
      </c>
      <c r="AH171" s="56">
        <f ca="1">IFERROR(_xlfn.DAYS(Contrato[[#This Row],[Fecha Proyectada liquidación]],TODAY())/30,"")</f>
        <v>-2.4666666666666668</v>
      </c>
      <c r="AI171" s="57">
        <f>+Contrato[[#This Row],[FECHA TERMINACIÓN ]]+120</f>
        <v>45639</v>
      </c>
      <c r="AK171" s="59" t="str">
        <f ca="1">IF(Contrato[[#This Row],[FECHA TERMINACIÓN ]]&lt;TODAY(), "Terminado",IF(ISNUMBER(Contrato[[#This Row],[Fecha Real de liquiidación ]]),"Liquidado",IF(Contrato[[#This Row],[FECHA TERMINACIÓN ]]&gt;=TODAY(),"En ejecución","")))</f>
        <v>Terminado</v>
      </c>
      <c r="AL171" s="60">
        <f>SUMIF([1]!COMPROMISOS_2024[[#All],[consecutivo]],Contrato[[#This Row],[RCP]],[1]!COMPROMISOS_2024[[#All],[Total pagado]])</f>
        <v>35586894</v>
      </c>
      <c r="AM171" s="61">
        <f>IFERROR(Contrato[[#This Row],[Pagos]]/Contrato[[#This Row],[VALOR CONTRATO]],0)</f>
        <v>1</v>
      </c>
      <c r="AN171" s="104">
        <f>+Contrato[[#This Row],[VALOR CONTRATO]]-Contrato[[#This Row],[Pagos]]</f>
        <v>0</v>
      </c>
      <c r="AO171" s="54" t="str" cm="1">
        <f t="array" ref="AO171">_xlfn.XLOOKUP(Contrato[[#This Row],[DOCUMENTO ]],[1]!PERSONAL_ACTIVO_2024[[#All],[Documento identidad]],[1]!PERSONAL_ACTIVO_2024[[#All],[Mail ]],0,0)</f>
        <v>hveleza@indeportesantioquia.gov.co</v>
      </c>
      <c r="AP171" s="54" t="str" cm="1">
        <f t="array" ref="AP171">_xlfn.XLOOKUP(Contrato[[#This Row],[DOCUMENTO]],[1]!PERSONAL_ACTIVO_2024[[#All],[Documento identidad]],[1]!PERSONAL_ACTIVO_2024[[#All],[Mail ]],0,0)</f>
        <v>ahiguitae@indeportesantioquia.gov.co</v>
      </c>
      <c r="AQ171" s="54" cm="1">
        <f t="array" ref="AQ171">IF(ISBLANK(Contrato[[#This Row],[DEPENDENCIA ]]),0,IFERROR(_xlfn.XLOOKUP(Contrato[[#This Row],[DEPENDENCIA ]],[1]!PERSONAL_ACTIVO_2024[[#All],[Dependencia]],[1]!PERSONAL_ACTIVO_2024[[#All],[Mail ]],0,0),0))</f>
        <v>0</v>
      </c>
    </row>
    <row r="172" spans="1:43" s="54" customFormat="1" ht="34.5" customHeight="1" x14ac:dyDescent="0.25">
      <c r="A172" s="27">
        <v>249</v>
      </c>
      <c r="B172" s="26">
        <v>146</v>
      </c>
      <c r="C172" s="28" t="s">
        <v>537</v>
      </c>
      <c r="D172" s="81" t="s">
        <v>123</v>
      </c>
      <c r="E172" s="64" t="s">
        <v>111</v>
      </c>
      <c r="F172" s="114" t="s">
        <v>142</v>
      </c>
      <c r="G172" s="146" t="s">
        <v>538</v>
      </c>
      <c r="H172" s="130">
        <v>8431569</v>
      </c>
      <c r="I172" s="147">
        <v>5931149</v>
      </c>
      <c r="J172" s="148">
        <v>35586894</v>
      </c>
      <c r="K172" s="113" t="s">
        <v>48</v>
      </c>
      <c r="L172" s="96" t="s">
        <v>48</v>
      </c>
      <c r="M172" s="97" t="s">
        <v>222</v>
      </c>
      <c r="N172" s="149" cm="1">
        <f t="array" ref="N172">_xlfn.XLOOKUP(Contrato[[#This Row],[SUPERVISOR TITULAR]],[1]!PERSONAL_ACTIVO_2024[[#All],[Nombre completo]],[1]!PERSONAL_ACTIVO_2024[[#All],[Documento identidad]],"",0)</f>
        <v>10267189</v>
      </c>
      <c r="O172" s="97" t="s">
        <v>218</v>
      </c>
      <c r="P172" s="99" cm="1">
        <f t="array" ref="P172">_xlfn.XLOOKUP(Contrato[[#This Row],[SUPERVISOR SUPLENTE ]],[1]!PERSONAL_ACTIVO_2024[[#All],[Nombre completo]],[1]!PERSONAL_ACTIVO_2024[[#All],[Documento identidad]],"",0)</f>
        <v>98556206</v>
      </c>
      <c r="Q172" s="159">
        <v>177</v>
      </c>
      <c r="R172" s="42" t="str" cm="1">
        <f t="array" ref="R172">_xlfn.XLOOKUP(Contrato[[#This Row],[CDP]],[1]!DISPONIBILIDADES_2024[[#All],[consecutivo]],[1]!DISPONIBILIDADES_2024[[#All],[fecha_aprobacion]],"",0)</f>
        <v>7/02/2024 16:52</v>
      </c>
      <c r="S172" s="43">
        <f>SUMIF([1]!DISPONIBILIDADES_2024[[#All],[consecutivo]],Contrato[[#This Row],[CDP]],[1]!DISPONIBILIDADES_2024[[#All],[valor_total_rubro]])</f>
        <v>0</v>
      </c>
      <c r="T172" s="44" cm="1">
        <f t="array" ref="T172">_xlfn.XLOOKUP(Contrato[[#This Row],[CONTRATO]]&amp;Contrato[[#This Row],[CDP]],[1]!Corr_Contr_CDP[[#All],[CONTRATO-CDP]],[1]!Corr_Contr_CDP[[#All],[CRP]],_xlfn.XLOOKUP(Contrato[[#This Row],[CDP]],[1]!COMPROMISOS_2024[[#All],[disponibilidad]],[1]!COMPROMISOS_2024[[#All],[consecutivo]],"",0),0)</f>
        <v>997</v>
      </c>
      <c r="U172" s="45" t="str" cm="1">
        <f t="array" ref="U172">+_xlfn.XLOOKUP(Contrato[[#This Row],[RCP]],[1]!COMPROMISOS_2024[[#All],[consecutivo]],[1]!COMPROMISOS_2024[[#All],[fecha_aprobacion]],"",0)</f>
        <v>16/02/2024 13:51</v>
      </c>
      <c r="V172" s="46">
        <f>SUMIF([1]!COMPROMISOS_2024[[#All],[consecutivo]],Contrato[[#This Row],[RCP]],[1]!COMPROMISOS_2024[[#All],[valor_total]])</f>
        <v>35586894</v>
      </c>
      <c r="W172" s="47">
        <v>45337</v>
      </c>
      <c r="X172" s="47">
        <v>45338</v>
      </c>
      <c r="Y172" s="48">
        <v>45338</v>
      </c>
      <c r="Z172" s="49">
        <v>45519</v>
      </c>
      <c r="AA172" s="101" t="s">
        <v>307</v>
      </c>
      <c r="AB172" s="160" t="s">
        <v>293</v>
      </c>
      <c r="AC172" s="160"/>
      <c r="AD172" s="103">
        <v>202000003758</v>
      </c>
      <c r="AE172" s="54" t="s">
        <v>75</v>
      </c>
      <c r="AF172" s="55" t="str">
        <f>TEXT(LEFT(Contrato[[#This Row],[CONTRATO]],3),"0")</f>
        <v>146</v>
      </c>
      <c r="AG172" s="55" t="str">
        <f>IF(LEN(Contrato[[#This Row],[Contrato2]])=3,Contrato[[#This Row],[Contrato2]],TEXT(Contrato[[#This Row],[Contrato2]],"000"))</f>
        <v>146</v>
      </c>
      <c r="AH172" s="56">
        <f ca="1">IFERROR(_xlfn.DAYS(Contrato[[#This Row],[Fecha Proyectada liquidación]],TODAY())/30,"")</f>
        <v>-2.4666666666666668</v>
      </c>
      <c r="AI172" s="57">
        <f>+Contrato[[#This Row],[FECHA TERMINACIÓN ]]+120</f>
        <v>45639</v>
      </c>
      <c r="AK172" s="59" t="str">
        <f ca="1">IF(Contrato[[#This Row],[FECHA TERMINACIÓN ]]&lt;TODAY(), "Terminado",IF(ISNUMBER(Contrato[[#This Row],[Fecha Real de liquiidación ]]),"Liquidado",IF(Contrato[[#This Row],[FECHA TERMINACIÓN ]]&gt;=TODAY(),"En ejecución","")))</f>
        <v>Terminado</v>
      </c>
      <c r="AL172" s="60">
        <f>SUMIF([1]!COMPROMISOS_2024[[#All],[consecutivo]],Contrato[[#This Row],[RCP]],[1]!COMPROMISOS_2024[[#All],[Total pagado]])</f>
        <v>35586894</v>
      </c>
      <c r="AM172" s="61">
        <f>IFERROR(Contrato[[#This Row],[Pagos]]/Contrato[[#This Row],[VALOR CONTRATO]],0)</f>
        <v>1</v>
      </c>
      <c r="AN172" s="104">
        <f>+Contrato[[#This Row],[VALOR CONTRATO]]-Contrato[[#This Row],[Pagos]]</f>
        <v>0</v>
      </c>
      <c r="AO172" s="54" t="str" cm="1">
        <f t="array" ref="AO172">_xlfn.XLOOKUP(Contrato[[#This Row],[DOCUMENTO ]],[1]!PERSONAL_ACTIVO_2024[[#All],[Documento identidad]],[1]!PERSONAL_ACTIVO_2024[[#All],[Mail ]],0,0)</f>
        <v>hveleza@indeportesantioquia.gov.co</v>
      </c>
      <c r="AP172" s="54" t="str" cm="1">
        <f t="array" ref="AP172">_xlfn.XLOOKUP(Contrato[[#This Row],[DOCUMENTO]],[1]!PERSONAL_ACTIVO_2024[[#All],[Documento identidad]],[1]!PERSONAL_ACTIVO_2024[[#All],[Mail ]],0,0)</f>
        <v>ahiguitae@indeportesantioquia.gov.co</v>
      </c>
      <c r="AQ172" s="54" cm="1">
        <f t="array" ref="AQ172">IF(ISBLANK(Contrato[[#This Row],[DEPENDENCIA ]]),0,IFERROR(_xlfn.XLOOKUP(Contrato[[#This Row],[DEPENDENCIA ]],[1]!PERSONAL_ACTIVO_2024[[#All],[Dependencia]],[1]!PERSONAL_ACTIVO_2024[[#All],[Mail ]],0,0),0))</f>
        <v>0</v>
      </c>
    </row>
    <row r="173" spans="1:43" s="54" customFormat="1" ht="34.5" customHeight="1" x14ac:dyDescent="0.25">
      <c r="A173" s="27">
        <v>250</v>
      </c>
      <c r="B173" s="26">
        <v>147</v>
      </c>
      <c r="C173" s="28" t="s">
        <v>539</v>
      </c>
      <c r="D173" s="81" t="s">
        <v>123</v>
      </c>
      <c r="E173" s="64" t="s">
        <v>111</v>
      </c>
      <c r="F173" s="114" t="s">
        <v>142</v>
      </c>
      <c r="G173" s="146" t="s">
        <v>540</v>
      </c>
      <c r="H173" s="130">
        <v>1113520825</v>
      </c>
      <c r="I173" s="147">
        <v>5931149</v>
      </c>
      <c r="J173" s="148">
        <v>35586894</v>
      </c>
      <c r="K173" s="113" t="s">
        <v>48</v>
      </c>
      <c r="L173" s="96" t="s">
        <v>48</v>
      </c>
      <c r="M173" s="97" t="s">
        <v>218</v>
      </c>
      <c r="N173" s="98" cm="1">
        <f t="array" ref="N173">_xlfn.XLOOKUP(Contrato[[#This Row],[SUPERVISOR TITULAR]],[1]!PERSONAL_ACTIVO_2024[[#All],[Nombre completo]],[1]!PERSONAL_ACTIVO_2024[[#All],[Documento identidad]],"",0)</f>
        <v>98556206</v>
      </c>
      <c r="O173" s="97" t="s">
        <v>222</v>
      </c>
      <c r="P173" s="99" cm="1">
        <f t="array" ref="P173">_xlfn.XLOOKUP(Contrato[[#This Row],[SUPERVISOR SUPLENTE ]],[1]!PERSONAL_ACTIVO_2024[[#All],[Nombre completo]],[1]!PERSONAL_ACTIVO_2024[[#All],[Documento identidad]],"",0)</f>
        <v>10267189</v>
      </c>
      <c r="Q173" s="159">
        <v>178</v>
      </c>
      <c r="R173" s="42" t="str" cm="1">
        <f t="array" ref="R173">_xlfn.XLOOKUP(Contrato[[#This Row],[CDP]],[1]!DISPONIBILIDADES_2024[[#All],[consecutivo]],[1]!DISPONIBILIDADES_2024[[#All],[fecha_aprobacion]],"",0)</f>
        <v>7/02/2024 16:54</v>
      </c>
      <c r="S173" s="43">
        <f>SUMIF([1]!DISPONIBILIDADES_2024[[#All],[consecutivo]],Contrato[[#This Row],[CDP]],[1]!DISPONIBILIDADES_2024[[#All],[valor_total_rubro]])</f>
        <v>0</v>
      </c>
      <c r="T173" s="44" cm="1">
        <f t="array" ref="T173">_xlfn.XLOOKUP(Contrato[[#This Row],[CONTRATO]]&amp;Contrato[[#This Row],[CDP]],[1]!Corr_Contr_CDP[[#All],[CONTRATO-CDP]],[1]!Corr_Contr_CDP[[#All],[CRP]],_xlfn.XLOOKUP(Contrato[[#This Row],[CDP]],[1]!COMPROMISOS_2024[[#All],[disponibilidad]],[1]!COMPROMISOS_2024[[#All],[consecutivo]],"",0),0)</f>
        <v>1042</v>
      </c>
      <c r="U173" s="45" t="str" cm="1">
        <f t="array" ref="U173">+_xlfn.XLOOKUP(Contrato[[#This Row],[RCP]],[1]!COMPROMISOS_2024[[#All],[consecutivo]],[1]!COMPROMISOS_2024[[#All],[fecha_aprobacion]],"",0)</f>
        <v>16/02/2024 0:00</v>
      </c>
      <c r="V173" s="46">
        <f>SUMIF([1]!COMPROMISOS_2024[[#All],[consecutivo]],Contrato[[#This Row],[RCP]],[1]!COMPROMISOS_2024[[#All],[valor_total]])</f>
        <v>35586894</v>
      </c>
      <c r="W173" s="47">
        <v>45337</v>
      </c>
      <c r="X173" s="47">
        <v>45337</v>
      </c>
      <c r="Y173" s="48">
        <v>45338</v>
      </c>
      <c r="Z173" s="49">
        <v>45519</v>
      </c>
      <c r="AA173" s="123" t="s">
        <v>307</v>
      </c>
      <c r="AB173" s="160" t="s">
        <v>293</v>
      </c>
      <c r="AC173" s="160"/>
      <c r="AD173" s="103">
        <v>202000003759</v>
      </c>
      <c r="AE173" s="54" t="s">
        <v>75</v>
      </c>
      <c r="AF173" s="55" t="str">
        <f>TEXT(LEFT(Contrato[[#This Row],[CONTRATO]],3),"0")</f>
        <v>147</v>
      </c>
      <c r="AG173" s="55" t="str">
        <f>IF(LEN(Contrato[[#This Row],[Contrato2]])=3,Contrato[[#This Row],[Contrato2]],TEXT(Contrato[[#This Row],[Contrato2]],"000"))</f>
        <v>147</v>
      </c>
      <c r="AH173" s="56">
        <f ca="1">IFERROR(_xlfn.DAYS(Contrato[[#This Row],[Fecha Proyectada liquidación]],TODAY())/30,"")</f>
        <v>-2.4666666666666668</v>
      </c>
      <c r="AI173" s="57">
        <f>+Contrato[[#This Row],[FECHA TERMINACIÓN ]]+120</f>
        <v>45639</v>
      </c>
      <c r="AK173" s="59" t="str">
        <f ca="1">IF(Contrato[[#This Row],[FECHA TERMINACIÓN ]]&lt;TODAY(), "Terminado",IF(ISNUMBER(Contrato[[#This Row],[Fecha Real de liquiidación ]]),"Liquidado",IF(Contrato[[#This Row],[FECHA TERMINACIÓN ]]&gt;=TODAY(),"En ejecución","")))</f>
        <v>Terminado</v>
      </c>
      <c r="AL173" s="60">
        <f>SUMIF([1]!COMPROMISOS_2024[[#All],[consecutivo]],Contrato[[#This Row],[RCP]],[1]!COMPROMISOS_2024[[#All],[Total pagado]])</f>
        <v>35586894</v>
      </c>
      <c r="AM173" s="61">
        <f>IFERROR(Contrato[[#This Row],[Pagos]]/Contrato[[#This Row],[VALOR CONTRATO]],0)</f>
        <v>1</v>
      </c>
      <c r="AN173" s="104">
        <f>+Contrato[[#This Row],[VALOR CONTRATO]]-Contrato[[#This Row],[Pagos]]</f>
        <v>0</v>
      </c>
      <c r="AO173" s="54" t="str" cm="1">
        <f t="array" ref="AO173">_xlfn.XLOOKUP(Contrato[[#This Row],[DOCUMENTO ]],[1]!PERSONAL_ACTIVO_2024[[#All],[Documento identidad]],[1]!PERSONAL_ACTIVO_2024[[#All],[Mail ]],0,0)</f>
        <v>ahiguitae@indeportesantioquia.gov.co</v>
      </c>
      <c r="AP173" s="54" t="str" cm="1">
        <f t="array" ref="AP173">_xlfn.XLOOKUP(Contrato[[#This Row],[DOCUMENTO]],[1]!PERSONAL_ACTIVO_2024[[#All],[Documento identidad]],[1]!PERSONAL_ACTIVO_2024[[#All],[Mail ]],0,0)</f>
        <v>hveleza@indeportesantioquia.gov.co</v>
      </c>
      <c r="AQ173" s="54" cm="1">
        <f t="array" ref="AQ173">IF(ISBLANK(Contrato[[#This Row],[DEPENDENCIA ]]),0,IFERROR(_xlfn.XLOOKUP(Contrato[[#This Row],[DEPENDENCIA ]],[1]!PERSONAL_ACTIVO_2024[[#All],[Dependencia]],[1]!PERSONAL_ACTIVO_2024[[#All],[Mail ]],0,0),0))</f>
        <v>0</v>
      </c>
    </row>
    <row r="174" spans="1:43" s="54" customFormat="1" ht="34.5" customHeight="1" x14ac:dyDescent="0.25">
      <c r="A174" s="27">
        <v>251</v>
      </c>
      <c r="B174" s="26">
        <v>148</v>
      </c>
      <c r="C174" s="28" t="s">
        <v>541</v>
      </c>
      <c r="D174" s="81" t="s">
        <v>123</v>
      </c>
      <c r="E174" s="64" t="s">
        <v>111</v>
      </c>
      <c r="F174" s="114" t="s">
        <v>142</v>
      </c>
      <c r="G174" s="146" t="s">
        <v>542</v>
      </c>
      <c r="H174" s="130">
        <v>8434470</v>
      </c>
      <c r="I174" s="147">
        <v>5931149</v>
      </c>
      <c r="J174" s="148">
        <v>35586894</v>
      </c>
      <c r="K174" s="113" t="s">
        <v>48</v>
      </c>
      <c r="L174" s="96" t="s">
        <v>48</v>
      </c>
      <c r="M174" s="97" t="s">
        <v>218</v>
      </c>
      <c r="N174" s="98" cm="1">
        <f t="array" ref="N174">_xlfn.XLOOKUP(Contrato[[#This Row],[SUPERVISOR TITULAR]],[1]!PERSONAL_ACTIVO_2024[[#All],[Nombre completo]],[1]!PERSONAL_ACTIVO_2024[[#All],[Documento identidad]],"",0)</f>
        <v>98556206</v>
      </c>
      <c r="O174" s="97" t="s">
        <v>222</v>
      </c>
      <c r="P174" s="99" cm="1">
        <f t="array" ref="P174">_xlfn.XLOOKUP(Contrato[[#This Row],[SUPERVISOR SUPLENTE ]],[1]!PERSONAL_ACTIVO_2024[[#All],[Nombre completo]],[1]!PERSONAL_ACTIVO_2024[[#All],[Documento identidad]],"",0)</f>
        <v>10267189</v>
      </c>
      <c r="Q174" s="159">
        <v>179</v>
      </c>
      <c r="R174" s="42" t="str" cm="1">
        <f t="array" ref="R174">_xlfn.XLOOKUP(Contrato[[#This Row],[CDP]],[1]!DISPONIBILIDADES_2024[[#All],[consecutivo]],[1]!DISPONIBILIDADES_2024[[#All],[fecha_aprobacion]],"",0)</f>
        <v>7/02/2024 17:02</v>
      </c>
      <c r="S174" s="43">
        <f>SUMIF([1]!DISPONIBILIDADES_2024[[#All],[consecutivo]],Contrato[[#This Row],[CDP]],[1]!DISPONIBILIDADES_2024[[#All],[valor_total_rubro]])</f>
        <v>0</v>
      </c>
      <c r="T174" s="44" cm="1">
        <f t="array" ref="T174">_xlfn.XLOOKUP(Contrato[[#This Row],[CONTRATO]]&amp;Contrato[[#This Row],[CDP]],[1]!Corr_Contr_CDP[[#All],[CONTRATO-CDP]],[1]!Corr_Contr_CDP[[#All],[CRP]],_xlfn.XLOOKUP(Contrato[[#This Row],[CDP]],[1]!COMPROMISOS_2024[[#All],[disponibilidad]],[1]!COMPROMISOS_2024[[#All],[consecutivo]],"",0),0)</f>
        <v>1052</v>
      </c>
      <c r="U174" s="45" t="str" cm="1">
        <f t="array" ref="U174">+_xlfn.XLOOKUP(Contrato[[#This Row],[RCP]],[1]!COMPROMISOS_2024[[#All],[consecutivo]],[1]!COMPROMISOS_2024[[#All],[fecha_aprobacion]],"",0)</f>
        <v>16/02/2024 0:00</v>
      </c>
      <c r="V174" s="46">
        <f>SUMIF([1]!COMPROMISOS_2024[[#All],[consecutivo]],Contrato[[#This Row],[RCP]],[1]!COMPROMISOS_2024[[#All],[valor_total]])</f>
        <v>35586894</v>
      </c>
      <c r="W174" s="47">
        <v>45337</v>
      </c>
      <c r="X174" s="47">
        <v>45338</v>
      </c>
      <c r="Y174" s="48">
        <v>45338</v>
      </c>
      <c r="Z174" s="49">
        <v>45519</v>
      </c>
      <c r="AA174" s="123" t="s">
        <v>307</v>
      </c>
      <c r="AB174" s="160" t="s">
        <v>293</v>
      </c>
      <c r="AC174" s="160"/>
      <c r="AD174" s="103">
        <v>202000003760</v>
      </c>
      <c r="AE174" s="54" t="s">
        <v>75</v>
      </c>
      <c r="AF174" s="55" t="str">
        <f>TEXT(LEFT(Contrato[[#This Row],[CONTRATO]],3),"0")</f>
        <v>148</v>
      </c>
      <c r="AG174" s="55" t="str">
        <f>IF(LEN(Contrato[[#This Row],[Contrato2]])=3,Contrato[[#This Row],[Contrato2]],TEXT(Contrato[[#This Row],[Contrato2]],"000"))</f>
        <v>148</v>
      </c>
      <c r="AH174" s="56">
        <f ca="1">IFERROR(_xlfn.DAYS(Contrato[[#This Row],[Fecha Proyectada liquidación]],TODAY())/30,"")</f>
        <v>-2.4666666666666668</v>
      </c>
      <c r="AI174" s="57">
        <f>+Contrato[[#This Row],[FECHA TERMINACIÓN ]]+120</f>
        <v>45639</v>
      </c>
      <c r="AK174" s="59" t="str">
        <f ca="1">IF(Contrato[[#This Row],[FECHA TERMINACIÓN ]]&lt;TODAY(), "Terminado",IF(ISNUMBER(Contrato[[#This Row],[Fecha Real de liquiidación ]]),"Liquidado",IF(Contrato[[#This Row],[FECHA TERMINACIÓN ]]&gt;=TODAY(),"En ejecución","")))</f>
        <v>Terminado</v>
      </c>
      <c r="AL174" s="60">
        <f>SUMIF([1]!COMPROMISOS_2024[[#All],[consecutivo]],Contrato[[#This Row],[RCP]],[1]!COMPROMISOS_2024[[#All],[Total pagado]])</f>
        <v>35586894</v>
      </c>
      <c r="AM174" s="61">
        <f>IFERROR(Contrato[[#This Row],[Pagos]]/Contrato[[#This Row],[VALOR CONTRATO]],0)</f>
        <v>1</v>
      </c>
      <c r="AN174" s="104">
        <f>+Contrato[[#This Row],[VALOR CONTRATO]]-Contrato[[#This Row],[Pagos]]</f>
        <v>0</v>
      </c>
      <c r="AO174" s="54" t="str" cm="1">
        <f t="array" ref="AO174">_xlfn.XLOOKUP(Contrato[[#This Row],[DOCUMENTO ]],[1]!PERSONAL_ACTIVO_2024[[#All],[Documento identidad]],[1]!PERSONAL_ACTIVO_2024[[#All],[Mail ]],0,0)</f>
        <v>ahiguitae@indeportesantioquia.gov.co</v>
      </c>
      <c r="AP174" s="54" t="str" cm="1">
        <f t="array" ref="AP174">_xlfn.XLOOKUP(Contrato[[#This Row],[DOCUMENTO]],[1]!PERSONAL_ACTIVO_2024[[#All],[Documento identidad]],[1]!PERSONAL_ACTIVO_2024[[#All],[Mail ]],0,0)</f>
        <v>hveleza@indeportesantioquia.gov.co</v>
      </c>
      <c r="AQ174" s="54" cm="1">
        <f t="array" ref="AQ174">IF(ISBLANK(Contrato[[#This Row],[DEPENDENCIA ]]),0,IFERROR(_xlfn.XLOOKUP(Contrato[[#This Row],[DEPENDENCIA ]],[1]!PERSONAL_ACTIVO_2024[[#All],[Dependencia]],[1]!PERSONAL_ACTIVO_2024[[#All],[Mail ]],0,0),0))</f>
        <v>0</v>
      </c>
    </row>
    <row r="175" spans="1:43" s="54" customFormat="1" ht="34.5" customHeight="1" x14ac:dyDescent="0.25">
      <c r="A175" s="27">
        <v>252</v>
      </c>
      <c r="B175" s="26">
        <v>149</v>
      </c>
      <c r="C175" s="28" t="s">
        <v>543</v>
      </c>
      <c r="D175" s="81" t="s">
        <v>123</v>
      </c>
      <c r="E175" s="64" t="s">
        <v>111</v>
      </c>
      <c r="F175" s="114" t="s">
        <v>142</v>
      </c>
      <c r="G175" s="146" t="s">
        <v>544</v>
      </c>
      <c r="H175" s="130">
        <v>1022093789</v>
      </c>
      <c r="I175" s="147">
        <v>5931149</v>
      </c>
      <c r="J175" s="148">
        <v>35586894</v>
      </c>
      <c r="K175" s="113" t="s">
        <v>48</v>
      </c>
      <c r="L175" s="96" t="s">
        <v>48</v>
      </c>
      <c r="M175" s="97" t="s">
        <v>218</v>
      </c>
      <c r="N175" s="98" cm="1">
        <f t="array" ref="N175">_xlfn.XLOOKUP(Contrato[[#This Row],[SUPERVISOR TITULAR]],[1]!PERSONAL_ACTIVO_2024[[#All],[Nombre completo]],[1]!PERSONAL_ACTIVO_2024[[#All],[Documento identidad]],"",0)</f>
        <v>98556206</v>
      </c>
      <c r="O175" s="97" t="s">
        <v>222</v>
      </c>
      <c r="P175" s="99" cm="1">
        <f t="array" ref="P175">_xlfn.XLOOKUP(Contrato[[#This Row],[SUPERVISOR SUPLENTE ]],[1]!PERSONAL_ACTIVO_2024[[#All],[Nombre completo]],[1]!PERSONAL_ACTIVO_2024[[#All],[Documento identidad]],"",0)</f>
        <v>10267189</v>
      </c>
      <c r="Q175" s="159">
        <v>180</v>
      </c>
      <c r="R175" s="42" t="str" cm="1">
        <f t="array" ref="R175">_xlfn.XLOOKUP(Contrato[[#This Row],[CDP]],[1]!DISPONIBILIDADES_2024[[#All],[consecutivo]],[1]!DISPONIBILIDADES_2024[[#All],[fecha_aprobacion]],"",0)</f>
        <v>7/02/2024 17:04</v>
      </c>
      <c r="S175" s="43">
        <f>SUMIF([1]!DISPONIBILIDADES_2024[[#All],[consecutivo]],Contrato[[#This Row],[CDP]],[1]!DISPONIBILIDADES_2024[[#All],[valor_total_rubro]])</f>
        <v>0</v>
      </c>
      <c r="T175" s="44" cm="1">
        <f t="array" ref="T175">_xlfn.XLOOKUP(Contrato[[#This Row],[CONTRATO]]&amp;Contrato[[#This Row],[CDP]],[1]!Corr_Contr_CDP[[#All],[CONTRATO-CDP]],[1]!Corr_Contr_CDP[[#All],[CRP]],_xlfn.XLOOKUP(Contrato[[#This Row],[CDP]],[1]!COMPROMISOS_2024[[#All],[disponibilidad]],[1]!COMPROMISOS_2024[[#All],[consecutivo]],"",0),0)</f>
        <v>977</v>
      </c>
      <c r="U175" s="45" t="str" cm="1">
        <f t="array" ref="U175">+_xlfn.XLOOKUP(Contrato[[#This Row],[RCP]],[1]!COMPROMISOS_2024[[#All],[consecutivo]],[1]!COMPROMISOS_2024[[#All],[fecha_aprobacion]],"",0)</f>
        <v>16/02/2024 7:47</v>
      </c>
      <c r="V175" s="46">
        <f>SUMIF([1]!COMPROMISOS_2024[[#All],[consecutivo]],Contrato[[#This Row],[RCP]],[1]!COMPROMISOS_2024[[#All],[valor_total]])</f>
        <v>35586894</v>
      </c>
      <c r="W175" s="47">
        <v>45337</v>
      </c>
      <c r="X175" s="47">
        <v>45338</v>
      </c>
      <c r="Y175" s="48">
        <v>45338</v>
      </c>
      <c r="Z175" s="49">
        <v>45519</v>
      </c>
      <c r="AA175" s="123" t="s">
        <v>307</v>
      </c>
      <c r="AB175" s="160" t="s">
        <v>293</v>
      </c>
      <c r="AC175" s="160"/>
      <c r="AD175" s="103">
        <v>202000003761</v>
      </c>
      <c r="AE175" s="54" t="s">
        <v>75</v>
      </c>
      <c r="AF175" s="55" t="str">
        <f>TEXT(LEFT(Contrato[[#This Row],[CONTRATO]],3),"0")</f>
        <v>149</v>
      </c>
      <c r="AG175" s="55" t="str">
        <f>IF(LEN(Contrato[[#This Row],[Contrato2]])=3,Contrato[[#This Row],[Contrato2]],TEXT(Contrato[[#This Row],[Contrato2]],"000"))</f>
        <v>149</v>
      </c>
      <c r="AH175" s="56">
        <f ca="1">IFERROR(_xlfn.DAYS(Contrato[[#This Row],[Fecha Proyectada liquidación]],TODAY())/30,"")</f>
        <v>-2.4666666666666668</v>
      </c>
      <c r="AI175" s="57">
        <f>+Contrato[[#This Row],[FECHA TERMINACIÓN ]]+120</f>
        <v>45639</v>
      </c>
      <c r="AK175" s="59" t="str">
        <f ca="1">IF(Contrato[[#This Row],[FECHA TERMINACIÓN ]]&lt;TODAY(), "Terminado",IF(ISNUMBER(Contrato[[#This Row],[Fecha Real de liquiidación ]]),"Liquidado",IF(Contrato[[#This Row],[FECHA TERMINACIÓN ]]&gt;=TODAY(),"En ejecución","")))</f>
        <v>Terminado</v>
      </c>
      <c r="AL175" s="60">
        <f>SUMIF([1]!COMPROMISOS_2024[[#All],[consecutivo]],Contrato[[#This Row],[RCP]],[1]!COMPROMISOS_2024[[#All],[Total pagado]])</f>
        <v>35586894</v>
      </c>
      <c r="AM175" s="61">
        <f>IFERROR(Contrato[[#This Row],[Pagos]]/Contrato[[#This Row],[VALOR CONTRATO]],0)</f>
        <v>1</v>
      </c>
      <c r="AN175" s="104">
        <f>+Contrato[[#This Row],[VALOR CONTRATO]]-Contrato[[#This Row],[Pagos]]</f>
        <v>0</v>
      </c>
      <c r="AO175" s="54" t="str" cm="1">
        <f t="array" ref="AO175">_xlfn.XLOOKUP(Contrato[[#This Row],[DOCUMENTO ]],[1]!PERSONAL_ACTIVO_2024[[#All],[Documento identidad]],[1]!PERSONAL_ACTIVO_2024[[#All],[Mail ]],0,0)</f>
        <v>ahiguitae@indeportesantioquia.gov.co</v>
      </c>
      <c r="AP175" s="54" t="str" cm="1">
        <f t="array" ref="AP175">_xlfn.XLOOKUP(Contrato[[#This Row],[DOCUMENTO]],[1]!PERSONAL_ACTIVO_2024[[#All],[Documento identidad]],[1]!PERSONAL_ACTIVO_2024[[#All],[Mail ]],0,0)</f>
        <v>hveleza@indeportesantioquia.gov.co</v>
      </c>
      <c r="AQ175" s="54" cm="1">
        <f t="array" ref="AQ175">IF(ISBLANK(Contrato[[#This Row],[DEPENDENCIA ]]),0,IFERROR(_xlfn.XLOOKUP(Contrato[[#This Row],[DEPENDENCIA ]],[1]!PERSONAL_ACTIVO_2024[[#All],[Dependencia]],[1]!PERSONAL_ACTIVO_2024[[#All],[Mail ]],0,0),0))</f>
        <v>0</v>
      </c>
    </row>
    <row r="176" spans="1:43" s="54" customFormat="1" ht="34.5" customHeight="1" x14ac:dyDescent="0.25">
      <c r="A176" s="27">
        <v>253</v>
      </c>
      <c r="B176" s="26">
        <v>150</v>
      </c>
      <c r="C176" s="28" t="s">
        <v>545</v>
      </c>
      <c r="D176" s="81" t="s">
        <v>123</v>
      </c>
      <c r="E176" s="64" t="s">
        <v>111</v>
      </c>
      <c r="F176" s="114" t="s">
        <v>142</v>
      </c>
      <c r="G176" s="146" t="s">
        <v>546</v>
      </c>
      <c r="H176" s="130">
        <v>1028013832</v>
      </c>
      <c r="I176" s="147">
        <v>3952382</v>
      </c>
      <c r="J176" s="148">
        <v>23714292</v>
      </c>
      <c r="K176" s="113" t="s">
        <v>48</v>
      </c>
      <c r="L176" s="96" t="s">
        <v>48</v>
      </c>
      <c r="M176" s="97" t="s">
        <v>218</v>
      </c>
      <c r="N176" s="98" cm="1">
        <f t="array" ref="N176">_xlfn.XLOOKUP(Contrato[[#This Row],[SUPERVISOR TITULAR]],[1]!PERSONAL_ACTIVO_2024[[#All],[Nombre completo]],[1]!PERSONAL_ACTIVO_2024[[#All],[Documento identidad]],"",0)</f>
        <v>98556206</v>
      </c>
      <c r="O176" s="97" t="s">
        <v>222</v>
      </c>
      <c r="P176" s="99" cm="1">
        <f t="array" ref="P176">_xlfn.XLOOKUP(Contrato[[#This Row],[SUPERVISOR SUPLENTE ]],[1]!PERSONAL_ACTIVO_2024[[#All],[Nombre completo]],[1]!PERSONAL_ACTIVO_2024[[#All],[Documento identidad]],"",0)</f>
        <v>10267189</v>
      </c>
      <c r="Q176" s="159">
        <v>181</v>
      </c>
      <c r="R176" s="42" t="str" cm="1">
        <f t="array" ref="R176">_xlfn.XLOOKUP(Contrato[[#This Row],[CDP]],[1]!DISPONIBILIDADES_2024[[#All],[consecutivo]],[1]!DISPONIBILIDADES_2024[[#All],[fecha_aprobacion]],"",0)</f>
        <v>7/02/2024 17:05</v>
      </c>
      <c r="S176" s="43">
        <f>SUMIF([1]!DISPONIBILIDADES_2024[[#All],[consecutivo]],Contrato[[#This Row],[CDP]],[1]!DISPONIBILIDADES_2024[[#All],[valor_total_rubro]])</f>
        <v>0</v>
      </c>
      <c r="T176" s="44" cm="1">
        <f t="array" ref="T176">_xlfn.XLOOKUP(Contrato[[#This Row],[CONTRATO]]&amp;Contrato[[#This Row],[CDP]],[1]!Corr_Contr_CDP[[#All],[CONTRATO-CDP]],[1]!Corr_Contr_CDP[[#All],[CRP]],_xlfn.XLOOKUP(Contrato[[#This Row],[CDP]],[1]!COMPROMISOS_2024[[#All],[disponibilidad]],[1]!COMPROMISOS_2024[[#All],[consecutivo]],"",0),0)</f>
        <v>949</v>
      </c>
      <c r="U176" s="45" t="str" cm="1">
        <f t="array" ref="U176">+_xlfn.XLOOKUP(Contrato[[#This Row],[RCP]],[1]!COMPROMISOS_2024[[#All],[consecutivo]],[1]!COMPROMISOS_2024[[#All],[fecha_aprobacion]],"",0)</f>
        <v>15/02/2024 21:24</v>
      </c>
      <c r="V176" s="46">
        <f>SUMIF([1]!COMPROMISOS_2024[[#All],[consecutivo]],Contrato[[#This Row],[RCP]],[1]!COMPROMISOS_2024[[#All],[valor_total]])</f>
        <v>23714292</v>
      </c>
      <c r="W176" s="47">
        <v>45337</v>
      </c>
      <c r="X176" s="47">
        <v>45338</v>
      </c>
      <c r="Y176" s="48">
        <v>45338</v>
      </c>
      <c r="Z176" s="49">
        <v>45519</v>
      </c>
      <c r="AA176" s="123" t="s">
        <v>307</v>
      </c>
      <c r="AB176" s="160" t="s">
        <v>293</v>
      </c>
      <c r="AC176" s="160"/>
      <c r="AD176" s="103">
        <v>202000003762</v>
      </c>
      <c r="AE176" s="54" t="s">
        <v>75</v>
      </c>
      <c r="AF176" s="55" t="str">
        <f>TEXT(LEFT(Contrato[[#This Row],[CONTRATO]],3),"0")</f>
        <v>150</v>
      </c>
      <c r="AG176" s="55" t="str">
        <f>IF(LEN(Contrato[[#This Row],[Contrato2]])=3,Contrato[[#This Row],[Contrato2]],TEXT(Contrato[[#This Row],[Contrato2]],"000"))</f>
        <v>150</v>
      </c>
      <c r="AH176" s="56">
        <f ca="1">IFERROR(_xlfn.DAYS(Contrato[[#This Row],[Fecha Proyectada liquidación]],TODAY())/30,"")</f>
        <v>-2.4666666666666668</v>
      </c>
      <c r="AI176" s="57">
        <f>+Contrato[[#This Row],[FECHA TERMINACIÓN ]]+120</f>
        <v>45639</v>
      </c>
      <c r="AK176" s="59" t="str">
        <f ca="1">IF(Contrato[[#This Row],[FECHA TERMINACIÓN ]]&lt;TODAY(), "Terminado",IF(ISNUMBER(Contrato[[#This Row],[Fecha Real de liquiidación ]]),"Liquidado",IF(Contrato[[#This Row],[FECHA TERMINACIÓN ]]&gt;=TODAY(),"En ejecución","")))</f>
        <v>Terminado</v>
      </c>
      <c r="AL176" s="60">
        <f>SUMIF([1]!COMPROMISOS_2024[[#All],[consecutivo]],Contrato[[#This Row],[RCP]],[1]!COMPROMISOS_2024[[#All],[Total pagado]])</f>
        <v>23714292</v>
      </c>
      <c r="AM176" s="61">
        <f>IFERROR(Contrato[[#This Row],[Pagos]]/Contrato[[#This Row],[VALOR CONTRATO]],0)</f>
        <v>1</v>
      </c>
      <c r="AN176" s="104">
        <f>+Contrato[[#This Row],[VALOR CONTRATO]]-Contrato[[#This Row],[Pagos]]</f>
        <v>0</v>
      </c>
      <c r="AO176" s="54" t="str" cm="1">
        <f t="array" ref="AO176">_xlfn.XLOOKUP(Contrato[[#This Row],[DOCUMENTO ]],[1]!PERSONAL_ACTIVO_2024[[#All],[Documento identidad]],[1]!PERSONAL_ACTIVO_2024[[#All],[Mail ]],0,0)</f>
        <v>ahiguitae@indeportesantioquia.gov.co</v>
      </c>
      <c r="AP176" s="54" t="str" cm="1">
        <f t="array" ref="AP176">_xlfn.XLOOKUP(Contrato[[#This Row],[DOCUMENTO]],[1]!PERSONAL_ACTIVO_2024[[#All],[Documento identidad]],[1]!PERSONAL_ACTIVO_2024[[#All],[Mail ]],0,0)</f>
        <v>hveleza@indeportesantioquia.gov.co</v>
      </c>
      <c r="AQ176" s="54" cm="1">
        <f t="array" ref="AQ176">IF(ISBLANK(Contrato[[#This Row],[DEPENDENCIA ]]),0,IFERROR(_xlfn.XLOOKUP(Contrato[[#This Row],[DEPENDENCIA ]],[1]!PERSONAL_ACTIVO_2024[[#All],[Dependencia]],[1]!PERSONAL_ACTIVO_2024[[#All],[Mail ]],0,0),0))</f>
        <v>0</v>
      </c>
    </row>
    <row r="177" spans="1:43" s="54" customFormat="1" ht="34.5" customHeight="1" x14ac:dyDescent="0.25">
      <c r="A177" s="27">
        <v>254</v>
      </c>
      <c r="B177" s="26">
        <v>151</v>
      </c>
      <c r="C177" s="28" t="s">
        <v>547</v>
      </c>
      <c r="D177" s="81" t="s">
        <v>123</v>
      </c>
      <c r="E177" s="64" t="s">
        <v>111</v>
      </c>
      <c r="F177" s="114" t="s">
        <v>142</v>
      </c>
      <c r="G177" s="146" t="s">
        <v>548</v>
      </c>
      <c r="H177" s="130">
        <v>1037617213</v>
      </c>
      <c r="I177" s="147">
        <v>5931149</v>
      </c>
      <c r="J177" s="148">
        <v>35586894</v>
      </c>
      <c r="K177" s="113" t="s">
        <v>48</v>
      </c>
      <c r="L177" s="96" t="s">
        <v>48</v>
      </c>
      <c r="M177" s="97" t="s">
        <v>218</v>
      </c>
      <c r="N177" s="98" cm="1">
        <f t="array" ref="N177">_xlfn.XLOOKUP(Contrato[[#This Row],[SUPERVISOR TITULAR]],[1]!PERSONAL_ACTIVO_2024[[#All],[Nombre completo]],[1]!PERSONAL_ACTIVO_2024[[#All],[Documento identidad]],"",0)</f>
        <v>98556206</v>
      </c>
      <c r="O177" s="97" t="s">
        <v>222</v>
      </c>
      <c r="P177" s="99" cm="1">
        <f t="array" ref="P177">_xlfn.XLOOKUP(Contrato[[#This Row],[SUPERVISOR SUPLENTE ]],[1]!PERSONAL_ACTIVO_2024[[#All],[Nombre completo]],[1]!PERSONAL_ACTIVO_2024[[#All],[Documento identidad]],"",0)</f>
        <v>10267189</v>
      </c>
      <c r="Q177" s="159">
        <v>182</v>
      </c>
      <c r="R177" s="42" t="str" cm="1">
        <f t="array" ref="R177">_xlfn.XLOOKUP(Contrato[[#This Row],[CDP]],[1]!DISPONIBILIDADES_2024[[#All],[consecutivo]],[1]!DISPONIBILIDADES_2024[[#All],[fecha_aprobacion]],"",0)</f>
        <v>7/02/2024 17:07</v>
      </c>
      <c r="S177" s="43">
        <f>SUMIF([1]!DISPONIBILIDADES_2024[[#All],[consecutivo]],Contrato[[#This Row],[CDP]],[1]!DISPONIBILIDADES_2024[[#All],[valor_total_rubro]])</f>
        <v>0</v>
      </c>
      <c r="T177" s="44" cm="1">
        <f t="array" ref="T177">_xlfn.XLOOKUP(Contrato[[#This Row],[CONTRATO]]&amp;Contrato[[#This Row],[CDP]],[1]!Corr_Contr_CDP[[#All],[CONTRATO-CDP]],[1]!Corr_Contr_CDP[[#All],[CRP]],_xlfn.XLOOKUP(Contrato[[#This Row],[CDP]],[1]!COMPROMISOS_2024[[#All],[disponibilidad]],[1]!COMPROMISOS_2024[[#All],[consecutivo]],"",0),0)</f>
        <v>1045</v>
      </c>
      <c r="U177" s="45" t="str" cm="1">
        <f t="array" ref="U177">+_xlfn.XLOOKUP(Contrato[[#This Row],[RCP]],[1]!COMPROMISOS_2024[[#All],[consecutivo]],[1]!COMPROMISOS_2024[[#All],[fecha_aprobacion]],"",0)</f>
        <v>16/02/2024 0:00</v>
      </c>
      <c r="V177" s="46">
        <f>SUMIF([1]!COMPROMISOS_2024[[#All],[consecutivo]],Contrato[[#This Row],[RCP]],[1]!COMPROMISOS_2024[[#All],[valor_total]])</f>
        <v>35586894</v>
      </c>
      <c r="W177" s="47">
        <v>45337</v>
      </c>
      <c r="X177" s="47">
        <v>45338</v>
      </c>
      <c r="Y177" s="48">
        <v>45338</v>
      </c>
      <c r="Z177" s="49">
        <v>45519</v>
      </c>
      <c r="AA177" s="123" t="s">
        <v>307</v>
      </c>
      <c r="AB177" s="160" t="s">
        <v>293</v>
      </c>
      <c r="AC177" s="160"/>
      <c r="AD177" s="103">
        <v>202000003771</v>
      </c>
      <c r="AE177" s="54" t="s">
        <v>75</v>
      </c>
      <c r="AF177" s="55" t="str">
        <f>TEXT(LEFT(Contrato[[#This Row],[CONTRATO]],3),"0")</f>
        <v>151</v>
      </c>
      <c r="AG177" s="55" t="str">
        <f>IF(LEN(Contrato[[#This Row],[Contrato2]])=3,Contrato[[#This Row],[Contrato2]],TEXT(Contrato[[#This Row],[Contrato2]],"000"))</f>
        <v>151</v>
      </c>
      <c r="AH177" s="56">
        <f ca="1">IFERROR(_xlfn.DAYS(Contrato[[#This Row],[Fecha Proyectada liquidación]],TODAY())/30,"")</f>
        <v>-2.4666666666666668</v>
      </c>
      <c r="AI177" s="57">
        <f>+Contrato[[#This Row],[FECHA TERMINACIÓN ]]+120</f>
        <v>45639</v>
      </c>
      <c r="AK177" s="59" t="str">
        <f ca="1">IF(Contrato[[#This Row],[FECHA TERMINACIÓN ]]&lt;TODAY(), "Terminado",IF(ISNUMBER(Contrato[[#This Row],[Fecha Real de liquiidación ]]),"Liquidado",IF(Contrato[[#This Row],[FECHA TERMINACIÓN ]]&gt;=TODAY(),"En ejecución","")))</f>
        <v>Terminado</v>
      </c>
      <c r="AL177" s="60">
        <f>SUMIF([1]!COMPROMISOS_2024[[#All],[consecutivo]],Contrato[[#This Row],[RCP]],[1]!COMPROMISOS_2024[[#All],[Total pagado]])</f>
        <v>35586894</v>
      </c>
      <c r="AM177" s="61">
        <f>IFERROR(Contrato[[#This Row],[Pagos]]/Contrato[[#This Row],[VALOR CONTRATO]],0)</f>
        <v>1</v>
      </c>
      <c r="AN177" s="104">
        <f>+Contrato[[#This Row],[VALOR CONTRATO]]-Contrato[[#This Row],[Pagos]]</f>
        <v>0</v>
      </c>
      <c r="AO177" s="54" t="str" cm="1">
        <f t="array" ref="AO177">_xlfn.XLOOKUP(Contrato[[#This Row],[DOCUMENTO ]],[1]!PERSONAL_ACTIVO_2024[[#All],[Documento identidad]],[1]!PERSONAL_ACTIVO_2024[[#All],[Mail ]],0,0)</f>
        <v>ahiguitae@indeportesantioquia.gov.co</v>
      </c>
      <c r="AP177" s="54" t="str" cm="1">
        <f t="array" ref="AP177">_xlfn.XLOOKUP(Contrato[[#This Row],[DOCUMENTO]],[1]!PERSONAL_ACTIVO_2024[[#All],[Documento identidad]],[1]!PERSONAL_ACTIVO_2024[[#All],[Mail ]],0,0)</f>
        <v>hveleza@indeportesantioquia.gov.co</v>
      </c>
      <c r="AQ177" s="54" cm="1">
        <f t="array" ref="AQ177">IF(ISBLANK(Contrato[[#This Row],[DEPENDENCIA ]]),0,IFERROR(_xlfn.XLOOKUP(Contrato[[#This Row],[DEPENDENCIA ]],[1]!PERSONAL_ACTIVO_2024[[#All],[Dependencia]],[1]!PERSONAL_ACTIVO_2024[[#All],[Mail ]],0,0),0))</f>
        <v>0</v>
      </c>
    </row>
    <row r="178" spans="1:43" s="54" customFormat="1" ht="34.5" customHeight="1" x14ac:dyDescent="0.25">
      <c r="A178" s="27">
        <v>256</v>
      </c>
      <c r="B178" s="26">
        <v>152</v>
      </c>
      <c r="C178" s="28" t="s">
        <v>549</v>
      </c>
      <c r="D178" s="81" t="s">
        <v>123</v>
      </c>
      <c r="E178" s="64" t="s">
        <v>111</v>
      </c>
      <c r="F178" s="114" t="s">
        <v>142</v>
      </c>
      <c r="G178" s="146" t="s">
        <v>550</v>
      </c>
      <c r="H178" s="130">
        <v>71703740</v>
      </c>
      <c r="I178" s="147">
        <v>3952382</v>
      </c>
      <c r="J178" s="148">
        <v>23714292</v>
      </c>
      <c r="K178" s="113" t="s">
        <v>48</v>
      </c>
      <c r="L178" s="96" t="s">
        <v>48</v>
      </c>
      <c r="M178" s="97" t="s">
        <v>218</v>
      </c>
      <c r="N178" s="98" cm="1">
        <f t="array" ref="N178">_xlfn.XLOOKUP(Contrato[[#This Row],[SUPERVISOR TITULAR]],[1]!PERSONAL_ACTIVO_2024[[#All],[Nombre completo]],[1]!PERSONAL_ACTIVO_2024[[#All],[Documento identidad]],"",0)</f>
        <v>98556206</v>
      </c>
      <c r="O178" s="97" t="s">
        <v>222</v>
      </c>
      <c r="P178" s="99" cm="1">
        <f t="array" ref="P178">_xlfn.XLOOKUP(Contrato[[#This Row],[SUPERVISOR SUPLENTE ]],[1]!PERSONAL_ACTIVO_2024[[#All],[Nombre completo]],[1]!PERSONAL_ACTIVO_2024[[#All],[Documento identidad]],"",0)</f>
        <v>10267189</v>
      </c>
      <c r="Q178" s="159">
        <v>184</v>
      </c>
      <c r="R178" s="42" t="str" cm="1">
        <f t="array" ref="R178">_xlfn.XLOOKUP(Contrato[[#This Row],[CDP]],[1]!DISPONIBILIDADES_2024[[#All],[consecutivo]],[1]!DISPONIBILIDADES_2024[[#All],[fecha_aprobacion]],"",0)</f>
        <v>7/02/2024 17:18</v>
      </c>
      <c r="S178" s="43">
        <f>SUMIF([1]!DISPONIBILIDADES_2024[[#All],[consecutivo]],Contrato[[#This Row],[CDP]],[1]!DISPONIBILIDADES_2024[[#All],[valor_total_rubro]])</f>
        <v>0</v>
      </c>
      <c r="T178" s="44" cm="1">
        <f t="array" ref="T178">_xlfn.XLOOKUP(Contrato[[#This Row],[CONTRATO]]&amp;Contrato[[#This Row],[CDP]],[1]!Corr_Contr_CDP[[#All],[CONTRATO-CDP]],[1]!Corr_Contr_CDP[[#All],[CRP]],_xlfn.XLOOKUP(Contrato[[#This Row],[CDP]],[1]!COMPROMISOS_2024[[#All],[disponibilidad]],[1]!COMPROMISOS_2024[[#All],[consecutivo]],"",0),0)</f>
        <v>998</v>
      </c>
      <c r="U178" s="45" t="str" cm="1">
        <f t="array" ref="U178">+_xlfn.XLOOKUP(Contrato[[#This Row],[RCP]],[1]!COMPROMISOS_2024[[#All],[consecutivo]],[1]!COMPROMISOS_2024[[#All],[fecha_aprobacion]],"",0)</f>
        <v>16/02/2024 13:54</v>
      </c>
      <c r="V178" s="46">
        <f>SUMIF([1]!COMPROMISOS_2024[[#All],[consecutivo]],Contrato[[#This Row],[RCP]],[1]!COMPROMISOS_2024[[#All],[valor_total]])</f>
        <v>23714292</v>
      </c>
      <c r="W178" s="47">
        <v>45337</v>
      </c>
      <c r="X178" s="47">
        <v>45338</v>
      </c>
      <c r="Y178" s="48">
        <v>45338</v>
      </c>
      <c r="Z178" s="49">
        <v>45519</v>
      </c>
      <c r="AA178" s="123" t="s">
        <v>307</v>
      </c>
      <c r="AB178" s="160" t="s">
        <v>293</v>
      </c>
      <c r="AC178" s="179"/>
      <c r="AD178" s="180">
        <v>202000003772</v>
      </c>
      <c r="AE178" s="54" t="s">
        <v>75</v>
      </c>
      <c r="AF178" s="55" t="str">
        <f>TEXT(LEFT(Contrato[[#This Row],[CONTRATO]],3),"0")</f>
        <v>152</v>
      </c>
      <c r="AG178" s="55" t="str">
        <f>IF(LEN(Contrato[[#This Row],[Contrato2]])=3,Contrato[[#This Row],[Contrato2]],TEXT(Contrato[[#This Row],[Contrato2]],"000"))</f>
        <v>152</v>
      </c>
      <c r="AH178" s="56">
        <f ca="1">IFERROR(_xlfn.DAYS(Contrato[[#This Row],[Fecha Proyectada liquidación]],TODAY())/30,"")</f>
        <v>-2.4666666666666668</v>
      </c>
      <c r="AI178" s="57">
        <f>+Contrato[[#This Row],[FECHA TERMINACIÓN ]]+120</f>
        <v>45639</v>
      </c>
      <c r="AK178" s="59" t="str">
        <f ca="1">IF(Contrato[[#This Row],[FECHA TERMINACIÓN ]]&lt;TODAY(), "Terminado",IF(ISNUMBER(Contrato[[#This Row],[Fecha Real de liquiidación ]]),"Liquidado",IF(Contrato[[#This Row],[FECHA TERMINACIÓN ]]&gt;=TODAY(),"En ejecución","")))</f>
        <v>Terminado</v>
      </c>
      <c r="AL178" s="60">
        <f>SUMIF([1]!COMPROMISOS_2024[[#All],[consecutivo]],Contrato[[#This Row],[RCP]],[1]!COMPROMISOS_2024[[#All],[Total pagado]])</f>
        <v>23714292</v>
      </c>
      <c r="AM178" s="61">
        <f>IFERROR(Contrato[[#This Row],[Pagos]]/Contrato[[#This Row],[VALOR CONTRATO]],0)</f>
        <v>1</v>
      </c>
      <c r="AN178" s="104">
        <f>+Contrato[[#This Row],[VALOR CONTRATO]]-Contrato[[#This Row],[Pagos]]</f>
        <v>0</v>
      </c>
      <c r="AO178" s="54" t="str" cm="1">
        <f t="array" ref="AO178">_xlfn.XLOOKUP(Contrato[[#This Row],[DOCUMENTO ]],[1]!PERSONAL_ACTIVO_2024[[#All],[Documento identidad]],[1]!PERSONAL_ACTIVO_2024[[#All],[Mail ]],0,0)</f>
        <v>ahiguitae@indeportesantioquia.gov.co</v>
      </c>
      <c r="AP178" s="54" t="str" cm="1">
        <f t="array" ref="AP178">_xlfn.XLOOKUP(Contrato[[#This Row],[DOCUMENTO]],[1]!PERSONAL_ACTIVO_2024[[#All],[Documento identidad]],[1]!PERSONAL_ACTIVO_2024[[#All],[Mail ]],0,0)</f>
        <v>hveleza@indeportesantioquia.gov.co</v>
      </c>
      <c r="AQ178" s="54" cm="1">
        <f t="array" ref="AQ178">IF(ISBLANK(Contrato[[#This Row],[DEPENDENCIA ]]),0,IFERROR(_xlfn.XLOOKUP(Contrato[[#This Row],[DEPENDENCIA ]],[1]!PERSONAL_ACTIVO_2024[[#All],[Dependencia]],[1]!PERSONAL_ACTIVO_2024[[#All],[Mail ]],0,0),0))</f>
        <v>0</v>
      </c>
    </row>
    <row r="179" spans="1:43" s="54" customFormat="1" ht="34.5" customHeight="1" x14ac:dyDescent="0.25">
      <c r="A179" s="27">
        <v>257</v>
      </c>
      <c r="B179" s="26">
        <v>153</v>
      </c>
      <c r="C179" s="28" t="s">
        <v>551</v>
      </c>
      <c r="D179" s="81" t="s">
        <v>123</v>
      </c>
      <c r="E179" s="64" t="s">
        <v>111</v>
      </c>
      <c r="F179" s="114" t="s">
        <v>142</v>
      </c>
      <c r="G179" s="146" t="s">
        <v>552</v>
      </c>
      <c r="H179" s="130">
        <v>80040215</v>
      </c>
      <c r="I179" s="147">
        <v>3952382</v>
      </c>
      <c r="J179" s="148">
        <v>23714292</v>
      </c>
      <c r="K179" s="113" t="s">
        <v>48</v>
      </c>
      <c r="L179" s="96" t="s">
        <v>48</v>
      </c>
      <c r="M179" s="97" t="s">
        <v>218</v>
      </c>
      <c r="N179" s="98" cm="1">
        <f t="array" ref="N179">_xlfn.XLOOKUP(Contrato[[#This Row],[SUPERVISOR TITULAR]],[1]!PERSONAL_ACTIVO_2024[[#All],[Nombre completo]],[1]!PERSONAL_ACTIVO_2024[[#All],[Documento identidad]],"",0)</f>
        <v>98556206</v>
      </c>
      <c r="O179" s="97" t="s">
        <v>222</v>
      </c>
      <c r="P179" s="99" cm="1">
        <f t="array" ref="P179">_xlfn.XLOOKUP(Contrato[[#This Row],[SUPERVISOR SUPLENTE ]],[1]!PERSONAL_ACTIVO_2024[[#All],[Nombre completo]],[1]!PERSONAL_ACTIVO_2024[[#All],[Documento identidad]],"",0)</f>
        <v>10267189</v>
      </c>
      <c r="Q179" s="159">
        <v>185</v>
      </c>
      <c r="R179" s="42" t="str" cm="1">
        <f t="array" ref="R179">_xlfn.XLOOKUP(Contrato[[#This Row],[CDP]],[1]!DISPONIBILIDADES_2024[[#All],[consecutivo]],[1]!DISPONIBILIDADES_2024[[#All],[fecha_aprobacion]],"",0)</f>
        <v>7/02/2024 17:22</v>
      </c>
      <c r="S179" s="43">
        <f>SUMIF([1]!DISPONIBILIDADES_2024[[#All],[consecutivo]],Contrato[[#This Row],[CDP]],[1]!DISPONIBILIDADES_2024[[#All],[valor_total_rubro]])</f>
        <v>0</v>
      </c>
      <c r="T179" s="44" cm="1">
        <f t="array" ref="T179">_xlfn.XLOOKUP(Contrato[[#This Row],[CONTRATO]]&amp;Contrato[[#This Row],[CDP]],[1]!Corr_Contr_CDP[[#All],[CONTRATO-CDP]],[1]!Corr_Contr_CDP[[#All],[CRP]],_xlfn.XLOOKUP(Contrato[[#This Row],[CDP]],[1]!COMPROMISOS_2024[[#All],[disponibilidad]],[1]!COMPROMISOS_2024[[#All],[consecutivo]],"",0),0)</f>
        <v>1034</v>
      </c>
      <c r="U179" s="45" t="str" cm="1">
        <f t="array" ref="U179">+_xlfn.XLOOKUP(Contrato[[#This Row],[RCP]],[1]!COMPROMISOS_2024[[#All],[consecutivo]],[1]!COMPROMISOS_2024[[#All],[fecha_aprobacion]],"",0)</f>
        <v>16/02/2024 16:31</v>
      </c>
      <c r="V179" s="46">
        <f>SUMIF([1]!COMPROMISOS_2024[[#All],[consecutivo]],Contrato[[#This Row],[RCP]],[1]!COMPROMISOS_2024[[#All],[valor_total]])</f>
        <v>23714292</v>
      </c>
      <c r="W179" s="47">
        <v>45337</v>
      </c>
      <c r="X179" s="47">
        <v>45338</v>
      </c>
      <c r="Y179" s="48">
        <v>45338</v>
      </c>
      <c r="Z179" s="49">
        <v>45519</v>
      </c>
      <c r="AA179" s="123" t="s">
        <v>307</v>
      </c>
      <c r="AB179" s="160" t="s">
        <v>293</v>
      </c>
      <c r="AC179" s="160"/>
      <c r="AD179" s="103">
        <v>202000003773</v>
      </c>
      <c r="AE179" s="181" t="s">
        <v>75</v>
      </c>
      <c r="AF179" s="55" t="str">
        <f>TEXT(LEFT(Contrato[[#This Row],[CONTRATO]],3),"0")</f>
        <v>153</v>
      </c>
      <c r="AG179" s="55" t="str">
        <f>IF(LEN(Contrato[[#This Row],[Contrato2]])=3,Contrato[[#This Row],[Contrato2]],TEXT(Contrato[[#This Row],[Contrato2]],"000"))</f>
        <v>153</v>
      </c>
      <c r="AH179" s="56">
        <f ca="1">IFERROR(_xlfn.DAYS(Contrato[[#This Row],[Fecha Proyectada liquidación]],TODAY())/30,"")</f>
        <v>-2.4666666666666668</v>
      </c>
      <c r="AI179" s="57">
        <f>+Contrato[[#This Row],[FECHA TERMINACIÓN ]]+120</f>
        <v>45639</v>
      </c>
      <c r="AK179" s="59" t="str">
        <f ca="1">IF(Contrato[[#This Row],[FECHA TERMINACIÓN ]]&lt;TODAY(), "Terminado",IF(ISNUMBER(Contrato[[#This Row],[Fecha Real de liquiidación ]]),"Liquidado",IF(Contrato[[#This Row],[FECHA TERMINACIÓN ]]&gt;=TODAY(),"En ejecución","")))</f>
        <v>Terminado</v>
      </c>
      <c r="AL179" s="60">
        <f>SUMIF([1]!COMPROMISOS_2024[[#All],[consecutivo]],Contrato[[#This Row],[RCP]],[1]!COMPROMISOS_2024[[#All],[Total pagado]])</f>
        <v>23714292</v>
      </c>
      <c r="AM179" s="61">
        <f>IFERROR(Contrato[[#This Row],[Pagos]]/Contrato[[#This Row],[VALOR CONTRATO]],0)</f>
        <v>1</v>
      </c>
      <c r="AN179" s="104">
        <f>+Contrato[[#This Row],[VALOR CONTRATO]]-Contrato[[#This Row],[Pagos]]</f>
        <v>0</v>
      </c>
      <c r="AO179" s="54" t="str" cm="1">
        <f t="array" ref="AO179">_xlfn.XLOOKUP(Contrato[[#This Row],[DOCUMENTO ]],[1]!PERSONAL_ACTIVO_2024[[#All],[Documento identidad]],[1]!PERSONAL_ACTIVO_2024[[#All],[Mail ]],0,0)</f>
        <v>ahiguitae@indeportesantioquia.gov.co</v>
      </c>
      <c r="AP179" s="54" t="str" cm="1">
        <f t="array" ref="AP179">_xlfn.XLOOKUP(Contrato[[#This Row],[DOCUMENTO]],[1]!PERSONAL_ACTIVO_2024[[#All],[Documento identidad]],[1]!PERSONAL_ACTIVO_2024[[#All],[Mail ]],0,0)</f>
        <v>hveleza@indeportesantioquia.gov.co</v>
      </c>
      <c r="AQ179" s="54" cm="1">
        <f t="array" ref="AQ179">IF(ISBLANK(Contrato[[#This Row],[DEPENDENCIA ]]),0,IFERROR(_xlfn.XLOOKUP(Contrato[[#This Row],[DEPENDENCIA ]],[1]!PERSONAL_ACTIVO_2024[[#All],[Dependencia]],[1]!PERSONAL_ACTIVO_2024[[#All],[Mail ]],0,0),0))</f>
        <v>0</v>
      </c>
    </row>
    <row r="180" spans="1:43" s="54" customFormat="1" ht="34.5" customHeight="1" x14ac:dyDescent="0.25">
      <c r="A180" s="27">
        <v>258</v>
      </c>
      <c r="B180" s="26">
        <v>154</v>
      </c>
      <c r="C180" s="28" t="s">
        <v>553</v>
      </c>
      <c r="D180" s="81" t="s">
        <v>123</v>
      </c>
      <c r="E180" s="64" t="s">
        <v>111</v>
      </c>
      <c r="F180" s="114" t="s">
        <v>142</v>
      </c>
      <c r="G180" s="146" t="s">
        <v>554</v>
      </c>
      <c r="H180" s="130">
        <v>98558024</v>
      </c>
      <c r="I180" s="147">
        <v>7908765</v>
      </c>
      <c r="J180" s="148">
        <v>47452590</v>
      </c>
      <c r="K180" s="113" t="s">
        <v>48</v>
      </c>
      <c r="L180" s="96" t="s">
        <v>48</v>
      </c>
      <c r="M180" s="97" t="s">
        <v>222</v>
      </c>
      <c r="N180" s="98" cm="1">
        <f t="array" ref="N180">_xlfn.XLOOKUP(Contrato[[#This Row],[SUPERVISOR TITULAR]],[1]!PERSONAL_ACTIVO_2024[[#All],[Nombre completo]],[1]!PERSONAL_ACTIVO_2024[[#All],[Documento identidad]],"",0)</f>
        <v>10267189</v>
      </c>
      <c r="O180" s="97" t="s">
        <v>218</v>
      </c>
      <c r="P180" s="99" cm="1">
        <f t="array" ref="P180">_xlfn.XLOOKUP(Contrato[[#This Row],[SUPERVISOR SUPLENTE ]],[1]!PERSONAL_ACTIVO_2024[[#All],[Nombre completo]],[1]!PERSONAL_ACTIVO_2024[[#All],[Documento identidad]],"",0)</f>
        <v>98556206</v>
      </c>
      <c r="Q180" s="159">
        <v>186</v>
      </c>
      <c r="R180" s="42" t="str" cm="1">
        <f t="array" ref="R180">_xlfn.XLOOKUP(Contrato[[#This Row],[CDP]],[1]!DISPONIBILIDADES_2024[[#All],[consecutivo]],[1]!DISPONIBILIDADES_2024[[#All],[fecha_aprobacion]],"",0)</f>
        <v>7/02/2024 17:25</v>
      </c>
      <c r="S180" s="43">
        <f>SUMIF([1]!DISPONIBILIDADES_2024[[#All],[consecutivo]],Contrato[[#This Row],[CDP]],[1]!DISPONIBILIDADES_2024[[#All],[valor_total_rubro]])</f>
        <v>0</v>
      </c>
      <c r="T180" s="44" cm="1">
        <f t="array" ref="T180">_xlfn.XLOOKUP(Contrato[[#This Row],[CONTRATO]]&amp;Contrato[[#This Row],[CDP]],[1]!Corr_Contr_CDP[[#All],[CONTRATO-CDP]],[1]!Corr_Contr_CDP[[#All],[CRP]],_xlfn.XLOOKUP(Contrato[[#This Row],[CDP]],[1]!COMPROMISOS_2024[[#All],[disponibilidad]],[1]!COMPROMISOS_2024[[#All],[consecutivo]],"",0),0)</f>
        <v>991</v>
      </c>
      <c r="U180" s="45" t="str" cm="1">
        <f t="array" ref="U180">+_xlfn.XLOOKUP(Contrato[[#This Row],[RCP]],[1]!COMPROMISOS_2024[[#All],[consecutivo]],[1]!COMPROMISOS_2024[[#All],[fecha_aprobacion]],"",0)</f>
        <v>16/02/2024 12:25</v>
      </c>
      <c r="V180" s="46">
        <f>SUMIF([1]!COMPROMISOS_2024[[#All],[consecutivo]],Contrato[[#This Row],[RCP]],[1]!COMPROMISOS_2024[[#All],[valor_total]])</f>
        <v>47452590</v>
      </c>
      <c r="W180" s="47">
        <v>45337</v>
      </c>
      <c r="X180" s="47">
        <v>45338</v>
      </c>
      <c r="Y180" s="48">
        <v>45338</v>
      </c>
      <c r="Z180" s="49">
        <v>45519</v>
      </c>
      <c r="AA180" s="101" t="s">
        <v>307</v>
      </c>
      <c r="AB180" s="160" t="s">
        <v>293</v>
      </c>
      <c r="AC180" s="160"/>
      <c r="AD180" s="103">
        <v>202000003774</v>
      </c>
      <c r="AE180" s="54" t="s">
        <v>555</v>
      </c>
      <c r="AF180" s="55" t="str">
        <f>TEXT(LEFT(Contrato[[#This Row],[CONTRATO]],3),"0")</f>
        <v>154</v>
      </c>
      <c r="AG180" s="55" t="str">
        <f>IF(LEN(Contrato[[#This Row],[Contrato2]])=3,Contrato[[#This Row],[Contrato2]],TEXT(Contrato[[#This Row],[Contrato2]],"000"))</f>
        <v>154</v>
      </c>
      <c r="AH180" s="56">
        <f ca="1">IFERROR(_xlfn.DAYS(Contrato[[#This Row],[Fecha Proyectada liquidación]],TODAY())/30,"")</f>
        <v>-2.4666666666666668</v>
      </c>
      <c r="AI180" s="57">
        <f>+Contrato[[#This Row],[FECHA TERMINACIÓN ]]+120</f>
        <v>45639</v>
      </c>
      <c r="AK180" s="59" t="str">
        <f ca="1">IF(Contrato[[#This Row],[FECHA TERMINACIÓN ]]&lt;TODAY(), "Terminado",IF(ISNUMBER(Contrato[[#This Row],[Fecha Real de liquiidación ]]),"Liquidado",IF(Contrato[[#This Row],[FECHA TERMINACIÓN ]]&gt;=TODAY(),"En ejecución","")))</f>
        <v>Terminado</v>
      </c>
      <c r="AL180" s="60">
        <f>SUMIF([1]!COMPROMISOS_2024[[#All],[consecutivo]],Contrato[[#This Row],[RCP]],[1]!COMPROMISOS_2024[[#All],[Total pagado]])</f>
        <v>47452590</v>
      </c>
      <c r="AM180" s="61">
        <f>IFERROR(Contrato[[#This Row],[Pagos]]/Contrato[[#This Row],[VALOR CONTRATO]],0)</f>
        <v>1</v>
      </c>
      <c r="AN180" s="104">
        <f>+Contrato[[#This Row],[VALOR CONTRATO]]-Contrato[[#This Row],[Pagos]]</f>
        <v>0</v>
      </c>
      <c r="AO180" s="54" t="str" cm="1">
        <f t="array" ref="AO180">_xlfn.XLOOKUP(Contrato[[#This Row],[DOCUMENTO ]],[1]!PERSONAL_ACTIVO_2024[[#All],[Documento identidad]],[1]!PERSONAL_ACTIVO_2024[[#All],[Mail ]],0,0)</f>
        <v>hveleza@indeportesantioquia.gov.co</v>
      </c>
      <c r="AP180" s="54" t="str" cm="1">
        <f t="array" ref="AP180">_xlfn.XLOOKUP(Contrato[[#This Row],[DOCUMENTO]],[1]!PERSONAL_ACTIVO_2024[[#All],[Documento identidad]],[1]!PERSONAL_ACTIVO_2024[[#All],[Mail ]],0,0)</f>
        <v>ahiguitae@indeportesantioquia.gov.co</v>
      </c>
      <c r="AQ180" s="54" cm="1">
        <f t="array" ref="AQ180">IF(ISBLANK(Contrato[[#This Row],[DEPENDENCIA ]]),0,IFERROR(_xlfn.XLOOKUP(Contrato[[#This Row],[DEPENDENCIA ]],[1]!PERSONAL_ACTIVO_2024[[#All],[Dependencia]],[1]!PERSONAL_ACTIVO_2024[[#All],[Mail ]],0,0),0))</f>
        <v>0</v>
      </c>
    </row>
    <row r="181" spans="1:43" s="54" customFormat="1" ht="34.5" customHeight="1" x14ac:dyDescent="0.25">
      <c r="A181" s="27">
        <v>571</v>
      </c>
      <c r="B181" s="26">
        <v>154</v>
      </c>
      <c r="C181" s="28" t="s">
        <v>556</v>
      </c>
      <c r="D181" s="81" t="s">
        <v>123</v>
      </c>
      <c r="E181" s="64" t="s">
        <v>45</v>
      </c>
      <c r="F181" s="114" t="s">
        <v>142</v>
      </c>
      <c r="G181" s="146" t="s">
        <v>554</v>
      </c>
      <c r="H181" s="130">
        <v>98558024</v>
      </c>
      <c r="I181" s="147">
        <v>1502665</v>
      </c>
      <c r="J181" s="148">
        <v>9015992</v>
      </c>
      <c r="K181" s="154" t="s">
        <v>557</v>
      </c>
      <c r="L181" s="96" t="s">
        <v>48</v>
      </c>
      <c r="M181" s="97" t="s">
        <v>222</v>
      </c>
      <c r="N181" s="98" cm="1">
        <f t="array" ref="N181">_xlfn.XLOOKUP(Contrato[[#This Row],[SUPERVISOR TITULAR]],[1]!PERSONAL_ACTIVO_2024[[#All],[Nombre completo]],[1]!PERSONAL_ACTIVO_2024[[#All],[Documento identidad]],"",0)</f>
        <v>10267189</v>
      </c>
      <c r="O181" s="97" t="s">
        <v>218</v>
      </c>
      <c r="P181" s="99" cm="1">
        <f t="array" ref="P181">_xlfn.XLOOKUP(Contrato[[#This Row],[SUPERVISOR SUPLENTE ]],[1]!PERSONAL_ACTIVO_2024[[#All],[Nombre completo]],[1]!PERSONAL_ACTIVO_2024[[#All],[Documento identidad]],"",0)</f>
        <v>98556206</v>
      </c>
      <c r="Q181" s="159">
        <v>267</v>
      </c>
      <c r="R181" s="42" t="str" cm="1">
        <f t="array" ref="R181">_xlfn.XLOOKUP(Contrato[[#This Row],[CDP]],[1]!DISPONIBILIDADES_2024[[#All],[consecutivo]],[1]!DISPONIBILIDADES_2024[[#All],[fecha_aprobacion]],"",0)</f>
        <v>27/02/2024 8:02</v>
      </c>
      <c r="S181" s="43">
        <f>SUMIF([1]!DISPONIBILIDADES_2024[[#All],[consecutivo]],Contrato[[#This Row],[CDP]],[1]!DISPONIBILIDADES_2024[[#All],[valor_total_rubro]])</f>
        <v>0</v>
      </c>
      <c r="T181" s="44" cm="1">
        <f t="array" ref="T181">_xlfn.XLOOKUP(Contrato[[#This Row],[CONTRATO]]&amp;Contrato[[#This Row],[CDP]],[1]!Corr_Contr_CDP[[#All],[CONTRATO-CDP]],[1]!Corr_Contr_CDP[[#All],[CRP]],_xlfn.XLOOKUP(Contrato[[#This Row],[CDP]],[1]!COMPROMISOS_2024[[#All],[disponibilidad]],[1]!COMPROMISOS_2024[[#All],[consecutivo]],"",0),0)</f>
        <v>2223</v>
      </c>
      <c r="U181" s="45" t="str" cm="1">
        <f t="array" ref="U181">+_xlfn.XLOOKUP(Contrato[[#This Row],[RCP]],[1]!COMPROMISOS_2024[[#All],[consecutivo]],[1]!COMPROMISOS_2024[[#All],[fecha_aprobacion]],"",0)</f>
        <v>4/04/2024 9:09</v>
      </c>
      <c r="V181" s="46">
        <f>SUMIF([1]!COMPROMISOS_2024[[#All],[consecutivo]],Contrato[[#This Row],[RCP]],[1]!COMPROMISOS_2024[[#All],[valor_total]])</f>
        <v>9015992</v>
      </c>
      <c r="W181" s="47">
        <v>45337</v>
      </c>
      <c r="X181" s="47">
        <v>45338</v>
      </c>
      <c r="Y181" s="48">
        <v>45338</v>
      </c>
      <c r="Z181" s="49">
        <v>45519</v>
      </c>
      <c r="AA181" s="101" t="s">
        <v>307</v>
      </c>
      <c r="AB181" s="160" t="s">
        <v>293</v>
      </c>
      <c r="AC181" s="160"/>
      <c r="AD181" s="103">
        <v>202000003774</v>
      </c>
      <c r="AE181" s="54" t="s">
        <v>555</v>
      </c>
      <c r="AF181" s="55" t="str">
        <f>TEXT(LEFT(Contrato[[#This Row],[CONTRATO]],3),"0")</f>
        <v>154</v>
      </c>
      <c r="AG181" s="55" t="str">
        <f>IF(LEN(Contrato[[#This Row],[Contrato2]])=3,Contrato[[#This Row],[Contrato2]],TEXT(Contrato[[#This Row],[Contrato2]],"000"))</f>
        <v>154</v>
      </c>
      <c r="AH181" s="56">
        <f ca="1">IFERROR(_xlfn.DAYS(Contrato[[#This Row],[Fecha Proyectada liquidación]],TODAY())/30,"")</f>
        <v>-2.4666666666666668</v>
      </c>
      <c r="AI181" s="57">
        <f>+Contrato[[#This Row],[FECHA TERMINACIÓN ]]+120</f>
        <v>45639</v>
      </c>
      <c r="AK181" s="59" t="str">
        <f ca="1">IF(Contrato[[#This Row],[FECHA TERMINACIÓN ]]&lt;TODAY(), "Terminado",IF(ISNUMBER(Contrato[[#This Row],[Fecha Real de liquiidación ]]),"Liquidado",IF(Contrato[[#This Row],[FECHA TERMINACIÓN ]]&gt;=TODAY(),"En ejecución","")))</f>
        <v>Terminado</v>
      </c>
      <c r="AL181" s="60">
        <f>SUMIF([1]!COMPROMISOS_2024[[#All],[consecutivo]],Contrato[[#This Row],[RCP]],[1]!COMPROMISOS_2024[[#All],[Total pagado]])</f>
        <v>9015991</v>
      </c>
      <c r="AM181" s="61">
        <f>IFERROR(Contrato[[#This Row],[Pagos]]/Contrato[[#This Row],[VALOR CONTRATO]],0)</f>
        <v>0.99999988908597082</v>
      </c>
      <c r="AN181" s="104">
        <f>+Contrato[[#This Row],[VALOR CONTRATO]]-Contrato[[#This Row],[Pagos]]</f>
        <v>1</v>
      </c>
      <c r="AO181" s="54" t="str" cm="1">
        <f t="array" ref="AO181">_xlfn.XLOOKUP(Contrato[[#This Row],[DOCUMENTO ]],[1]!PERSONAL_ACTIVO_2024[[#All],[Documento identidad]],[1]!PERSONAL_ACTIVO_2024[[#All],[Mail ]],0,0)</f>
        <v>hveleza@indeportesantioquia.gov.co</v>
      </c>
      <c r="AP181" s="54" t="str" cm="1">
        <f t="array" ref="AP181">_xlfn.XLOOKUP(Contrato[[#This Row],[DOCUMENTO]],[1]!PERSONAL_ACTIVO_2024[[#All],[Documento identidad]],[1]!PERSONAL_ACTIVO_2024[[#All],[Mail ]],0,0)</f>
        <v>ahiguitae@indeportesantioquia.gov.co</v>
      </c>
      <c r="AQ181" s="54" cm="1">
        <f t="array" ref="AQ181">IF(ISBLANK(Contrato[[#This Row],[DEPENDENCIA ]]),0,IFERROR(_xlfn.XLOOKUP(Contrato[[#This Row],[DEPENDENCIA ]],[1]!PERSONAL_ACTIVO_2024[[#All],[Dependencia]],[1]!PERSONAL_ACTIVO_2024[[#All],[Mail ]],0,0),0))</f>
        <v>0</v>
      </c>
    </row>
    <row r="182" spans="1:43" s="54" customFormat="1" ht="34.5" customHeight="1" x14ac:dyDescent="0.25">
      <c r="A182" s="27">
        <v>259</v>
      </c>
      <c r="B182" s="26">
        <v>155</v>
      </c>
      <c r="C182" s="28" t="s">
        <v>558</v>
      </c>
      <c r="D182" s="81" t="s">
        <v>123</v>
      </c>
      <c r="E182" s="64" t="s">
        <v>111</v>
      </c>
      <c r="F182" s="114" t="s">
        <v>142</v>
      </c>
      <c r="G182" s="146" t="s">
        <v>559</v>
      </c>
      <c r="H182" s="130">
        <v>71216094</v>
      </c>
      <c r="I182" s="147">
        <v>6920169</v>
      </c>
      <c r="J182" s="148">
        <v>41521014</v>
      </c>
      <c r="K182" s="113" t="s">
        <v>48</v>
      </c>
      <c r="L182" s="96" t="s">
        <v>48</v>
      </c>
      <c r="M182" s="97" t="s">
        <v>222</v>
      </c>
      <c r="N182" s="98" cm="1">
        <f t="array" ref="N182">_xlfn.XLOOKUP(Contrato[[#This Row],[SUPERVISOR TITULAR]],[1]!PERSONAL_ACTIVO_2024[[#All],[Nombre completo]],[1]!PERSONAL_ACTIVO_2024[[#All],[Documento identidad]],"",0)</f>
        <v>10267189</v>
      </c>
      <c r="O182" s="97" t="s">
        <v>218</v>
      </c>
      <c r="P182" s="99" cm="1">
        <f t="array" ref="P182">_xlfn.XLOOKUP(Contrato[[#This Row],[SUPERVISOR SUPLENTE ]],[1]!PERSONAL_ACTIVO_2024[[#All],[Nombre completo]],[1]!PERSONAL_ACTIVO_2024[[#All],[Documento identidad]],"",0)</f>
        <v>98556206</v>
      </c>
      <c r="Q182" s="159">
        <v>187</v>
      </c>
      <c r="R182" s="42" t="str" cm="1">
        <f t="array" ref="R182">_xlfn.XLOOKUP(Contrato[[#This Row],[CDP]],[1]!DISPONIBILIDADES_2024[[#All],[consecutivo]],[1]!DISPONIBILIDADES_2024[[#All],[fecha_aprobacion]],"",0)</f>
        <v>7/02/2024 17:27</v>
      </c>
      <c r="S182" s="43">
        <f>SUMIF([1]!DISPONIBILIDADES_2024[[#All],[consecutivo]],Contrato[[#This Row],[CDP]],[1]!DISPONIBILIDADES_2024[[#All],[valor_total_rubro]])</f>
        <v>0</v>
      </c>
      <c r="T182" s="44" cm="1">
        <f t="array" ref="T182">_xlfn.XLOOKUP(Contrato[[#This Row],[CONTRATO]]&amp;Contrato[[#This Row],[CDP]],[1]!Corr_Contr_CDP[[#All],[CONTRATO-CDP]],[1]!Corr_Contr_CDP[[#All],[CRP]],_xlfn.XLOOKUP(Contrato[[#This Row],[CDP]],[1]!COMPROMISOS_2024[[#All],[disponibilidad]],[1]!COMPROMISOS_2024[[#All],[consecutivo]],"",0),0)</f>
        <v>1001</v>
      </c>
      <c r="U182" s="45" t="str" cm="1">
        <f t="array" ref="U182">+_xlfn.XLOOKUP(Contrato[[#This Row],[RCP]],[1]!COMPROMISOS_2024[[#All],[consecutivo]],[1]!COMPROMISOS_2024[[#All],[fecha_aprobacion]],"",0)</f>
        <v>16/02/2024 13:58</v>
      </c>
      <c r="V182" s="46">
        <f>SUMIF([1]!COMPROMISOS_2024[[#All],[consecutivo]],Contrato[[#This Row],[RCP]],[1]!COMPROMISOS_2024[[#All],[valor_total]])</f>
        <v>41521014</v>
      </c>
      <c r="W182" s="47">
        <v>45337</v>
      </c>
      <c r="X182" s="47">
        <v>45338</v>
      </c>
      <c r="Y182" s="48">
        <v>45338</v>
      </c>
      <c r="Z182" s="49">
        <v>45519</v>
      </c>
      <c r="AA182" s="101" t="s">
        <v>307</v>
      </c>
      <c r="AB182" s="160" t="s">
        <v>293</v>
      </c>
      <c r="AC182" s="160"/>
      <c r="AD182" s="103">
        <v>202000003775</v>
      </c>
      <c r="AE182" s="54" t="s">
        <v>75</v>
      </c>
      <c r="AF182" s="55" t="str">
        <f>TEXT(LEFT(Contrato[[#This Row],[CONTRATO]],3),"0")</f>
        <v>155</v>
      </c>
      <c r="AG182" s="55" t="str">
        <f>IF(LEN(Contrato[[#This Row],[Contrato2]])=3,Contrato[[#This Row],[Contrato2]],TEXT(Contrato[[#This Row],[Contrato2]],"000"))</f>
        <v>155</v>
      </c>
      <c r="AH182" s="56">
        <f ca="1">IFERROR(_xlfn.DAYS(Contrato[[#This Row],[Fecha Proyectada liquidación]],TODAY())/30,"")</f>
        <v>-2.4666666666666668</v>
      </c>
      <c r="AI182" s="57">
        <f>+Contrato[[#This Row],[FECHA TERMINACIÓN ]]+120</f>
        <v>45639</v>
      </c>
      <c r="AK182" s="59" t="str">
        <f ca="1">IF(Contrato[[#This Row],[FECHA TERMINACIÓN ]]&lt;TODAY(), "Terminado",IF(ISNUMBER(Contrato[[#This Row],[Fecha Real de liquiidación ]]),"Liquidado",IF(Contrato[[#This Row],[FECHA TERMINACIÓN ]]&gt;=TODAY(),"En ejecución","")))</f>
        <v>Terminado</v>
      </c>
      <c r="AL182" s="60">
        <f>SUMIF([1]!COMPROMISOS_2024[[#All],[consecutivo]],Contrato[[#This Row],[RCP]],[1]!COMPROMISOS_2024[[#All],[Total pagado]])</f>
        <v>41521014</v>
      </c>
      <c r="AM182" s="61">
        <f>IFERROR(Contrato[[#This Row],[Pagos]]/Contrato[[#This Row],[VALOR CONTRATO]],0)</f>
        <v>1</v>
      </c>
      <c r="AN182" s="104">
        <f>+Contrato[[#This Row],[VALOR CONTRATO]]-Contrato[[#This Row],[Pagos]]</f>
        <v>0</v>
      </c>
      <c r="AO182" s="54" t="str" cm="1">
        <f t="array" ref="AO182">_xlfn.XLOOKUP(Contrato[[#This Row],[DOCUMENTO ]],[1]!PERSONAL_ACTIVO_2024[[#All],[Documento identidad]],[1]!PERSONAL_ACTIVO_2024[[#All],[Mail ]],0,0)</f>
        <v>hveleza@indeportesantioquia.gov.co</v>
      </c>
      <c r="AP182" s="54" t="str" cm="1">
        <f t="array" ref="AP182">_xlfn.XLOOKUP(Contrato[[#This Row],[DOCUMENTO]],[1]!PERSONAL_ACTIVO_2024[[#All],[Documento identidad]],[1]!PERSONAL_ACTIVO_2024[[#All],[Mail ]],0,0)</f>
        <v>ahiguitae@indeportesantioquia.gov.co</v>
      </c>
      <c r="AQ182" s="54" cm="1">
        <f t="array" ref="AQ182">IF(ISBLANK(Contrato[[#This Row],[DEPENDENCIA ]]),0,IFERROR(_xlfn.XLOOKUP(Contrato[[#This Row],[DEPENDENCIA ]],[1]!PERSONAL_ACTIVO_2024[[#All],[Dependencia]],[1]!PERSONAL_ACTIVO_2024[[#All],[Mail ]],0,0),0))</f>
        <v>0</v>
      </c>
    </row>
    <row r="183" spans="1:43" s="54" customFormat="1" ht="34.5" customHeight="1" x14ac:dyDescent="0.25">
      <c r="A183" s="27">
        <v>260</v>
      </c>
      <c r="B183" s="26">
        <v>156</v>
      </c>
      <c r="C183" s="28" t="s">
        <v>560</v>
      </c>
      <c r="D183" s="81" t="s">
        <v>123</v>
      </c>
      <c r="E183" s="64" t="s">
        <v>111</v>
      </c>
      <c r="F183" s="114" t="s">
        <v>142</v>
      </c>
      <c r="G183" s="146" t="s">
        <v>561</v>
      </c>
      <c r="H183" s="130">
        <v>1037580044</v>
      </c>
      <c r="I183" s="147">
        <v>2574842</v>
      </c>
      <c r="J183" s="148">
        <v>15449052</v>
      </c>
      <c r="K183" s="113" t="s">
        <v>48</v>
      </c>
      <c r="L183" s="96" t="s">
        <v>48</v>
      </c>
      <c r="M183" s="97" t="s">
        <v>222</v>
      </c>
      <c r="N183" s="98" cm="1">
        <f t="array" ref="N183">_xlfn.XLOOKUP(Contrato[[#This Row],[SUPERVISOR TITULAR]],[1]!PERSONAL_ACTIVO_2024[[#All],[Nombre completo]],[1]!PERSONAL_ACTIVO_2024[[#All],[Documento identidad]],"",0)</f>
        <v>10267189</v>
      </c>
      <c r="O183" s="97" t="s">
        <v>218</v>
      </c>
      <c r="P183" s="99" cm="1">
        <f t="array" ref="P183">_xlfn.XLOOKUP(Contrato[[#This Row],[SUPERVISOR SUPLENTE ]],[1]!PERSONAL_ACTIVO_2024[[#All],[Nombre completo]],[1]!PERSONAL_ACTIVO_2024[[#All],[Documento identidad]],"",0)</f>
        <v>98556206</v>
      </c>
      <c r="Q183" s="159">
        <v>188</v>
      </c>
      <c r="R183" s="42" t="str" cm="1">
        <f t="array" ref="R183">_xlfn.XLOOKUP(Contrato[[#This Row],[CDP]],[1]!DISPONIBILIDADES_2024[[#All],[consecutivo]],[1]!DISPONIBILIDADES_2024[[#All],[fecha_aprobacion]],"",0)</f>
        <v>7/02/2024 17:29</v>
      </c>
      <c r="S183" s="43">
        <f>SUMIF([1]!DISPONIBILIDADES_2024[[#All],[consecutivo]],Contrato[[#This Row],[CDP]],[1]!DISPONIBILIDADES_2024[[#All],[valor_total_rubro]])</f>
        <v>0</v>
      </c>
      <c r="T183" s="44" cm="1">
        <f t="array" ref="T183">_xlfn.XLOOKUP(Contrato[[#This Row],[CONTRATO]]&amp;Contrato[[#This Row],[CDP]],[1]!Corr_Contr_CDP[[#All],[CONTRATO-CDP]],[1]!Corr_Contr_CDP[[#All],[CRP]],_xlfn.XLOOKUP(Contrato[[#This Row],[CDP]],[1]!COMPROMISOS_2024[[#All],[disponibilidad]],[1]!COMPROMISOS_2024[[#All],[consecutivo]],"",0),0)</f>
        <v>1010</v>
      </c>
      <c r="U183" s="45" t="str" cm="1">
        <f t="array" ref="U183">+_xlfn.XLOOKUP(Contrato[[#This Row],[RCP]],[1]!COMPROMISOS_2024[[#All],[consecutivo]],[1]!COMPROMISOS_2024[[#All],[fecha_aprobacion]],"",0)</f>
        <v>16/02/2024 14:30</v>
      </c>
      <c r="V183" s="46">
        <f>SUMIF([1]!COMPROMISOS_2024[[#All],[consecutivo]],Contrato[[#This Row],[RCP]],[1]!COMPROMISOS_2024[[#All],[valor_total]])</f>
        <v>15449052</v>
      </c>
      <c r="W183" s="47">
        <v>45337</v>
      </c>
      <c r="X183" s="47">
        <v>45338</v>
      </c>
      <c r="Y183" s="48">
        <v>45338</v>
      </c>
      <c r="Z183" s="49">
        <v>45519</v>
      </c>
      <c r="AA183" s="182" t="s">
        <v>562</v>
      </c>
      <c r="AB183" s="160" t="s">
        <v>293</v>
      </c>
      <c r="AC183" s="160"/>
      <c r="AD183" s="103">
        <v>202000003785</v>
      </c>
      <c r="AE183" s="54" t="s">
        <v>75</v>
      </c>
      <c r="AF183" s="55" t="str">
        <f>TEXT(LEFT(Contrato[[#This Row],[CONTRATO]],3),"0")</f>
        <v>156</v>
      </c>
      <c r="AG183" s="55" t="str">
        <f>IF(LEN(Contrato[[#This Row],[Contrato2]])=3,Contrato[[#This Row],[Contrato2]],TEXT(Contrato[[#This Row],[Contrato2]],"000"))</f>
        <v>156</v>
      </c>
      <c r="AH183" s="56">
        <f ca="1">IFERROR(_xlfn.DAYS(Contrato[[#This Row],[Fecha Proyectada liquidación]],TODAY())/30,"")</f>
        <v>-2.4666666666666668</v>
      </c>
      <c r="AI183" s="57">
        <f>+Contrato[[#This Row],[FECHA TERMINACIÓN ]]+120</f>
        <v>45639</v>
      </c>
      <c r="AK183" s="59" t="str">
        <f ca="1">IF(Contrato[[#This Row],[FECHA TERMINACIÓN ]]&lt;TODAY(), "Terminado",IF(ISNUMBER(Contrato[[#This Row],[Fecha Real de liquiidación ]]),"Liquidado",IF(Contrato[[#This Row],[FECHA TERMINACIÓN ]]&gt;=TODAY(),"En ejecución","")))</f>
        <v>Terminado</v>
      </c>
      <c r="AL183" s="60">
        <f>SUMIF([1]!COMPROMISOS_2024[[#All],[consecutivo]],Contrato[[#This Row],[RCP]],[1]!COMPROMISOS_2024[[#All],[Total pagado]])</f>
        <v>15449052</v>
      </c>
      <c r="AM183" s="61">
        <f>IFERROR(Contrato[[#This Row],[Pagos]]/Contrato[[#This Row],[VALOR CONTRATO]],0)</f>
        <v>1</v>
      </c>
      <c r="AN183" s="104">
        <f>+Contrato[[#This Row],[VALOR CONTRATO]]-Contrato[[#This Row],[Pagos]]</f>
        <v>0</v>
      </c>
      <c r="AO183" s="54" t="str" cm="1">
        <f t="array" ref="AO183">_xlfn.XLOOKUP(Contrato[[#This Row],[DOCUMENTO ]],[1]!PERSONAL_ACTIVO_2024[[#All],[Documento identidad]],[1]!PERSONAL_ACTIVO_2024[[#All],[Mail ]],0,0)</f>
        <v>hveleza@indeportesantioquia.gov.co</v>
      </c>
      <c r="AP183" s="54" t="str" cm="1">
        <f t="array" ref="AP183">_xlfn.XLOOKUP(Contrato[[#This Row],[DOCUMENTO]],[1]!PERSONAL_ACTIVO_2024[[#All],[Documento identidad]],[1]!PERSONAL_ACTIVO_2024[[#All],[Mail ]],0,0)</f>
        <v>ahiguitae@indeportesantioquia.gov.co</v>
      </c>
      <c r="AQ183" s="54" cm="1">
        <f t="array" ref="AQ183">IF(ISBLANK(Contrato[[#This Row],[DEPENDENCIA ]]),0,IFERROR(_xlfn.XLOOKUP(Contrato[[#This Row],[DEPENDENCIA ]],[1]!PERSONAL_ACTIVO_2024[[#All],[Dependencia]],[1]!PERSONAL_ACTIVO_2024[[#All],[Mail ]],0,0),0))</f>
        <v>0</v>
      </c>
    </row>
    <row r="184" spans="1:43" s="54" customFormat="1" ht="34.5" customHeight="1" x14ac:dyDescent="0.25">
      <c r="A184" s="27">
        <v>261</v>
      </c>
      <c r="B184" s="26">
        <v>157</v>
      </c>
      <c r="C184" s="28" t="s">
        <v>563</v>
      </c>
      <c r="D184" s="81" t="s">
        <v>123</v>
      </c>
      <c r="E184" s="64" t="s">
        <v>111</v>
      </c>
      <c r="F184" s="114" t="s">
        <v>142</v>
      </c>
      <c r="G184" s="146" t="s">
        <v>564</v>
      </c>
      <c r="H184" s="130">
        <v>43628018</v>
      </c>
      <c r="I184" s="147">
        <v>2574842</v>
      </c>
      <c r="J184" s="148">
        <v>15449052</v>
      </c>
      <c r="K184" s="113" t="s">
        <v>48</v>
      </c>
      <c r="L184" s="96" t="s">
        <v>48</v>
      </c>
      <c r="M184" s="97" t="s">
        <v>222</v>
      </c>
      <c r="N184" s="98" cm="1">
        <f t="array" ref="N184">_xlfn.XLOOKUP(Contrato[[#This Row],[SUPERVISOR TITULAR]],[1]!PERSONAL_ACTIVO_2024[[#All],[Nombre completo]],[1]!PERSONAL_ACTIVO_2024[[#All],[Documento identidad]],"",0)</f>
        <v>10267189</v>
      </c>
      <c r="O184" s="97" t="s">
        <v>218</v>
      </c>
      <c r="P184" s="99" cm="1">
        <f t="array" ref="P184">_xlfn.XLOOKUP(Contrato[[#This Row],[SUPERVISOR SUPLENTE ]],[1]!PERSONAL_ACTIVO_2024[[#All],[Nombre completo]],[1]!PERSONAL_ACTIVO_2024[[#All],[Documento identidad]],"",0)</f>
        <v>98556206</v>
      </c>
      <c r="Q184" s="159">
        <v>189</v>
      </c>
      <c r="R184" s="42" t="str" cm="1">
        <f t="array" ref="R184">_xlfn.XLOOKUP(Contrato[[#This Row],[CDP]],[1]!DISPONIBILIDADES_2024[[#All],[consecutivo]],[1]!DISPONIBILIDADES_2024[[#All],[fecha_aprobacion]],"",0)</f>
        <v>7/02/2024 17:33</v>
      </c>
      <c r="S184" s="43">
        <f>SUMIF([1]!DISPONIBILIDADES_2024[[#All],[consecutivo]],Contrato[[#This Row],[CDP]],[1]!DISPONIBILIDADES_2024[[#All],[valor_total_rubro]])</f>
        <v>0</v>
      </c>
      <c r="T184" s="44" cm="1">
        <f t="array" ref="T184">_xlfn.XLOOKUP(Contrato[[#This Row],[CONTRATO]]&amp;Contrato[[#This Row],[CDP]],[1]!Corr_Contr_CDP[[#All],[CONTRATO-CDP]],[1]!Corr_Contr_CDP[[#All],[CRP]],_xlfn.XLOOKUP(Contrato[[#This Row],[CDP]],[1]!COMPROMISOS_2024[[#All],[disponibilidad]],[1]!COMPROMISOS_2024[[#All],[consecutivo]],"",0),0)</f>
        <v>1015</v>
      </c>
      <c r="U184" s="45" t="str" cm="1">
        <f t="array" ref="U184">+_xlfn.XLOOKUP(Contrato[[#This Row],[RCP]],[1]!COMPROMISOS_2024[[#All],[consecutivo]],[1]!COMPROMISOS_2024[[#All],[fecha_aprobacion]],"",0)</f>
        <v>16/02/2024 14:59</v>
      </c>
      <c r="V184" s="46">
        <f>SUMIF([1]!COMPROMISOS_2024[[#All],[consecutivo]],Contrato[[#This Row],[RCP]],[1]!COMPROMISOS_2024[[#All],[valor_total]])</f>
        <v>15449052</v>
      </c>
      <c r="W184" s="47">
        <v>45337</v>
      </c>
      <c r="X184" s="47">
        <v>45338</v>
      </c>
      <c r="Y184" s="48">
        <v>45338</v>
      </c>
      <c r="Z184" s="49">
        <v>45519</v>
      </c>
      <c r="AA184" s="123" t="s">
        <v>307</v>
      </c>
      <c r="AB184" s="160" t="s">
        <v>293</v>
      </c>
      <c r="AC184" s="160"/>
      <c r="AD184" s="103">
        <v>202000003786</v>
      </c>
      <c r="AE184" s="54" t="s">
        <v>75</v>
      </c>
      <c r="AF184" s="55" t="str">
        <f>TEXT(LEFT(Contrato[[#This Row],[CONTRATO]],3),"0")</f>
        <v>157</v>
      </c>
      <c r="AG184" s="55" t="str">
        <f>IF(LEN(Contrato[[#This Row],[Contrato2]])=3,Contrato[[#This Row],[Contrato2]],TEXT(Contrato[[#This Row],[Contrato2]],"000"))</f>
        <v>157</v>
      </c>
      <c r="AH184" s="56">
        <f ca="1">IFERROR(_xlfn.DAYS(Contrato[[#This Row],[Fecha Proyectada liquidación]],TODAY())/30,"")</f>
        <v>-2.4666666666666668</v>
      </c>
      <c r="AI184" s="57">
        <f>+Contrato[[#This Row],[FECHA TERMINACIÓN ]]+120</f>
        <v>45639</v>
      </c>
      <c r="AK184" s="59" t="str">
        <f ca="1">IF(Contrato[[#This Row],[FECHA TERMINACIÓN ]]&lt;TODAY(), "Terminado",IF(ISNUMBER(Contrato[[#This Row],[Fecha Real de liquiidación ]]),"Liquidado",IF(Contrato[[#This Row],[FECHA TERMINACIÓN ]]&gt;=TODAY(),"En ejecución","")))</f>
        <v>Terminado</v>
      </c>
      <c r="AL184" s="60">
        <f>SUMIF([1]!COMPROMISOS_2024[[#All],[consecutivo]],Contrato[[#This Row],[RCP]],[1]!COMPROMISOS_2024[[#All],[Total pagado]])</f>
        <v>15449052</v>
      </c>
      <c r="AM184" s="61">
        <f>IFERROR(Contrato[[#This Row],[Pagos]]/Contrato[[#This Row],[VALOR CONTRATO]],0)</f>
        <v>1</v>
      </c>
      <c r="AN184" s="104">
        <f>+Contrato[[#This Row],[VALOR CONTRATO]]-Contrato[[#This Row],[Pagos]]</f>
        <v>0</v>
      </c>
      <c r="AO184" s="54" t="str" cm="1">
        <f t="array" ref="AO184">_xlfn.XLOOKUP(Contrato[[#This Row],[DOCUMENTO ]],[1]!PERSONAL_ACTIVO_2024[[#All],[Documento identidad]],[1]!PERSONAL_ACTIVO_2024[[#All],[Mail ]],0,0)</f>
        <v>hveleza@indeportesantioquia.gov.co</v>
      </c>
      <c r="AP184" s="54" t="str" cm="1">
        <f t="array" ref="AP184">_xlfn.XLOOKUP(Contrato[[#This Row],[DOCUMENTO]],[1]!PERSONAL_ACTIVO_2024[[#All],[Documento identidad]],[1]!PERSONAL_ACTIVO_2024[[#All],[Mail ]],0,0)</f>
        <v>ahiguitae@indeportesantioquia.gov.co</v>
      </c>
      <c r="AQ184" s="54" cm="1">
        <f t="array" ref="AQ184">IF(ISBLANK(Contrato[[#This Row],[DEPENDENCIA ]]),0,IFERROR(_xlfn.XLOOKUP(Contrato[[#This Row],[DEPENDENCIA ]],[1]!PERSONAL_ACTIVO_2024[[#All],[Dependencia]],[1]!PERSONAL_ACTIVO_2024[[#All],[Mail ]],0,0),0))</f>
        <v>0</v>
      </c>
    </row>
    <row r="185" spans="1:43" s="54" customFormat="1" ht="34.5" customHeight="1" x14ac:dyDescent="0.25">
      <c r="A185" s="27">
        <v>262</v>
      </c>
      <c r="B185" s="26">
        <v>158</v>
      </c>
      <c r="C185" s="28" t="s">
        <v>565</v>
      </c>
      <c r="D185" s="81" t="s">
        <v>123</v>
      </c>
      <c r="E185" s="64" t="s">
        <v>111</v>
      </c>
      <c r="F185" s="114" t="s">
        <v>142</v>
      </c>
      <c r="G185" s="146" t="s">
        <v>566</v>
      </c>
      <c r="H185" s="130">
        <v>1037629422</v>
      </c>
      <c r="I185" s="147">
        <v>3952382</v>
      </c>
      <c r="J185" s="148">
        <v>23714292</v>
      </c>
      <c r="K185" s="113" t="s">
        <v>48</v>
      </c>
      <c r="L185" s="96" t="s">
        <v>48</v>
      </c>
      <c r="M185" s="97" t="s">
        <v>218</v>
      </c>
      <c r="N185" s="98" cm="1">
        <f t="array" ref="N185">_xlfn.XLOOKUP(Contrato[[#This Row],[SUPERVISOR TITULAR]],[1]!PERSONAL_ACTIVO_2024[[#All],[Nombre completo]],[1]!PERSONAL_ACTIVO_2024[[#All],[Documento identidad]],"",0)</f>
        <v>98556206</v>
      </c>
      <c r="O185" s="97" t="s">
        <v>222</v>
      </c>
      <c r="P185" s="99" cm="1">
        <f t="array" ref="P185">_xlfn.XLOOKUP(Contrato[[#This Row],[SUPERVISOR SUPLENTE ]],[1]!PERSONAL_ACTIVO_2024[[#All],[Nombre completo]],[1]!PERSONAL_ACTIVO_2024[[#All],[Documento identidad]],"",0)</f>
        <v>10267189</v>
      </c>
      <c r="Q185" s="159">
        <v>190</v>
      </c>
      <c r="R185" s="42" t="str" cm="1">
        <f t="array" ref="R185">_xlfn.XLOOKUP(Contrato[[#This Row],[CDP]],[1]!DISPONIBILIDADES_2024[[#All],[consecutivo]],[1]!DISPONIBILIDADES_2024[[#All],[fecha_aprobacion]],"",0)</f>
        <v>7/02/2024 17:34</v>
      </c>
      <c r="S185" s="43">
        <f>SUMIF([1]!DISPONIBILIDADES_2024[[#All],[consecutivo]],Contrato[[#This Row],[CDP]],[1]!DISPONIBILIDADES_2024[[#All],[valor_total_rubro]])</f>
        <v>0</v>
      </c>
      <c r="T185" s="44" cm="1">
        <f t="array" ref="T185">_xlfn.XLOOKUP(Contrato[[#This Row],[CONTRATO]]&amp;Contrato[[#This Row],[CDP]],[1]!Corr_Contr_CDP[[#All],[CONTRATO-CDP]],[1]!Corr_Contr_CDP[[#All],[CRP]],_xlfn.XLOOKUP(Contrato[[#This Row],[CDP]],[1]!COMPROMISOS_2024[[#All],[disponibilidad]],[1]!COMPROMISOS_2024[[#All],[consecutivo]],"",0),0)</f>
        <v>1031</v>
      </c>
      <c r="U185" s="45" t="str" cm="1">
        <f t="array" ref="U185">+_xlfn.XLOOKUP(Contrato[[#This Row],[RCP]],[1]!COMPROMISOS_2024[[#All],[consecutivo]],[1]!COMPROMISOS_2024[[#All],[fecha_aprobacion]],"",0)</f>
        <v>16/02/2024 16:24</v>
      </c>
      <c r="V185" s="46">
        <f>SUMIF([1]!COMPROMISOS_2024[[#All],[consecutivo]],Contrato[[#This Row],[RCP]],[1]!COMPROMISOS_2024[[#All],[valor_total]])</f>
        <v>23714292</v>
      </c>
      <c r="W185" s="47">
        <v>45337</v>
      </c>
      <c r="X185" s="47">
        <v>45338</v>
      </c>
      <c r="Y185" s="48">
        <v>45338</v>
      </c>
      <c r="Z185" s="49">
        <v>45519</v>
      </c>
      <c r="AA185" s="123" t="s">
        <v>567</v>
      </c>
      <c r="AB185" s="160" t="s">
        <v>293</v>
      </c>
      <c r="AC185" s="160"/>
      <c r="AD185" s="103">
        <v>202000003787</v>
      </c>
      <c r="AE185" s="54" t="s">
        <v>75</v>
      </c>
      <c r="AF185" s="55" t="str">
        <f>TEXT(LEFT(Contrato[[#This Row],[CONTRATO]],3),"0")</f>
        <v>158</v>
      </c>
      <c r="AG185" s="55" t="str">
        <f>IF(LEN(Contrato[[#This Row],[Contrato2]])=3,Contrato[[#This Row],[Contrato2]],TEXT(Contrato[[#This Row],[Contrato2]],"000"))</f>
        <v>158</v>
      </c>
      <c r="AH185" s="56">
        <f ca="1">IFERROR(_xlfn.DAYS(Contrato[[#This Row],[Fecha Proyectada liquidación]],TODAY())/30,"")</f>
        <v>-2.4666666666666668</v>
      </c>
      <c r="AI185" s="57">
        <f>+Contrato[[#This Row],[FECHA TERMINACIÓN ]]+120</f>
        <v>45639</v>
      </c>
      <c r="AK185" s="59" t="str">
        <f ca="1">IF(Contrato[[#This Row],[FECHA TERMINACIÓN ]]&lt;TODAY(), "Terminado",IF(ISNUMBER(Contrato[[#This Row],[Fecha Real de liquiidación ]]),"Liquidado",IF(Contrato[[#This Row],[FECHA TERMINACIÓN ]]&gt;=TODAY(),"En ejecución","")))</f>
        <v>Terminado</v>
      </c>
      <c r="AL185" s="60">
        <f>SUMIF([1]!COMPROMISOS_2024[[#All],[consecutivo]],Contrato[[#This Row],[RCP]],[1]!COMPROMISOS_2024[[#All],[Total pagado]])</f>
        <v>23714292</v>
      </c>
      <c r="AM185" s="61">
        <f>IFERROR(Contrato[[#This Row],[Pagos]]/Contrato[[#This Row],[VALOR CONTRATO]],0)</f>
        <v>1</v>
      </c>
      <c r="AN185" s="104">
        <f>+Contrato[[#This Row],[VALOR CONTRATO]]-Contrato[[#This Row],[Pagos]]</f>
        <v>0</v>
      </c>
      <c r="AO185" s="54" t="str" cm="1">
        <f t="array" ref="AO185">_xlfn.XLOOKUP(Contrato[[#This Row],[DOCUMENTO ]],[1]!PERSONAL_ACTIVO_2024[[#All],[Documento identidad]],[1]!PERSONAL_ACTIVO_2024[[#All],[Mail ]],0,0)</f>
        <v>ahiguitae@indeportesantioquia.gov.co</v>
      </c>
      <c r="AP185" s="54" t="str" cm="1">
        <f t="array" ref="AP185">_xlfn.XLOOKUP(Contrato[[#This Row],[DOCUMENTO]],[1]!PERSONAL_ACTIVO_2024[[#All],[Documento identidad]],[1]!PERSONAL_ACTIVO_2024[[#All],[Mail ]],0,0)</f>
        <v>hveleza@indeportesantioquia.gov.co</v>
      </c>
      <c r="AQ185" s="54" cm="1">
        <f t="array" ref="AQ185">IF(ISBLANK(Contrato[[#This Row],[DEPENDENCIA ]]),0,IFERROR(_xlfn.XLOOKUP(Contrato[[#This Row],[DEPENDENCIA ]],[1]!PERSONAL_ACTIVO_2024[[#All],[Dependencia]],[1]!PERSONAL_ACTIVO_2024[[#All],[Mail ]],0,0),0))</f>
        <v>0</v>
      </c>
    </row>
    <row r="186" spans="1:43" s="54" customFormat="1" ht="34.5" customHeight="1" x14ac:dyDescent="0.25">
      <c r="A186" s="27">
        <v>263</v>
      </c>
      <c r="B186" s="26">
        <v>159</v>
      </c>
      <c r="C186" s="28" t="s">
        <v>568</v>
      </c>
      <c r="D186" s="81" t="s">
        <v>123</v>
      </c>
      <c r="E186" s="64" t="s">
        <v>111</v>
      </c>
      <c r="F186" s="114" t="s">
        <v>142</v>
      </c>
      <c r="G186" s="146" t="s">
        <v>569</v>
      </c>
      <c r="H186" s="130">
        <v>8105506</v>
      </c>
      <c r="I186" s="147">
        <v>3952382</v>
      </c>
      <c r="J186" s="148">
        <v>23714292</v>
      </c>
      <c r="K186" s="113" t="s">
        <v>48</v>
      </c>
      <c r="L186" s="96" t="s">
        <v>48</v>
      </c>
      <c r="M186" s="97" t="s">
        <v>218</v>
      </c>
      <c r="N186" s="98" cm="1">
        <f t="array" ref="N186">_xlfn.XLOOKUP(Contrato[[#This Row],[SUPERVISOR TITULAR]],[1]!PERSONAL_ACTIVO_2024[[#All],[Nombre completo]],[1]!PERSONAL_ACTIVO_2024[[#All],[Documento identidad]],"",0)</f>
        <v>98556206</v>
      </c>
      <c r="O186" s="97" t="s">
        <v>222</v>
      </c>
      <c r="P186" s="99" cm="1">
        <f t="array" ref="P186">_xlfn.XLOOKUP(Contrato[[#This Row],[SUPERVISOR SUPLENTE ]],[1]!PERSONAL_ACTIVO_2024[[#All],[Nombre completo]],[1]!PERSONAL_ACTIVO_2024[[#All],[Documento identidad]],"",0)</f>
        <v>10267189</v>
      </c>
      <c r="Q186" s="159">
        <v>191</v>
      </c>
      <c r="R186" s="42" t="str" cm="1">
        <f t="array" ref="R186">_xlfn.XLOOKUP(Contrato[[#This Row],[CDP]],[1]!DISPONIBILIDADES_2024[[#All],[consecutivo]],[1]!DISPONIBILIDADES_2024[[#All],[fecha_aprobacion]],"",0)</f>
        <v>7/02/2024 17:36</v>
      </c>
      <c r="S186" s="43">
        <f>SUMIF([1]!DISPONIBILIDADES_2024[[#All],[consecutivo]],Contrato[[#This Row],[CDP]],[1]!DISPONIBILIDADES_2024[[#All],[valor_total_rubro]])</f>
        <v>0</v>
      </c>
      <c r="T186" s="44" cm="1">
        <f t="array" ref="T186">_xlfn.XLOOKUP(Contrato[[#This Row],[CONTRATO]]&amp;Contrato[[#This Row],[CDP]],[1]!Corr_Contr_CDP[[#All],[CONTRATO-CDP]],[1]!Corr_Contr_CDP[[#All],[CRP]],_xlfn.XLOOKUP(Contrato[[#This Row],[CDP]],[1]!COMPROMISOS_2024[[#All],[disponibilidad]],[1]!COMPROMISOS_2024[[#All],[consecutivo]],"",0),0)</f>
        <v>950</v>
      </c>
      <c r="U186" s="45" t="str" cm="1">
        <f t="array" ref="U186">+_xlfn.XLOOKUP(Contrato[[#This Row],[RCP]],[1]!COMPROMISOS_2024[[#All],[consecutivo]],[1]!COMPROMISOS_2024[[#All],[fecha_aprobacion]],"",0)</f>
        <v>15/02/2024 21:29</v>
      </c>
      <c r="V186" s="46">
        <f>SUMIF([1]!COMPROMISOS_2024[[#All],[consecutivo]],Contrato[[#This Row],[RCP]],[1]!COMPROMISOS_2024[[#All],[valor_total]])</f>
        <v>23714292</v>
      </c>
      <c r="W186" s="47">
        <v>45337</v>
      </c>
      <c r="X186" s="47">
        <v>45338</v>
      </c>
      <c r="Y186" s="48">
        <v>45338</v>
      </c>
      <c r="Z186" s="49">
        <v>45519</v>
      </c>
      <c r="AA186" s="123" t="s">
        <v>307</v>
      </c>
      <c r="AB186" s="160" t="s">
        <v>293</v>
      </c>
      <c r="AC186" s="160"/>
      <c r="AD186" s="103">
        <v>202000003788</v>
      </c>
      <c r="AE186" s="54" t="s">
        <v>75</v>
      </c>
      <c r="AF186" s="55" t="str">
        <f>TEXT(LEFT(Contrato[[#This Row],[CONTRATO]],3),"0")</f>
        <v>159</v>
      </c>
      <c r="AG186" s="55" t="str">
        <f>IF(LEN(Contrato[[#This Row],[Contrato2]])=3,Contrato[[#This Row],[Contrato2]],TEXT(Contrato[[#This Row],[Contrato2]],"000"))</f>
        <v>159</v>
      </c>
      <c r="AH186" s="56">
        <f ca="1">IFERROR(_xlfn.DAYS(Contrato[[#This Row],[Fecha Proyectada liquidación]],TODAY())/30,"")</f>
        <v>-2.4666666666666668</v>
      </c>
      <c r="AI186" s="57">
        <f>+Contrato[[#This Row],[FECHA TERMINACIÓN ]]+120</f>
        <v>45639</v>
      </c>
      <c r="AK186" s="59" t="str">
        <f ca="1">IF(Contrato[[#This Row],[FECHA TERMINACIÓN ]]&lt;TODAY(), "Terminado",IF(ISNUMBER(Contrato[[#This Row],[Fecha Real de liquiidación ]]),"Liquidado",IF(Contrato[[#This Row],[FECHA TERMINACIÓN ]]&gt;=TODAY(),"En ejecución","")))</f>
        <v>Terminado</v>
      </c>
      <c r="AL186" s="60">
        <f>SUMIF([1]!COMPROMISOS_2024[[#All],[consecutivo]],Contrato[[#This Row],[RCP]],[1]!COMPROMISOS_2024[[#All],[Total pagado]])</f>
        <v>3952382</v>
      </c>
      <c r="AM186" s="61">
        <f>IFERROR(Contrato[[#This Row],[Pagos]]/Contrato[[#This Row],[VALOR CONTRATO]],0)</f>
        <v>0.16666666666666666</v>
      </c>
      <c r="AN186" s="104">
        <f>+Contrato[[#This Row],[VALOR CONTRATO]]-Contrato[[#This Row],[Pagos]]</f>
        <v>19761910</v>
      </c>
      <c r="AO186" s="54" t="str" cm="1">
        <f t="array" ref="AO186">_xlfn.XLOOKUP(Contrato[[#This Row],[DOCUMENTO ]],[1]!PERSONAL_ACTIVO_2024[[#All],[Documento identidad]],[1]!PERSONAL_ACTIVO_2024[[#All],[Mail ]],0,0)</f>
        <v>ahiguitae@indeportesantioquia.gov.co</v>
      </c>
      <c r="AP186" s="54" t="str" cm="1">
        <f t="array" ref="AP186">_xlfn.XLOOKUP(Contrato[[#This Row],[DOCUMENTO]],[1]!PERSONAL_ACTIVO_2024[[#All],[Documento identidad]],[1]!PERSONAL_ACTIVO_2024[[#All],[Mail ]],0,0)</f>
        <v>hveleza@indeportesantioquia.gov.co</v>
      </c>
      <c r="AQ186" s="54" cm="1">
        <f t="array" ref="AQ186">IF(ISBLANK(Contrato[[#This Row],[DEPENDENCIA ]]),0,IFERROR(_xlfn.XLOOKUP(Contrato[[#This Row],[DEPENDENCIA ]],[1]!PERSONAL_ACTIVO_2024[[#All],[Dependencia]],[1]!PERSONAL_ACTIVO_2024[[#All],[Mail ]],0,0),0))</f>
        <v>0</v>
      </c>
    </row>
    <row r="187" spans="1:43" s="54" customFormat="1" ht="34.5" customHeight="1" x14ac:dyDescent="0.25">
      <c r="A187" s="27">
        <v>264</v>
      </c>
      <c r="B187" s="26">
        <v>160</v>
      </c>
      <c r="C187" s="28" t="s">
        <v>570</v>
      </c>
      <c r="D187" s="81" t="s">
        <v>123</v>
      </c>
      <c r="E187" s="64" t="s">
        <v>111</v>
      </c>
      <c r="F187" s="114" t="s">
        <v>142</v>
      </c>
      <c r="G187" s="146" t="s">
        <v>571</v>
      </c>
      <c r="H187" s="130">
        <v>1042767191</v>
      </c>
      <c r="I187" s="147" t="s">
        <v>48</v>
      </c>
      <c r="J187" s="148">
        <v>15449052</v>
      </c>
      <c r="K187" s="113" t="s">
        <v>48</v>
      </c>
      <c r="L187" s="96" t="s">
        <v>48</v>
      </c>
      <c r="M187" s="97" t="s">
        <v>218</v>
      </c>
      <c r="N187" s="98" cm="1">
        <f t="array" ref="N187">_xlfn.XLOOKUP(Contrato[[#This Row],[SUPERVISOR TITULAR]],[1]!PERSONAL_ACTIVO_2024[[#All],[Nombre completo]],[1]!PERSONAL_ACTIVO_2024[[#All],[Documento identidad]],"",0)</f>
        <v>98556206</v>
      </c>
      <c r="O187" s="97" t="s">
        <v>222</v>
      </c>
      <c r="P187" s="99" cm="1">
        <f t="array" ref="P187">_xlfn.XLOOKUP(Contrato[[#This Row],[SUPERVISOR SUPLENTE ]],[1]!PERSONAL_ACTIVO_2024[[#All],[Nombre completo]],[1]!PERSONAL_ACTIVO_2024[[#All],[Documento identidad]],"",0)</f>
        <v>10267189</v>
      </c>
      <c r="Q187" s="173">
        <v>192</v>
      </c>
      <c r="R187" s="42" t="str" cm="1">
        <f t="array" ref="R187">_xlfn.XLOOKUP(Contrato[[#This Row],[CDP]],[1]!DISPONIBILIDADES_2024[[#All],[consecutivo]],[1]!DISPONIBILIDADES_2024[[#All],[fecha_aprobacion]],"",0)</f>
        <v>7/02/2024 17:38</v>
      </c>
      <c r="S187" s="43">
        <f>SUMIF([1]!DISPONIBILIDADES_2024[[#All],[consecutivo]],Contrato[[#This Row],[CDP]],[1]!DISPONIBILIDADES_2024[[#All],[valor_total_rubro]])</f>
        <v>0</v>
      </c>
      <c r="T187" s="44" cm="1">
        <f t="array" ref="T187">_xlfn.XLOOKUP(Contrato[[#This Row],[CONTRATO]]&amp;Contrato[[#This Row],[CDP]],[1]!Corr_Contr_CDP[[#All],[CONTRATO-CDP]],[1]!Corr_Contr_CDP[[#All],[CRP]],_xlfn.XLOOKUP(Contrato[[#This Row],[CDP]],[1]!COMPROMISOS_2024[[#All],[disponibilidad]],[1]!COMPROMISOS_2024[[#All],[consecutivo]],"",0),0)</f>
        <v>999</v>
      </c>
      <c r="U187" s="45" t="str" cm="1">
        <f t="array" ref="U187">+_xlfn.XLOOKUP(Contrato[[#This Row],[RCP]],[1]!COMPROMISOS_2024[[#All],[consecutivo]],[1]!COMPROMISOS_2024[[#All],[fecha_aprobacion]],"",0)</f>
        <v>16/02/2024 13:54</v>
      </c>
      <c r="V187" s="46">
        <f>SUMIF([1]!COMPROMISOS_2024[[#All],[consecutivo]],Contrato[[#This Row],[RCP]],[1]!COMPROMISOS_2024[[#All],[valor_total]])</f>
        <v>15449052</v>
      </c>
      <c r="W187" s="47">
        <v>45337</v>
      </c>
      <c r="X187" s="47">
        <v>45338</v>
      </c>
      <c r="Y187" s="48">
        <v>45338</v>
      </c>
      <c r="Z187" s="49">
        <v>45519</v>
      </c>
      <c r="AA187" s="123" t="s">
        <v>307</v>
      </c>
      <c r="AB187" s="160" t="s">
        <v>293</v>
      </c>
      <c r="AC187" s="160"/>
      <c r="AD187" s="172">
        <v>202000003789</v>
      </c>
      <c r="AE187" s="54" t="s">
        <v>75</v>
      </c>
      <c r="AF187" s="55" t="str">
        <f>TEXT(LEFT(Contrato[[#This Row],[CONTRATO]],3),"0")</f>
        <v>160</v>
      </c>
      <c r="AG187" s="55" t="str">
        <f>IF(LEN(Contrato[[#This Row],[Contrato2]])=3,Contrato[[#This Row],[Contrato2]],TEXT(Contrato[[#This Row],[Contrato2]],"000"))</f>
        <v>160</v>
      </c>
      <c r="AH187" s="56">
        <f ca="1">IFERROR(_xlfn.DAYS(Contrato[[#This Row],[Fecha Proyectada liquidación]],TODAY())/30,"")</f>
        <v>-2.4666666666666668</v>
      </c>
      <c r="AI187" s="57">
        <f>+Contrato[[#This Row],[FECHA TERMINACIÓN ]]+120</f>
        <v>45639</v>
      </c>
      <c r="AK187" s="59" t="str">
        <f ca="1">IF(Contrato[[#This Row],[FECHA TERMINACIÓN ]]&lt;TODAY(), "Terminado",IF(ISNUMBER(Contrato[[#This Row],[Fecha Real de liquiidación ]]),"Liquidado",IF(Contrato[[#This Row],[FECHA TERMINACIÓN ]]&gt;=TODAY(),"En ejecución","")))</f>
        <v>Terminado</v>
      </c>
      <c r="AL187" s="60">
        <f>SUMIF([1]!COMPROMISOS_2024[[#All],[consecutivo]],Contrato[[#This Row],[RCP]],[1]!COMPROMISOS_2024[[#All],[Total pagado]])</f>
        <v>15449052</v>
      </c>
      <c r="AM187" s="61">
        <f>IFERROR(Contrato[[#This Row],[Pagos]]/Contrato[[#This Row],[VALOR CONTRATO]],0)</f>
        <v>1</v>
      </c>
      <c r="AN187" s="104">
        <f>+Contrato[[#This Row],[VALOR CONTRATO]]-Contrato[[#This Row],[Pagos]]</f>
        <v>0</v>
      </c>
      <c r="AO187" s="54" t="str" cm="1">
        <f t="array" ref="AO187">_xlfn.XLOOKUP(Contrato[[#This Row],[DOCUMENTO ]],[1]!PERSONAL_ACTIVO_2024[[#All],[Documento identidad]],[1]!PERSONAL_ACTIVO_2024[[#All],[Mail ]],0,0)</f>
        <v>ahiguitae@indeportesantioquia.gov.co</v>
      </c>
      <c r="AP187" s="54" t="str" cm="1">
        <f t="array" ref="AP187">_xlfn.XLOOKUP(Contrato[[#This Row],[DOCUMENTO]],[1]!PERSONAL_ACTIVO_2024[[#All],[Documento identidad]],[1]!PERSONAL_ACTIVO_2024[[#All],[Mail ]],0,0)</f>
        <v>hveleza@indeportesantioquia.gov.co</v>
      </c>
      <c r="AQ187" s="54" cm="1">
        <f t="array" ref="AQ187">IF(ISBLANK(Contrato[[#This Row],[DEPENDENCIA ]]),0,IFERROR(_xlfn.XLOOKUP(Contrato[[#This Row],[DEPENDENCIA ]],[1]!PERSONAL_ACTIVO_2024[[#All],[Dependencia]],[1]!PERSONAL_ACTIVO_2024[[#All],[Mail ]],0,0),0))</f>
        <v>0</v>
      </c>
    </row>
    <row r="188" spans="1:43" s="54" customFormat="1" ht="34.5" customHeight="1" x14ac:dyDescent="0.25">
      <c r="A188" s="27">
        <v>265</v>
      </c>
      <c r="B188" s="26">
        <v>161</v>
      </c>
      <c r="C188" s="28" t="s">
        <v>572</v>
      </c>
      <c r="D188" s="81" t="s">
        <v>123</v>
      </c>
      <c r="E188" s="64" t="s">
        <v>111</v>
      </c>
      <c r="F188" s="114" t="s">
        <v>142</v>
      </c>
      <c r="G188" s="146" t="s">
        <v>573</v>
      </c>
      <c r="H188" s="130">
        <v>1036423355</v>
      </c>
      <c r="I188" s="147">
        <v>3952382</v>
      </c>
      <c r="J188" s="148">
        <v>23714292</v>
      </c>
      <c r="K188" s="113" t="s">
        <v>48</v>
      </c>
      <c r="L188" s="96" t="s">
        <v>48</v>
      </c>
      <c r="M188" s="97" t="s">
        <v>218</v>
      </c>
      <c r="N188" s="98" cm="1">
        <f t="array" ref="N188">_xlfn.XLOOKUP(Contrato[[#This Row],[SUPERVISOR TITULAR]],[1]!PERSONAL_ACTIVO_2024[[#All],[Nombre completo]],[1]!PERSONAL_ACTIVO_2024[[#All],[Documento identidad]],"",0)</f>
        <v>98556206</v>
      </c>
      <c r="O188" s="97" t="s">
        <v>222</v>
      </c>
      <c r="P188" s="99" cm="1">
        <f t="array" ref="P188">_xlfn.XLOOKUP(Contrato[[#This Row],[SUPERVISOR SUPLENTE ]],[1]!PERSONAL_ACTIVO_2024[[#All],[Nombre completo]],[1]!PERSONAL_ACTIVO_2024[[#All],[Documento identidad]],"",0)</f>
        <v>10267189</v>
      </c>
      <c r="Q188" s="159">
        <v>193</v>
      </c>
      <c r="R188" s="42" t="str" cm="1">
        <f t="array" ref="R188">_xlfn.XLOOKUP(Contrato[[#This Row],[CDP]],[1]!DISPONIBILIDADES_2024[[#All],[consecutivo]],[1]!DISPONIBILIDADES_2024[[#All],[fecha_aprobacion]],"",0)</f>
        <v>7/02/2024 17:40</v>
      </c>
      <c r="S188" s="43">
        <f>SUMIF([1]!DISPONIBILIDADES_2024[[#All],[consecutivo]],Contrato[[#This Row],[CDP]],[1]!DISPONIBILIDADES_2024[[#All],[valor_total_rubro]])</f>
        <v>0</v>
      </c>
      <c r="T188" s="44" cm="1">
        <f t="array" ref="T188">_xlfn.XLOOKUP(Contrato[[#This Row],[CONTRATO]]&amp;Contrato[[#This Row],[CDP]],[1]!Corr_Contr_CDP[[#All],[CONTRATO-CDP]],[1]!Corr_Contr_CDP[[#All],[CRP]],_xlfn.XLOOKUP(Contrato[[#This Row],[CDP]],[1]!COMPROMISOS_2024[[#All],[disponibilidad]],[1]!COMPROMISOS_2024[[#All],[consecutivo]],"",0),0)</f>
        <v>1037</v>
      </c>
      <c r="U188" s="45" t="str" cm="1">
        <f t="array" ref="U188">+_xlfn.XLOOKUP(Contrato[[#This Row],[RCP]],[1]!COMPROMISOS_2024[[#All],[consecutivo]],[1]!COMPROMISOS_2024[[#All],[fecha_aprobacion]],"",0)</f>
        <v>16/02/2024 0:00</v>
      </c>
      <c r="V188" s="46">
        <f>SUMIF([1]!COMPROMISOS_2024[[#All],[consecutivo]],Contrato[[#This Row],[RCP]],[1]!COMPROMISOS_2024[[#All],[valor_total]])</f>
        <v>23714292</v>
      </c>
      <c r="W188" s="47">
        <v>45337</v>
      </c>
      <c r="X188" s="47">
        <v>45338</v>
      </c>
      <c r="Y188" s="48">
        <v>45338</v>
      </c>
      <c r="Z188" s="49">
        <v>45519</v>
      </c>
      <c r="AA188" s="123" t="s">
        <v>307</v>
      </c>
      <c r="AB188" s="160" t="s">
        <v>293</v>
      </c>
      <c r="AC188" s="160"/>
      <c r="AD188" s="103">
        <v>202000003791</v>
      </c>
      <c r="AE188" s="54" t="s">
        <v>75</v>
      </c>
      <c r="AF188" s="55" t="str">
        <f>TEXT(LEFT(Contrato[[#This Row],[CONTRATO]],3),"0")</f>
        <v>161</v>
      </c>
      <c r="AG188" s="55" t="str">
        <f>IF(LEN(Contrato[[#This Row],[Contrato2]])=3,Contrato[[#This Row],[Contrato2]],TEXT(Contrato[[#This Row],[Contrato2]],"000"))</f>
        <v>161</v>
      </c>
      <c r="AH188" s="56">
        <f ca="1">IFERROR(_xlfn.DAYS(Contrato[[#This Row],[Fecha Proyectada liquidación]],TODAY())/30,"")</f>
        <v>-2.4666666666666668</v>
      </c>
      <c r="AI188" s="57">
        <f>+Contrato[[#This Row],[FECHA TERMINACIÓN ]]+120</f>
        <v>45639</v>
      </c>
      <c r="AK188" s="59" t="str">
        <f ca="1">IF(Contrato[[#This Row],[FECHA TERMINACIÓN ]]&lt;TODAY(), "Terminado",IF(ISNUMBER(Contrato[[#This Row],[Fecha Real de liquiidación ]]),"Liquidado",IF(Contrato[[#This Row],[FECHA TERMINACIÓN ]]&gt;=TODAY(),"En ejecución","")))</f>
        <v>Terminado</v>
      </c>
      <c r="AL188" s="60">
        <f>SUMIF([1]!COMPROMISOS_2024[[#All],[consecutivo]],Contrato[[#This Row],[RCP]],[1]!COMPROMISOS_2024[[#All],[Total pagado]])</f>
        <v>23714292</v>
      </c>
      <c r="AM188" s="61">
        <f>IFERROR(Contrato[[#This Row],[Pagos]]/Contrato[[#This Row],[VALOR CONTRATO]],0)</f>
        <v>1</v>
      </c>
      <c r="AN188" s="104">
        <f>+Contrato[[#This Row],[VALOR CONTRATO]]-Contrato[[#This Row],[Pagos]]</f>
        <v>0</v>
      </c>
      <c r="AO188" s="54" t="str" cm="1">
        <f t="array" ref="AO188">_xlfn.XLOOKUP(Contrato[[#This Row],[DOCUMENTO ]],[1]!PERSONAL_ACTIVO_2024[[#All],[Documento identidad]],[1]!PERSONAL_ACTIVO_2024[[#All],[Mail ]],0,0)</f>
        <v>ahiguitae@indeportesantioquia.gov.co</v>
      </c>
      <c r="AP188" s="54" t="str" cm="1">
        <f t="array" ref="AP188">_xlfn.XLOOKUP(Contrato[[#This Row],[DOCUMENTO]],[1]!PERSONAL_ACTIVO_2024[[#All],[Documento identidad]],[1]!PERSONAL_ACTIVO_2024[[#All],[Mail ]],0,0)</f>
        <v>hveleza@indeportesantioquia.gov.co</v>
      </c>
      <c r="AQ188" s="54" cm="1">
        <f t="array" ref="AQ188">IF(ISBLANK(Contrato[[#This Row],[DEPENDENCIA ]]),0,IFERROR(_xlfn.XLOOKUP(Contrato[[#This Row],[DEPENDENCIA ]],[1]!PERSONAL_ACTIVO_2024[[#All],[Dependencia]],[1]!PERSONAL_ACTIVO_2024[[#All],[Mail ]],0,0),0))</f>
        <v>0</v>
      </c>
    </row>
    <row r="189" spans="1:43" s="54" customFormat="1" ht="34.5" customHeight="1" x14ac:dyDescent="0.25">
      <c r="A189" s="27">
        <v>266</v>
      </c>
      <c r="B189" s="26">
        <v>162</v>
      </c>
      <c r="C189" s="28" t="s">
        <v>574</v>
      </c>
      <c r="D189" s="81" t="s">
        <v>123</v>
      </c>
      <c r="E189" s="64" t="s">
        <v>111</v>
      </c>
      <c r="F189" s="114" t="s">
        <v>142</v>
      </c>
      <c r="G189" s="146" t="s">
        <v>575</v>
      </c>
      <c r="H189" s="130">
        <v>71732235</v>
      </c>
      <c r="I189" s="147">
        <v>2574842</v>
      </c>
      <c r="J189" s="148">
        <v>15449052</v>
      </c>
      <c r="K189" s="113" t="s">
        <v>48</v>
      </c>
      <c r="L189" s="96" t="s">
        <v>48</v>
      </c>
      <c r="M189" s="97" t="s">
        <v>218</v>
      </c>
      <c r="N189" s="98" cm="1">
        <f t="array" ref="N189">_xlfn.XLOOKUP(Contrato[[#This Row],[SUPERVISOR TITULAR]],[1]!PERSONAL_ACTIVO_2024[[#All],[Nombre completo]],[1]!PERSONAL_ACTIVO_2024[[#All],[Documento identidad]],"",0)</f>
        <v>98556206</v>
      </c>
      <c r="O189" s="97" t="s">
        <v>222</v>
      </c>
      <c r="P189" s="99" cm="1">
        <f t="array" ref="P189">_xlfn.XLOOKUP(Contrato[[#This Row],[SUPERVISOR SUPLENTE ]],[1]!PERSONAL_ACTIVO_2024[[#All],[Nombre completo]],[1]!PERSONAL_ACTIVO_2024[[#All],[Documento identidad]],"",0)</f>
        <v>10267189</v>
      </c>
      <c r="Q189" s="159">
        <v>194</v>
      </c>
      <c r="R189" s="42" t="str" cm="1">
        <f t="array" ref="R189">_xlfn.XLOOKUP(Contrato[[#This Row],[CDP]],[1]!DISPONIBILIDADES_2024[[#All],[consecutivo]],[1]!DISPONIBILIDADES_2024[[#All],[fecha_aprobacion]],"",0)</f>
        <v>7/02/2024 17:43</v>
      </c>
      <c r="S189" s="43">
        <f>SUMIF([1]!DISPONIBILIDADES_2024[[#All],[consecutivo]],Contrato[[#This Row],[CDP]],[1]!DISPONIBILIDADES_2024[[#All],[valor_total_rubro]])</f>
        <v>0</v>
      </c>
      <c r="T189" s="44" cm="1">
        <f t="array" ref="T189">_xlfn.XLOOKUP(Contrato[[#This Row],[CONTRATO]]&amp;Contrato[[#This Row],[CDP]],[1]!Corr_Contr_CDP[[#All],[CONTRATO-CDP]],[1]!Corr_Contr_CDP[[#All],[CRP]],_xlfn.XLOOKUP(Contrato[[#This Row],[CDP]],[1]!COMPROMISOS_2024[[#All],[disponibilidad]],[1]!COMPROMISOS_2024[[#All],[consecutivo]],"",0),0)</f>
        <v>1008</v>
      </c>
      <c r="U189" s="45" t="str" cm="1">
        <f t="array" ref="U189">+_xlfn.XLOOKUP(Contrato[[#This Row],[RCP]],[1]!COMPROMISOS_2024[[#All],[consecutivo]],[1]!COMPROMISOS_2024[[#All],[fecha_aprobacion]],"",0)</f>
        <v>16/02/2024 14:25</v>
      </c>
      <c r="V189" s="46">
        <f>SUMIF([1]!COMPROMISOS_2024[[#All],[consecutivo]],Contrato[[#This Row],[RCP]],[1]!COMPROMISOS_2024[[#All],[valor_total]])</f>
        <v>15449052</v>
      </c>
      <c r="W189" s="47">
        <v>45337</v>
      </c>
      <c r="X189" s="47">
        <v>45338</v>
      </c>
      <c r="Y189" s="48">
        <v>45338</v>
      </c>
      <c r="Z189" s="49">
        <v>45519</v>
      </c>
      <c r="AA189" s="123" t="s">
        <v>307</v>
      </c>
      <c r="AB189" s="160" t="s">
        <v>293</v>
      </c>
      <c r="AC189" s="160"/>
      <c r="AD189" s="103">
        <v>202000003792</v>
      </c>
      <c r="AE189" s="54" t="s">
        <v>75</v>
      </c>
      <c r="AF189" s="55" t="str">
        <f>TEXT(LEFT(Contrato[[#This Row],[CONTRATO]],3),"0")</f>
        <v>162</v>
      </c>
      <c r="AG189" s="55" t="str">
        <f>IF(LEN(Contrato[[#This Row],[Contrato2]])=3,Contrato[[#This Row],[Contrato2]],TEXT(Contrato[[#This Row],[Contrato2]],"000"))</f>
        <v>162</v>
      </c>
      <c r="AH189" s="56">
        <f ca="1">IFERROR(_xlfn.DAYS(Contrato[[#This Row],[Fecha Proyectada liquidación]],TODAY())/30,"")</f>
        <v>-2.4666666666666668</v>
      </c>
      <c r="AI189" s="57">
        <f>+Contrato[[#This Row],[FECHA TERMINACIÓN ]]+120</f>
        <v>45639</v>
      </c>
      <c r="AK189" s="59" t="str">
        <f ca="1">IF(Contrato[[#This Row],[FECHA TERMINACIÓN ]]&lt;TODAY(), "Terminado",IF(ISNUMBER(Contrato[[#This Row],[Fecha Real de liquiidación ]]),"Liquidado",IF(Contrato[[#This Row],[FECHA TERMINACIÓN ]]&gt;=TODAY(),"En ejecución","")))</f>
        <v>Terminado</v>
      </c>
      <c r="AL189" s="60">
        <f>SUMIF([1]!COMPROMISOS_2024[[#All],[consecutivo]],Contrato[[#This Row],[RCP]],[1]!COMPROMISOS_2024[[#All],[Total pagado]])</f>
        <v>15449052</v>
      </c>
      <c r="AM189" s="61">
        <f>IFERROR(Contrato[[#This Row],[Pagos]]/Contrato[[#This Row],[VALOR CONTRATO]],0)</f>
        <v>1</v>
      </c>
      <c r="AN189" s="104">
        <f>+Contrato[[#This Row],[VALOR CONTRATO]]-Contrato[[#This Row],[Pagos]]</f>
        <v>0</v>
      </c>
      <c r="AO189" s="54" t="str" cm="1">
        <f t="array" ref="AO189">_xlfn.XLOOKUP(Contrato[[#This Row],[DOCUMENTO ]],[1]!PERSONAL_ACTIVO_2024[[#All],[Documento identidad]],[1]!PERSONAL_ACTIVO_2024[[#All],[Mail ]],0,0)</f>
        <v>ahiguitae@indeportesantioquia.gov.co</v>
      </c>
      <c r="AP189" s="54" t="str" cm="1">
        <f t="array" ref="AP189">_xlfn.XLOOKUP(Contrato[[#This Row],[DOCUMENTO]],[1]!PERSONAL_ACTIVO_2024[[#All],[Documento identidad]],[1]!PERSONAL_ACTIVO_2024[[#All],[Mail ]],0,0)</f>
        <v>hveleza@indeportesantioquia.gov.co</v>
      </c>
      <c r="AQ189" s="54" cm="1">
        <f t="array" ref="AQ189">IF(ISBLANK(Contrato[[#This Row],[DEPENDENCIA ]]),0,IFERROR(_xlfn.XLOOKUP(Contrato[[#This Row],[DEPENDENCIA ]],[1]!PERSONAL_ACTIVO_2024[[#All],[Dependencia]],[1]!PERSONAL_ACTIVO_2024[[#All],[Mail ]],0,0),0))</f>
        <v>0</v>
      </c>
    </row>
    <row r="190" spans="1:43" s="54" customFormat="1" ht="34.5" customHeight="1" x14ac:dyDescent="0.25">
      <c r="A190" s="27">
        <v>269</v>
      </c>
      <c r="B190" s="26">
        <v>163</v>
      </c>
      <c r="C190" s="28" t="s">
        <v>576</v>
      </c>
      <c r="D190" s="81" t="s">
        <v>123</v>
      </c>
      <c r="E190" s="64" t="s">
        <v>111</v>
      </c>
      <c r="F190" s="114" t="s">
        <v>142</v>
      </c>
      <c r="G190" s="146" t="s">
        <v>577</v>
      </c>
      <c r="H190" s="130">
        <v>1054092294</v>
      </c>
      <c r="I190" s="147">
        <v>3952382</v>
      </c>
      <c r="J190" s="148">
        <v>23714292</v>
      </c>
      <c r="K190" s="113" t="s">
        <v>48</v>
      </c>
      <c r="L190" s="96" t="s">
        <v>48</v>
      </c>
      <c r="M190" s="97" t="s">
        <v>222</v>
      </c>
      <c r="N190" s="98" cm="1">
        <f t="array" ref="N190">_xlfn.XLOOKUP(Contrato[[#This Row],[SUPERVISOR TITULAR]],[1]!PERSONAL_ACTIVO_2024[[#All],[Nombre completo]],[1]!PERSONAL_ACTIVO_2024[[#All],[Documento identidad]],"",0)</f>
        <v>10267189</v>
      </c>
      <c r="O190" s="97" t="s">
        <v>218</v>
      </c>
      <c r="P190" s="99" cm="1">
        <f t="array" ref="P190">_xlfn.XLOOKUP(Contrato[[#This Row],[SUPERVISOR SUPLENTE ]],[1]!PERSONAL_ACTIVO_2024[[#All],[Nombre completo]],[1]!PERSONAL_ACTIVO_2024[[#All],[Documento identidad]],"",0)</f>
        <v>98556206</v>
      </c>
      <c r="Q190" s="159">
        <v>197</v>
      </c>
      <c r="R190" s="42" t="str" cm="1">
        <f t="array" ref="R190">_xlfn.XLOOKUP(Contrato[[#This Row],[CDP]],[1]!DISPONIBILIDADES_2024[[#All],[consecutivo]],[1]!DISPONIBILIDADES_2024[[#All],[fecha_aprobacion]],"",0)</f>
        <v>7/02/2024 17:46</v>
      </c>
      <c r="S190" s="43">
        <f>SUMIF([1]!DISPONIBILIDADES_2024[[#All],[consecutivo]],Contrato[[#This Row],[CDP]],[1]!DISPONIBILIDADES_2024[[#All],[valor_total_rubro]])</f>
        <v>0</v>
      </c>
      <c r="T190" s="44" cm="1">
        <f t="array" ref="T190">_xlfn.XLOOKUP(Contrato[[#This Row],[CONTRATO]]&amp;Contrato[[#This Row],[CDP]],[1]!Corr_Contr_CDP[[#All],[CONTRATO-CDP]],[1]!Corr_Contr_CDP[[#All],[CRP]],_xlfn.XLOOKUP(Contrato[[#This Row],[CDP]],[1]!COMPROMISOS_2024[[#All],[disponibilidad]],[1]!COMPROMISOS_2024[[#All],[consecutivo]],"",0),0)</f>
        <v>951</v>
      </c>
      <c r="U190" s="45" t="str" cm="1">
        <f t="array" ref="U190">+_xlfn.XLOOKUP(Contrato[[#This Row],[RCP]],[1]!COMPROMISOS_2024[[#All],[consecutivo]],[1]!COMPROMISOS_2024[[#All],[fecha_aprobacion]],"",0)</f>
        <v>15/02/2024 21:33</v>
      </c>
      <c r="V190" s="46">
        <f>SUMIF([1]!COMPROMISOS_2024[[#All],[consecutivo]],Contrato[[#This Row],[RCP]],[1]!COMPROMISOS_2024[[#All],[valor_total]])</f>
        <v>23714292</v>
      </c>
      <c r="W190" s="47">
        <v>45337</v>
      </c>
      <c r="X190" s="47">
        <v>45338</v>
      </c>
      <c r="Y190" s="48">
        <v>45338</v>
      </c>
      <c r="Z190" s="49">
        <v>45519</v>
      </c>
      <c r="AA190" s="123" t="s">
        <v>307</v>
      </c>
      <c r="AB190" s="160" t="s">
        <v>293</v>
      </c>
      <c r="AC190" s="160"/>
      <c r="AD190" s="103">
        <v>202000003793</v>
      </c>
      <c r="AE190" s="54" t="s">
        <v>75</v>
      </c>
      <c r="AF190" s="55" t="str">
        <f>TEXT(LEFT(Contrato[[#This Row],[CONTRATO]],3),"0")</f>
        <v>163</v>
      </c>
      <c r="AG190" s="55" t="str">
        <f>IF(LEN(Contrato[[#This Row],[Contrato2]])=3,Contrato[[#This Row],[Contrato2]],TEXT(Contrato[[#This Row],[Contrato2]],"000"))</f>
        <v>163</v>
      </c>
      <c r="AH190" s="56">
        <f ca="1">IFERROR(_xlfn.DAYS(Contrato[[#This Row],[Fecha Proyectada liquidación]],TODAY())/30,"")</f>
        <v>-2.4666666666666668</v>
      </c>
      <c r="AI190" s="57">
        <f>+Contrato[[#This Row],[FECHA TERMINACIÓN ]]+120</f>
        <v>45639</v>
      </c>
      <c r="AK190" s="59" t="str">
        <f ca="1">IF(Contrato[[#This Row],[FECHA TERMINACIÓN ]]&lt;TODAY(), "Terminado",IF(ISNUMBER(Contrato[[#This Row],[Fecha Real de liquiidación ]]),"Liquidado",IF(Contrato[[#This Row],[FECHA TERMINACIÓN ]]&gt;=TODAY(),"En ejecución","")))</f>
        <v>Terminado</v>
      </c>
      <c r="AL190" s="60">
        <f>SUMIF([1]!COMPROMISOS_2024[[#All],[consecutivo]],Contrato[[#This Row],[RCP]],[1]!COMPROMISOS_2024[[#All],[Total pagado]])</f>
        <v>23714292</v>
      </c>
      <c r="AM190" s="61">
        <f>IFERROR(Contrato[[#This Row],[Pagos]]/Contrato[[#This Row],[VALOR CONTRATO]],0)</f>
        <v>1</v>
      </c>
      <c r="AN190" s="104">
        <f>+Contrato[[#This Row],[VALOR CONTRATO]]-Contrato[[#This Row],[Pagos]]</f>
        <v>0</v>
      </c>
      <c r="AO190" s="54" t="str" cm="1">
        <f t="array" ref="AO190">_xlfn.XLOOKUP(Contrato[[#This Row],[DOCUMENTO ]],[1]!PERSONAL_ACTIVO_2024[[#All],[Documento identidad]],[1]!PERSONAL_ACTIVO_2024[[#All],[Mail ]],0,0)</f>
        <v>hveleza@indeportesantioquia.gov.co</v>
      </c>
      <c r="AP190" s="54" t="str" cm="1">
        <f t="array" ref="AP190">_xlfn.XLOOKUP(Contrato[[#This Row],[DOCUMENTO]],[1]!PERSONAL_ACTIVO_2024[[#All],[Documento identidad]],[1]!PERSONAL_ACTIVO_2024[[#All],[Mail ]],0,0)</f>
        <v>ahiguitae@indeportesantioquia.gov.co</v>
      </c>
      <c r="AQ190" s="54" cm="1">
        <f t="array" ref="AQ190">IF(ISBLANK(Contrato[[#This Row],[DEPENDENCIA ]]),0,IFERROR(_xlfn.XLOOKUP(Contrato[[#This Row],[DEPENDENCIA ]],[1]!PERSONAL_ACTIVO_2024[[#All],[Dependencia]],[1]!PERSONAL_ACTIVO_2024[[#All],[Mail ]],0,0),0))</f>
        <v>0</v>
      </c>
    </row>
    <row r="191" spans="1:43" s="54" customFormat="1" ht="34.5" customHeight="1" x14ac:dyDescent="0.25">
      <c r="A191" s="27">
        <v>533</v>
      </c>
      <c r="B191" s="26">
        <v>164</v>
      </c>
      <c r="C191" s="28" t="s">
        <v>578</v>
      </c>
      <c r="D191" s="81" t="s">
        <v>44</v>
      </c>
      <c r="E191" s="64" t="s">
        <v>111</v>
      </c>
      <c r="F191" s="114" t="s">
        <v>142</v>
      </c>
      <c r="G191" s="146" t="s">
        <v>579</v>
      </c>
      <c r="H191" s="130">
        <v>37318400</v>
      </c>
      <c r="I191" s="147">
        <v>9346824</v>
      </c>
      <c r="J191" s="148">
        <v>56080944</v>
      </c>
      <c r="K191" s="54" t="s">
        <v>48</v>
      </c>
      <c r="L191" s="96" t="s">
        <v>48</v>
      </c>
      <c r="M191" s="97" t="s">
        <v>580</v>
      </c>
      <c r="N191" s="98" cm="1">
        <f t="array" ref="N191">_xlfn.XLOOKUP(Contrato[[#This Row],[SUPERVISOR TITULAR]],[1]!PERSONAL_ACTIVO_2024[[#All],[Nombre completo]],[1]!PERSONAL_ACTIVO_2024[[#All],[Documento identidad]],"",0)</f>
        <v>43610005</v>
      </c>
      <c r="O191" s="97" t="s">
        <v>581</v>
      </c>
      <c r="P191" s="99" cm="1">
        <f t="array" ref="P191">_xlfn.XLOOKUP(Contrato[[#This Row],[SUPERVISOR SUPLENTE ]],[1]!PERSONAL_ACTIVO_2024[[#All],[Nombre completo]],[1]!PERSONAL_ACTIVO_2024[[#All],[Documento identidad]],"",0)</f>
        <v>37864741</v>
      </c>
      <c r="Q191" s="159">
        <v>206</v>
      </c>
      <c r="R191" s="42" t="str" cm="1">
        <f t="array" ref="R191">_xlfn.XLOOKUP(Contrato[[#This Row],[CDP]],[1]!DISPONIBILIDADES_2024[[#All],[consecutivo]],[1]!DISPONIBILIDADES_2024[[#All],[fecha_aprobacion]],"",0)</f>
        <v>8/02/2024 9:18</v>
      </c>
      <c r="S191" s="43">
        <f>SUMIF([1]!DISPONIBILIDADES_2024[[#All],[consecutivo]],Contrato[[#This Row],[CDP]],[1]!DISPONIBILIDADES_2024[[#All],[valor_total_rubro]])</f>
        <v>0</v>
      </c>
      <c r="T191" s="44" cm="1">
        <f t="array" ref="T191">_xlfn.XLOOKUP(Contrato[[#This Row],[CONTRATO]]&amp;Contrato[[#This Row],[CDP]],[1]!Corr_Contr_CDP[[#All],[CONTRATO-CDP]],[1]!Corr_Contr_CDP[[#All],[CRP]],_xlfn.XLOOKUP(Contrato[[#This Row],[CDP]],[1]!COMPROMISOS_2024[[#All],[disponibilidad]],[1]!COMPROMISOS_2024[[#All],[consecutivo]],"",0),0)</f>
        <v>948</v>
      </c>
      <c r="U191" s="45" t="str" cm="1">
        <f t="array" ref="U191">+_xlfn.XLOOKUP(Contrato[[#This Row],[RCP]],[1]!COMPROMISOS_2024[[#All],[consecutivo]],[1]!COMPROMISOS_2024[[#All],[fecha_aprobacion]],"",0)</f>
        <v>15/02/2024 21:19</v>
      </c>
      <c r="V191" s="46">
        <f>SUMIF([1]!COMPROMISOS_2024[[#All],[consecutivo]],Contrato[[#This Row],[RCP]],[1]!COMPROMISOS_2024[[#All],[valor_total]])</f>
        <v>56080944</v>
      </c>
      <c r="W191" s="47">
        <v>45336</v>
      </c>
      <c r="X191" s="47">
        <v>45341</v>
      </c>
      <c r="Y191" s="48">
        <v>45341</v>
      </c>
      <c r="Z191" s="49">
        <v>45518</v>
      </c>
      <c r="AA191" s="101" t="s">
        <v>582</v>
      </c>
      <c r="AB191" s="160" t="s">
        <v>293</v>
      </c>
      <c r="AC191" s="160"/>
      <c r="AD191" s="103">
        <v>202000003797</v>
      </c>
      <c r="AE191" s="54" t="s">
        <v>75</v>
      </c>
      <c r="AF191" s="55" t="str">
        <f>TEXT(LEFT(Contrato[[#This Row],[CONTRATO]],3),"0")</f>
        <v>164</v>
      </c>
      <c r="AG191" s="55" t="str">
        <f>IF(LEN(Contrato[[#This Row],[Contrato2]])=3,Contrato[[#This Row],[Contrato2]],TEXT(Contrato[[#This Row],[Contrato2]],"000"))</f>
        <v>164</v>
      </c>
      <c r="AH191" s="56">
        <f ca="1">IFERROR(_xlfn.DAYS(Contrato[[#This Row],[Fecha Proyectada liquidación]],TODAY())/30,"")</f>
        <v>-2.5</v>
      </c>
      <c r="AI191" s="57">
        <f>+Contrato[[#This Row],[FECHA TERMINACIÓN ]]+120</f>
        <v>45638</v>
      </c>
      <c r="AK191" s="59" t="str">
        <f ca="1">IF(Contrato[[#This Row],[FECHA TERMINACIÓN ]]&lt;TODAY(), "Terminado",IF(ISNUMBER(Contrato[[#This Row],[Fecha Real de liquiidación ]]),"Liquidado",IF(Contrato[[#This Row],[FECHA TERMINACIÓN ]]&gt;=TODAY(),"En ejecución","")))</f>
        <v>Terminado</v>
      </c>
      <c r="AL191" s="60">
        <f>SUMIF([1]!COMPROMISOS_2024[[#All],[consecutivo]],Contrato[[#This Row],[RCP]],[1]!COMPROMISOS_2024[[#All],[Total pagado]])</f>
        <v>41126025</v>
      </c>
      <c r="AM191" s="61">
        <f>IFERROR(Contrato[[#This Row],[Pagos]]/Contrato[[#This Row],[VALOR CONTRATO]],0)</f>
        <v>0.73333332263451201</v>
      </c>
      <c r="AN191" s="104">
        <f>+Contrato[[#This Row],[VALOR CONTRATO]]-Contrato[[#This Row],[Pagos]]</f>
        <v>14954919</v>
      </c>
      <c r="AO191" s="54" t="str" cm="1">
        <f t="array" ref="AO191">_xlfn.XLOOKUP(Contrato[[#This Row],[DOCUMENTO ]],[1]!PERSONAL_ACTIVO_2024[[#All],[Documento identidad]],[1]!PERSONAL_ACTIVO_2024[[#All],[Mail ]],0,0)</f>
        <v>mdiaz@indeportesantioquia.gov.co</v>
      </c>
      <c r="AP191" s="54" t="str" cm="1">
        <f t="array" ref="AP191">_xlfn.XLOOKUP(Contrato[[#This Row],[DOCUMENTO]],[1]!PERSONAL_ACTIVO_2024[[#All],[Documento identidad]],[1]!PERSONAL_ACTIVO_2024[[#All],[Mail ]],0,0)</f>
        <v>harroyave@indeportesantioquia.gov.co</v>
      </c>
      <c r="AQ191" s="54" cm="1">
        <f t="array" ref="AQ191">IF(ISBLANK(Contrato[[#This Row],[DEPENDENCIA ]]),0,IFERROR(_xlfn.XLOOKUP(Contrato[[#This Row],[DEPENDENCIA ]],[1]!PERSONAL_ACTIVO_2024[[#All],[Dependencia]],[1]!PERSONAL_ACTIVO_2024[[#All],[Mail ]],0,0),0))</f>
        <v>0</v>
      </c>
    </row>
    <row r="192" spans="1:43" s="54" customFormat="1" ht="34.5" customHeight="1" x14ac:dyDescent="0.25">
      <c r="B192" s="26">
        <v>164</v>
      </c>
      <c r="C192" s="28" t="s">
        <v>578</v>
      </c>
      <c r="D192" s="81" t="s">
        <v>44</v>
      </c>
      <c r="E192" s="64" t="s">
        <v>583</v>
      </c>
      <c r="F192" s="114" t="s">
        <v>142</v>
      </c>
      <c r="G192" s="183" t="s">
        <v>584</v>
      </c>
      <c r="H192" s="130">
        <v>43578164</v>
      </c>
      <c r="I192" s="94" t="s">
        <v>114</v>
      </c>
      <c r="J192" s="95" t="s">
        <v>114</v>
      </c>
      <c r="L192" s="96"/>
      <c r="M192" s="97" t="s">
        <v>580</v>
      </c>
      <c r="N192" s="108" cm="1">
        <f t="array" ref="N192">_xlfn.XLOOKUP(Contrato[[#This Row],[SUPERVISOR TITULAR]],[1]!PERSONAL_ACTIVO_2024[[#All],[Nombre completo]],[1]!PERSONAL_ACTIVO_2024[[#All],[Documento identidad]],"",0)</f>
        <v>43610005</v>
      </c>
      <c r="O192" s="97" t="s">
        <v>581</v>
      </c>
      <c r="P192" s="40" cm="1">
        <f t="array" ref="P192">_xlfn.XLOOKUP(Contrato[[#This Row],[SUPERVISOR SUPLENTE ]],[1]!PERSONAL_ACTIVO_2024[[#All],[Nombre completo]],[1]!PERSONAL_ACTIVO_2024[[#All],[Documento identidad]],"",0)</f>
        <v>37864741</v>
      </c>
      <c r="Q192" s="100"/>
      <c r="R192" s="42" t="str" cm="1">
        <f t="array" ref="R192">_xlfn.XLOOKUP(Contrato[[#This Row],[CDP]],[1]!DISPONIBILIDADES_2024[[#All],[consecutivo]],[1]!DISPONIBILIDADES_2024[[#All],[fecha_aprobacion]],"",0)</f>
        <v/>
      </c>
      <c r="S192" s="43">
        <f>SUMIF([1]!DISPONIBILIDADES_2024[[#All],[consecutivo]],Contrato[[#This Row],[CDP]],[1]!DISPONIBILIDADES_2024[[#All],[valor_total_rubro]])</f>
        <v>0</v>
      </c>
      <c r="T192" s="44" t="str" cm="1">
        <f t="array" ref="T192">_xlfn.XLOOKUP(Contrato[[#This Row],[CONTRATO]]&amp;Contrato[[#This Row],[CDP]],[1]!Corr_Contr_CDP[[#All],[CONTRATO-CDP]],[1]!Corr_Contr_CDP[[#All],[CRP]],_xlfn.XLOOKUP(Contrato[[#This Row],[CDP]],[1]!COMPROMISOS_2024[[#All],[disponibilidad]],[1]!COMPROMISOS_2024[[#All],[consecutivo]],"",0),0)</f>
        <v/>
      </c>
      <c r="U192" s="45" t="str" cm="1">
        <f t="array" ref="U192">+_xlfn.XLOOKUP(Contrato[[#This Row],[RCP]],[1]!COMPROMISOS_2024[[#All],[consecutivo]],[1]!COMPROMISOS_2024[[#All],[fecha_aprobacion]],"",0)</f>
        <v/>
      </c>
      <c r="V192" s="46">
        <f>SUMIF([1]!COMPROMISOS_2024[[#All],[consecutivo]],Contrato[[#This Row],[RCP]],[1]!COMPROMISOS_2024[[#All],[valor_total]])</f>
        <v>0</v>
      </c>
      <c r="W192" s="47"/>
      <c r="X192" s="47"/>
      <c r="Y192" s="48" t="str">
        <f>+LEFT(_xlfn.XLOOKUP(Contrato[[#This Row],[CONTRATO3DIG]],[1]SECOP_II!AE:AE,[1]SECOP_II!F:F,"",0),10)</f>
        <v/>
      </c>
      <c r="Z192" s="49" t="str">
        <f>+LEFT(_xlfn.XLOOKUP(Contrato[[#This Row],[CONTRATO3DIG]],[1]SECOP_II!AE:AE,[1]SECOP_II!G:G,"",0),10)</f>
        <v/>
      </c>
      <c r="AA192" s="109"/>
      <c r="AB192" s="160"/>
      <c r="AC192" s="163"/>
      <c r="AD192" s="103"/>
      <c r="AF192" s="55" t="str">
        <f>TEXT(LEFT(Contrato[[#This Row],[CONTRATO]],3),"0")</f>
        <v>164</v>
      </c>
      <c r="AG192" s="55" t="str">
        <f>IF(LEN(Contrato[[#This Row],[Contrato2]])=3,Contrato[[#This Row],[Contrato2]],TEXT(Contrato[[#This Row],[Contrato2]],"000"))</f>
        <v>164</v>
      </c>
      <c r="AH192" s="56" t="str">
        <f ca="1">IFERROR(_xlfn.DAYS(Contrato[[#This Row],[Fecha Proyectada liquidación]],TODAY())/30,"")</f>
        <v/>
      </c>
      <c r="AI192" s="57" t="e">
        <f>+Contrato[[#This Row],[FECHA TERMINACIÓN ]]+120</f>
        <v>#VALUE!</v>
      </c>
      <c r="AK192" s="59" t="str">
        <f ca="1">IF(Contrato[[#This Row],[FECHA TERMINACIÓN ]]&lt;TODAY(), "Terminado",IF(ISNUMBER(Contrato[[#This Row],[Fecha Real de liquiidación ]]),"Liquidado",IF(Contrato[[#This Row],[FECHA TERMINACIÓN ]]&gt;=TODAY(),"En ejecución","")))</f>
        <v>En ejecución</v>
      </c>
      <c r="AL192" s="60">
        <f>SUMIF([1]!COMPROMISOS_2024[[#All],[consecutivo]],Contrato[[#This Row],[RCP]],[1]!COMPROMISOS_2024[[#All],[Total pagado]])</f>
        <v>0</v>
      </c>
      <c r="AM192" s="61">
        <f>IFERROR(Contrato[[#This Row],[Pagos]]/Contrato[[#This Row],[VALOR CONTRATO]],0)</f>
        <v>0</v>
      </c>
      <c r="AN192" s="104" t="e">
        <f>+Contrato[[#This Row],[VALOR CONTRATO]]-Contrato[[#This Row],[Pagos]]</f>
        <v>#VALUE!</v>
      </c>
      <c r="AO192" s="54" t="str" cm="1">
        <f t="array" ref="AO192">_xlfn.XLOOKUP(Contrato[[#This Row],[DOCUMENTO ]],[1]!PERSONAL_ACTIVO_2024[[#All],[Documento identidad]],[1]!PERSONAL_ACTIVO_2024[[#All],[Mail ]],0,0)</f>
        <v>mdiaz@indeportesantioquia.gov.co</v>
      </c>
      <c r="AP192" s="54" t="str" cm="1">
        <f t="array" ref="AP192">_xlfn.XLOOKUP(Contrato[[#This Row],[DOCUMENTO]],[1]!PERSONAL_ACTIVO_2024[[#All],[Documento identidad]],[1]!PERSONAL_ACTIVO_2024[[#All],[Mail ]],0,0)</f>
        <v>harroyave@indeportesantioquia.gov.co</v>
      </c>
      <c r="AQ192" s="54" cm="1">
        <f t="array" ref="AQ192">IF(ISBLANK(Contrato[[#This Row],[DEPENDENCIA ]]),0,IFERROR(_xlfn.XLOOKUP(Contrato[[#This Row],[DEPENDENCIA ]],[1]!PERSONAL_ACTIVO_2024[[#All],[Dependencia]],[1]!PERSONAL_ACTIVO_2024[[#All],[Mail ]],0,0),0))</f>
        <v>0</v>
      </c>
    </row>
    <row r="193" spans="1:43" s="54" customFormat="1" ht="34.5" customHeight="1" x14ac:dyDescent="0.25">
      <c r="A193" s="27">
        <v>528</v>
      </c>
      <c r="B193" s="26">
        <v>165</v>
      </c>
      <c r="C193" s="28" t="s">
        <v>585</v>
      </c>
      <c r="D193" s="81" t="s">
        <v>44</v>
      </c>
      <c r="E193" s="64" t="s">
        <v>111</v>
      </c>
      <c r="F193" s="114" t="s">
        <v>142</v>
      </c>
      <c r="G193" s="146" t="s">
        <v>586</v>
      </c>
      <c r="H193" s="130">
        <v>1017141155</v>
      </c>
      <c r="I193" s="147">
        <v>3986061</v>
      </c>
      <c r="J193" s="148">
        <v>23916366</v>
      </c>
      <c r="K193" s="113" t="s">
        <v>48</v>
      </c>
      <c r="L193" s="96" t="s">
        <v>48</v>
      </c>
      <c r="M193" s="97" t="s">
        <v>72</v>
      </c>
      <c r="N193" s="98" cm="1">
        <f t="array" ref="N193">_xlfn.XLOOKUP(Contrato[[#This Row],[SUPERVISOR TITULAR]],[1]!PERSONAL_ACTIVO_2024[[#All],[Nombre completo]],[1]!PERSONAL_ACTIVO_2024[[#All],[Documento identidad]],"",0)</f>
        <v>42690418</v>
      </c>
      <c r="O193" s="97" t="s">
        <v>587</v>
      </c>
      <c r="P193" s="99" t="str" cm="1">
        <f t="array" ref="P193">_xlfn.XLOOKUP(Contrato[[#This Row],[SUPERVISOR SUPLENTE ]],[1]!PERSONAL_ACTIVO_2024[[#All],[Nombre completo]],[1]!PERSONAL_ACTIVO_2024[[#All],[Documento identidad]],"",0)</f>
        <v/>
      </c>
      <c r="Q193" s="159">
        <v>203</v>
      </c>
      <c r="R193" s="42" t="str" cm="1">
        <f t="array" ref="R193">_xlfn.XLOOKUP(Contrato[[#This Row],[CDP]],[1]!DISPONIBILIDADES_2024[[#All],[consecutivo]],[1]!DISPONIBILIDADES_2024[[#All],[fecha_aprobacion]],"",0)</f>
        <v>8/02/2024 9:12</v>
      </c>
      <c r="S193" s="43">
        <f>SUMIF([1]!DISPONIBILIDADES_2024[[#All],[consecutivo]],Contrato[[#This Row],[CDP]],[1]!DISPONIBILIDADES_2024[[#All],[valor_total_rubro]])</f>
        <v>0</v>
      </c>
      <c r="T193" s="44" cm="1">
        <f t="array" ref="T193">_xlfn.XLOOKUP(Contrato[[#This Row],[CONTRATO]]&amp;Contrato[[#This Row],[CDP]],[1]!Corr_Contr_CDP[[#All],[CONTRATO-CDP]],[1]!Corr_Contr_CDP[[#All],[CRP]],_xlfn.XLOOKUP(Contrato[[#This Row],[CDP]],[1]!COMPROMISOS_2024[[#All],[disponibilidad]],[1]!COMPROMISOS_2024[[#All],[consecutivo]],"",0),0)</f>
        <v>1054</v>
      </c>
      <c r="U193" s="45" t="str" cm="1">
        <f t="array" ref="U193">+_xlfn.XLOOKUP(Contrato[[#This Row],[RCP]],[1]!COMPROMISOS_2024[[#All],[consecutivo]],[1]!COMPROMISOS_2024[[#All],[fecha_aprobacion]],"",0)</f>
        <v>17/02/2024 11:47</v>
      </c>
      <c r="V193" s="46">
        <f>SUMIF([1]!COMPROMISOS_2024[[#All],[consecutivo]],Contrato[[#This Row],[RCP]],[1]!COMPROMISOS_2024[[#All],[valor_total]])</f>
        <v>23916366</v>
      </c>
      <c r="W193" s="47">
        <v>45338</v>
      </c>
      <c r="X193" s="47">
        <v>45338</v>
      </c>
      <c r="Y193" s="48">
        <v>45341</v>
      </c>
      <c r="Z193" s="49">
        <v>45522</v>
      </c>
      <c r="AA193" s="101" t="s">
        <v>588</v>
      </c>
      <c r="AB193" s="160" t="s">
        <v>293</v>
      </c>
      <c r="AC193" s="160"/>
      <c r="AD193" s="103">
        <v>202000003800</v>
      </c>
      <c r="AE193" s="54" t="s">
        <v>75</v>
      </c>
      <c r="AF193" s="55" t="str">
        <f>TEXT(LEFT(Contrato[[#This Row],[CONTRATO]],3),"0")</f>
        <v>165</v>
      </c>
      <c r="AG193" s="55" t="str">
        <f>IF(LEN(Contrato[[#This Row],[Contrato2]])=3,Contrato[[#This Row],[Contrato2]],TEXT(Contrato[[#This Row],[Contrato2]],"000"))</f>
        <v>165</v>
      </c>
      <c r="AH193" s="56">
        <f ca="1">IFERROR(_xlfn.DAYS(Contrato[[#This Row],[Fecha Proyectada liquidación]],TODAY())/30,"")</f>
        <v>-2.3666666666666667</v>
      </c>
      <c r="AI193" s="57">
        <f>+Contrato[[#This Row],[FECHA TERMINACIÓN ]]+120</f>
        <v>45642</v>
      </c>
      <c r="AK193" s="59" t="str">
        <f ca="1">IF(Contrato[[#This Row],[FECHA TERMINACIÓN ]]&lt;TODAY(), "Terminado",IF(ISNUMBER(Contrato[[#This Row],[Fecha Real de liquiidación ]]),"Liquidado",IF(Contrato[[#This Row],[FECHA TERMINACIÓN ]]&gt;=TODAY(),"En ejecución","")))</f>
        <v>Terminado</v>
      </c>
      <c r="AL193" s="60">
        <f>SUMIF([1]!COMPROMISOS_2024[[#All],[consecutivo]],Contrato[[#This Row],[RCP]],[1]!COMPROMISOS_2024[[#All],[Total pagado]])</f>
        <v>18070143</v>
      </c>
      <c r="AM193" s="61">
        <f>IFERROR(Contrato[[#This Row],[Pagos]]/Contrato[[#This Row],[VALOR CONTRATO]],0)</f>
        <v>0.75555554719308105</v>
      </c>
      <c r="AN193" s="104">
        <f>+Contrato[[#This Row],[VALOR CONTRATO]]-Contrato[[#This Row],[Pagos]]</f>
        <v>5846223</v>
      </c>
      <c r="AO193" s="54" t="str" cm="1">
        <f t="array" ref="AO193">_xlfn.XLOOKUP(Contrato[[#This Row],[DOCUMENTO ]],[1]!PERSONAL_ACTIVO_2024[[#All],[Documento identidad]],[1]!PERSONAL_ACTIVO_2024[[#All],[Mail ]],0,0)</f>
        <v>ialvarez@indeportesantioquia.gov.co</v>
      </c>
      <c r="AP193" s="54" cm="1">
        <f t="array" ref="AP193">_xlfn.XLOOKUP(Contrato[[#This Row],[DOCUMENTO]],[1]!PERSONAL_ACTIVO_2024[[#All],[Documento identidad]],[1]!PERSONAL_ACTIVO_2024[[#All],[Mail ]],0,0)</f>
        <v>0</v>
      </c>
      <c r="AQ193" s="54" cm="1">
        <f t="array" ref="AQ193">IF(ISBLANK(Contrato[[#This Row],[DEPENDENCIA ]]),0,IFERROR(_xlfn.XLOOKUP(Contrato[[#This Row],[DEPENDENCIA ]],[1]!PERSONAL_ACTIVO_2024[[#All],[Dependencia]],[1]!PERSONAL_ACTIVO_2024[[#All],[Mail ]],0,0),0))</f>
        <v>0</v>
      </c>
    </row>
    <row r="194" spans="1:43" s="54" customFormat="1" ht="34.5" customHeight="1" x14ac:dyDescent="0.25">
      <c r="B194" s="26">
        <v>165</v>
      </c>
      <c r="C194" s="28" t="s">
        <v>585</v>
      </c>
      <c r="D194" s="81" t="s">
        <v>44</v>
      </c>
      <c r="E194" s="64" t="s">
        <v>583</v>
      </c>
      <c r="F194" s="114" t="s">
        <v>142</v>
      </c>
      <c r="G194" s="183" t="s">
        <v>589</v>
      </c>
      <c r="H194" s="130">
        <v>15439600</v>
      </c>
      <c r="I194" s="94" t="s">
        <v>114</v>
      </c>
      <c r="J194" s="95" t="s">
        <v>114</v>
      </c>
      <c r="K194" s="113"/>
      <c r="L194" s="96"/>
      <c r="M194" s="97" t="s">
        <v>72</v>
      </c>
      <c r="N194" s="108" cm="1">
        <f t="array" ref="N194">_xlfn.XLOOKUP(Contrato[[#This Row],[SUPERVISOR TITULAR]],[1]!PERSONAL_ACTIVO_2024[[#All],[Nombre completo]],[1]!PERSONAL_ACTIVO_2024[[#All],[Documento identidad]],"",0)</f>
        <v>42690418</v>
      </c>
      <c r="O194" s="97"/>
      <c r="P194" s="40" t="str" cm="1">
        <f t="array" ref="P194">_xlfn.XLOOKUP(Contrato[[#This Row],[SUPERVISOR SUPLENTE ]],[1]!PERSONAL_ACTIVO_2024[[#All],[Nombre completo]],[1]!PERSONAL_ACTIVO_2024[[#All],[Documento identidad]],"",0)</f>
        <v/>
      </c>
      <c r="Q194" s="100"/>
      <c r="R194" s="42" t="str" cm="1">
        <f t="array" ref="R194">_xlfn.XLOOKUP(Contrato[[#This Row],[CDP]],[1]!DISPONIBILIDADES_2024[[#All],[consecutivo]],[1]!DISPONIBILIDADES_2024[[#All],[fecha_aprobacion]],"",0)</f>
        <v/>
      </c>
      <c r="S194" s="43">
        <f>SUMIF([1]!DISPONIBILIDADES_2024[[#All],[consecutivo]],Contrato[[#This Row],[CDP]],[1]!DISPONIBILIDADES_2024[[#All],[valor_total_rubro]])</f>
        <v>0</v>
      </c>
      <c r="T194" s="44" t="str" cm="1">
        <f t="array" ref="T194">_xlfn.XLOOKUP(Contrato[[#This Row],[CONTRATO]]&amp;Contrato[[#This Row],[CDP]],[1]!Corr_Contr_CDP[[#All],[CONTRATO-CDP]],[1]!Corr_Contr_CDP[[#All],[CRP]],_xlfn.XLOOKUP(Contrato[[#This Row],[CDP]],[1]!COMPROMISOS_2024[[#All],[disponibilidad]],[1]!COMPROMISOS_2024[[#All],[consecutivo]],"",0),0)</f>
        <v/>
      </c>
      <c r="U194" s="45" t="str" cm="1">
        <f t="array" ref="U194">+_xlfn.XLOOKUP(Contrato[[#This Row],[RCP]],[1]!COMPROMISOS_2024[[#All],[consecutivo]],[1]!COMPROMISOS_2024[[#All],[fecha_aprobacion]],"",0)</f>
        <v/>
      </c>
      <c r="V194" s="46">
        <f>SUMIF([1]!COMPROMISOS_2024[[#All],[consecutivo]],Contrato[[#This Row],[RCP]],[1]!COMPROMISOS_2024[[#All],[valor_total]])</f>
        <v>0</v>
      </c>
      <c r="W194" s="47"/>
      <c r="X194" s="47"/>
      <c r="Y194" s="48" t="str">
        <f>+LEFT(_xlfn.XLOOKUP(Contrato[[#This Row],[CONTRATO3DIG]],[1]SECOP_II!AE:AE,[1]SECOP_II!F:F,"",0),10)</f>
        <v/>
      </c>
      <c r="Z194" s="49" t="str">
        <f>+LEFT(_xlfn.XLOOKUP(Contrato[[#This Row],[CONTRATO3DIG]],[1]SECOP_II!AE:AE,[1]SECOP_II!G:G,"",0),10)</f>
        <v/>
      </c>
      <c r="AA194" s="109"/>
      <c r="AB194" s="160"/>
      <c r="AC194" s="163"/>
      <c r="AD194" s="103"/>
      <c r="AF194" s="55" t="str">
        <f>TEXT(LEFT(Contrato[[#This Row],[CONTRATO]],3),"0")</f>
        <v>165</v>
      </c>
      <c r="AG194" s="55" t="str">
        <f>IF(LEN(Contrato[[#This Row],[Contrato2]])=3,Contrato[[#This Row],[Contrato2]],TEXT(Contrato[[#This Row],[Contrato2]],"000"))</f>
        <v>165</v>
      </c>
      <c r="AH194" s="56" t="str">
        <f ca="1">IFERROR(_xlfn.DAYS(Contrato[[#This Row],[Fecha Proyectada liquidación]],TODAY())/30,"")</f>
        <v/>
      </c>
      <c r="AI194" s="57" t="e">
        <f>+Contrato[[#This Row],[FECHA TERMINACIÓN ]]+120</f>
        <v>#VALUE!</v>
      </c>
      <c r="AK194" s="59" t="str">
        <f ca="1">IF(Contrato[[#This Row],[FECHA TERMINACIÓN ]]&lt;TODAY(), "Terminado",IF(ISNUMBER(Contrato[[#This Row],[Fecha Real de liquiidación ]]),"Liquidado",IF(Contrato[[#This Row],[FECHA TERMINACIÓN ]]&gt;=TODAY(),"En ejecución","")))</f>
        <v>En ejecución</v>
      </c>
      <c r="AL194" s="60">
        <f>SUMIF([1]!COMPROMISOS_2024[[#All],[consecutivo]],Contrato[[#This Row],[RCP]],[1]!COMPROMISOS_2024[[#All],[Total pagado]])</f>
        <v>0</v>
      </c>
      <c r="AM194" s="61">
        <f>IFERROR(Contrato[[#This Row],[Pagos]]/Contrato[[#This Row],[VALOR CONTRATO]],0)</f>
        <v>0</v>
      </c>
      <c r="AN194" s="104" t="e">
        <f>+Contrato[[#This Row],[VALOR CONTRATO]]-Contrato[[#This Row],[Pagos]]</f>
        <v>#VALUE!</v>
      </c>
      <c r="AO194" s="54" t="str" cm="1">
        <f t="array" ref="AO194">_xlfn.XLOOKUP(Contrato[[#This Row],[DOCUMENTO ]],[1]!PERSONAL_ACTIVO_2024[[#All],[Documento identidad]],[1]!PERSONAL_ACTIVO_2024[[#All],[Mail ]],0,0)</f>
        <v>ialvarez@indeportesantioquia.gov.co</v>
      </c>
      <c r="AP194" s="54" cm="1">
        <f t="array" ref="AP194">_xlfn.XLOOKUP(Contrato[[#This Row],[DOCUMENTO]],[1]!PERSONAL_ACTIVO_2024[[#All],[Documento identidad]],[1]!PERSONAL_ACTIVO_2024[[#All],[Mail ]],0,0)</f>
        <v>0</v>
      </c>
      <c r="AQ194" s="54" cm="1">
        <f t="array" ref="AQ194">IF(ISBLANK(Contrato[[#This Row],[DEPENDENCIA ]]),0,IFERROR(_xlfn.XLOOKUP(Contrato[[#This Row],[DEPENDENCIA ]],[1]!PERSONAL_ACTIVO_2024[[#All],[Dependencia]],[1]!PERSONAL_ACTIVO_2024[[#All],[Mail ]],0,0),0))</f>
        <v>0</v>
      </c>
    </row>
    <row r="195" spans="1:43" s="54" customFormat="1" ht="34.5" customHeight="1" x14ac:dyDescent="0.25">
      <c r="A195" s="27">
        <v>62</v>
      </c>
      <c r="B195" s="26">
        <v>166</v>
      </c>
      <c r="C195" s="28" t="s">
        <v>590</v>
      </c>
      <c r="D195" s="81" t="s">
        <v>239</v>
      </c>
      <c r="E195" s="64" t="s">
        <v>111</v>
      </c>
      <c r="F195" s="114" t="s">
        <v>142</v>
      </c>
      <c r="G195" s="146" t="s">
        <v>591</v>
      </c>
      <c r="H195" s="130">
        <v>1036949550</v>
      </c>
      <c r="I195" s="147">
        <v>6879081</v>
      </c>
      <c r="J195" s="148">
        <v>41274486</v>
      </c>
      <c r="K195" s="54" t="s">
        <v>48</v>
      </c>
      <c r="L195" s="96" t="s">
        <v>48</v>
      </c>
      <c r="M195" s="97" t="s">
        <v>242</v>
      </c>
      <c r="N195" s="98" cm="1">
        <f t="array" ref="N195">_xlfn.XLOOKUP(Contrato[[#This Row],[SUPERVISOR TITULAR]],[1]!PERSONAL_ACTIVO_2024[[#All],[Nombre completo]],[1]!PERSONAL_ACTIVO_2024[[#All],[Documento identidad]],"",0)</f>
        <v>71610877</v>
      </c>
      <c r="O195" s="97" t="s">
        <v>241</v>
      </c>
      <c r="P195" s="99" t="str" cm="1">
        <f t="array" ref="P195">_xlfn.XLOOKUP(Contrato[[#This Row],[SUPERVISOR SUPLENTE ]],[1]!PERSONAL_ACTIVO_2024[[#All],[Nombre completo]],[1]!PERSONAL_ACTIVO_2024[[#All],[Documento identidad]],"",0)</f>
        <v/>
      </c>
      <c r="Q195" s="159">
        <v>211</v>
      </c>
      <c r="R195" s="42" t="str" cm="1">
        <f t="array" ref="R195">_xlfn.XLOOKUP(Contrato[[#This Row],[CDP]],[1]!DISPONIBILIDADES_2024[[#All],[consecutivo]],[1]!DISPONIBILIDADES_2024[[#All],[fecha_aprobacion]],"",0)</f>
        <v>8/02/2024 9:26</v>
      </c>
      <c r="S195" s="43">
        <f>SUMIF([1]!DISPONIBILIDADES_2024[[#All],[consecutivo]],Contrato[[#This Row],[CDP]],[1]!DISPONIBILIDADES_2024[[#All],[valor_total_rubro]])</f>
        <v>0</v>
      </c>
      <c r="T195" s="44" cm="1">
        <f t="array" ref="T195">_xlfn.XLOOKUP(Contrato[[#This Row],[CONTRATO]]&amp;Contrato[[#This Row],[CDP]],[1]!Corr_Contr_CDP[[#All],[CONTRATO-CDP]],[1]!Corr_Contr_CDP[[#All],[CRP]],_xlfn.XLOOKUP(Contrato[[#This Row],[CDP]],[1]!COMPROMISOS_2024[[#All],[disponibilidad]],[1]!COMPROMISOS_2024[[#All],[consecutivo]],"",0),0)</f>
        <v>921</v>
      </c>
      <c r="U195" s="45" t="str" cm="1">
        <f t="array" ref="U195">+_xlfn.XLOOKUP(Contrato[[#This Row],[RCP]],[1]!COMPROMISOS_2024[[#All],[consecutivo]],[1]!COMPROMISOS_2024[[#All],[fecha_aprobacion]],"",0)</f>
        <v>15/02/2024 9:00</v>
      </c>
      <c r="V195" s="46">
        <f>SUMIF([1]!COMPROMISOS_2024[[#All],[consecutivo]],Contrato[[#This Row],[RCP]],[1]!COMPROMISOS_2024[[#All],[valor_total]])</f>
        <v>41274486</v>
      </c>
      <c r="W195" s="47">
        <v>45336</v>
      </c>
      <c r="X195" s="47">
        <v>45336</v>
      </c>
      <c r="Y195" s="48">
        <v>45337</v>
      </c>
      <c r="Z195" s="49">
        <v>45518</v>
      </c>
      <c r="AA195" s="101" t="s">
        <v>592</v>
      </c>
      <c r="AB195" s="160" t="s">
        <v>293</v>
      </c>
      <c r="AC195" s="160"/>
      <c r="AD195" s="103">
        <v>202000003803</v>
      </c>
      <c r="AE195" s="54" t="s">
        <v>75</v>
      </c>
      <c r="AF195" s="55" t="str">
        <f>TEXT(LEFT(Contrato[[#This Row],[CONTRATO]],3),"0")</f>
        <v>166</v>
      </c>
      <c r="AG195" s="55" t="str">
        <f>IF(LEN(Contrato[[#This Row],[Contrato2]])=3,Contrato[[#This Row],[Contrato2]],TEXT(Contrato[[#This Row],[Contrato2]],"000"))</f>
        <v>166</v>
      </c>
      <c r="AH195" s="56">
        <f ca="1">IFERROR(_xlfn.DAYS(Contrato[[#This Row],[Fecha Proyectada liquidación]],TODAY())/30,"")</f>
        <v>-2.5</v>
      </c>
      <c r="AI195" s="57">
        <f>+Contrato[[#This Row],[FECHA TERMINACIÓN ]]+120</f>
        <v>45638</v>
      </c>
      <c r="AK195" s="59" t="str">
        <f ca="1">IF(Contrato[[#This Row],[FECHA TERMINACIÓN ]]&lt;TODAY(), "Terminado",IF(ISNUMBER(Contrato[[#This Row],[Fecha Real de liquiidación ]]),"Liquidado",IF(Contrato[[#This Row],[FECHA TERMINACIÓN ]]&gt;=TODAY(),"En ejecución","")))</f>
        <v>Terminado</v>
      </c>
      <c r="AL195" s="60">
        <f>SUMIF([1]!COMPROMISOS_2024[[#All],[consecutivo]],Contrato[[#This Row],[RCP]],[1]!COMPROMISOS_2024[[#All],[Total pagado]])</f>
        <v>41274486</v>
      </c>
      <c r="AM195" s="61">
        <f>IFERROR(Contrato[[#This Row],[Pagos]]/Contrato[[#This Row],[VALOR CONTRATO]],0)</f>
        <v>1</v>
      </c>
      <c r="AN195" s="104">
        <f>+Contrato[[#This Row],[VALOR CONTRATO]]-Contrato[[#This Row],[Pagos]]</f>
        <v>0</v>
      </c>
      <c r="AO195" s="54" t="str" cm="1">
        <f t="array" ref="AO195">_xlfn.XLOOKUP(Contrato[[#This Row],[DOCUMENTO ]],[1]!PERSONAL_ACTIVO_2024[[#All],[Documento identidad]],[1]!PERSONAL_ACTIVO_2024[[#All],[Mail ]],0,0)</f>
        <v>mcgarcia@indeportesantioquia.gov.co</v>
      </c>
      <c r="AP195" s="54" cm="1">
        <f t="array" ref="AP195">_xlfn.XLOOKUP(Contrato[[#This Row],[DOCUMENTO]],[1]!PERSONAL_ACTIVO_2024[[#All],[Documento identidad]],[1]!PERSONAL_ACTIVO_2024[[#All],[Mail ]],0,0)</f>
        <v>0</v>
      </c>
      <c r="AQ195" s="54" t="str" cm="1">
        <f t="array" ref="AQ195">IF(ISBLANK(Contrato[[#This Row],[DEPENDENCIA ]]),0,IFERROR(_xlfn.XLOOKUP(Contrato[[#This Row],[DEPENDENCIA ]],[1]!PERSONAL_ACTIVO_2024[[#All],[Dependencia]],[1]!PERSONAL_ACTIVO_2024[[#All],[Mail ]],0,0),0))</f>
        <v>ocardona@indeportesantioquia.gov.co</v>
      </c>
    </row>
    <row r="196" spans="1:43" s="54" customFormat="1" ht="34.5" customHeight="1" x14ac:dyDescent="0.25">
      <c r="A196" s="27">
        <v>347</v>
      </c>
      <c r="B196" s="26">
        <v>167</v>
      </c>
      <c r="C196" s="28" t="s">
        <v>593</v>
      </c>
      <c r="D196" s="81" t="s">
        <v>98</v>
      </c>
      <c r="E196" s="64" t="s">
        <v>111</v>
      </c>
      <c r="F196" s="114" t="s">
        <v>142</v>
      </c>
      <c r="G196" s="146" t="s">
        <v>594</v>
      </c>
      <c r="H196" s="130">
        <v>1152221162</v>
      </c>
      <c r="I196" s="147">
        <v>6879081</v>
      </c>
      <c r="J196" s="148">
        <v>41274486</v>
      </c>
      <c r="K196" s="54" t="s">
        <v>48</v>
      </c>
      <c r="L196" s="96" t="s">
        <v>48</v>
      </c>
      <c r="M196" s="97" t="s">
        <v>233</v>
      </c>
      <c r="N196" s="98" cm="1">
        <f t="array" ref="N196">_xlfn.XLOOKUP(Contrato[[#This Row],[SUPERVISOR TITULAR]],[1]!PERSONAL_ACTIVO_2024[[#All],[Nombre completo]],[1]!PERSONAL_ACTIVO_2024[[#All],[Documento identidad]],"",0)</f>
        <v>98520651</v>
      </c>
      <c r="O196" s="97" t="s">
        <v>102</v>
      </c>
      <c r="P196" s="99" cm="1">
        <f t="array" ref="P196">_xlfn.XLOOKUP(Contrato[[#This Row],[SUPERVISOR SUPLENTE ]],[1]!PERSONAL_ACTIVO_2024[[#All],[Nombre completo]],[1]!PERSONAL_ACTIVO_2024[[#All],[Documento identidad]],"",0)</f>
        <v>43515795</v>
      </c>
      <c r="Q196" s="159">
        <v>224</v>
      </c>
      <c r="R196" s="42" t="str" cm="1">
        <f t="array" ref="R196">_xlfn.XLOOKUP(Contrato[[#This Row],[CDP]],[1]!DISPONIBILIDADES_2024[[#All],[consecutivo]],[1]!DISPONIBILIDADES_2024[[#All],[fecha_aprobacion]],"",0)</f>
        <v>12/02/2024 13:42</v>
      </c>
      <c r="S196" s="43">
        <f>SUMIF([1]!DISPONIBILIDADES_2024[[#All],[consecutivo]],Contrato[[#This Row],[CDP]],[1]!DISPONIBILIDADES_2024[[#All],[valor_total_rubro]])</f>
        <v>0</v>
      </c>
      <c r="T196" s="44" cm="1">
        <f t="array" ref="T196">_xlfn.XLOOKUP(Contrato[[#This Row],[CONTRATO]]&amp;Contrato[[#This Row],[CDP]],[1]!Corr_Contr_CDP[[#All],[CONTRATO-CDP]],[1]!Corr_Contr_CDP[[#All],[CRP]],_xlfn.XLOOKUP(Contrato[[#This Row],[CDP]],[1]!COMPROMISOS_2024[[#All],[disponibilidad]],[1]!COMPROMISOS_2024[[#All],[consecutivo]],"",0),0)</f>
        <v>1169</v>
      </c>
      <c r="U196" s="45" t="str" cm="1">
        <f t="array" ref="U196">+_xlfn.XLOOKUP(Contrato[[#This Row],[RCP]],[1]!COMPROMISOS_2024[[#All],[consecutivo]],[1]!COMPROMISOS_2024[[#All],[fecha_aprobacion]],"",0)</f>
        <v>22/02/2024 10:10</v>
      </c>
      <c r="V196" s="46">
        <f>SUMIF([1]!COMPROMISOS_2024[[#All],[consecutivo]],Contrato[[#This Row],[RCP]],[1]!COMPROMISOS_2024[[#All],[valor_total]])</f>
        <v>41274486</v>
      </c>
      <c r="W196" s="47">
        <v>45343</v>
      </c>
      <c r="X196" s="47">
        <v>45343</v>
      </c>
      <c r="Y196" s="48">
        <v>45344</v>
      </c>
      <c r="Z196" s="49">
        <v>45524</v>
      </c>
      <c r="AA196" s="150" t="s">
        <v>595</v>
      </c>
      <c r="AB196" s="160" t="s">
        <v>293</v>
      </c>
      <c r="AC196" s="160"/>
      <c r="AD196" s="103">
        <v>202000003810</v>
      </c>
      <c r="AE196" s="54" t="s">
        <v>75</v>
      </c>
      <c r="AF196" s="55" t="str">
        <f>TEXT(LEFT(Contrato[[#This Row],[CONTRATO]],3),"0")</f>
        <v>167</v>
      </c>
      <c r="AG196" s="55" t="str">
        <f>IF(LEN(Contrato[[#This Row],[Contrato2]])=3,Contrato[[#This Row],[Contrato2]],TEXT(Contrato[[#This Row],[Contrato2]],"000"))</f>
        <v>167</v>
      </c>
      <c r="AH196" s="56">
        <f ca="1">IFERROR(_xlfn.DAYS(Contrato[[#This Row],[Fecha Proyectada liquidación]],TODAY())/30,"")</f>
        <v>-2.2999999999999998</v>
      </c>
      <c r="AI196" s="57">
        <f>+Contrato[[#This Row],[FECHA TERMINACIÓN ]]+120</f>
        <v>45644</v>
      </c>
      <c r="AK196" s="59" t="str">
        <f ca="1">IF(Contrato[[#This Row],[FECHA TERMINACIÓN ]]&lt;TODAY(), "Terminado",IF(ISNUMBER(Contrato[[#This Row],[Fecha Real de liquiidación ]]),"Liquidado",IF(Contrato[[#This Row],[FECHA TERMINACIÓN ]]&gt;=TODAY(),"En ejecución","")))</f>
        <v>Terminado</v>
      </c>
      <c r="AL196" s="60">
        <f>SUMIF([1]!COMPROMISOS_2024[[#All],[consecutivo]],Contrato[[#This Row],[RCP]],[1]!COMPROMISOS_2024[[#All],[Total pagado]])</f>
        <v>41274486</v>
      </c>
      <c r="AM196" s="61">
        <f>IFERROR(Contrato[[#This Row],[Pagos]]/Contrato[[#This Row],[VALOR CONTRATO]],0)</f>
        <v>1</v>
      </c>
      <c r="AN196" s="104">
        <f>+Contrato[[#This Row],[VALOR CONTRATO]]-Contrato[[#This Row],[Pagos]]</f>
        <v>0</v>
      </c>
      <c r="AO196" s="54" t="str" cm="1">
        <f t="array" ref="AO196">_xlfn.XLOOKUP(Contrato[[#This Row],[DOCUMENTO ]],[1]!PERSONAL_ACTIVO_2024[[#All],[Documento identidad]],[1]!PERSONAL_ACTIVO_2024[[#All],[Mail ]],0,0)</f>
        <v>hcuervo@indeportesantioquia.gov.co</v>
      </c>
      <c r="AP196" s="54" t="str" cm="1">
        <f t="array" ref="AP196">_xlfn.XLOOKUP(Contrato[[#This Row],[DOCUMENTO]],[1]!PERSONAL_ACTIVO_2024[[#All],[Documento identidad]],[1]!PERSONAL_ACTIVO_2024[[#All],[Mail ]],0,0)</f>
        <v>erosas@indeportesantioquia.gov.co</v>
      </c>
      <c r="AQ196" s="54" cm="1">
        <f t="array" ref="AQ196">IF(ISBLANK(Contrato[[#This Row],[DEPENDENCIA ]]),0,IFERROR(_xlfn.XLOOKUP(Contrato[[#This Row],[DEPENDENCIA ]],[1]!PERSONAL_ACTIVO_2024[[#All],[Dependencia]],[1]!PERSONAL_ACTIVO_2024[[#All],[Mail ]],0,0),0))</f>
        <v>0</v>
      </c>
    </row>
    <row r="197" spans="1:43" s="54" customFormat="1" ht="34.5" customHeight="1" x14ac:dyDescent="0.25">
      <c r="A197" s="27">
        <v>619</v>
      </c>
      <c r="B197" s="26">
        <v>167</v>
      </c>
      <c r="C197" s="28" t="s">
        <v>596</v>
      </c>
      <c r="D197" s="81" t="s">
        <v>98</v>
      </c>
      <c r="E197" s="64" t="s">
        <v>45</v>
      </c>
      <c r="F197" s="114" t="s">
        <v>142</v>
      </c>
      <c r="G197" s="146" t="s">
        <v>594</v>
      </c>
      <c r="H197" s="130">
        <v>1152221162</v>
      </c>
      <c r="I197" s="147"/>
      <c r="J197" s="148">
        <v>1000000</v>
      </c>
      <c r="K197" s="69" t="s">
        <v>597</v>
      </c>
      <c r="L197" s="96" t="s">
        <v>598</v>
      </c>
      <c r="M197" s="97" t="s">
        <v>233</v>
      </c>
      <c r="N197" s="98" cm="1">
        <f t="array" ref="N197">_xlfn.XLOOKUP(Contrato[[#This Row],[SUPERVISOR TITULAR]],[1]!PERSONAL_ACTIVO_2024[[#All],[Nombre completo]],[1]!PERSONAL_ACTIVO_2024[[#All],[Documento identidad]],"",0)</f>
        <v>98520651</v>
      </c>
      <c r="O197" s="97" t="s">
        <v>102</v>
      </c>
      <c r="P197" s="99" cm="1">
        <f t="array" ref="P197">_xlfn.XLOOKUP(Contrato[[#This Row],[SUPERVISOR SUPLENTE ]],[1]!PERSONAL_ACTIVO_2024[[#All],[Nombre completo]],[1]!PERSONAL_ACTIVO_2024[[#All],[Documento identidad]],"",0)</f>
        <v>43515795</v>
      </c>
      <c r="Q197" s="100">
        <v>330</v>
      </c>
      <c r="R197" s="42" t="str" cm="1">
        <f t="array" ref="R197">_xlfn.XLOOKUP(Contrato[[#This Row],[CDP]],[1]!DISPONIBILIDADES_2024[[#All],[consecutivo]],[1]!DISPONIBILIDADES_2024[[#All],[fecha_aprobacion]],"",0)</f>
        <v>14/03/2024 16:50</v>
      </c>
      <c r="S197" s="43">
        <f>SUMIF([1]!DISPONIBILIDADES_2024[[#All],[consecutivo]],Contrato[[#This Row],[CDP]],[1]!DISPONIBILIDADES_2024[[#All],[valor_total_rubro]])</f>
        <v>0</v>
      </c>
      <c r="T197" s="44" cm="1">
        <f t="array" ref="T197">_xlfn.XLOOKUP(Contrato[[#This Row],[CONTRATO]]&amp;Contrato[[#This Row],[CDP]],[1]!Corr_Contr_CDP[[#All],[CONTRATO-CDP]],[1]!Corr_Contr_CDP[[#All],[CRP]],_xlfn.XLOOKUP(Contrato[[#This Row],[CDP]],[1]!COMPROMISOS_2024[[#All],[disponibilidad]],[1]!COMPROMISOS_2024[[#All],[consecutivo]],"",0),0)</f>
        <v>4471</v>
      </c>
      <c r="U197" s="45" t="str" cm="1">
        <f t="array" ref="U197">+_xlfn.XLOOKUP(Contrato[[#This Row],[RCP]],[1]!COMPROMISOS_2024[[#All],[consecutivo]],[1]!COMPROMISOS_2024[[#All],[fecha_aprobacion]],"",0)</f>
        <v>17/05/2024 16:28</v>
      </c>
      <c r="V197" s="46">
        <f>SUMIF([1]!COMPROMISOS_2024[[#All],[consecutivo]],Contrato[[#This Row],[RCP]],[1]!COMPROMISOS_2024[[#All],[valor_total]])</f>
        <v>1000000</v>
      </c>
      <c r="W197" s="47" t="s">
        <v>48</v>
      </c>
      <c r="X197" s="47" t="s">
        <v>48</v>
      </c>
      <c r="Y197" s="48" t="s">
        <v>48</v>
      </c>
      <c r="Z197" s="49" t="s">
        <v>48</v>
      </c>
      <c r="AA197" s="109"/>
      <c r="AB197" s="160" t="s">
        <v>48</v>
      </c>
      <c r="AC197" s="184"/>
      <c r="AD197" s="103"/>
      <c r="AF197" s="55" t="str">
        <f>TEXT(LEFT(Contrato[[#This Row],[CONTRATO]],3),"0")</f>
        <v>167</v>
      </c>
      <c r="AG197" s="55" t="str">
        <f>IF(LEN(Contrato[[#This Row],[Contrato2]])=3,Contrato[[#This Row],[Contrato2]],TEXT(Contrato[[#This Row],[Contrato2]],"000"))</f>
        <v>167</v>
      </c>
      <c r="AH197" s="56" t="str">
        <f ca="1">IFERROR(_xlfn.DAYS(Contrato[[#This Row],[Fecha Proyectada liquidación]],TODAY())/30,"")</f>
        <v/>
      </c>
      <c r="AI197" s="57" t="e">
        <f>+Contrato[[#This Row],[FECHA TERMINACIÓN ]]+120</f>
        <v>#VALUE!</v>
      </c>
      <c r="AK197" s="59" t="str">
        <f ca="1">IF(Contrato[[#This Row],[FECHA TERMINACIÓN ]]&lt;TODAY(), "Terminado",IF(ISNUMBER(Contrato[[#This Row],[Fecha Real de liquiidación ]]),"Liquidado",IF(Contrato[[#This Row],[FECHA TERMINACIÓN ]]&gt;=TODAY(),"En ejecución","")))</f>
        <v>En ejecución</v>
      </c>
      <c r="AL197" s="60">
        <f>SUMIF([1]!COMPROMISOS_2024[[#All],[consecutivo]],Contrato[[#This Row],[RCP]],[1]!COMPROMISOS_2024[[#All],[Total pagado]])</f>
        <v>0</v>
      </c>
      <c r="AM197" s="61">
        <f>IFERROR(Contrato[[#This Row],[Pagos]]/Contrato[[#This Row],[VALOR CONTRATO]],0)</f>
        <v>0</v>
      </c>
      <c r="AN197" s="104">
        <f>+Contrato[[#This Row],[VALOR CONTRATO]]-Contrato[[#This Row],[Pagos]]</f>
        <v>1000000</v>
      </c>
      <c r="AO197" s="54" t="str" cm="1">
        <f t="array" ref="AO197">_xlfn.XLOOKUP(Contrato[[#This Row],[DOCUMENTO ]],[1]!PERSONAL_ACTIVO_2024[[#All],[Documento identidad]],[1]!PERSONAL_ACTIVO_2024[[#All],[Mail ]],0,0)</f>
        <v>hcuervo@indeportesantioquia.gov.co</v>
      </c>
      <c r="AP197" s="54" t="str" cm="1">
        <f t="array" ref="AP197">_xlfn.XLOOKUP(Contrato[[#This Row],[DOCUMENTO]],[1]!PERSONAL_ACTIVO_2024[[#All],[Documento identidad]],[1]!PERSONAL_ACTIVO_2024[[#All],[Mail ]],0,0)</f>
        <v>erosas@indeportesantioquia.gov.co</v>
      </c>
      <c r="AQ197" s="54" cm="1">
        <f t="array" ref="AQ197">IF(ISBLANK(Contrato[[#This Row],[DEPENDENCIA ]]),0,IFERROR(_xlfn.XLOOKUP(Contrato[[#This Row],[DEPENDENCIA ]],[1]!PERSONAL_ACTIVO_2024[[#All],[Dependencia]],[1]!PERSONAL_ACTIVO_2024[[#All],[Mail ]],0,0),0))</f>
        <v>0</v>
      </c>
    </row>
    <row r="198" spans="1:43" s="54" customFormat="1" ht="34.5" customHeight="1" x14ac:dyDescent="0.25">
      <c r="A198" s="54">
        <v>1120</v>
      </c>
      <c r="B198" s="26">
        <v>167</v>
      </c>
      <c r="C198" s="28" t="s">
        <v>599</v>
      </c>
      <c r="D198" s="81" t="s">
        <v>98</v>
      </c>
      <c r="E198" s="64" t="s">
        <v>45</v>
      </c>
      <c r="F198" s="114" t="s">
        <v>142</v>
      </c>
      <c r="G198" s="146" t="s">
        <v>594</v>
      </c>
      <c r="H198" s="130">
        <v>1152221162</v>
      </c>
      <c r="I198" s="147">
        <v>6879081</v>
      </c>
      <c r="J198" s="148">
        <v>19490730</v>
      </c>
      <c r="K198" s="69" t="s">
        <v>600</v>
      </c>
      <c r="L198" s="96" t="s">
        <v>601</v>
      </c>
      <c r="M198" s="97" t="s">
        <v>233</v>
      </c>
      <c r="N198" s="98" cm="1">
        <f t="array" ref="N198">_xlfn.XLOOKUP(Contrato[[#This Row],[SUPERVISOR TITULAR]],[1]!PERSONAL_ACTIVO_2024[[#All],[Nombre completo]],[1]!PERSONAL_ACTIVO_2024[[#All],[Documento identidad]],"",0)</f>
        <v>98520651</v>
      </c>
      <c r="O198" s="97" t="s">
        <v>102</v>
      </c>
      <c r="P198" s="99" cm="1">
        <f t="array" ref="P198">_xlfn.XLOOKUP(Contrato[[#This Row],[SUPERVISOR SUPLENTE ]],[1]!PERSONAL_ACTIVO_2024[[#All],[Nombre completo]],[1]!PERSONAL_ACTIVO_2024[[#All],[Documento identidad]],"",0)</f>
        <v>43515795</v>
      </c>
      <c r="Q198" s="100">
        <v>907</v>
      </c>
      <c r="R198" s="42" t="str" cm="1">
        <f t="array" ref="R198">_xlfn.XLOOKUP(Contrato[[#This Row],[CDP]],[1]!DISPONIBILIDADES_2024[[#All],[consecutivo]],[1]!DISPONIBILIDADES_2024[[#All],[fecha_aprobacion]],"",0)</f>
        <v>5/09/2024 8:07</v>
      </c>
      <c r="S198" s="43">
        <f>SUMIF([1]!DISPONIBILIDADES_2024[[#All],[consecutivo]],Contrato[[#This Row],[CDP]],[1]!DISPONIBILIDADES_2024[[#All],[valor_total_rubro]])</f>
        <v>0</v>
      </c>
      <c r="T198" s="44" cm="1">
        <f t="array" ref="T198">_xlfn.XLOOKUP(Contrato[[#This Row],[CONTRATO]]&amp;Contrato[[#This Row],[CDP]],[1]!Corr_Contr_CDP[[#All],[CONTRATO-CDP]],[1]!Corr_Contr_CDP[[#All],[CRP]],_xlfn.XLOOKUP(Contrato[[#This Row],[CDP]],[1]!COMPROMISOS_2024[[#All],[disponibilidad]],[1]!COMPROMISOS_2024[[#All],[consecutivo]],"",0),0)</f>
        <v>9871</v>
      </c>
      <c r="U198" s="45" t="str" cm="1">
        <f t="array" ref="U198">+_xlfn.XLOOKUP(Contrato[[#This Row],[RCP]],[1]!COMPROMISOS_2024[[#All],[consecutivo]],[1]!COMPROMISOS_2024[[#All],[fecha_aprobacion]],"",0)</f>
        <v>27/09/2024 0:00</v>
      </c>
      <c r="V198" s="46">
        <f>SUMIF([1]!COMPROMISOS_2024[[#All],[consecutivo]],Contrato[[#This Row],[RCP]],[1]!COMPROMISOS_2024[[#All],[valor_total]])</f>
        <v>19490730</v>
      </c>
      <c r="W198" s="47">
        <v>45545</v>
      </c>
      <c r="X198" s="47" t="s">
        <v>48</v>
      </c>
      <c r="Y198" s="48">
        <v>45525</v>
      </c>
      <c r="Z198" s="49">
        <v>45630</v>
      </c>
      <c r="AA198" s="109"/>
      <c r="AB198" s="160" t="s">
        <v>602</v>
      </c>
      <c r="AC198" s="163"/>
      <c r="AD198" s="103"/>
      <c r="AF198" s="55" t="str">
        <f>TEXT(LEFT(Contrato[[#This Row],[CONTRATO]],3),"0")</f>
        <v>167</v>
      </c>
      <c r="AG198" s="55" t="str">
        <f>IF(LEN(Contrato[[#This Row],[Contrato2]])=3,Contrato[[#This Row],[Contrato2]],TEXT(Contrato[[#This Row],[Contrato2]],"000"))</f>
        <v>167</v>
      </c>
      <c r="AH198" s="56">
        <f ca="1">IFERROR(_xlfn.DAYS(Contrato[[#This Row],[Fecha Proyectada liquidación]],TODAY())/30,"")</f>
        <v>1.2333333333333334</v>
      </c>
      <c r="AI198" s="57">
        <f>+Contrato[[#This Row],[FECHA TERMINACIÓN ]]+120</f>
        <v>45750</v>
      </c>
      <c r="AK198" s="59" t="str">
        <f ca="1">IF(Contrato[[#This Row],[FECHA TERMINACIÓN ]]&lt;TODAY(), "Terminado",IF(ISNUMBER(Contrato[[#This Row],[Fecha Real de liquiidación ]]),"Liquidado",IF(Contrato[[#This Row],[FECHA TERMINACIÓN ]]&gt;=TODAY(),"En ejecución","")))</f>
        <v>Terminado</v>
      </c>
      <c r="AL198" s="60">
        <f>SUMIF([1]!COMPROMISOS_2024[[#All],[consecutivo]],Contrato[[#This Row],[RCP]],[1]!COMPROMISOS_2024[[#All],[Total pagado]])</f>
        <v>19490730</v>
      </c>
      <c r="AM198" s="61">
        <f>IFERROR(Contrato[[#This Row],[Pagos]]/Contrato[[#This Row],[VALOR CONTRATO]],0)</f>
        <v>1</v>
      </c>
      <c r="AN198" s="104">
        <f>+Contrato[[#This Row],[VALOR CONTRATO]]-Contrato[[#This Row],[Pagos]]</f>
        <v>0</v>
      </c>
      <c r="AO198" s="54" t="str" cm="1">
        <f t="array" ref="AO198">_xlfn.XLOOKUP(Contrato[[#This Row],[DOCUMENTO ]],[1]!PERSONAL_ACTIVO_2024[[#All],[Documento identidad]],[1]!PERSONAL_ACTIVO_2024[[#All],[Mail ]],0,0)</f>
        <v>hcuervo@indeportesantioquia.gov.co</v>
      </c>
      <c r="AP198" s="54" t="str" cm="1">
        <f t="array" ref="AP198">_xlfn.XLOOKUP(Contrato[[#This Row],[DOCUMENTO]],[1]!PERSONAL_ACTIVO_2024[[#All],[Documento identidad]],[1]!PERSONAL_ACTIVO_2024[[#All],[Mail ]],0,0)</f>
        <v>erosas@indeportesantioquia.gov.co</v>
      </c>
      <c r="AQ198" s="54" cm="1">
        <f t="array" ref="AQ198">IF(ISBLANK(Contrato[[#This Row],[DEPENDENCIA ]]),0,IFERROR(_xlfn.XLOOKUP(Contrato[[#This Row],[DEPENDENCIA ]],[1]!PERSONAL_ACTIVO_2024[[#All],[Dependencia]],[1]!PERSONAL_ACTIVO_2024[[#All],[Mail ]],0,0),0))</f>
        <v>0</v>
      </c>
    </row>
    <row r="199" spans="1:43" s="54" customFormat="1" ht="34.5" customHeight="1" x14ac:dyDescent="0.25">
      <c r="A199" s="27">
        <v>525</v>
      </c>
      <c r="B199" s="26">
        <v>168</v>
      </c>
      <c r="C199" s="28" t="s">
        <v>603</v>
      </c>
      <c r="D199" s="81" t="s">
        <v>132</v>
      </c>
      <c r="E199" s="64" t="s">
        <v>111</v>
      </c>
      <c r="F199" s="114" t="s">
        <v>142</v>
      </c>
      <c r="G199" s="146" t="s">
        <v>604</v>
      </c>
      <c r="H199" s="130">
        <v>1036927426</v>
      </c>
      <c r="I199" s="147">
        <v>6879081</v>
      </c>
      <c r="J199" s="148">
        <v>45774486</v>
      </c>
      <c r="K199" s="69" t="s">
        <v>605</v>
      </c>
      <c r="L199" s="96" t="s">
        <v>48</v>
      </c>
      <c r="M199" s="97" t="s">
        <v>169</v>
      </c>
      <c r="N199" s="98" cm="1">
        <f t="array" ref="N199">_xlfn.XLOOKUP(Contrato[[#This Row],[SUPERVISOR TITULAR]],[1]!PERSONAL_ACTIVO_2024[[#All],[Nombre completo]],[1]!PERSONAL_ACTIVO_2024[[#All],[Documento identidad]],"",0)</f>
        <v>1152209809</v>
      </c>
      <c r="O199" s="97" t="s">
        <v>168</v>
      </c>
      <c r="P199" s="99" cm="1">
        <f t="array" ref="P199">_xlfn.XLOOKUP(Contrato[[#This Row],[SUPERVISOR SUPLENTE ]],[1]!PERSONAL_ACTIVO_2024[[#All],[Nombre completo]],[1]!PERSONAL_ACTIVO_2024[[#All],[Documento identidad]],"",0)</f>
        <v>21509270</v>
      </c>
      <c r="Q199" s="159">
        <v>208</v>
      </c>
      <c r="R199" s="42" t="str" cm="1">
        <f t="array" ref="R199">_xlfn.XLOOKUP(Contrato[[#This Row],[CDP]],[1]!DISPONIBILIDADES_2024[[#All],[consecutivo]],[1]!DISPONIBILIDADES_2024[[#All],[fecha_aprobacion]],"",0)</f>
        <v>8/02/2024 9:22</v>
      </c>
      <c r="S199" s="43">
        <f>SUMIF([1]!DISPONIBILIDADES_2024[[#All],[consecutivo]],Contrato[[#This Row],[CDP]],[1]!DISPONIBILIDADES_2024[[#All],[valor_total_rubro]])</f>
        <v>0</v>
      </c>
      <c r="T199" s="44" cm="1">
        <f t="array" ref="T199">_xlfn.XLOOKUP(Contrato[[#This Row],[CONTRATO]]&amp;Contrato[[#This Row],[CDP]],[1]!Corr_Contr_CDP[[#All],[CONTRATO-CDP]],[1]!Corr_Contr_CDP[[#All],[CRP]],_xlfn.XLOOKUP(Contrato[[#This Row],[CDP]],[1]!COMPROMISOS_2024[[#All],[disponibilidad]],[1]!COMPROMISOS_2024[[#All],[consecutivo]],"",0),0)</f>
        <v>1289</v>
      </c>
      <c r="U199" s="45" t="str" cm="1">
        <f t="array" ref="U199">+_xlfn.XLOOKUP(Contrato[[#This Row],[RCP]],[1]!COMPROMISOS_2024[[#All],[consecutivo]],[1]!COMPROMISOS_2024[[#All],[fecha_aprobacion]],"",0)</f>
        <v>29/02/2024 0:00</v>
      </c>
      <c r="V199" s="46">
        <f>SUMIF([1]!COMPROMISOS_2024[[#All],[consecutivo]],Contrato[[#This Row],[RCP]],[1]!COMPROMISOS_2024[[#All],[valor_total]])</f>
        <v>45774486</v>
      </c>
      <c r="W199" s="47">
        <v>45351</v>
      </c>
      <c r="X199" s="47">
        <v>45353</v>
      </c>
      <c r="Y199" s="48">
        <v>45352</v>
      </c>
      <c r="Z199" s="49">
        <v>45534</v>
      </c>
      <c r="AA199" s="185" t="s">
        <v>606</v>
      </c>
      <c r="AB199" s="186" t="s">
        <v>293</v>
      </c>
      <c r="AC199" s="160"/>
      <c r="AD199" s="172">
        <v>202000003979</v>
      </c>
      <c r="AE199" s="54" t="s">
        <v>75</v>
      </c>
      <c r="AF199" s="55" t="str">
        <f>TEXT(LEFT(Contrato[[#This Row],[CONTRATO]],3),"0")</f>
        <v>168</v>
      </c>
      <c r="AG199" s="55" t="str">
        <f>IF(LEN(Contrato[[#This Row],[Contrato2]])=3,Contrato[[#This Row],[Contrato2]],TEXT(Contrato[[#This Row],[Contrato2]],"000"))</f>
        <v>168</v>
      </c>
      <c r="AH199" s="56">
        <f ca="1">IFERROR(_xlfn.DAYS(Contrato[[#This Row],[Fecha Proyectada liquidación]],TODAY())/30,"")</f>
        <v>-1.9666666666666666</v>
      </c>
      <c r="AI199" s="57">
        <f>+Contrato[[#This Row],[FECHA TERMINACIÓN ]]+120</f>
        <v>45654</v>
      </c>
      <c r="AK199" s="59" t="str">
        <f ca="1">IF(Contrato[[#This Row],[FECHA TERMINACIÓN ]]&lt;TODAY(), "Terminado",IF(ISNUMBER(Contrato[[#This Row],[Fecha Real de liquiidación ]]),"Liquidado",IF(Contrato[[#This Row],[FECHA TERMINACIÓN ]]&gt;=TODAY(),"En ejecución","")))</f>
        <v>Terminado</v>
      </c>
      <c r="AL199" s="60">
        <f>SUMIF([1]!COMPROMISOS_2024[[#All],[consecutivo]],Contrato[[#This Row],[RCP]],[1]!COMPROMISOS_2024[[#All],[Total pagado]])</f>
        <v>42471486</v>
      </c>
      <c r="AM199" s="61">
        <f>IFERROR(Contrato[[#This Row],[Pagos]]/Contrato[[#This Row],[VALOR CONTRATO]],0)</f>
        <v>0.92784189865070243</v>
      </c>
      <c r="AN199" s="104">
        <f>+Contrato[[#This Row],[VALOR CONTRATO]]-Contrato[[#This Row],[Pagos]]</f>
        <v>3303000</v>
      </c>
      <c r="AO199" s="54" t="str" cm="1">
        <f t="array" ref="AO199">_xlfn.XLOOKUP(Contrato[[#This Row],[DOCUMENTO ]],[1]!PERSONAL_ACTIVO_2024[[#All],[Documento identidad]],[1]!PERSONAL_ACTIVO_2024[[#All],[Mail ]],0,0)</f>
        <v>ahiguitae@indeportesantioquia.gov.co</v>
      </c>
      <c r="AP199" s="54" t="str" cm="1">
        <f t="array" ref="AP199">_xlfn.XLOOKUP(Contrato[[#This Row],[DOCUMENTO]],[1]!PERSONAL_ACTIVO_2024[[#All],[Documento identidad]],[1]!PERSONAL_ACTIVO_2024[[#All],[Mail ]],0,0)</f>
        <v>gsanchez@indeportesantioquia.gov.co</v>
      </c>
      <c r="AQ199" s="54" t="str" cm="1">
        <f t="array" ref="AQ199">IF(ISBLANK(Contrato[[#This Row],[DEPENDENCIA ]]),0,IFERROR(_xlfn.XLOOKUP(Contrato[[#This Row],[DEPENDENCIA ]],[1]!PERSONAL_ACTIVO_2024[[#All],[Dependencia]],[1]!PERSONAL_ACTIVO_2024[[#All],[Mail ]],0,0),0))</f>
        <v>fcardona@indeportesantioquia.gov.co</v>
      </c>
    </row>
    <row r="200" spans="1:43" s="54" customFormat="1" ht="34.5" customHeight="1" x14ac:dyDescent="0.25">
      <c r="A200" s="27" t="s">
        <v>48</v>
      </c>
      <c r="B200" s="26">
        <v>169</v>
      </c>
      <c r="C200" s="28" t="s">
        <v>607</v>
      </c>
      <c r="D200" s="81" t="s">
        <v>44</v>
      </c>
      <c r="E200" s="64" t="s">
        <v>111</v>
      </c>
      <c r="F200" s="114" t="s">
        <v>142</v>
      </c>
      <c r="G200" s="146" t="s">
        <v>608</v>
      </c>
      <c r="H200" s="130">
        <v>1039288967</v>
      </c>
      <c r="I200" s="147">
        <v>3379853</v>
      </c>
      <c r="J200" s="148">
        <v>20279118</v>
      </c>
      <c r="K200" s="69" t="s">
        <v>609</v>
      </c>
      <c r="L200" s="96" t="s">
        <v>48</v>
      </c>
      <c r="M200" s="97" t="s">
        <v>610</v>
      </c>
      <c r="N200" s="98" t="str" cm="1">
        <f t="array" ref="N200">_xlfn.XLOOKUP(Contrato[[#This Row],[SUPERVISOR TITULAR]],[1]!PERSONAL_ACTIVO_2024[[#All],[Nombre completo]],[1]!PERSONAL_ACTIVO_2024[[#All],[Documento identidad]],"",0)</f>
        <v/>
      </c>
      <c r="O200" s="97"/>
      <c r="P200" s="99" t="str" cm="1">
        <f t="array" ref="P200">_xlfn.XLOOKUP(Contrato[[#This Row],[SUPERVISOR SUPLENTE ]],[1]!PERSONAL_ACTIVO_2024[[#All],[Nombre completo]],[1]!PERSONAL_ACTIVO_2024[[#All],[Documento identidad]],"",0)</f>
        <v/>
      </c>
      <c r="Q200" s="159"/>
      <c r="R200" s="42" t="str" cm="1">
        <f t="array" ref="R200">_xlfn.XLOOKUP(Contrato[[#This Row],[CDP]],[1]!DISPONIBILIDADES_2024[[#All],[consecutivo]],[1]!DISPONIBILIDADES_2024[[#All],[fecha_aprobacion]],"",0)</f>
        <v/>
      </c>
      <c r="S200" s="43">
        <f>SUMIF([1]!DISPONIBILIDADES_2024[[#All],[consecutivo]],Contrato[[#This Row],[CDP]],[1]!DISPONIBILIDADES_2024[[#All],[valor_total_rubro]])</f>
        <v>0</v>
      </c>
      <c r="T200" s="44" t="str" cm="1">
        <f t="array" ref="T200">_xlfn.XLOOKUP(Contrato[[#This Row],[CONTRATO]]&amp;Contrato[[#This Row],[CDP]],[1]!Corr_Contr_CDP[[#All],[CONTRATO-CDP]],[1]!Corr_Contr_CDP[[#All],[CRP]],_xlfn.XLOOKUP(Contrato[[#This Row],[CDP]],[1]!COMPROMISOS_2024[[#All],[disponibilidad]],[1]!COMPROMISOS_2024[[#All],[consecutivo]],"",0),0)</f>
        <v/>
      </c>
      <c r="U200" s="45" t="str" cm="1">
        <f t="array" ref="U200">+_xlfn.XLOOKUP(Contrato[[#This Row],[RCP]],[1]!COMPROMISOS_2024[[#All],[consecutivo]],[1]!COMPROMISOS_2024[[#All],[fecha_aprobacion]],"",0)</f>
        <v/>
      </c>
      <c r="V200" s="46">
        <f>SUMIF([1]!COMPROMISOS_2024[[#All],[consecutivo]],Contrato[[#This Row],[RCP]],[1]!COMPROMISOS_2024[[#All],[valor_total]])</f>
        <v>0</v>
      </c>
      <c r="W200" s="47">
        <v>45342</v>
      </c>
      <c r="X200" s="47" t="s">
        <v>48</v>
      </c>
      <c r="Y200" s="48" t="s">
        <v>48</v>
      </c>
      <c r="Z200" s="49" t="s">
        <v>48</v>
      </c>
      <c r="AA200" s="187" t="s">
        <v>48</v>
      </c>
      <c r="AB200" s="160" t="s">
        <v>48</v>
      </c>
      <c r="AC200" s="160"/>
      <c r="AD200" s="103"/>
      <c r="AF200" s="55" t="str">
        <f>TEXT(LEFT(Contrato[[#This Row],[CONTRATO]],3),"0")</f>
        <v>169</v>
      </c>
      <c r="AG200" s="55" t="str">
        <f>IF(LEN(Contrato[[#This Row],[Contrato2]])=3,Contrato[[#This Row],[Contrato2]],TEXT(Contrato[[#This Row],[Contrato2]],"000"))</f>
        <v>169</v>
      </c>
      <c r="AH200" s="56" t="str">
        <f ca="1">IFERROR(_xlfn.DAYS(Contrato[[#This Row],[Fecha Proyectada liquidación]],TODAY())/30,"")</f>
        <v/>
      </c>
      <c r="AI200" s="57" t="e">
        <f>+Contrato[[#This Row],[FECHA TERMINACIÓN ]]+120</f>
        <v>#VALUE!</v>
      </c>
      <c r="AK200" s="59" t="str">
        <f ca="1">IF(Contrato[[#This Row],[FECHA TERMINACIÓN ]]&lt;TODAY(), "Terminado",IF(ISNUMBER(Contrato[[#This Row],[Fecha Real de liquiidación ]]),"Liquidado",IF(Contrato[[#This Row],[FECHA TERMINACIÓN ]]&gt;=TODAY(),"En ejecución","")))</f>
        <v>En ejecución</v>
      </c>
      <c r="AL200" s="60">
        <f>SUMIF([1]!COMPROMISOS_2024[[#All],[consecutivo]],Contrato[[#This Row],[RCP]],[1]!COMPROMISOS_2024[[#All],[Total pagado]])</f>
        <v>0</v>
      </c>
      <c r="AM200" s="61">
        <f>IFERROR(Contrato[[#This Row],[Pagos]]/Contrato[[#This Row],[VALOR CONTRATO]],0)</f>
        <v>0</v>
      </c>
      <c r="AN200" s="104">
        <f>+Contrato[[#This Row],[VALOR CONTRATO]]-Contrato[[#This Row],[Pagos]]</f>
        <v>20279118</v>
      </c>
      <c r="AO200" s="54" cm="1">
        <f t="array" ref="AO200">_xlfn.XLOOKUP(Contrato[[#This Row],[DOCUMENTO ]],[1]!PERSONAL_ACTIVO_2024[[#All],[Documento identidad]],[1]!PERSONAL_ACTIVO_2024[[#All],[Mail ]],0,0)</f>
        <v>0</v>
      </c>
      <c r="AP200" s="54" cm="1">
        <f t="array" ref="AP200">_xlfn.XLOOKUP(Contrato[[#This Row],[DOCUMENTO]],[1]!PERSONAL_ACTIVO_2024[[#All],[Documento identidad]],[1]!PERSONAL_ACTIVO_2024[[#All],[Mail ]],0,0)</f>
        <v>0</v>
      </c>
      <c r="AQ200" s="54" cm="1">
        <f t="array" ref="AQ200">IF(ISBLANK(Contrato[[#This Row],[DEPENDENCIA ]]),0,IFERROR(_xlfn.XLOOKUP(Contrato[[#This Row],[DEPENDENCIA ]],[1]!PERSONAL_ACTIVO_2024[[#All],[Dependencia]],[1]!PERSONAL_ACTIVO_2024[[#All],[Mail ]],0,0),0))</f>
        <v>0</v>
      </c>
    </row>
    <row r="201" spans="1:43" s="54" customFormat="1" ht="34.5" customHeight="1" x14ac:dyDescent="0.25">
      <c r="A201" s="27">
        <v>47</v>
      </c>
      <c r="B201" s="26">
        <v>170</v>
      </c>
      <c r="C201" s="28" t="s">
        <v>611</v>
      </c>
      <c r="D201" s="81" t="s">
        <v>184</v>
      </c>
      <c r="E201" s="64" t="s">
        <v>111</v>
      </c>
      <c r="F201" s="114" t="s">
        <v>142</v>
      </c>
      <c r="G201" s="146" t="s">
        <v>612</v>
      </c>
      <c r="H201" s="130">
        <v>1152195916</v>
      </c>
      <c r="I201" s="147">
        <v>6879081</v>
      </c>
      <c r="J201" s="148">
        <f>6879081*6</f>
        <v>41274486</v>
      </c>
      <c r="K201" s="113" t="s">
        <v>48</v>
      </c>
      <c r="L201" s="96" t="s">
        <v>48</v>
      </c>
      <c r="M201" s="97" t="s">
        <v>187</v>
      </c>
      <c r="N201" s="98" t="str" cm="1">
        <f t="array" ref="N201">_xlfn.XLOOKUP(Contrato[[#This Row],[SUPERVISOR TITULAR]],[1]!PERSONAL_ACTIVO_2024[[#All],[Nombre completo]],[1]!PERSONAL_ACTIVO_2024[[#All],[Documento identidad]],"",0)</f>
        <v/>
      </c>
      <c r="O201" s="97" t="s">
        <v>188</v>
      </c>
      <c r="P201" s="99" t="str" cm="1">
        <f t="array" ref="P201">_xlfn.XLOOKUP(Contrato[[#This Row],[SUPERVISOR SUPLENTE ]],[1]!PERSONAL_ACTIVO_2024[[#All],[Nombre completo]],[1]!PERSONAL_ACTIVO_2024[[#All],[Documento identidad]],"",0)</f>
        <v/>
      </c>
      <c r="Q201" s="159">
        <v>214</v>
      </c>
      <c r="R201" s="42" t="str" cm="1">
        <f t="array" ref="R201">_xlfn.XLOOKUP(Contrato[[#This Row],[CDP]],[1]!DISPONIBILIDADES_2024[[#All],[consecutivo]],[1]!DISPONIBILIDADES_2024[[#All],[fecha_aprobacion]],"",0)</f>
        <v>8/02/2024 17:14</v>
      </c>
      <c r="S201" s="43">
        <f>SUMIF([1]!DISPONIBILIDADES_2024[[#All],[consecutivo]],Contrato[[#This Row],[CDP]],[1]!DISPONIBILIDADES_2024[[#All],[valor_total_rubro]])</f>
        <v>0</v>
      </c>
      <c r="T201" s="44" cm="1">
        <f t="array" ref="T201">_xlfn.XLOOKUP(Contrato[[#This Row],[CONTRATO]]&amp;Contrato[[#This Row],[CDP]],[1]!Corr_Contr_CDP[[#All],[CONTRATO-CDP]],[1]!Corr_Contr_CDP[[#All],[CRP]],_xlfn.XLOOKUP(Contrato[[#This Row],[CDP]],[1]!COMPROMISOS_2024[[#All],[disponibilidad]],[1]!COMPROMISOS_2024[[#All],[consecutivo]],"",0),0)</f>
        <v>1168</v>
      </c>
      <c r="U201" s="45" t="str" cm="1">
        <f t="array" ref="U201">+_xlfn.XLOOKUP(Contrato[[#This Row],[RCP]],[1]!COMPROMISOS_2024[[#All],[consecutivo]],[1]!COMPROMISOS_2024[[#All],[fecha_aprobacion]],"",0)</f>
        <v>21/02/2024 16:45</v>
      </c>
      <c r="V201" s="46">
        <f>SUMIF([1]!COMPROMISOS_2024[[#All],[consecutivo]],Contrato[[#This Row],[RCP]],[1]!COMPROMISOS_2024[[#All],[valor_total]])</f>
        <v>41274486</v>
      </c>
      <c r="W201" s="47">
        <v>45343</v>
      </c>
      <c r="X201" s="47">
        <v>45344</v>
      </c>
      <c r="Y201" s="48">
        <v>45344</v>
      </c>
      <c r="Z201" s="49">
        <v>45525</v>
      </c>
      <c r="AA201" s="101" t="s">
        <v>613</v>
      </c>
      <c r="AB201" s="160" t="s">
        <v>293</v>
      </c>
      <c r="AC201" s="160"/>
      <c r="AD201" s="103">
        <v>202000003815</v>
      </c>
      <c r="AE201" s="54" t="s">
        <v>75</v>
      </c>
      <c r="AF201" s="55" t="str">
        <f>TEXT(LEFT(Contrato[[#This Row],[CONTRATO]],3),"0")</f>
        <v>170</v>
      </c>
      <c r="AG201" s="55" t="str">
        <f>IF(LEN(Contrato[[#This Row],[Contrato2]])=3,Contrato[[#This Row],[Contrato2]],TEXT(Contrato[[#This Row],[Contrato2]],"000"))</f>
        <v>170</v>
      </c>
      <c r="AH201" s="56">
        <f ca="1">IFERROR(_xlfn.DAYS(Contrato[[#This Row],[Fecha Proyectada liquidación]],TODAY())/30,"")</f>
        <v>-2.2666666666666666</v>
      </c>
      <c r="AI201" s="57">
        <f>+Contrato[[#This Row],[FECHA TERMINACIÓN ]]+120</f>
        <v>45645</v>
      </c>
      <c r="AK201" s="59" t="str">
        <f ca="1">IF(Contrato[[#This Row],[FECHA TERMINACIÓN ]]&lt;TODAY(), "Terminado",IF(ISNUMBER(Contrato[[#This Row],[Fecha Real de liquiidación ]]),"Liquidado",IF(Contrato[[#This Row],[FECHA TERMINACIÓN ]]&gt;=TODAY(),"En ejecución","")))</f>
        <v>Terminado</v>
      </c>
      <c r="AL201" s="60">
        <f>SUMIF([1]!COMPROMISOS_2024[[#All],[consecutivo]],Contrato[[#This Row],[RCP]],[1]!COMPROMISOS_2024[[#All],[Total pagado]])</f>
        <v>41274486</v>
      </c>
      <c r="AM201" s="61">
        <f>IFERROR(Contrato[[#This Row],[Pagos]]/Contrato[[#This Row],[VALOR CONTRATO]],0)</f>
        <v>1</v>
      </c>
      <c r="AN201" s="104">
        <f>+Contrato[[#This Row],[VALOR CONTRATO]]-Contrato[[#This Row],[Pagos]]</f>
        <v>0</v>
      </c>
      <c r="AO201" s="54" cm="1">
        <f t="array" ref="AO201">_xlfn.XLOOKUP(Contrato[[#This Row],[DOCUMENTO ]],[1]!PERSONAL_ACTIVO_2024[[#All],[Documento identidad]],[1]!PERSONAL_ACTIVO_2024[[#All],[Mail ]],0,0)</f>
        <v>0</v>
      </c>
      <c r="AP201" s="54" cm="1">
        <f t="array" ref="AP201">_xlfn.XLOOKUP(Contrato[[#This Row],[DOCUMENTO]],[1]!PERSONAL_ACTIVO_2024[[#All],[Documento identidad]],[1]!PERSONAL_ACTIVO_2024[[#All],[Mail ]],0,0)</f>
        <v>0</v>
      </c>
      <c r="AQ201" s="54" t="str" cm="1">
        <f t="array" ref="AQ201">IF(ISBLANK(Contrato[[#This Row],[DEPENDENCIA ]]),0,IFERROR(_xlfn.XLOOKUP(Contrato[[#This Row],[DEPENDENCIA ]],[1]!PERSONAL_ACTIVO_2024[[#All],[Dependencia]],[1]!PERSONAL_ACTIVO_2024[[#All],[Mail ]],0,0),0))</f>
        <v>jbermudez@indeportesantioquia.gov.co</v>
      </c>
    </row>
    <row r="202" spans="1:43" s="54" customFormat="1" ht="34.5" customHeight="1" x14ac:dyDescent="0.25">
      <c r="A202" s="27">
        <v>529</v>
      </c>
      <c r="B202" s="26">
        <v>171</v>
      </c>
      <c r="C202" s="28" t="s">
        <v>614</v>
      </c>
      <c r="D202" s="81" t="s">
        <v>44</v>
      </c>
      <c r="E202" s="64" t="s">
        <v>111</v>
      </c>
      <c r="F202" s="114" t="s">
        <v>142</v>
      </c>
      <c r="G202" s="146" t="s">
        <v>615</v>
      </c>
      <c r="H202" s="130">
        <v>43524445</v>
      </c>
      <c r="I202" s="147">
        <v>3379853</v>
      </c>
      <c r="J202" s="148">
        <v>20279118</v>
      </c>
      <c r="K202" s="113" t="s">
        <v>48</v>
      </c>
      <c r="L202" s="96" t="s">
        <v>48</v>
      </c>
      <c r="M202" s="97" t="s">
        <v>198</v>
      </c>
      <c r="N202" s="98" cm="1">
        <f t="array" ref="N202">_xlfn.XLOOKUP(Contrato[[#This Row],[SUPERVISOR TITULAR]],[1]!PERSONAL_ACTIVO_2024[[#All],[Nombre completo]],[1]!PERSONAL_ACTIVO_2024[[#All],[Documento identidad]],"",0)</f>
        <v>1040030534</v>
      </c>
      <c r="O202" s="97" t="s">
        <v>616</v>
      </c>
      <c r="P202" s="99" t="str" cm="1">
        <f t="array" ref="P202">_xlfn.XLOOKUP(Contrato[[#This Row],[SUPERVISOR SUPLENTE ]],[1]!PERSONAL_ACTIVO_2024[[#All],[Nombre completo]],[1]!PERSONAL_ACTIVO_2024[[#All],[Documento identidad]],"",0)</f>
        <v/>
      </c>
      <c r="Q202" s="159">
        <v>202</v>
      </c>
      <c r="R202" s="42" t="str" cm="1">
        <f t="array" ref="R202">_xlfn.XLOOKUP(Contrato[[#This Row],[CDP]],[1]!DISPONIBILIDADES_2024[[#All],[consecutivo]],[1]!DISPONIBILIDADES_2024[[#All],[fecha_aprobacion]],"",0)</f>
        <v>8/02/2024 9:11</v>
      </c>
      <c r="S202" s="43">
        <f>SUMIF([1]!DISPONIBILIDADES_2024[[#All],[consecutivo]],Contrato[[#This Row],[CDP]],[1]!DISPONIBILIDADES_2024[[#All],[valor_total_rubro]])</f>
        <v>0</v>
      </c>
      <c r="T202" s="44" cm="1">
        <f t="array" ref="T202">_xlfn.XLOOKUP(Contrato[[#This Row],[CONTRATO]]&amp;Contrato[[#This Row],[CDP]],[1]!Corr_Contr_CDP[[#All],[CONTRATO-CDP]],[1]!Corr_Contr_CDP[[#All],[CRP]],_xlfn.XLOOKUP(Contrato[[#This Row],[CDP]],[1]!COMPROMISOS_2024[[#All],[disponibilidad]],[1]!COMPROMISOS_2024[[#All],[consecutivo]],"",0),0)</f>
        <v>1166</v>
      </c>
      <c r="U202" s="45" t="str" cm="1">
        <f t="array" ref="U202">+_xlfn.XLOOKUP(Contrato[[#This Row],[RCP]],[1]!COMPROMISOS_2024[[#All],[consecutivo]],[1]!COMPROMISOS_2024[[#All],[fecha_aprobacion]],"",0)</f>
        <v>20/02/2024 16:13</v>
      </c>
      <c r="V202" s="46">
        <f>SUMIF([1]!COMPROMISOS_2024[[#All],[consecutivo]],Contrato[[#This Row],[RCP]],[1]!COMPROMISOS_2024[[#All],[valor_total]])</f>
        <v>20279118</v>
      </c>
      <c r="W202" s="47">
        <v>45341</v>
      </c>
      <c r="X202" s="47">
        <v>45342</v>
      </c>
      <c r="Y202" s="48">
        <v>45343</v>
      </c>
      <c r="Z202" s="49">
        <v>45522</v>
      </c>
      <c r="AA202" s="101" t="s">
        <v>617</v>
      </c>
      <c r="AB202" s="160" t="s">
        <v>293</v>
      </c>
      <c r="AC202" s="160"/>
      <c r="AD202" s="103">
        <v>202000003818</v>
      </c>
      <c r="AE202" s="54" t="s">
        <v>75</v>
      </c>
      <c r="AF202" s="55" t="str">
        <f>TEXT(LEFT(Contrato[[#This Row],[CONTRATO]],3),"0")</f>
        <v>171</v>
      </c>
      <c r="AG202" s="55" t="str">
        <f>IF(LEN(Contrato[[#This Row],[Contrato2]])=3,Contrato[[#This Row],[Contrato2]],TEXT(Contrato[[#This Row],[Contrato2]],"000"))</f>
        <v>171</v>
      </c>
      <c r="AH202" s="56">
        <f ca="1">IFERROR(_xlfn.DAYS(Contrato[[#This Row],[Fecha Proyectada liquidación]],TODAY())/30,"")</f>
        <v>-2.3666666666666667</v>
      </c>
      <c r="AI202" s="57">
        <f>+Contrato[[#This Row],[FECHA TERMINACIÓN ]]+120</f>
        <v>45642</v>
      </c>
      <c r="AK202" s="59" t="str">
        <f ca="1">IF(Contrato[[#This Row],[FECHA TERMINACIÓN ]]&lt;TODAY(), "Terminado",IF(ISNUMBER(Contrato[[#This Row],[Fecha Real de liquiidación ]]),"Liquidado",IF(Contrato[[#This Row],[FECHA TERMINACIÓN ]]&gt;=TODAY(),"En ejecución","")))</f>
        <v>Terminado</v>
      </c>
      <c r="AL202" s="60">
        <f>SUMIF([1]!COMPROMISOS_2024[[#All],[consecutivo]],Contrato[[#This Row],[RCP]],[1]!COMPROMISOS_2024[[#All],[Total pagado]])</f>
        <v>20279118</v>
      </c>
      <c r="AM202" s="61">
        <f>IFERROR(Contrato[[#This Row],[Pagos]]/Contrato[[#This Row],[VALOR CONTRATO]],0)</f>
        <v>1</v>
      </c>
      <c r="AN202" s="104">
        <f>+Contrato[[#This Row],[VALOR CONTRATO]]-Contrato[[#This Row],[Pagos]]</f>
        <v>0</v>
      </c>
      <c r="AO202" s="54" t="str" cm="1">
        <f t="array" ref="AO202">_xlfn.XLOOKUP(Contrato[[#This Row],[DOCUMENTO ]],[1]!PERSONAL_ACTIVO_2024[[#All],[Documento identidad]],[1]!PERSONAL_ACTIVO_2024[[#All],[Mail ]],0,0)</f>
        <v>lramirezt@indeportesantioquia.gov.co</v>
      </c>
      <c r="AP202" s="54" cm="1">
        <f t="array" ref="AP202">_xlfn.XLOOKUP(Contrato[[#This Row],[DOCUMENTO]],[1]!PERSONAL_ACTIVO_2024[[#All],[Documento identidad]],[1]!PERSONAL_ACTIVO_2024[[#All],[Mail ]],0,0)</f>
        <v>0</v>
      </c>
      <c r="AQ202" s="54" cm="1">
        <f t="array" ref="AQ202">IF(ISBLANK(Contrato[[#This Row],[DEPENDENCIA ]]),0,IFERROR(_xlfn.XLOOKUP(Contrato[[#This Row],[DEPENDENCIA ]],[1]!PERSONAL_ACTIVO_2024[[#All],[Dependencia]],[1]!PERSONAL_ACTIVO_2024[[#All],[Mail ]],0,0),0))</f>
        <v>0</v>
      </c>
    </row>
    <row r="203" spans="1:43" s="54" customFormat="1" ht="34.5" customHeight="1" x14ac:dyDescent="0.25">
      <c r="A203" s="27">
        <v>534</v>
      </c>
      <c r="B203" s="26">
        <v>172</v>
      </c>
      <c r="C203" s="28" t="s">
        <v>618</v>
      </c>
      <c r="D203" s="81" t="s">
        <v>132</v>
      </c>
      <c r="E203" s="64" t="s">
        <v>111</v>
      </c>
      <c r="F203" s="114" t="s">
        <v>142</v>
      </c>
      <c r="G203" s="146" t="s">
        <v>619</v>
      </c>
      <c r="H203" s="130">
        <v>1038408339</v>
      </c>
      <c r="I203" s="147">
        <v>6879081</v>
      </c>
      <c r="J203" s="148">
        <v>28916366</v>
      </c>
      <c r="K203" s="69" t="s">
        <v>620</v>
      </c>
      <c r="L203" s="96" t="s">
        <v>48</v>
      </c>
      <c r="M203" s="97" t="s">
        <v>621</v>
      </c>
      <c r="N203" s="98" cm="1">
        <f t="array" ref="N203">_xlfn.XLOOKUP(Contrato[[#This Row],[SUPERVISOR TITULAR]],[1]!PERSONAL_ACTIVO_2024[[#All],[Nombre completo]],[1]!PERSONAL_ACTIVO_2024[[#All],[Documento identidad]],"",0)</f>
        <v>21490893</v>
      </c>
      <c r="O203" s="97" t="s">
        <v>622</v>
      </c>
      <c r="P203" s="99" cm="1">
        <f t="array" ref="P203">_xlfn.XLOOKUP(Contrato[[#This Row],[SUPERVISOR SUPLENTE ]],[1]!PERSONAL_ACTIVO_2024[[#All],[Nombre completo]],[1]!PERSONAL_ACTIVO_2024[[#All],[Documento identidad]],"",0)</f>
        <v>3567952</v>
      </c>
      <c r="Q203" s="159">
        <v>215</v>
      </c>
      <c r="R203" s="42" t="str" cm="1">
        <f t="array" ref="R203">_xlfn.XLOOKUP(Contrato[[#This Row],[CDP]],[1]!DISPONIBILIDADES_2024[[#All],[consecutivo]],[1]!DISPONIBILIDADES_2024[[#All],[fecha_aprobacion]],"",0)</f>
        <v>8/02/2024 17:15</v>
      </c>
      <c r="S203" s="43">
        <f>SUMIF([1]!DISPONIBILIDADES_2024[[#All],[consecutivo]],Contrato[[#This Row],[CDP]],[1]!DISPONIBILIDADES_2024[[#All],[valor_total_rubro]])</f>
        <v>0</v>
      </c>
      <c r="T203" s="44" cm="1">
        <f t="array" ref="T203">_xlfn.XLOOKUP(Contrato[[#This Row],[CONTRATO]]&amp;Contrato[[#This Row],[CDP]],[1]!Corr_Contr_CDP[[#All],[CONTRATO-CDP]],[1]!Corr_Contr_CDP[[#All],[CRP]],_xlfn.XLOOKUP(Contrato[[#This Row],[CDP]],[1]!COMPROMISOS_2024[[#All],[disponibilidad]],[1]!COMPROMISOS_2024[[#All],[consecutivo]],"",0),0)</f>
        <v>1172</v>
      </c>
      <c r="U203" s="45" t="str" cm="1">
        <f t="array" ref="U203">+_xlfn.XLOOKUP(Contrato[[#This Row],[RCP]],[1]!COMPROMISOS_2024[[#All],[consecutivo]],[1]!COMPROMISOS_2024[[#All],[fecha_aprobacion]],"",0)</f>
        <v>22/02/2024 16:23</v>
      </c>
      <c r="V203" s="46">
        <f>SUMIF([1]!COMPROMISOS_2024[[#All],[consecutivo]],Contrato[[#This Row],[RCP]],[1]!COMPROMISOS_2024[[#All],[valor_total]])</f>
        <v>28916366</v>
      </c>
      <c r="W203" s="47">
        <v>45343</v>
      </c>
      <c r="X203" s="47">
        <v>45344</v>
      </c>
      <c r="Y203" s="48">
        <v>45344</v>
      </c>
      <c r="Z203" s="49">
        <v>45525</v>
      </c>
      <c r="AA203" s="101" t="s">
        <v>623</v>
      </c>
      <c r="AB203" s="160" t="s">
        <v>293</v>
      </c>
      <c r="AC203" s="160"/>
      <c r="AD203" s="103">
        <v>202000003822</v>
      </c>
      <c r="AE203" s="54" t="s">
        <v>75</v>
      </c>
      <c r="AF203" s="55" t="str">
        <f>TEXT(LEFT(Contrato[[#This Row],[CONTRATO]],3),"0")</f>
        <v>172</v>
      </c>
      <c r="AG203" s="55" t="str">
        <f>IF(LEN(Contrato[[#This Row],[Contrato2]])=3,Contrato[[#This Row],[Contrato2]],TEXT(Contrato[[#This Row],[Contrato2]],"000"))</f>
        <v>172</v>
      </c>
      <c r="AH203" s="56">
        <f ca="1">IFERROR(_xlfn.DAYS(Contrato[[#This Row],[Fecha Proyectada liquidación]],TODAY())/30,"")</f>
        <v>-2.2666666666666666</v>
      </c>
      <c r="AI203" s="57">
        <f>+Contrato[[#This Row],[FECHA TERMINACIÓN ]]+120</f>
        <v>45645</v>
      </c>
      <c r="AK203" s="59" t="str">
        <f ca="1">IF(Contrato[[#This Row],[FECHA TERMINACIÓN ]]&lt;TODAY(), "Terminado",IF(ISNUMBER(Contrato[[#This Row],[Fecha Real de liquiidación ]]),"Liquidado",IF(Contrato[[#This Row],[FECHA TERMINACIÓN ]]&gt;=TODAY(),"En ejecución","")))</f>
        <v>Terminado</v>
      </c>
      <c r="AL203" s="60">
        <f>SUMIF([1]!COMPROMISOS_2024[[#All],[consecutivo]],Contrato[[#This Row],[RCP]],[1]!COMPROMISOS_2024[[#All],[Total pagado]])</f>
        <v>28546766</v>
      </c>
      <c r="AM203" s="61">
        <f>IFERROR(Contrato[[#This Row],[Pagos]]/Contrato[[#This Row],[VALOR CONTRATO]],0)</f>
        <v>0.98721831090393586</v>
      </c>
      <c r="AN203" s="104">
        <f>+Contrato[[#This Row],[VALOR CONTRATO]]-Contrato[[#This Row],[Pagos]]</f>
        <v>369600</v>
      </c>
      <c r="AO203" s="54" t="str" cm="1">
        <f t="array" ref="AO203">_xlfn.XLOOKUP(Contrato[[#This Row],[DOCUMENTO ]],[1]!PERSONAL_ACTIVO_2024[[#All],[Documento identidad]],[1]!PERSONAL_ACTIVO_2024[[#All],[Mail ]],0,0)</f>
        <v>lcastro@indeportesantioquia.gov.co</v>
      </c>
      <c r="AP203" s="54" t="str" cm="1">
        <f t="array" ref="AP203">_xlfn.XLOOKUP(Contrato[[#This Row],[DOCUMENTO]],[1]!PERSONAL_ACTIVO_2024[[#All],[Documento identidad]],[1]!PERSONAL_ACTIVO_2024[[#All],[Mail ]],0,0)</f>
        <v>farango@indeportesantioquia.gov.co</v>
      </c>
      <c r="AQ203" s="54" t="str" cm="1">
        <f t="array" ref="AQ203">IF(ISBLANK(Contrato[[#This Row],[DEPENDENCIA ]]),0,IFERROR(_xlfn.XLOOKUP(Contrato[[#This Row],[DEPENDENCIA ]],[1]!PERSONAL_ACTIVO_2024[[#All],[Dependencia]],[1]!PERSONAL_ACTIVO_2024[[#All],[Mail ]],0,0),0))</f>
        <v>fcardona@indeportesantioquia.gov.co</v>
      </c>
    </row>
    <row r="204" spans="1:43" s="54" customFormat="1" ht="34.5" customHeight="1" x14ac:dyDescent="0.25">
      <c r="A204" s="27">
        <v>328</v>
      </c>
      <c r="B204" s="26">
        <v>173</v>
      </c>
      <c r="C204" s="28" t="s">
        <v>294</v>
      </c>
      <c r="D204" s="81" t="s">
        <v>123</v>
      </c>
      <c r="E204" s="64" t="s">
        <v>111</v>
      </c>
      <c r="F204" s="114" t="s">
        <v>142</v>
      </c>
      <c r="G204" s="146" t="s">
        <v>624</v>
      </c>
      <c r="H204" s="130">
        <v>1093224558</v>
      </c>
      <c r="I204" s="147">
        <v>6879081</v>
      </c>
      <c r="J204" s="148">
        <v>41274486</v>
      </c>
      <c r="K204" s="113" t="s">
        <v>48</v>
      </c>
      <c r="L204" s="96" t="s">
        <v>48</v>
      </c>
      <c r="M204" s="97" t="s">
        <v>125</v>
      </c>
      <c r="N204" s="98" t="str" cm="1">
        <f t="array" ref="N204">_xlfn.XLOOKUP(Contrato[[#This Row],[SUPERVISOR TITULAR]],[1]!PERSONAL_ACTIVO_2024[[#All],[Nombre completo]],[1]!PERSONAL_ACTIVO_2024[[#All],[Documento identidad]],"",0)</f>
        <v/>
      </c>
      <c r="O204" s="97" t="s">
        <v>226</v>
      </c>
      <c r="P204" s="99" t="str" cm="1">
        <f t="array" ref="P204">_xlfn.XLOOKUP(Contrato[[#This Row],[SUPERVISOR SUPLENTE ]],[1]!PERSONAL_ACTIVO_2024[[#All],[Nombre completo]],[1]!PERSONAL_ACTIVO_2024[[#All],[Documento identidad]],"",0)</f>
        <v/>
      </c>
      <c r="Q204" s="159">
        <v>227</v>
      </c>
      <c r="R204" s="42" t="str" cm="1">
        <f t="array" ref="R204">_xlfn.XLOOKUP(Contrato[[#This Row],[CDP]],[1]!DISPONIBILIDADES_2024[[#All],[consecutivo]],[1]!DISPONIBILIDADES_2024[[#All],[fecha_aprobacion]],"",0)</f>
        <v>12/02/2024 14:01</v>
      </c>
      <c r="S204" s="43">
        <f>SUMIF([1]!DISPONIBILIDADES_2024[[#All],[consecutivo]],Contrato[[#This Row],[CDP]],[1]!DISPONIBILIDADES_2024[[#All],[valor_total_rubro]])</f>
        <v>0</v>
      </c>
      <c r="T204" s="44" cm="1">
        <f t="array" ref="T204">_xlfn.XLOOKUP(Contrato[[#This Row],[CONTRATO]]&amp;Contrato[[#This Row],[CDP]],[1]!Corr_Contr_CDP[[#All],[CONTRATO-CDP]],[1]!Corr_Contr_CDP[[#All],[CRP]],_xlfn.XLOOKUP(Contrato[[#This Row],[CDP]],[1]!COMPROMISOS_2024[[#All],[disponibilidad]],[1]!COMPROMISOS_2024[[#All],[consecutivo]],"",0),0)</f>
        <v>1163</v>
      </c>
      <c r="U204" s="45" t="str" cm="1">
        <f t="array" ref="U204">+_xlfn.XLOOKUP(Contrato[[#This Row],[RCP]],[1]!COMPROMISOS_2024[[#All],[consecutivo]],[1]!COMPROMISOS_2024[[#All],[fecha_aprobacion]],"",0)</f>
        <v>19/02/2024 17:37</v>
      </c>
      <c r="V204" s="46">
        <f>SUMIF([1]!COMPROMISOS_2024[[#All],[consecutivo]],Contrato[[#This Row],[RCP]],[1]!COMPROMISOS_2024[[#All],[valor_total]])</f>
        <v>41274486</v>
      </c>
      <c r="W204" s="47">
        <v>45341</v>
      </c>
      <c r="X204" s="47">
        <v>45341</v>
      </c>
      <c r="Y204" s="48">
        <v>45341</v>
      </c>
      <c r="Z204" s="49">
        <v>45522</v>
      </c>
      <c r="AA204" s="101" t="s">
        <v>625</v>
      </c>
      <c r="AB204" s="160" t="s">
        <v>293</v>
      </c>
      <c r="AC204" s="160"/>
      <c r="AD204" s="103">
        <v>202000003823</v>
      </c>
      <c r="AE204" s="54" t="s">
        <v>75</v>
      </c>
      <c r="AF204" s="55" t="str">
        <f>TEXT(LEFT(Contrato[[#This Row],[CONTRATO]],3),"0")</f>
        <v>173</v>
      </c>
      <c r="AG204" s="55" t="str">
        <f>IF(LEN(Contrato[[#This Row],[Contrato2]])=3,Contrato[[#This Row],[Contrato2]],TEXT(Contrato[[#This Row],[Contrato2]],"000"))</f>
        <v>173</v>
      </c>
      <c r="AH204" s="56">
        <f ca="1">IFERROR(_xlfn.DAYS(Contrato[[#This Row],[Fecha Proyectada liquidación]],TODAY())/30,"")</f>
        <v>-2.3666666666666667</v>
      </c>
      <c r="AI204" s="57">
        <f>+Contrato[[#This Row],[FECHA TERMINACIÓN ]]+120</f>
        <v>45642</v>
      </c>
      <c r="AK204" s="59" t="str">
        <f ca="1">IF(Contrato[[#This Row],[FECHA TERMINACIÓN ]]&lt;TODAY(), "Terminado",IF(ISNUMBER(Contrato[[#This Row],[Fecha Real de liquiidación ]]),"Liquidado",IF(Contrato[[#This Row],[FECHA TERMINACIÓN ]]&gt;=TODAY(),"En ejecución","")))</f>
        <v>Terminado</v>
      </c>
      <c r="AL204" s="60">
        <f>SUMIF([1]!COMPROMISOS_2024[[#All],[consecutivo]],Contrato[[#This Row],[RCP]],[1]!COMPROMISOS_2024[[#All],[Total pagado]])</f>
        <v>41274486</v>
      </c>
      <c r="AM204" s="61">
        <f>IFERROR(Contrato[[#This Row],[Pagos]]/Contrato[[#This Row],[VALOR CONTRATO]],0)</f>
        <v>1</v>
      </c>
      <c r="AN204" s="104">
        <f>+Contrato[[#This Row],[VALOR CONTRATO]]-Contrato[[#This Row],[Pagos]]</f>
        <v>0</v>
      </c>
      <c r="AO204" s="54" cm="1">
        <f t="array" ref="AO204">_xlfn.XLOOKUP(Contrato[[#This Row],[DOCUMENTO ]],[1]!PERSONAL_ACTIVO_2024[[#All],[Documento identidad]],[1]!PERSONAL_ACTIVO_2024[[#All],[Mail ]],0,0)</f>
        <v>0</v>
      </c>
      <c r="AP204" s="54" cm="1">
        <f t="array" ref="AP204">_xlfn.XLOOKUP(Contrato[[#This Row],[DOCUMENTO]],[1]!PERSONAL_ACTIVO_2024[[#All],[Documento identidad]],[1]!PERSONAL_ACTIVO_2024[[#All],[Mail ]],0,0)</f>
        <v>0</v>
      </c>
      <c r="AQ204" s="54" cm="1">
        <f t="array" ref="AQ204">IF(ISBLANK(Contrato[[#This Row],[DEPENDENCIA ]]),0,IFERROR(_xlfn.XLOOKUP(Contrato[[#This Row],[DEPENDENCIA ]],[1]!PERSONAL_ACTIVO_2024[[#All],[Dependencia]],[1]!PERSONAL_ACTIVO_2024[[#All],[Mail ]],0,0),0))</f>
        <v>0</v>
      </c>
    </row>
    <row r="205" spans="1:43" s="54" customFormat="1" ht="34.5" customHeight="1" x14ac:dyDescent="0.25">
      <c r="A205" s="27">
        <v>45</v>
      </c>
      <c r="B205" s="26">
        <v>174</v>
      </c>
      <c r="C205" s="28" t="s">
        <v>626</v>
      </c>
      <c r="D205" s="188" t="s">
        <v>284</v>
      </c>
      <c r="E205" s="64" t="s">
        <v>111</v>
      </c>
      <c r="F205" s="114" t="s">
        <v>142</v>
      </c>
      <c r="G205" s="146" t="s">
        <v>627</v>
      </c>
      <c r="H205" s="130">
        <v>1037575009</v>
      </c>
      <c r="I205" s="147">
        <v>4191468</v>
      </c>
      <c r="J205" s="148">
        <v>25148808</v>
      </c>
      <c r="K205" s="113" t="s">
        <v>48</v>
      </c>
      <c r="L205" s="96" t="s">
        <v>48</v>
      </c>
      <c r="M205" s="97" t="s">
        <v>262</v>
      </c>
      <c r="N205" s="98" cm="1">
        <f t="array" ref="N205">_xlfn.XLOOKUP(Contrato[[#This Row],[SUPERVISOR TITULAR]],[1]!PERSONAL_ACTIVO_2024[[#All],[Nombre completo]],[1]!PERSONAL_ACTIVO_2024[[#All],[Documento identidad]],"",0)</f>
        <v>71265476</v>
      </c>
      <c r="O205" s="97" t="s">
        <v>628</v>
      </c>
      <c r="P205" s="99" cm="1">
        <f t="array" ref="P205">_xlfn.XLOOKUP(Contrato[[#This Row],[SUPERVISOR SUPLENTE ]],[1]!PERSONAL_ACTIVO_2024[[#All],[Nombre completo]],[1]!PERSONAL_ACTIVO_2024[[#All],[Documento identidad]],"",0)</f>
        <v>42895674</v>
      </c>
      <c r="Q205" s="159">
        <v>233</v>
      </c>
      <c r="R205" s="42" t="str" cm="1">
        <f t="array" ref="R205">_xlfn.XLOOKUP(Contrato[[#This Row],[CDP]],[1]!DISPONIBILIDADES_2024[[#All],[consecutivo]],[1]!DISPONIBILIDADES_2024[[#All],[fecha_aprobacion]],"",0)</f>
        <v>15/02/2024 9:57</v>
      </c>
      <c r="S205" s="43">
        <f>SUMIF([1]!DISPONIBILIDADES_2024[[#All],[consecutivo]],Contrato[[#This Row],[CDP]],[1]!DISPONIBILIDADES_2024[[#All],[valor_total_rubro]])</f>
        <v>0</v>
      </c>
      <c r="T205" s="44" cm="1">
        <f t="array" ref="T205">_xlfn.XLOOKUP(Contrato[[#This Row],[CONTRATO]]&amp;Contrato[[#This Row],[CDP]],[1]!Corr_Contr_CDP[[#All],[CONTRATO-CDP]],[1]!Corr_Contr_CDP[[#All],[CRP]],_xlfn.XLOOKUP(Contrato[[#This Row],[CDP]],[1]!COMPROMISOS_2024[[#All],[disponibilidad]],[1]!COMPROMISOS_2024[[#All],[consecutivo]],"",0),0)</f>
        <v>1173</v>
      </c>
      <c r="U205" s="45" t="str" cm="1">
        <f t="array" ref="U205">+_xlfn.XLOOKUP(Contrato[[#This Row],[RCP]],[1]!COMPROMISOS_2024[[#All],[consecutivo]],[1]!COMPROMISOS_2024[[#All],[fecha_aprobacion]],"",0)</f>
        <v>22/02/2024 16:26</v>
      </c>
      <c r="V205" s="46">
        <f>SUMIF([1]!COMPROMISOS_2024[[#All],[consecutivo]],Contrato[[#This Row],[RCP]],[1]!COMPROMISOS_2024[[#All],[valor_total]])</f>
        <v>25148808</v>
      </c>
      <c r="W205" s="47">
        <v>45343</v>
      </c>
      <c r="X205" s="47">
        <v>45345</v>
      </c>
      <c r="Y205" s="48">
        <v>45344</v>
      </c>
      <c r="Z205" s="49">
        <v>45525</v>
      </c>
      <c r="AA205" s="150" t="s">
        <v>629</v>
      </c>
      <c r="AB205" s="160" t="s">
        <v>293</v>
      </c>
      <c r="AC205" s="160"/>
      <c r="AD205" s="103">
        <v>202000003825</v>
      </c>
      <c r="AE205" s="54" t="s">
        <v>75</v>
      </c>
      <c r="AF205" s="55" t="str">
        <f>TEXT(LEFT(Contrato[[#This Row],[CONTRATO]],3),"0")</f>
        <v>174</v>
      </c>
      <c r="AG205" s="55" t="str">
        <f>IF(LEN(Contrato[[#This Row],[Contrato2]])=3,Contrato[[#This Row],[Contrato2]],TEXT(Contrato[[#This Row],[Contrato2]],"000"))</f>
        <v>174</v>
      </c>
      <c r="AH205" s="56">
        <f ca="1">IFERROR(_xlfn.DAYS(Contrato[[#This Row],[Fecha Proyectada liquidación]],TODAY())/30,"")</f>
        <v>-2.2666666666666666</v>
      </c>
      <c r="AI205" s="57">
        <f>+Contrato[[#This Row],[FECHA TERMINACIÓN ]]+120</f>
        <v>45645</v>
      </c>
      <c r="AK205" s="59" t="str">
        <f ca="1">IF(Contrato[[#This Row],[FECHA TERMINACIÓN ]]&lt;TODAY(), "Terminado",IF(ISNUMBER(Contrato[[#This Row],[Fecha Real de liquiidación ]]),"Liquidado",IF(Contrato[[#This Row],[FECHA TERMINACIÓN ]]&gt;=TODAY(),"En ejecución","")))</f>
        <v>Terminado</v>
      </c>
      <c r="AL205" s="60">
        <f>SUMIF([1]!COMPROMISOS_2024[[#All],[consecutivo]],Contrato[[#This Row],[RCP]],[1]!COMPROMISOS_2024[[#All],[Total pagado]])</f>
        <v>25148808</v>
      </c>
      <c r="AM205" s="61">
        <f>IFERROR(Contrato[[#This Row],[Pagos]]/Contrato[[#This Row],[VALOR CONTRATO]],0)</f>
        <v>1</v>
      </c>
      <c r="AN205" s="104">
        <f>+Contrato[[#This Row],[VALOR CONTRATO]]-Contrato[[#This Row],[Pagos]]</f>
        <v>0</v>
      </c>
      <c r="AO205" s="54" t="str" cm="1">
        <f t="array" ref="AO205">_xlfn.XLOOKUP(Contrato[[#This Row],[DOCUMENTO ]],[1]!PERSONAL_ACTIVO_2024[[#All],[Documento identidad]],[1]!PERSONAL_ACTIVO_2024[[#All],[Mail ]],0,0)</f>
        <v>jjimenez@indeportesantioquia.gov.co</v>
      </c>
      <c r="AP205" s="54" t="str" cm="1">
        <f t="array" ref="AP205">_xlfn.XLOOKUP(Contrato[[#This Row],[DOCUMENTO]],[1]!PERSONAL_ACTIVO_2024[[#All],[Documento identidad]],[1]!PERSONAL_ACTIVO_2024[[#All],[Mail ]],0,0)</f>
        <v>ahiguitae@indeportesantioquia.gov.co</v>
      </c>
      <c r="AQ205" s="54" cm="1">
        <f t="array" ref="AQ205">IF(ISBLANK(Contrato[[#This Row],[DEPENDENCIA ]]),0,IFERROR(_xlfn.XLOOKUP(Contrato[[#This Row],[DEPENDENCIA ]],[1]!PERSONAL_ACTIVO_2024[[#All],[Dependencia]],[1]!PERSONAL_ACTIVO_2024[[#All],[Mail ]],0,0),0))</f>
        <v>0</v>
      </c>
    </row>
    <row r="206" spans="1:43" s="54" customFormat="1" ht="34.5" customHeight="1" x14ac:dyDescent="0.25">
      <c r="A206" s="27">
        <v>543</v>
      </c>
      <c r="B206" s="26">
        <v>175</v>
      </c>
      <c r="C206" s="28" t="s">
        <v>630</v>
      </c>
      <c r="D206" s="81" t="s">
        <v>132</v>
      </c>
      <c r="E206" s="64" t="s">
        <v>111</v>
      </c>
      <c r="F206" s="114" t="s">
        <v>142</v>
      </c>
      <c r="G206" s="146" t="s">
        <v>631</v>
      </c>
      <c r="H206" s="130">
        <v>1039024659</v>
      </c>
      <c r="I206" s="147">
        <v>6879081</v>
      </c>
      <c r="J206" s="148">
        <v>60153567</v>
      </c>
      <c r="K206" s="69" t="s">
        <v>632</v>
      </c>
      <c r="L206" s="96" t="s">
        <v>48</v>
      </c>
      <c r="M206" s="97" t="s">
        <v>622</v>
      </c>
      <c r="N206" s="98" cm="1">
        <f t="array" ref="N206">_xlfn.XLOOKUP(Contrato[[#This Row],[SUPERVISOR TITULAR]],[1]!PERSONAL_ACTIVO_2024[[#All],[Nombre completo]],[1]!PERSONAL_ACTIVO_2024[[#All],[Documento identidad]],"",0)</f>
        <v>3567952</v>
      </c>
      <c r="O206" s="97" t="s">
        <v>621</v>
      </c>
      <c r="P206" s="99" cm="1">
        <f t="array" ref="P206">_xlfn.XLOOKUP(Contrato[[#This Row],[SUPERVISOR SUPLENTE ]],[1]!PERSONAL_ACTIVO_2024[[#All],[Nombre completo]],[1]!PERSONAL_ACTIVO_2024[[#All],[Documento identidad]],"",0)</f>
        <v>21490893</v>
      </c>
      <c r="Q206" s="159">
        <v>232</v>
      </c>
      <c r="R206" s="42" t="str" cm="1">
        <f t="array" ref="R206">_xlfn.XLOOKUP(Contrato[[#This Row],[CDP]],[1]!DISPONIBILIDADES_2024[[#All],[consecutivo]],[1]!DISPONIBILIDADES_2024[[#All],[fecha_aprobacion]],"",0)</f>
        <v>15/02/2024 9:47</v>
      </c>
      <c r="S206" s="43">
        <f>SUMIF([1]!DISPONIBILIDADES_2024[[#All],[consecutivo]],Contrato[[#This Row],[CDP]],[1]!DISPONIBILIDADES_2024[[#All],[valor_total_rubro]])</f>
        <v>0</v>
      </c>
      <c r="T206" s="44" cm="1">
        <f t="array" ref="T206">_xlfn.XLOOKUP(Contrato[[#This Row],[CONTRATO]]&amp;Contrato[[#This Row],[CDP]],[1]!Corr_Contr_CDP[[#All],[CONTRATO-CDP]],[1]!Corr_Contr_CDP[[#All],[CRP]],_xlfn.XLOOKUP(Contrato[[#This Row],[CDP]],[1]!COMPROMISOS_2024[[#All],[disponibilidad]],[1]!COMPROMISOS_2024[[#All],[consecutivo]],"",0),0)</f>
        <v>1299</v>
      </c>
      <c r="U206" s="45" t="str" cm="1">
        <f t="array" ref="U206">+_xlfn.XLOOKUP(Contrato[[#This Row],[RCP]],[1]!COMPROMISOS_2024[[#All],[consecutivo]],[1]!COMPROMISOS_2024[[#All],[fecha_aprobacion]],"",0)</f>
        <v>4/03/2024 11:13</v>
      </c>
      <c r="V206" s="46">
        <f>SUMIF([1]!COMPROMISOS_2024[[#All],[consecutivo]],Contrato[[#This Row],[RCP]],[1]!COMPROMISOS_2024[[#All],[valor_total]])</f>
        <v>60153567</v>
      </c>
      <c r="W206" s="47">
        <v>45351</v>
      </c>
      <c r="X206" s="47">
        <v>45352</v>
      </c>
      <c r="Y206" s="48">
        <v>45355</v>
      </c>
      <c r="Z206" s="49">
        <v>45568</v>
      </c>
      <c r="AA206" s="189" t="s">
        <v>633</v>
      </c>
      <c r="AB206" s="186" t="s">
        <v>264</v>
      </c>
      <c r="AC206" s="160"/>
      <c r="AD206" s="103">
        <v>202000003980</v>
      </c>
      <c r="AE206" s="54" t="s">
        <v>75</v>
      </c>
      <c r="AF206" s="55" t="str">
        <f>TEXT(LEFT(Contrato[[#This Row],[CONTRATO]],3),"0")</f>
        <v>175</v>
      </c>
      <c r="AG206" s="55" t="str">
        <f>IF(LEN(Contrato[[#This Row],[Contrato2]])=3,Contrato[[#This Row],[Contrato2]],TEXT(Contrato[[#This Row],[Contrato2]],"000"))</f>
        <v>175</v>
      </c>
      <c r="AH206" s="56">
        <f ca="1">IFERROR(_xlfn.DAYS(Contrato[[#This Row],[Fecha Proyectada liquidación]],TODAY())/30,"")</f>
        <v>-0.83333333333333337</v>
      </c>
      <c r="AI206" s="57">
        <f>+Contrato[[#This Row],[FECHA TERMINACIÓN ]]+120</f>
        <v>45688</v>
      </c>
      <c r="AK206" s="59" t="str">
        <f ca="1">IF(Contrato[[#This Row],[FECHA TERMINACIÓN ]]&lt;TODAY(), "Terminado",IF(ISNUMBER(Contrato[[#This Row],[Fecha Real de liquiidación ]]),"Liquidado",IF(Contrato[[#This Row],[FECHA TERMINACIÓN ]]&gt;=TODAY(),"En ejecución","")))</f>
        <v>Terminado</v>
      </c>
      <c r="AL206" s="60">
        <f>SUMIF([1]!COMPROMISOS_2024[[#All],[consecutivo]],Contrato[[#This Row],[RCP]],[1]!COMPROMISOS_2024[[#All],[Total pagado]])</f>
        <v>60153567</v>
      </c>
      <c r="AM206" s="61">
        <f>IFERROR(Contrato[[#This Row],[Pagos]]/Contrato[[#This Row],[VALOR CONTRATO]],0)</f>
        <v>1</v>
      </c>
      <c r="AN206" s="104">
        <f>+Contrato[[#This Row],[VALOR CONTRATO]]-Contrato[[#This Row],[Pagos]]</f>
        <v>0</v>
      </c>
      <c r="AO206" s="54" t="str" cm="1">
        <f t="array" ref="AO206">_xlfn.XLOOKUP(Contrato[[#This Row],[DOCUMENTO ]],[1]!PERSONAL_ACTIVO_2024[[#All],[Documento identidad]],[1]!PERSONAL_ACTIVO_2024[[#All],[Mail ]],0,0)</f>
        <v>farango@indeportesantioquia.gov.co</v>
      </c>
      <c r="AP206" s="54" t="str" cm="1">
        <f t="array" ref="AP206">_xlfn.XLOOKUP(Contrato[[#This Row],[DOCUMENTO]],[1]!PERSONAL_ACTIVO_2024[[#All],[Documento identidad]],[1]!PERSONAL_ACTIVO_2024[[#All],[Mail ]],0,0)</f>
        <v>lcastro@indeportesantioquia.gov.co</v>
      </c>
      <c r="AQ206" s="54" t="str" cm="1">
        <f t="array" ref="AQ206">IF(ISBLANK(Contrato[[#This Row],[DEPENDENCIA ]]),0,IFERROR(_xlfn.XLOOKUP(Contrato[[#This Row],[DEPENDENCIA ]],[1]!PERSONAL_ACTIVO_2024[[#All],[Dependencia]],[1]!PERSONAL_ACTIVO_2024[[#All],[Mail ]],0,0),0))</f>
        <v>fcardona@indeportesantioquia.gov.co</v>
      </c>
    </row>
    <row r="207" spans="1:43" s="54" customFormat="1" ht="34.5" customHeight="1" x14ac:dyDescent="0.25">
      <c r="A207" s="27">
        <v>1138</v>
      </c>
      <c r="B207" s="26">
        <v>175</v>
      </c>
      <c r="C207" s="28" t="s">
        <v>634</v>
      </c>
      <c r="D207" s="81" t="s">
        <v>132</v>
      </c>
      <c r="E207" s="64" t="s">
        <v>117</v>
      </c>
      <c r="F207" s="114" t="s">
        <v>142</v>
      </c>
      <c r="G207" s="146" t="s">
        <v>631</v>
      </c>
      <c r="H207" s="130">
        <v>1039024659</v>
      </c>
      <c r="I207" s="147">
        <v>6879081</v>
      </c>
      <c r="J207" s="148">
        <v>28049335</v>
      </c>
      <c r="K207" s="69" t="s">
        <v>635</v>
      </c>
      <c r="L207" s="96" t="s">
        <v>105</v>
      </c>
      <c r="M207" s="97" t="s">
        <v>622</v>
      </c>
      <c r="N207" s="98" cm="1">
        <f t="array" ref="N207">_xlfn.XLOOKUP(Contrato[[#This Row],[SUPERVISOR TITULAR]],[1]!PERSONAL_ACTIVO_2024[[#All],[Nombre completo]],[1]!PERSONAL_ACTIVO_2024[[#All],[Documento identidad]],"",0)</f>
        <v>3567952</v>
      </c>
      <c r="O207" s="97" t="s">
        <v>621</v>
      </c>
      <c r="P207" s="99" cm="1">
        <f t="array" ref="P207">_xlfn.XLOOKUP(Contrato[[#This Row],[SUPERVISOR SUPLENTE ]],[1]!PERSONAL_ACTIVO_2024[[#All],[Nombre completo]],[1]!PERSONAL_ACTIVO_2024[[#All],[Documento identidad]],"",0)</f>
        <v>21490893</v>
      </c>
      <c r="Q207" s="159">
        <v>935</v>
      </c>
      <c r="R207" s="42" t="str" cm="1">
        <f t="array" ref="R207">_xlfn.XLOOKUP(Contrato[[#This Row],[CDP]],[1]!DISPONIBILIDADES_2024[[#All],[consecutivo]],[1]!DISPONIBILIDADES_2024[[#All],[fecha_aprobacion]],"",0)</f>
        <v>11/09/2024 17:11</v>
      </c>
      <c r="S207" s="43">
        <f>SUMIF([1]!DISPONIBILIDADES_2024[[#All],[consecutivo]],Contrato[[#This Row],[CDP]],[1]!DISPONIBILIDADES_2024[[#All],[valor_total_rubro]])</f>
        <v>0</v>
      </c>
      <c r="T207" s="44" cm="1">
        <f t="array" ref="T207">_xlfn.XLOOKUP(Contrato[[#This Row],[CONTRATO]]&amp;Contrato[[#This Row],[CDP]],[1]!Corr_Contr_CDP[[#All],[CONTRATO-CDP]],[1]!Corr_Contr_CDP[[#All],[CRP]],_xlfn.XLOOKUP(Contrato[[#This Row],[CDP]],[1]!COMPROMISOS_2024[[#All],[disponibilidad]],[1]!COMPROMISOS_2024[[#All],[consecutivo]],"",0),0)</f>
        <v>9907</v>
      </c>
      <c r="U207" s="45" t="str" cm="1">
        <f t="array" ref="U207">+_xlfn.XLOOKUP(Contrato[[#This Row],[RCP]],[1]!COMPROMISOS_2024[[#All],[consecutivo]],[1]!COMPROMISOS_2024[[#All],[fecha_aprobacion]],"",0)</f>
        <v>3/10/2024 10:33</v>
      </c>
      <c r="V207" s="46">
        <f>SUMIF([1]!COMPROMISOS_2024[[#All],[consecutivo]],Contrato[[#This Row],[RCP]],[1]!COMPROMISOS_2024[[#All],[valor_total]])</f>
        <v>28049335</v>
      </c>
      <c r="W207" s="47">
        <v>45567</v>
      </c>
      <c r="X207" s="47">
        <v>45569</v>
      </c>
      <c r="Y207" s="48">
        <v>45569</v>
      </c>
      <c r="Z207" s="49">
        <v>45656</v>
      </c>
      <c r="AA207" s="189"/>
      <c r="AB207" s="186" t="s">
        <v>636</v>
      </c>
      <c r="AC207" s="160"/>
      <c r="AD207" s="103">
        <v>202000003980</v>
      </c>
      <c r="AE207" s="54" t="s">
        <v>75</v>
      </c>
      <c r="AF207" s="55" t="str">
        <f>TEXT(LEFT(Contrato[[#This Row],[CONTRATO]],3),"0")</f>
        <v>175</v>
      </c>
      <c r="AG207" s="55" t="str">
        <f>IF(LEN(Contrato[[#This Row],[Contrato2]])=3,Contrato[[#This Row],[Contrato2]],TEXT(Contrato[[#This Row],[Contrato2]],"000"))</f>
        <v>175</v>
      </c>
      <c r="AH207" s="56">
        <f ca="1">IFERROR(_xlfn.DAYS(Contrato[[#This Row],[Fecha Proyectada liquidación]],TODAY())/30,"")</f>
        <v>2.1</v>
      </c>
      <c r="AI207" s="57">
        <f>+Contrato[[#This Row],[FECHA TERMINACIÓN ]]+120</f>
        <v>45776</v>
      </c>
      <c r="AK207" s="59" t="str">
        <f ca="1">IF(Contrato[[#This Row],[FECHA TERMINACIÓN ]]&lt;TODAY(), "Terminado",IF(ISNUMBER(Contrato[[#This Row],[Fecha Real de liquiidación ]]),"Liquidado",IF(Contrato[[#This Row],[FECHA TERMINACIÓN ]]&gt;=TODAY(),"En ejecución","")))</f>
        <v>Terminado</v>
      </c>
      <c r="AL207" s="60">
        <f>SUMIF([1]!COMPROMISOS_2024[[#All],[consecutivo]],Contrato[[#This Row],[RCP]],[1]!COMPROMISOS_2024[[#All],[Total pagado]])</f>
        <v>27201286</v>
      </c>
      <c r="AM207" s="61">
        <f>IFERROR(Contrato[[#This Row],[Pagos]]/Contrato[[#This Row],[VALOR CONTRATO]],0)</f>
        <v>0.96976580728206208</v>
      </c>
      <c r="AN207" s="104">
        <f>+Contrato[[#This Row],[VALOR CONTRATO]]-Contrato[[#This Row],[Pagos]]</f>
        <v>848049</v>
      </c>
      <c r="AO207" s="54" t="str" cm="1">
        <f t="array" ref="AO207">_xlfn.XLOOKUP(Contrato[[#This Row],[DOCUMENTO ]],[1]!PERSONAL_ACTIVO_2024[[#All],[Documento identidad]],[1]!PERSONAL_ACTIVO_2024[[#All],[Mail ]],0,0)</f>
        <v>farango@indeportesantioquia.gov.co</v>
      </c>
      <c r="AP207" s="54" t="str" cm="1">
        <f t="array" ref="AP207">_xlfn.XLOOKUP(Contrato[[#This Row],[DOCUMENTO]],[1]!PERSONAL_ACTIVO_2024[[#All],[Documento identidad]],[1]!PERSONAL_ACTIVO_2024[[#All],[Mail ]],0,0)</f>
        <v>lcastro@indeportesantioquia.gov.co</v>
      </c>
      <c r="AQ207" s="54" t="str" cm="1">
        <f t="array" ref="AQ207">IF(ISBLANK(Contrato[[#This Row],[DEPENDENCIA ]]),0,IFERROR(_xlfn.XLOOKUP(Contrato[[#This Row],[DEPENDENCIA ]],[1]!PERSONAL_ACTIVO_2024[[#All],[Dependencia]],[1]!PERSONAL_ACTIVO_2024[[#All],[Mail ]],0,0),0))</f>
        <v>fcardona@indeportesantioquia.gov.co</v>
      </c>
    </row>
    <row r="208" spans="1:43" s="54" customFormat="1" ht="34.5" customHeight="1" x14ac:dyDescent="0.25">
      <c r="A208" s="27">
        <v>526</v>
      </c>
      <c r="B208" s="26">
        <v>176</v>
      </c>
      <c r="C208" s="28" t="s">
        <v>637</v>
      </c>
      <c r="D208" s="81" t="s">
        <v>132</v>
      </c>
      <c r="E208" s="64" t="s">
        <v>111</v>
      </c>
      <c r="F208" s="114" t="s">
        <v>142</v>
      </c>
      <c r="G208" s="146" t="s">
        <v>638</v>
      </c>
      <c r="H208" s="130">
        <v>1017123832</v>
      </c>
      <c r="I208" s="147">
        <v>9346824</v>
      </c>
      <c r="J208" s="148">
        <v>66080944</v>
      </c>
      <c r="K208" s="69" t="s">
        <v>639</v>
      </c>
      <c r="L208" s="96" t="s">
        <v>48</v>
      </c>
      <c r="M208" s="97" t="s">
        <v>640</v>
      </c>
      <c r="N208" s="98" cm="1">
        <f t="array" ref="N208">_xlfn.XLOOKUP(Contrato[[#This Row],[SUPERVISOR TITULAR]],[1]!PERSONAL_ACTIVO_2024[[#All],[Nombre completo]],[1]!PERSONAL_ACTIVO_2024[[#All],[Documento identidad]],"",0)</f>
        <v>70140647</v>
      </c>
      <c r="O208" s="97" t="s">
        <v>641</v>
      </c>
      <c r="P208" s="99" t="str" cm="1">
        <f t="array" ref="P208">_xlfn.XLOOKUP(Contrato[[#This Row],[SUPERVISOR SUPLENTE ]],[1]!PERSONAL_ACTIVO_2024[[#All],[Nombre completo]],[1]!PERSONAL_ACTIVO_2024[[#All],[Documento identidad]],"",0)</f>
        <v/>
      </c>
      <c r="Q208" s="159">
        <v>209</v>
      </c>
      <c r="R208" s="42" t="str" cm="1">
        <f t="array" ref="R208">_xlfn.XLOOKUP(Contrato[[#This Row],[CDP]],[1]!DISPONIBILIDADES_2024[[#All],[consecutivo]],[1]!DISPONIBILIDADES_2024[[#All],[fecha_aprobacion]],"",0)</f>
        <v>8/02/2024 9:23</v>
      </c>
      <c r="S208" s="43">
        <f>SUMIF([1]!DISPONIBILIDADES_2024[[#All],[consecutivo]],Contrato[[#This Row],[CDP]],[1]!DISPONIBILIDADES_2024[[#All],[valor_total_rubro]])</f>
        <v>0</v>
      </c>
      <c r="T208" s="44" cm="1">
        <f t="array" ref="T208">_xlfn.XLOOKUP(Contrato[[#This Row],[CONTRATO]]&amp;Contrato[[#This Row],[CDP]],[1]!Corr_Contr_CDP[[#All],[CONTRATO-CDP]],[1]!Corr_Contr_CDP[[#All],[CRP]],_xlfn.XLOOKUP(Contrato[[#This Row],[CDP]],[1]!COMPROMISOS_2024[[#All],[disponibilidad]],[1]!COMPROMISOS_2024[[#All],[consecutivo]],"",0),0)</f>
        <v>1171</v>
      </c>
      <c r="U208" s="45" t="str" cm="1">
        <f t="array" ref="U208">+_xlfn.XLOOKUP(Contrato[[#This Row],[RCP]],[1]!COMPROMISOS_2024[[#All],[consecutivo]],[1]!COMPROMISOS_2024[[#All],[fecha_aprobacion]],"",0)</f>
        <v>22/02/2024 15:53</v>
      </c>
      <c r="V208" s="46">
        <f>SUMIF([1]!COMPROMISOS_2024[[#All],[consecutivo]],Contrato[[#This Row],[RCP]],[1]!COMPROMISOS_2024[[#All],[valor_total]])</f>
        <v>66080944</v>
      </c>
      <c r="W208" s="47">
        <v>45344</v>
      </c>
      <c r="X208" s="47">
        <v>45345</v>
      </c>
      <c r="Y208" s="48">
        <v>45344</v>
      </c>
      <c r="Z208" s="49">
        <v>45525</v>
      </c>
      <c r="AA208" s="190" t="s">
        <v>642</v>
      </c>
      <c r="AB208" s="160" t="s">
        <v>293</v>
      </c>
      <c r="AC208" s="160"/>
      <c r="AD208" s="103">
        <v>202000003827</v>
      </c>
      <c r="AE208" s="54" t="s">
        <v>75</v>
      </c>
      <c r="AF208" s="55" t="str">
        <f>TEXT(LEFT(Contrato[[#This Row],[CONTRATO]],3),"0")</f>
        <v>176</v>
      </c>
      <c r="AG208" s="55" t="str">
        <f>IF(LEN(Contrato[[#This Row],[Contrato2]])=3,Contrato[[#This Row],[Contrato2]],TEXT(Contrato[[#This Row],[Contrato2]],"000"))</f>
        <v>176</v>
      </c>
      <c r="AH208" s="56">
        <f ca="1">IFERROR(_xlfn.DAYS(Contrato[[#This Row],[Fecha Proyectada liquidación]],TODAY())/30,"")</f>
        <v>-2.2666666666666666</v>
      </c>
      <c r="AI208" s="57">
        <f>+Contrato[[#This Row],[FECHA TERMINACIÓN ]]+120</f>
        <v>45645</v>
      </c>
      <c r="AK208" s="59" t="str">
        <f ca="1">IF(Contrato[[#This Row],[FECHA TERMINACIÓN ]]&lt;TODAY(), "Terminado",IF(ISNUMBER(Contrato[[#This Row],[Fecha Real de liquiidación ]]),"Liquidado",IF(Contrato[[#This Row],[FECHA TERMINACIÓN ]]&gt;=TODAY(),"En ejecución","")))</f>
        <v>Terminado</v>
      </c>
      <c r="AL208" s="60">
        <f>SUMIF([1]!COMPROMISOS_2024[[#All],[consecutivo]],Contrato[[#This Row],[RCP]],[1]!COMPROMISOS_2024[[#All],[Total pagado]])</f>
        <v>61796994</v>
      </c>
      <c r="AM208" s="61">
        <f>IFERROR(Contrato[[#This Row],[Pagos]]/Contrato[[#This Row],[VALOR CONTRATO]],0)</f>
        <v>0.93517117431010066</v>
      </c>
      <c r="AN208" s="104">
        <f>+Contrato[[#This Row],[VALOR CONTRATO]]-Contrato[[#This Row],[Pagos]]</f>
        <v>4283950</v>
      </c>
      <c r="AO208" s="54" t="str" cm="1">
        <f t="array" ref="AO208">_xlfn.XLOOKUP(Contrato[[#This Row],[DOCUMENTO ]],[1]!PERSONAL_ACTIVO_2024[[#All],[Documento identidad]],[1]!PERSONAL_ACTIVO_2024[[#All],[Mail ]],0,0)</f>
        <v>cniebles@indeportesantioquia.gov.co</v>
      </c>
      <c r="AP208" s="54" cm="1">
        <f t="array" ref="AP208">_xlfn.XLOOKUP(Contrato[[#This Row],[DOCUMENTO]],[1]!PERSONAL_ACTIVO_2024[[#All],[Documento identidad]],[1]!PERSONAL_ACTIVO_2024[[#All],[Mail ]],0,0)</f>
        <v>0</v>
      </c>
      <c r="AQ208" s="54" t="str" cm="1">
        <f t="array" ref="AQ208">IF(ISBLANK(Contrato[[#This Row],[DEPENDENCIA ]]),0,IFERROR(_xlfn.XLOOKUP(Contrato[[#This Row],[DEPENDENCIA ]],[1]!PERSONAL_ACTIVO_2024[[#All],[Dependencia]],[1]!PERSONAL_ACTIVO_2024[[#All],[Mail ]],0,0),0))</f>
        <v>fcardona@indeportesantioquia.gov.co</v>
      </c>
    </row>
    <row r="209" spans="1:43" s="54" customFormat="1" ht="34.5" customHeight="1" x14ac:dyDescent="0.25">
      <c r="A209" s="27">
        <v>527</v>
      </c>
      <c r="B209" s="26">
        <v>177</v>
      </c>
      <c r="C209" s="28" t="s">
        <v>643</v>
      </c>
      <c r="D209" s="81" t="s">
        <v>44</v>
      </c>
      <c r="E209" s="64" t="s">
        <v>111</v>
      </c>
      <c r="F209" s="114" t="s">
        <v>142</v>
      </c>
      <c r="G209" s="146" t="s">
        <v>644</v>
      </c>
      <c r="H209" s="130">
        <v>1037571358</v>
      </c>
      <c r="I209" s="147">
        <v>10359658</v>
      </c>
      <c r="J209" s="148">
        <v>62157948</v>
      </c>
      <c r="K209" s="113" t="s">
        <v>48</v>
      </c>
      <c r="L209" s="96" t="s">
        <v>48</v>
      </c>
      <c r="M209" s="97" t="s">
        <v>51</v>
      </c>
      <c r="N209" s="98" cm="1">
        <f t="array" ref="N209">_xlfn.XLOOKUP(Contrato[[#This Row],[SUPERVISOR TITULAR]],[1]!PERSONAL_ACTIVO_2024[[#All],[Nombre completo]],[1]!PERSONAL_ACTIVO_2024[[#All],[Documento identidad]],"",0)</f>
        <v>98663915</v>
      </c>
      <c r="O209" s="97" t="s">
        <v>52</v>
      </c>
      <c r="P209" s="99" cm="1">
        <f t="array" ref="P209">_xlfn.XLOOKUP(Contrato[[#This Row],[SUPERVISOR SUPLENTE ]],[1]!PERSONAL_ACTIVO_2024[[#All],[Nombre completo]],[1]!PERSONAL_ACTIVO_2024[[#All],[Documento identidad]],"",0)</f>
        <v>43208997</v>
      </c>
      <c r="Q209" s="159">
        <v>204</v>
      </c>
      <c r="R209" s="42" t="str" cm="1">
        <f t="array" ref="R209">_xlfn.XLOOKUP(Contrato[[#This Row],[CDP]],[1]!DISPONIBILIDADES_2024[[#All],[consecutivo]],[1]!DISPONIBILIDADES_2024[[#All],[fecha_aprobacion]],"",0)</f>
        <v>8/02/2024 9:14</v>
      </c>
      <c r="S209" s="43">
        <f>SUMIF([1]!DISPONIBILIDADES_2024[[#All],[consecutivo]],Contrato[[#This Row],[CDP]],[1]!DISPONIBILIDADES_2024[[#All],[valor_total_rubro]])</f>
        <v>0</v>
      </c>
      <c r="T209" s="44" cm="1">
        <f t="array" ref="T209">_xlfn.XLOOKUP(Contrato[[#This Row],[CONTRATO]]&amp;Contrato[[#This Row],[CDP]],[1]!Corr_Contr_CDP[[#All],[CONTRATO-CDP]],[1]!Corr_Contr_CDP[[#All],[CRP]],_xlfn.XLOOKUP(Contrato[[#This Row],[CDP]],[1]!COMPROMISOS_2024[[#All],[disponibilidad]],[1]!COMPROMISOS_2024[[#All],[consecutivo]],"",0),0)</f>
        <v>1175</v>
      </c>
      <c r="U209" s="45" t="str" cm="1">
        <f t="array" ref="U209">+_xlfn.XLOOKUP(Contrato[[#This Row],[RCP]],[1]!COMPROMISOS_2024[[#All],[consecutivo]],[1]!COMPROMISOS_2024[[#All],[fecha_aprobacion]],"",0)</f>
        <v>23/02/2024 7:24</v>
      </c>
      <c r="V209" s="46">
        <f>SUMIF([1]!COMPROMISOS_2024[[#All],[consecutivo]],Contrato[[#This Row],[RCP]],[1]!COMPROMISOS_2024[[#All],[valor_total]])</f>
        <v>62157948</v>
      </c>
      <c r="W209" s="47">
        <v>45344</v>
      </c>
      <c r="X209" s="47">
        <v>45345</v>
      </c>
      <c r="Y209" s="48">
        <v>45344</v>
      </c>
      <c r="Z209" s="49">
        <v>45525</v>
      </c>
      <c r="AA209" s="150" t="s">
        <v>645</v>
      </c>
      <c r="AB209" s="160" t="s">
        <v>293</v>
      </c>
      <c r="AC209" s="160"/>
      <c r="AD209" s="103">
        <v>202000003835</v>
      </c>
      <c r="AE209" s="54" t="s">
        <v>75</v>
      </c>
      <c r="AF209" s="55" t="str">
        <f>TEXT(LEFT(Contrato[[#This Row],[CONTRATO]],3),"0")</f>
        <v>177</v>
      </c>
      <c r="AG209" s="55" t="str">
        <f>IF(LEN(Contrato[[#This Row],[Contrato2]])=3,Contrato[[#This Row],[Contrato2]],TEXT(Contrato[[#This Row],[Contrato2]],"000"))</f>
        <v>177</v>
      </c>
      <c r="AH209" s="56">
        <f ca="1">IFERROR(_xlfn.DAYS(Contrato[[#This Row],[Fecha Proyectada liquidación]],TODAY())/30,"")</f>
        <v>-2.2666666666666666</v>
      </c>
      <c r="AI209" s="57">
        <f>+Contrato[[#This Row],[FECHA TERMINACIÓN ]]+120</f>
        <v>45645</v>
      </c>
      <c r="AK209" s="59" t="str">
        <f ca="1">IF(Contrato[[#This Row],[FECHA TERMINACIÓN ]]&lt;TODAY(), "Terminado",IF(ISNUMBER(Contrato[[#This Row],[Fecha Real de liquiidación ]]),"Liquidado",IF(Contrato[[#This Row],[FECHA TERMINACIÓN ]]&gt;=TODAY(),"En ejecución","")))</f>
        <v>Terminado</v>
      </c>
      <c r="AL209" s="60">
        <f>SUMIF([1]!COMPROMISOS_2024[[#All],[consecutivo]],Contrato[[#This Row],[RCP]],[1]!COMPROMISOS_2024[[#All],[Total pagado]])</f>
        <v>62157948</v>
      </c>
      <c r="AM209" s="61">
        <f>IFERROR(Contrato[[#This Row],[Pagos]]/Contrato[[#This Row],[VALOR CONTRATO]],0)</f>
        <v>1</v>
      </c>
      <c r="AN209" s="104">
        <f>+Contrato[[#This Row],[VALOR CONTRATO]]-Contrato[[#This Row],[Pagos]]</f>
        <v>0</v>
      </c>
      <c r="AO209" s="54" t="str" cm="1">
        <f t="array" ref="AO209">_xlfn.XLOOKUP(Contrato[[#This Row],[DOCUMENTO ]],[1]!PERSONAL_ACTIVO_2024[[#All],[Documento identidad]],[1]!PERSONAL_ACTIVO_2024[[#All],[Mail ]],0,0)</f>
        <v>fcardona@indeportesantioquia.gov.co</v>
      </c>
      <c r="AP209" s="54" t="str" cm="1">
        <f t="array" ref="AP209">_xlfn.XLOOKUP(Contrato[[#This Row],[DOCUMENTO]],[1]!PERSONAL_ACTIVO_2024[[#All],[Documento identidad]],[1]!PERSONAL_ACTIVO_2024[[#All],[Mail ]],0,0)</f>
        <v>dcendoya@indeportesantioquia.gov.co</v>
      </c>
      <c r="AQ209" s="54" cm="1">
        <f t="array" ref="AQ209">IF(ISBLANK(Contrato[[#This Row],[DEPENDENCIA ]]),0,IFERROR(_xlfn.XLOOKUP(Contrato[[#This Row],[DEPENDENCIA ]],[1]!PERSONAL_ACTIVO_2024[[#All],[Dependencia]],[1]!PERSONAL_ACTIVO_2024[[#All],[Mail ]],0,0),0))</f>
        <v>0</v>
      </c>
    </row>
    <row r="210" spans="1:43" s="54" customFormat="1" ht="34.5" customHeight="1" x14ac:dyDescent="0.25">
      <c r="A210" s="27">
        <v>544</v>
      </c>
      <c r="B210" s="26">
        <v>178</v>
      </c>
      <c r="C210" s="28" t="s">
        <v>646</v>
      </c>
      <c r="D210" s="81" t="s">
        <v>132</v>
      </c>
      <c r="E210" s="64" t="s">
        <v>111</v>
      </c>
      <c r="F210" s="114" t="s">
        <v>142</v>
      </c>
      <c r="G210" s="146" t="s">
        <v>647</v>
      </c>
      <c r="H210" s="130">
        <v>43738275</v>
      </c>
      <c r="I210" s="147">
        <v>6879081</v>
      </c>
      <c r="J210" s="148">
        <v>62153567</v>
      </c>
      <c r="K210" s="69" t="s">
        <v>648</v>
      </c>
      <c r="L210" s="96" t="s">
        <v>48</v>
      </c>
      <c r="M210" s="97" t="s">
        <v>174</v>
      </c>
      <c r="N210" s="98" cm="1">
        <f t="array" ref="N210">_xlfn.XLOOKUP(Contrato[[#This Row],[SUPERVISOR TITULAR]],[1]!PERSONAL_ACTIVO_2024[[#All],[Nombre completo]],[1]!PERSONAL_ACTIVO_2024[[#All],[Documento identidad]],"",0)</f>
        <v>1035231869</v>
      </c>
      <c r="O210" s="97" t="s">
        <v>173</v>
      </c>
      <c r="P210" s="99" cm="1">
        <f t="array" ref="P210">_xlfn.XLOOKUP(Contrato[[#This Row],[SUPERVISOR SUPLENTE ]],[1]!PERSONAL_ACTIVO_2024[[#All],[Nombre completo]],[1]!PERSONAL_ACTIVO_2024[[#All],[Documento identidad]],"",0)</f>
        <v>43816614</v>
      </c>
      <c r="Q210" s="159">
        <v>231</v>
      </c>
      <c r="R210" s="42" t="str" cm="1">
        <f t="array" ref="R210">_xlfn.XLOOKUP(Contrato[[#This Row],[CDP]],[1]!DISPONIBILIDADES_2024[[#All],[consecutivo]],[1]!DISPONIBILIDADES_2024[[#All],[fecha_aprobacion]],"",0)</f>
        <v>15/02/2024 9:43</v>
      </c>
      <c r="S210" s="43">
        <f>SUMIF([1]!DISPONIBILIDADES_2024[[#All],[consecutivo]],Contrato[[#This Row],[CDP]],[1]!DISPONIBILIDADES_2024[[#All],[valor_total_rubro]])</f>
        <v>0</v>
      </c>
      <c r="T210" s="44" cm="1">
        <f t="array" ref="T210">_xlfn.XLOOKUP(Contrato[[#This Row],[CONTRATO]]&amp;Contrato[[#This Row],[CDP]],[1]!Corr_Contr_CDP[[#All],[CONTRATO-CDP]],[1]!Corr_Contr_CDP[[#All],[CRP]],_xlfn.XLOOKUP(Contrato[[#This Row],[CDP]],[1]!COMPROMISOS_2024[[#All],[disponibilidad]],[1]!COMPROMISOS_2024[[#All],[consecutivo]],"",0),0)</f>
        <v>1291</v>
      </c>
      <c r="U210" s="45" t="str" cm="1">
        <f t="array" ref="U210">+_xlfn.XLOOKUP(Contrato[[#This Row],[RCP]],[1]!COMPROMISOS_2024[[#All],[consecutivo]],[1]!COMPROMISOS_2024[[#All],[fecha_aprobacion]],"",0)</f>
        <v>29/02/2024 0:00</v>
      </c>
      <c r="V210" s="46">
        <f>SUMIF([1]!COMPROMISOS_2024[[#All],[consecutivo]],Contrato[[#This Row],[RCP]],[1]!COMPROMISOS_2024[[#All],[valor_total]])</f>
        <v>62153567</v>
      </c>
      <c r="W210" s="47">
        <v>45350</v>
      </c>
      <c r="X210" s="47">
        <v>45351</v>
      </c>
      <c r="Y210" s="48">
        <v>45352</v>
      </c>
      <c r="Z210" s="49">
        <v>45565</v>
      </c>
      <c r="AA210" s="189" t="s">
        <v>649</v>
      </c>
      <c r="AB210" s="186" t="s">
        <v>264</v>
      </c>
      <c r="AC210" s="160"/>
      <c r="AD210" s="103">
        <v>202000003981</v>
      </c>
      <c r="AE210" s="54" t="s">
        <v>75</v>
      </c>
      <c r="AF210" s="55" t="str">
        <f>TEXT(LEFT(Contrato[[#This Row],[CONTRATO]],3),"0")</f>
        <v>178</v>
      </c>
      <c r="AG210" s="55" t="str">
        <f>IF(LEN(Contrato[[#This Row],[Contrato2]])=3,Contrato[[#This Row],[Contrato2]],TEXT(Contrato[[#This Row],[Contrato2]],"000"))</f>
        <v>178</v>
      </c>
      <c r="AH210" s="56">
        <f ca="1">IFERROR(_xlfn.DAYS(Contrato[[#This Row],[Fecha Proyectada liquidación]],TODAY())/30,"")</f>
        <v>-0.93333333333333335</v>
      </c>
      <c r="AI210" s="57">
        <f>+Contrato[[#This Row],[FECHA TERMINACIÓN ]]+120</f>
        <v>45685</v>
      </c>
      <c r="AK210" s="59" t="str">
        <f ca="1">IF(Contrato[[#This Row],[FECHA TERMINACIÓN ]]&lt;TODAY(), "Terminado",IF(ISNUMBER(Contrato[[#This Row],[Fecha Real de liquiidación ]]),"Liquidado",IF(Contrato[[#This Row],[FECHA TERMINACIÓN ]]&gt;=TODAY(),"En ejecución","")))</f>
        <v>Terminado</v>
      </c>
      <c r="AL210" s="60">
        <f>SUMIF([1]!COMPROMISOS_2024[[#All],[consecutivo]],Contrato[[#This Row],[RCP]],[1]!COMPROMISOS_2024[[#All],[Total pagado]])</f>
        <v>62153567</v>
      </c>
      <c r="AM210" s="61">
        <f>IFERROR(Contrato[[#This Row],[Pagos]]/Contrato[[#This Row],[VALOR CONTRATO]],0)</f>
        <v>1</v>
      </c>
      <c r="AN210" s="104">
        <f>+Contrato[[#This Row],[VALOR CONTRATO]]-Contrato[[#This Row],[Pagos]]</f>
        <v>0</v>
      </c>
      <c r="AO210" s="54" t="str" cm="1">
        <f t="array" ref="AO210">_xlfn.XLOOKUP(Contrato[[#This Row],[DOCUMENTO ]],[1]!PERSONAL_ACTIVO_2024[[#All],[Documento identidad]],[1]!PERSONAL_ACTIVO_2024[[#All],[Mail ]],0,0)</f>
        <v>yondago24@hotmail.com</v>
      </c>
      <c r="AP210" s="54" t="str" cm="1">
        <f t="array" ref="AP210">_xlfn.XLOOKUP(Contrato[[#This Row],[DOCUMENTO]],[1]!PERSONAL_ACTIVO_2024[[#All],[Documento identidad]],[1]!PERSONAL_ACTIVO_2024[[#All],[Mail ]],0,0)</f>
        <v>mvelasquezr@indeportesantioquia.gov.co</v>
      </c>
      <c r="AQ210" s="54" t="str" cm="1">
        <f t="array" ref="AQ210">IF(ISBLANK(Contrato[[#This Row],[DEPENDENCIA ]]),0,IFERROR(_xlfn.XLOOKUP(Contrato[[#This Row],[DEPENDENCIA ]],[1]!PERSONAL_ACTIVO_2024[[#All],[Dependencia]],[1]!PERSONAL_ACTIVO_2024[[#All],[Mail ]],0,0),0))</f>
        <v>fcardona@indeportesantioquia.gov.co</v>
      </c>
    </row>
    <row r="211" spans="1:43" s="54" customFormat="1" ht="34.5" customHeight="1" x14ac:dyDescent="0.25">
      <c r="A211" s="27">
        <v>1125</v>
      </c>
      <c r="B211" s="26">
        <v>178</v>
      </c>
      <c r="C211" s="28" t="s">
        <v>650</v>
      </c>
      <c r="D211" s="81" t="s">
        <v>132</v>
      </c>
      <c r="E211" s="64" t="s">
        <v>117</v>
      </c>
      <c r="F211" s="114" t="s">
        <v>142</v>
      </c>
      <c r="G211" s="146" t="s">
        <v>647</v>
      </c>
      <c r="H211" s="130">
        <v>43738275</v>
      </c>
      <c r="I211" s="147">
        <v>6879081</v>
      </c>
      <c r="J211" s="148">
        <v>22637243</v>
      </c>
      <c r="K211" s="69" t="s">
        <v>651</v>
      </c>
      <c r="L211" s="96" t="s">
        <v>652</v>
      </c>
      <c r="M211" s="97" t="s">
        <v>174</v>
      </c>
      <c r="N211" s="98" cm="1">
        <f t="array" ref="N211">_xlfn.XLOOKUP(Contrato[[#This Row],[SUPERVISOR TITULAR]],[1]!PERSONAL_ACTIVO_2024[[#All],[Nombre completo]],[1]!PERSONAL_ACTIVO_2024[[#All],[Documento identidad]],"",0)</f>
        <v>1035231869</v>
      </c>
      <c r="O211" s="97" t="s">
        <v>173</v>
      </c>
      <c r="P211" s="99" cm="1">
        <f t="array" ref="P211">_xlfn.XLOOKUP(Contrato[[#This Row],[SUPERVISOR SUPLENTE ]],[1]!PERSONAL_ACTIVO_2024[[#All],[Nombre completo]],[1]!PERSONAL_ACTIVO_2024[[#All],[Documento identidad]],"",0)</f>
        <v>43816614</v>
      </c>
      <c r="Q211" s="159">
        <v>931</v>
      </c>
      <c r="R211" s="42" t="str" cm="1">
        <f t="array" ref="R211">_xlfn.XLOOKUP(Contrato[[#This Row],[CDP]],[1]!DISPONIBILIDADES_2024[[#All],[consecutivo]],[1]!DISPONIBILIDADES_2024[[#All],[fecha_aprobacion]],"",0)</f>
        <v>9/09/2024 10:25</v>
      </c>
      <c r="S211" s="43">
        <f>SUMIF([1]!DISPONIBILIDADES_2024[[#All],[consecutivo]],Contrato[[#This Row],[CDP]],[1]!DISPONIBILIDADES_2024[[#All],[valor_total_rubro]])</f>
        <v>0</v>
      </c>
      <c r="T211" s="44" cm="1">
        <f t="array" ref="T211">_xlfn.XLOOKUP(Contrato[[#This Row],[CONTRATO]]&amp;Contrato[[#This Row],[CDP]],[1]!Corr_Contr_CDP[[#All],[CONTRATO-CDP]],[1]!Corr_Contr_CDP[[#All],[CRP]],_xlfn.XLOOKUP(Contrato[[#This Row],[CDP]],[1]!COMPROMISOS_2024[[#All],[disponibilidad]],[1]!COMPROMISOS_2024[[#All],[consecutivo]],"",0),0)</f>
        <v>9877</v>
      </c>
      <c r="U211" s="45" t="str" cm="1">
        <f t="array" ref="U211">+_xlfn.XLOOKUP(Contrato[[#This Row],[RCP]],[1]!COMPROMISOS_2024[[#All],[consecutivo]],[1]!COMPROMISOS_2024[[#All],[fecha_aprobacion]],"",0)</f>
        <v>30/09/2024 0:00</v>
      </c>
      <c r="V211" s="46">
        <f>SUMIF([1]!COMPROMISOS_2024[[#All],[consecutivo]],Contrato[[#This Row],[RCP]],[1]!COMPROMISOS_2024[[#All],[valor_total]])</f>
        <v>22637243</v>
      </c>
      <c r="W211" s="47">
        <v>45565</v>
      </c>
      <c r="X211" s="47">
        <v>45565</v>
      </c>
      <c r="Y211" s="48">
        <v>45566</v>
      </c>
      <c r="Z211" s="49">
        <v>45656</v>
      </c>
      <c r="AA211" s="189"/>
      <c r="AB211" s="186" t="s">
        <v>653</v>
      </c>
      <c r="AC211" s="160"/>
      <c r="AD211" s="103">
        <v>202000003981</v>
      </c>
      <c r="AE211" s="54" t="s">
        <v>75</v>
      </c>
      <c r="AF211" s="55" t="str">
        <f>TEXT(LEFT(Contrato[[#This Row],[CONTRATO]],3),"0")</f>
        <v>178</v>
      </c>
      <c r="AG211" s="55" t="str">
        <f>IF(LEN(Contrato[[#This Row],[Contrato2]])=3,Contrato[[#This Row],[Contrato2]],TEXT(Contrato[[#This Row],[Contrato2]],"000"))</f>
        <v>178</v>
      </c>
      <c r="AH211" s="56">
        <f ca="1">IFERROR(_xlfn.DAYS(Contrato[[#This Row],[Fecha Proyectada liquidación]],TODAY())/30,"")</f>
        <v>2.1</v>
      </c>
      <c r="AI211" s="57">
        <f>+Contrato[[#This Row],[FECHA TERMINACIÓN ]]+120</f>
        <v>45776</v>
      </c>
      <c r="AK211" s="59" t="str">
        <f ca="1">IF(Contrato[[#This Row],[FECHA TERMINACIÓN ]]&lt;TODAY(), "Terminado",IF(ISNUMBER(Contrato[[#This Row],[Fecha Real de liquiidación ]]),"Liquidado",IF(Contrato[[#This Row],[FECHA TERMINACIÓN ]]&gt;=TODAY(),"En ejecución","")))</f>
        <v>Terminado</v>
      </c>
      <c r="AL211" s="60">
        <f>SUMIF([1]!COMPROMISOS_2024[[#All],[consecutivo]],Contrato[[#This Row],[RCP]],[1]!COMPROMISOS_2024[[#All],[Total pagado]])</f>
        <v>17728188</v>
      </c>
      <c r="AM211" s="61">
        <f>IFERROR(Contrato[[#This Row],[Pagos]]/Contrato[[#This Row],[VALOR CONTRATO]],0)</f>
        <v>0.78314254081205914</v>
      </c>
      <c r="AN211" s="104">
        <f>+Contrato[[#This Row],[VALOR CONTRATO]]-Contrato[[#This Row],[Pagos]]</f>
        <v>4909055</v>
      </c>
      <c r="AO211" s="54" t="str" cm="1">
        <f t="array" ref="AO211">_xlfn.XLOOKUP(Contrato[[#This Row],[DOCUMENTO ]],[1]!PERSONAL_ACTIVO_2024[[#All],[Documento identidad]],[1]!PERSONAL_ACTIVO_2024[[#All],[Mail ]],0,0)</f>
        <v>yondago24@hotmail.com</v>
      </c>
      <c r="AP211" s="54" t="str" cm="1">
        <f t="array" ref="AP211">_xlfn.XLOOKUP(Contrato[[#This Row],[DOCUMENTO]],[1]!PERSONAL_ACTIVO_2024[[#All],[Documento identidad]],[1]!PERSONAL_ACTIVO_2024[[#All],[Mail ]],0,0)</f>
        <v>mvelasquezr@indeportesantioquia.gov.co</v>
      </c>
      <c r="AQ211" s="54" t="str" cm="1">
        <f t="array" ref="AQ211">IF(ISBLANK(Contrato[[#This Row],[DEPENDENCIA ]]),0,IFERROR(_xlfn.XLOOKUP(Contrato[[#This Row],[DEPENDENCIA ]],[1]!PERSONAL_ACTIVO_2024[[#All],[Dependencia]],[1]!PERSONAL_ACTIVO_2024[[#All],[Mail ]],0,0),0))</f>
        <v>fcardona@indeportesantioquia.gov.co</v>
      </c>
    </row>
    <row r="212" spans="1:43" s="54" customFormat="1" ht="34.5" customHeight="1" x14ac:dyDescent="0.25">
      <c r="A212" s="27">
        <v>535</v>
      </c>
      <c r="B212" s="26">
        <v>179</v>
      </c>
      <c r="C212" s="28" t="s">
        <v>654</v>
      </c>
      <c r="D212" s="81" t="s">
        <v>132</v>
      </c>
      <c r="E212" s="64" t="s">
        <v>111</v>
      </c>
      <c r="F212" s="114" t="s">
        <v>142</v>
      </c>
      <c r="G212" s="146" t="s">
        <v>655</v>
      </c>
      <c r="H212" s="130">
        <v>71022067</v>
      </c>
      <c r="I212" s="147">
        <v>9346824</v>
      </c>
      <c r="J212" s="148">
        <v>56080944</v>
      </c>
      <c r="K212" s="113" t="s">
        <v>48</v>
      </c>
      <c r="L212" s="96" t="s">
        <v>48</v>
      </c>
      <c r="M212" s="97" t="s">
        <v>656</v>
      </c>
      <c r="N212" s="98" cm="1">
        <f t="array" ref="N212">_xlfn.XLOOKUP(Contrato[[#This Row],[SUPERVISOR TITULAR]],[1]!PERSONAL_ACTIVO_2024[[#All],[Nombre completo]],[1]!PERSONAL_ACTIVO_2024[[#All],[Documento identidad]],"",0)</f>
        <v>1039449338</v>
      </c>
      <c r="O212" s="97" t="s">
        <v>581</v>
      </c>
      <c r="P212" s="99" cm="1">
        <f t="array" ref="P212">_xlfn.XLOOKUP(Contrato[[#This Row],[SUPERVISOR SUPLENTE ]],[1]!PERSONAL_ACTIVO_2024[[#All],[Nombre completo]],[1]!PERSONAL_ACTIVO_2024[[#All],[Documento identidad]],"",0)</f>
        <v>37864741</v>
      </c>
      <c r="Q212" s="159">
        <v>220</v>
      </c>
      <c r="R212" s="42" t="str" cm="1">
        <f t="array" ref="R212">_xlfn.XLOOKUP(Contrato[[#This Row],[CDP]],[1]!DISPONIBILIDADES_2024[[#All],[consecutivo]],[1]!DISPONIBILIDADES_2024[[#All],[fecha_aprobacion]],"",0)</f>
        <v>12/02/2024 8:59</v>
      </c>
      <c r="S212" s="43">
        <f>SUMIF([1]!DISPONIBILIDADES_2024[[#All],[consecutivo]],Contrato[[#This Row],[CDP]],[1]!DISPONIBILIDADES_2024[[#All],[valor_total_rubro]])</f>
        <v>0</v>
      </c>
      <c r="T212" s="44" cm="1">
        <f t="array" ref="T212">_xlfn.XLOOKUP(Contrato[[#This Row],[CONTRATO]]&amp;Contrato[[#This Row],[CDP]],[1]!Corr_Contr_CDP[[#All],[CONTRATO-CDP]],[1]!Corr_Contr_CDP[[#All],[CRP]],_xlfn.XLOOKUP(Contrato[[#This Row],[CDP]],[1]!COMPROMISOS_2024[[#All],[disponibilidad]],[1]!COMPROMISOS_2024[[#All],[consecutivo]],"",0),0)</f>
        <v>1284</v>
      </c>
      <c r="U212" s="45" t="str" cm="1">
        <f t="array" ref="U212">+_xlfn.XLOOKUP(Contrato[[#This Row],[RCP]],[1]!COMPROMISOS_2024[[#All],[consecutivo]],[1]!COMPROMISOS_2024[[#All],[fecha_aprobacion]],"",0)</f>
        <v>26/02/2024 16:40</v>
      </c>
      <c r="V212" s="46">
        <f>SUMIF([1]!COMPROMISOS_2024[[#All],[consecutivo]],Contrato[[#This Row],[RCP]],[1]!COMPROMISOS_2024[[#All],[valor_total]])</f>
        <v>56080944</v>
      </c>
      <c r="W212" s="47">
        <v>45344</v>
      </c>
      <c r="X212" s="47">
        <v>45348</v>
      </c>
      <c r="Y212" s="48">
        <v>45349</v>
      </c>
      <c r="Z212" s="49">
        <v>45530</v>
      </c>
      <c r="AA212" s="190" t="s">
        <v>657</v>
      </c>
      <c r="AB212" s="160" t="s">
        <v>658</v>
      </c>
      <c r="AC212" s="160"/>
      <c r="AD212" s="103">
        <v>202000003836</v>
      </c>
      <c r="AE212" s="54" t="s">
        <v>75</v>
      </c>
      <c r="AF212" s="55" t="str">
        <f>TEXT(LEFT(Contrato[[#This Row],[CONTRATO]],3),"0")</f>
        <v>179</v>
      </c>
      <c r="AG212" s="55" t="str">
        <f>IF(LEN(Contrato[[#This Row],[Contrato2]])=3,Contrato[[#This Row],[Contrato2]],TEXT(Contrato[[#This Row],[Contrato2]],"000"))</f>
        <v>179</v>
      </c>
      <c r="AH212" s="56">
        <f ca="1">IFERROR(_xlfn.DAYS(Contrato[[#This Row],[Fecha Proyectada liquidación]],TODAY())/30,"")</f>
        <v>-2.1</v>
      </c>
      <c r="AI212" s="57">
        <f>+Contrato[[#This Row],[FECHA TERMINACIÓN ]]+120</f>
        <v>45650</v>
      </c>
      <c r="AK212" s="59" t="str">
        <f ca="1">IF(Contrato[[#This Row],[FECHA TERMINACIÓN ]]&lt;TODAY(), "Terminado",IF(ISNUMBER(Contrato[[#This Row],[Fecha Real de liquiidación ]]),"Liquidado",IF(Contrato[[#This Row],[FECHA TERMINACIÓN ]]&gt;=TODAY(),"En ejecución","")))</f>
        <v>Terminado</v>
      </c>
      <c r="AL212" s="60">
        <f>SUMIF([1]!COMPROMISOS_2024[[#All],[consecutivo]],Contrato[[#This Row],[RCP]],[1]!COMPROMISOS_2024[[#All],[Total pagado]])</f>
        <v>56080943</v>
      </c>
      <c r="AM212" s="61">
        <f>IFERROR(Contrato[[#This Row],[Pagos]]/Contrato[[#This Row],[VALOR CONTRATO]],0)</f>
        <v>0.99999998216863106</v>
      </c>
      <c r="AN212" s="104">
        <f>+Contrato[[#This Row],[VALOR CONTRATO]]-Contrato[[#This Row],[Pagos]]</f>
        <v>1</v>
      </c>
      <c r="AO212" s="54" t="str" cm="1">
        <f t="array" ref="AO212">_xlfn.XLOOKUP(Contrato[[#This Row],[DOCUMENTO ]],[1]!PERSONAL_ACTIVO_2024[[#All],[Documento identidad]],[1]!PERSONAL_ACTIVO_2024[[#All],[Mail ]],0,0)</f>
        <v>mcarmona@indeportesantioquia.gov.co</v>
      </c>
      <c r="AP212" s="54" t="str" cm="1">
        <f t="array" ref="AP212">_xlfn.XLOOKUP(Contrato[[#This Row],[DOCUMENTO]],[1]!PERSONAL_ACTIVO_2024[[#All],[Documento identidad]],[1]!PERSONAL_ACTIVO_2024[[#All],[Mail ]],0,0)</f>
        <v>harroyave@indeportesantioquia.gov.co</v>
      </c>
      <c r="AQ212" s="54" t="str" cm="1">
        <f t="array" ref="AQ212">IF(ISBLANK(Contrato[[#This Row],[DEPENDENCIA ]]),0,IFERROR(_xlfn.XLOOKUP(Contrato[[#This Row],[DEPENDENCIA ]],[1]!PERSONAL_ACTIVO_2024[[#All],[Dependencia]],[1]!PERSONAL_ACTIVO_2024[[#All],[Mail ]],0,0),0))</f>
        <v>fcardona@indeportesantioquia.gov.co</v>
      </c>
    </row>
    <row r="213" spans="1:43" s="54" customFormat="1" ht="34.5" customHeight="1" x14ac:dyDescent="0.25">
      <c r="A213" s="27">
        <v>60</v>
      </c>
      <c r="B213" s="26">
        <v>180</v>
      </c>
      <c r="C213" s="28" t="s">
        <v>659</v>
      </c>
      <c r="D213" s="81" t="s">
        <v>239</v>
      </c>
      <c r="E213" s="64" t="s">
        <v>111</v>
      </c>
      <c r="F213" s="114" t="s">
        <v>142</v>
      </c>
      <c r="G213" s="92" t="s">
        <v>660</v>
      </c>
      <c r="H213" s="130">
        <v>43584634</v>
      </c>
      <c r="I213" s="147">
        <v>7690469</v>
      </c>
      <c r="J213" s="148">
        <v>46142814</v>
      </c>
      <c r="K213" s="113" t="s">
        <v>48</v>
      </c>
      <c r="L213" s="96" t="s">
        <v>48</v>
      </c>
      <c r="M213" s="97" t="s">
        <v>242</v>
      </c>
      <c r="N213" s="98" cm="1">
        <f t="array" ref="N213">_xlfn.XLOOKUP(Contrato[[#This Row],[SUPERVISOR TITULAR]],[1]!PERSONAL_ACTIVO_2024[[#All],[Nombre completo]],[1]!PERSONAL_ACTIVO_2024[[#All],[Documento identidad]],"",0)</f>
        <v>71610877</v>
      </c>
      <c r="O213" s="97" t="s">
        <v>661</v>
      </c>
      <c r="P213" s="99" cm="1">
        <f t="array" ref="P213">_xlfn.XLOOKUP(Contrato[[#This Row],[SUPERVISOR SUPLENTE ]],[1]!PERSONAL_ACTIVO_2024[[#All],[Nombre completo]],[1]!PERSONAL_ACTIVO_2024[[#All],[Documento identidad]],"",0)</f>
        <v>37003033</v>
      </c>
      <c r="Q213" s="159">
        <v>210</v>
      </c>
      <c r="R213" s="42" t="str" cm="1">
        <f t="array" ref="R213">_xlfn.XLOOKUP(Contrato[[#This Row],[CDP]],[1]!DISPONIBILIDADES_2024[[#All],[consecutivo]],[1]!DISPONIBILIDADES_2024[[#All],[fecha_aprobacion]],"",0)</f>
        <v>8/02/2024 9:25</v>
      </c>
      <c r="S213" s="43">
        <f>SUMIF([1]!DISPONIBILIDADES_2024[[#All],[consecutivo]],Contrato[[#This Row],[CDP]],[1]!DISPONIBILIDADES_2024[[#All],[valor_total_rubro]])</f>
        <v>0</v>
      </c>
      <c r="T213" s="44" cm="1">
        <f t="array" ref="T213">_xlfn.XLOOKUP(Contrato[[#This Row],[CONTRATO]]&amp;Contrato[[#This Row],[CDP]],[1]!Corr_Contr_CDP[[#All],[CONTRATO-CDP]],[1]!Corr_Contr_CDP[[#All],[CRP]],_xlfn.XLOOKUP(Contrato[[#This Row],[CDP]],[1]!COMPROMISOS_2024[[#All],[disponibilidad]],[1]!COMPROMISOS_2024[[#All],[consecutivo]],"",0),0)</f>
        <v>1176</v>
      </c>
      <c r="U213" s="45" t="str" cm="1">
        <f t="array" ref="U213">+_xlfn.XLOOKUP(Contrato[[#This Row],[RCP]],[1]!COMPROMISOS_2024[[#All],[consecutivo]],[1]!COMPROMISOS_2024[[#All],[fecha_aprobacion]],"",0)</f>
        <v>23/02/2024 8:00</v>
      </c>
      <c r="V213" s="46">
        <f>SUMIF([1]!COMPROMISOS_2024[[#All],[consecutivo]],Contrato[[#This Row],[RCP]],[1]!COMPROMISOS_2024[[#All],[valor_total]])</f>
        <v>46142814</v>
      </c>
      <c r="W213" s="47">
        <v>45344</v>
      </c>
      <c r="X213" s="47">
        <v>45344</v>
      </c>
      <c r="Y213" s="48">
        <v>45345</v>
      </c>
      <c r="Z213" s="49">
        <v>45526</v>
      </c>
      <c r="AA213" s="150" t="s">
        <v>662</v>
      </c>
      <c r="AB213" s="160" t="s">
        <v>658</v>
      </c>
      <c r="AC213" s="160"/>
      <c r="AD213" s="103">
        <v>202000003839</v>
      </c>
      <c r="AE213" s="54" t="s">
        <v>75</v>
      </c>
      <c r="AF213" s="55" t="str">
        <f>TEXT(LEFT(Contrato[[#This Row],[CONTRATO]],3),"0")</f>
        <v>180</v>
      </c>
      <c r="AG213" s="55" t="str">
        <f>IF(LEN(Contrato[[#This Row],[Contrato2]])=3,Contrato[[#This Row],[Contrato2]],TEXT(Contrato[[#This Row],[Contrato2]],"000"))</f>
        <v>180</v>
      </c>
      <c r="AH213" s="56">
        <f ca="1">IFERROR(_xlfn.DAYS(Contrato[[#This Row],[Fecha Proyectada liquidación]],TODAY())/30,"")</f>
        <v>-2.2333333333333334</v>
      </c>
      <c r="AI213" s="57">
        <f>+Contrato[[#This Row],[FECHA TERMINACIÓN ]]+120</f>
        <v>45646</v>
      </c>
      <c r="AK213" s="59" t="str">
        <f ca="1">IF(Contrato[[#This Row],[FECHA TERMINACIÓN ]]&lt;TODAY(), "Terminado",IF(ISNUMBER(Contrato[[#This Row],[Fecha Real de liquiidación ]]),"Liquidado",IF(Contrato[[#This Row],[FECHA TERMINACIÓN ]]&gt;=TODAY(),"En ejecución","")))</f>
        <v>Terminado</v>
      </c>
      <c r="AL213" s="60">
        <f>SUMIF([1]!COMPROMISOS_2024[[#All],[consecutivo]],Contrato[[#This Row],[RCP]],[1]!COMPROMISOS_2024[[#All],[Total pagado]])</f>
        <v>46142814</v>
      </c>
      <c r="AM213" s="61">
        <f>IFERROR(Contrato[[#This Row],[Pagos]]/Contrato[[#This Row],[VALOR CONTRATO]],0)</f>
        <v>1</v>
      </c>
      <c r="AN213" s="104">
        <f>+Contrato[[#This Row],[VALOR CONTRATO]]-Contrato[[#This Row],[Pagos]]</f>
        <v>0</v>
      </c>
      <c r="AO213" s="54" t="str" cm="1">
        <f t="array" ref="AO213">_xlfn.XLOOKUP(Contrato[[#This Row],[DOCUMENTO ]],[1]!PERSONAL_ACTIVO_2024[[#All],[Documento identidad]],[1]!PERSONAL_ACTIVO_2024[[#All],[Mail ]],0,0)</f>
        <v>mcgarcia@indeportesantioquia.gov.co</v>
      </c>
      <c r="AP213" s="54" t="str" cm="1">
        <f t="array" ref="AP213">_xlfn.XLOOKUP(Contrato[[#This Row],[DOCUMENTO]],[1]!PERSONAL_ACTIVO_2024[[#All],[Documento identidad]],[1]!PERSONAL_ACTIVO_2024[[#All],[Mail ]],0,0)</f>
        <v>egiraldo@indeportesantioquia.gov.co</v>
      </c>
      <c r="AQ213" s="54" t="str" cm="1">
        <f t="array" ref="AQ213">IF(ISBLANK(Contrato[[#This Row],[DEPENDENCIA ]]),0,IFERROR(_xlfn.XLOOKUP(Contrato[[#This Row],[DEPENDENCIA ]],[1]!PERSONAL_ACTIVO_2024[[#All],[Dependencia]],[1]!PERSONAL_ACTIVO_2024[[#All],[Mail ]],0,0),0))</f>
        <v>ocardona@indeportesantioquia.gov.co</v>
      </c>
    </row>
    <row r="214" spans="1:43" s="54" customFormat="1" ht="34.5" customHeight="1" x14ac:dyDescent="0.25">
      <c r="A214" s="27">
        <v>541</v>
      </c>
      <c r="B214" s="26">
        <v>181</v>
      </c>
      <c r="C214" s="28" t="s">
        <v>663</v>
      </c>
      <c r="D214" s="81" t="s">
        <v>132</v>
      </c>
      <c r="E214" s="64" t="s">
        <v>111</v>
      </c>
      <c r="F214" s="114" t="s">
        <v>142</v>
      </c>
      <c r="G214" s="146" t="s">
        <v>664</v>
      </c>
      <c r="H214" s="130">
        <v>43744041</v>
      </c>
      <c r="I214" s="147">
        <v>6879081</v>
      </c>
      <c r="J214" s="148">
        <v>60153567</v>
      </c>
      <c r="K214" s="69" t="s">
        <v>665</v>
      </c>
      <c r="L214" s="96" t="s">
        <v>48</v>
      </c>
      <c r="M214" s="97" t="s">
        <v>666</v>
      </c>
      <c r="N214" s="98" cm="1">
        <f t="array" ref="N214">_xlfn.XLOOKUP(Contrato[[#This Row],[SUPERVISOR TITULAR]],[1]!PERSONAL_ACTIVO_2024[[#All],[Nombre completo]],[1]!PERSONAL_ACTIVO_2024[[#All],[Documento identidad]],"",0)</f>
        <v>8103470</v>
      </c>
      <c r="O214" s="97" t="s">
        <v>667</v>
      </c>
      <c r="P214" s="99" cm="1">
        <f t="array" ref="P214">_xlfn.XLOOKUP(Contrato[[#This Row],[SUPERVISOR SUPLENTE ]],[1]!PERSONAL_ACTIVO_2024[[#All],[Nombre completo]],[1]!PERSONAL_ACTIVO_2024[[#All],[Documento identidad]],"",0)</f>
        <v>96359710</v>
      </c>
      <c r="Q214" s="100">
        <v>236</v>
      </c>
      <c r="R214" s="42" t="str" cm="1">
        <f t="array" ref="R214">_xlfn.XLOOKUP(Contrato[[#This Row],[CDP]],[1]!DISPONIBILIDADES_2024[[#All],[consecutivo]],[1]!DISPONIBILIDADES_2024[[#All],[fecha_aprobacion]],"",0)</f>
        <v>15/02/2024 13:27</v>
      </c>
      <c r="S214" s="43">
        <f>SUMIF([1]!DISPONIBILIDADES_2024[[#All],[consecutivo]],Contrato[[#This Row],[CDP]],[1]!DISPONIBILIDADES_2024[[#All],[valor_total_rubro]])</f>
        <v>0</v>
      </c>
      <c r="T214" s="44" cm="1">
        <f t="array" ref="T214">_xlfn.XLOOKUP(Contrato[[#This Row],[CONTRATO]]&amp;Contrato[[#This Row],[CDP]],[1]!Corr_Contr_CDP[[#All],[CONTRATO-CDP]],[1]!Corr_Contr_CDP[[#All],[CRP]],_xlfn.XLOOKUP(Contrato[[#This Row],[CDP]],[1]!COMPROMISOS_2024[[#All],[disponibilidad]],[1]!COMPROMISOS_2024[[#All],[consecutivo]],"",0),0)</f>
        <v>1286</v>
      </c>
      <c r="U214" s="45" t="str" cm="1">
        <f t="array" ref="U214">+_xlfn.XLOOKUP(Contrato[[#This Row],[RCP]],[1]!COMPROMISOS_2024[[#All],[consecutivo]],[1]!COMPROMISOS_2024[[#All],[fecha_aprobacion]],"",0)</f>
        <v>28/02/2024 13:51</v>
      </c>
      <c r="V214" s="46">
        <f>SUMIF([1]!COMPROMISOS_2024[[#All],[consecutivo]],Contrato[[#This Row],[RCP]],[1]!COMPROMISOS_2024[[#All],[valor_total]])</f>
        <v>60153567</v>
      </c>
      <c r="W214" s="47">
        <v>45348</v>
      </c>
      <c r="X214" s="47">
        <v>45350</v>
      </c>
      <c r="Y214" s="48">
        <v>45352</v>
      </c>
      <c r="Z214" s="49">
        <v>45565</v>
      </c>
      <c r="AA214" s="189" t="s">
        <v>668</v>
      </c>
      <c r="AB214" s="186" t="s">
        <v>669</v>
      </c>
      <c r="AC214" s="160"/>
      <c r="AD214" s="103">
        <v>202000003982</v>
      </c>
      <c r="AE214" s="54" t="s">
        <v>75</v>
      </c>
      <c r="AF214" s="55" t="str">
        <f>TEXT(LEFT(Contrato[[#This Row],[CONTRATO]],3),"0")</f>
        <v>181</v>
      </c>
      <c r="AG214" s="55" t="str">
        <f>IF(LEN(Contrato[[#This Row],[Contrato2]])=3,Contrato[[#This Row],[Contrato2]],TEXT(Contrato[[#This Row],[Contrato2]],"000"))</f>
        <v>181</v>
      </c>
      <c r="AH214" s="56">
        <f ca="1">IFERROR(_xlfn.DAYS(Contrato[[#This Row],[Fecha Proyectada liquidación]],TODAY())/30,"")</f>
        <v>-0.93333333333333335</v>
      </c>
      <c r="AI214" s="57">
        <f>+Contrato[[#This Row],[FECHA TERMINACIÓN ]]+120</f>
        <v>45685</v>
      </c>
      <c r="AK214" s="59" t="str">
        <f ca="1">IF(Contrato[[#This Row],[FECHA TERMINACIÓN ]]&lt;TODAY(), "Terminado",IF(ISNUMBER(Contrato[[#This Row],[Fecha Real de liquiidación ]]),"Liquidado",IF(Contrato[[#This Row],[FECHA TERMINACIÓN ]]&gt;=TODAY(),"En ejecución","")))</f>
        <v>Terminado</v>
      </c>
      <c r="AL214" s="60">
        <f>SUMIF([1]!COMPROMISOS_2024[[#All],[consecutivo]],Contrato[[#This Row],[RCP]],[1]!COMPROMISOS_2024[[#All],[Total pagado]])</f>
        <v>60153567</v>
      </c>
      <c r="AM214" s="61">
        <f>IFERROR(Contrato[[#This Row],[Pagos]]/Contrato[[#This Row],[VALOR CONTRATO]],0)</f>
        <v>1</v>
      </c>
      <c r="AN214" s="104">
        <f>+Contrato[[#This Row],[VALOR CONTRATO]]-Contrato[[#This Row],[Pagos]]</f>
        <v>0</v>
      </c>
      <c r="AO214" s="54" t="str" cm="1">
        <f t="array" ref="AO214">_xlfn.XLOOKUP(Contrato[[#This Row],[DOCUMENTO ]],[1]!PERSONAL_ACTIVO_2024[[#All],[Documento identidad]],[1]!PERSONAL_ACTIVO_2024[[#All],[Mail ]],0,0)</f>
        <v>jgarrido@indeportesantioquia.gov.co</v>
      </c>
      <c r="AP214" s="54" t="str" cm="1">
        <f t="array" ref="AP214">_xlfn.XLOOKUP(Contrato[[#This Row],[DOCUMENTO]],[1]!PERSONAL_ACTIVO_2024[[#All],[Documento identidad]],[1]!PERSONAL_ACTIVO_2024[[#All],[Mail ]],0,0)</f>
        <v>hosorio@indeportesantioquia.gov.co</v>
      </c>
      <c r="AQ214" s="54" t="str" cm="1">
        <f t="array" ref="AQ214">IF(ISBLANK(Contrato[[#This Row],[DEPENDENCIA ]]),0,IFERROR(_xlfn.XLOOKUP(Contrato[[#This Row],[DEPENDENCIA ]],[1]!PERSONAL_ACTIVO_2024[[#All],[Dependencia]],[1]!PERSONAL_ACTIVO_2024[[#All],[Mail ]],0,0),0))</f>
        <v>fcardona@indeportesantioquia.gov.co</v>
      </c>
    </row>
    <row r="215" spans="1:43" s="54" customFormat="1" ht="34.5" customHeight="1" x14ac:dyDescent="0.25">
      <c r="A215" s="27">
        <v>1112</v>
      </c>
      <c r="B215" s="26">
        <v>181</v>
      </c>
      <c r="C215" s="28" t="s">
        <v>670</v>
      </c>
      <c r="D215" s="81" t="s">
        <v>132</v>
      </c>
      <c r="E215" s="64" t="s">
        <v>117</v>
      </c>
      <c r="F215" s="114" t="s">
        <v>142</v>
      </c>
      <c r="G215" s="146" t="s">
        <v>664</v>
      </c>
      <c r="H215" s="130">
        <v>43744041</v>
      </c>
      <c r="I215" s="147">
        <v>6879081</v>
      </c>
      <c r="J215" s="148">
        <v>24637243</v>
      </c>
      <c r="K215" s="69" t="s">
        <v>671</v>
      </c>
      <c r="L215" s="96" t="s">
        <v>652</v>
      </c>
      <c r="M215" s="97" t="s">
        <v>666</v>
      </c>
      <c r="N215" s="98" cm="1">
        <f t="array" ref="N215">_xlfn.XLOOKUP(Contrato[[#This Row],[SUPERVISOR TITULAR]],[1]!PERSONAL_ACTIVO_2024[[#All],[Nombre completo]],[1]!PERSONAL_ACTIVO_2024[[#All],[Documento identidad]],"",0)</f>
        <v>8103470</v>
      </c>
      <c r="O215" s="97" t="s">
        <v>667</v>
      </c>
      <c r="P215" s="99" cm="1">
        <f t="array" ref="P215">_xlfn.XLOOKUP(Contrato[[#This Row],[SUPERVISOR SUPLENTE ]],[1]!PERSONAL_ACTIVO_2024[[#All],[Nombre completo]],[1]!PERSONAL_ACTIVO_2024[[#All],[Documento identidad]],"",0)</f>
        <v>96359710</v>
      </c>
      <c r="Q215" s="100">
        <v>900</v>
      </c>
      <c r="R215" s="42" t="str" cm="1">
        <f t="array" ref="R215">_xlfn.XLOOKUP(Contrato[[#This Row],[CDP]],[1]!DISPONIBILIDADES_2024[[#All],[consecutivo]],[1]!DISPONIBILIDADES_2024[[#All],[fecha_aprobacion]],"",0)</f>
        <v>30/08/2024 21:05</v>
      </c>
      <c r="S215" s="43">
        <f>SUMIF([1]!DISPONIBILIDADES_2024[[#All],[consecutivo]],Contrato[[#This Row],[CDP]],[1]!DISPONIBILIDADES_2024[[#All],[valor_total_rubro]])</f>
        <v>0</v>
      </c>
      <c r="T215" s="44" cm="1">
        <f t="array" ref="T215">_xlfn.XLOOKUP(Contrato[[#This Row],[CONTRATO]]&amp;Contrato[[#This Row],[CDP]],[1]!Corr_Contr_CDP[[#All],[CONTRATO-CDP]],[1]!Corr_Contr_CDP[[#All],[CRP]],_xlfn.XLOOKUP(Contrato[[#This Row],[CDP]],[1]!COMPROMISOS_2024[[#All],[disponibilidad]],[1]!COMPROMISOS_2024[[#All],[consecutivo]],"",0),0)</f>
        <v>9876</v>
      </c>
      <c r="U215" s="45" t="str" cm="1">
        <f t="array" ref="U215">+_xlfn.XLOOKUP(Contrato[[#This Row],[RCP]],[1]!COMPROMISOS_2024[[#All],[consecutivo]],[1]!COMPROMISOS_2024[[#All],[fecha_aprobacion]],"",0)</f>
        <v>30/09/2024 0:00</v>
      </c>
      <c r="V215" s="46">
        <f>SUMIF([1]!COMPROMISOS_2024[[#All],[consecutivo]],Contrato[[#This Row],[RCP]],[1]!COMPROMISOS_2024[[#All],[valor_total]])</f>
        <v>24637243</v>
      </c>
      <c r="W215" s="47">
        <v>45562</v>
      </c>
      <c r="X215" s="47">
        <v>45565</v>
      </c>
      <c r="Y215" s="48">
        <v>45566</v>
      </c>
      <c r="Z215" s="49">
        <v>45656</v>
      </c>
      <c r="AA215" s="189"/>
      <c r="AB215" s="186" t="s">
        <v>148</v>
      </c>
      <c r="AC215" s="160"/>
      <c r="AD215" s="103">
        <v>202000003982</v>
      </c>
      <c r="AE215" s="54" t="s">
        <v>75</v>
      </c>
      <c r="AF215" s="55" t="str">
        <f>TEXT(LEFT(Contrato[[#This Row],[CONTRATO]],3),"0")</f>
        <v>181</v>
      </c>
      <c r="AG215" s="55" t="str">
        <f>IF(LEN(Contrato[[#This Row],[Contrato2]])=3,Contrato[[#This Row],[Contrato2]],TEXT(Contrato[[#This Row],[Contrato2]],"000"))</f>
        <v>181</v>
      </c>
      <c r="AH215" s="56">
        <f ca="1">IFERROR(_xlfn.DAYS(Contrato[[#This Row],[Fecha Proyectada liquidación]],TODAY())/30,"")</f>
        <v>2.1</v>
      </c>
      <c r="AI215" s="57">
        <f>+Contrato[[#This Row],[FECHA TERMINACIÓN ]]+120</f>
        <v>45776</v>
      </c>
      <c r="AK215" s="59" t="str">
        <f ca="1">IF(Contrato[[#This Row],[FECHA TERMINACIÓN ]]&lt;TODAY(), "Terminado",IF(ISNUMBER(Contrato[[#This Row],[Fecha Real de liquiidación ]]),"Liquidado",IF(Contrato[[#This Row],[FECHA TERMINACIÓN ]]&gt;=TODAY(),"En ejecución","")))</f>
        <v>Terminado</v>
      </c>
      <c r="AL215" s="60">
        <f>SUMIF([1]!COMPROMISOS_2024[[#All],[consecutivo]],Contrato[[#This Row],[RCP]],[1]!COMPROMISOS_2024[[#All],[Total pagado]])</f>
        <v>24627242</v>
      </c>
      <c r="AM215" s="61">
        <f>IFERROR(Contrato[[#This Row],[Pagos]]/Contrato[[#This Row],[VALOR CONTRATO]],0)</f>
        <v>0.99959406983971377</v>
      </c>
      <c r="AN215" s="104">
        <f>+Contrato[[#This Row],[VALOR CONTRATO]]-Contrato[[#This Row],[Pagos]]</f>
        <v>10001</v>
      </c>
      <c r="AO215" s="54" t="str" cm="1">
        <f t="array" ref="AO215">_xlfn.XLOOKUP(Contrato[[#This Row],[DOCUMENTO ]],[1]!PERSONAL_ACTIVO_2024[[#All],[Documento identidad]],[1]!PERSONAL_ACTIVO_2024[[#All],[Mail ]],0,0)</f>
        <v>jgarrido@indeportesantioquia.gov.co</v>
      </c>
      <c r="AP215" s="54" t="str" cm="1">
        <f t="array" ref="AP215">_xlfn.XLOOKUP(Contrato[[#This Row],[DOCUMENTO]],[1]!PERSONAL_ACTIVO_2024[[#All],[Documento identidad]],[1]!PERSONAL_ACTIVO_2024[[#All],[Mail ]],0,0)</f>
        <v>hosorio@indeportesantioquia.gov.co</v>
      </c>
      <c r="AQ215" s="54" t="str" cm="1">
        <f t="array" ref="AQ215">IF(ISBLANK(Contrato[[#This Row],[DEPENDENCIA ]]),0,IFERROR(_xlfn.XLOOKUP(Contrato[[#This Row],[DEPENDENCIA ]],[1]!PERSONAL_ACTIVO_2024[[#All],[Dependencia]],[1]!PERSONAL_ACTIVO_2024[[#All],[Mail ]],0,0),0))</f>
        <v>fcardona@indeportesantioquia.gov.co</v>
      </c>
    </row>
    <row r="216" spans="1:43" s="197" customFormat="1" ht="34.5" customHeight="1" x14ac:dyDescent="0.25">
      <c r="A216" s="27">
        <v>536</v>
      </c>
      <c r="B216" s="26">
        <v>182</v>
      </c>
      <c r="C216" s="28" t="s">
        <v>672</v>
      </c>
      <c r="D216" s="81" t="s">
        <v>44</v>
      </c>
      <c r="E216" s="64" t="s">
        <v>111</v>
      </c>
      <c r="F216" s="114" t="s">
        <v>142</v>
      </c>
      <c r="G216" s="146" t="s">
        <v>673</v>
      </c>
      <c r="H216" s="130">
        <v>39430907</v>
      </c>
      <c r="I216" s="147">
        <v>6879081</v>
      </c>
      <c r="J216" s="148">
        <v>41274486</v>
      </c>
      <c r="K216" s="191" t="s">
        <v>48</v>
      </c>
      <c r="L216" s="96" t="s">
        <v>48</v>
      </c>
      <c r="M216" s="97" t="s">
        <v>52</v>
      </c>
      <c r="N216" s="192" cm="1">
        <f t="array" ref="N216">_xlfn.XLOOKUP(Contrato[[#This Row],[SUPERVISOR TITULAR]],[1]!PERSONAL_ACTIVO_2024[[#All],[Nombre completo]],[1]!PERSONAL_ACTIVO_2024[[#All],[Documento identidad]],"",0)</f>
        <v>43208997</v>
      </c>
      <c r="O216" s="193" t="s">
        <v>181</v>
      </c>
      <c r="P216" s="194" t="str" cm="1">
        <f t="array" ref="P216">_xlfn.XLOOKUP(Contrato[[#This Row],[SUPERVISOR SUPLENTE ]],[1]!PERSONAL_ACTIVO_2024[[#All],[Nombre completo]],[1]!PERSONAL_ACTIVO_2024[[#All],[Documento identidad]],"",0)</f>
        <v/>
      </c>
      <c r="Q216" s="195">
        <v>225</v>
      </c>
      <c r="R216" s="42" t="str" cm="1">
        <f t="array" ref="R216">_xlfn.XLOOKUP(Contrato[[#This Row],[CDP]],[1]!DISPONIBILIDADES_2024[[#All],[consecutivo]],[1]!DISPONIBILIDADES_2024[[#All],[fecha_aprobacion]],"",0)</f>
        <v>12/02/2024 13:50</v>
      </c>
      <c r="S216" s="43">
        <f>SUMIF([1]!DISPONIBILIDADES_2024[[#All],[consecutivo]],Contrato[[#This Row],[CDP]],[1]!DISPONIBILIDADES_2024[[#All],[valor_total_rubro]])</f>
        <v>0</v>
      </c>
      <c r="T216" s="44" cm="1">
        <f t="array" ref="T216">_xlfn.XLOOKUP(Contrato[[#This Row],[CONTRATO]]&amp;Contrato[[#This Row],[CDP]],[1]!Corr_Contr_CDP[[#All],[CONTRATO-CDP]],[1]!Corr_Contr_CDP[[#All],[CRP]],_xlfn.XLOOKUP(Contrato[[#This Row],[CDP]],[1]!COMPROMISOS_2024[[#All],[disponibilidad]],[1]!COMPROMISOS_2024[[#All],[consecutivo]],"",0),0)</f>
        <v>1282</v>
      </c>
      <c r="U216" s="45" t="str" cm="1">
        <f t="array" ref="U216">+_xlfn.XLOOKUP(Contrato[[#This Row],[RCP]],[1]!COMPROMISOS_2024[[#All],[consecutivo]],[1]!COMPROMISOS_2024[[#All],[fecha_aprobacion]],"",0)</f>
        <v>26/02/2024 11:36</v>
      </c>
      <c r="V216" s="46">
        <f>SUMIF([1]!COMPROMISOS_2024[[#All],[consecutivo]],Contrato[[#This Row],[RCP]],[1]!COMPROMISOS_2024[[#All],[valor_total]])</f>
        <v>41274486</v>
      </c>
      <c r="W216" s="47">
        <v>45345</v>
      </c>
      <c r="X216" s="47">
        <v>45349</v>
      </c>
      <c r="Y216" s="48">
        <v>45349</v>
      </c>
      <c r="Z216" s="49">
        <v>45530</v>
      </c>
      <c r="AA216" s="190" t="s">
        <v>674</v>
      </c>
      <c r="AB216" s="196" t="s">
        <v>293</v>
      </c>
      <c r="AC216" s="196"/>
      <c r="AD216" s="103">
        <v>202000003840</v>
      </c>
      <c r="AE216" s="54" t="s">
        <v>75</v>
      </c>
      <c r="AF216" s="55" t="str">
        <f>TEXT(LEFT(Contrato[[#This Row],[CONTRATO]],3),"0")</f>
        <v>182</v>
      </c>
      <c r="AG216" s="55" t="str">
        <f>IF(LEN(Contrato[[#This Row],[Contrato2]])=3,Contrato[[#This Row],[Contrato2]],TEXT(Contrato[[#This Row],[Contrato2]],"000"))</f>
        <v>182</v>
      </c>
      <c r="AH216" s="56">
        <f ca="1">IFERROR(_xlfn.DAYS(Contrato[[#This Row],[Fecha Proyectada liquidación]],TODAY())/30,"")</f>
        <v>-2.1</v>
      </c>
      <c r="AI216" s="57">
        <f>+Contrato[[#This Row],[FECHA TERMINACIÓN ]]+120</f>
        <v>45650</v>
      </c>
      <c r="AK216" s="59" t="str">
        <f ca="1">IF(Contrato[[#This Row],[FECHA TERMINACIÓN ]]&lt;TODAY(), "Terminado",IF(ISNUMBER(Contrato[[#This Row],[Fecha Real de liquiidación ]]),"Liquidado",IF(Contrato[[#This Row],[FECHA TERMINACIÓN ]]&gt;=TODAY(),"En ejecución","")))</f>
        <v>Terminado</v>
      </c>
      <c r="AL216" s="60">
        <f>SUMIF([1]!COMPROMISOS_2024[[#All],[consecutivo]],Contrato[[#This Row],[RCP]],[1]!COMPROMISOS_2024[[#All],[Total pagado]])</f>
        <v>41274486</v>
      </c>
      <c r="AM216" s="61">
        <f>IFERROR(Contrato[[#This Row],[Pagos]]/Contrato[[#This Row],[VALOR CONTRATO]],0)</f>
        <v>1</v>
      </c>
      <c r="AN216" s="198">
        <f>+Contrato[[#This Row],[VALOR CONTRATO]]-Contrato[[#This Row],[Pagos]]</f>
        <v>0</v>
      </c>
      <c r="AO216" s="197" t="str" cm="1">
        <f t="array" ref="AO216">_xlfn.XLOOKUP(Contrato[[#This Row],[DOCUMENTO ]],[1]!PERSONAL_ACTIVO_2024[[#All],[Documento identidad]],[1]!PERSONAL_ACTIVO_2024[[#All],[Mail ]],0,0)</f>
        <v>dcendoya@indeportesantioquia.gov.co</v>
      </c>
      <c r="AP216" s="197" cm="1">
        <f t="array" ref="AP216">_xlfn.XLOOKUP(Contrato[[#This Row],[DOCUMENTO]],[1]!PERSONAL_ACTIVO_2024[[#All],[Documento identidad]],[1]!PERSONAL_ACTIVO_2024[[#All],[Mail ]],0,0)</f>
        <v>0</v>
      </c>
      <c r="AQ216" s="197" cm="1">
        <f t="array" ref="AQ216">IF(ISBLANK(Contrato[[#This Row],[DEPENDENCIA ]]),0,IFERROR(_xlfn.XLOOKUP(Contrato[[#This Row],[DEPENDENCIA ]],[1]!PERSONAL_ACTIVO_2024[[#All],[Dependencia]],[1]!PERSONAL_ACTIVO_2024[[#All],[Mail ]],0,0),0))</f>
        <v>0</v>
      </c>
    </row>
    <row r="217" spans="1:43" s="197" customFormat="1" ht="34.5" customHeight="1" x14ac:dyDescent="0.25">
      <c r="A217" s="27">
        <v>537</v>
      </c>
      <c r="B217" s="26">
        <v>183</v>
      </c>
      <c r="C217" s="28" t="s">
        <v>675</v>
      </c>
      <c r="D217" s="81" t="s">
        <v>132</v>
      </c>
      <c r="E217" s="64" t="s">
        <v>111</v>
      </c>
      <c r="F217" s="114" t="s">
        <v>133</v>
      </c>
      <c r="G217" s="146" t="s">
        <v>676</v>
      </c>
      <c r="H217" s="130">
        <v>900285704</v>
      </c>
      <c r="I217" s="147">
        <v>16038016</v>
      </c>
      <c r="J217" s="148">
        <v>160380160</v>
      </c>
      <c r="K217" s="113" t="s">
        <v>48</v>
      </c>
      <c r="L217" s="96" t="s">
        <v>677</v>
      </c>
      <c r="M217" s="97" t="s">
        <v>102</v>
      </c>
      <c r="N217" s="192" cm="1">
        <f t="array" ref="N217">_xlfn.XLOOKUP(Contrato[[#This Row],[SUPERVISOR TITULAR]],[1]!PERSONAL_ACTIVO_2024[[#All],[Nombre completo]],[1]!PERSONAL_ACTIVO_2024[[#All],[Documento identidad]],"",0)</f>
        <v>43515795</v>
      </c>
      <c r="O217" s="193" t="s">
        <v>233</v>
      </c>
      <c r="P217" s="194" cm="1">
        <f t="array" ref="P217">_xlfn.XLOOKUP(Contrato[[#This Row],[SUPERVISOR SUPLENTE ]],[1]!PERSONAL_ACTIVO_2024[[#All],[Nombre completo]],[1]!PERSONAL_ACTIVO_2024[[#All],[Documento identidad]],"",0)</f>
        <v>98520651</v>
      </c>
      <c r="Q217" s="195">
        <v>244</v>
      </c>
      <c r="R217" s="42" t="str" cm="1">
        <f t="array" ref="R217">_xlfn.XLOOKUP(Contrato[[#This Row],[CDP]],[1]!DISPONIBILIDADES_2024[[#All],[consecutivo]],[1]!DISPONIBILIDADES_2024[[#All],[fecha_aprobacion]],"",0)</f>
        <v>19/02/2024 13:31</v>
      </c>
      <c r="S217" s="43">
        <f>SUMIF([1]!DISPONIBILIDADES_2024[[#All],[consecutivo]],Contrato[[#This Row],[CDP]],[1]!DISPONIBILIDADES_2024[[#All],[valor_total_rubro]])</f>
        <v>0</v>
      </c>
      <c r="T217" s="44" cm="1">
        <f t="array" ref="T217">_xlfn.XLOOKUP(Contrato[[#This Row],[CONTRATO]]&amp;Contrato[[#This Row],[CDP]],[1]!Corr_Contr_CDP[[#All],[CONTRATO-CDP]],[1]!Corr_Contr_CDP[[#All],[CRP]],_xlfn.XLOOKUP(Contrato[[#This Row],[CDP]],[1]!COMPROMISOS_2024[[#All],[disponibilidad]],[1]!COMPROMISOS_2024[[#All],[consecutivo]],"",0),0)</f>
        <v>1292</v>
      </c>
      <c r="U217" s="45" t="str" cm="1">
        <f t="array" ref="U217">+_xlfn.XLOOKUP(Contrato[[#This Row],[RCP]],[1]!COMPROMISOS_2024[[#All],[consecutivo]],[1]!COMPROMISOS_2024[[#All],[fecha_aprobacion]],"",0)</f>
        <v>1/03/2024 16:37</v>
      </c>
      <c r="V217" s="46">
        <f>SUMIF([1]!COMPROMISOS_2024[[#All],[consecutivo]],Contrato[[#This Row],[RCP]],[1]!COMPROMISOS_2024[[#All],[valor_total]])</f>
        <v>160380160</v>
      </c>
      <c r="W217" s="47">
        <v>45351</v>
      </c>
      <c r="X217" s="47">
        <v>45352</v>
      </c>
      <c r="Y217" s="48">
        <v>45352</v>
      </c>
      <c r="Z217" s="49">
        <v>45656</v>
      </c>
      <c r="AA217" s="199" t="s">
        <v>678</v>
      </c>
      <c r="AB217" s="196" t="s">
        <v>679</v>
      </c>
      <c r="AC217" s="196"/>
      <c r="AD217" s="103">
        <v>202000003983</v>
      </c>
      <c r="AE217" s="54" t="s">
        <v>75</v>
      </c>
      <c r="AF217" s="55" t="str">
        <f>TEXT(LEFT(Contrato[[#This Row],[CONTRATO]],3),"0")</f>
        <v>183</v>
      </c>
      <c r="AG217" s="55" t="str">
        <f>IF(LEN(Contrato[[#This Row],[Contrato2]])=3,Contrato[[#This Row],[Contrato2]],TEXT(Contrato[[#This Row],[Contrato2]],"000"))</f>
        <v>183</v>
      </c>
      <c r="AH217" s="56">
        <f ca="1">IFERROR(_xlfn.DAYS(Contrato[[#This Row],[Fecha Proyectada liquidación]],TODAY())/30,"")</f>
        <v>2.1</v>
      </c>
      <c r="AI217" s="57">
        <f>+Contrato[[#This Row],[FECHA TERMINACIÓN ]]+120</f>
        <v>45776</v>
      </c>
      <c r="AK217" s="59" t="str">
        <f ca="1">IF(Contrato[[#This Row],[FECHA TERMINACIÓN ]]&lt;TODAY(), "Terminado",IF(ISNUMBER(Contrato[[#This Row],[Fecha Real de liquiidación ]]),"Liquidado",IF(Contrato[[#This Row],[FECHA TERMINACIÓN ]]&gt;=TODAY(),"En ejecución","")))</f>
        <v>Terminado</v>
      </c>
      <c r="AL217" s="60">
        <f>SUMIF([1]!COMPROMISOS_2024[[#All],[consecutivo]],Contrato[[#This Row],[RCP]],[1]!COMPROMISOS_2024[[#All],[Total pagado]])</f>
        <v>160380160</v>
      </c>
      <c r="AM217" s="61">
        <f>IFERROR(Contrato[[#This Row],[Pagos]]/Contrato[[#This Row],[VALOR CONTRATO]],0)</f>
        <v>1</v>
      </c>
      <c r="AN217" s="198">
        <f>+Contrato[[#This Row],[VALOR CONTRATO]]-Contrato[[#This Row],[Pagos]]</f>
        <v>0</v>
      </c>
      <c r="AO217" s="197" t="str" cm="1">
        <f t="array" ref="AO217">_xlfn.XLOOKUP(Contrato[[#This Row],[DOCUMENTO ]],[1]!PERSONAL_ACTIVO_2024[[#All],[Documento identidad]],[1]!PERSONAL_ACTIVO_2024[[#All],[Mail ]],0,0)</f>
        <v>erosas@indeportesantioquia.gov.co</v>
      </c>
      <c r="AP217" s="197" t="str" cm="1">
        <f t="array" ref="AP217">_xlfn.XLOOKUP(Contrato[[#This Row],[DOCUMENTO]],[1]!PERSONAL_ACTIVO_2024[[#All],[Documento identidad]],[1]!PERSONAL_ACTIVO_2024[[#All],[Mail ]],0,0)</f>
        <v>hcuervo@indeportesantioquia.gov.co</v>
      </c>
      <c r="AQ217" s="197" t="str" cm="1">
        <f t="array" ref="AQ217">IF(ISBLANK(Contrato[[#This Row],[DEPENDENCIA ]]),0,IFERROR(_xlfn.XLOOKUP(Contrato[[#This Row],[DEPENDENCIA ]],[1]!PERSONAL_ACTIVO_2024[[#All],[Dependencia]],[1]!PERSONAL_ACTIVO_2024[[#All],[Mail ]],0,0),0))</f>
        <v>fcardona@indeportesantioquia.gov.co</v>
      </c>
    </row>
    <row r="218" spans="1:43" s="54" customFormat="1" ht="34.5" customHeight="1" x14ac:dyDescent="0.25">
      <c r="A218" s="27">
        <v>531</v>
      </c>
      <c r="B218" s="26">
        <v>184</v>
      </c>
      <c r="C218" s="28" t="s">
        <v>680</v>
      </c>
      <c r="D218" s="81" t="s">
        <v>44</v>
      </c>
      <c r="E218" s="64" t="s">
        <v>111</v>
      </c>
      <c r="F218" s="114" t="s">
        <v>142</v>
      </c>
      <c r="G218" s="146" t="s">
        <v>681</v>
      </c>
      <c r="H218" s="130">
        <v>1001738517</v>
      </c>
      <c r="I218" s="147">
        <v>3986061</v>
      </c>
      <c r="J218" s="148">
        <v>23916366</v>
      </c>
      <c r="K218" s="113" t="s">
        <v>48</v>
      </c>
      <c r="L218" s="96" t="s">
        <v>48</v>
      </c>
      <c r="M218" s="97" t="s">
        <v>616</v>
      </c>
      <c r="N218" s="98" t="str" cm="1">
        <f t="array" ref="N218">_xlfn.XLOOKUP(Contrato[[#This Row],[SUPERVISOR TITULAR]],[1]!PERSONAL_ACTIVO_2024[[#All],[Nombre completo]],[1]!PERSONAL_ACTIVO_2024[[#All],[Documento identidad]],"",0)</f>
        <v/>
      </c>
      <c r="O218" s="97" t="s">
        <v>682</v>
      </c>
      <c r="P218" s="99" t="str" cm="1">
        <f t="array" ref="P218">_xlfn.XLOOKUP(Contrato[[#This Row],[SUPERVISOR SUPLENTE ]],[1]!PERSONAL_ACTIVO_2024[[#All],[Nombre completo]],[1]!PERSONAL_ACTIVO_2024[[#All],[Documento identidad]],"",0)</f>
        <v/>
      </c>
      <c r="Q218" s="159">
        <v>239</v>
      </c>
      <c r="R218" s="42" t="str" cm="1">
        <f t="array" ref="R218">_xlfn.XLOOKUP(Contrato[[#This Row],[CDP]],[1]!DISPONIBILIDADES_2024[[#All],[consecutivo]],[1]!DISPONIBILIDADES_2024[[#All],[fecha_aprobacion]],"",0)</f>
        <v>16/02/2024 0:00</v>
      </c>
      <c r="S218" s="43">
        <f>SUMIF([1]!DISPONIBILIDADES_2024[[#All],[consecutivo]],Contrato[[#This Row],[CDP]],[1]!DISPONIBILIDADES_2024[[#All],[valor_total_rubro]])</f>
        <v>0</v>
      </c>
      <c r="T218" s="44" cm="1">
        <f t="array" ref="T218">_xlfn.XLOOKUP(Contrato[[#This Row],[CONTRATO]]&amp;Contrato[[#This Row],[CDP]],[1]!Corr_Contr_CDP[[#All],[CONTRATO-CDP]],[1]!Corr_Contr_CDP[[#All],[CRP]],_xlfn.XLOOKUP(Contrato[[#This Row],[CDP]],[1]!COMPROMISOS_2024[[#All],[disponibilidad]],[1]!COMPROMISOS_2024[[#All],[consecutivo]],"",0),0)</f>
        <v>1283</v>
      </c>
      <c r="U218" s="45" t="str" cm="1">
        <f t="array" ref="U218">+_xlfn.XLOOKUP(Contrato[[#This Row],[RCP]],[1]!COMPROMISOS_2024[[#All],[consecutivo]],[1]!COMPROMISOS_2024[[#All],[fecha_aprobacion]],"",0)</f>
        <v>26/02/2024 16:32</v>
      </c>
      <c r="V218" s="46">
        <f>SUMIF([1]!COMPROMISOS_2024[[#All],[consecutivo]],Contrato[[#This Row],[RCP]],[1]!COMPROMISOS_2024[[#All],[valor_total]])</f>
        <v>23916366</v>
      </c>
      <c r="W218" s="47">
        <v>45348</v>
      </c>
      <c r="X218" s="47">
        <v>45349</v>
      </c>
      <c r="Y218" s="48">
        <v>45349</v>
      </c>
      <c r="Z218" s="49">
        <v>45530</v>
      </c>
      <c r="AA218" s="150" t="s">
        <v>683</v>
      </c>
      <c r="AB218" s="160" t="s">
        <v>293</v>
      </c>
      <c r="AC218" s="160"/>
      <c r="AD218" s="103">
        <v>202000003841</v>
      </c>
      <c r="AE218" s="54" t="s">
        <v>75</v>
      </c>
      <c r="AF218" s="55" t="str">
        <f>TEXT(LEFT(Contrato[[#This Row],[CONTRATO]],3),"0")</f>
        <v>184</v>
      </c>
      <c r="AG218" s="55" t="str">
        <f>IF(LEN(Contrato[[#This Row],[Contrato2]])=3,Contrato[[#This Row],[Contrato2]],TEXT(Contrato[[#This Row],[Contrato2]],"000"))</f>
        <v>184</v>
      </c>
      <c r="AH218" s="56">
        <f ca="1">IFERROR(_xlfn.DAYS(Contrato[[#This Row],[Fecha Proyectada liquidación]],TODAY())/30,"")</f>
        <v>-2.1</v>
      </c>
      <c r="AI218" s="57">
        <f>+Contrato[[#This Row],[FECHA TERMINACIÓN ]]+120</f>
        <v>45650</v>
      </c>
      <c r="AK218" s="59" t="str">
        <f ca="1">IF(Contrato[[#This Row],[FECHA TERMINACIÓN ]]&lt;TODAY(), "Terminado",IF(ISNUMBER(Contrato[[#This Row],[Fecha Real de liquiidación ]]),"Liquidado",IF(Contrato[[#This Row],[FECHA TERMINACIÓN ]]&gt;=TODAY(),"En ejecución","")))</f>
        <v>Terminado</v>
      </c>
      <c r="AL218" s="60">
        <f>SUMIF([1]!COMPROMISOS_2024[[#All],[consecutivo]],Contrato[[#This Row],[RCP]],[1]!COMPROMISOS_2024[[#All],[Total pagado]])</f>
        <v>23916366</v>
      </c>
      <c r="AM218" s="61">
        <f>IFERROR(Contrato[[#This Row],[Pagos]]/Contrato[[#This Row],[VALOR CONTRATO]],0)</f>
        <v>1</v>
      </c>
      <c r="AN218" s="104">
        <f>+Contrato[[#This Row],[VALOR CONTRATO]]-Contrato[[#This Row],[Pagos]]</f>
        <v>0</v>
      </c>
      <c r="AO218" s="54" cm="1">
        <f t="array" ref="AO218">_xlfn.XLOOKUP(Contrato[[#This Row],[DOCUMENTO ]],[1]!PERSONAL_ACTIVO_2024[[#All],[Documento identidad]],[1]!PERSONAL_ACTIVO_2024[[#All],[Mail ]],0,0)</f>
        <v>0</v>
      </c>
      <c r="AP218" s="54" cm="1">
        <f t="array" ref="AP218">_xlfn.XLOOKUP(Contrato[[#This Row],[DOCUMENTO]],[1]!PERSONAL_ACTIVO_2024[[#All],[Documento identidad]],[1]!PERSONAL_ACTIVO_2024[[#All],[Mail ]],0,0)</f>
        <v>0</v>
      </c>
      <c r="AQ218" s="54" cm="1">
        <f t="array" ref="AQ218">IF(ISBLANK(Contrato[[#This Row],[DEPENDENCIA ]]),0,IFERROR(_xlfn.XLOOKUP(Contrato[[#This Row],[DEPENDENCIA ]],[1]!PERSONAL_ACTIVO_2024[[#All],[Dependencia]],[1]!PERSONAL_ACTIVO_2024[[#All],[Mail ]],0,0),0))</f>
        <v>0</v>
      </c>
    </row>
    <row r="219" spans="1:43" s="54" customFormat="1" ht="34.5" customHeight="1" x14ac:dyDescent="0.25">
      <c r="A219" s="27">
        <v>539</v>
      </c>
      <c r="B219" s="26">
        <v>185</v>
      </c>
      <c r="C219" s="28" t="s">
        <v>684</v>
      </c>
      <c r="D219" s="81" t="s">
        <v>132</v>
      </c>
      <c r="E219" s="64" t="s">
        <v>111</v>
      </c>
      <c r="F219" s="114" t="s">
        <v>142</v>
      </c>
      <c r="G219" s="146" t="s">
        <v>685</v>
      </c>
      <c r="H219" s="130">
        <v>1035437740</v>
      </c>
      <c r="I219" s="147">
        <v>6879081</v>
      </c>
      <c r="J219" s="148">
        <v>57953567</v>
      </c>
      <c r="K219" s="69" t="s">
        <v>686</v>
      </c>
      <c r="L219" s="96" t="s">
        <v>48</v>
      </c>
      <c r="M219" s="97" t="s">
        <v>138</v>
      </c>
      <c r="N219" s="98" cm="1">
        <f t="array" ref="N219">_xlfn.XLOOKUP(Contrato[[#This Row],[SUPERVISOR TITULAR]],[1]!PERSONAL_ACTIVO_2024[[#All],[Nombre completo]],[1]!PERSONAL_ACTIVO_2024[[#All],[Documento identidad]],"",0)</f>
        <v>71220441</v>
      </c>
      <c r="O219" s="97" t="s">
        <v>687</v>
      </c>
      <c r="P219" s="99" cm="1">
        <f t="array" ref="P219">_xlfn.XLOOKUP(Contrato[[#This Row],[SUPERVISOR SUPLENTE ]],[1]!PERSONAL_ACTIVO_2024[[#All],[Nombre completo]],[1]!PERSONAL_ACTIVO_2024[[#All],[Documento identidad]],"",0)</f>
        <v>15511884</v>
      </c>
      <c r="Q219" s="159">
        <v>237</v>
      </c>
      <c r="R219" s="42" t="str" cm="1">
        <f t="array" ref="R219">_xlfn.XLOOKUP(Contrato[[#This Row],[CDP]],[1]!DISPONIBILIDADES_2024[[#All],[consecutivo]],[1]!DISPONIBILIDADES_2024[[#All],[fecha_aprobacion]],"",0)</f>
        <v>15/02/2024 13:31</v>
      </c>
      <c r="S219" s="43">
        <f>SUMIF([1]!DISPONIBILIDADES_2024[[#All],[consecutivo]],Contrato[[#This Row],[CDP]],[1]!DISPONIBILIDADES_2024[[#All],[valor_total_rubro]])</f>
        <v>0</v>
      </c>
      <c r="T219" s="44" cm="1">
        <f t="array" ref="T219">_xlfn.XLOOKUP(Contrato[[#This Row],[CONTRATO]]&amp;Contrato[[#This Row],[CDP]],[1]!Corr_Contr_CDP[[#All],[CONTRATO-CDP]],[1]!Corr_Contr_CDP[[#All],[CRP]],_xlfn.XLOOKUP(Contrato[[#This Row],[CDP]],[1]!COMPROMISOS_2024[[#All],[disponibilidad]],[1]!COMPROMISOS_2024[[#All],[consecutivo]],"",0),0)</f>
        <v>1290</v>
      </c>
      <c r="U219" s="45" t="str" cm="1">
        <f t="array" ref="U219">+_xlfn.XLOOKUP(Contrato[[#This Row],[RCP]],[1]!COMPROMISOS_2024[[#All],[consecutivo]],[1]!COMPROMISOS_2024[[#All],[fecha_aprobacion]],"",0)</f>
        <v>29/02/2024 0:00</v>
      </c>
      <c r="V219" s="46">
        <f>SUMIF([1]!COMPROMISOS_2024[[#All],[consecutivo]],Contrato[[#This Row],[RCP]],[1]!COMPROMISOS_2024[[#All],[valor_total]])</f>
        <v>57953567</v>
      </c>
      <c r="W219" s="47">
        <v>45351</v>
      </c>
      <c r="X219" s="47">
        <v>45351</v>
      </c>
      <c r="Y219" s="48">
        <v>45352</v>
      </c>
      <c r="Z219" s="49">
        <v>45565</v>
      </c>
      <c r="AA219" s="189" t="s">
        <v>688</v>
      </c>
      <c r="AB219" s="186" t="s">
        <v>264</v>
      </c>
      <c r="AC219" s="160"/>
      <c r="AD219" s="103">
        <v>202000003984</v>
      </c>
      <c r="AE219" s="54" t="s">
        <v>75</v>
      </c>
      <c r="AF219" s="55" t="str">
        <f>TEXT(LEFT(Contrato[[#This Row],[CONTRATO]],3),"0")</f>
        <v>185</v>
      </c>
      <c r="AG219" s="55" t="str">
        <f>IF(LEN(Contrato[[#This Row],[Contrato2]])=3,Contrato[[#This Row],[Contrato2]],TEXT(Contrato[[#This Row],[Contrato2]],"000"))</f>
        <v>185</v>
      </c>
      <c r="AH219" s="56">
        <f ca="1">IFERROR(_xlfn.DAYS(Contrato[[#This Row],[Fecha Proyectada liquidación]],TODAY())/30,"")</f>
        <v>-0.93333333333333335</v>
      </c>
      <c r="AI219" s="57">
        <f>+Contrato[[#This Row],[FECHA TERMINACIÓN ]]+120</f>
        <v>45685</v>
      </c>
      <c r="AK219" s="59" t="str">
        <f ca="1">IF(Contrato[[#This Row],[FECHA TERMINACIÓN ]]&lt;TODAY(), "Terminado",IF(ISNUMBER(Contrato[[#This Row],[Fecha Real de liquiidación ]]),"Liquidado",IF(Contrato[[#This Row],[FECHA TERMINACIÓN ]]&gt;=TODAY(),"En ejecución","")))</f>
        <v>Terminado</v>
      </c>
      <c r="AL219" s="60">
        <f>SUMIF([1]!COMPROMISOS_2024[[#All],[consecutivo]],Contrato[[#This Row],[RCP]],[1]!COMPROMISOS_2024[[#All],[Total pagado]])</f>
        <v>57953567</v>
      </c>
      <c r="AM219" s="61">
        <f>IFERROR(Contrato[[#This Row],[Pagos]]/Contrato[[#This Row],[VALOR CONTRATO]],0)</f>
        <v>1</v>
      </c>
      <c r="AN219" s="104">
        <f>+Contrato[[#This Row],[VALOR CONTRATO]]-Contrato[[#This Row],[Pagos]]</f>
        <v>0</v>
      </c>
      <c r="AO219" s="54" t="str" cm="1">
        <f t="array" ref="AO219">_xlfn.XLOOKUP(Contrato[[#This Row],[DOCUMENTO ]],[1]!PERSONAL_ACTIVO_2024[[#All],[Documento identidad]],[1]!PERSONAL_ACTIVO_2024[[#All],[Mail ]],0,0)</f>
        <v>fquiceno@indeportesantioquia.gov.co</v>
      </c>
      <c r="AP219" s="54" t="str" cm="1">
        <f t="array" ref="AP219">_xlfn.XLOOKUP(Contrato[[#This Row],[DOCUMENTO]],[1]!PERSONAL_ACTIVO_2024[[#All],[Documento identidad]],[1]!PERSONAL_ACTIVO_2024[[#All],[Mail ]],0,0)</f>
        <v>mbecerra@indeportesantioquia.gov.co</v>
      </c>
      <c r="AQ219" s="54" t="str" cm="1">
        <f t="array" ref="AQ219">IF(ISBLANK(Contrato[[#This Row],[DEPENDENCIA ]]),0,IFERROR(_xlfn.XLOOKUP(Contrato[[#This Row],[DEPENDENCIA ]],[1]!PERSONAL_ACTIVO_2024[[#All],[Dependencia]],[1]!PERSONAL_ACTIVO_2024[[#All],[Mail ]],0,0),0))</f>
        <v>fcardona@indeportesantioquia.gov.co</v>
      </c>
    </row>
    <row r="220" spans="1:43" s="54" customFormat="1" ht="34.5" customHeight="1" x14ac:dyDescent="0.25">
      <c r="A220" s="27">
        <v>1127</v>
      </c>
      <c r="B220" s="26">
        <v>185</v>
      </c>
      <c r="C220" s="28" t="s">
        <v>689</v>
      </c>
      <c r="D220" s="81" t="s">
        <v>132</v>
      </c>
      <c r="E220" s="64" t="s">
        <v>117</v>
      </c>
      <c r="F220" s="114" t="s">
        <v>142</v>
      </c>
      <c r="G220" s="146" t="s">
        <v>685</v>
      </c>
      <c r="H220" s="130">
        <v>1035437740</v>
      </c>
      <c r="I220" s="147">
        <v>6879081</v>
      </c>
      <c r="J220" s="148">
        <v>24837273</v>
      </c>
      <c r="K220" s="69" t="s">
        <v>690</v>
      </c>
      <c r="L220" s="96" t="s">
        <v>652</v>
      </c>
      <c r="M220" s="97" t="s">
        <v>138</v>
      </c>
      <c r="N220" s="98" cm="1">
        <f t="array" ref="N220">_xlfn.XLOOKUP(Contrato[[#This Row],[SUPERVISOR TITULAR]],[1]!PERSONAL_ACTIVO_2024[[#All],[Nombre completo]],[1]!PERSONAL_ACTIVO_2024[[#All],[Documento identidad]],"",0)</f>
        <v>71220441</v>
      </c>
      <c r="O220" s="97" t="s">
        <v>687</v>
      </c>
      <c r="P220" s="99" cm="1">
        <f t="array" ref="P220">_xlfn.XLOOKUP(Contrato[[#This Row],[SUPERVISOR SUPLENTE ]],[1]!PERSONAL_ACTIVO_2024[[#All],[Nombre completo]],[1]!PERSONAL_ACTIVO_2024[[#All],[Documento identidad]],"",0)</f>
        <v>15511884</v>
      </c>
      <c r="Q220" s="159">
        <v>930</v>
      </c>
      <c r="R220" s="42" t="str" cm="1">
        <f t="array" ref="R220">_xlfn.XLOOKUP(Contrato[[#This Row],[CDP]],[1]!DISPONIBILIDADES_2024[[#All],[consecutivo]],[1]!DISPONIBILIDADES_2024[[#All],[fecha_aprobacion]],"",0)</f>
        <v>9/09/2024 10:20</v>
      </c>
      <c r="S220" s="43">
        <f>SUMIF([1]!DISPONIBILIDADES_2024[[#All],[consecutivo]],Contrato[[#This Row],[CDP]],[1]!DISPONIBILIDADES_2024[[#All],[valor_total_rubro]])</f>
        <v>0</v>
      </c>
      <c r="T220" s="44" cm="1">
        <f t="array" ref="T220">_xlfn.XLOOKUP(Contrato[[#This Row],[CONTRATO]]&amp;Contrato[[#This Row],[CDP]],[1]!Corr_Contr_CDP[[#All],[CONTRATO-CDP]],[1]!Corr_Contr_CDP[[#All],[CRP]],_xlfn.XLOOKUP(Contrato[[#This Row],[CDP]],[1]!COMPROMISOS_2024[[#All],[disponibilidad]],[1]!COMPROMISOS_2024[[#All],[consecutivo]],"",0),0)</f>
        <v>9867</v>
      </c>
      <c r="U220" s="45" t="str" cm="1">
        <f t="array" ref="U220">+_xlfn.XLOOKUP(Contrato[[#This Row],[RCP]],[1]!COMPROMISOS_2024[[#All],[consecutivo]],[1]!COMPROMISOS_2024[[#All],[fecha_aprobacion]],"",0)</f>
        <v>27/09/2024 7:45</v>
      </c>
      <c r="V220" s="46">
        <f>SUMIF([1]!COMPROMISOS_2024[[#All],[consecutivo]],Contrato[[#This Row],[RCP]],[1]!COMPROMISOS_2024[[#All],[valor_total]])</f>
        <v>24837273</v>
      </c>
      <c r="W220" s="47">
        <v>45561</v>
      </c>
      <c r="X220" s="47">
        <v>45589</v>
      </c>
      <c r="Y220" s="48">
        <v>45566</v>
      </c>
      <c r="Z220" s="49">
        <v>45656</v>
      </c>
      <c r="AA220" s="189"/>
      <c r="AB220" s="186" t="s">
        <v>691</v>
      </c>
      <c r="AC220" s="160"/>
      <c r="AD220" s="103">
        <v>202000003984</v>
      </c>
      <c r="AE220" s="54" t="s">
        <v>75</v>
      </c>
      <c r="AF220" s="55" t="str">
        <f>TEXT(LEFT(Contrato[[#This Row],[CONTRATO]],3),"0")</f>
        <v>185</v>
      </c>
      <c r="AG220" s="55" t="str">
        <f>IF(LEN(Contrato[[#This Row],[Contrato2]])=3,Contrato[[#This Row],[Contrato2]],TEXT(Contrato[[#This Row],[Contrato2]],"000"))</f>
        <v>185</v>
      </c>
      <c r="AH220" s="56">
        <f ca="1">IFERROR(_xlfn.DAYS(Contrato[[#This Row],[Fecha Proyectada liquidación]],TODAY())/30,"")</f>
        <v>2.1</v>
      </c>
      <c r="AI220" s="57">
        <f>+Contrato[[#This Row],[FECHA TERMINACIÓN ]]+120</f>
        <v>45776</v>
      </c>
      <c r="AK220" s="59" t="str">
        <f ca="1">IF(Contrato[[#This Row],[FECHA TERMINACIÓN ]]&lt;TODAY(), "Terminado",IF(ISNUMBER(Contrato[[#This Row],[Fecha Real de liquiidación ]]),"Liquidado",IF(Contrato[[#This Row],[FECHA TERMINACIÓN ]]&gt;=TODAY(),"En ejecución","")))</f>
        <v>Terminado</v>
      </c>
      <c r="AL220" s="60">
        <f>SUMIF([1]!COMPROMISOS_2024[[#All],[consecutivo]],Contrato[[#This Row],[RCP]],[1]!COMPROMISOS_2024[[#All],[Total pagado]])</f>
        <v>24837273</v>
      </c>
      <c r="AM220" s="61">
        <f>IFERROR(Contrato[[#This Row],[Pagos]]/Contrato[[#This Row],[VALOR CONTRATO]],0)</f>
        <v>1</v>
      </c>
      <c r="AN220" s="104">
        <f>+Contrato[[#This Row],[VALOR CONTRATO]]-Contrato[[#This Row],[Pagos]]</f>
        <v>0</v>
      </c>
      <c r="AO220" s="54" t="str" cm="1">
        <f t="array" ref="AO220">_xlfn.XLOOKUP(Contrato[[#This Row],[DOCUMENTO ]],[1]!PERSONAL_ACTIVO_2024[[#All],[Documento identidad]],[1]!PERSONAL_ACTIVO_2024[[#All],[Mail ]],0,0)</f>
        <v>fquiceno@indeportesantioquia.gov.co</v>
      </c>
      <c r="AP220" s="54" t="str" cm="1">
        <f t="array" ref="AP220">_xlfn.XLOOKUP(Contrato[[#This Row],[DOCUMENTO]],[1]!PERSONAL_ACTIVO_2024[[#All],[Documento identidad]],[1]!PERSONAL_ACTIVO_2024[[#All],[Mail ]],0,0)</f>
        <v>mbecerra@indeportesantioquia.gov.co</v>
      </c>
      <c r="AQ220" s="54" t="str" cm="1">
        <f t="array" ref="AQ220">IF(ISBLANK(Contrato[[#This Row],[DEPENDENCIA ]]),0,IFERROR(_xlfn.XLOOKUP(Contrato[[#This Row],[DEPENDENCIA ]],[1]!PERSONAL_ACTIVO_2024[[#All],[Dependencia]],[1]!PERSONAL_ACTIVO_2024[[#All],[Mail ]],0,0),0))</f>
        <v>fcardona@indeportesantioquia.gov.co</v>
      </c>
    </row>
    <row r="221" spans="1:43" s="54" customFormat="1" ht="34.5" customHeight="1" x14ac:dyDescent="0.25">
      <c r="A221" s="27">
        <v>532</v>
      </c>
      <c r="B221" s="26">
        <v>186</v>
      </c>
      <c r="C221" s="28" t="s">
        <v>692</v>
      </c>
      <c r="D221" s="81" t="s">
        <v>44</v>
      </c>
      <c r="E221" s="64" t="s">
        <v>111</v>
      </c>
      <c r="F221" s="114" t="s">
        <v>142</v>
      </c>
      <c r="G221" s="146" t="s">
        <v>693</v>
      </c>
      <c r="H221" s="130">
        <v>42788275</v>
      </c>
      <c r="I221" s="147">
        <v>6879081</v>
      </c>
      <c r="J221" s="148">
        <v>41274486</v>
      </c>
      <c r="K221" s="54" t="s">
        <v>48</v>
      </c>
      <c r="L221" s="96" t="s">
        <v>48</v>
      </c>
      <c r="M221" s="97" t="s">
        <v>72</v>
      </c>
      <c r="N221" s="98" cm="1">
        <f t="array" ref="N221">_xlfn.XLOOKUP(Contrato[[#This Row],[SUPERVISOR TITULAR]],[1]!PERSONAL_ACTIVO_2024[[#All],[Nombre completo]],[1]!PERSONAL_ACTIVO_2024[[#All],[Documento identidad]],"",0)</f>
        <v>42690418</v>
      </c>
      <c r="O221" s="97" t="s">
        <v>587</v>
      </c>
      <c r="P221" s="99" t="str" cm="1">
        <f t="array" ref="P221">_xlfn.XLOOKUP(Contrato[[#This Row],[SUPERVISOR SUPLENTE ]],[1]!PERSONAL_ACTIVO_2024[[#All],[Nombre completo]],[1]!PERSONAL_ACTIVO_2024[[#All],[Documento identidad]],"",0)</f>
        <v/>
      </c>
      <c r="Q221" s="159">
        <v>200</v>
      </c>
      <c r="R221" s="42" t="str" cm="1">
        <f t="array" ref="R221">_xlfn.XLOOKUP(Contrato[[#This Row],[CDP]],[1]!DISPONIBILIDADES_2024[[#All],[consecutivo]],[1]!DISPONIBILIDADES_2024[[#All],[fecha_aprobacion]],"",0)</f>
        <v>8/02/2024 9:07</v>
      </c>
      <c r="S221" s="43">
        <f>SUMIF([1]!DISPONIBILIDADES_2024[[#All],[consecutivo]],Contrato[[#This Row],[CDP]],[1]!DISPONIBILIDADES_2024[[#All],[valor_total_rubro]])</f>
        <v>0</v>
      </c>
      <c r="T221" s="44" cm="1">
        <f t="array" ref="T221">_xlfn.XLOOKUP(Contrato[[#This Row],[CONTRATO]]&amp;Contrato[[#This Row],[CDP]],[1]!Corr_Contr_CDP[[#All],[CONTRATO-CDP]],[1]!Corr_Contr_CDP[[#All],[CRP]],_xlfn.XLOOKUP(Contrato[[#This Row],[CDP]],[1]!COMPROMISOS_2024[[#All],[disponibilidad]],[1]!COMPROMISOS_2024[[#All],[consecutivo]],"",0),0)</f>
        <v>1297</v>
      </c>
      <c r="U221" s="45" t="str" cm="1">
        <f t="array" ref="U221">+_xlfn.XLOOKUP(Contrato[[#This Row],[RCP]],[1]!COMPROMISOS_2024[[#All],[consecutivo]],[1]!COMPROMISOS_2024[[#All],[fecha_aprobacion]],"",0)</f>
        <v>4/03/2024 10:52</v>
      </c>
      <c r="V221" s="46">
        <f>SUMIF([1]!COMPROMISOS_2024[[#All],[consecutivo]],Contrato[[#This Row],[RCP]],[1]!COMPROMISOS_2024[[#All],[valor_total]])</f>
        <v>41274486</v>
      </c>
      <c r="W221" s="47">
        <v>45353</v>
      </c>
      <c r="X221" s="47">
        <v>45355</v>
      </c>
      <c r="Y221" s="48">
        <v>45356</v>
      </c>
      <c r="Z221" s="49">
        <v>45539</v>
      </c>
      <c r="AA221" s="200" t="s">
        <v>694</v>
      </c>
      <c r="AB221" s="186" t="s">
        <v>293</v>
      </c>
      <c r="AC221" s="160"/>
      <c r="AD221" s="103">
        <v>202000003985</v>
      </c>
      <c r="AE221" s="54" t="s">
        <v>75</v>
      </c>
      <c r="AF221" s="55" t="str">
        <f>TEXT(LEFT(Contrato[[#This Row],[CONTRATO]],3),"0")</f>
        <v>186</v>
      </c>
      <c r="AG221" s="55" t="str">
        <f>IF(LEN(Contrato[[#This Row],[Contrato2]])=3,Contrato[[#This Row],[Contrato2]],TEXT(Contrato[[#This Row],[Contrato2]],"000"))</f>
        <v>186</v>
      </c>
      <c r="AH221" s="56">
        <f ca="1">IFERROR(_xlfn.DAYS(Contrato[[#This Row],[Fecha Proyectada liquidación]],TODAY())/30,"")</f>
        <v>-1.8</v>
      </c>
      <c r="AI221" s="57">
        <f>+Contrato[[#This Row],[FECHA TERMINACIÓN ]]+120</f>
        <v>45659</v>
      </c>
      <c r="AK221" s="59" t="str">
        <f ca="1">IF(Contrato[[#This Row],[FECHA TERMINACIÓN ]]&lt;TODAY(), "Terminado",IF(ISNUMBER(Contrato[[#This Row],[Fecha Real de liquiidación ]]),"Liquidado",IF(Contrato[[#This Row],[FECHA TERMINACIÓN ]]&gt;=TODAY(),"En ejecución","")))</f>
        <v>Terminado</v>
      </c>
      <c r="AL221" s="60">
        <f>SUMIF([1]!COMPROMISOS_2024[[#All],[consecutivo]],Contrato[[#This Row],[RCP]],[1]!COMPROMISOS_2024[[#All],[Total pagado]])</f>
        <v>41274486</v>
      </c>
      <c r="AM221" s="61">
        <f>IFERROR(Contrato[[#This Row],[Pagos]]/Contrato[[#This Row],[VALOR CONTRATO]],0)</f>
        <v>1</v>
      </c>
      <c r="AN221" s="104">
        <f>+Contrato[[#This Row],[VALOR CONTRATO]]-Contrato[[#This Row],[Pagos]]</f>
        <v>0</v>
      </c>
      <c r="AO221" s="54" t="str" cm="1">
        <f t="array" ref="AO221">_xlfn.XLOOKUP(Contrato[[#This Row],[DOCUMENTO ]],[1]!PERSONAL_ACTIVO_2024[[#All],[Documento identidad]],[1]!PERSONAL_ACTIVO_2024[[#All],[Mail ]],0,0)</f>
        <v>ialvarez@indeportesantioquia.gov.co</v>
      </c>
      <c r="AP221" s="54" cm="1">
        <f t="array" ref="AP221">_xlfn.XLOOKUP(Contrato[[#This Row],[DOCUMENTO]],[1]!PERSONAL_ACTIVO_2024[[#All],[Documento identidad]],[1]!PERSONAL_ACTIVO_2024[[#All],[Mail ]],0,0)</f>
        <v>0</v>
      </c>
      <c r="AQ221" s="54" cm="1">
        <f t="array" ref="AQ221">IF(ISBLANK(Contrato[[#This Row],[DEPENDENCIA ]]),0,IFERROR(_xlfn.XLOOKUP(Contrato[[#This Row],[DEPENDENCIA ]],[1]!PERSONAL_ACTIVO_2024[[#All],[Dependencia]],[1]!PERSONAL_ACTIVO_2024[[#All],[Mail ]],0,0),0))</f>
        <v>0</v>
      </c>
    </row>
    <row r="222" spans="1:43" s="54" customFormat="1" ht="34.5" customHeight="1" x14ac:dyDescent="0.25">
      <c r="A222" s="27">
        <v>542</v>
      </c>
      <c r="B222" s="26">
        <v>187</v>
      </c>
      <c r="C222" s="28" t="s">
        <v>695</v>
      </c>
      <c r="D222" s="81" t="s">
        <v>132</v>
      </c>
      <c r="E222" s="64" t="s">
        <v>111</v>
      </c>
      <c r="F222" s="114" t="s">
        <v>142</v>
      </c>
      <c r="G222" s="146" t="s">
        <v>696</v>
      </c>
      <c r="H222" s="130">
        <v>70353106</v>
      </c>
      <c r="I222" s="147">
        <v>6879081</v>
      </c>
      <c r="J222" s="148">
        <v>60153567</v>
      </c>
      <c r="K222" s="69" t="s">
        <v>632</v>
      </c>
      <c r="L222" s="96" t="s">
        <v>48</v>
      </c>
      <c r="M222" s="97" t="s">
        <v>622</v>
      </c>
      <c r="N222" s="98" cm="1">
        <f t="array" ref="N222">_xlfn.XLOOKUP(Contrato[[#This Row],[SUPERVISOR TITULAR]],[1]!PERSONAL_ACTIVO_2024[[#All],[Nombre completo]],[1]!PERSONAL_ACTIVO_2024[[#All],[Documento identidad]],"",0)</f>
        <v>3567952</v>
      </c>
      <c r="O222" s="97" t="s">
        <v>621</v>
      </c>
      <c r="P222" s="99" cm="1">
        <f t="array" ref="P222">_xlfn.XLOOKUP(Contrato[[#This Row],[SUPERVISOR SUPLENTE ]],[1]!PERSONAL_ACTIVO_2024[[#All],[Nombre completo]],[1]!PERSONAL_ACTIVO_2024[[#All],[Documento identidad]],"",0)</f>
        <v>21490893</v>
      </c>
      <c r="Q222" s="159">
        <v>234</v>
      </c>
      <c r="R222" s="42" t="str" cm="1">
        <f t="array" ref="R222">_xlfn.XLOOKUP(Contrato[[#This Row],[CDP]],[1]!DISPONIBILIDADES_2024[[#All],[consecutivo]],[1]!DISPONIBILIDADES_2024[[#All],[fecha_aprobacion]],"",0)</f>
        <v>15/02/2024 13:22</v>
      </c>
      <c r="S222" s="43">
        <f>SUMIF([1]!DISPONIBILIDADES_2024[[#All],[consecutivo]],Contrato[[#This Row],[CDP]],[1]!DISPONIBILIDADES_2024[[#All],[valor_total_rubro]])</f>
        <v>0</v>
      </c>
      <c r="T222" s="44" cm="1">
        <f t="array" ref="T222">_xlfn.XLOOKUP(Contrato[[#This Row],[CONTRATO]]&amp;Contrato[[#This Row],[CDP]],[1]!Corr_Contr_CDP[[#All],[CONTRATO-CDP]],[1]!Corr_Contr_CDP[[#All],[CRP]],_xlfn.XLOOKUP(Contrato[[#This Row],[CDP]],[1]!COMPROMISOS_2024[[#All],[disponibilidad]],[1]!COMPROMISOS_2024[[#All],[consecutivo]],"",0),0)</f>
        <v>1306</v>
      </c>
      <c r="U222" s="45" t="str" cm="1">
        <f t="array" ref="U222">+_xlfn.XLOOKUP(Contrato[[#This Row],[RCP]],[1]!COMPROMISOS_2024[[#All],[consecutivo]],[1]!COMPROMISOS_2024[[#All],[fecha_aprobacion]],"",0)</f>
        <v>6/03/2024 14:59</v>
      </c>
      <c r="V222" s="46">
        <f>SUMIF([1]!COMPROMISOS_2024[[#All],[consecutivo]],Contrato[[#This Row],[RCP]],[1]!COMPROMISOS_2024[[#All],[valor_total]])</f>
        <v>60153567</v>
      </c>
      <c r="W222" s="47">
        <v>45355</v>
      </c>
      <c r="X222" s="47">
        <v>45356</v>
      </c>
      <c r="Y222" s="48">
        <v>45357</v>
      </c>
      <c r="Z222" s="49">
        <v>45570</v>
      </c>
      <c r="AA222" s="189" t="s">
        <v>697</v>
      </c>
      <c r="AB222" s="186" t="s">
        <v>698</v>
      </c>
      <c r="AC222" s="160"/>
      <c r="AD222" s="172">
        <v>202000003989</v>
      </c>
      <c r="AE222" s="54" t="s">
        <v>75</v>
      </c>
      <c r="AF222" s="55" t="str">
        <f>TEXT(LEFT(Contrato[[#This Row],[CONTRATO]],3),"0")</f>
        <v>187</v>
      </c>
      <c r="AG222" s="55" t="str">
        <f>IF(LEN(Contrato[[#This Row],[Contrato2]])=3,Contrato[[#This Row],[Contrato2]],TEXT(Contrato[[#This Row],[Contrato2]],"000"))</f>
        <v>187</v>
      </c>
      <c r="AH222" s="56">
        <f ca="1">IFERROR(_xlfn.DAYS(Contrato[[#This Row],[Fecha Proyectada liquidación]],TODAY())/30,"")</f>
        <v>-0.76666666666666672</v>
      </c>
      <c r="AI222" s="57">
        <f>+Contrato[[#This Row],[FECHA TERMINACIÓN ]]+120</f>
        <v>45690</v>
      </c>
      <c r="AK222" s="59" t="str">
        <f ca="1">IF(Contrato[[#This Row],[FECHA TERMINACIÓN ]]&lt;TODAY(), "Terminado",IF(ISNUMBER(Contrato[[#This Row],[Fecha Real de liquiidación ]]),"Liquidado",IF(Contrato[[#This Row],[FECHA TERMINACIÓN ]]&gt;=TODAY(),"En ejecución","")))</f>
        <v>Terminado</v>
      </c>
      <c r="AL222" s="60">
        <f>SUMIF([1]!COMPROMISOS_2024[[#All],[consecutivo]],Contrato[[#This Row],[RCP]],[1]!COMPROMISOS_2024[[#All],[Total pagado]])</f>
        <v>58927316</v>
      </c>
      <c r="AM222" s="61">
        <f>IFERROR(Contrato[[#This Row],[Pagos]]/Contrato[[#This Row],[VALOR CONTRATO]],0)</f>
        <v>0.97961465859539132</v>
      </c>
      <c r="AN222" s="104">
        <f>+Contrato[[#This Row],[VALOR CONTRATO]]-Contrato[[#This Row],[Pagos]]</f>
        <v>1226251</v>
      </c>
      <c r="AO222" s="54" t="str" cm="1">
        <f t="array" ref="AO222">_xlfn.XLOOKUP(Contrato[[#This Row],[DOCUMENTO ]],[1]!PERSONAL_ACTIVO_2024[[#All],[Documento identidad]],[1]!PERSONAL_ACTIVO_2024[[#All],[Mail ]],0,0)</f>
        <v>farango@indeportesantioquia.gov.co</v>
      </c>
      <c r="AP222" s="54" t="str" cm="1">
        <f t="array" ref="AP222">_xlfn.XLOOKUP(Contrato[[#This Row],[DOCUMENTO]],[1]!PERSONAL_ACTIVO_2024[[#All],[Documento identidad]],[1]!PERSONAL_ACTIVO_2024[[#All],[Mail ]],0,0)</f>
        <v>lcastro@indeportesantioquia.gov.co</v>
      </c>
      <c r="AQ222" s="54" t="str" cm="1">
        <f t="array" ref="AQ222">IF(ISBLANK(Contrato[[#This Row],[DEPENDENCIA ]]),0,IFERROR(_xlfn.XLOOKUP(Contrato[[#This Row],[DEPENDENCIA ]],[1]!PERSONAL_ACTIVO_2024[[#All],[Dependencia]],[1]!PERSONAL_ACTIVO_2024[[#All],[Mail ]],0,0),0))</f>
        <v>fcardona@indeportesantioquia.gov.co</v>
      </c>
    </row>
    <row r="223" spans="1:43" s="54" customFormat="1" ht="34.5" customHeight="1" x14ac:dyDescent="0.25">
      <c r="A223" s="27">
        <v>324</v>
      </c>
      <c r="B223" s="26">
        <v>188</v>
      </c>
      <c r="C223" s="28" t="s">
        <v>699</v>
      </c>
      <c r="D223" s="81" t="s">
        <v>123</v>
      </c>
      <c r="E223" s="64" t="s">
        <v>111</v>
      </c>
      <c r="F223" s="114" t="s">
        <v>142</v>
      </c>
      <c r="G223" s="146" t="s">
        <v>700</v>
      </c>
      <c r="H223" s="130">
        <v>1035920530</v>
      </c>
      <c r="I223" s="147">
        <v>4191468</v>
      </c>
      <c r="J223" s="148">
        <v>12574404</v>
      </c>
      <c r="K223" s="54" t="s">
        <v>48</v>
      </c>
      <c r="L223" s="96" t="s">
        <v>48</v>
      </c>
      <c r="M223" s="97" t="s">
        <v>218</v>
      </c>
      <c r="N223" s="98" cm="1">
        <f t="array" ref="N223">_xlfn.XLOOKUP(Contrato[[#This Row],[SUPERVISOR TITULAR]],[1]!PERSONAL_ACTIVO_2024[[#All],[Nombre completo]],[1]!PERSONAL_ACTIVO_2024[[#All],[Documento identidad]],"",0)</f>
        <v>98556206</v>
      </c>
      <c r="O223" s="97" t="s">
        <v>222</v>
      </c>
      <c r="P223" s="99" cm="1">
        <f t="array" ref="P223">_xlfn.XLOOKUP(Contrato[[#This Row],[SUPERVISOR SUPLENTE ]],[1]!PERSONAL_ACTIVO_2024[[#All],[Nombre completo]],[1]!PERSONAL_ACTIVO_2024[[#All],[Documento identidad]],"",0)</f>
        <v>10267189</v>
      </c>
      <c r="Q223" s="159">
        <v>261</v>
      </c>
      <c r="R223" s="42" t="str" cm="1">
        <f t="array" ref="R223">_xlfn.XLOOKUP(Contrato[[#This Row],[CDP]],[1]!DISPONIBILIDADES_2024[[#All],[consecutivo]],[1]!DISPONIBILIDADES_2024[[#All],[fecha_aprobacion]],"",0)</f>
        <v>27/02/2024 7:38</v>
      </c>
      <c r="S223" s="43">
        <f>SUMIF([1]!DISPONIBILIDADES_2024[[#All],[consecutivo]],Contrato[[#This Row],[CDP]],[1]!DISPONIBILIDADES_2024[[#All],[valor_total_rubro]])</f>
        <v>0</v>
      </c>
      <c r="T223" s="44" cm="1">
        <f t="array" ref="T223">_xlfn.XLOOKUP(Contrato[[#This Row],[CONTRATO]]&amp;Contrato[[#This Row],[CDP]],[1]!Corr_Contr_CDP[[#All],[CONTRATO-CDP]],[1]!Corr_Contr_CDP[[#All],[CRP]],_xlfn.XLOOKUP(Contrato[[#This Row],[CDP]],[1]!COMPROMISOS_2024[[#All],[disponibilidad]],[1]!COMPROMISOS_2024[[#All],[consecutivo]],"",0),0)</f>
        <v>1293</v>
      </c>
      <c r="U223" s="45" t="str" cm="1">
        <f t="array" ref="U223">+_xlfn.XLOOKUP(Contrato[[#This Row],[RCP]],[1]!COMPROMISOS_2024[[#All],[consecutivo]],[1]!COMPROMISOS_2024[[#All],[fecha_aprobacion]],"",0)</f>
        <v>4/03/2024 9:01</v>
      </c>
      <c r="V223" s="46">
        <f>SUMIF([1]!COMPROMISOS_2024[[#All],[consecutivo]],Contrato[[#This Row],[RCP]],[1]!COMPROMISOS_2024[[#All],[valor_total]])</f>
        <v>12574404</v>
      </c>
      <c r="W223" s="47">
        <v>45352</v>
      </c>
      <c r="X223" s="47">
        <v>45355</v>
      </c>
      <c r="Y223" s="48">
        <v>45355</v>
      </c>
      <c r="Z223" s="49">
        <v>45446</v>
      </c>
      <c r="AA223" s="201" t="s">
        <v>701</v>
      </c>
      <c r="AB223" s="186" t="s">
        <v>148</v>
      </c>
      <c r="AC223" s="160"/>
      <c r="AD223" s="172">
        <v>202000003992</v>
      </c>
      <c r="AE223" s="54" t="s">
        <v>75</v>
      </c>
      <c r="AF223" s="55" t="str">
        <f>TEXT(LEFT(Contrato[[#This Row],[CONTRATO]],3),"0")</f>
        <v>188</v>
      </c>
      <c r="AG223" s="55" t="str">
        <f>IF(LEN(Contrato[[#This Row],[Contrato2]])=3,Contrato[[#This Row],[Contrato2]],TEXT(Contrato[[#This Row],[Contrato2]],"000"))</f>
        <v>188</v>
      </c>
      <c r="AH223" s="56">
        <f ca="1">IFERROR(_xlfn.DAYS(Contrato[[#This Row],[Fecha Proyectada liquidación]],TODAY())/30,"")</f>
        <v>-4.9000000000000004</v>
      </c>
      <c r="AI223" s="57">
        <f>+Contrato[[#This Row],[FECHA TERMINACIÓN ]]+120</f>
        <v>45566</v>
      </c>
      <c r="AK223" s="59" t="str">
        <f ca="1">IF(Contrato[[#This Row],[FECHA TERMINACIÓN ]]&lt;TODAY(), "Terminado",IF(ISNUMBER(Contrato[[#This Row],[Fecha Real de liquiidación ]]),"Liquidado",IF(Contrato[[#This Row],[FECHA TERMINACIÓN ]]&gt;=TODAY(),"En ejecución","")))</f>
        <v>Terminado</v>
      </c>
      <c r="AL223" s="60">
        <f>SUMIF([1]!COMPROMISOS_2024[[#All],[consecutivo]],Contrato[[#This Row],[RCP]],[1]!COMPROMISOS_2024[[#All],[Total pagado]])</f>
        <v>12574404</v>
      </c>
      <c r="AM223" s="61">
        <f>IFERROR(Contrato[[#This Row],[Pagos]]/Contrato[[#This Row],[VALOR CONTRATO]],0)</f>
        <v>1</v>
      </c>
      <c r="AN223" s="104">
        <f>+Contrato[[#This Row],[VALOR CONTRATO]]-Contrato[[#This Row],[Pagos]]</f>
        <v>0</v>
      </c>
      <c r="AO223" s="54" t="str" cm="1">
        <f t="array" ref="AO223">_xlfn.XLOOKUP(Contrato[[#This Row],[DOCUMENTO ]],[1]!PERSONAL_ACTIVO_2024[[#All],[Documento identidad]],[1]!PERSONAL_ACTIVO_2024[[#All],[Mail ]],0,0)</f>
        <v>ahiguitae@indeportesantioquia.gov.co</v>
      </c>
      <c r="AP223" s="54" t="str" cm="1">
        <f t="array" ref="AP223">_xlfn.XLOOKUP(Contrato[[#This Row],[DOCUMENTO]],[1]!PERSONAL_ACTIVO_2024[[#All],[Documento identidad]],[1]!PERSONAL_ACTIVO_2024[[#All],[Mail ]],0,0)</f>
        <v>hveleza@indeportesantioquia.gov.co</v>
      </c>
      <c r="AQ223" s="54" cm="1">
        <f t="array" ref="AQ223">IF(ISBLANK(Contrato[[#This Row],[DEPENDENCIA ]]),0,IFERROR(_xlfn.XLOOKUP(Contrato[[#This Row],[DEPENDENCIA ]],[1]!PERSONAL_ACTIVO_2024[[#All],[Dependencia]],[1]!PERSONAL_ACTIVO_2024[[#All],[Mail ]],0,0),0))</f>
        <v>0</v>
      </c>
    </row>
    <row r="224" spans="1:43" s="54" customFormat="1" ht="34.5" customHeight="1" x14ac:dyDescent="0.25">
      <c r="A224" s="54">
        <v>696</v>
      </c>
      <c r="B224" s="26">
        <v>188</v>
      </c>
      <c r="C224" s="28" t="s">
        <v>702</v>
      </c>
      <c r="D224" s="81" t="s">
        <v>123</v>
      </c>
      <c r="E224" s="64" t="s">
        <v>45</v>
      </c>
      <c r="F224" s="114" t="s">
        <v>142</v>
      </c>
      <c r="G224" s="146" t="s">
        <v>700</v>
      </c>
      <c r="H224" s="130">
        <v>1035920530</v>
      </c>
      <c r="I224" s="147">
        <v>4191468</v>
      </c>
      <c r="J224" s="148">
        <v>4191468</v>
      </c>
      <c r="L224" s="96" t="s">
        <v>703</v>
      </c>
      <c r="M224" s="97" t="s">
        <v>218</v>
      </c>
      <c r="N224" s="108" cm="1">
        <f t="array" ref="N224">_xlfn.XLOOKUP(Contrato[[#This Row],[SUPERVISOR TITULAR]],[1]!PERSONAL_ACTIVO_2024[[#All],[Nombre completo]],[1]!PERSONAL_ACTIVO_2024[[#All],[Documento identidad]],"",0)</f>
        <v>98556206</v>
      </c>
      <c r="O224" s="97" t="s">
        <v>222</v>
      </c>
      <c r="P224" s="40" cm="1">
        <f t="array" ref="P224">_xlfn.XLOOKUP(Contrato[[#This Row],[SUPERVISOR SUPLENTE ]],[1]!PERSONAL_ACTIVO_2024[[#All],[Nombre completo]],[1]!PERSONAL_ACTIVO_2024[[#All],[Documento identidad]],"",0)</f>
        <v>10267189</v>
      </c>
      <c r="Q224" s="100">
        <v>515</v>
      </c>
      <c r="R224" s="42" t="str" cm="1">
        <f t="array" ref="R224">_xlfn.XLOOKUP(Contrato[[#This Row],[CDP]],[1]!DISPONIBILIDADES_2024[[#All],[consecutivo]],[1]!DISPONIBILIDADES_2024[[#All],[fecha_aprobacion]],"",0)</f>
        <v>23/05/2024 17:35</v>
      </c>
      <c r="S224" s="43">
        <f>SUMIF([1]!DISPONIBILIDADES_2024[[#All],[consecutivo]],Contrato[[#This Row],[CDP]],[1]!DISPONIBILIDADES_2024[[#All],[valor_total_rubro]])</f>
        <v>0</v>
      </c>
      <c r="T224" s="44" cm="1">
        <f t="array" ref="T224">_xlfn.XLOOKUP(Contrato[[#This Row],[CONTRATO]]&amp;Contrato[[#This Row],[CDP]],[1]!Corr_Contr_CDP[[#All],[CONTRATO-CDP]],[1]!Corr_Contr_CDP[[#All],[CRP]],_xlfn.XLOOKUP(Contrato[[#This Row],[CDP]],[1]!COMPROMISOS_2024[[#All],[disponibilidad]],[1]!COMPROMISOS_2024[[#All],[consecutivo]],"",0),0)</f>
        <v>4637</v>
      </c>
      <c r="U224" s="45" t="str" cm="1">
        <f t="array" ref="U224">+_xlfn.XLOOKUP(Contrato[[#This Row],[RCP]],[1]!COMPROMISOS_2024[[#All],[consecutivo]],[1]!COMPROMISOS_2024[[#All],[fecha_aprobacion]],"",0)</f>
        <v>31/05/2024 15:21</v>
      </c>
      <c r="V224" s="46">
        <f>SUMIF([1]!COMPROMISOS_2024[[#All],[consecutivo]],Contrato[[#This Row],[RCP]],[1]!COMPROMISOS_2024[[#All],[valor_total]])</f>
        <v>4191468</v>
      </c>
      <c r="W224" s="47">
        <v>45443</v>
      </c>
      <c r="X224" s="47">
        <v>45448</v>
      </c>
      <c r="Y224" s="48">
        <v>45447</v>
      </c>
      <c r="Z224" s="49">
        <v>45476</v>
      </c>
      <c r="AA224" s="202"/>
      <c r="AB224" s="160" t="s">
        <v>704</v>
      </c>
      <c r="AC224" s="163"/>
      <c r="AD224" s="103"/>
      <c r="AF224" s="55" t="str">
        <f>TEXT(LEFT(Contrato[[#This Row],[CONTRATO]],3),"0")</f>
        <v>188</v>
      </c>
      <c r="AG224" s="55" t="str">
        <f>IF(LEN(Contrato[[#This Row],[Contrato2]])=3,Contrato[[#This Row],[Contrato2]],TEXT(Contrato[[#This Row],[Contrato2]],"000"))</f>
        <v>188</v>
      </c>
      <c r="AH224" s="56">
        <f ca="1">IFERROR(_xlfn.DAYS(Contrato[[#This Row],[Fecha Proyectada liquidación]],TODAY())/30,"")</f>
        <v>-3.9</v>
      </c>
      <c r="AI224" s="57">
        <f>+Contrato[[#This Row],[FECHA TERMINACIÓN ]]+120</f>
        <v>45596</v>
      </c>
      <c r="AK224" s="59" t="str">
        <f ca="1">IF(Contrato[[#This Row],[FECHA TERMINACIÓN ]]&lt;TODAY(), "Terminado",IF(ISNUMBER(Contrato[[#This Row],[Fecha Real de liquiidación ]]),"Liquidado",IF(Contrato[[#This Row],[FECHA TERMINACIÓN ]]&gt;=TODAY(),"En ejecución","")))</f>
        <v>Terminado</v>
      </c>
      <c r="AL224" s="60">
        <f>SUMIF([1]!COMPROMISOS_2024[[#All],[consecutivo]],Contrato[[#This Row],[RCP]],[1]!COMPROMISOS_2024[[#All],[Total pagado]])</f>
        <v>4191468</v>
      </c>
      <c r="AM224" s="61">
        <f>IFERROR(Contrato[[#This Row],[Pagos]]/Contrato[[#This Row],[VALOR CONTRATO]],0)</f>
        <v>1</v>
      </c>
      <c r="AN224" s="104">
        <f>+Contrato[[#This Row],[VALOR CONTRATO]]-Contrato[[#This Row],[Pagos]]</f>
        <v>0</v>
      </c>
      <c r="AO224" s="54" t="str" cm="1">
        <f t="array" ref="AO224">_xlfn.XLOOKUP(Contrato[[#This Row],[DOCUMENTO ]],[1]!PERSONAL_ACTIVO_2024[[#All],[Documento identidad]],[1]!PERSONAL_ACTIVO_2024[[#All],[Mail ]],0,0)</f>
        <v>ahiguitae@indeportesantioquia.gov.co</v>
      </c>
      <c r="AP224" s="54" t="str" cm="1">
        <f t="array" ref="AP224">_xlfn.XLOOKUP(Contrato[[#This Row],[DOCUMENTO]],[1]!PERSONAL_ACTIVO_2024[[#All],[Documento identidad]],[1]!PERSONAL_ACTIVO_2024[[#All],[Mail ]],0,0)</f>
        <v>hveleza@indeportesantioquia.gov.co</v>
      </c>
      <c r="AQ224" s="54" cm="1">
        <f t="array" ref="AQ224">IF(ISBLANK(Contrato[[#This Row],[DEPENDENCIA ]]),0,IFERROR(_xlfn.XLOOKUP(Contrato[[#This Row],[DEPENDENCIA ]],[1]!PERSONAL_ACTIVO_2024[[#All],[Dependencia]],[1]!PERSONAL_ACTIVO_2024[[#All],[Mail ]],0,0),0))</f>
        <v>0</v>
      </c>
    </row>
    <row r="225" spans="1:43" s="54" customFormat="1" ht="34.5" customHeight="1" x14ac:dyDescent="0.25">
      <c r="A225" s="27">
        <v>329</v>
      </c>
      <c r="B225" s="26">
        <v>189</v>
      </c>
      <c r="C225" s="28" t="s">
        <v>705</v>
      </c>
      <c r="D225" s="81" t="s">
        <v>123</v>
      </c>
      <c r="E225" s="64" t="s">
        <v>111</v>
      </c>
      <c r="F225" s="114" t="s">
        <v>142</v>
      </c>
      <c r="G225" s="146" t="s">
        <v>706</v>
      </c>
      <c r="H225" s="130">
        <v>1028029120</v>
      </c>
      <c r="I225" s="147">
        <v>3379856</v>
      </c>
      <c r="J225" s="148">
        <v>20279118</v>
      </c>
      <c r="K225" s="54" t="s">
        <v>48</v>
      </c>
      <c r="L225" s="96" t="s">
        <v>48</v>
      </c>
      <c r="M225" s="97" t="s">
        <v>707</v>
      </c>
      <c r="N225" s="98" t="str" cm="1">
        <f t="array" ref="N225">_xlfn.XLOOKUP(Contrato[[#This Row],[SUPERVISOR TITULAR]],[1]!PERSONAL_ACTIVO_2024[[#All],[Nombre completo]],[1]!PERSONAL_ACTIVO_2024[[#All],[Documento identidad]],"",0)</f>
        <v/>
      </c>
      <c r="O225" s="97" t="s">
        <v>51</v>
      </c>
      <c r="P225" s="99" cm="1">
        <f t="array" ref="P225">_xlfn.XLOOKUP(Contrato[[#This Row],[SUPERVISOR SUPLENTE ]],[1]!PERSONAL_ACTIVO_2024[[#All],[Nombre completo]],[1]!PERSONAL_ACTIVO_2024[[#All],[Documento identidad]],"",0)</f>
        <v>98663915</v>
      </c>
      <c r="Q225" s="159">
        <v>259</v>
      </c>
      <c r="R225" s="42" t="str" cm="1">
        <f t="array" ref="R225">_xlfn.XLOOKUP(Contrato[[#This Row],[CDP]],[1]!DISPONIBILIDADES_2024[[#All],[consecutivo]],[1]!DISPONIBILIDADES_2024[[#All],[fecha_aprobacion]],"",0)</f>
        <v>27/02/2024 7:29</v>
      </c>
      <c r="S225" s="43">
        <f>SUMIF([1]!DISPONIBILIDADES_2024[[#All],[consecutivo]],Contrato[[#This Row],[CDP]],[1]!DISPONIBILIDADES_2024[[#All],[valor_total_rubro]])</f>
        <v>0</v>
      </c>
      <c r="T225" s="44" cm="1">
        <f t="array" ref="T225">_xlfn.XLOOKUP(Contrato[[#This Row],[CONTRATO]]&amp;Contrato[[#This Row],[CDP]],[1]!Corr_Contr_CDP[[#All],[CONTRATO-CDP]],[1]!Corr_Contr_CDP[[#All],[CRP]],_xlfn.XLOOKUP(Contrato[[#This Row],[CDP]],[1]!COMPROMISOS_2024[[#All],[disponibilidad]],[1]!COMPROMISOS_2024[[#All],[consecutivo]],"",0),0)</f>
        <v>1301</v>
      </c>
      <c r="U225" s="45" t="str" cm="1">
        <f t="array" ref="U225">+_xlfn.XLOOKUP(Contrato[[#This Row],[RCP]],[1]!COMPROMISOS_2024[[#All],[consecutivo]],[1]!COMPROMISOS_2024[[#All],[fecha_aprobacion]],"",0)</f>
        <v>5/03/2024 7:09</v>
      </c>
      <c r="V225" s="46">
        <f>SUMIF([1]!COMPROMISOS_2024[[#All],[consecutivo]],Contrato[[#This Row],[RCP]],[1]!COMPROMISOS_2024[[#All],[valor_total]])</f>
        <v>20279118</v>
      </c>
      <c r="W225" s="47">
        <v>45355</v>
      </c>
      <c r="X225" s="47">
        <v>45355</v>
      </c>
      <c r="Y225" s="48">
        <v>45356</v>
      </c>
      <c r="Z225" s="49">
        <v>45539</v>
      </c>
      <c r="AA225" s="203" t="s">
        <v>708</v>
      </c>
      <c r="AB225" s="186" t="s">
        <v>293</v>
      </c>
      <c r="AC225" s="160"/>
      <c r="AD225" s="172">
        <v>202000003993</v>
      </c>
      <c r="AE225" s="54" t="s">
        <v>75</v>
      </c>
      <c r="AF225" s="55" t="str">
        <f>TEXT(LEFT(Contrato[[#This Row],[CONTRATO]],3),"0")</f>
        <v>189</v>
      </c>
      <c r="AG225" s="55" t="str">
        <f>IF(LEN(Contrato[[#This Row],[Contrato2]])=3,Contrato[[#This Row],[Contrato2]],TEXT(Contrato[[#This Row],[Contrato2]],"000"))</f>
        <v>189</v>
      </c>
      <c r="AH225" s="56">
        <f ca="1">IFERROR(_xlfn.DAYS(Contrato[[#This Row],[Fecha Proyectada liquidación]],TODAY())/30,"")</f>
        <v>-1.8</v>
      </c>
      <c r="AI225" s="57">
        <f>+Contrato[[#This Row],[FECHA TERMINACIÓN ]]+120</f>
        <v>45659</v>
      </c>
      <c r="AK225" s="59" t="str">
        <f ca="1">IF(Contrato[[#This Row],[FECHA TERMINACIÓN ]]&lt;TODAY(), "Terminado",IF(ISNUMBER(Contrato[[#This Row],[Fecha Real de liquiidación ]]),"Liquidado",IF(Contrato[[#This Row],[FECHA TERMINACIÓN ]]&gt;=TODAY(),"En ejecución","")))</f>
        <v>Terminado</v>
      </c>
      <c r="AL225" s="60">
        <f>SUMIF([1]!COMPROMISOS_2024[[#All],[consecutivo]],Contrato[[#This Row],[RCP]],[1]!COMPROMISOS_2024[[#All],[Total pagado]])</f>
        <v>20279118</v>
      </c>
      <c r="AM225" s="61">
        <f>IFERROR(Contrato[[#This Row],[Pagos]]/Contrato[[#This Row],[VALOR CONTRATO]],0)</f>
        <v>1</v>
      </c>
      <c r="AN225" s="104">
        <f>+Contrato[[#This Row],[VALOR CONTRATO]]-Contrato[[#This Row],[Pagos]]</f>
        <v>0</v>
      </c>
      <c r="AO225" s="54" cm="1">
        <f t="array" ref="AO225">_xlfn.XLOOKUP(Contrato[[#This Row],[DOCUMENTO ]],[1]!PERSONAL_ACTIVO_2024[[#All],[Documento identidad]],[1]!PERSONAL_ACTIVO_2024[[#All],[Mail ]],0,0)</f>
        <v>0</v>
      </c>
      <c r="AP225" s="54" t="str" cm="1">
        <f t="array" ref="AP225">_xlfn.XLOOKUP(Contrato[[#This Row],[DOCUMENTO]],[1]!PERSONAL_ACTIVO_2024[[#All],[Documento identidad]],[1]!PERSONAL_ACTIVO_2024[[#All],[Mail ]],0,0)</f>
        <v>fcardona@indeportesantioquia.gov.co</v>
      </c>
      <c r="AQ225" s="54" cm="1">
        <f t="array" ref="AQ225">IF(ISBLANK(Contrato[[#This Row],[DEPENDENCIA ]]),0,IFERROR(_xlfn.XLOOKUP(Contrato[[#This Row],[DEPENDENCIA ]],[1]!PERSONAL_ACTIVO_2024[[#All],[Dependencia]],[1]!PERSONAL_ACTIVO_2024[[#All],[Mail ]],0,0),0))</f>
        <v>0</v>
      </c>
    </row>
    <row r="226" spans="1:43" s="54" customFormat="1" ht="34.5" customHeight="1" x14ac:dyDescent="0.25">
      <c r="A226" s="27">
        <v>538</v>
      </c>
      <c r="B226" s="26">
        <v>190</v>
      </c>
      <c r="C226" s="28" t="s">
        <v>709</v>
      </c>
      <c r="D226" s="81" t="s">
        <v>132</v>
      </c>
      <c r="E226" s="64" t="s">
        <v>111</v>
      </c>
      <c r="F226" s="114" t="s">
        <v>142</v>
      </c>
      <c r="G226" s="146" t="s">
        <v>710</v>
      </c>
      <c r="H226" s="130">
        <v>1037524775</v>
      </c>
      <c r="I226" s="147">
        <v>6879081</v>
      </c>
      <c r="J226" s="148">
        <v>57953567</v>
      </c>
      <c r="K226" s="69" t="s">
        <v>711</v>
      </c>
      <c r="L226" s="96" t="s">
        <v>48</v>
      </c>
      <c r="M226" s="97" t="s">
        <v>138</v>
      </c>
      <c r="N226" s="98" cm="1">
        <f t="array" ref="N226">_xlfn.XLOOKUP(Contrato[[#This Row],[SUPERVISOR TITULAR]],[1]!PERSONAL_ACTIVO_2024[[#All],[Nombre completo]],[1]!PERSONAL_ACTIVO_2024[[#All],[Documento identidad]],"",0)</f>
        <v>71220441</v>
      </c>
      <c r="O226" s="97" t="s">
        <v>687</v>
      </c>
      <c r="P226" s="99" cm="1">
        <f t="array" ref="P226">_xlfn.XLOOKUP(Contrato[[#This Row],[SUPERVISOR SUPLENTE ]],[1]!PERSONAL_ACTIVO_2024[[#All],[Nombre completo]],[1]!PERSONAL_ACTIVO_2024[[#All],[Documento identidad]],"",0)</f>
        <v>15511884</v>
      </c>
      <c r="Q226" s="159">
        <v>235</v>
      </c>
      <c r="R226" s="42" t="str" cm="1">
        <f t="array" ref="R226">_xlfn.XLOOKUP(Contrato[[#This Row],[CDP]],[1]!DISPONIBILIDADES_2024[[#All],[consecutivo]],[1]!DISPONIBILIDADES_2024[[#All],[fecha_aprobacion]],"",0)</f>
        <v>15/02/2024 13:25</v>
      </c>
      <c r="S226" s="43">
        <f>SUMIF([1]!DISPONIBILIDADES_2024[[#All],[consecutivo]],Contrato[[#This Row],[CDP]],[1]!DISPONIBILIDADES_2024[[#All],[valor_total_rubro]])</f>
        <v>0</v>
      </c>
      <c r="T226" s="44" cm="1">
        <f t="array" ref="T226">_xlfn.XLOOKUP(Contrato[[#This Row],[CONTRATO]]&amp;Contrato[[#This Row],[CDP]],[1]!Corr_Contr_CDP[[#All],[CONTRATO-CDP]],[1]!Corr_Contr_CDP[[#All],[CRP]],_xlfn.XLOOKUP(Contrato[[#This Row],[CDP]],[1]!COMPROMISOS_2024[[#All],[disponibilidad]],[1]!COMPROMISOS_2024[[#All],[consecutivo]],"",0),0)</f>
        <v>1303</v>
      </c>
      <c r="U226" s="45" t="str" cm="1">
        <f t="array" ref="U226">+_xlfn.XLOOKUP(Contrato[[#This Row],[RCP]],[1]!COMPROMISOS_2024[[#All],[consecutivo]],[1]!COMPROMISOS_2024[[#All],[fecha_aprobacion]],"",0)</f>
        <v>6/03/2024 11:14</v>
      </c>
      <c r="V226" s="46">
        <f>SUMIF([1]!COMPROMISOS_2024[[#All],[consecutivo]],Contrato[[#This Row],[RCP]],[1]!COMPROMISOS_2024[[#All],[valor_total]])</f>
        <v>57953567</v>
      </c>
      <c r="W226" s="47">
        <v>45356</v>
      </c>
      <c r="X226" s="47">
        <v>45356</v>
      </c>
      <c r="Y226" s="48">
        <v>45357</v>
      </c>
      <c r="Z226" s="49">
        <v>45569</v>
      </c>
      <c r="AA226" s="185" t="s">
        <v>712</v>
      </c>
      <c r="AB226" s="186" t="s">
        <v>264</v>
      </c>
      <c r="AC226" s="160"/>
      <c r="AD226" s="172">
        <v>202000003994</v>
      </c>
      <c r="AE226" s="54" t="s">
        <v>75</v>
      </c>
      <c r="AF226" s="55" t="str">
        <f>TEXT(LEFT(Contrato[[#This Row],[CONTRATO]],3),"0")</f>
        <v>190</v>
      </c>
      <c r="AG226" s="55" t="str">
        <f>IF(LEN(Contrato[[#This Row],[Contrato2]])=3,Contrato[[#This Row],[Contrato2]],TEXT(Contrato[[#This Row],[Contrato2]],"000"))</f>
        <v>190</v>
      </c>
      <c r="AH226" s="56">
        <f ca="1">IFERROR(_xlfn.DAYS(Contrato[[#This Row],[Fecha Proyectada liquidación]],TODAY())/30,"")</f>
        <v>-0.8</v>
      </c>
      <c r="AI226" s="57">
        <f>+Contrato[[#This Row],[FECHA TERMINACIÓN ]]+120</f>
        <v>45689</v>
      </c>
      <c r="AK226" s="59" t="str">
        <f ca="1">IF(Contrato[[#This Row],[FECHA TERMINACIÓN ]]&lt;TODAY(), "Terminado",IF(ISNUMBER(Contrato[[#This Row],[Fecha Real de liquiidación ]]),"Liquidado",IF(Contrato[[#This Row],[FECHA TERMINACIÓN ]]&gt;=TODAY(),"En ejecución","")))</f>
        <v>Terminado</v>
      </c>
      <c r="AL226" s="60">
        <f>SUMIF([1]!COMPROMISOS_2024[[#All],[consecutivo]],Contrato[[#This Row],[RCP]],[1]!COMPROMISOS_2024[[#All],[Total pagado]])</f>
        <v>57953567</v>
      </c>
      <c r="AM226" s="61">
        <f>IFERROR(Contrato[[#This Row],[Pagos]]/Contrato[[#This Row],[VALOR CONTRATO]],0)</f>
        <v>1</v>
      </c>
      <c r="AN226" s="104">
        <f>+Contrato[[#This Row],[VALOR CONTRATO]]-Contrato[[#This Row],[Pagos]]</f>
        <v>0</v>
      </c>
      <c r="AO226" s="54" t="str" cm="1">
        <f t="array" ref="AO226">_xlfn.XLOOKUP(Contrato[[#This Row],[DOCUMENTO ]],[1]!PERSONAL_ACTIVO_2024[[#All],[Documento identidad]],[1]!PERSONAL_ACTIVO_2024[[#All],[Mail ]],0,0)</f>
        <v>fquiceno@indeportesantioquia.gov.co</v>
      </c>
      <c r="AP226" s="54" t="str" cm="1">
        <f t="array" ref="AP226">_xlfn.XLOOKUP(Contrato[[#This Row],[DOCUMENTO]],[1]!PERSONAL_ACTIVO_2024[[#All],[Documento identidad]],[1]!PERSONAL_ACTIVO_2024[[#All],[Mail ]],0,0)</f>
        <v>mbecerra@indeportesantioquia.gov.co</v>
      </c>
      <c r="AQ226" s="54" t="str" cm="1">
        <f t="array" ref="AQ226">IF(ISBLANK(Contrato[[#This Row],[DEPENDENCIA ]]),0,IFERROR(_xlfn.XLOOKUP(Contrato[[#This Row],[DEPENDENCIA ]],[1]!PERSONAL_ACTIVO_2024[[#All],[Dependencia]],[1]!PERSONAL_ACTIVO_2024[[#All],[Mail ]],0,0),0))</f>
        <v>fcardona@indeportesantioquia.gov.co</v>
      </c>
    </row>
    <row r="227" spans="1:43" s="54" customFormat="1" ht="34.5" customHeight="1" x14ac:dyDescent="0.25">
      <c r="A227" s="54">
        <v>1128</v>
      </c>
      <c r="B227" s="26">
        <v>190</v>
      </c>
      <c r="C227" s="28" t="s">
        <v>713</v>
      </c>
      <c r="D227" s="81" t="s">
        <v>132</v>
      </c>
      <c r="E227" s="64" t="s">
        <v>117</v>
      </c>
      <c r="F227" s="114" t="s">
        <v>142</v>
      </c>
      <c r="G227" s="146" t="s">
        <v>710</v>
      </c>
      <c r="H227" s="130">
        <v>1037524775</v>
      </c>
      <c r="I227" s="147">
        <v>6879081</v>
      </c>
      <c r="J227" s="95">
        <v>23457425</v>
      </c>
      <c r="K227" s="69" t="s">
        <v>714</v>
      </c>
      <c r="L227" s="96" t="s">
        <v>105</v>
      </c>
      <c r="M227" s="97" t="s">
        <v>138</v>
      </c>
      <c r="N227" s="108" cm="1">
        <f t="array" ref="N227">_xlfn.XLOOKUP(Contrato[[#This Row],[SUPERVISOR TITULAR]],[1]!PERSONAL_ACTIVO_2024[[#All],[Nombre completo]],[1]!PERSONAL_ACTIVO_2024[[#All],[Documento identidad]],"",0)</f>
        <v>71220441</v>
      </c>
      <c r="O227" s="97" t="s">
        <v>687</v>
      </c>
      <c r="P227" s="40" cm="1">
        <f t="array" ref="P227">_xlfn.XLOOKUP(Contrato[[#This Row],[SUPERVISOR SUPLENTE ]],[1]!PERSONAL_ACTIVO_2024[[#All],[Nombre completo]],[1]!PERSONAL_ACTIVO_2024[[#All],[Documento identidad]],"",0)</f>
        <v>15511884</v>
      </c>
      <c r="Q227" s="100">
        <v>919</v>
      </c>
      <c r="R227" s="42" t="str" cm="1">
        <f t="array" ref="R227">_xlfn.XLOOKUP(Contrato[[#This Row],[CDP]],[1]!DISPONIBILIDADES_2024[[#All],[consecutivo]],[1]!DISPONIBILIDADES_2024[[#All],[fecha_aprobacion]],"",0)</f>
        <v>6/09/2024 22:27</v>
      </c>
      <c r="S227" s="43">
        <f>SUMIF([1]!DISPONIBILIDADES_2024[[#All],[consecutivo]],Contrato[[#This Row],[CDP]],[1]!DISPONIBILIDADES_2024[[#All],[valor_total_rubro]])</f>
        <v>0</v>
      </c>
      <c r="T227" s="44" cm="1">
        <f t="array" ref="T227">_xlfn.XLOOKUP(Contrato[[#This Row],[CONTRATO]]&amp;Contrato[[#This Row],[CDP]],[1]!Corr_Contr_CDP[[#All],[CONTRATO-CDP]],[1]!Corr_Contr_CDP[[#All],[CRP]],_xlfn.XLOOKUP(Contrato[[#This Row],[CDP]],[1]!COMPROMISOS_2024[[#All],[disponibilidad]],[1]!COMPROMISOS_2024[[#All],[consecutivo]],"",0),0)</f>
        <v>10193</v>
      </c>
      <c r="U227" s="45" t="str" cm="1">
        <f t="array" ref="U227">+_xlfn.XLOOKUP(Contrato[[#This Row],[RCP]],[1]!COMPROMISOS_2024[[#All],[consecutivo]],[1]!COMPROMISOS_2024[[#All],[fecha_aprobacion]],"",0)</f>
        <v>4/10/2024 15:13</v>
      </c>
      <c r="V227" s="46">
        <f>SUMIF([1]!COMPROMISOS_2024[[#All],[consecutivo]],Contrato[[#This Row],[RCP]],[1]!COMPROMISOS_2024[[#All],[valor_total]])</f>
        <v>23457425</v>
      </c>
      <c r="W227" s="47">
        <v>45569</v>
      </c>
      <c r="X227" s="47">
        <v>45575</v>
      </c>
      <c r="Y227" s="48">
        <v>45570</v>
      </c>
      <c r="Z227" s="49">
        <v>45656</v>
      </c>
      <c r="AA227" s="202"/>
      <c r="AB227" s="160" t="s">
        <v>715</v>
      </c>
      <c r="AC227" s="204"/>
      <c r="AD227" s="103"/>
      <c r="AF227" s="55" t="str">
        <f>TEXT(LEFT(Contrato[[#This Row],[CONTRATO]],3),"0")</f>
        <v>190</v>
      </c>
      <c r="AG227" s="55" t="str">
        <f>IF(LEN(Contrato[[#This Row],[Contrato2]])=3,Contrato[[#This Row],[Contrato2]],TEXT(Contrato[[#This Row],[Contrato2]],"000"))</f>
        <v>190</v>
      </c>
      <c r="AH227" s="56">
        <f ca="1">IFERROR(_xlfn.DAYS(Contrato[[#This Row],[Fecha Proyectada liquidación]],TODAY())/30,"")</f>
        <v>2.1</v>
      </c>
      <c r="AI227" s="57">
        <f>+Contrato[[#This Row],[FECHA TERMINACIÓN ]]+120</f>
        <v>45776</v>
      </c>
      <c r="AK227" s="59" t="str">
        <f ca="1">IF(Contrato[[#This Row],[FECHA TERMINACIÓN ]]&lt;TODAY(), "Terminado",IF(ISNUMBER(Contrato[[#This Row],[Fecha Real de liquiidación ]]),"Liquidado",IF(Contrato[[#This Row],[FECHA TERMINACIÓN ]]&gt;=TODAY(),"En ejecución","")))</f>
        <v>Terminado</v>
      </c>
      <c r="AL227" s="60">
        <f>SUMIF([1]!COMPROMISOS_2024[[#All],[consecutivo]],Contrato[[#This Row],[RCP]],[1]!COMPROMISOS_2024[[#All],[Total pagado]])</f>
        <v>23457400</v>
      </c>
      <c r="AM227" s="61">
        <f>IFERROR(Contrato[[#This Row],[Pagos]]/Contrato[[#This Row],[VALOR CONTRATO]],0)</f>
        <v>0.99999893423937192</v>
      </c>
      <c r="AN227" s="104">
        <f>+Contrato[[#This Row],[VALOR CONTRATO]]-Contrato[[#This Row],[Pagos]]</f>
        <v>25</v>
      </c>
      <c r="AO227" s="54" t="str" cm="1">
        <f t="array" ref="AO227">_xlfn.XLOOKUP(Contrato[[#This Row],[DOCUMENTO ]],[1]!PERSONAL_ACTIVO_2024[[#All],[Documento identidad]],[1]!PERSONAL_ACTIVO_2024[[#All],[Mail ]],0,0)</f>
        <v>fquiceno@indeportesantioquia.gov.co</v>
      </c>
      <c r="AP227" s="54" t="str" cm="1">
        <f t="array" ref="AP227">_xlfn.XLOOKUP(Contrato[[#This Row],[DOCUMENTO]],[1]!PERSONAL_ACTIVO_2024[[#All],[Documento identidad]],[1]!PERSONAL_ACTIVO_2024[[#All],[Mail ]],0,0)</f>
        <v>mbecerra@indeportesantioquia.gov.co</v>
      </c>
      <c r="AQ227" s="54" t="str" cm="1">
        <f t="array" ref="AQ227">IF(ISBLANK(Contrato[[#This Row],[DEPENDENCIA ]]),0,IFERROR(_xlfn.XLOOKUP(Contrato[[#This Row],[DEPENDENCIA ]],[1]!PERSONAL_ACTIVO_2024[[#All],[Dependencia]],[1]!PERSONAL_ACTIVO_2024[[#All],[Mail ]],0,0),0))</f>
        <v>fcardona@indeportesantioquia.gov.co</v>
      </c>
    </row>
    <row r="228" spans="1:43" s="54" customFormat="1" ht="34.5" customHeight="1" x14ac:dyDescent="0.25">
      <c r="A228" s="27" t="s">
        <v>716</v>
      </c>
      <c r="B228" s="26">
        <v>191</v>
      </c>
      <c r="C228" s="28" t="s">
        <v>717</v>
      </c>
      <c r="D228" s="64" t="s">
        <v>48</v>
      </c>
      <c r="E228" s="64" t="s">
        <v>48</v>
      </c>
      <c r="F228" s="114" t="s">
        <v>142</v>
      </c>
      <c r="G228" s="146" t="s">
        <v>717</v>
      </c>
      <c r="H228" s="130">
        <v>0</v>
      </c>
      <c r="I228" s="147">
        <v>0</v>
      </c>
      <c r="J228" s="148">
        <v>0</v>
      </c>
      <c r="K228" s="205">
        <v>0</v>
      </c>
      <c r="L228" s="96">
        <v>0</v>
      </c>
      <c r="M228" s="97"/>
      <c r="N228" s="98" t="str" cm="1">
        <f t="array" ref="N228">_xlfn.XLOOKUP(Contrato[[#This Row],[SUPERVISOR TITULAR]],[1]!PERSONAL_ACTIVO_2024[[#All],[Nombre completo]],[1]!PERSONAL_ACTIVO_2024[[#All],[Documento identidad]],"",0)</f>
        <v/>
      </c>
      <c r="O228" s="97"/>
      <c r="P228" s="98" t="str" cm="1">
        <f t="array" ref="P228">_xlfn.XLOOKUP(Contrato[[#This Row],[SUPERVISOR SUPLENTE ]],[1]!PERSONAL_ACTIVO_2024[[#All],[Nombre completo]],[1]!PERSONAL_ACTIVO_2024[[#All],[Documento identidad]],"",0)</f>
        <v/>
      </c>
      <c r="Q228" s="205">
        <v>0</v>
      </c>
      <c r="R228" s="42" t="str" cm="1">
        <f t="array" ref="R228">_xlfn.XLOOKUP(Contrato[[#This Row],[CDP]],[1]!DISPONIBILIDADES_2024[[#All],[consecutivo]],[1]!DISPONIBILIDADES_2024[[#All],[fecha_aprobacion]],"",0)</f>
        <v/>
      </c>
      <c r="S228" s="43">
        <f>SUMIF([1]!DISPONIBILIDADES_2024[[#All],[consecutivo]],Contrato[[#This Row],[CDP]],[1]!DISPONIBILIDADES_2024[[#All],[valor_total_rubro]])</f>
        <v>0</v>
      </c>
      <c r="T228" s="44" t="str" cm="1">
        <f t="array" ref="T228">_xlfn.XLOOKUP(Contrato[[#This Row],[CONTRATO]]&amp;Contrato[[#This Row],[CDP]],[1]!Corr_Contr_CDP[[#All],[CONTRATO-CDP]],[1]!Corr_Contr_CDP[[#All],[CRP]],_xlfn.XLOOKUP(Contrato[[#This Row],[CDP]],[1]!COMPROMISOS_2024[[#All],[disponibilidad]],[1]!COMPROMISOS_2024[[#All],[consecutivo]],"",0),0)</f>
        <v/>
      </c>
      <c r="U228" s="45" t="str" cm="1">
        <f t="array" ref="U228">+_xlfn.XLOOKUP(Contrato[[#This Row],[RCP]],[1]!COMPROMISOS_2024[[#All],[consecutivo]],[1]!COMPROMISOS_2024[[#All],[fecha_aprobacion]],"",0)</f>
        <v/>
      </c>
      <c r="V228" s="46">
        <f>SUMIF([1]!COMPROMISOS_2024[[#All],[consecutivo]],Contrato[[#This Row],[RCP]],[1]!COMPROMISOS_2024[[#All],[valor_total]])</f>
        <v>0</v>
      </c>
      <c r="W228" s="47" t="s">
        <v>718</v>
      </c>
      <c r="X228" s="47" t="s">
        <v>718</v>
      </c>
      <c r="Y228" s="48" t="s">
        <v>48</v>
      </c>
      <c r="Z228" s="49" t="s">
        <v>48</v>
      </c>
      <c r="AA228" s="206"/>
      <c r="AB228" s="207">
        <v>0</v>
      </c>
      <c r="AC228" s="208"/>
      <c r="AD228" s="208">
        <v>0</v>
      </c>
      <c r="AE228" s="208">
        <v>0</v>
      </c>
      <c r="AF228" s="55" t="str">
        <f>TEXT(LEFT(Contrato[[#This Row],[CONTRATO]],3),"0")</f>
        <v>191</v>
      </c>
      <c r="AG228" s="55" t="str">
        <f>IF(LEN(Contrato[[#This Row],[Contrato2]])=3,Contrato[[#This Row],[Contrato2]],TEXT(Contrato[[#This Row],[Contrato2]],"000"))</f>
        <v>191</v>
      </c>
      <c r="AH228" s="56" t="str">
        <f ca="1">IFERROR(_xlfn.DAYS(Contrato[[#This Row],[Fecha Proyectada liquidación]],TODAY())/30,"")</f>
        <v/>
      </c>
      <c r="AI228" s="57" t="e">
        <f>+Contrato[[#This Row],[FECHA TERMINACIÓN ]]+120</f>
        <v>#VALUE!</v>
      </c>
      <c r="AK228" s="59" t="str">
        <f ca="1">IF(Contrato[[#This Row],[FECHA TERMINACIÓN ]]&lt;TODAY(), "Terminado",IF(ISNUMBER(Contrato[[#This Row],[Fecha Real de liquiidación ]]),"Liquidado",IF(Contrato[[#This Row],[FECHA TERMINACIÓN ]]&gt;=TODAY(),"En ejecución","")))</f>
        <v>En ejecución</v>
      </c>
      <c r="AL228" s="60">
        <f>SUMIF([1]!COMPROMISOS_2024[[#All],[consecutivo]],Contrato[[#This Row],[RCP]],[1]!COMPROMISOS_2024[[#All],[Total pagado]])</f>
        <v>0</v>
      </c>
      <c r="AM228" s="61">
        <f>IFERROR(Contrato[[#This Row],[Pagos]]/Contrato[[#This Row],[VALOR CONTRATO]],0)</f>
        <v>0</v>
      </c>
      <c r="AN228" s="104">
        <f>+Contrato[[#This Row],[VALOR CONTRATO]]-Contrato[[#This Row],[Pagos]]</f>
        <v>0</v>
      </c>
      <c r="AO228" s="54" cm="1">
        <f t="array" ref="AO228">_xlfn.XLOOKUP(Contrato[[#This Row],[DOCUMENTO ]],[1]!PERSONAL_ACTIVO_2024[[#All],[Documento identidad]],[1]!PERSONAL_ACTIVO_2024[[#All],[Mail ]],0,0)</f>
        <v>0</v>
      </c>
      <c r="AP228" s="54" cm="1">
        <f t="array" ref="AP228">_xlfn.XLOOKUP(Contrato[[#This Row],[DOCUMENTO]],[1]!PERSONAL_ACTIVO_2024[[#All],[Documento identidad]],[1]!PERSONAL_ACTIVO_2024[[#All],[Mail ]],0,0)</f>
        <v>0</v>
      </c>
      <c r="AQ228" s="54" cm="1">
        <f t="array" ref="AQ228">IF(ISBLANK(Contrato[[#This Row],[DEPENDENCIA ]]),0,IFERROR(_xlfn.XLOOKUP(Contrato[[#This Row],[DEPENDENCIA ]],[1]!PERSONAL_ACTIVO_2024[[#All],[Dependencia]],[1]!PERSONAL_ACTIVO_2024[[#All],[Mail ]],0,0),0))</f>
        <v>0</v>
      </c>
    </row>
    <row r="229" spans="1:43" s="54" customFormat="1" ht="34.5" customHeight="1" x14ac:dyDescent="0.25">
      <c r="A229" s="27">
        <v>549</v>
      </c>
      <c r="B229" s="26">
        <v>192</v>
      </c>
      <c r="C229" s="28" t="s">
        <v>719</v>
      </c>
      <c r="D229" s="81" t="s">
        <v>132</v>
      </c>
      <c r="E229" s="64" t="s">
        <v>111</v>
      </c>
      <c r="F229" s="114" t="s">
        <v>142</v>
      </c>
      <c r="G229" s="146" t="s">
        <v>720</v>
      </c>
      <c r="H229" s="130">
        <v>1128454001</v>
      </c>
      <c r="I229" s="147">
        <v>6879081</v>
      </c>
      <c r="J229" s="148">
        <v>60153567</v>
      </c>
      <c r="K229" s="69" t="s">
        <v>721</v>
      </c>
      <c r="L229" s="96" t="s">
        <v>48</v>
      </c>
      <c r="M229" s="97" t="s">
        <v>137</v>
      </c>
      <c r="N229" s="98" cm="1">
        <f t="array" ref="N229">_xlfn.XLOOKUP(Contrato[[#This Row],[SUPERVISOR TITULAR]],[1]!PERSONAL_ACTIVO_2024[[#All],[Nombre completo]],[1]!PERSONAL_ACTIVO_2024[[#All],[Documento identidad]],"",0)</f>
        <v>70565097</v>
      </c>
      <c r="O229" s="97" t="s">
        <v>622</v>
      </c>
      <c r="P229" s="99" cm="1">
        <f t="array" ref="P229">_xlfn.XLOOKUP(Contrato[[#This Row],[SUPERVISOR SUPLENTE ]],[1]!PERSONAL_ACTIVO_2024[[#All],[Nombre completo]],[1]!PERSONAL_ACTIVO_2024[[#All],[Documento identidad]],"",0)</f>
        <v>3567952</v>
      </c>
      <c r="Q229" s="159">
        <v>249</v>
      </c>
      <c r="R229" s="42" t="str" cm="1">
        <f t="array" ref="R229">_xlfn.XLOOKUP(Contrato[[#This Row],[CDP]],[1]!DISPONIBILIDADES_2024[[#All],[consecutivo]],[1]!DISPONIBILIDADES_2024[[#All],[fecha_aprobacion]],"",0)</f>
        <v>23/02/2024 14:02</v>
      </c>
      <c r="S229" s="43">
        <f>SUMIF([1]!DISPONIBILIDADES_2024[[#All],[consecutivo]],Contrato[[#This Row],[CDP]],[1]!DISPONIBILIDADES_2024[[#All],[valor_total_rubro]])</f>
        <v>0</v>
      </c>
      <c r="T229" s="44" cm="1">
        <f t="array" ref="T229">_xlfn.XLOOKUP(Contrato[[#This Row],[CONTRATO]]&amp;Contrato[[#This Row],[CDP]],[1]!Corr_Contr_CDP[[#All],[CONTRATO-CDP]],[1]!Corr_Contr_CDP[[#All],[CRP]],_xlfn.XLOOKUP(Contrato[[#This Row],[CDP]],[1]!COMPROMISOS_2024[[#All],[disponibilidad]],[1]!COMPROMISOS_2024[[#All],[consecutivo]],"",0),0)</f>
        <v>1833</v>
      </c>
      <c r="U229" s="45" t="str" cm="1">
        <f t="array" ref="U229">+_xlfn.XLOOKUP(Contrato[[#This Row],[RCP]],[1]!COMPROMISOS_2024[[#All],[consecutivo]],[1]!COMPROMISOS_2024[[#All],[fecha_aprobacion]],"",0)</f>
        <v>12/03/2024 12:52</v>
      </c>
      <c r="V229" s="46">
        <f>SUMIF([1]!COMPROMISOS_2024[[#All],[consecutivo]],Contrato[[#This Row],[RCP]],[1]!COMPROMISOS_2024[[#All],[valor_total]])</f>
        <v>60153567</v>
      </c>
      <c r="W229" s="47">
        <v>45363</v>
      </c>
      <c r="X229" s="47">
        <v>45366</v>
      </c>
      <c r="Y229" s="48">
        <v>45364</v>
      </c>
      <c r="Z229" s="49">
        <v>45577</v>
      </c>
      <c r="AA229" s="189" t="s">
        <v>722</v>
      </c>
      <c r="AB229" s="186" t="s">
        <v>264</v>
      </c>
      <c r="AC229" s="160"/>
      <c r="AD229" s="103">
        <v>202000003996</v>
      </c>
      <c r="AE229" s="54" t="s">
        <v>75</v>
      </c>
      <c r="AF229" s="55" t="str">
        <f>TEXT(LEFT(Contrato[[#This Row],[CONTRATO]],3),"0")</f>
        <v>192</v>
      </c>
      <c r="AG229" s="55" t="str">
        <f>IF(LEN(Contrato[[#This Row],[Contrato2]])=3,Contrato[[#This Row],[Contrato2]],TEXT(Contrato[[#This Row],[Contrato2]],"000"))</f>
        <v>192</v>
      </c>
      <c r="AH229" s="56">
        <f ca="1">IFERROR(_xlfn.DAYS(Contrato[[#This Row],[Fecha Proyectada liquidación]],TODAY())/30,"")</f>
        <v>-0.53333333333333333</v>
      </c>
      <c r="AI229" s="57">
        <f>+Contrato[[#This Row],[FECHA TERMINACIÓN ]]+120</f>
        <v>45697</v>
      </c>
      <c r="AK229" s="59" t="str">
        <f ca="1">IF(Contrato[[#This Row],[FECHA TERMINACIÓN ]]&lt;TODAY(), "Terminado",IF(ISNUMBER(Contrato[[#This Row],[Fecha Real de liquiidación ]]),"Liquidado",IF(Contrato[[#This Row],[FECHA TERMINACIÓN ]]&gt;=TODAY(),"En ejecución","")))</f>
        <v>Terminado</v>
      </c>
      <c r="AL229" s="60">
        <f>SUMIF([1]!COMPROMISOS_2024[[#All],[consecutivo]],Contrato[[#This Row],[RCP]],[1]!COMPROMISOS_2024[[#All],[Total pagado]])</f>
        <v>60153567</v>
      </c>
      <c r="AM229" s="61">
        <f>IFERROR(Contrato[[#This Row],[Pagos]]/Contrato[[#This Row],[VALOR CONTRATO]],0)</f>
        <v>1</v>
      </c>
      <c r="AN229" s="104">
        <f>+Contrato[[#This Row],[VALOR CONTRATO]]-Contrato[[#This Row],[Pagos]]</f>
        <v>0</v>
      </c>
      <c r="AO229" s="54" t="str" cm="1">
        <f t="array" ref="AO229">_xlfn.XLOOKUP(Contrato[[#This Row],[DOCUMENTO ]],[1]!PERSONAL_ACTIVO_2024[[#All],[Documento identidad]],[1]!PERSONAL_ACTIVO_2024[[#All],[Mail ]],0,0)</f>
        <v>jvelasquez@indeportesantioquia.gov.co</v>
      </c>
      <c r="AP229" s="54" t="str" cm="1">
        <f t="array" ref="AP229">_xlfn.XLOOKUP(Contrato[[#This Row],[DOCUMENTO]],[1]!PERSONAL_ACTIVO_2024[[#All],[Documento identidad]],[1]!PERSONAL_ACTIVO_2024[[#All],[Mail ]],0,0)</f>
        <v>farango@indeportesantioquia.gov.co</v>
      </c>
      <c r="AQ229" s="54" t="str" cm="1">
        <f t="array" ref="AQ229">IF(ISBLANK(Contrato[[#This Row],[DEPENDENCIA ]]),0,IFERROR(_xlfn.XLOOKUP(Contrato[[#This Row],[DEPENDENCIA ]],[1]!PERSONAL_ACTIVO_2024[[#All],[Dependencia]],[1]!PERSONAL_ACTIVO_2024[[#All],[Mail ]],0,0),0))</f>
        <v>fcardona@indeportesantioquia.gov.co</v>
      </c>
    </row>
    <row r="230" spans="1:43" s="54" customFormat="1" ht="34.5" customHeight="1" x14ac:dyDescent="0.25">
      <c r="A230" s="54">
        <v>1139</v>
      </c>
      <c r="B230" s="26">
        <v>192</v>
      </c>
      <c r="C230" s="28" t="s">
        <v>723</v>
      </c>
      <c r="D230" s="81" t="s">
        <v>132</v>
      </c>
      <c r="E230" s="64" t="s">
        <v>117</v>
      </c>
      <c r="F230" s="114" t="s">
        <v>142</v>
      </c>
      <c r="G230" s="146" t="s">
        <v>720</v>
      </c>
      <c r="H230" s="130">
        <v>1128454001</v>
      </c>
      <c r="I230" s="147">
        <v>6879081</v>
      </c>
      <c r="J230" s="95">
        <v>25985611</v>
      </c>
      <c r="K230" s="69" t="s">
        <v>635</v>
      </c>
      <c r="L230" s="96" t="s">
        <v>724</v>
      </c>
      <c r="M230" s="97" t="s">
        <v>137</v>
      </c>
      <c r="N230" s="98" cm="1">
        <f t="array" ref="N230">_xlfn.XLOOKUP(Contrato[[#This Row],[SUPERVISOR TITULAR]],[1]!PERSONAL_ACTIVO_2024[[#All],[Nombre completo]],[1]!PERSONAL_ACTIVO_2024[[#All],[Documento identidad]],"",0)</f>
        <v>70565097</v>
      </c>
      <c r="O230" s="97" t="s">
        <v>622</v>
      </c>
      <c r="P230" s="99" cm="1">
        <f t="array" ref="P230">_xlfn.XLOOKUP(Contrato[[#This Row],[SUPERVISOR SUPLENTE ]],[1]!PERSONAL_ACTIVO_2024[[#All],[Nombre completo]],[1]!PERSONAL_ACTIVO_2024[[#All],[Documento identidad]],"",0)</f>
        <v>3567952</v>
      </c>
      <c r="Q230" s="100">
        <v>937</v>
      </c>
      <c r="R230" s="42" t="str" cm="1">
        <f t="array" ref="R230">_xlfn.XLOOKUP(Contrato[[#This Row],[CDP]],[1]!DISPONIBILIDADES_2024[[#All],[consecutivo]],[1]!DISPONIBILIDADES_2024[[#All],[fecha_aprobacion]],"",0)</f>
        <v>11/09/2024 17:11</v>
      </c>
      <c r="S230" s="43">
        <f>SUMIF([1]!DISPONIBILIDADES_2024[[#All],[consecutivo]],Contrato[[#This Row],[CDP]],[1]!DISPONIBILIDADES_2024[[#All],[valor_total_rubro]])</f>
        <v>0</v>
      </c>
      <c r="T230" s="44" cm="1">
        <f t="array" ref="T230">_xlfn.XLOOKUP(Contrato[[#This Row],[CONTRATO]]&amp;Contrato[[#This Row],[CDP]],[1]!Corr_Contr_CDP[[#All],[CONTRATO-CDP]],[1]!Corr_Contr_CDP[[#All],[CRP]],_xlfn.XLOOKUP(Contrato[[#This Row],[CDP]],[1]!COMPROMISOS_2024[[#All],[disponibilidad]],[1]!COMPROMISOS_2024[[#All],[consecutivo]],"",0),0)</f>
        <v>10294</v>
      </c>
      <c r="U230" s="45" t="str" cm="1">
        <f t="array" ref="U230">+_xlfn.XLOOKUP(Contrato[[#This Row],[RCP]],[1]!COMPROMISOS_2024[[#All],[consecutivo]],[1]!COMPROMISOS_2024[[#All],[fecha_aprobacion]],"",0)</f>
        <v>11/10/2024 10:54</v>
      </c>
      <c r="V230" s="46">
        <f>SUMIF([1]!COMPROMISOS_2024[[#All],[consecutivo]],Contrato[[#This Row],[RCP]],[1]!COMPROMISOS_2024[[#All],[valor_total]])</f>
        <v>25985611</v>
      </c>
      <c r="W230" s="47">
        <v>45576</v>
      </c>
      <c r="X230" s="47">
        <v>45576</v>
      </c>
      <c r="Y230" s="48">
        <v>45578</v>
      </c>
      <c r="Z230" s="49">
        <v>45656</v>
      </c>
      <c r="AA230" s="202"/>
      <c r="AB230" s="160" t="s">
        <v>725</v>
      </c>
      <c r="AC230" s="163"/>
      <c r="AD230" s="103"/>
      <c r="AF230" s="55" t="str">
        <f>TEXT(LEFT(Contrato[[#This Row],[CONTRATO]],3),"0")</f>
        <v>192</v>
      </c>
      <c r="AG230" s="55" t="str">
        <f>IF(LEN(Contrato[[#This Row],[Contrato2]])=3,Contrato[[#This Row],[Contrato2]],TEXT(Contrato[[#This Row],[Contrato2]],"000"))</f>
        <v>192</v>
      </c>
      <c r="AH230" s="56">
        <f ca="1">IFERROR(_xlfn.DAYS(Contrato[[#This Row],[Fecha Proyectada liquidación]],TODAY())/30,"")</f>
        <v>2.1</v>
      </c>
      <c r="AI230" s="57">
        <f>+Contrato[[#This Row],[FECHA TERMINACIÓN ]]+120</f>
        <v>45776</v>
      </c>
      <c r="AK230" s="59" t="str">
        <f ca="1">IF(Contrato[[#This Row],[FECHA TERMINACIÓN ]]&lt;TODAY(), "Terminado",IF(ISNUMBER(Contrato[[#This Row],[Fecha Real de liquiidación ]]),"Liquidado",IF(Contrato[[#This Row],[FECHA TERMINACIÓN ]]&gt;=TODAY(),"En ejecución","")))</f>
        <v>Terminado</v>
      </c>
      <c r="AL230" s="60">
        <f>SUMIF([1]!COMPROMISOS_2024[[#All],[consecutivo]],Contrato[[#This Row],[RCP]],[1]!COMPROMISOS_2024[[#All],[Total pagado]])</f>
        <v>23571327</v>
      </c>
      <c r="AM230" s="61">
        <f>IFERROR(Contrato[[#This Row],[Pagos]]/Contrato[[#This Row],[VALOR CONTRATO]],0)</f>
        <v>0.90709150537195371</v>
      </c>
      <c r="AN230" s="104">
        <f>+Contrato[[#This Row],[VALOR CONTRATO]]-Contrato[[#This Row],[Pagos]]</f>
        <v>2414284</v>
      </c>
      <c r="AO230" s="54" t="str" cm="1">
        <f t="array" ref="AO230">_xlfn.XLOOKUP(Contrato[[#This Row],[DOCUMENTO ]],[1]!PERSONAL_ACTIVO_2024[[#All],[Documento identidad]],[1]!PERSONAL_ACTIVO_2024[[#All],[Mail ]],0,0)</f>
        <v>jvelasquez@indeportesantioquia.gov.co</v>
      </c>
      <c r="AP230" s="54" t="str" cm="1">
        <f t="array" ref="AP230">_xlfn.XLOOKUP(Contrato[[#This Row],[DOCUMENTO]],[1]!PERSONAL_ACTIVO_2024[[#All],[Documento identidad]],[1]!PERSONAL_ACTIVO_2024[[#All],[Mail ]],0,0)</f>
        <v>farango@indeportesantioquia.gov.co</v>
      </c>
      <c r="AQ230" s="54" t="str" cm="1">
        <f t="array" ref="AQ230">IF(ISBLANK(Contrato[[#This Row],[DEPENDENCIA ]]),0,IFERROR(_xlfn.XLOOKUP(Contrato[[#This Row],[DEPENDENCIA ]],[1]!PERSONAL_ACTIVO_2024[[#All],[Dependencia]],[1]!PERSONAL_ACTIVO_2024[[#All],[Mail ]],0,0),0))</f>
        <v>fcardona@indeportesantioquia.gov.co</v>
      </c>
    </row>
    <row r="231" spans="1:43" s="54" customFormat="1" ht="34.5" customHeight="1" x14ac:dyDescent="0.25">
      <c r="A231" s="27">
        <v>540</v>
      </c>
      <c r="B231" s="26">
        <v>193</v>
      </c>
      <c r="C231" s="28" t="s">
        <v>726</v>
      </c>
      <c r="D231" s="81" t="s">
        <v>132</v>
      </c>
      <c r="E231" s="64" t="s">
        <v>111</v>
      </c>
      <c r="F231" s="114" t="s">
        <v>142</v>
      </c>
      <c r="G231" s="146" t="s">
        <v>727</v>
      </c>
      <c r="H231" s="130">
        <v>1128432065</v>
      </c>
      <c r="I231" s="147">
        <v>3379853</v>
      </c>
      <c r="J231" s="148">
        <v>34658971</v>
      </c>
      <c r="K231" s="69" t="s">
        <v>728</v>
      </c>
      <c r="L231" s="96" t="s">
        <v>48</v>
      </c>
      <c r="M231" s="97" t="s">
        <v>729</v>
      </c>
      <c r="N231" s="98" cm="1">
        <f t="array" ref="N231">_xlfn.XLOOKUP(Contrato[[#This Row],[SUPERVISOR TITULAR]],[1]!PERSONAL_ACTIVO_2024[[#All],[Nombre completo]],[1]!PERSONAL_ACTIVO_2024[[#All],[Documento identidad]],"",0)</f>
        <v>39176038</v>
      </c>
      <c r="O231" s="97" t="s">
        <v>730</v>
      </c>
      <c r="P231" s="99" cm="1">
        <f t="array" ref="P231">_xlfn.XLOOKUP(Contrato[[#This Row],[SUPERVISOR SUPLENTE ]],[1]!PERSONAL_ACTIVO_2024[[#All],[Nombre completo]],[1]!PERSONAL_ACTIVO_2024[[#All],[Documento identidad]],"",0)</f>
        <v>43671828</v>
      </c>
      <c r="Q231" s="159">
        <v>229</v>
      </c>
      <c r="R231" s="42" t="str" cm="1">
        <f t="array" ref="R231">_xlfn.XLOOKUP(Contrato[[#This Row],[CDP]],[1]!DISPONIBILIDADES_2024[[#All],[consecutivo]],[1]!DISPONIBILIDADES_2024[[#All],[fecha_aprobacion]],"",0)</f>
        <v>15/02/2024 9:24</v>
      </c>
      <c r="S231" s="43">
        <f>SUMIF([1]!DISPONIBILIDADES_2024[[#All],[consecutivo]],Contrato[[#This Row],[CDP]],[1]!DISPONIBILIDADES_2024[[#All],[valor_total_rubro]])</f>
        <v>0</v>
      </c>
      <c r="T231" s="44" cm="1">
        <f t="array" ref="T231">_xlfn.XLOOKUP(Contrato[[#This Row],[CONTRATO]]&amp;Contrato[[#This Row],[CDP]],[1]!Corr_Contr_CDP[[#All],[CONTRATO-CDP]],[1]!Corr_Contr_CDP[[#All],[CRP]],_xlfn.XLOOKUP(Contrato[[#This Row],[CDP]],[1]!COMPROMISOS_2024[[#All],[disponibilidad]],[1]!COMPROMISOS_2024[[#All],[consecutivo]],"",0),0)</f>
        <v>1827</v>
      </c>
      <c r="U231" s="45" t="str" cm="1">
        <f t="array" ref="U231">+_xlfn.XLOOKUP(Contrato[[#This Row],[RCP]],[1]!COMPROMISOS_2024[[#All],[consecutivo]],[1]!COMPROMISOS_2024[[#All],[fecha_aprobacion]],"",0)</f>
        <v>10/03/2024 12:44</v>
      </c>
      <c r="V231" s="46">
        <f>SUMIF([1]!COMPROMISOS_2024[[#All],[consecutivo]],Contrato[[#This Row],[RCP]],[1]!COMPROMISOS_2024[[#All],[valor_total]])</f>
        <v>34658971</v>
      </c>
      <c r="W231" s="47">
        <v>45359</v>
      </c>
      <c r="X231" s="47">
        <v>45362</v>
      </c>
      <c r="Y231" s="48">
        <v>45362</v>
      </c>
      <c r="Z231" s="49">
        <v>45575</v>
      </c>
      <c r="AA231" s="185" t="s">
        <v>731</v>
      </c>
      <c r="AB231" s="186" t="s">
        <v>264</v>
      </c>
      <c r="AC231" s="160"/>
      <c r="AD231" s="103">
        <v>202000003997</v>
      </c>
      <c r="AE231" s="54" t="s">
        <v>75</v>
      </c>
      <c r="AF231" s="55" t="str">
        <f>TEXT(LEFT(Contrato[[#This Row],[CONTRATO]],3),"0")</f>
        <v>193</v>
      </c>
      <c r="AG231" s="55" t="str">
        <f>IF(LEN(Contrato[[#This Row],[Contrato2]])=3,Contrato[[#This Row],[Contrato2]],TEXT(Contrato[[#This Row],[Contrato2]],"000"))</f>
        <v>193</v>
      </c>
      <c r="AH231" s="56">
        <f ca="1">IFERROR(_xlfn.DAYS(Contrato[[#This Row],[Fecha Proyectada liquidación]],TODAY())/30,"")</f>
        <v>-0.6</v>
      </c>
      <c r="AI231" s="57">
        <f>+Contrato[[#This Row],[FECHA TERMINACIÓN ]]+120</f>
        <v>45695</v>
      </c>
      <c r="AK231" s="59" t="str">
        <f ca="1">IF(Contrato[[#This Row],[FECHA TERMINACIÓN ]]&lt;TODAY(), "Terminado",IF(ISNUMBER(Contrato[[#This Row],[Fecha Real de liquiidación ]]),"Liquidado",IF(Contrato[[#This Row],[FECHA TERMINACIÓN ]]&gt;=TODAY(),"En ejecución","")))</f>
        <v>Terminado</v>
      </c>
      <c r="AL231" s="60">
        <f>SUMIF([1]!COMPROMISOS_2024[[#All],[consecutivo]],Contrato[[#This Row],[RCP]],[1]!COMPROMISOS_2024[[#All],[Total pagado]])</f>
        <v>33833644</v>
      </c>
      <c r="AM231" s="61">
        <f>IFERROR(Contrato[[#This Row],[Pagos]]/Contrato[[#This Row],[VALOR CONTRATO]],0)</f>
        <v>0.97618720417291094</v>
      </c>
      <c r="AN231" s="104">
        <f>+Contrato[[#This Row],[VALOR CONTRATO]]-Contrato[[#This Row],[Pagos]]</f>
        <v>825327</v>
      </c>
      <c r="AO231" s="54" t="str" cm="1">
        <f t="array" ref="AO231">_xlfn.XLOOKUP(Contrato[[#This Row],[DOCUMENTO ]],[1]!PERSONAL_ACTIVO_2024[[#All],[Documento identidad]],[1]!PERSONAL_ACTIVO_2024[[#All],[Mail ]],0,0)</f>
        <v>oquiroz@indeportesantioquia.gov.co</v>
      </c>
      <c r="AP231" s="54" t="str" cm="1">
        <f t="array" ref="AP231">_xlfn.XLOOKUP(Contrato[[#This Row],[DOCUMENTO]],[1]!PERSONAL_ACTIVO_2024[[#All],[Documento identidad]],[1]!PERSONAL_ACTIVO_2024[[#All],[Mail ]],0,0)</f>
        <v>mquintero@indeportesantioquia.gov.co</v>
      </c>
      <c r="AQ231" s="54" t="str" cm="1">
        <f t="array" ref="AQ231">IF(ISBLANK(Contrato[[#This Row],[DEPENDENCIA ]]),0,IFERROR(_xlfn.XLOOKUP(Contrato[[#This Row],[DEPENDENCIA ]],[1]!PERSONAL_ACTIVO_2024[[#All],[Dependencia]],[1]!PERSONAL_ACTIVO_2024[[#All],[Mail ]],0,0),0))</f>
        <v>fcardona@indeportesantioquia.gov.co</v>
      </c>
    </row>
    <row r="232" spans="1:43" s="54" customFormat="1" ht="34.5" customHeight="1" x14ac:dyDescent="0.25">
      <c r="A232" s="54">
        <v>1158</v>
      </c>
      <c r="B232" s="26">
        <v>193</v>
      </c>
      <c r="C232" s="28" t="s">
        <v>732</v>
      </c>
      <c r="D232" s="81" t="s">
        <v>132</v>
      </c>
      <c r="E232" s="64" t="s">
        <v>117</v>
      </c>
      <c r="F232" s="114" t="s">
        <v>142</v>
      </c>
      <c r="G232" s="146" t="s">
        <v>727</v>
      </c>
      <c r="H232" s="130">
        <v>1128432065</v>
      </c>
      <c r="I232" s="147">
        <v>3379853</v>
      </c>
      <c r="J232" s="95">
        <v>11012941</v>
      </c>
      <c r="K232" s="69" t="s">
        <v>733</v>
      </c>
      <c r="L232" s="96" t="s">
        <v>724</v>
      </c>
      <c r="M232" s="97" t="s">
        <v>729</v>
      </c>
      <c r="N232" s="108" cm="1">
        <f t="array" ref="N232">_xlfn.XLOOKUP(Contrato[[#This Row],[SUPERVISOR TITULAR]],[1]!PERSONAL_ACTIVO_2024[[#All],[Nombre completo]],[1]!PERSONAL_ACTIVO_2024[[#All],[Documento identidad]],"",0)</f>
        <v>39176038</v>
      </c>
      <c r="O232" s="97" t="s">
        <v>730</v>
      </c>
      <c r="P232" s="40" cm="1">
        <f t="array" ref="P232">_xlfn.XLOOKUP(Contrato[[#This Row],[SUPERVISOR SUPLENTE ]],[1]!PERSONAL_ACTIVO_2024[[#All],[Nombre completo]],[1]!PERSONAL_ACTIVO_2024[[#All],[Documento identidad]],"",0)</f>
        <v>43671828</v>
      </c>
      <c r="Q232" s="100">
        <v>962</v>
      </c>
      <c r="R232" s="42" t="str" cm="1">
        <f t="array" ref="R232">_xlfn.XLOOKUP(Contrato[[#This Row],[CDP]],[1]!DISPONIBILIDADES_2024[[#All],[consecutivo]],[1]!DISPONIBILIDADES_2024[[#All],[fecha_aprobacion]],"",0)</f>
        <v>17/09/2024 17:29</v>
      </c>
      <c r="S232" s="43">
        <f>SUMIF([1]!DISPONIBILIDADES_2024[[#All],[consecutivo]],Contrato[[#This Row],[CDP]],[1]!DISPONIBILIDADES_2024[[#All],[valor_total_rubro]])</f>
        <v>0</v>
      </c>
      <c r="T232" s="44" cm="1">
        <f t="array" ref="T232">_xlfn.XLOOKUP(Contrato[[#This Row],[CONTRATO]]&amp;Contrato[[#This Row],[CDP]],[1]!Corr_Contr_CDP[[#All],[CONTRATO-CDP]],[1]!Corr_Contr_CDP[[#All],[CRP]],_xlfn.XLOOKUP(Contrato[[#This Row],[CDP]],[1]!COMPROMISOS_2024[[#All],[disponibilidad]],[1]!COMPROMISOS_2024[[#All],[consecutivo]],"",0),0)</f>
        <v>10234</v>
      </c>
      <c r="U232" s="45" t="str" cm="1">
        <f t="array" ref="U232">+_xlfn.XLOOKUP(Contrato[[#This Row],[RCP]],[1]!COMPROMISOS_2024[[#All],[consecutivo]],[1]!COMPROMISOS_2024[[#All],[fecha_aprobacion]],"",0)</f>
        <v>9/10/2024 10:45</v>
      </c>
      <c r="V232" s="46">
        <f>SUMIF([1]!COMPROMISOS_2024[[#All],[consecutivo]],Contrato[[#This Row],[RCP]],[1]!COMPROMISOS_2024[[#All],[valor_total]])</f>
        <v>11012941</v>
      </c>
      <c r="W232" s="47">
        <v>45573</v>
      </c>
      <c r="X232" s="47">
        <v>45574</v>
      </c>
      <c r="Y232" s="48">
        <v>45576</v>
      </c>
      <c r="Z232" s="49">
        <v>45656</v>
      </c>
      <c r="AA232" s="202"/>
      <c r="AB232" s="160" t="s">
        <v>734</v>
      </c>
      <c r="AC232" s="163"/>
      <c r="AD232" s="103"/>
      <c r="AF232" s="55" t="str">
        <f>TEXT(LEFT(Contrato[[#This Row],[CONTRATO]],3),"0")</f>
        <v>193</v>
      </c>
      <c r="AG232" s="55" t="str">
        <f>IF(LEN(Contrato[[#This Row],[Contrato2]])=3,Contrato[[#This Row],[Contrato2]],TEXT(Contrato[[#This Row],[Contrato2]],"000"))</f>
        <v>193</v>
      </c>
      <c r="AH232" s="56">
        <f ca="1">IFERROR(_xlfn.DAYS(Contrato[[#This Row],[Fecha Proyectada liquidación]],TODAY())/30,"")</f>
        <v>2.1</v>
      </c>
      <c r="AI232" s="57">
        <f>+Contrato[[#This Row],[FECHA TERMINACIÓN ]]+120</f>
        <v>45776</v>
      </c>
      <c r="AK232" s="59" t="str">
        <f ca="1">IF(Contrato[[#This Row],[FECHA TERMINACIÓN ]]&lt;TODAY(), "Terminado",IF(ISNUMBER(Contrato[[#This Row],[Fecha Real de liquiidación ]]),"Liquidado",IF(Contrato[[#This Row],[FECHA TERMINACIÓN ]]&gt;=TODAY(),"En ejecución","")))</f>
        <v>Terminado</v>
      </c>
      <c r="AL232" s="60">
        <f>SUMIF([1]!COMPROMISOS_2024[[#All],[consecutivo]],Contrato[[#This Row],[RCP]],[1]!COMPROMISOS_2024[[#All],[Total pagado]])</f>
        <v>9012941</v>
      </c>
      <c r="AM232" s="61">
        <f>IFERROR(Contrato[[#This Row],[Pagos]]/Contrato[[#This Row],[VALOR CONTRATO]],0)</f>
        <v>0.81839546765936544</v>
      </c>
      <c r="AN232" s="104">
        <f>+Contrato[[#This Row],[VALOR CONTRATO]]-Contrato[[#This Row],[Pagos]]</f>
        <v>2000000</v>
      </c>
      <c r="AO232" s="54" t="str" cm="1">
        <f t="array" ref="AO232">_xlfn.XLOOKUP(Contrato[[#This Row],[DOCUMENTO ]],[1]!PERSONAL_ACTIVO_2024[[#All],[Documento identidad]],[1]!PERSONAL_ACTIVO_2024[[#All],[Mail ]],0,0)</f>
        <v>oquiroz@indeportesantioquia.gov.co</v>
      </c>
      <c r="AP232" s="54" t="str" cm="1">
        <f t="array" ref="AP232">_xlfn.XLOOKUP(Contrato[[#This Row],[DOCUMENTO]],[1]!PERSONAL_ACTIVO_2024[[#All],[Documento identidad]],[1]!PERSONAL_ACTIVO_2024[[#All],[Mail ]],0,0)</f>
        <v>mquintero@indeportesantioquia.gov.co</v>
      </c>
      <c r="AQ232" s="54" t="str" cm="1">
        <f t="array" ref="AQ232">IF(ISBLANK(Contrato[[#This Row],[DEPENDENCIA ]]),0,IFERROR(_xlfn.XLOOKUP(Contrato[[#This Row],[DEPENDENCIA ]],[1]!PERSONAL_ACTIVO_2024[[#All],[Dependencia]],[1]!PERSONAL_ACTIVO_2024[[#All],[Mail ]],0,0),0))</f>
        <v>fcardona@indeportesantioquia.gov.co</v>
      </c>
    </row>
    <row r="233" spans="1:43" s="54" customFormat="1" ht="34.5" customHeight="1" x14ac:dyDescent="0.25">
      <c r="A233" s="27">
        <v>575</v>
      </c>
      <c r="B233" s="26">
        <v>194</v>
      </c>
      <c r="C233" s="28" t="s">
        <v>735</v>
      </c>
      <c r="D233" s="81" t="s">
        <v>132</v>
      </c>
      <c r="E233" s="64" t="s">
        <v>736</v>
      </c>
      <c r="F233" s="114" t="s">
        <v>142</v>
      </c>
      <c r="G233" s="146" t="s">
        <v>737</v>
      </c>
      <c r="H233" s="130">
        <v>890908939</v>
      </c>
      <c r="I233" s="147" t="s">
        <v>48</v>
      </c>
      <c r="J233" s="148">
        <v>40000000</v>
      </c>
      <c r="K233" s="113" t="s">
        <v>48</v>
      </c>
      <c r="L233" s="96" t="s">
        <v>48</v>
      </c>
      <c r="M233" s="97" t="s">
        <v>169</v>
      </c>
      <c r="N233" s="98" cm="1">
        <f t="array" ref="N233">_xlfn.XLOOKUP(Contrato[[#This Row],[SUPERVISOR TITULAR]],[1]!PERSONAL_ACTIVO_2024[[#All],[Nombre completo]],[1]!PERSONAL_ACTIVO_2024[[#All],[Documento identidad]],"",0)</f>
        <v>1152209809</v>
      </c>
      <c r="O233" s="97" t="s">
        <v>168</v>
      </c>
      <c r="P233" s="99" cm="1">
        <f t="array" ref="P233">_xlfn.XLOOKUP(Contrato[[#This Row],[SUPERVISOR SUPLENTE ]],[1]!PERSONAL_ACTIVO_2024[[#All],[Nombre completo]],[1]!PERSONAL_ACTIVO_2024[[#All],[Documento identidad]],"",0)</f>
        <v>21509270</v>
      </c>
      <c r="Q233" s="159">
        <v>287</v>
      </c>
      <c r="R233" s="42" t="str" cm="1">
        <f t="array" ref="R233">_xlfn.XLOOKUP(Contrato[[#This Row],[CDP]],[1]!DISPONIBILIDADES_2024[[#All],[consecutivo]],[1]!DISPONIBILIDADES_2024[[#All],[fecha_aprobacion]],"",0)</f>
        <v>29/02/2024 0:00</v>
      </c>
      <c r="S233" s="43">
        <f>SUMIF([1]!DISPONIBILIDADES_2024[[#All],[consecutivo]],Contrato[[#This Row],[CDP]],[1]!DISPONIBILIDADES_2024[[#All],[valor_total_rubro]])</f>
        <v>0</v>
      </c>
      <c r="T233" s="44" cm="1">
        <f t="array" ref="T233">_xlfn.XLOOKUP(Contrato[[#This Row],[CONTRATO]]&amp;Contrato[[#This Row],[CDP]],[1]!Corr_Contr_CDP[[#All],[CONTRATO-CDP]],[1]!Corr_Contr_CDP[[#All],[CRP]],_xlfn.XLOOKUP(Contrato[[#This Row],[CDP]],[1]!COMPROMISOS_2024[[#All],[disponibilidad]],[1]!COMPROMISOS_2024[[#All],[consecutivo]],"",0),0)</f>
        <v>1302</v>
      </c>
      <c r="U233" s="45" t="str" cm="1">
        <f t="array" ref="U233">+_xlfn.XLOOKUP(Contrato[[#This Row],[RCP]],[1]!COMPROMISOS_2024[[#All],[consecutivo]],[1]!COMPROMISOS_2024[[#All],[fecha_aprobacion]],"",0)</f>
        <v>5/03/2024 7:18</v>
      </c>
      <c r="V233" s="46">
        <f>SUMIF([1]!COMPROMISOS_2024[[#All],[consecutivo]],Contrato[[#This Row],[RCP]],[1]!COMPROMISOS_2024[[#All],[valor_total]])</f>
        <v>40000000</v>
      </c>
      <c r="W233" s="47">
        <v>45355</v>
      </c>
      <c r="X233" s="47">
        <v>45356</v>
      </c>
      <c r="Y233" s="48">
        <v>45356</v>
      </c>
      <c r="Z233" s="49">
        <v>45416</v>
      </c>
      <c r="AA233" s="209" t="s">
        <v>738</v>
      </c>
      <c r="AB233" s="160" t="s">
        <v>68</v>
      </c>
      <c r="AC233" s="160"/>
      <c r="AD233" s="103">
        <v>202000003998</v>
      </c>
      <c r="AE233" s="54" t="s">
        <v>75</v>
      </c>
      <c r="AF233" s="55" t="str">
        <f>TEXT(LEFT(Contrato[[#This Row],[CONTRATO]],3),"0")</f>
        <v>194</v>
      </c>
      <c r="AG233" s="55" t="str">
        <f>IF(LEN(Contrato[[#This Row],[Contrato2]])=3,Contrato[[#This Row],[Contrato2]],TEXT(Contrato[[#This Row],[Contrato2]],"000"))</f>
        <v>194</v>
      </c>
      <c r="AH233" s="56">
        <f ca="1">IFERROR(_xlfn.DAYS(Contrato[[#This Row],[Fecha Proyectada liquidación]],TODAY())/30,"")</f>
        <v>-5.9</v>
      </c>
      <c r="AI233" s="57">
        <f>+Contrato[[#This Row],[FECHA TERMINACIÓN ]]+120</f>
        <v>45536</v>
      </c>
      <c r="AJ233" s="210"/>
      <c r="AK233" s="59" t="str">
        <f ca="1">IF(Contrato[[#This Row],[FECHA TERMINACIÓN ]]&lt;TODAY(), "Terminado",IF(ISNUMBER(Contrato[[#This Row],[Fecha Real de liquiidación ]]),"Liquidado",IF(Contrato[[#This Row],[FECHA TERMINACIÓN ]]&gt;=TODAY(),"En ejecución","")))</f>
        <v>Terminado</v>
      </c>
      <c r="AL233" s="60">
        <f>SUMIF([1]!COMPROMISOS_2024[[#All],[consecutivo]],Contrato[[#This Row],[RCP]],[1]!COMPROMISOS_2024[[#All],[Total pagado]])</f>
        <v>40000000</v>
      </c>
      <c r="AM233" s="61">
        <f>IFERROR(Contrato[[#This Row],[Pagos]]/Contrato[[#This Row],[VALOR CONTRATO]],0)</f>
        <v>1</v>
      </c>
      <c r="AN233" s="104">
        <f>+Contrato[[#This Row],[VALOR CONTRATO]]-Contrato[[#This Row],[Pagos]]</f>
        <v>0</v>
      </c>
      <c r="AO233" s="54" t="str" cm="1">
        <f t="array" ref="AO233">_xlfn.XLOOKUP(Contrato[[#This Row],[DOCUMENTO ]],[1]!PERSONAL_ACTIVO_2024[[#All],[Documento identidad]],[1]!PERSONAL_ACTIVO_2024[[#All],[Mail ]],0,0)</f>
        <v>ahiguitae@indeportesantioquia.gov.co</v>
      </c>
      <c r="AP233" s="54" t="str" cm="1">
        <f t="array" ref="AP233">_xlfn.XLOOKUP(Contrato[[#This Row],[DOCUMENTO]],[1]!PERSONAL_ACTIVO_2024[[#All],[Documento identidad]],[1]!PERSONAL_ACTIVO_2024[[#All],[Mail ]],0,0)</f>
        <v>gsanchez@indeportesantioquia.gov.co</v>
      </c>
      <c r="AQ233" s="54" t="str" cm="1">
        <f t="array" ref="AQ233">IF(ISBLANK(Contrato[[#This Row],[DEPENDENCIA ]]),0,IFERROR(_xlfn.XLOOKUP(Contrato[[#This Row],[DEPENDENCIA ]],[1]!PERSONAL_ACTIVO_2024[[#All],[Dependencia]],[1]!PERSONAL_ACTIVO_2024[[#All],[Mail ]],0,0),0))</f>
        <v>fcardona@indeportesantioquia.gov.co</v>
      </c>
    </row>
    <row r="234" spans="1:43" s="54" customFormat="1" ht="34.5" customHeight="1" x14ac:dyDescent="0.25">
      <c r="A234" s="27">
        <v>573</v>
      </c>
      <c r="B234" s="26">
        <v>195</v>
      </c>
      <c r="C234" s="28" t="s">
        <v>739</v>
      </c>
      <c r="D234" s="81" t="s">
        <v>44</v>
      </c>
      <c r="E234" s="64" t="s">
        <v>736</v>
      </c>
      <c r="F234" s="114" t="s">
        <v>142</v>
      </c>
      <c r="G234" s="146" t="s">
        <v>740</v>
      </c>
      <c r="H234" s="130">
        <v>1128438943</v>
      </c>
      <c r="I234" s="147">
        <v>6879081</v>
      </c>
      <c r="J234" s="148">
        <v>41274486</v>
      </c>
      <c r="K234" s="54" t="s">
        <v>48</v>
      </c>
      <c r="L234" s="96" t="s">
        <v>48</v>
      </c>
      <c r="M234" s="97" t="s">
        <v>581</v>
      </c>
      <c r="N234" s="98" cm="1">
        <f t="array" ref="N234">_xlfn.XLOOKUP(Contrato[[#This Row],[SUPERVISOR TITULAR]],[1]!PERSONAL_ACTIVO_2024[[#All],[Nombre completo]],[1]!PERSONAL_ACTIVO_2024[[#All],[Documento identidad]],"",0)</f>
        <v>37864741</v>
      </c>
      <c r="O234" s="97" t="s">
        <v>587</v>
      </c>
      <c r="P234" s="99" t="str" cm="1">
        <f t="array" ref="P234">_xlfn.XLOOKUP(Contrato[[#This Row],[SUPERVISOR SUPLENTE ]],[1]!PERSONAL_ACTIVO_2024[[#All],[Nombre completo]],[1]!PERSONAL_ACTIVO_2024[[#All],[Documento identidad]],"",0)</f>
        <v/>
      </c>
      <c r="Q234" s="159">
        <v>278</v>
      </c>
      <c r="R234" s="42" t="str" cm="1">
        <f t="array" ref="R234">_xlfn.XLOOKUP(Contrato[[#This Row],[CDP]],[1]!DISPONIBILIDADES_2024[[#All],[consecutivo]],[1]!DISPONIBILIDADES_2024[[#All],[fecha_aprobacion]],"",0)</f>
        <v>27/02/2024 8:45</v>
      </c>
      <c r="S234" s="43">
        <f>SUMIF([1]!DISPONIBILIDADES_2024[[#All],[consecutivo]],Contrato[[#This Row],[CDP]],[1]!DISPONIBILIDADES_2024[[#All],[valor_total_rubro]])</f>
        <v>0</v>
      </c>
      <c r="T234" s="44" cm="1">
        <f t="array" ref="T234">_xlfn.XLOOKUP(Contrato[[#This Row],[CONTRATO]]&amp;Contrato[[#This Row],[CDP]],[1]!Corr_Contr_CDP[[#All],[CONTRATO-CDP]],[1]!Corr_Contr_CDP[[#All],[CRP]],_xlfn.XLOOKUP(Contrato[[#This Row],[CDP]],[1]!COMPROMISOS_2024[[#All],[disponibilidad]],[1]!COMPROMISOS_2024[[#All],[consecutivo]],"",0),0)</f>
        <v>1307</v>
      </c>
      <c r="U234" s="45" t="str" cm="1">
        <f t="array" ref="U234">+_xlfn.XLOOKUP(Contrato[[#This Row],[RCP]],[1]!COMPROMISOS_2024[[#All],[consecutivo]],[1]!COMPROMISOS_2024[[#All],[fecha_aprobacion]],"",0)</f>
        <v>7/03/2024 14:55</v>
      </c>
      <c r="V234" s="46">
        <f>SUMIF([1]!COMPROMISOS_2024[[#All],[consecutivo]],Contrato[[#This Row],[RCP]],[1]!COMPROMISOS_2024[[#All],[valor_total]])</f>
        <v>41274486</v>
      </c>
      <c r="W234" s="47">
        <v>45357</v>
      </c>
      <c r="X234" s="47">
        <v>45358</v>
      </c>
      <c r="Y234" s="48">
        <v>45358</v>
      </c>
      <c r="Z234" s="49">
        <v>45541</v>
      </c>
      <c r="AA234" s="189" t="s">
        <v>741</v>
      </c>
      <c r="AB234" s="186" t="s">
        <v>293</v>
      </c>
      <c r="AC234" s="160"/>
      <c r="AD234" s="103">
        <v>202000003999</v>
      </c>
      <c r="AE234" s="54" t="s">
        <v>75</v>
      </c>
      <c r="AF234" s="55" t="str">
        <f>TEXT(LEFT(Contrato[[#This Row],[CONTRATO]],3),"0")</f>
        <v>195</v>
      </c>
      <c r="AG234" s="55" t="str">
        <f>IF(LEN(Contrato[[#This Row],[Contrato2]])=3,Contrato[[#This Row],[Contrato2]],TEXT(Contrato[[#This Row],[Contrato2]],"000"))</f>
        <v>195</v>
      </c>
      <c r="AH234" s="56">
        <f ca="1">IFERROR(_xlfn.DAYS(Contrato[[#This Row],[Fecha Proyectada liquidación]],TODAY())/30,"")</f>
        <v>-1.7333333333333334</v>
      </c>
      <c r="AI234" s="57">
        <f>+Contrato[[#This Row],[FECHA TERMINACIÓN ]]+120</f>
        <v>45661</v>
      </c>
      <c r="AK234" s="59" t="str">
        <f ca="1">IF(Contrato[[#This Row],[FECHA TERMINACIÓN ]]&lt;TODAY(), "Terminado",IF(ISNUMBER(Contrato[[#This Row],[Fecha Real de liquiidación ]]),"Liquidado",IF(Contrato[[#This Row],[FECHA TERMINACIÓN ]]&gt;=TODAY(),"En ejecución","")))</f>
        <v>Terminado</v>
      </c>
      <c r="AL234" s="60">
        <f>SUMIF([1]!COMPROMISOS_2024[[#All],[consecutivo]],Contrato[[#This Row],[RCP]],[1]!COMPROMISOS_2024[[#All],[Total pagado]])</f>
        <v>41274486</v>
      </c>
      <c r="AM234" s="61">
        <f>IFERROR(Contrato[[#This Row],[Pagos]]/Contrato[[#This Row],[VALOR CONTRATO]],0)</f>
        <v>1</v>
      </c>
      <c r="AN234" s="104">
        <f>+Contrato[[#This Row],[VALOR CONTRATO]]-Contrato[[#This Row],[Pagos]]</f>
        <v>0</v>
      </c>
      <c r="AO234" s="54" t="str" cm="1">
        <f t="array" ref="AO234">_xlfn.XLOOKUP(Contrato[[#This Row],[DOCUMENTO ]],[1]!PERSONAL_ACTIVO_2024[[#All],[Documento identidad]],[1]!PERSONAL_ACTIVO_2024[[#All],[Mail ]],0,0)</f>
        <v>harroyave@indeportesantioquia.gov.co</v>
      </c>
      <c r="AP234" s="54" cm="1">
        <f t="array" ref="AP234">_xlfn.XLOOKUP(Contrato[[#This Row],[DOCUMENTO]],[1]!PERSONAL_ACTIVO_2024[[#All],[Documento identidad]],[1]!PERSONAL_ACTIVO_2024[[#All],[Mail ]],0,0)</f>
        <v>0</v>
      </c>
      <c r="AQ234" s="54" cm="1">
        <f t="array" ref="AQ234">IF(ISBLANK(Contrato[[#This Row],[DEPENDENCIA ]]),0,IFERROR(_xlfn.XLOOKUP(Contrato[[#This Row],[DEPENDENCIA ]],[1]!PERSONAL_ACTIVO_2024[[#All],[Dependencia]],[1]!PERSONAL_ACTIVO_2024[[#All],[Mail ]],0,0),0))</f>
        <v>0</v>
      </c>
    </row>
    <row r="235" spans="1:43" s="54" customFormat="1" ht="34.5" customHeight="1" x14ac:dyDescent="0.25">
      <c r="A235" s="27">
        <v>43</v>
      </c>
      <c r="B235" s="26">
        <v>196</v>
      </c>
      <c r="C235" s="28" t="s">
        <v>742</v>
      </c>
      <c r="D235" s="81" t="s">
        <v>158</v>
      </c>
      <c r="E235" s="64" t="s">
        <v>736</v>
      </c>
      <c r="F235" s="114" t="s">
        <v>142</v>
      </c>
      <c r="G235" s="146" t="s">
        <v>743</v>
      </c>
      <c r="H235" s="130">
        <v>1126787814</v>
      </c>
      <c r="I235" s="147">
        <v>9346824</v>
      </c>
      <c r="J235" s="148">
        <v>56080944</v>
      </c>
      <c r="K235" s="54" t="s">
        <v>48</v>
      </c>
      <c r="L235" s="96" t="s">
        <v>48</v>
      </c>
      <c r="M235" s="97" t="s">
        <v>160</v>
      </c>
      <c r="N235" s="98" cm="1">
        <f t="array" ref="N235">_xlfn.XLOOKUP(Contrato[[#This Row],[SUPERVISOR TITULAR]],[1]!PERSONAL_ACTIVO_2024[[#All],[Nombre completo]],[1]!PERSONAL_ACTIVO_2024[[#All],[Documento identidad]],"",0)</f>
        <v>43972678</v>
      </c>
      <c r="O235" s="97" t="s">
        <v>161</v>
      </c>
      <c r="P235" s="99" cm="1">
        <f t="array" ref="P235">_xlfn.XLOOKUP(Contrato[[#This Row],[SUPERVISOR SUPLENTE ]],[1]!PERSONAL_ACTIVO_2024[[#All],[Nombre completo]],[1]!PERSONAL_ACTIVO_2024[[#All],[Documento identidad]],"",0)</f>
        <v>43595405</v>
      </c>
      <c r="Q235" s="159">
        <v>280</v>
      </c>
      <c r="R235" s="42" t="str" cm="1">
        <f t="array" ref="R235">_xlfn.XLOOKUP(Contrato[[#This Row],[CDP]],[1]!DISPONIBILIDADES_2024[[#All],[consecutivo]],[1]!DISPONIBILIDADES_2024[[#All],[fecha_aprobacion]],"",0)</f>
        <v>27/02/2024 11:55</v>
      </c>
      <c r="S235" s="43">
        <f>SUMIF([1]!DISPONIBILIDADES_2024[[#All],[consecutivo]],Contrato[[#This Row],[CDP]],[1]!DISPONIBILIDADES_2024[[#All],[valor_total_rubro]])</f>
        <v>0</v>
      </c>
      <c r="T235" s="44" cm="1">
        <f t="array" ref="T235">_xlfn.XLOOKUP(Contrato[[#This Row],[CONTRATO]]&amp;Contrato[[#This Row],[CDP]],[1]!Corr_Contr_CDP[[#All],[CONTRATO-CDP]],[1]!Corr_Contr_CDP[[#All],[CRP]],_xlfn.XLOOKUP(Contrato[[#This Row],[CDP]],[1]!COMPROMISOS_2024[[#All],[disponibilidad]],[1]!COMPROMISOS_2024[[#All],[consecutivo]],"",0),0)</f>
        <v>1305</v>
      </c>
      <c r="U235" s="45" t="str" cm="1">
        <f t="array" ref="U235">+_xlfn.XLOOKUP(Contrato[[#This Row],[RCP]],[1]!COMPROMISOS_2024[[#All],[consecutivo]],[1]!COMPROMISOS_2024[[#All],[fecha_aprobacion]],"",0)</f>
        <v>6/03/2024 13:25</v>
      </c>
      <c r="V235" s="46">
        <f>SUMIF([1]!COMPROMISOS_2024[[#All],[consecutivo]],Contrato[[#This Row],[RCP]],[1]!COMPROMISOS_2024[[#All],[valor_total]])</f>
        <v>56080944</v>
      </c>
      <c r="W235" s="47">
        <v>45356</v>
      </c>
      <c r="X235" s="47">
        <v>45356</v>
      </c>
      <c r="Y235" s="48">
        <v>45358</v>
      </c>
      <c r="Z235" s="49">
        <v>45540</v>
      </c>
      <c r="AA235" s="189" t="s">
        <v>744</v>
      </c>
      <c r="AB235" s="186" t="s">
        <v>293</v>
      </c>
      <c r="AC235" s="160"/>
      <c r="AD235" s="103">
        <v>202000004000</v>
      </c>
      <c r="AE235" s="54" t="s">
        <v>75</v>
      </c>
      <c r="AF235" s="55" t="str">
        <f>TEXT(LEFT(Contrato[[#This Row],[CONTRATO]],3),"0")</f>
        <v>196</v>
      </c>
      <c r="AG235" s="55" t="str">
        <f>IF(LEN(Contrato[[#This Row],[Contrato2]])=3,Contrato[[#This Row],[Contrato2]],TEXT(Contrato[[#This Row],[Contrato2]],"000"))</f>
        <v>196</v>
      </c>
      <c r="AH235" s="56">
        <f ca="1">IFERROR(_xlfn.DAYS(Contrato[[#This Row],[Fecha Proyectada liquidación]],TODAY())/30,"")</f>
        <v>-1.7666666666666666</v>
      </c>
      <c r="AI235" s="57">
        <f>+Contrato[[#This Row],[FECHA TERMINACIÓN ]]+120</f>
        <v>45660</v>
      </c>
      <c r="AK235" s="59" t="str">
        <f ca="1">IF(Contrato[[#This Row],[FECHA TERMINACIÓN ]]&lt;TODAY(), "Terminado",IF(ISNUMBER(Contrato[[#This Row],[Fecha Real de liquiidación ]]),"Liquidado",IF(Contrato[[#This Row],[FECHA TERMINACIÓN ]]&gt;=TODAY(),"En ejecución","")))</f>
        <v>Terminado</v>
      </c>
      <c r="AL235" s="60">
        <f>SUMIF([1]!COMPROMISOS_2024[[#All],[consecutivo]],Contrato[[#This Row],[RCP]],[1]!COMPROMISOS_2024[[#All],[Total pagado]])</f>
        <v>56080944</v>
      </c>
      <c r="AM235" s="61">
        <f>IFERROR(Contrato[[#This Row],[Pagos]]/Contrato[[#This Row],[VALOR CONTRATO]],0)</f>
        <v>1</v>
      </c>
      <c r="AN235" s="104">
        <f>+Contrato[[#This Row],[VALOR CONTRATO]]-Contrato[[#This Row],[Pagos]]</f>
        <v>0</v>
      </c>
      <c r="AO235" s="54" t="str" cm="1">
        <f t="array" ref="AO235">_xlfn.XLOOKUP(Contrato[[#This Row],[DOCUMENTO ]],[1]!PERSONAL_ACTIVO_2024[[#All],[Documento identidad]],[1]!PERSONAL_ACTIVO_2024[[#All],[Mail ]],0,0)</f>
        <v>lcano@indeportesantioquia.gov.co</v>
      </c>
      <c r="AP235" s="54" t="str" cm="1">
        <f t="array" ref="AP235">_xlfn.XLOOKUP(Contrato[[#This Row],[DOCUMENTO]],[1]!PERSONAL_ACTIVO_2024[[#All],[Documento identidad]],[1]!PERSONAL_ACTIVO_2024[[#All],[Mail ]],0,0)</f>
        <v>cfranco@indeportesantioquia.gov.co</v>
      </c>
      <c r="AQ235" s="54" cm="1">
        <f t="array" ref="AQ235">IF(ISBLANK(Contrato[[#This Row],[DEPENDENCIA ]]),0,IFERROR(_xlfn.XLOOKUP(Contrato[[#This Row],[DEPENDENCIA ]],[1]!PERSONAL_ACTIVO_2024[[#All],[Dependencia]],[1]!PERSONAL_ACTIVO_2024[[#All],[Mail ]],0,0),0))</f>
        <v>0</v>
      </c>
    </row>
    <row r="236" spans="1:43" s="54" customFormat="1" ht="34.5" customHeight="1" x14ac:dyDescent="0.25">
      <c r="A236" s="27">
        <v>546</v>
      </c>
      <c r="B236" s="26">
        <v>197</v>
      </c>
      <c r="C236" s="28" t="s">
        <v>745</v>
      </c>
      <c r="D236" s="81" t="s">
        <v>132</v>
      </c>
      <c r="E236" s="64" t="s">
        <v>111</v>
      </c>
      <c r="F236" s="114" t="s">
        <v>142</v>
      </c>
      <c r="G236" s="146" t="s">
        <v>746</v>
      </c>
      <c r="H236" s="130">
        <v>1037977238</v>
      </c>
      <c r="I236" s="147">
        <v>3379853</v>
      </c>
      <c r="J236" s="148">
        <v>34658971</v>
      </c>
      <c r="K236" s="69" t="s">
        <v>728</v>
      </c>
      <c r="L236" s="96" t="s">
        <v>48</v>
      </c>
      <c r="M236" s="97" t="s">
        <v>729</v>
      </c>
      <c r="N236" s="98" cm="1">
        <f t="array" ref="N236">_xlfn.XLOOKUP(Contrato[[#This Row],[SUPERVISOR TITULAR]],[1]!PERSONAL_ACTIVO_2024[[#All],[Nombre completo]],[1]!PERSONAL_ACTIVO_2024[[#All],[Documento identidad]],"",0)</f>
        <v>39176038</v>
      </c>
      <c r="O236" s="97" t="s">
        <v>730</v>
      </c>
      <c r="P236" s="99" cm="1">
        <f t="array" ref="P236">_xlfn.XLOOKUP(Contrato[[#This Row],[SUPERVISOR SUPLENTE ]],[1]!PERSONAL_ACTIVO_2024[[#All],[Nombre completo]],[1]!PERSONAL_ACTIVO_2024[[#All],[Documento identidad]],"",0)</f>
        <v>43671828</v>
      </c>
      <c r="Q236" s="159">
        <v>248</v>
      </c>
      <c r="R236" s="42" t="str" cm="1">
        <f t="array" ref="R236">_xlfn.XLOOKUP(Contrato[[#This Row],[CDP]],[1]!DISPONIBILIDADES_2024[[#All],[consecutivo]],[1]!DISPONIBILIDADES_2024[[#All],[fecha_aprobacion]],"",0)</f>
        <v>23/02/2024 11:50</v>
      </c>
      <c r="S236" s="43">
        <f>SUMIF([1]!DISPONIBILIDADES_2024[[#All],[consecutivo]],Contrato[[#This Row],[CDP]],[1]!DISPONIBILIDADES_2024[[#All],[valor_total_rubro]])</f>
        <v>0</v>
      </c>
      <c r="T236" s="44" cm="1">
        <f t="array" ref="T236">_xlfn.XLOOKUP(Contrato[[#This Row],[CONTRATO]]&amp;Contrato[[#This Row],[CDP]],[1]!Corr_Contr_CDP[[#All],[CONTRATO-CDP]],[1]!Corr_Contr_CDP[[#All],[CRP]],_xlfn.XLOOKUP(Contrato[[#This Row],[CDP]],[1]!COMPROMISOS_2024[[#All],[disponibilidad]],[1]!COMPROMISOS_2024[[#All],[consecutivo]],"",0),0)</f>
        <v>1832</v>
      </c>
      <c r="U236" s="45" t="str" cm="1">
        <f t="array" ref="U236">+_xlfn.XLOOKUP(Contrato[[#This Row],[RCP]],[1]!COMPROMISOS_2024[[#All],[consecutivo]],[1]!COMPROMISOS_2024[[#All],[fecha_aprobacion]],"",0)</f>
        <v>12/03/2024 12:46</v>
      </c>
      <c r="V236" s="46">
        <f>SUMIF([1]!COMPROMISOS_2024[[#All],[consecutivo]],Contrato[[#This Row],[RCP]],[1]!COMPROMISOS_2024[[#All],[valor_total]])</f>
        <v>34658971</v>
      </c>
      <c r="W236" s="47">
        <v>45363</v>
      </c>
      <c r="X236" s="47">
        <v>45363</v>
      </c>
      <c r="Y236" s="48">
        <v>45364</v>
      </c>
      <c r="Z236" s="49">
        <v>45577</v>
      </c>
      <c r="AA236" s="189" t="s">
        <v>747</v>
      </c>
      <c r="AB236" s="186" t="s">
        <v>264</v>
      </c>
      <c r="AC236" s="160"/>
      <c r="AD236" s="103">
        <v>202000004002</v>
      </c>
      <c r="AE236" s="54" t="s">
        <v>75</v>
      </c>
      <c r="AF236" s="55" t="str">
        <f>TEXT(LEFT(Contrato[[#This Row],[CONTRATO]],3),"0")</f>
        <v>197</v>
      </c>
      <c r="AG236" s="55" t="str">
        <f>IF(LEN(Contrato[[#This Row],[Contrato2]])=3,Contrato[[#This Row],[Contrato2]],TEXT(Contrato[[#This Row],[Contrato2]],"000"))</f>
        <v>197</v>
      </c>
      <c r="AH236" s="56">
        <f ca="1">IFERROR(_xlfn.DAYS(Contrato[[#This Row],[Fecha Proyectada liquidación]],TODAY())/30,"")</f>
        <v>-0.53333333333333333</v>
      </c>
      <c r="AI236" s="57">
        <f>+Contrato[[#This Row],[FECHA TERMINACIÓN ]]+120</f>
        <v>45697</v>
      </c>
      <c r="AK236" s="59" t="str">
        <f ca="1">IF(Contrato[[#This Row],[FECHA TERMINACIÓN ]]&lt;TODAY(), "Terminado",IF(ISNUMBER(Contrato[[#This Row],[Fecha Real de liquiidación ]]),"Liquidado",IF(Contrato[[#This Row],[FECHA TERMINACIÓN ]]&gt;=TODAY(),"En ejecución","")))</f>
        <v>Terminado</v>
      </c>
      <c r="AL236" s="60">
        <f>SUMIF([1]!COMPROMISOS_2024[[#All],[consecutivo]],Contrato[[#This Row],[RCP]],[1]!COMPROMISOS_2024[[#All],[Total pagado]])</f>
        <v>34049353</v>
      </c>
      <c r="AM236" s="61">
        <f>IFERROR(Contrato[[#This Row],[Pagos]]/Contrato[[#This Row],[VALOR CONTRATO]],0)</f>
        <v>0.98241096078703549</v>
      </c>
      <c r="AN236" s="104">
        <f>+Contrato[[#This Row],[VALOR CONTRATO]]-Contrato[[#This Row],[Pagos]]</f>
        <v>609618</v>
      </c>
      <c r="AO236" s="54" t="str" cm="1">
        <f t="array" ref="AO236">_xlfn.XLOOKUP(Contrato[[#This Row],[DOCUMENTO ]],[1]!PERSONAL_ACTIVO_2024[[#All],[Documento identidad]],[1]!PERSONAL_ACTIVO_2024[[#All],[Mail ]],0,0)</f>
        <v>oquiroz@indeportesantioquia.gov.co</v>
      </c>
      <c r="AP236" s="54" t="str" cm="1">
        <f t="array" ref="AP236">_xlfn.XLOOKUP(Contrato[[#This Row],[DOCUMENTO]],[1]!PERSONAL_ACTIVO_2024[[#All],[Documento identidad]],[1]!PERSONAL_ACTIVO_2024[[#All],[Mail ]],0,0)</f>
        <v>mquintero@indeportesantioquia.gov.co</v>
      </c>
      <c r="AQ236" s="54" t="str" cm="1">
        <f t="array" ref="AQ236">IF(ISBLANK(Contrato[[#This Row],[DEPENDENCIA ]]),0,IFERROR(_xlfn.XLOOKUP(Contrato[[#This Row],[DEPENDENCIA ]],[1]!PERSONAL_ACTIVO_2024[[#All],[Dependencia]],[1]!PERSONAL_ACTIVO_2024[[#All],[Mail ]],0,0),0))</f>
        <v>fcardona@indeportesantioquia.gov.co</v>
      </c>
    </row>
    <row r="237" spans="1:43" s="54" customFormat="1" ht="34.5" customHeight="1" x14ac:dyDescent="0.25">
      <c r="A237" s="54">
        <v>1159</v>
      </c>
      <c r="B237" s="26">
        <v>197</v>
      </c>
      <c r="C237" s="28" t="s">
        <v>748</v>
      </c>
      <c r="D237" s="81" t="s">
        <v>132</v>
      </c>
      <c r="E237" s="64" t="s">
        <v>117</v>
      </c>
      <c r="F237" s="114" t="s">
        <v>142</v>
      </c>
      <c r="G237" s="146" t="s">
        <v>746</v>
      </c>
      <c r="H237" s="130">
        <v>1037977238</v>
      </c>
      <c r="I237" s="147">
        <v>3379853</v>
      </c>
      <c r="J237" s="95">
        <v>10787618</v>
      </c>
      <c r="K237" s="69" t="s">
        <v>733</v>
      </c>
      <c r="L237" s="96" t="s">
        <v>105</v>
      </c>
      <c r="M237" s="97" t="s">
        <v>729</v>
      </c>
      <c r="N237" s="108" cm="1">
        <f t="array" ref="N237">_xlfn.XLOOKUP(Contrato[[#This Row],[SUPERVISOR TITULAR]],[1]!PERSONAL_ACTIVO_2024[[#All],[Nombre completo]],[1]!PERSONAL_ACTIVO_2024[[#All],[Documento identidad]],"",0)</f>
        <v>39176038</v>
      </c>
      <c r="O237" s="97" t="s">
        <v>730</v>
      </c>
      <c r="P237" s="40" cm="1">
        <f t="array" ref="P237">_xlfn.XLOOKUP(Contrato[[#This Row],[SUPERVISOR SUPLENTE ]],[1]!PERSONAL_ACTIVO_2024[[#All],[Nombre completo]],[1]!PERSONAL_ACTIVO_2024[[#All],[Documento identidad]],"",0)</f>
        <v>43671828</v>
      </c>
      <c r="Q237" s="100">
        <v>969</v>
      </c>
      <c r="R237" s="42" t="str" cm="1">
        <f t="array" ref="R237">_xlfn.XLOOKUP(Contrato[[#This Row],[CDP]],[1]!DISPONIBILIDADES_2024[[#All],[consecutivo]],[1]!DISPONIBILIDADES_2024[[#All],[fecha_aprobacion]],"",0)</f>
        <v>17/09/2024 17:43</v>
      </c>
      <c r="S237" s="43">
        <f>SUMIF([1]!DISPONIBILIDADES_2024[[#All],[consecutivo]],Contrato[[#This Row],[CDP]],[1]!DISPONIBILIDADES_2024[[#All],[valor_total_rubro]])</f>
        <v>0</v>
      </c>
      <c r="T237" s="44" cm="1">
        <f t="array" ref="T237">_xlfn.XLOOKUP(Contrato[[#This Row],[CONTRATO]]&amp;Contrato[[#This Row],[CDP]],[1]!Corr_Contr_CDP[[#All],[CONTRATO-CDP]],[1]!Corr_Contr_CDP[[#All],[CRP]],_xlfn.XLOOKUP(Contrato[[#This Row],[CDP]],[1]!COMPROMISOS_2024[[#All],[disponibilidad]],[1]!COMPROMISOS_2024[[#All],[consecutivo]],"",0),0)</f>
        <v>10244</v>
      </c>
      <c r="U237" s="45" t="str" cm="1">
        <f t="array" ref="U237">+_xlfn.XLOOKUP(Contrato[[#This Row],[RCP]],[1]!COMPROMISOS_2024[[#All],[consecutivo]],[1]!COMPROMISOS_2024[[#All],[fecha_aprobacion]],"",0)</f>
        <v>9/10/2024 16:50</v>
      </c>
      <c r="V237" s="46">
        <f>SUMIF([1]!COMPROMISOS_2024[[#All],[consecutivo]],Contrato[[#This Row],[RCP]],[1]!COMPROMISOS_2024[[#All],[valor_total]])</f>
        <v>10787618</v>
      </c>
      <c r="W237" s="47">
        <v>45573</v>
      </c>
      <c r="X237" s="47">
        <v>45574</v>
      </c>
      <c r="Y237" s="48">
        <v>45578</v>
      </c>
      <c r="Z237" s="49">
        <v>45656</v>
      </c>
      <c r="AA237" s="202"/>
      <c r="AB237" s="160" t="s">
        <v>725</v>
      </c>
      <c r="AC237" s="163"/>
      <c r="AD237" s="103"/>
      <c r="AF237" s="55" t="str">
        <f>TEXT(LEFT(Contrato[[#This Row],[CONTRATO]],3),"0")</f>
        <v>197</v>
      </c>
      <c r="AG237" s="55" t="str">
        <f>IF(LEN(Contrato[[#This Row],[Contrato2]])=3,Contrato[[#This Row],[Contrato2]],TEXT(Contrato[[#This Row],[Contrato2]],"000"))</f>
        <v>197</v>
      </c>
      <c r="AH237" s="56">
        <f ca="1">IFERROR(_xlfn.DAYS(Contrato[[#This Row],[Fecha Proyectada liquidación]],TODAY())/30,"")</f>
        <v>2.1</v>
      </c>
      <c r="AI237" s="57">
        <f>+Contrato[[#This Row],[FECHA TERMINACIÓN ]]+120</f>
        <v>45776</v>
      </c>
      <c r="AK237" s="59" t="str">
        <f ca="1">IF(Contrato[[#This Row],[FECHA TERMINACIÓN ]]&lt;TODAY(), "Terminado",IF(ISNUMBER(Contrato[[#This Row],[Fecha Real de liquiidación ]]),"Liquidado",IF(Contrato[[#This Row],[FECHA TERMINACIÓN ]]&gt;=TODAY(),"En ejecución","")))</f>
        <v>Terminado</v>
      </c>
      <c r="AL237" s="60">
        <f>SUMIF([1]!COMPROMISOS_2024[[#All],[consecutivo]],Contrato[[#This Row],[RCP]],[1]!COMPROMISOS_2024[[#All],[Total pagado]])</f>
        <v>8787618</v>
      </c>
      <c r="AM237" s="61">
        <f>IFERROR(Contrato[[#This Row],[Pagos]]/Contrato[[#This Row],[VALOR CONTRATO]],0)</f>
        <v>0.81460225973889699</v>
      </c>
      <c r="AN237" s="104">
        <f>+Contrato[[#This Row],[VALOR CONTRATO]]-Contrato[[#This Row],[Pagos]]</f>
        <v>2000000</v>
      </c>
      <c r="AO237" s="54" t="str" cm="1">
        <f t="array" ref="AO237">_xlfn.XLOOKUP(Contrato[[#This Row],[DOCUMENTO ]],[1]!PERSONAL_ACTIVO_2024[[#All],[Documento identidad]],[1]!PERSONAL_ACTIVO_2024[[#All],[Mail ]],0,0)</f>
        <v>oquiroz@indeportesantioquia.gov.co</v>
      </c>
      <c r="AP237" s="54" t="str" cm="1">
        <f t="array" ref="AP237">_xlfn.XLOOKUP(Contrato[[#This Row],[DOCUMENTO]],[1]!PERSONAL_ACTIVO_2024[[#All],[Documento identidad]],[1]!PERSONAL_ACTIVO_2024[[#All],[Mail ]],0,0)</f>
        <v>mquintero@indeportesantioquia.gov.co</v>
      </c>
      <c r="AQ237" s="54" t="str" cm="1">
        <f t="array" ref="AQ237">IF(ISBLANK(Contrato[[#This Row],[DEPENDENCIA ]]),0,IFERROR(_xlfn.XLOOKUP(Contrato[[#This Row],[DEPENDENCIA ]],[1]!PERSONAL_ACTIVO_2024[[#All],[Dependencia]],[1]!PERSONAL_ACTIVO_2024[[#All],[Mail ]],0,0),0))</f>
        <v>fcardona@indeportesantioquia.gov.co</v>
      </c>
    </row>
    <row r="238" spans="1:43" s="54" customFormat="1" ht="34.5" customHeight="1" x14ac:dyDescent="0.25">
      <c r="A238" s="27">
        <v>545</v>
      </c>
      <c r="B238" s="26">
        <v>198</v>
      </c>
      <c r="C238" s="28" t="s">
        <v>749</v>
      </c>
      <c r="D238" s="81" t="s">
        <v>132</v>
      </c>
      <c r="E238" s="64" t="s">
        <v>111</v>
      </c>
      <c r="F238" s="114" t="s">
        <v>142</v>
      </c>
      <c r="G238" s="146" t="s">
        <v>750</v>
      </c>
      <c r="H238" s="130">
        <v>1037976825</v>
      </c>
      <c r="I238" s="147">
        <v>3986061</v>
      </c>
      <c r="J238" s="148">
        <v>38902427</v>
      </c>
      <c r="K238" s="69" t="s">
        <v>728</v>
      </c>
      <c r="L238" s="96" t="s">
        <v>48</v>
      </c>
      <c r="M238" s="97" t="s">
        <v>729</v>
      </c>
      <c r="N238" s="98" cm="1">
        <f t="array" ref="N238">_xlfn.XLOOKUP(Contrato[[#This Row],[SUPERVISOR TITULAR]],[1]!PERSONAL_ACTIVO_2024[[#All],[Nombre completo]],[1]!PERSONAL_ACTIVO_2024[[#All],[Documento identidad]],"",0)</f>
        <v>39176038</v>
      </c>
      <c r="O238" s="97" t="s">
        <v>751</v>
      </c>
      <c r="P238" s="99" cm="1">
        <f t="array" ref="P238">_xlfn.XLOOKUP(Contrato[[#This Row],[SUPERVISOR SUPLENTE ]],[1]!PERSONAL_ACTIVO_2024[[#All],[Nombre completo]],[1]!PERSONAL_ACTIVO_2024[[#All],[Documento identidad]],"",0)</f>
        <v>1027954329</v>
      </c>
      <c r="Q238" s="159">
        <v>250</v>
      </c>
      <c r="R238" s="42" t="str" cm="1">
        <f t="array" ref="R238">_xlfn.XLOOKUP(Contrato[[#This Row],[CDP]],[1]!DISPONIBILIDADES_2024[[#All],[consecutivo]],[1]!DISPONIBILIDADES_2024[[#All],[fecha_aprobacion]],"",0)</f>
        <v>23/02/2024 14:08</v>
      </c>
      <c r="S238" s="43">
        <f>SUMIF([1]!DISPONIBILIDADES_2024[[#All],[consecutivo]],Contrato[[#This Row],[CDP]],[1]!DISPONIBILIDADES_2024[[#All],[valor_total_rubro]])</f>
        <v>0</v>
      </c>
      <c r="T238" s="44" cm="1">
        <f t="array" ref="T238">_xlfn.XLOOKUP(Contrato[[#This Row],[CONTRATO]]&amp;Contrato[[#This Row],[CDP]],[1]!Corr_Contr_CDP[[#All],[CONTRATO-CDP]],[1]!Corr_Contr_CDP[[#All],[CRP]],_xlfn.XLOOKUP(Contrato[[#This Row],[CDP]],[1]!COMPROMISOS_2024[[#All],[disponibilidad]],[1]!COMPROMISOS_2024[[#All],[consecutivo]],"",0),0)</f>
        <v>1831</v>
      </c>
      <c r="U238" s="45" t="str" cm="1">
        <f t="array" ref="U238">+_xlfn.XLOOKUP(Contrato[[#This Row],[RCP]],[1]!COMPROMISOS_2024[[#All],[consecutivo]],[1]!COMPROMISOS_2024[[#All],[fecha_aprobacion]],"",0)</f>
        <v>12/03/2024 12:42</v>
      </c>
      <c r="V238" s="46">
        <f>SUMIF([1]!COMPROMISOS_2024[[#All],[consecutivo]],Contrato[[#This Row],[RCP]],[1]!COMPROMISOS_2024[[#All],[valor_total]])</f>
        <v>38902427</v>
      </c>
      <c r="W238" s="47">
        <v>45359</v>
      </c>
      <c r="X238" s="47">
        <v>45363</v>
      </c>
      <c r="Y238" s="48">
        <v>45363</v>
      </c>
      <c r="Z238" s="49">
        <v>45576</v>
      </c>
      <c r="AA238" s="189" t="s">
        <v>752</v>
      </c>
      <c r="AB238" s="186" t="s">
        <v>264</v>
      </c>
      <c r="AC238" s="160"/>
      <c r="AD238" s="103">
        <v>202000004003</v>
      </c>
      <c r="AE238" s="54" t="s">
        <v>75</v>
      </c>
      <c r="AF238" s="55" t="str">
        <f>TEXT(LEFT(Contrato[[#This Row],[CONTRATO]],3),"0")</f>
        <v>198</v>
      </c>
      <c r="AG238" s="55" t="str">
        <f>IF(LEN(Contrato[[#This Row],[Contrato2]])=3,Contrato[[#This Row],[Contrato2]],TEXT(Contrato[[#This Row],[Contrato2]],"000"))</f>
        <v>198</v>
      </c>
      <c r="AH238" s="56">
        <f ca="1">IFERROR(_xlfn.DAYS(Contrato[[#This Row],[Fecha Proyectada liquidación]],TODAY())/30,"")</f>
        <v>-0.56666666666666665</v>
      </c>
      <c r="AI238" s="57">
        <f>+Contrato[[#This Row],[FECHA TERMINACIÓN ]]+120</f>
        <v>45696</v>
      </c>
      <c r="AK238" s="59" t="str">
        <f ca="1">IF(Contrato[[#This Row],[FECHA TERMINACIÓN ]]&lt;TODAY(), "Terminado",IF(ISNUMBER(Contrato[[#This Row],[Fecha Real de liquiidación ]]),"Liquidado",IF(Contrato[[#This Row],[FECHA TERMINACIÓN ]]&gt;=TODAY(),"En ejecución","")))</f>
        <v>Terminado</v>
      </c>
      <c r="AL238" s="60">
        <f>SUMIF([1]!COMPROMISOS_2024[[#All],[consecutivo]],Contrato[[#This Row],[RCP]],[1]!COMPROMISOS_2024[[#All],[Total pagado]])</f>
        <v>38902427</v>
      </c>
      <c r="AM238" s="61">
        <f>IFERROR(Contrato[[#This Row],[Pagos]]/Contrato[[#This Row],[VALOR CONTRATO]],0)</f>
        <v>1</v>
      </c>
      <c r="AN238" s="104">
        <f>+Contrato[[#This Row],[VALOR CONTRATO]]-Contrato[[#This Row],[Pagos]]</f>
        <v>0</v>
      </c>
      <c r="AO238" s="54" t="str" cm="1">
        <f t="array" ref="AO238">_xlfn.XLOOKUP(Contrato[[#This Row],[DOCUMENTO ]],[1]!PERSONAL_ACTIVO_2024[[#All],[Documento identidad]],[1]!PERSONAL_ACTIVO_2024[[#All],[Mail ]],0,0)</f>
        <v>oquiroz@indeportesantioquia.gov.co</v>
      </c>
      <c r="AP238" s="54" t="str" cm="1">
        <f t="array" ref="AP238">_xlfn.XLOOKUP(Contrato[[#This Row],[DOCUMENTO]],[1]!PERSONAL_ACTIVO_2024[[#All],[Documento identidad]],[1]!PERSONAL_ACTIVO_2024[[#All],[Mail ]],0,0)</f>
        <v>bocampo@indeportesantioquia.gov.co</v>
      </c>
      <c r="AQ238" s="54" t="str" cm="1">
        <f t="array" ref="AQ238">IF(ISBLANK(Contrato[[#This Row],[DEPENDENCIA ]]),0,IFERROR(_xlfn.XLOOKUP(Contrato[[#This Row],[DEPENDENCIA ]],[1]!PERSONAL_ACTIVO_2024[[#All],[Dependencia]],[1]!PERSONAL_ACTIVO_2024[[#All],[Mail ]],0,0),0))</f>
        <v>fcardona@indeportesantioquia.gov.co</v>
      </c>
    </row>
    <row r="239" spans="1:43" s="54" customFormat="1" ht="34.5" customHeight="1" x14ac:dyDescent="0.25">
      <c r="A239" s="54">
        <v>1160</v>
      </c>
      <c r="B239" s="26">
        <v>198</v>
      </c>
      <c r="C239" s="28" t="s">
        <v>753</v>
      </c>
      <c r="D239" s="81" t="s">
        <v>132</v>
      </c>
      <c r="E239" s="64" t="s">
        <v>117</v>
      </c>
      <c r="F239" s="114" t="s">
        <v>142</v>
      </c>
      <c r="G239" s="146" t="s">
        <v>750</v>
      </c>
      <c r="H239" s="130">
        <v>1037976825</v>
      </c>
      <c r="I239" s="147">
        <v>3986061</v>
      </c>
      <c r="J239" s="95">
        <v>12496627</v>
      </c>
      <c r="K239" s="69" t="s">
        <v>733</v>
      </c>
      <c r="L239" s="96" t="s">
        <v>724</v>
      </c>
      <c r="M239" s="97" t="s">
        <v>729</v>
      </c>
      <c r="N239" s="108" cm="1">
        <f t="array" ref="N239">_xlfn.XLOOKUP(Contrato[[#This Row],[SUPERVISOR TITULAR]],[1]!PERSONAL_ACTIVO_2024[[#All],[Nombre completo]],[1]!PERSONAL_ACTIVO_2024[[#All],[Documento identidad]],"",0)</f>
        <v>39176038</v>
      </c>
      <c r="O239" s="97" t="s">
        <v>751</v>
      </c>
      <c r="P239" s="40" cm="1">
        <f t="array" ref="P239">_xlfn.XLOOKUP(Contrato[[#This Row],[SUPERVISOR SUPLENTE ]],[1]!PERSONAL_ACTIVO_2024[[#All],[Nombre completo]],[1]!PERSONAL_ACTIVO_2024[[#All],[Documento identidad]],"",0)</f>
        <v>1027954329</v>
      </c>
      <c r="Q239" s="100">
        <v>966</v>
      </c>
      <c r="R239" s="42" t="str" cm="1">
        <f t="array" ref="R239">_xlfn.XLOOKUP(Contrato[[#This Row],[CDP]],[1]!DISPONIBILIDADES_2024[[#All],[consecutivo]],[1]!DISPONIBILIDADES_2024[[#All],[fecha_aprobacion]],"",0)</f>
        <v>17/09/2024 17:39</v>
      </c>
      <c r="S239" s="43">
        <f>SUMIF([1]!DISPONIBILIDADES_2024[[#All],[consecutivo]],Contrato[[#This Row],[CDP]],[1]!DISPONIBILIDADES_2024[[#All],[valor_total_rubro]])</f>
        <v>0</v>
      </c>
      <c r="T239" s="44" cm="1">
        <f t="array" ref="T239">_xlfn.XLOOKUP(Contrato[[#This Row],[CONTRATO]]&amp;Contrato[[#This Row],[CDP]],[1]!Corr_Contr_CDP[[#All],[CONTRATO-CDP]],[1]!Corr_Contr_CDP[[#All],[CRP]],_xlfn.XLOOKUP(Contrato[[#This Row],[CDP]],[1]!COMPROMISOS_2024[[#All],[disponibilidad]],[1]!COMPROMISOS_2024[[#All],[consecutivo]],"",0),0)</f>
        <v>10399</v>
      </c>
      <c r="U239" s="45" t="str" cm="1">
        <f t="array" ref="U239">+_xlfn.XLOOKUP(Contrato[[#This Row],[RCP]],[1]!COMPROMISOS_2024[[#All],[consecutivo]],[1]!COMPROMISOS_2024[[#All],[fecha_aprobacion]],"",0)</f>
        <v>11/10/2024 16:39</v>
      </c>
      <c r="V239" s="46">
        <f>SUMIF([1]!COMPROMISOS_2024[[#All],[consecutivo]],Contrato[[#This Row],[RCP]],[1]!COMPROMISOS_2024[[#All],[valor_total]])</f>
        <v>12496627</v>
      </c>
      <c r="W239" s="47">
        <v>45576</v>
      </c>
      <c r="X239" s="47">
        <v>45580</v>
      </c>
      <c r="Y239" s="48">
        <v>45577</v>
      </c>
      <c r="Z239" s="49">
        <v>45656</v>
      </c>
      <c r="AA239" s="202"/>
      <c r="AB239" s="160" t="s">
        <v>725</v>
      </c>
      <c r="AC239" s="163"/>
      <c r="AD239" s="103"/>
      <c r="AF239" s="55" t="str">
        <f>TEXT(LEFT(Contrato[[#This Row],[CONTRATO]],3),"0")</f>
        <v>198</v>
      </c>
      <c r="AG239" s="55" t="str">
        <f>IF(LEN(Contrato[[#This Row],[Contrato2]])=3,Contrato[[#This Row],[Contrato2]],TEXT(Contrato[[#This Row],[Contrato2]],"000"))</f>
        <v>198</v>
      </c>
      <c r="AH239" s="56">
        <f ca="1">IFERROR(_xlfn.DAYS(Contrato[[#This Row],[Fecha Proyectada liquidación]],TODAY())/30,"")</f>
        <v>2.1</v>
      </c>
      <c r="AI239" s="57">
        <f>+Contrato[[#This Row],[FECHA TERMINACIÓN ]]+120</f>
        <v>45776</v>
      </c>
      <c r="AK239" s="59" t="str">
        <f ca="1">IF(Contrato[[#This Row],[FECHA TERMINACIÓN ]]&lt;TODAY(), "Terminado",IF(ISNUMBER(Contrato[[#This Row],[Fecha Real de liquiidación ]]),"Liquidado",IF(Contrato[[#This Row],[FECHA TERMINACIÓN ]]&gt;=TODAY(),"En ejecución","")))</f>
        <v>Terminado</v>
      </c>
      <c r="AL239" s="60">
        <f>SUMIF([1]!COMPROMISOS_2024[[#All],[consecutivo]],Contrato[[#This Row],[RCP]],[1]!COMPROMISOS_2024[[#All],[Total pagado]])</f>
        <v>10639584</v>
      </c>
      <c r="AM239" s="61">
        <f>IFERROR(Contrato[[#This Row],[Pagos]]/Contrato[[#This Row],[VALOR CONTRATO]],0)</f>
        <v>0.85139646082098797</v>
      </c>
      <c r="AN239" s="104">
        <f>+Contrato[[#This Row],[VALOR CONTRATO]]-Contrato[[#This Row],[Pagos]]</f>
        <v>1857043</v>
      </c>
      <c r="AO239" s="54" t="str" cm="1">
        <f t="array" ref="AO239">_xlfn.XLOOKUP(Contrato[[#This Row],[DOCUMENTO ]],[1]!PERSONAL_ACTIVO_2024[[#All],[Documento identidad]],[1]!PERSONAL_ACTIVO_2024[[#All],[Mail ]],0,0)</f>
        <v>oquiroz@indeportesantioquia.gov.co</v>
      </c>
      <c r="AP239" s="54" t="str" cm="1">
        <f t="array" ref="AP239">_xlfn.XLOOKUP(Contrato[[#This Row],[DOCUMENTO]],[1]!PERSONAL_ACTIVO_2024[[#All],[Documento identidad]],[1]!PERSONAL_ACTIVO_2024[[#All],[Mail ]],0,0)</f>
        <v>bocampo@indeportesantioquia.gov.co</v>
      </c>
      <c r="AQ239" s="54" t="str" cm="1">
        <f t="array" ref="AQ239">IF(ISBLANK(Contrato[[#This Row],[DEPENDENCIA ]]),0,IFERROR(_xlfn.XLOOKUP(Contrato[[#This Row],[DEPENDENCIA ]],[1]!PERSONAL_ACTIVO_2024[[#All],[Dependencia]],[1]!PERSONAL_ACTIVO_2024[[#All],[Mail ]],0,0),0))</f>
        <v>fcardona@indeportesantioquia.gov.co</v>
      </c>
    </row>
    <row r="240" spans="1:43" s="54" customFormat="1" ht="34.5" customHeight="1" x14ac:dyDescent="0.25">
      <c r="A240" s="27" t="s">
        <v>716</v>
      </c>
      <c r="B240" s="26">
        <v>199</v>
      </c>
      <c r="C240" s="28" t="s">
        <v>717</v>
      </c>
      <c r="D240" s="64" t="s">
        <v>48</v>
      </c>
      <c r="E240" s="64" t="s">
        <v>48</v>
      </c>
      <c r="F240" s="114" t="s">
        <v>142</v>
      </c>
      <c r="G240" s="146">
        <v>0</v>
      </c>
      <c r="H240" s="130">
        <v>0</v>
      </c>
      <c r="I240" s="147">
        <v>0</v>
      </c>
      <c r="J240" s="148">
        <v>0</v>
      </c>
      <c r="K240" s="205">
        <v>0</v>
      </c>
      <c r="L240" s="96">
        <v>0</v>
      </c>
      <c r="M240" s="97"/>
      <c r="N240" s="98" t="str" cm="1">
        <f t="array" ref="N240">_xlfn.XLOOKUP(Contrato[[#This Row],[SUPERVISOR TITULAR]],[1]!PERSONAL_ACTIVO_2024[[#All],[Nombre completo]],[1]!PERSONAL_ACTIVO_2024[[#All],[Documento identidad]],"",0)</f>
        <v/>
      </c>
      <c r="O240" s="97"/>
      <c r="P240" s="99" t="str" cm="1">
        <f t="array" ref="P240">_xlfn.XLOOKUP(Contrato[[#This Row],[SUPERVISOR SUPLENTE ]],[1]!PERSONAL_ACTIVO_2024[[#All],[Nombre completo]],[1]!PERSONAL_ACTIVO_2024[[#All],[Documento identidad]],"",0)</f>
        <v/>
      </c>
      <c r="Q240" s="211">
        <v>0</v>
      </c>
      <c r="R240" s="42" t="str" cm="1">
        <f t="array" ref="R240">_xlfn.XLOOKUP(Contrato[[#This Row],[CDP]],[1]!DISPONIBILIDADES_2024[[#All],[consecutivo]],[1]!DISPONIBILIDADES_2024[[#All],[fecha_aprobacion]],"",0)</f>
        <v/>
      </c>
      <c r="S240" s="43">
        <f>SUMIF([1]!DISPONIBILIDADES_2024[[#All],[consecutivo]],Contrato[[#This Row],[CDP]],[1]!DISPONIBILIDADES_2024[[#All],[valor_total_rubro]])</f>
        <v>0</v>
      </c>
      <c r="T240" s="44" t="str" cm="1">
        <f t="array" ref="T240">_xlfn.XLOOKUP(Contrato[[#This Row],[CONTRATO]]&amp;Contrato[[#This Row],[CDP]],[1]!Corr_Contr_CDP[[#All],[CONTRATO-CDP]],[1]!Corr_Contr_CDP[[#All],[CRP]],_xlfn.XLOOKUP(Contrato[[#This Row],[CDP]],[1]!COMPROMISOS_2024[[#All],[disponibilidad]],[1]!COMPROMISOS_2024[[#All],[consecutivo]],"",0),0)</f>
        <v/>
      </c>
      <c r="U240" s="45" t="str" cm="1">
        <f t="array" ref="U240">+_xlfn.XLOOKUP(Contrato[[#This Row],[RCP]],[1]!COMPROMISOS_2024[[#All],[consecutivo]],[1]!COMPROMISOS_2024[[#All],[fecha_aprobacion]],"",0)</f>
        <v/>
      </c>
      <c r="V240" s="46">
        <f>SUMIF([1]!COMPROMISOS_2024[[#All],[consecutivo]],Contrato[[#This Row],[RCP]],[1]!COMPROMISOS_2024[[#All],[valor_total]])</f>
        <v>0</v>
      </c>
      <c r="W240" s="47" t="s">
        <v>718</v>
      </c>
      <c r="X240" s="47" t="s">
        <v>718</v>
      </c>
      <c r="Y240" s="48" t="s">
        <v>48</v>
      </c>
      <c r="Z240" s="49" t="s">
        <v>48</v>
      </c>
      <c r="AA240" s="212">
        <v>0</v>
      </c>
      <c r="AB240" s="205">
        <v>0</v>
      </c>
      <c r="AC240" s="205">
        <v>0</v>
      </c>
      <c r="AD240" s="205">
        <v>0</v>
      </c>
      <c r="AE240" s="205">
        <v>0</v>
      </c>
      <c r="AF240" s="55" t="str">
        <f>TEXT(LEFT(Contrato[[#This Row],[CONTRATO]],3),"0")</f>
        <v>199</v>
      </c>
      <c r="AG240" s="55" t="str">
        <f>IF(LEN(Contrato[[#This Row],[Contrato2]])=3,Contrato[[#This Row],[Contrato2]],TEXT(Contrato[[#This Row],[Contrato2]],"000"))</f>
        <v>199</v>
      </c>
      <c r="AH240" s="56" t="str">
        <f ca="1">IFERROR(_xlfn.DAYS(Contrato[[#This Row],[Fecha Proyectada liquidación]],TODAY())/30,"")</f>
        <v/>
      </c>
      <c r="AI240" s="57" t="e">
        <f>+Contrato[[#This Row],[FECHA TERMINACIÓN ]]+120</f>
        <v>#VALUE!</v>
      </c>
      <c r="AK240" s="59" t="str">
        <f ca="1">IF(Contrato[[#This Row],[FECHA TERMINACIÓN ]]&lt;TODAY(), "Terminado",IF(ISNUMBER(Contrato[[#This Row],[Fecha Real de liquiidación ]]),"Liquidado",IF(Contrato[[#This Row],[FECHA TERMINACIÓN ]]&gt;=TODAY(),"En ejecución","")))</f>
        <v>En ejecución</v>
      </c>
      <c r="AL240" s="60">
        <f>SUMIF([1]!COMPROMISOS_2024[[#All],[consecutivo]],Contrato[[#This Row],[RCP]],[1]!COMPROMISOS_2024[[#All],[Total pagado]])</f>
        <v>0</v>
      </c>
      <c r="AM240" s="61">
        <f>IFERROR(Contrato[[#This Row],[Pagos]]/Contrato[[#This Row],[VALOR CONTRATO]],0)</f>
        <v>0</v>
      </c>
      <c r="AN240" s="104">
        <f>+Contrato[[#This Row],[VALOR CONTRATO]]-Contrato[[#This Row],[Pagos]]</f>
        <v>0</v>
      </c>
      <c r="AO240" s="54" cm="1">
        <f t="array" ref="AO240">_xlfn.XLOOKUP(Contrato[[#This Row],[DOCUMENTO ]],[1]!PERSONAL_ACTIVO_2024[[#All],[Documento identidad]],[1]!PERSONAL_ACTIVO_2024[[#All],[Mail ]],0,0)</f>
        <v>0</v>
      </c>
      <c r="AP240" s="54" cm="1">
        <f t="array" ref="AP240">_xlfn.XLOOKUP(Contrato[[#This Row],[DOCUMENTO]],[1]!PERSONAL_ACTIVO_2024[[#All],[Documento identidad]],[1]!PERSONAL_ACTIVO_2024[[#All],[Mail ]],0,0)</f>
        <v>0</v>
      </c>
      <c r="AQ240" s="54" cm="1">
        <f t="array" ref="AQ240">IF(ISBLANK(Contrato[[#This Row],[DEPENDENCIA ]]),0,IFERROR(_xlfn.XLOOKUP(Contrato[[#This Row],[DEPENDENCIA ]],[1]!PERSONAL_ACTIVO_2024[[#All],[Dependencia]],[1]!PERSONAL_ACTIVO_2024[[#All],[Mail ]],0,0),0))</f>
        <v>0</v>
      </c>
    </row>
    <row r="241" spans="1:43" s="54" customFormat="1" ht="34.5" customHeight="1" x14ac:dyDescent="0.25">
      <c r="A241" s="27">
        <v>551</v>
      </c>
      <c r="B241" s="26">
        <v>200</v>
      </c>
      <c r="C241" s="28" t="s">
        <v>754</v>
      </c>
      <c r="D241" s="81" t="s">
        <v>132</v>
      </c>
      <c r="E241" s="64" t="s">
        <v>111</v>
      </c>
      <c r="F241" s="114" t="s">
        <v>142</v>
      </c>
      <c r="G241" s="146" t="s">
        <v>755</v>
      </c>
      <c r="H241" s="130">
        <v>15444940</v>
      </c>
      <c r="I241" s="147">
        <v>3379853</v>
      </c>
      <c r="J241" s="148">
        <v>13639559</v>
      </c>
      <c r="K241" s="69" t="s">
        <v>756</v>
      </c>
      <c r="L241" s="96" t="s">
        <v>48</v>
      </c>
      <c r="M241" s="97" t="s">
        <v>621</v>
      </c>
      <c r="N241" s="98" cm="1">
        <f t="array" ref="N241">_xlfn.XLOOKUP(Contrato[[#This Row],[SUPERVISOR TITULAR]],[1]!PERSONAL_ACTIVO_2024[[#All],[Nombre completo]],[1]!PERSONAL_ACTIVO_2024[[#All],[Documento identidad]],"",0)</f>
        <v>21490893</v>
      </c>
      <c r="O241" s="97" t="s">
        <v>757</v>
      </c>
      <c r="P241" s="99" cm="1">
        <f t="array" ref="P241">_xlfn.XLOOKUP(Contrato[[#This Row],[SUPERVISOR SUPLENTE ]],[1]!PERSONAL_ACTIVO_2024[[#All],[Nombre completo]],[1]!PERSONAL_ACTIVO_2024[[#All],[Documento identidad]],"",0)</f>
        <v>1083014881</v>
      </c>
      <c r="Q241" s="159">
        <v>253</v>
      </c>
      <c r="R241" s="42" t="str" cm="1">
        <f t="array" ref="R241">_xlfn.XLOOKUP(Contrato[[#This Row],[CDP]],[1]!DISPONIBILIDADES_2024[[#All],[consecutivo]],[1]!DISPONIBILIDADES_2024[[#All],[fecha_aprobacion]],"",0)</f>
        <v>23/02/2024 14:26</v>
      </c>
      <c r="S241" s="43">
        <f>SUMIF([1]!DISPONIBILIDADES_2024[[#All],[consecutivo]],Contrato[[#This Row],[CDP]],[1]!DISPONIBILIDADES_2024[[#All],[valor_total_rubro]])</f>
        <v>0</v>
      </c>
      <c r="T241" s="44" cm="1">
        <f t="array" ref="T241">_xlfn.XLOOKUP(Contrato[[#This Row],[CONTRATO]]&amp;Contrato[[#This Row],[CDP]],[1]!Corr_Contr_CDP[[#All],[CONTRATO-CDP]],[1]!Corr_Contr_CDP[[#All],[CRP]],_xlfn.XLOOKUP(Contrato[[#This Row],[CDP]],[1]!COMPROMISOS_2024[[#All],[disponibilidad]],[1]!COMPROMISOS_2024[[#All],[consecutivo]],"",0),0)</f>
        <v>1829</v>
      </c>
      <c r="U241" s="45" t="str" cm="1">
        <f t="array" ref="U241">+_xlfn.XLOOKUP(Contrato[[#This Row],[RCP]],[1]!COMPROMISOS_2024[[#All],[consecutivo]],[1]!COMPROMISOS_2024[[#All],[fecha_aprobacion]],"",0)</f>
        <v>10/03/2024 13:01</v>
      </c>
      <c r="V241" s="46">
        <f>SUMIF([1]!COMPROMISOS_2024[[#All],[consecutivo]],Contrato[[#This Row],[RCP]],[1]!COMPROMISOS_2024[[#All],[valor_total]])</f>
        <v>13639559</v>
      </c>
      <c r="W241" s="47">
        <v>45358</v>
      </c>
      <c r="X241" s="47">
        <v>45359</v>
      </c>
      <c r="Y241" s="48">
        <v>45362</v>
      </c>
      <c r="Z241" s="49">
        <v>45450</v>
      </c>
      <c r="AA241" s="185" t="s">
        <v>758</v>
      </c>
      <c r="AB241" s="186" t="s">
        <v>148</v>
      </c>
      <c r="AC241" s="160"/>
      <c r="AD241" s="103">
        <v>202000004004</v>
      </c>
      <c r="AE241" s="54" t="s">
        <v>75</v>
      </c>
      <c r="AF241" s="55" t="str">
        <f>TEXT(LEFT(Contrato[[#This Row],[CONTRATO]],3),"0")</f>
        <v>200</v>
      </c>
      <c r="AG241" s="55" t="str">
        <f>IF(LEN(Contrato[[#This Row],[Contrato2]])=3,Contrato[[#This Row],[Contrato2]],TEXT(Contrato[[#This Row],[Contrato2]],"000"))</f>
        <v>200</v>
      </c>
      <c r="AH241" s="56">
        <f ca="1">IFERROR(_xlfn.DAYS(Contrato[[#This Row],[Fecha Proyectada liquidación]],TODAY())/30,"")</f>
        <v>-4.7666666666666666</v>
      </c>
      <c r="AI241" s="57">
        <f>+Contrato[[#This Row],[FECHA TERMINACIÓN ]]+120</f>
        <v>45570</v>
      </c>
      <c r="AK241" s="59" t="str">
        <f ca="1">IF(Contrato[[#This Row],[FECHA TERMINACIÓN ]]&lt;TODAY(), "Terminado",IF(ISNUMBER(Contrato[[#This Row],[Fecha Real de liquiidación ]]),"Liquidado",IF(Contrato[[#This Row],[FECHA TERMINACIÓN ]]&gt;=TODAY(),"En ejecución","")))</f>
        <v>Terminado</v>
      </c>
      <c r="AL241" s="60">
        <f>SUMIF([1]!COMPROMISOS_2024[[#All],[consecutivo]],Contrato[[#This Row],[RCP]],[1]!COMPROMISOS_2024[[#All],[Total pagado]])</f>
        <v>10139559</v>
      </c>
      <c r="AM241" s="61">
        <f>IFERROR(Contrato[[#This Row],[Pagos]]/Contrato[[#This Row],[VALOR CONTRATO]],0)</f>
        <v>0.74339346308777288</v>
      </c>
      <c r="AN241" s="104">
        <f>+Contrato[[#This Row],[VALOR CONTRATO]]-Contrato[[#This Row],[Pagos]]</f>
        <v>3500000</v>
      </c>
      <c r="AO241" s="54" t="str" cm="1">
        <f t="array" ref="AO241">_xlfn.XLOOKUP(Contrato[[#This Row],[DOCUMENTO ]],[1]!PERSONAL_ACTIVO_2024[[#All],[Documento identidad]],[1]!PERSONAL_ACTIVO_2024[[#All],[Mail ]],0,0)</f>
        <v>lcastro@indeportesantioquia.gov.co</v>
      </c>
      <c r="AP241" s="54" t="str" cm="1">
        <f t="array" ref="AP241">_xlfn.XLOOKUP(Contrato[[#This Row],[DOCUMENTO]],[1]!PERSONAL_ACTIVO_2024[[#All],[Documento identidad]],[1]!PERSONAL_ACTIVO_2024[[#All],[Mail ]],0,0)</f>
        <v>ovalencia@indeportesantioquia.gov.co</v>
      </c>
      <c r="AQ241" s="54" t="str" cm="1">
        <f t="array" ref="AQ241">IF(ISBLANK(Contrato[[#This Row],[DEPENDENCIA ]]),0,IFERROR(_xlfn.XLOOKUP(Contrato[[#This Row],[DEPENDENCIA ]],[1]!PERSONAL_ACTIVO_2024[[#All],[Dependencia]],[1]!PERSONAL_ACTIVO_2024[[#All],[Mail ]],0,0),0))</f>
        <v>fcardona@indeportesantioquia.gov.co</v>
      </c>
    </row>
    <row r="242" spans="1:43" s="54" customFormat="1" ht="34.5" customHeight="1" x14ac:dyDescent="0.25">
      <c r="A242" s="27">
        <v>552</v>
      </c>
      <c r="B242" s="26">
        <v>201</v>
      </c>
      <c r="C242" s="28" t="s">
        <v>759</v>
      </c>
      <c r="D242" s="81" t="s">
        <v>132</v>
      </c>
      <c r="E242" s="64" t="s">
        <v>111</v>
      </c>
      <c r="F242" s="114" t="s">
        <v>142</v>
      </c>
      <c r="G242" s="146" t="s">
        <v>760</v>
      </c>
      <c r="H242" s="130">
        <v>1036938032</v>
      </c>
      <c r="I242" s="147">
        <v>3379853</v>
      </c>
      <c r="J242" s="148">
        <v>13639559</v>
      </c>
      <c r="K242" s="69" t="s">
        <v>756</v>
      </c>
      <c r="L242" s="96" t="s">
        <v>48</v>
      </c>
      <c r="M242" s="97" t="s">
        <v>621</v>
      </c>
      <c r="N242" s="98" cm="1">
        <f t="array" ref="N242">_xlfn.XLOOKUP(Contrato[[#This Row],[SUPERVISOR TITULAR]],[1]!PERSONAL_ACTIVO_2024[[#All],[Nombre completo]],[1]!PERSONAL_ACTIVO_2024[[#All],[Documento identidad]],"",0)</f>
        <v>21490893</v>
      </c>
      <c r="O242" s="97" t="s">
        <v>757</v>
      </c>
      <c r="P242" s="99" cm="1">
        <f t="array" ref="P242">_xlfn.XLOOKUP(Contrato[[#This Row],[SUPERVISOR SUPLENTE ]],[1]!PERSONAL_ACTIVO_2024[[#All],[Nombre completo]],[1]!PERSONAL_ACTIVO_2024[[#All],[Documento identidad]],"",0)</f>
        <v>1083014881</v>
      </c>
      <c r="Q242" s="159">
        <v>251</v>
      </c>
      <c r="R242" s="42" t="str" cm="1">
        <f t="array" ref="R242">_xlfn.XLOOKUP(Contrato[[#This Row],[CDP]],[1]!DISPONIBILIDADES_2024[[#All],[consecutivo]],[1]!DISPONIBILIDADES_2024[[#All],[fecha_aprobacion]],"",0)</f>
        <v>23/02/2024 14:17</v>
      </c>
      <c r="S242" s="43">
        <f>SUMIF([1]!DISPONIBILIDADES_2024[[#All],[consecutivo]],Contrato[[#This Row],[CDP]],[1]!DISPONIBILIDADES_2024[[#All],[valor_total_rubro]])</f>
        <v>0</v>
      </c>
      <c r="T242" s="44" cm="1">
        <f t="array" ref="T242">_xlfn.XLOOKUP(Contrato[[#This Row],[CONTRATO]]&amp;Contrato[[#This Row],[CDP]],[1]!Corr_Contr_CDP[[#All],[CONTRATO-CDP]],[1]!Corr_Contr_CDP[[#All],[CRP]],_xlfn.XLOOKUP(Contrato[[#This Row],[CDP]],[1]!COMPROMISOS_2024[[#All],[disponibilidad]],[1]!COMPROMISOS_2024[[#All],[consecutivo]],"",0),0)</f>
        <v>1828</v>
      </c>
      <c r="U242" s="45" t="str" cm="1">
        <f t="array" ref="U242">+_xlfn.XLOOKUP(Contrato[[#This Row],[RCP]],[1]!COMPROMISOS_2024[[#All],[consecutivo]],[1]!COMPROMISOS_2024[[#All],[fecha_aprobacion]],"",0)</f>
        <v>10/03/2024 12:54</v>
      </c>
      <c r="V242" s="46">
        <f>SUMIF([1]!COMPROMISOS_2024[[#All],[consecutivo]],Contrato[[#This Row],[RCP]],[1]!COMPROMISOS_2024[[#All],[valor_total]])</f>
        <v>13639559</v>
      </c>
      <c r="W242" s="47">
        <v>45358</v>
      </c>
      <c r="X242" s="47">
        <v>45359</v>
      </c>
      <c r="Y242" s="48">
        <v>45362</v>
      </c>
      <c r="Z242" s="49">
        <v>45450</v>
      </c>
      <c r="AA242" s="203" t="s">
        <v>761</v>
      </c>
      <c r="AB242" s="186" t="s">
        <v>148</v>
      </c>
      <c r="AC242" s="160"/>
      <c r="AD242" s="103">
        <v>202000004005</v>
      </c>
      <c r="AE242" s="54" t="s">
        <v>75</v>
      </c>
      <c r="AF242" s="55" t="str">
        <f>TEXT(LEFT(Contrato[[#This Row],[CONTRATO]],3),"0")</f>
        <v>201</v>
      </c>
      <c r="AG242" s="55" t="str">
        <f>IF(LEN(Contrato[[#This Row],[Contrato2]])=3,Contrato[[#This Row],[Contrato2]],TEXT(Contrato[[#This Row],[Contrato2]],"000"))</f>
        <v>201</v>
      </c>
      <c r="AH242" s="56">
        <f ca="1">IFERROR(_xlfn.DAYS(Contrato[[#This Row],[Fecha Proyectada liquidación]],TODAY())/30,"")</f>
        <v>-4.7666666666666666</v>
      </c>
      <c r="AI242" s="57">
        <f>+Contrato[[#This Row],[FECHA TERMINACIÓN ]]+120</f>
        <v>45570</v>
      </c>
      <c r="AK242" s="59" t="str">
        <f ca="1">IF(Contrato[[#This Row],[FECHA TERMINACIÓN ]]&lt;TODAY(), "Terminado",IF(ISNUMBER(Contrato[[#This Row],[Fecha Real de liquiidación ]]),"Liquidado",IF(Contrato[[#This Row],[FECHA TERMINACIÓN ]]&gt;=TODAY(),"En ejecución","")))</f>
        <v>Terminado</v>
      </c>
      <c r="AL242" s="60">
        <f>SUMIF([1]!COMPROMISOS_2024[[#All],[consecutivo]],Contrato[[#This Row],[RCP]],[1]!COMPROMISOS_2024[[#All],[Total pagado]])</f>
        <v>10139559</v>
      </c>
      <c r="AM242" s="61">
        <f>IFERROR(Contrato[[#This Row],[Pagos]]/Contrato[[#This Row],[VALOR CONTRATO]],0)</f>
        <v>0.74339346308777288</v>
      </c>
      <c r="AN242" s="104">
        <f>+Contrato[[#This Row],[VALOR CONTRATO]]-Contrato[[#This Row],[Pagos]]</f>
        <v>3500000</v>
      </c>
      <c r="AO242" s="54" t="str" cm="1">
        <f t="array" ref="AO242">_xlfn.XLOOKUP(Contrato[[#This Row],[DOCUMENTO ]],[1]!PERSONAL_ACTIVO_2024[[#All],[Documento identidad]],[1]!PERSONAL_ACTIVO_2024[[#All],[Mail ]],0,0)</f>
        <v>lcastro@indeportesantioquia.gov.co</v>
      </c>
      <c r="AP242" s="54" t="str" cm="1">
        <f t="array" ref="AP242">_xlfn.XLOOKUP(Contrato[[#This Row],[DOCUMENTO]],[1]!PERSONAL_ACTIVO_2024[[#All],[Documento identidad]],[1]!PERSONAL_ACTIVO_2024[[#All],[Mail ]],0,0)</f>
        <v>ovalencia@indeportesantioquia.gov.co</v>
      </c>
      <c r="AQ242" s="54" t="str" cm="1">
        <f t="array" ref="AQ242">IF(ISBLANK(Contrato[[#This Row],[DEPENDENCIA ]]),0,IFERROR(_xlfn.XLOOKUP(Contrato[[#This Row],[DEPENDENCIA ]],[1]!PERSONAL_ACTIVO_2024[[#All],[Dependencia]],[1]!PERSONAL_ACTIVO_2024[[#All],[Mail ]],0,0),0))</f>
        <v>fcardona@indeportesantioquia.gov.co</v>
      </c>
    </row>
    <row r="243" spans="1:43" s="54" customFormat="1" ht="34.5" customHeight="1" x14ac:dyDescent="0.25">
      <c r="A243" s="27">
        <v>44</v>
      </c>
      <c r="B243" s="26">
        <v>202</v>
      </c>
      <c r="C243" s="28" t="s">
        <v>762</v>
      </c>
      <c r="D243" s="81" t="s">
        <v>158</v>
      </c>
      <c r="E243" s="64" t="s">
        <v>111</v>
      </c>
      <c r="F243" s="114" t="s">
        <v>142</v>
      </c>
      <c r="G243" s="146" t="s">
        <v>763</v>
      </c>
      <c r="H243" s="130">
        <v>43625894</v>
      </c>
      <c r="I243" s="147">
        <v>6879081</v>
      </c>
      <c r="J243" s="148">
        <v>41274486</v>
      </c>
      <c r="K243" s="54" t="s">
        <v>48</v>
      </c>
      <c r="L243" s="96" t="s">
        <v>48</v>
      </c>
      <c r="M243" s="97" t="s">
        <v>160</v>
      </c>
      <c r="N243" s="98" cm="1">
        <f t="array" ref="N243">_xlfn.XLOOKUP(Contrato[[#This Row],[SUPERVISOR TITULAR]],[1]!PERSONAL_ACTIVO_2024[[#All],[Nombre completo]],[1]!PERSONAL_ACTIVO_2024[[#All],[Documento identidad]],"",0)</f>
        <v>43972678</v>
      </c>
      <c r="O243" s="97" t="s">
        <v>161</v>
      </c>
      <c r="P243" s="99" cm="1">
        <f t="array" ref="P243">_xlfn.XLOOKUP(Contrato[[#This Row],[SUPERVISOR SUPLENTE ]],[1]!PERSONAL_ACTIVO_2024[[#All],[Nombre completo]],[1]!PERSONAL_ACTIVO_2024[[#All],[Documento identidad]],"",0)</f>
        <v>43595405</v>
      </c>
      <c r="Q243" s="159">
        <v>281</v>
      </c>
      <c r="R243" s="42" t="str" cm="1">
        <f t="array" ref="R243">_xlfn.XLOOKUP(Contrato[[#This Row],[CDP]],[1]!DISPONIBILIDADES_2024[[#All],[consecutivo]],[1]!DISPONIBILIDADES_2024[[#All],[fecha_aprobacion]],"",0)</f>
        <v>27/02/2024 11:57</v>
      </c>
      <c r="S243" s="43">
        <f>SUMIF([1]!DISPONIBILIDADES_2024[[#All],[consecutivo]],Contrato[[#This Row],[CDP]],[1]!DISPONIBILIDADES_2024[[#All],[valor_total_rubro]])</f>
        <v>0</v>
      </c>
      <c r="T243" s="44" cm="1">
        <f t="array" ref="T243">_xlfn.XLOOKUP(Contrato[[#This Row],[CONTRATO]]&amp;Contrato[[#This Row],[CDP]],[1]!Corr_Contr_CDP[[#All],[CONTRATO-CDP]],[1]!Corr_Contr_CDP[[#All],[CRP]],_xlfn.XLOOKUP(Contrato[[#This Row],[CDP]],[1]!COMPROMISOS_2024[[#All],[disponibilidad]],[1]!COMPROMISOS_2024[[#All],[consecutivo]],"",0),0)</f>
        <v>1826</v>
      </c>
      <c r="U243" s="45" t="str" cm="1">
        <f t="array" ref="U243">+_xlfn.XLOOKUP(Contrato[[#This Row],[RCP]],[1]!COMPROMISOS_2024[[#All],[consecutivo]],[1]!COMPROMISOS_2024[[#All],[fecha_aprobacion]],"",0)</f>
        <v>10/03/2024 12:34</v>
      </c>
      <c r="V243" s="46">
        <f>SUMIF([1]!COMPROMISOS_2024[[#All],[consecutivo]],Contrato[[#This Row],[RCP]],[1]!COMPROMISOS_2024[[#All],[valor_total]])</f>
        <v>41274486</v>
      </c>
      <c r="W243" s="47">
        <v>45358</v>
      </c>
      <c r="X243" s="47">
        <v>45362</v>
      </c>
      <c r="Y243" s="48">
        <v>45362</v>
      </c>
      <c r="Z243" s="49">
        <v>45545</v>
      </c>
      <c r="AA243" s="189" t="s">
        <v>764</v>
      </c>
      <c r="AB243" s="186" t="s">
        <v>293</v>
      </c>
      <c r="AC243" s="160"/>
      <c r="AD243" s="103">
        <v>202000004006</v>
      </c>
      <c r="AE243" s="54" t="s">
        <v>75</v>
      </c>
      <c r="AF243" s="55" t="str">
        <f>TEXT(LEFT(Contrato[[#This Row],[CONTRATO]],3),"0")</f>
        <v>202</v>
      </c>
      <c r="AG243" s="55" t="str">
        <f>IF(LEN(Contrato[[#This Row],[Contrato2]])=3,Contrato[[#This Row],[Contrato2]],TEXT(Contrato[[#This Row],[Contrato2]],"000"))</f>
        <v>202</v>
      </c>
      <c r="AH243" s="56">
        <f ca="1">IFERROR(_xlfn.DAYS(Contrato[[#This Row],[Fecha Proyectada liquidación]],TODAY())/30,"")</f>
        <v>-1.6</v>
      </c>
      <c r="AI243" s="57">
        <f>+Contrato[[#This Row],[FECHA TERMINACIÓN ]]+120</f>
        <v>45665</v>
      </c>
      <c r="AK243" s="59" t="str">
        <f ca="1">IF(Contrato[[#This Row],[FECHA TERMINACIÓN ]]&lt;TODAY(), "Terminado",IF(ISNUMBER(Contrato[[#This Row],[Fecha Real de liquiidación ]]),"Liquidado",IF(Contrato[[#This Row],[FECHA TERMINACIÓN ]]&gt;=TODAY(),"En ejecución","")))</f>
        <v>Terminado</v>
      </c>
      <c r="AL243" s="60">
        <f>SUMIF([1]!COMPROMISOS_2024[[#All],[consecutivo]],Contrato[[#This Row],[RCP]],[1]!COMPROMISOS_2024[[#All],[Total pagado]])</f>
        <v>41274456</v>
      </c>
      <c r="AM243" s="61">
        <f>IFERROR(Contrato[[#This Row],[Pagos]]/Contrato[[#This Row],[VALOR CONTRATO]],0)</f>
        <v>0.99999927315872572</v>
      </c>
      <c r="AN243" s="104">
        <f>+Contrato[[#This Row],[VALOR CONTRATO]]-Contrato[[#This Row],[Pagos]]</f>
        <v>30</v>
      </c>
      <c r="AO243" s="54" t="str" cm="1">
        <f t="array" ref="AO243">_xlfn.XLOOKUP(Contrato[[#This Row],[DOCUMENTO ]],[1]!PERSONAL_ACTIVO_2024[[#All],[Documento identidad]],[1]!PERSONAL_ACTIVO_2024[[#All],[Mail ]],0,0)</f>
        <v>lcano@indeportesantioquia.gov.co</v>
      </c>
      <c r="AP243" s="54" t="str" cm="1">
        <f t="array" ref="AP243">_xlfn.XLOOKUP(Contrato[[#This Row],[DOCUMENTO]],[1]!PERSONAL_ACTIVO_2024[[#All],[Documento identidad]],[1]!PERSONAL_ACTIVO_2024[[#All],[Mail ]],0,0)</f>
        <v>cfranco@indeportesantioquia.gov.co</v>
      </c>
      <c r="AQ243" s="54" cm="1">
        <f t="array" ref="AQ243">IF(ISBLANK(Contrato[[#This Row],[DEPENDENCIA ]]),0,IFERROR(_xlfn.XLOOKUP(Contrato[[#This Row],[DEPENDENCIA ]],[1]!PERSONAL_ACTIVO_2024[[#All],[Dependencia]],[1]!PERSONAL_ACTIVO_2024[[#All],[Mail ]],0,0),0))</f>
        <v>0</v>
      </c>
    </row>
    <row r="244" spans="1:43" s="54" customFormat="1" ht="34.5" customHeight="1" x14ac:dyDescent="0.25">
      <c r="A244" s="27">
        <v>572</v>
      </c>
      <c r="B244" s="26">
        <v>203</v>
      </c>
      <c r="C244" s="28" t="s">
        <v>765</v>
      </c>
      <c r="D244" s="81" t="s">
        <v>44</v>
      </c>
      <c r="E244" s="64" t="s">
        <v>111</v>
      </c>
      <c r="F244" s="114" t="s">
        <v>142</v>
      </c>
      <c r="G244" s="146" t="s">
        <v>766</v>
      </c>
      <c r="H244" s="130">
        <v>1027884330</v>
      </c>
      <c r="I244" s="147">
        <v>6879081</v>
      </c>
      <c r="J244" s="148">
        <v>41274486</v>
      </c>
      <c r="K244" s="113" t="s">
        <v>48</v>
      </c>
      <c r="L244" s="96" t="s">
        <v>48</v>
      </c>
      <c r="M244" s="97" t="s">
        <v>767</v>
      </c>
      <c r="N244" s="98" cm="1">
        <f t="array" ref="N244">_xlfn.XLOOKUP(Contrato[[#This Row],[SUPERVISOR TITULAR]],[1]!PERSONAL_ACTIVO_2024[[#All],[Nombre completo]],[1]!PERSONAL_ACTIVO_2024[[#All],[Documento identidad]],"",0)</f>
        <v>43523751</v>
      </c>
      <c r="O244" s="97" t="s">
        <v>73</v>
      </c>
      <c r="P244" s="99" cm="1">
        <f t="array" ref="P244">_xlfn.XLOOKUP(Contrato[[#This Row],[SUPERVISOR SUPLENTE ]],[1]!PERSONAL_ACTIVO_2024[[#All],[Nombre completo]],[1]!PERSONAL_ACTIVO_2024[[#All],[Documento identidad]],"",0)</f>
        <v>43150744</v>
      </c>
      <c r="Q244" s="159">
        <v>256</v>
      </c>
      <c r="R244" s="42" t="str" cm="1">
        <f t="array" ref="R244">_xlfn.XLOOKUP(Contrato[[#This Row],[CDP]],[1]!DISPONIBILIDADES_2024[[#All],[consecutivo]],[1]!DISPONIBILIDADES_2024[[#All],[fecha_aprobacion]],"",0)</f>
        <v>26/02/2024 16:27</v>
      </c>
      <c r="S244" s="43">
        <f>SUMIF([1]!DISPONIBILIDADES_2024[[#All],[consecutivo]],Contrato[[#This Row],[CDP]],[1]!DISPONIBILIDADES_2024[[#All],[valor_total_rubro]])</f>
        <v>0</v>
      </c>
      <c r="T244" s="44" cm="1">
        <f t="array" ref="T244">_xlfn.XLOOKUP(Contrato[[#This Row],[CONTRATO]]&amp;Contrato[[#This Row],[CDP]],[1]!Corr_Contr_CDP[[#All],[CONTRATO-CDP]],[1]!Corr_Contr_CDP[[#All],[CRP]],_xlfn.XLOOKUP(Contrato[[#This Row],[CDP]],[1]!COMPROMISOS_2024[[#All],[disponibilidad]],[1]!COMPROMISOS_2024[[#All],[consecutivo]],"",0),0)</f>
        <v>1830</v>
      </c>
      <c r="U244" s="45" t="str" cm="1">
        <f t="array" ref="U244">+_xlfn.XLOOKUP(Contrato[[#This Row],[RCP]],[1]!COMPROMISOS_2024[[#All],[consecutivo]],[1]!COMPROMISOS_2024[[#All],[fecha_aprobacion]],"",0)</f>
        <v>12/03/2024 12:12</v>
      </c>
      <c r="V244" s="46">
        <f>SUMIF([1]!COMPROMISOS_2024[[#All],[consecutivo]],Contrato[[#This Row],[RCP]],[1]!COMPROMISOS_2024[[#All],[valor_total]])</f>
        <v>41274486</v>
      </c>
      <c r="W244" s="47">
        <v>45362</v>
      </c>
      <c r="X244" s="47">
        <v>45362</v>
      </c>
      <c r="Y244" s="48">
        <v>45363</v>
      </c>
      <c r="Z244" s="49">
        <v>45546</v>
      </c>
      <c r="AA244" s="189" t="s">
        <v>768</v>
      </c>
      <c r="AB244" s="186" t="s">
        <v>293</v>
      </c>
      <c r="AC244" s="160"/>
      <c r="AD244" s="103">
        <v>202000004007</v>
      </c>
      <c r="AE244" s="54" t="s">
        <v>75</v>
      </c>
      <c r="AF244" s="55" t="str">
        <f>TEXT(LEFT(Contrato[[#This Row],[CONTRATO]],3),"0")</f>
        <v>203</v>
      </c>
      <c r="AG244" s="55" t="str">
        <f>IF(LEN(Contrato[[#This Row],[Contrato2]])=3,Contrato[[#This Row],[Contrato2]],TEXT(Contrato[[#This Row],[Contrato2]],"000"))</f>
        <v>203</v>
      </c>
      <c r="AH244" s="56">
        <f ca="1">IFERROR(_xlfn.DAYS(Contrato[[#This Row],[Fecha Proyectada liquidación]],TODAY())/30,"")</f>
        <v>-1.5666666666666667</v>
      </c>
      <c r="AI244" s="57">
        <f>+Contrato[[#This Row],[FECHA TERMINACIÓN ]]+120</f>
        <v>45666</v>
      </c>
      <c r="AK244" s="59" t="str">
        <f ca="1">IF(Contrato[[#This Row],[FECHA TERMINACIÓN ]]&lt;TODAY(), "Terminado",IF(ISNUMBER(Contrato[[#This Row],[Fecha Real de liquiidación ]]),"Liquidado",IF(Contrato[[#This Row],[FECHA TERMINACIÓN ]]&gt;=TODAY(),"En ejecución","")))</f>
        <v>Terminado</v>
      </c>
      <c r="AL244" s="60">
        <f>SUMIF([1]!COMPROMISOS_2024[[#All],[consecutivo]],Contrato[[#This Row],[RCP]],[1]!COMPROMISOS_2024[[#All],[Total pagado]])</f>
        <v>41274486</v>
      </c>
      <c r="AM244" s="61">
        <f>IFERROR(Contrato[[#This Row],[Pagos]]/Contrato[[#This Row],[VALOR CONTRATO]],0)</f>
        <v>1</v>
      </c>
      <c r="AN244" s="104">
        <f>+Contrato[[#This Row],[VALOR CONTRATO]]-Contrato[[#This Row],[Pagos]]</f>
        <v>0</v>
      </c>
      <c r="AO244" s="54" t="str" cm="1">
        <f t="array" ref="AO244">_xlfn.XLOOKUP(Contrato[[#This Row],[DOCUMENTO ]],[1]!PERSONAL_ACTIVO_2024[[#All],[Documento identidad]],[1]!PERSONAL_ACTIVO_2024[[#All],[Mail ]],0,0)</f>
        <v>cvasquezr@indeportesantioquia.gov.co</v>
      </c>
      <c r="AP244" s="54" t="str" cm="1">
        <f t="array" ref="AP244">_xlfn.XLOOKUP(Contrato[[#This Row],[DOCUMENTO]],[1]!PERSONAL_ACTIVO_2024[[#All],[Documento identidad]],[1]!PERSONAL_ACTIVO_2024[[#All],[Mail ]],0,0)</f>
        <v>jbermudez@indeportesantioquia.gov.co</v>
      </c>
      <c r="AQ244" s="54" cm="1">
        <f t="array" ref="AQ244">IF(ISBLANK(Contrato[[#This Row],[DEPENDENCIA ]]),0,IFERROR(_xlfn.XLOOKUP(Contrato[[#This Row],[DEPENDENCIA ]],[1]!PERSONAL_ACTIVO_2024[[#All],[Dependencia]],[1]!PERSONAL_ACTIVO_2024[[#All],[Mail ]],0,0),0))</f>
        <v>0</v>
      </c>
    </row>
    <row r="245" spans="1:43" s="54" customFormat="1" ht="34.5" customHeight="1" x14ac:dyDescent="0.25">
      <c r="A245" s="27">
        <v>548</v>
      </c>
      <c r="B245" s="26">
        <v>204</v>
      </c>
      <c r="C245" s="28" t="s">
        <v>769</v>
      </c>
      <c r="D245" s="81" t="s">
        <v>132</v>
      </c>
      <c r="E245" s="64" t="s">
        <v>111</v>
      </c>
      <c r="F245" s="114" t="s">
        <v>142</v>
      </c>
      <c r="G245" s="146" t="s">
        <v>770</v>
      </c>
      <c r="H245" s="130">
        <v>70904140</v>
      </c>
      <c r="I245" s="147">
        <v>6879081</v>
      </c>
      <c r="J245" s="148">
        <v>58153567</v>
      </c>
      <c r="K245" s="69" t="s">
        <v>771</v>
      </c>
      <c r="L245" s="96" t="s">
        <v>48</v>
      </c>
      <c r="M245" s="97" t="s">
        <v>137</v>
      </c>
      <c r="N245" s="98" cm="1">
        <f t="array" ref="N245">_xlfn.XLOOKUP(Contrato[[#This Row],[SUPERVISOR TITULAR]],[1]!PERSONAL_ACTIVO_2024[[#All],[Nombre completo]],[1]!PERSONAL_ACTIVO_2024[[#All],[Documento identidad]],"",0)</f>
        <v>70565097</v>
      </c>
      <c r="O245" s="97" t="s">
        <v>640</v>
      </c>
      <c r="P245" s="99" cm="1">
        <f t="array" ref="P245">_xlfn.XLOOKUP(Contrato[[#This Row],[SUPERVISOR SUPLENTE ]],[1]!PERSONAL_ACTIVO_2024[[#All],[Nombre completo]],[1]!PERSONAL_ACTIVO_2024[[#All],[Documento identidad]],"",0)</f>
        <v>70140647</v>
      </c>
      <c r="Q245" s="159">
        <v>252</v>
      </c>
      <c r="R245" s="42" t="str" cm="1">
        <f t="array" ref="R245">_xlfn.XLOOKUP(Contrato[[#This Row],[CDP]],[1]!DISPONIBILIDADES_2024[[#All],[consecutivo]],[1]!DISPONIBILIDADES_2024[[#All],[fecha_aprobacion]],"",0)</f>
        <v>23/02/2024 14:21</v>
      </c>
      <c r="S245" s="43">
        <f>SUMIF([1]!DISPONIBILIDADES_2024[[#All],[consecutivo]],Contrato[[#This Row],[CDP]],[1]!DISPONIBILIDADES_2024[[#All],[valor_total_rubro]])</f>
        <v>0</v>
      </c>
      <c r="T245" s="44" cm="1">
        <f t="array" ref="T245">_xlfn.XLOOKUP(Contrato[[#This Row],[CONTRATO]]&amp;Contrato[[#This Row],[CDP]],[1]!Corr_Contr_CDP[[#All],[CONTRATO-CDP]],[1]!Corr_Contr_CDP[[#All],[CRP]],_xlfn.XLOOKUP(Contrato[[#This Row],[CDP]],[1]!COMPROMISOS_2024[[#All],[disponibilidad]],[1]!COMPROMISOS_2024[[#All],[consecutivo]],"",0),0)</f>
        <v>1875</v>
      </c>
      <c r="U245" s="45" t="str" cm="1">
        <f t="array" ref="U245">+_xlfn.XLOOKUP(Contrato[[#This Row],[RCP]],[1]!COMPROMISOS_2024[[#All],[consecutivo]],[1]!COMPROMISOS_2024[[#All],[fecha_aprobacion]],"",0)</f>
        <v>18/03/2024 12:22</v>
      </c>
      <c r="V245" s="46">
        <f>SUMIF([1]!COMPROMISOS_2024[[#All],[consecutivo]],Contrato[[#This Row],[RCP]],[1]!COMPROMISOS_2024[[#All],[valor_total]])</f>
        <v>58153567</v>
      </c>
      <c r="W245" s="47">
        <v>45366</v>
      </c>
      <c r="X245" s="47">
        <v>45366</v>
      </c>
      <c r="Y245" s="48">
        <v>45369</v>
      </c>
      <c r="Z245" s="49">
        <v>45582</v>
      </c>
      <c r="AA245" s="190" t="s">
        <v>772</v>
      </c>
      <c r="AB245" s="160" t="s">
        <v>264</v>
      </c>
      <c r="AC245" s="160"/>
      <c r="AD245" s="172">
        <v>202000004010</v>
      </c>
      <c r="AE245" s="54" t="s">
        <v>75</v>
      </c>
      <c r="AF245" s="55" t="str">
        <f>TEXT(LEFT(Contrato[[#This Row],[CONTRATO]],3),"0")</f>
        <v>204</v>
      </c>
      <c r="AG245" s="55" t="str">
        <f>IF(LEN(Contrato[[#This Row],[Contrato2]])=3,Contrato[[#This Row],[Contrato2]],TEXT(Contrato[[#This Row],[Contrato2]],"000"))</f>
        <v>204</v>
      </c>
      <c r="AH245" s="56">
        <f ca="1">IFERROR(_xlfn.DAYS(Contrato[[#This Row],[Fecha Proyectada liquidación]],TODAY())/30,"")</f>
        <v>-0.36666666666666664</v>
      </c>
      <c r="AI245" s="57">
        <f>+Contrato[[#This Row],[FECHA TERMINACIÓN ]]+120</f>
        <v>45702</v>
      </c>
      <c r="AK245" s="59" t="str">
        <f ca="1">IF(Contrato[[#This Row],[FECHA TERMINACIÓN ]]&lt;TODAY(), "Terminado",IF(ISNUMBER(Contrato[[#This Row],[Fecha Real de liquiidación ]]),"Liquidado",IF(Contrato[[#This Row],[FECHA TERMINACIÓN ]]&gt;=TODAY(),"En ejecución","")))</f>
        <v>Terminado</v>
      </c>
      <c r="AL245" s="60">
        <f>SUMIF([1]!COMPROMISOS_2024[[#All],[consecutivo]],Contrato[[#This Row],[RCP]],[1]!COMPROMISOS_2024[[#All],[Total pagado]])</f>
        <v>58153567</v>
      </c>
      <c r="AM245" s="61">
        <f>IFERROR(Contrato[[#This Row],[Pagos]]/Contrato[[#This Row],[VALOR CONTRATO]],0)</f>
        <v>1</v>
      </c>
      <c r="AN245" s="104">
        <f>+Contrato[[#This Row],[VALOR CONTRATO]]-Contrato[[#This Row],[Pagos]]</f>
        <v>0</v>
      </c>
      <c r="AO245" s="54" t="str" cm="1">
        <f t="array" ref="AO245">_xlfn.XLOOKUP(Contrato[[#This Row],[DOCUMENTO ]],[1]!PERSONAL_ACTIVO_2024[[#All],[Documento identidad]],[1]!PERSONAL_ACTIVO_2024[[#All],[Mail ]],0,0)</f>
        <v>jvelasquez@indeportesantioquia.gov.co</v>
      </c>
      <c r="AP245" s="54" t="str" cm="1">
        <f t="array" ref="AP245">_xlfn.XLOOKUP(Contrato[[#This Row],[DOCUMENTO]],[1]!PERSONAL_ACTIVO_2024[[#All],[Documento identidad]],[1]!PERSONAL_ACTIVO_2024[[#All],[Mail ]],0,0)</f>
        <v>cniebles@indeportesantioquia.gov.co</v>
      </c>
      <c r="AQ245" s="54" t="str" cm="1">
        <f t="array" ref="AQ245">IF(ISBLANK(Contrato[[#This Row],[DEPENDENCIA ]]),0,IFERROR(_xlfn.XLOOKUP(Contrato[[#This Row],[DEPENDENCIA ]],[1]!PERSONAL_ACTIVO_2024[[#All],[Dependencia]],[1]!PERSONAL_ACTIVO_2024[[#All],[Mail ]],0,0),0))</f>
        <v>fcardona@indeportesantioquia.gov.co</v>
      </c>
    </row>
    <row r="246" spans="1:43" s="54" customFormat="1" ht="34.5" customHeight="1" x14ac:dyDescent="0.25">
      <c r="A246" s="27">
        <v>1141</v>
      </c>
      <c r="B246" s="26">
        <v>204</v>
      </c>
      <c r="C246" s="28" t="s">
        <v>773</v>
      </c>
      <c r="D246" s="81" t="s">
        <v>132</v>
      </c>
      <c r="E246" s="64" t="s">
        <v>117</v>
      </c>
      <c r="F246" s="114" t="s">
        <v>142</v>
      </c>
      <c r="G246" s="146" t="s">
        <v>770</v>
      </c>
      <c r="H246" s="130">
        <v>70904140</v>
      </c>
      <c r="I246" s="147">
        <v>6879081</v>
      </c>
      <c r="J246" s="148">
        <v>21739097</v>
      </c>
      <c r="K246" s="69" t="s">
        <v>774</v>
      </c>
      <c r="L246" s="96" t="s">
        <v>775</v>
      </c>
      <c r="M246" s="97" t="s">
        <v>137</v>
      </c>
      <c r="N246" s="98" cm="1">
        <f t="array" ref="N246">_xlfn.XLOOKUP(Contrato[[#This Row],[SUPERVISOR TITULAR]],[1]!PERSONAL_ACTIVO_2024[[#All],[Nombre completo]],[1]!PERSONAL_ACTIVO_2024[[#All],[Documento identidad]],"",0)</f>
        <v>70565097</v>
      </c>
      <c r="O246" s="97" t="s">
        <v>640</v>
      </c>
      <c r="P246" s="99" cm="1">
        <f t="array" ref="P246">_xlfn.XLOOKUP(Contrato[[#This Row],[SUPERVISOR SUPLENTE ]],[1]!PERSONAL_ACTIVO_2024[[#All],[Nombre completo]],[1]!PERSONAL_ACTIVO_2024[[#All],[Documento identidad]],"",0)</f>
        <v>70140647</v>
      </c>
      <c r="Q246" s="159">
        <v>942</v>
      </c>
      <c r="R246" s="42" t="str" cm="1">
        <f t="array" ref="R246">_xlfn.XLOOKUP(Contrato[[#This Row],[CDP]],[1]!DISPONIBILIDADES_2024[[#All],[consecutivo]],[1]!DISPONIBILIDADES_2024[[#All],[fecha_aprobacion]],"",0)</f>
        <v>11/09/2024 17:18</v>
      </c>
      <c r="S246" s="43">
        <f>SUMIF([1]!DISPONIBILIDADES_2024[[#All],[consecutivo]],Contrato[[#This Row],[CDP]],[1]!DISPONIBILIDADES_2024[[#All],[valor_total_rubro]])</f>
        <v>0</v>
      </c>
      <c r="T246" s="44" cm="1">
        <f t="array" ref="T246">_xlfn.XLOOKUP(Contrato[[#This Row],[CONTRATO]]&amp;Contrato[[#This Row],[CDP]],[1]!Corr_Contr_CDP[[#All],[CONTRATO-CDP]],[1]!Corr_Contr_CDP[[#All],[CRP]],_xlfn.XLOOKUP(Contrato[[#This Row],[CDP]],[1]!COMPROMISOS_2024[[#All],[disponibilidad]],[1]!COMPROMISOS_2024[[#All],[consecutivo]],"",0),0)</f>
        <v>10537</v>
      </c>
      <c r="U246" s="45" t="str" cm="1">
        <f t="array" ref="U246">+_xlfn.XLOOKUP(Contrato[[#This Row],[RCP]],[1]!COMPROMISOS_2024[[#All],[consecutivo]],[1]!COMPROMISOS_2024[[#All],[fecha_aprobacion]],"",0)</f>
        <v>17/10/2024 12:23</v>
      </c>
      <c r="V246" s="46">
        <f>SUMIF([1]!COMPROMISOS_2024[[#All],[consecutivo]],Contrato[[#This Row],[RCP]],[1]!COMPROMISOS_2024[[#All],[valor_total]])</f>
        <v>21739097</v>
      </c>
      <c r="W246" s="47">
        <v>45581</v>
      </c>
      <c r="X246" s="47">
        <v>45583</v>
      </c>
      <c r="Y246" s="48">
        <v>45583</v>
      </c>
      <c r="Z246" s="49">
        <v>45656</v>
      </c>
      <c r="AA246" s="190"/>
      <c r="AB246" s="160" t="s">
        <v>776</v>
      </c>
      <c r="AC246" s="160"/>
      <c r="AD246" s="172">
        <v>202000004010</v>
      </c>
      <c r="AE246" s="54" t="s">
        <v>75</v>
      </c>
      <c r="AF246" s="55" t="str">
        <f>TEXT(LEFT(Contrato[[#This Row],[CONTRATO]],3),"0")</f>
        <v>204</v>
      </c>
      <c r="AG246" s="55" t="str">
        <f>IF(LEN(Contrato[[#This Row],[Contrato2]])=3,Contrato[[#This Row],[Contrato2]],TEXT(Contrato[[#This Row],[Contrato2]],"000"))</f>
        <v>204</v>
      </c>
      <c r="AH246" s="56">
        <f ca="1">IFERROR(_xlfn.DAYS(Contrato[[#This Row],[Fecha Proyectada liquidación]],TODAY())/30,"")</f>
        <v>2.1</v>
      </c>
      <c r="AI246" s="57">
        <f>+Contrato[[#This Row],[FECHA TERMINACIÓN ]]+120</f>
        <v>45776</v>
      </c>
      <c r="AK246" s="59" t="str">
        <f ca="1">IF(Contrato[[#This Row],[FECHA TERMINACIÓN ]]&lt;TODAY(), "Terminado",IF(ISNUMBER(Contrato[[#This Row],[Fecha Real de liquiidación ]]),"Liquidado",IF(Contrato[[#This Row],[FECHA TERMINACIÓN ]]&gt;=TODAY(),"En ejecución","")))</f>
        <v>Terminado</v>
      </c>
      <c r="AL246" s="60">
        <f>SUMIF([1]!COMPROMISOS_2024[[#All],[consecutivo]],Contrato[[#This Row],[RCP]],[1]!COMPROMISOS_2024[[#All],[Total pagado]])</f>
        <v>15927718</v>
      </c>
      <c r="AM246" s="61">
        <f>IFERROR(Contrato[[#This Row],[Pagos]]/Contrato[[#This Row],[VALOR CONTRATO]],0)</f>
        <v>0.73267615485592619</v>
      </c>
      <c r="AN246" s="104">
        <f>+Contrato[[#This Row],[VALOR CONTRATO]]-Contrato[[#This Row],[Pagos]]</f>
        <v>5811379</v>
      </c>
      <c r="AO246" s="54" t="str" cm="1">
        <f t="array" ref="AO246">_xlfn.XLOOKUP(Contrato[[#This Row],[DOCUMENTO ]],[1]!PERSONAL_ACTIVO_2024[[#All],[Documento identidad]],[1]!PERSONAL_ACTIVO_2024[[#All],[Mail ]],0,0)</f>
        <v>jvelasquez@indeportesantioquia.gov.co</v>
      </c>
      <c r="AP246" s="54" t="str" cm="1">
        <f t="array" ref="AP246">_xlfn.XLOOKUP(Contrato[[#This Row],[DOCUMENTO]],[1]!PERSONAL_ACTIVO_2024[[#All],[Documento identidad]],[1]!PERSONAL_ACTIVO_2024[[#All],[Mail ]],0,0)</f>
        <v>cniebles@indeportesantioquia.gov.co</v>
      </c>
      <c r="AQ246" s="54" t="str" cm="1">
        <f t="array" ref="AQ246">IF(ISBLANK(Contrato[[#This Row],[DEPENDENCIA ]]),0,IFERROR(_xlfn.XLOOKUP(Contrato[[#This Row],[DEPENDENCIA ]],[1]!PERSONAL_ACTIVO_2024[[#All],[Dependencia]],[1]!PERSONAL_ACTIVO_2024[[#All],[Mail ]],0,0),0))</f>
        <v>fcardona@indeportesantioquia.gov.co</v>
      </c>
    </row>
    <row r="247" spans="1:43" s="54" customFormat="1" ht="34.5" customHeight="1" x14ac:dyDescent="0.25">
      <c r="A247" s="27">
        <v>36</v>
      </c>
      <c r="B247" s="26">
        <v>205</v>
      </c>
      <c r="C247" s="28" t="s">
        <v>777</v>
      </c>
      <c r="D247" s="81" t="s">
        <v>44</v>
      </c>
      <c r="E247" s="64" t="s">
        <v>111</v>
      </c>
      <c r="F247" s="114" t="s">
        <v>46</v>
      </c>
      <c r="G247" s="146" t="s">
        <v>778</v>
      </c>
      <c r="H247" s="130">
        <v>860005289</v>
      </c>
      <c r="I247" s="147" t="s">
        <v>119</v>
      </c>
      <c r="J247" s="148">
        <v>70000000</v>
      </c>
      <c r="K247" s="54" t="s">
        <v>119</v>
      </c>
      <c r="L247" s="96" t="s">
        <v>779</v>
      </c>
      <c r="M247" s="97" t="s">
        <v>52</v>
      </c>
      <c r="N247" s="98" cm="1">
        <f t="array" ref="N247">_xlfn.XLOOKUP(Contrato[[#This Row],[SUPERVISOR TITULAR]],[1]!PERSONAL_ACTIVO_2024[[#All],[Nombre completo]],[1]!PERSONAL_ACTIVO_2024[[#All],[Documento identidad]],"",0)</f>
        <v>43208997</v>
      </c>
      <c r="O247" s="97" t="s">
        <v>181</v>
      </c>
      <c r="P247" s="99" t="str" cm="1">
        <f t="array" ref="P247">_xlfn.XLOOKUP(Contrato[[#This Row],[SUPERVISOR SUPLENTE ]],[1]!PERSONAL_ACTIVO_2024[[#All],[Nombre completo]],[1]!PERSONAL_ACTIVO_2024[[#All],[Documento identidad]],"",0)</f>
        <v/>
      </c>
      <c r="Q247" s="159">
        <v>279</v>
      </c>
      <c r="R247" s="42" t="str" cm="1">
        <f t="array" ref="R247">_xlfn.XLOOKUP(Contrato[[#This Row],[CDP]],[1]!DISPONIBILIDADES_2024[[#All],[consecutivo]],[1]!DISPONIBILIDADES_2024[[#All],[fecha_aprobacion]],"",0)</f>
        <v>27/02/2024 11:50</v>
      </c>
      <c r="S247" s="43">
        <f>SUMIF([1]!DISPONIBILIDADES_2024[[#All],[consecutivo]],Contrato[[#This Row],[CDP]],[1]!DISPONIBILIDADES_2024[[#All],[valor_total_rubro]])</f>
        <v>0</v>
      </c>
      <c r="T247" s="44" cm="1">
        <f t="array" ref="T247">_xlfn.XLOOKUP(Contrato[[#This Row],[CONTRATO]]&amp;Contrato[[#This Row],[CDP]],[1]!Corr_Contr_CDP[[#All],[CONTRATO-CDP]],[1]!Corr_Contr_CDP[[#All],[CRP]],_xlfn.XLOOKUP(Contrato[[#This Row],[CDP]],[1]!COMPROMISOS_2024[[#All],[disponibilidad]],[1]!COMPROMISOS_2024[[#All],[consecutivo]],"",0),0)</f>
        <v>1848</v>
      </c>
      <c r="U247" s="45" t="str" cm="1">
        <f t="array" ref="U247">+_xlfn.XLOOKUP(Contrato[[#This Row],[RCP]],[1]!COMPROMISOS_2024[[#All],[consecutivo]],[1]!COMPROMISOS_2024[[#All],[fecha_aprobacion]],"",0)</f>
        <v>12/03/2024 16:48</v>
      </c>
      <c r="V247" s="46">
        <f>SUMIF([1]!COMPROMISOS_2024[[#All],[consecutivo]],Contrato[[#This Row],[RCP]],[1]!COMPROMISOS_2024[[#All],[valor_total]])</f>
        <v>70000000</v>
      </c>
      <c r="W247" s="47">
        <v>45363</v>
      </c>
      <c r="X247" s="47">
        <v>45369</v>
      </c>
      <c r="Y247" s="48">
        <v>45369</v>
      </c>
      <c r="Z247" s="49">
        <v>45657</v>
      </c>
      <c r="AA247" s="101" t="s">
        <v>780</v>
      </c>
      <c r="AB247" s="160" t="s">
        <v>679</v>
      </c>
      <c r="AC247" s="160"/>
      <c r="AD247" s="103">
        <v>202000004011</v>
      </c>
      <c r="AE247" s="54" t="s">
        <v>75</v>
      </c>
      <c r="AF247" s="55" t="str">
        <f>TEXT(LEFT(Contrato[[#This Row],[CONTRATO]],3),"0")</f>
        <v>205</v>
      </c>
      <c r="AG247" s="55" t="str">
        <f>IF(LEN(Contrato[[#This Row],[Contrato2]])=3,Contrato[[#This Row],[Contrato2]],TEXT(Contrato[[#This Row],[Contrato2]],"000"))</f>
        <v>205</v>
      </c>
      <c r="AH247" s="56">
        <f ca="1">IFERROR(_xlfn.DAYS(Contrato[[#This Row],[Fecha Proyectada liquidación]],TODAY())/30,"")</f>
        <v>2.1333333333333333</v>
      </c>
      <c r="AI247" s="57">
        <f>+Contrato[[#This Row],[FECHA TERMINACIÓN ]]+120</f>
        <v>45777</v>
      </c>
      <c r="AK247" s="59" t="str">
        <f ca="1">IF(Contrato[[#This Row],[FECHA TERMINACIÓN ]]&lt;TODAY(), "Terminado",IF(ISNUMBER(Contrato[[#This Row],[Fecha Real de liquiidación ]]),"Liquidado",IF(Contrato[[#This Row],[FECHA TERMINACIÓN ]]&gt;=TODAY(),"En ejecución","")))</f>
        <v>Terminado</v>
      </c>
      <c r="AL247" s="60">
        <f>SUMIF([1]!COMPROMISOS_2024[[#All],[consecutivo]],Contrato[[#This Row],[RCP]],[1]!COMPROMISOS_2024[[#All],[Total pagado]])</f>
        <v>65390224</v>
      </c>
      <c r="AM247" s="61">
        <f>IFERROR(Contrato[[#This Row],[Pagos]]/Contrato[[#This Row],[VALOR CONTRATO]],0)</f>
        <v>0.93414605714285714</v>
      </c>
      <c r="AN247" s="104">
        <f>+Contrato[[#This Row],[VALOR CONTRATO]]-Contrato[[#This Row],[Pagos]]</f>
        <v>4609776</v>
      </c>
      <c r="AO247" s="54" t="str" cm="1">
        <f t="array" ref="AO247">_xlfn.XLOOKUP(Contrato[[#This Row],[DOCUMENTO ]],[1]!PERSONAL_ACTIVO_2024[[#All],[Documento identidad]],[1]!PERSONAL_ACTIVO_2024[[#All],[Mail ]],0,0)</f>
        <v>dcendoya@indeportesantioquia.gov.co</v>
      </c>
      <c r="AP247" s="54" cm="1">
        <f t="array" ref="AP247">_xlfn.XLOOKUP(Contrato[[#This Row],[DOCUMENTO]],[1]!PERSONAL_ACTIVO_2024[[#All],[Documento identidad]],[1]!PERSONAL_ACTIVO_2024[[#All],[Mail ]],0,0)</f>
        <v>0</v>
      </c>
      <c r="AQ247" s="54" cm="1">
        <f t="array" ref="AQ247">IF(ISBLANK(Contrato[[#This Row],[DEPENDENCIA ]]),0,IFERROR(_xlfn.XLOOKUP(Contrato[[#This Row],[DEPENDENCIA ]],[1]!PERSONAL_ACTIVO_2024[[#All],[Dependencia]],[1]!PERSONAL_ACTIVO_2024[[#All],[Mail ]],0,0),0))</f>
        <v>0</v>
      </c>
    </row>
    <row r="248" spans="1:43" s="54" customFormat="1" ht="34.5" customHeight="1" x14ac:dyDescent="0.25">
      <c r="A248" s="27">
        <v>580</v>
      </c>
      <c r="B248" s="213">
        <v>206</v>
      </c>
      <c r="C248" s="28" t="s">
        <v>781</v>
      </c>
      <c r="D248" s="81" t="s">
        <v>273</v>
      </c>
      <c r="E248" s="64" t="s">
        <v>111</v>
      </c>
      <c r="F248" s="114" t="s">
        <v>46</v>
      </c>
      <c r="G248" s="146" t="s">
        <v>782</v>
      </c>
      <c r="H248" s="130">
        <v>811026594</v>
      </c>
      <c r="I248" s="147" t="s">
        <v>48</v>
      </c>
      <c r="J248" s="148">
        <v>10000000</v>
      </c>
      <c r="K248" s="214" t="s">
        <v>48</v>
      </c>
      <c r="L248" s="96" t="s">
        <v>779</v>
      </c>
      <c r="M248" s="97" t="s">
        <v>783</v>
      </c>
      <c r="N248" s="98" cm="1">
        <f t="array" ref="N248">_xlfn.XLOOKUP(Contrato[[#This Row],[SUPERVISOR TITULAR]],[1]!PERSONAL_ACTIVO_2024[[#All],[Nombre completo]],[1]!PERSONAL_ACTIVO_2024[[#All],[Documento identidad]],"",0)</f>
        <v>43915464</v>
      </c>
      <c r="O248" s="97"/>
      <c r="P248" s="99" t="str" cm="1">
        <f t="array" ref="P248">_xlfn.XLOOKUP(Contrato[[#This Row],[SUPERVISOR SUPLENTE ]],[1]!PERSONAL_ACTIVO_2024[[#All],[Nombre completo]],[1]!PERSONAL_ACTIVO_2024[[#All],[Documento identidad]],"",0)</f>
        <v/>
      </c>
      <c r="Q248" s="159">
        <v>291</v>
      </c>
      <c r="R248" s="42" t="str" cm="1">
        <f t="array" ref="R248">_xlfn.XLOOKUP(Contrato[[#This Row],[CDP]],[1]!DISPONIBILIDADES_2024[[#All],[consecutivo]],[1]!DISPONIBILIDADES_2024[[#All],[fecha_aprobacion]],"",0)</f>
        <v>7/03/2024 9:38</v>
      </c>
      <c r="S248" s="43">
        <f>SUMIF([1]!DISPONIBILIDADES_2024[[#All],[consecutivo]],Contrato[[#This Row],[CDP]],[1]!DISPONIBILIDADES_2024[[#All],[valor_total_rubro]])</f>
        <v>0</v>
      </c>
      <c r="T248" s="44" cm="1">
        <f t="array" ref="T248">_xlfn.XLOOKUP(Contrato[[#This Row],[CONTRATO]]&amp;Contrato[[#This Row],[CDP]],[1]!Corr_Contr_CDP[[#All],[CONTRATO-CDP]],[1]!Corr_Contr_CDP[[#All],[CRP]],_xlfn.XLOOKUP(Contrato[[#This Row],[CDP]],[1]!COMPROMISOS_2024[[#All],[disponibilidad]],[1]!COMPROMISOS_2024[[#All],[consecutivo]],"",0),0)</f>
        <v>1825</v>
      </c>
      <c r="U248" s="45" t="str" cm="1">
        <f t="array" ref="U248">+_xlfn.XLOOKUP(Contrato[[#This Row],[RCP]],[1]!COMPROMISOS_2024[[#All],[consecutivo]],[1]!COMPROMISOS_2024[[#All],[fecha_aprobacion]],"",0)</f>
        <v>8/03/2024 16:01</v>
      </c>
      <c r="V248" s="46">
        <f>SUMIF([1]!COMPROMISOS_2024[[#All],[consecutivo]],Contrato[[#This Row],[RCP]],[1]!COMPROMISOS_2024[[#All],[valor_total]])</f>
        <v>10000000</v>
      </c>
      <c r="W248" s="47">
        <v>45359</v>
      </c>
      <c r="X248" s="47">
        <v>45359</v>
      </c>
      <c r="Y248" s="48">
        <v>45359</v>
      </c>
      <c r="Z248" s="49">
        <v>45412</v>
      </c>
      <c r="AA248" s="189" t="s">
        <v>784</v>
      </c>
      <c r="AB248" s="160" t="s">
        <v>785</v>
      </c>
      <c r="AC248" s="160"/>
      <c r="AD248" s="103">
        <v>202000004012</v>
      </c>
      <c r="AE248" s="54" t="s">
        <v>75</v>
      </c>
      <c r="AF248" s="55" t="str">
        <f>TEXT(LEFT(Contrato[[#This Row],[CONTRATO]],3),"0")</f>
        <v>206</v>
      </c>
      <c r="AG248" s="55" t="str">
        <f>IF(LEN(Contrato[[#This Row],[Contrato2]])=3,Contrato[[#This Row],[Contrato2]],TEXT(Contrato[[#This Row],[Contrato2]],"000"))</f>
        <v>206</v>
      </c>
      <c r="AH248" s="56">
        <f ca="1">IFERROR(_xlfn.DAYS(Contrato[[#This Row],[Fecha Proyectada liquidación]],TODAY())/30,"")</f>
        <v>-6.0333333333333332</v>
      </c>
      <c r="AI248" s="57">
        <f>+Contrato[[#This Row],[FECHA TERMINACIÓN ]]+120</f>
        <v>45532</v>
      </c>
      <c r="AK248" s="59" t="str">
        <f ca="1">IF(Contrato[[#This Row],[FECHA TERMINACIÓN ]]&lt;TODAY(), "Terminado",IF(ISNUMBER(Contrato[[#This Row],[Fecha Real de liquiidación ]]),"Liquidado",IF(Contrato[[#This Row],[FECHA TERMINACIÓN ]]&gt;=TODAY(),"En ejecución","")))</f>
        <v>Terminado</v>
      </c>
      <c r="AL248" s="60">
        <f>SUMIF([1]!COMPROMISOS_2024[[#All],[consecutivo]],Contrato[[#This Row],[RCP]],[1]!COMPROMISOS_2024[[#All],[Total pagado]])</f>
        <v>10000000</v>
      </c>
      <c r="AM248" s="61">
        <f>IFERROR(Contrato[[#This Row],[Pagos]]/Contrato[[#This Row],[VALOR CONTRATO]],0)</f>
        <v>1</v>
      </c>
      <c r="AN248" s="104">
        <f>+Contrato[[#This Row],[VALOR CONTRATO]]-Contrato[[#This Row],[Pagos]]</f>
        <v>0</v>
      </c>
      <c r="AO248" s="54" t="str" cm="1">
        <f t="array" ref="AO248">_xlfn.XLOOKUP(Contrato[[#This Row],[DOCUMENTO ]],[1]!PERSONAL_ACTIVO_2024[[#All],[Documento identidad]],[1]!PERSONAL_ACTIVO_2024[[#All],[Mail ]],0,0)</f>
        <v>alondonoz@indeportesantioquia.gov.co</v>
      </c>
      <c r="AP248" s="54" cm="1">
        <f t="array" ref="AP248">_xlfn.XLOOKUP(Contrato[[#This Row],[DOCUMENTO]],[1]!PERSONAL_ACTIVO_2024[[#All],[Documento identidad]],[1]!PERSONAL_ACTIVO_2024[[#All],[Mail ]],0,0)</f>
        <v>0</v>
      </c>
      <c r="AQ248" s="54" cm="1">
        <f t="array" ref="AQ248">IF(ISBLANK(Contrato[[#This Row],[DEPENDENCIA ]]),0,IFERROR(_xlfn.XLOOKUP(Contrato[[#This Row],[DEPENDENCIA ]],[1]!PERSONAL_ACTIVO_2024[[#All],[Dependencia]],[1]!PERSONAL_ACTIVO_2024[[#All],[Mail ]],0,0),0))</f>
        <v>0</v>
      </c>
    </row>
    <row r="249" spans="1:43" s="54" customFormat="1" ht="34.5" customHeight="1" x14ac:dyDescent="0.25">
      <c r="A249" s="27">
        <v>51</v>
      </c>
      <c r="B249" s="26">
        <v>207</v>
      </c>
      <c r="C249" s="28" t="s">
        <v>786</v>
      </c>
      <c r="D249" s="81" t="s">
        <v>184</v>
      </c>
      <c r="E249" s="64" t="s">
        <v>111</v>
      </c>
      <c r="F249" s="114" t="s">
        <v>142</v>
      </c>
      <c r="G249" s="146" t="s">
        <v>787</v>
      </c>
      <c r="H249" s="130">
        <v>1128470360</v>
      </c>
      <c r="I249" s="147">
        <v>7690469</v>
      </c>
      <c r="J249" s="148">
        <v>42810277</v>
      </c>
      <c r="K249" s="113" t="s">
        <v>48</v>
      </c>
      <c r="L249" s="96" t="s">
        <v>48</v>
      </c>
      <c r="M249" s="97" t="s">
        <v>187</v>
      </c>
      <c r="N249" s="98" t="str" cm="1">
        <f t="array" ref="N249">_xlfn.XLOOKUP(Contrato[[#This Row],[SUPERVISOR TITULAR]],[1]!PERSONAL_ACTIVO_2024[[#All],[Nombre completo]],[1]!PERSONAL_ACTIVO_2024[[#All],[Documento identidad]],"",0)</f>
        <v/>
      </c>
      <c r="O249" s="97" t="s">
        <v>188</v>
      </c>
      <c r="P249" s="99" t="str" cm="1">
        <f t="array" ref="P249">_xlfn.XLOOKUP(Contrato[[#This Row],[SUPERVISOR SUPLENTE ]],[1]!PERSONAL_ACTIVO_2024[[#All],[Nombre completo]],[1]!PERSONAL_ACTIVO_2024[[#All],[Documento identidad]],"",0)</f>
        <v/>
      </c>
      <c r="Q249" s="159">
        <v>255</v>
      </c>
      <c r="R249" s="42" t="str" cm="1">
        <f t="array" ref="R249">_xlfn.XLOOKUP(Contrato[[#This Row],[CDP]],[1]!DISPONIBILIDADES_2024[[#All],[consecutivo]],[1]!DISPONIBILIDADES_2024[[#All],[fecha_aprobacion]],"",0)</f>
        <v>26/02/2024 11:16</v>
      </c>
      <c r="S249" s="43">
        <f>SUMIF([1]!DISPONIBILIDADES_2024[[#All],[consecutivo]],Contrato[[#This Row],[CDP]],[1]!DISPONIBILIDADES_2024[[#All],[valor_total_rubro]])</f>
        <v>0</v>
      </c>
      <c r="T249" s="44" cm="1">
        <f t="array" ref="T249">_xlfn.XLOOKUP(Contrato[[#This Row],[CONTRATO]]&amp;Contrato[[#This Row],[CDP]],[1]!Corr_Contr_CDP[[#All],[CONTRATO-CDP]],[1]!Corr_Contr_CDP[[#All],[CRP]],_xlfn.XLOOKUP(Contrato[[#This Row],[CDP]],[1]!COMPROMISOS_2024[[#All],[disponibilidad]],[1]!COMPROMISOS_2024[[#All],[consecutivo]],"",0),0)</f>
        <v>1872</v>
      </c>
      <c r="U249" s="45" t="str" cm="1">
        <f t="array" ref="U249">+_xlfn.XLOOKUP(Contrato[[#This Row],[RCP]],[1]!COMPROMISOS_2024[[#All],[consecutivo]],[1]!COMPROMISOS_2024[[#All],[fecha_aprobacion]],"",0)</f>
        <v>18/03/2024 12:11</v>
      </c>
      <c r="V249" s="46">
        <f>SUMIF([1]!COMPROMISOS_2024[[#All],[consecutivo]],Contrato[[#This Row],[RCP]],[1]!COMPROMISOS_2024[[#All],[valor_total]])</f>
        <v>42810277</v>
      </c>
      <c r="W249" s="47">
        <v>45366</v>
      </c>
      <c r="X249" s="47">
        <v>45369</v>
      </c>
      <c r="Y249" s="48">
        <v>45359</v>
      </c>
      <c r="Z249" s="49">
        <v>45540</v>
      </c>
      <c r="AA249" s="215" t="s">
        <v>788</v>
      </c>
      <c r="AB249" s="216" t="s">
        <v>789</v>
      </c>
      <c r="AC249" s="160"/>
      <c r="AD249" s="103">
        <v>202000004016</v>
      </c>
      <c r="AE249" s="54" t="s">
        <v>75</v>
      </c>
      <c r="AF249" s="55" t="str">
        <f>TEXT(LEFT(Contrato[[#This Row],[CONTRATO]],3),"0")</f>
        <v>207</v>
      </c>
      <c r="AG249" s="55" t="str">
        <f>IF(LEN(Contrato[[#This Row],[Contrato2]])=3,Contrato[[#This Row],[Contrato2]],TEXT(Contrato[[#This Row],[Contrato2]],"000"))</f>
        <v>207</v>
      </c>
      <c r="AH249" s="56">
        <f ca="1">IFERROR(_xlfn.DAYS(Contrato[[#This Row],[Fecha Proyectada liquidación]],TODAY())/30,"")</f>
        <v>-1.7666666666666666</v>
      </c>
      <c r="AI249" s="57">
        <f>+Contrato[[#This Row],[FECHA TERMINACIÓN ]]+120</f>
        <v>45660</v>
      </c>
      <c r="AK249" s="59" t="str">
        <f ca="1">IF(Contrato[[#This Row],[FECHA TERMINACIÓN ]]&lt;TODAY(), "Terminado",IF(ISNUMBER(Contrato[[#This Row],[Fecha Real de liquiidación ]]),"Liquidado",IF(Contrato[[#This Row],[FECHA TERMINACIÓN ]]&gt;=TODAY(),"En ejecución","")))</f>
        <v>Terminado</v>
      </c>
      <c r="AL249" s="60">
        <f>SUMIF([1]!COMPROMISOS_2024[[#All],[consecutivo]],Contrato[[#This Row],[RCP]],[1]!COMPROMISOS_2024[[#All],[Total pagado]])</f>
        <v>42810277</v>
      </c>
      <c r="AM249" s="61">
        <f>IFERROR(Contrato[[#This Row],[Pagos]]/Contrato[[#This Row],[VALOR CONTRATO]],0)</f>
        <v>1</v>
      </c>
      <c r="AN249" s="217">
        <f>+Contrato[[#This Row],[VALOR CONTRATO]]-Contrato[[#This Row],[Pagos]]</f>
        <v>0</v>
      </c>
      <c r="AO249" s="54" cm="1">
        <f t="array" ref="AO249">_xlfn.XLOOKUP(Contrato[[#This Row],[DOCUMENTO ]],[1]!PERSONAL_ACTIVO_2024[[#All],[Documento identidad]],[1]!PERSONAL_ACTIVO_2024[[#All],[Mail ]],0,0)</f>
        <v>0</v>
      </c>
      <c r="AP249" s="218" t="s">
        <v>790</v>
      </c>
      <c r="AQ249" s="54" t="str" cm="1">
        <f t="array" ref="AQ249">IF(ISBLANK(Contrato[[#This Row],[DEPENDENCIA ]]),0,IFERROR(_xlfn.XLOOKUP(Contrato[[#This Row],[DEPENDENCIA ]],[1]!PERSONAL_ACTIVO_2024[[#All],[Dependencia]],[1]!PERSONAL_ACTIVO_2024[[#All],[Mail ]],0,0),0))</f>
        <v>jbermudez@indeportesantioquia.gov.co</v>
      </c>
    </row>
    <row r="250" spans="1:43" s="54" customFormat="1" ht="34.5" customHeight="1" x14ac:dyDescent="0.25">
      <c r="A250" s="27">
        <v>577</v>
      </c>
      <c r="B250" s="26">
        <v>208</v>
      </c>
      <c r="C250" s="28" t="s">
        <v>791</v>
      </c>
      <c r="D250" s="81" t="s">
        <v>132</v>
      </c>
      <c r="E250" s="64" t="s">
        <v>111</v>
      </c>
      <c r="F250" s="114" t="s">
        <v>142</v>
      </c>
      <c r="G250" s="146" t="s">
        <v>792</v>
      </c>
      <c r="H250" s="130">
        <v>15442707</v>
      </c>
      <c r="I250" s="147">
        <v>6879081</v>
      </c>
      <c r="J250" s="148">
        <v>60153567</v>
      </c>
      <c r="K250" s="69" t="s">
        <v>721</v>
      </c>
      <c r="L250" s="96" t="s">
        <v>48</v>
      </c>
      <c r="M250" s="97" t="s">
        <v>137</v>
      </c>
      <c r="N250" s="98" cm="1">
        <f t="array" ref="N250">_xlfn.XLOOKUP(Contrato[[#This Row],[SUPERVISOR TITULAR]],[1]!PERSONAL_ACTIVO_2024[[#All],[Nombre completo]],[1]!PERSONAL_ACTIVO_2024[[#All],[Documento identidad]],"",0)</f>
        <v>70565097</v>
      </c>
      <c r="O250" s="97" t="s">
        <v>757</v>
      </c>
      <c r="P250" s="99" cm="1">
        <f t="array" ref="P250">_xlfn.XLOOKUP(Contrato[[#This Row],[SUPERVISOR SUPLENTE ]],[1]!PERSONAL_ACTIVO_2024[[#All],[Nombre completo]],[1]!PERSONAL_ACTIVO_2024[[#All],[Documento identidad]],"",0)</f>
        <v>1083014881</v>
      </c>
      <c r="Q250" s="159">
        <v>296</v>
      </c>
      <c r="R250" s="42" t="str" cm="1">
        <f t="array" ref="R250">_xlfn.XLOOKUP(Contrato[[#This Row],[CDP]],[1]!DISPONIBILIDADES_2024[[#All],[consecutivo]],[1]!DISPONIBILIDADES_2024[[#All],[fecha_aprobacion]],"",0)</f>
        <v>7/03/2024 13:52</v>
      </c>
      <c r="S250" s="43">
        <f>SUMIF([1]!DISPONIBILIDADES_2024[[#All],[consecutivo]],Contrato[[#This Row],[CDP]],[1]!DISPONIBILIDADES_2024[[#All],[valor_total_rubro]])</f>
        <v>0</v>
      </c>
      <c r="T250" s="44" cm="1">
        <f t="array" ref="T250">_xlfn.XLOOKUP(Contrato[[#This Row],[CONTRATO]]&amp;Contrato[[#This Row],[CDP]],[1]!Corr_Contr_CDP[[#All],[CONTRATO-CDP]],[1]!Corr_Contr_CDP[[#All],[CRP]],_xlfn.XLOOKUP(Contrato[[#This Row],[CDP]],[1]!COMPROMISOS_2024[[#All],[disponibilidad]],[1]!COMPROMISOS_2024[[#All],[consecutivo]],"",0),0)</f>
        <v>1874</v>
      </c>
      <c r="U250" s="45" t="str" cm="1">
        <f t="array" ref="U250">+_xlfn.XLOOKUP(Contrato[[#This Row],[RCP]],[1]!COMPROMISOS_2024[[#All],[consecutivo]],[1]!COMPROMISOS_2024[[#All],[fecha_aprobacion]],"",0)</f>
        <v>18/03/2024 12:19</v>
      </c>
      <c r="V250" s="46">
        <f>SUMIF([1]!COMPROMISOS_2024[[#All],[consecutivo]],Contrato[[#This Row],[RCP]],[1]!COMPROMISOS_2024[[#All],[valor_total]])</f>
        <v>60153567</v>
      </c>
      <c r="W250" s="47">
        <v>45366</v>
      </c>
      <c r="X250" s="47">
        <v>45369</v>
      </c>
      <c r="Y250" s="48">
        <v>45370</v>
      </c>
      <c r="Z250" s="49">
        <v>45579</v>
      </c>
      <c r="AA250" s="170" t="s">
        <v>793</v>
      </c>
      <c r="AB250" s="160" t="s">
        <v>264</v>
      </c>
      <c r="AC250" s="160"/>
      <c r="AD250" s="103">
        <v>202000004021</v>
      </c>
      <c r="AE250" s="54" t="s">
        <v>75</v>
      </c>
      <c r="AF250" s="55" t="str">
        <f>TEXT(LEFT(Contrato[[#This Row],[CONTRATO]],3),"0")</f>
        <v>208</v>
      </c>
      <c r="AG250" s="55" t="str">
        <f>IF(LEN(Contrato[[#This Row],[Contrato2]])=3,Contrato[[#This Row],[Contrato2]],TEXT(Contrato[[#This Row],[Contrato2]],"000"))</f>
        <v>208</v>
      </c>
      <c r="AH250" s="56">
        <f ca="1">IFERROR(_xlfn.DAYS(Contrato[[#This Row],[Fecha Proyectada liquidación]],TODAY())/30,"")</f>
        <v>-0.46666666666666667</v>
      </c>
      <c r="AI250" s="57">
        <f>+Contrato[[#This Row],[FECHA TERMINACIÓN ]]+120</f>
        <v>45699</v>
      </c>
      <c r="AK250" s="59" t="str">
        <f ca="1">IF(Contrato[[#This Row],[FECHA TERMINACIÓN ]]&lt;TODAY(), "Terminado",IF(ISNUMBER(Contrato[[#This Row],[Fecha Real de liquiidación ]]),"Liquidado",IF(Contrato[[#This Row],[FECHA TERMINACIÓN ]]&gt;=TODAY(),"En ejecución","")))</f>
        <v>Terminado</v>
      </c>
      <c r="AL250" s="60">
        <f>SUMIF([1]!COMPROMISOS_2024[[#All],[consecutivo]],Contrato[[#This Row],[RCP]],[1]!COMPROMISOS_2024[[#All],[Total pagado]])</f>
        <v>60153567</v>
      </c>
      <c r="AM250" s="61">
        <f>IFERROR(Contrato[[#This Row],[Pagos]]/Contrato[[#This Row],[VALOR CONTRATO]],0)</f>
        <v>1</v>
      </c>
      <c r="AN250" s="104">
        <f>+Contrato[[#This Row],[VALOR CONTRATO]]-Contrato[[#This Row],[Pagos]]</f>
        <v>0</v>
      </c>
      <c r="AO250" s="54" t="str" cm="1">
        <f t="array" ref="AO250">_xlfn.XLOOKUP(Contrato[[#This Row],[DOCUMENTO ]],[1]!PERSONAL_ACTIVO_2024[[#All],[Documento identidad]],[1]!PERSONAL_ACTIVO_2024[[#All],[Mail ]],0,0)</f>
        <v>jvelasquez@indeportesantioquia.gov.co</v>
      </c>
      <c r="AP250" s="54" t="str" cm="1">
        <f t="array" ref="AP250">_xlfn.XLOOKUP(Contrato[[#This Row],[DOCUMENTO]],[1]!PERSONAL_ACTIVO_2024[[#All],[Documento identidad]],[1]!PERSONAL_ACTIVO_2024[[#All],[Mail ]],0,0)</f>
        <v>ovalencia@indeportesantioquia.gov.co</v>
      </c>
      <c r="AQ250" s="54" t="str" cm="1">
        <f t="array" ref="AQ250">IF(ISBLANK(Contrato[[#This Row],[DEPENDENCIA ]]),0,IFERROR(_xlfn.XLOOKUP(Contrato[[#This Row],[DEPENDENCIA ]],[1]!PERSONAL_ACTIVO_2024[[#All],[Dependencia]],[1]!PERSONAL_ACTIVO_2024[[#All],[Mail ]],0,0),0))</f>
        <v>fcardona@indeportesantioquia.gov.co</v>
      </c>
    </row>
    <row r="251" spans="1:43" s="54" customFormat="1" ht="34.5" customHeight="1" x14ac:dyDescent="0.25">
      <c r="A251" s="27">
        <v>1140</v>
      </c>
      <c r="B251" s="26">
        <v>208</v>
      </c>
      <c r="C251" s="28" t="s">
        <v>794</v>
      </c>
      <c r="D251" s="81" t="s">
        <v>132</v>
      </c>
      <c r="E251" s="64" t="s">
        <v>117</v>
      </c>
      <c r="F251" s="114" t="s">
        <v>142</v>
      </c>
      <c r="G251" s="146" t="s">
        <v>792</v>
      </c>
      <c r="H251" s="130">
        <v>15442707</v>
      </c>
      <c r="I251" s="147">
        <v>6879081</v>
      </c>
      <c r="J251" s="148">
        <v>25527005</v>
      </c>
      <c r="K251" s="69" t="s">
        <v>721</v>
      </c>
      <c r="L251" s="96" t="s">
        <v>775</v>
      </c>
      <c r="M251" s="97" t="s">
        <v>137</v>
      </c>
      <c r="N251" s="98" cm="1">
        <f t="array" ref="N251">_xlfn.XLOOKUP(Contrato[[#This Row],[SUPERVISOR TITULAR]],[1]!PERSONAL_ACTIVO_2024[[#All],[Nombre completo]],[1]!PERSONAL_ACTIVO_2024[[#All],[Documento identidad]],"",0)</f>
        <v>70565097</v>
      </c>
      <c r="O251" s="97" t="s">
        <v>757</v>
      </c>
      <c r="P251" s="99" cm="1">
        <f t="array" ref="P251">_xlfn.XLOOKUP(Contrato[[#This Row],[SUPERVISOR SUPLENTE ]],[1]!PERSONAL_ACTIVO_2024[[#All],[Nombre completo]],[1]!PERSONAL_ACTIVO_2024[[#All],[Documento identidad]],"",0)</f>
        <v>1083014881</v>
      </c>
      <c r="Q251" s="159">
        <v>939</v>
      </c>
      <c r="R251" s="42" t="str" cm="1">
        <f t="array" ref="R251">_xlfn.XLOOKUP(Contrato[[#This Row],[CDP]],[1]!DISPONIBILIDADES_2024[[#All],[consecutivo]],[1]!DISPONIBILIDADES_2024[[#All],[fecha_aprobacion]],"",0)</f>
        <v>11/09/2024 17:14</v>
      </c>
      <c r="S251" s="43">
        <f>SUMIF([1]!DISPONIBILIDADES_2024[[#All],[consecutivo]],Contrato[[#This Row],[CDP]],[1]!DISPONIBILIDADES_2024[[#All],[valor_total_rubro]])</f>
        <v>0</v>
      </c>
      <c r="T251" s="44" cm="1">
        <f t="array" ref="T251">_xlfn.XLOOKUP(Contrato[[#This Row],[CONTRATO]]&amp;Contrato[[#This Row],[CDP]],[1]!Corr_Contr_CDP[[#All],[CONTRATO-CDP]],[1]!Corr_Contr_CDP[[#All],[CRP]],_xlfn.XLOOKUP(Contrato[[#This Row],[CDP]],[1]!COMPROMISOS_2024[[#All],[disponibilidad]],[1]!COMPROMISOS_2024[[#All],[consecutivo]],"",0),0)</f>
        <v>10398</v>
      </c>
      <c r="U251" s="45" t="str" cm="1">
        <f t="array" ref="U251">+_xlfn.XLOOKUP(Contrato[[#This Row],[RCP]],[1]!COMPROMISOS_2024[[#All],[consecutivo]],[1]!COMPROMISOS_2024[[#All],[fecha_aprobacion]],"",0)</f>
        <v>11/10/2024 16:26</v>
      </c>
      <c r="V251" s="46">
        <f>SUMIF([1]!COMPROMISOS_2024[[#All],[consecutivo]],Contrato[[#This Row],[RCP]],[1]!COMPROMISOS_2024[[#All],[valor_total]])</f>
        <v>25527005</v>
      </c>
      <c r="W251" s="47">
        <v>45576</v>
      </c>
      <c r="X251" s="47">
        <v>45580</v>
      </c>
      <c r="Y251" s="48">
        <v>45580</v>
      </c>
      <c r="Z251" s="49">
        <v>45656</v>
      </c>
      <c r="AA251" s="170"/>
      <c r="AB251" s="160" t="s">
        <v>795</v>
      </c>
      <c r="AC251" s="160"/>
      <c r="AD251" s="103">
        <v>202000004021</v>
      </c>
      <c r="AE251" s="54" t="s">
        <v>75</v>
      </c>
      <c r="AF251" s="55" t="str">
        <f>TEXT(LEFT(Contrato[[#This Row],[CONTRATO]],3),"0")</f>
        <v>208</v>
      </c>
      <c r="AG251" s="55" t="str">
        <f>IF(LEN(Contrato[[#This Row],[Contrato2]])=3,Contrato[[#This Row],[Contrato2]],TEXT(Contrato[[#This Row],[Contrato2]],"000"))</f>
        <v>208</v>
      </c>
      <c r="AH251" s="56">
        <f ca="1">IFERROR(_xlfn.DAYS(Contrato[[#This Row],[Fecha Proyectada liquidación]],TODAY())/30,"")</f>
        <v>2.1</v>
      </c>
      <c r="AI251" s="57">
        <f>+Contrato[[#This Row],[FECHA TERMINACIÓN ]]+120</f>
        <v>45776</v>
      </c>
      <c r="AK251" s="59" t="str">
        <f ca="1">IF(Contrato[[#This Row],[FECHA TERMINACIÓN ]]&lt;TODAY(), "Terminado",IF(ISNUMBER(Contrato[[#This Row],[Fecha Real de liquiidación ]]),"Liquidado",IF(Contrato[[#This Row],[FECHA TERMINACIÓN ]]&gt;=TODAY(),"En ejecución","")))</f>
        <v>Terminado</v>
      </c>
      <c r="AL251" s="60">
        <f>SUMIF([1]!COMPROMISOS_2024[[#All],[consecutivo]],Contrato[[#This Row],[RCP]],[1]!COMPROMISOS_2024[[#All],[Total pagado]])</f>
        <v>25527005</v>
      </c>
      <c r="AM251" s="61">
        <f>IFERROR(Contrato[[#This Row],[Pagos]]/Contrato[[#This Row],[VALOR CONTRATO]],0)</f>
        <v>1</v>
      </c>
      <c r="AN251" s="104">
        <f>+Contrato[[#This Row],[VALOR CONTRATO]]-Contrato[[#This Row],[Pagos]]</f>
        <v>0</v>
      </c>
      <c r="AO251" s="54" t="str" cm="1">
        <f t="array" ref="AO251">_xlfn.XLOOKUP(Contrato[[#This Row],[DOCUMENTO ]],[1]!PERSONAL_ACTIVO_2024[[#All],[Documento identidad]],[1]!PERSONAL_ACTIVO_2024[[#All],[Mail ]],0,0)</f>
        <v>jvelasquez@indeportesantioquia.gov.co</v>
      </c>
      <c r="AP251" s="54" t="str" cm="1">
        <f t="array" ref="AP251">_xlfn.XLOOKUP(Contrato[[#This Row],[DOCUMENTO]],[1]!PERSONAL_ACTIVO_2024[[#All],[Documento identidad]],[1]!PERSONAL_ACTIVO_2024[[#All],[Mail ]],0,0)</f>
        <v>ovalencia@indeportesantioquia.gov.co</v>
      </c>
      <c r="AQ251" s="54" t="str" cm="1">
        <f t="array" ref="AQ251">IF(ISBLANK(Contrato[[#This Row],[DEPENDENCIA ]]),0,IFERROR(_xlfn.XLOOKUP(Contrato[[#This Row],[DEPENDENCIA ]],[1]!PERSONAL_ACTIVO_2024[[#All],[Dependencia]],[1]!PERSONAL_ACTIVO_2024[[#All],[Mail ]],0,0),0))</f>
        <v>fcardona@indeportesantioquia.gov.co</v>
      </c>
    </row>
    <row r="252" spans="1:43" s="54" customFormat="1" ht="34.5" customHeight="1" x14ac:dyDescent="0.25">
      <c r="A252" s="27">
        <v>334</v>
      </c>
      <c r="B252" s="26">
        <v>209</v>
      </c>
      <c r="C252" s="28" t="s">
        <v>796</v>
      </c>
      <c r="D252" s="81" t="s">
        <v>184</v>
      </c>
      <c r="E252" s="64" t="s">
        <v>797</v>
      </c>
      <c r="F252" s="114" t="s">
        <v>798</v>
      </c>
      <c r="G252" s="146" t="s">
        <v>799</v>
      </c>
      <c r="H252" s="130">
        <v>830122983</v>
      </c>
      <c r="I252" s="147" t="s">
        <v>48</v>
      </c>
      <c r="J252" s="148">
        <v>10911926</v>
      </c>
      <c r="K252" s="54" t="s">
        <v>48</v>
      </c>
      <c r="L252" s="96" t="s">
        <v>800</v>
      </c>
      <c r="M252" s="97" t="s">
        <v>262</v>
      </c>
      <c r="N252" s="98" cm="1">
        <f t="array" ref="N252">_xlfn.XLOOKUP(Contrato[[#This Row],[SUPERVISOR TITULAR]],[1]!PERSONAL_ACTIVO_2024[[#All],[Nombre completo]],[1]!PERSONAL_ACTIVO_2024[[#All],[Documento identidad]],"",0)</f>
        <v>71265476</v>
      </c>
      <c r="O252" s="97" t="s">
        <v>628</v>
      </c>
      <c r="P252" s="99" cm="1">
        <f t="array" ref="P252">_xlfn.XLOOKUP(Contrato[[#This Row],[SUPERVISOR SUPLENTE ]],[1]!PERSONAL_ACTIVO_2024[[#All],[Nombre completo]],[1]!PERSONAL_ACTIVO_2024[[#All],[Documento identidad]],"",0)</f>
        <v>42895674</v>
      </c>
      <c r="Q252" s="159">
        <v>245</v>
      </c>
      <c r="R252" s="42" t="str" cm="1">
        <f t="array" ref="R252">_xlfn.XLOOKUP(Contrato[[#This Row],[CDP]],[1]!DISPONIBILIDADES_2024[[#All],[consecutivo]],[1]!DISPONIBILIDADES_2024[[#All],[fecha_aprobacion]],"",0)</f>
        <v>21/02/2024 13:40</v>
      </c>
      <c r="S252" s="43">
        <f>SUMIF([1]!DISPONIBILIDADES_2024[[#All],[consecutivo]],Contrato[[#This Row],[CDP]],[1]!DISPONIBILIDADES_2024[[#All],[valor_total_rubro]])</f>
        <v>0</v>
      </c>
      <c r="T252" s="44" cm="1">
        <f t="array" ref="T252">_xlfn.XLOOKUP(Contrato[[#This Row],[CONTRATO]]&amp;Contrato[[#This Row],[CDP]],[1]!Corr_Contr_CDP[[#All],[CONTRATO-CDP]],[1]!Corr_Contr_CDP[[#All],[CRP]],_xlfn.XLOOKUP(Contrato[[#This Row],[CDP]],[1]!COMPROMISOS_2024[[#All],[disponibilidad]],[1]!COMPROMISOS_2024[[#All],[consecutivo]],"",0),0)</f>
        <v>1851</v>
      </c>
      <c r="U252" s="45" t="str" cm="1">
        <f t="array" ref="U252">+_xlfn.XLOOKUP(Contrato[[#This Row],[RCP]],[1]!COMPROMISOS_2024[[#All],[consecutivo]],[1]!COMPROMISOS_2024[[#All],[fecha_aprobacion]],"",0)</f>
        <v>13/03/2024 8:53</v>
      </c>
      <c r="V252" s="46">
        <f>SUMIF([1]!COMPROMISOS_2024[[#All],[consecutivo]],Contrato[[#This Row],[RCP]],[1]!COMPROMISOS_2024[[#All],[valor_total]])</f>
        <v>10911926</v>
      </c>
      <c r="W252" s="47">
        <v>45362</v>
      </c>
      <c r="X252" s="47">
        <v>45363</v>
      </c>
      <c r="Y252" s="48">
        <v>45365</v>
      </c>
      <c r="Z252" s="49">
        <v>45391</v>
      </c>
      <c r="AA252" s="123" t="s">
        <v>801</v>
      </c>
      <c r="AB252" s="160" t="s">
        <v>802</v>
      </c>
      <c r="AC252" s="160"/>
      <c r="AD252" s="103">
        <v>202000004022</v>
      </c>
      <c r="AE252" s="54" t="s">
        <v>75</v>
      </c>
      <c r="AF252" s="55" t="str">
        <f>TEXT(LEFT(Contrato[[#This Row],[CONTRATO]],3),"0")</f>
        <v>209</v>
      </c>
      <c r="AG252" s="55" t="str">
        <f>IF(LEN(Contrato[[#This Row],[Contrato2]])=3,Contrato[[#This Row],[Contrato2]],TEXT(Contrato[[#This Row],[Contrato2]],"000"))</f>
        <v>209</v>
      </c>
      <c r="AH252" s="56">
        <f ca="1">IFERROR(_xlfn.DAYS(Contrato[[#This Row],[Fecha Proyectada liquidación]],TODAY())/30,"")</f>
        <v>-6.7333333333333334</v>
      </c>
      <c r="AI252" s="57">
        <f>+Contrato[[#This Row],[FECHA TERMINACIÓN ]]+120</f>
        <v>45511</v>
      </c>
      <c r="AK252" s="59" t="str">
        <f ca="1">IF(Contrato[[#This Row],[FECHA TERMINACIÓN ]]&lt;TODAY(), "Terminado",IF(ISNUMBER(Contrato[[#This Row],[Fecha Real de liquiidación ]]),"Liquidado",IF(Contrato[[#This Row],[FECHA TERMINACIÓN ]]&gt;=TODAY(),"En ejecución","")))</f>
        <v>Terminado</v>
      </c>
      <c r="AL252" s="60">
        <f>SUMIF([1]!COMPROMISOS_2024[[#All],[consecutivo]],Contrato[[#This Row],[RCP]],[1]!COMPROMISOS_2024[[#All],[Total pagado]])</f>
        <v>10911926</v>
      </c>
      <c r="AM252" s="61">
        <f>IFERROR(Contrato[[#This Row],[Pagos]]/Contrato[[#This Row],[VALOR CONTRATO]],0)</f>
        <v>1</v>
      </c>
      <c r="AN252" s="104">
        <f>+Contrato[[#This Row],[VALOR CONTRATO]]-Contrato[[#This Row],[Pagos]]</f>
        <v>0</v>
      </c>
      <c r="AO252" s="54" t="str" cm="1">
        <f t="array" ref="AO252">_xlfn.XLOOKUP(Contrato[[#This Row],[DOCUMENTO ]],[1]!PERSONAL_ACTIVO_2024[[#All],[Documento identidad]],[1]!PERSONAL_ACTIVO_2024[[#All],[Mail ]],0,0)</f>
        <v>jjimenez@indeportesantioquia.gov.co</v>
      </c>
      <c r="AP252" s="54" t="str" cm="1">
        <f t="array" ref="AP252">_xlfn.XLOOKUP(Contrato[[#This Row],[DOCUMENTO]],[1]!PERSONAL_ACTIVO_2024[[#All],[Documento identidad]],[1]!PERSONAL_ACTIVO_2024[[#All],[Mail ]],0,0)</f>
        <v>ahiguitae@indeportesantioquia.gov.co</v>
      </c>
      <c r="AQ252" s="54" t="str" cm="1">
        <f t="array" ref="AQ252">IF(ISBLANK(Contrato[[#This Row],[DEPENDENCIA ]]),0,IFERROR(_xlfn.XLOOKUP(Contrato[[#This Row],[DEPENDENCIA ]],[1]!PERSONAL_ACTIVO_2024[[#All],[Dependencia]],[1]!PERSONAL_ACTIVO_2024[[#All],[Mail ]],0,0),0))</f>
        <v>jbermudez@indeportesantioquia.gov.co</v>
      </c>
    </row>
    <row r="253" spans="1:43" s="54" customFormat="1" ht="34.5" customHeight="1" x14ac:dyDescent="0.25">
      <c r="A253" s="27">
        <v>554</v>
      </c>
      <c r="B253" s="26">
        <v>210</v>
      </c>
      <c r="C253" s="28" t="s">
        <v>803</v>
      </c>
      <c r="D253" s="81" t="s">
        <v>123</v>
      </c>
      <c r="E253" s="64" t="s">
        <v>111</v>
      </c>
      <c r="F253" s="114" t="s">
        <v>142</v>
      </c>
      <c r="G253" s="146" t="s">
        <v>804</v>
      </c>
      <c r="H253" s="130">
        <v>1036955178</v>
      </c>
      <c r="I253" s="147">
        <v>4908936</v>
      </c>
      <c r="J253" s="148">
        <v>29453616</v>
      </c>
      <c r="K253" s="113" t="s">
        <v>48</v>
      </c>
      <c r="L253" s="96" t="s">
        <v>48</v>
      </c>
      <c r="M253" s="97" t="s">
        <v>218</v>
      </c>
      <c r="N253" s="98" cm="1">
        <f t="array" ref="N253">_xlfn.XLOOKUP(Contrato[[#This Row],[SUPERVISOR TITULAR]],[1]!PERSONAL_ACTIVO_2024[[#All],[Nombre completo]],[1]!PERSONAL_ACTIVO_2024[[#All],[Documento identidad]],"",0)</f>
        <v>98556206</v>
      </c>
      <c r="O253" s="97" t="s">
        <v>222</v>
      </c>
      <c r="P253" s="99" cm="1">
        <f t="array" ref="P253">_xlfn.XLOOKUP(Contrato[[#This Row],[SUPERVISOR SUPLENTE ]],[1]!PERSONAL_ACTIVO_2024[[#All],[Nombre completo]],[1]!PERSONAL_ACTIVO_2024[[#All],[Documento identidad]],"",0)</f>
        <v>10267189</v>
      </c>
      <c r="Q253" s="159">
        <v>260</v>
      </c>
      <c r="R253" s="42" t="str" cm="1">
        <f t="array" ref="R253">_xlfn.XLOOKUP(Contrato[[#This Row],[CDP]],[1]!DISPONIBILIDADES_2024[[#All],[consecutivo]],[1]!DISPONIBILIDADES_2024[[#All],[fecha_aprobacion]],"",0)</f>
        <v>27/02/2024 7:34</v>
      </c>
      <c r="S253" s="43">
        <f>SUMIF([1]!DISPONIBILIDADES_2024[[#All],[consecutivo]],Contrato[[#This Row],[CDP]],[1]!DISPONIBILIDADES_2024[[#All],[valor_total_rubro]])</f>
        <v>0</v>
      </c>
      <c r="T253" s="44" cm="1">
        <f t="array" ref="T253">_xlfn.XLOOKUP(Contrato[[#This Row],[CONTRATO]]&amp;Contrato[[#This Row],[CDP]],[1]!Corr_Contr_CDP[[#All],[CONTRATO-CDP]],[1]!Corr_Contr_CDP[[#All],[CRP]],_xlfn.XLOOKUP(Contrato[[#This Row],[CDP]],[1]!COMPROMISOS_2024[[#All],[disponibilidad]],[1]!COMPROMISOS_2024[[#All],[consecutivo]],"",0),0)</f>
        <v>1854</v>
      </c>
      <c r="U253" s="45" t="str" cm="1">
        <f t="array" ref="U253">+_xlfn.XLOOKUP(Contrato[[#This Row],[RCP]],[1]!COMPROMISOS_2024[[#All],[consecutivo]],[1]!COMPROMISOS_2024[[#All],[fecha_aprobacion]],"",0)</f>
        <v>14/03/2024 15:14</v>
      </c>
      <c r="V253" s="46">
        <f>SUMIF([1]!COMPROMISOS_2024[[#All],[consecutivo]],Contrato[[#This Row],[RCP]],[1]!COMPROMISOS_2024[[#All],[valor_total]])</f>
        <v>29453616</v>
      </c>
      <c r="W253" s="47">
        <v>45365</v>
      </c>
      <c r="X253" s="47">
        <v>45366</v>
      </c>
      <c r="Y253" s="48">
        <v>45366</v>
      </c>
      <c r="Z253" s="49">
        <v>45549</v>
      </c>
      <c r="AA253" s="101" t="s">
        <v>805</v>
      </c>
      <c r="AB253" s="160" t="s">
        <v>293</v>
      </c>
      <c r="AC253" s="160"/>
      <c r="AD253" s="103">
        <v>202000004024</v>
      </c>
      <c r="AE253" s="54" t="s">
        <v>75</v>
      </c>
      <c r="AF253" s="55" t="str">
        <f>TEXT(LEFT(Contrato[[#This Row],[CONTRATO]],3),"0")</f>
        <v>210</v>
      </c>
      <c r="AG253" s="55" t="str">
        <f>IF(LEN(Contrato[[#This Row],[Contrato2]])=3,Contrato[[#This Row],[Contrato2]],TEXT(Contrato[[#This Row],[Contrato2]],"000"))</f>
        <v>210</v>
      </c>
      <c r="AH253" s="56">
        <f ca="1">IFERROR(_xlfn.DAYS(Contrato[[#This Row],[Fecha Proyectada liquidación]],TODAY())/30,"")</f>
        <v>-1.4666666666666666</v>
      </c>
      <c r="AI253" s="57">
        <f>+Contrato[[#This Row],[FECHA TERMINACIÓN ]]+120</f>
        <v>45669</v>
      </c>
      <c r="AK253" s="59" t="str">
        <f ca="1">IF(Contrato[[#This Row],[FECHA TERMINACIÓN ]]&lt;TODAY(), "Terminado",IF(ISNUMBER(Contrato[[#This Row],[Fecha Real de liquiidación ]]),"Liquidado",IF(Contrato[[#This Row],[FECHA TERMINACIÓN ]]&gt;=TODAY(),"En ejecución","")))</f>
        <v>Terminado</v>
      </c>
      <c r="AL253" s="60">
        <f>SUMIF([1]!COMPROMISOS_2024[[#All],[consecutivo]],Contrato[[#This Row],[RCP]],[1]!COMPROMISOS_2024[[#All],[Total pagado]])</f>
        <v>29453616</v>
      </c>
      <c r="AM253" s="61">
        <f>IFERROR(Contrato[[#This Row],[Pagos]]/Contrato[[#This Row],[VALOR CONTRATO]],0)</f>
        <v>1</v>
      </c>
      <c r="AN253" s="104">
        <f>+Contrato[[#This Row],[VALOR CONTRATO]]-Contrato[[#This Row],[Pagos]]</f>
        <v>0</v>
      </c>
      <c r="AO253" s="54" t="str" cm="1">
        <f t="array" ref="AO253">_xlfn.XLOOKUP(Contrato[[#This Row],[DOCUMENTO ]],[1]!PERSONAL_ACTIVO_2024[[#All],[Documento identidad]],[1]!PERSONAL_ACTIVO_2024[[#All],[Mail ]],0,0)</f>
        <v>ahiguitae@indeportesantioquia.gov.co</v>
      </c>
      <c r="AP253" s="54" t="str" cm="1">
        <f t="array" ref="AP253">_xlfn.XLOOKUP(Contrato[[#This Row],[DOCUMENTO]],[1]!PERSONAL_ACTIVO_2024[[#All],[Documento identidad]],[1]!PERSONAL_ACTIVO_2024[[#All],[Mail ]],0,0)</f>
        <v>hveleza@indeportesantioquia.gov.co</v>
      </c>
      <c r="AQ253" s="54" cm="1">
        <f t="array" ref="AQ253">IF(ISBLANK(Contrato[[#This Row],[DEPENDENCIA ]]),0,IFERROR(_xlfn.XLOOKUP(Contrato[[#This Row],[DEPENDENCIA ]],[1]!PERSONAL_ACTIVO_2024[[#All],[Dependencia]],[1]!PERSONAL_ACTIVO_2024[[#All],[Mail ]],0,0),0))</f>
        <v>0</v>
      </c>
    </row>
    <row r="254" spans="1:43" s="54" customFormat="1" ht="34.5" customHeight="1" x14ac:dyDescent="0.25">
      <c r="A254" s="27">
        <v>1225</v>
      </c>
      <c r="B254" s="26">
        <v>210</v>
      </c>
      <c r="C254" s="28" t="s">
        <v>806</v>
      </c>
      <c r="D254" s="81" t="s">
        <v>123</v>
      </c>
      <c r="E254" s="64" t="s">
        <v>117</v>
      </c>
      <c r="F254" s="114" t="s">
        <v>142</v>
      </c>
      <c r="G254" s="146" t="s">
        <v>804</v>
      </c>
      <c r="H254" s="130">
        <v>1036955178</v>
      </c>
      <c r="I254" s="147">
        <v>4908936</v>
      </c>
      <c r="J254" s="148">
        <v>9654241</v>
      </c>
      <c r="K254" s="113"/>
      <c r="L254" s="96" t="s">
        <v>775</v>
      </c>
      <c r="M254" s="97" t="s">
        <v>218</v>
      </c>
      <c r="N254" s="98" cm="1">
        <f t="array" ref="N254">_xlfn.XLOOKUP(Contrato[[#This Row],[SUPERVISOR TITULAR]],[1]!PERSONAL_ACTIVO_2024[[#All],[Nombre completo]],[1]!PERSONAL_ACTIVO_2024[[#All],[Documento identidad]],"",0)</f>
        <v>98556206</v>
      </c>
      <c r="O254" s="97" t="s">
        <v>222</v>
      </c>
      <c r="P254" s="99" cm="1">
        <f t="array" ref="P254">_xlfn.XLOOKUP(Contrato[[#This Row],[SUPERVISOR SUPLENTE ]],[1]!PERSONAL_ACTIVO_2024[[#All],[Nombre completo]],[1]!PERSONAL_ACTIVO_2024[[#All],[Documento identidad]],"",0)</f>
        <v>10267189</v>
      </c>
      <c r="Q254" s="159">
        <v>1044</v>
      </c>
      <c r="R254" s="42" t="str" cm="1">
        <f t="array" ref="R254">_xlfn.XLOOKUP(Contrato[[#This Row],[CDP]],[1]!DISPONIBILIDADES_2024[[#All],[consecutivo]],[1]!DISPONIBILIDADES_2024[[#All],[fecha_aprobacion]],"",0)</f>
        <v>4/10/2024 10:00</v>
      </c>
      <c r="S254" s="43">
        <f>SUMIF([1]!DISPONIBILIDADES_2024[[#All],[consecutivo]],Contrato[[#This Row],[CDP]],[1]!DISPONIBILIDADES_2024[[#All],[valor_total_rubro]])</f>
        <v>0</v>
      </c>
      <c r="T254" s="44" cm="1">
        <f t="array" ref="T254">_xlfn.XLOOKUP(Contrato[[#This Row],[CONTRATO]]&amp;Contrato[[#This Row],[CDP]],[1]!Corr_Contr_CDP[[#All],[CONTRATO-CDP]],[1]!Corr_Contr_CDP[[#All],[CRP]],_xlfn.XLOOKUP(Contrato[[#This Row],[CDP]],[1]!COMPROMISOS_2024[[#All],[disponibilidad]],[1]!COMPROMISOS_2024[[#All],[consecutivo]],"",0),0)</f>
        <v>10540</v>
      </c>
      <c r="U254" s="45" t="str" cm="1">
        <f t="array" ref="U254">+_xlfn.XLOOKUP(Contrato[[#This Row],[RCP]],[1]!COMPROMISOS_2024[[#All],[consecutivo]],[1]!COMPROMISOS_2024[[#All],[fecha_aprobacion]],"",0)</f>
        <v>18/10/2024 7:55</v>
      </c>
      <c r="V254" s="46">
        <f>SUMIF([1]!COMPROMISOS_2024[[#All],[consecutivo]],Contrato[[#This Row],[RCP]],[1]!COMPROMISOS_2024[[#All],[valor_total]])</f>
        <v>9654241</v>
      </c>
      <c r="W254" s="47">
        <v>45581</v>
      </c>
      <c r="X254" s="47">
        <v>45590</v>
      </c>
      <c r="Y254" s="48">
        <v>45550</v>
      </c>
      <c r="Z254" s="49">
        <v>45643</v>
      </c>
      <c r="AA254" s="101"/>
      <c r="AB254" s="160" t="s">
        <v>807</v>
      </c>
      <c r="AC254" s="160"/>
      <c r="AD254" s="103">
        <v>202000004024</v>
      </c>
      <c r="AE254" s="54" t="s">
        <v>75</v>
      </c>
      <c r="AF254" s="55" t="str">
        <f>TEXT(LEFT(Contrato[[#This Row],[CONTRATO]],3),"0")</f>
        <v>210</v>
      </c>
      <c r="AG254" s="55" t="str">
        <f>IF(LEN(Contrato[[#This Row],[Contrato2]])=3,Contrato[[#This Row],[Contrato2]],TEXT(Contrato[[#This Row],[Contrato2]],"000"))</f>
        <v>210</v>
      </c>
      <c r="AH254" s="56">
        <f ca="1">IFERROR(_xlfn.DAYS(Contrato[[#This Row],[Fecha Proyectada liquidación]],TODAY())/30,"")</f>
        <v>1.6666666666666667</v>
      </c>
      <c r="AI254" s="57">
        <f>+Contrato[[#This Row],[FECHA TERMINACIÓN ]]+120</f>
        <v>45763</v>
      </c>
      <c r="AK254" s="59" t="str">
        <f ca="1">IF(Contrato[[#This Row],[FECHA TERMINACIÓN ]]&lt;TODAY(), "Terminado",IF(ISNUMBER(Contrato[[#This Row],[Fecha Real de liquiidación ]]),"Liquidado",IF(Contrato[[#This Row],[FECHA TERMINACIÓN ]]&gt;=TODAY(),"En ejecución","")))</f>
        <v>Terminado</v>
      </c>
      <c r="AL254" s="60">
        <f>SUMIF([1]!COMPROMISOS_2024[[#All],[consecutivo]],Contrato[[#This Row],[RCP]],[1]!COMPROMISOS_2024[[#All],[Total pagado]])</f>
        <v>9654241</v>
      </c>
      <c r="AM254" s="61">
        <f>IFERROR(Contrato[[#This Row],[Pagos]]/Contrato[[#This Row],[VALOR CONTRATO]],0)</f>
        <v>1</v>
      </c>
      <c r="AN254" s="104">
        <f>+Contrato[[#This Row],[VALOR CONTRATO]]-Contrato[[#This Row],[Pagos]]</f>
        <v>0</v>
      </c>
      <c r="AO254" s="54" t="str" cm="1">
        <f t="array" ref="AO254">_xlfn.XLOOKUP(Contrato[[#This Row],[DOCUMENTO ]],[1]!PERSONAL_ACTIVO_2024[[#All],[Documento identidad]],[1]!PERSONAL_ACTIVO_2024[[#All],[Mail ]],0,0)</f>
        <v>ahiguitae@indeportesantioquia.gov.co</v>
      </c>
      <c r="AP254" s="54" t="str" cm="1">
        <f t="array" ref="AP254">_xlfn.XLOOKUP(Contrato[[#This Row],[DOCUMENTO]],[1]!PERSONAL_ACTIVO_2024[[#All],[Documento identidad]],[1]!PERSONAL_ACTIVO_2024[[#All],[Mail ]],0,0)</f>
        <v>hveleza@indeportesantioquia.gov.co</v>
      </c>
      <c r="AQ254" s="54" cm="1">
        <f t="array" ref="AQ254">IF(ISBLANK(Contrato[[#This Row],[DEPENDENCIA ]]),0,IFERROR(_xlfn.XLOOKUP(Contrato[[#This Row],[DEPENDENCIA ]],[1]!PERSONAL_ACTIVO_2024[[#All],[Dependencia]],[1]!PERSONAL_ACTIVO_2024[[#All],[Mail ]],0,0),0))</f>
        <v>0</v>
      </c>
    </row>
    <row r="255" spans="1:43" s="54" customFormat="1" ht="34.5" customHeight="1" x14ac:dyDescent="0.25">
      <c r="A255" s="27">
        <v>555</v>
      </c>
      <c r="B255" s="26">
        <v>211</v>
      </c>
      <c r="C255" s="28" t="s">
        <v>808</v>
      </c>
      <c r="D255" s="81" t="s">
        <v>123</v>
      </c>
      <c r="E255" s="64" t="s">
        <v>111</v>
      </c>
      <c r="F255" s="114" t="s">
        <v>142</v>
      </c>
      <c r="G255" s="146" t="s">
        <v>809</v>
      </c>
      <c r="H255" s="130">
        <v>98570270</v>
      </c>
      <c r="I255" s="147">
        <v>3952382</v>
      </c>
      <c r="J255" s="148">
        <v>23714292</v>
      </c>
      <c r="K255" s="113" t="s">
        <v>48</v>
      </c>
      <c r="L255" s="96" t="s">
        <v>48</v>
      </c>
      <c r="M255" s="97" t="s">
        <v>125</v>
      </c>
      <c r="N255" s="98" t="str" cm="1">
        <f t="array" ref="N255">_xlfn.XLOOKUP(Contrato[[#This Row],[SUPERVISOR TITULAR]],[1]!PERSONAL_ACTIVO_2024[[#All],[Nombre completo]],[1]!PERSONAL_ACTIVO_2024[[#All],[Documento identidad]],"",0)</f>
        <v/>
      </c>
      <c r="O255" s="97" t="s">
        <v>306</v>
      </c>
      <c r="P255" s="99" cm="1">
        <f t="array" ref="P255">_xlfn.XLOOKUP(Contrato[[#This Row],[SUPERVISOR SUPLENTE ]],[1]!PERSONAL_ACTIVO_2024[[#All],[Nombre completo]],[1]!PERSONAL_ACTIVO_2024[[#All],[Documento identidad]],"",0)</f>
        <v>75075150</v>
      </c>
      <c r="Q255" s="159">
        <v>258</v>
      </c>
      <c r="R255" s="42" t="str" cm="1">
        <f t="array" ref="R255">_xlfn.XLOOKUP(Contrato[[#This Row],[CDP]],[1]!DISPONIBILIDADES_2024[[#All],[consecutivo]],[1]!DISPONIBILIDADES_2024[[#All],[fecha_aprobacion]],"",0)</f>
        <v>27/02/2024 7:25</v>
      </c>
      <c r="S255" s="43">
        <f>SUMIF([1]!DISPONIBILIDADES_2024[[#All],[consecutivo]],Contrato[[#This Row],[CDP]],[1]!DISPONIBILIDADES_2024[[#All],[valor_total_rubro]])</f>
        <v>0</v>
      </c>
      <c r="T255" s="44" cm="1">
        <f t="array" ref="T255">_xlfn.XLOOKUP(Contrato[[#This Row],[CONTRATO]]&amp;Contrato[[#This Row],[CDP]],[1]!Corr_Contr_CDP[[#All],[CONTRATO-CDP]],[1]!Corr_Contr_CDP[[#All],[CRP]],_xlfn.XLOOKUP(Contrato[[#This Row],[CDP]],[1]!COMPROMISOS_2024[[#All],[disponibilidad]],[1]!COMPROMISOS_2024[[#All],[consecutivo]],"",0),0)</f>
        <v>1868</v>
      </c>
      <c r="U255" s="45" t="str" cm="1">
        <f t="array" ref="U255">+_xlfn.XLOOKUP(Contrato[[#This Row],[RCP]],[1]!COMPROMISOS_2024[[#All],[consecutivo]],[1]!COMPROMISOS_2024[[#All],[fecha_aprobacion]],"",0)</f>
        <v>14/03/2024 17:08</v>
      </c>
      <c r="V255" s="46">
        <f>SUMIF([1]!COMPROMISOS_2024[[#All],[consecutivo]],Contrato[[#This Row],[RCP]],[1]!COMPROMISOS_2024[[#All],[valor_total]])</f>
        <v>23714292</v>
      </c>
      <c r="W255" s="47">
        <v>45365</v>
      </c>
      <c r="X255" s="47">
        <v>45366</v>
      </c>
      <c r="Y255" s="48">
        <v>45366</v>
      </c>
      <c r="Z255" s="49">
        <v>45549</v>
      </c>
      <c r="AA255" s="101" t="s">
        <v>805</v>
      </c>
      <c r="AB255" s="160" t="s">
        <v>293</v>
      </c>
      <c r="AC255" s="160"/>
      <c r="AD255" s="103">
        <v>202000004025</v>
      </c>
      <c r="AE255" s="54" t="s">
        <v>75</v>
      </c>
      <c r="AF255" s="55" t="str">
        <f>TEXT(LEFT(Contrato[[#This Row],[CONTRATO]],3),"0")</f>
        <v>211</v>
      </c>
      <c r="AG255" s="55" t="str">
        <f>IF(LEN(Contrato[[#This Row],[Contrato2]])=3,Contrato[[#This Row],[Contrato2]],TEXT(Contrato[[#This Row],[Contrato2]],"000"))</f>
        <v>211</v>
      </c>
      <c r="AH255" s="56">
        <f ca="1">IFERROR(_xlfn.DAYS(Contrato[[#This Row],[Fecha Proyectada liquidación]],TODAY())/30,"")</f>
        <v>-1.4666666666666666</v>
      </c>
      <c r="AI255" s="57">
        <f>+Contrato[[#This Row],[FECHA TERMINACIÓN ]]+120</f>
        <v>45669</v>
      </c>
      <c r="AK255" s="59" t="str">
        <f ca="1">IF(Contrato[[#This Row],[FECHA TERMINACIÓN ]]&lt;TODAY(), "Terminado",IF(ISNUMBER(Contrato[[#This Row],[Fecha Real de liquiidación ]]),"Liquidado",IF(Contrato[[#This Row],[FECHA TERMINACIÓN ]]&gt;=TODAY(),"En ejecución","")))</f>
        <v>Terminado</v>
      </c>
      <c r="AL255" s="60">
        <f>SUMIF([1]!COMPROMISOS_2024[[#All],[consecutivo]],Contrato[[#This Row],[RCP]],[1]!COMPROMISOS_2024[[#All],[Total pagado]])</f>
        <v>23714292</v>
      </c>
      <c r="AM255" s="61">
        <f>IFERROR(Contrato[[#This Row],[Pagos]]/Contrato[[#This Row],[VALOR CONTRATO]],0)</f>
        <v>1</v>
      </c>
      <c r="AN255" s="104">
        <f>+Contrato[[#This Row],[VALOR CONTRATO]]-Contrato[[#This Row],[Pagos]]</f>
        <v>0</v>
      </c>
      <c r="AO255" s="54" cm="1">
        <f t="array" ref="AO255">_xlfn.XLOOKUP(Contrato[[#This Row],[DOCUMENTO ]],[1]!PERSONAL_ACTIVO_2024[[#All],[Documento identidad]],[1]!PERSONAL_ACTIVO_2024[[#All],[Mail ]],0,0)</f>
        <v>0</v>
      </c>
      <c r="AP255" s="54" t="str" cm="1">
        <f t="array" ref="AP255">_xlfn.XLOOKUP(Contrato[[#This Row],[DOCUMENTO]],[1]!PERSONAL_ACTIVO_2024[[#All],[Documento identidad]],[1]!PERSONAL_ACTIVO_2024[[#All],[Mail ]],0,0)</f>
        <v>anavarro@indeportesantioquia.gov.co</v>
      </c>
      <c r="AQ255" s="54" cm="1">
        <f t="array" ref="AQ255">IF(ISBLANK(Contrato[[#This Row],[DEPENDENCIA ]]),0,IFERROR(_xlfn.XLOOKUP(Contrato[[#This Row],[DEPENDENCIA ]],[1]!PERSONAL_ACTIVO_2024[[#All],[Dependencia]],[1]!PERSONAL_ACTIVO_2024[[#All],[Mail ]],0,0),0))</f>
        <v>0</v>
      </c>
    </row>
    <row r="256" spans="1:43" s="54" customFormat="1" ht="34.5" customHeight="1" x14ac:dyDescent="0.25">
      <c r="A256" s="27">
        <v>556</v>
      </c>
      <c r="B256" s="26">
        <v>212</v>
      </c>
      <c r="C256" s="28" t="s">
        <v>810</v>
      </c>
      <c r="D256" s="81" t="s">
        <v>123</v>
      </c>
      <c r="E256" s="64" t="s">
        <v>111</v>
      </c>
      <c r="F256" s="114" t="s">
        <v>142</v>
      </c>
      <c r="G256" s="146" t="s">
        <v>811</v>
      </c>
      <c r="H256" s="130">
        <v>1001227167</v>
      </c>
      <c r="I256" s="147">
        <v>3952382</v>
      </c>
      <c r="J256" s="148">
        <v>23714292</v>
      </c>
      <c r="K256" s="113" t="s">
        <v>48</v>
      </c>
      <c r="L256" s="96" t="s">
        <v>48</v>
      </c>
      <c r="M256" s="97" t="s">
        <v>125</v>
      </c>
      <c r="N256" s="98" t="str" cm="1">
        <f t="array" ref="N256">_xlfn.XLOOKUP(Contrato[[#This Row],[SUPERVISOR TITULAR]],[1]!PERSONAL_ACTIVO_2024[[#All],[Nombre completo]],[1]!PERSONAL_ACTIVO_2024[[#All],[Documento identidad]],"",0)</f>
        <v/>
      </c>
      <c r="O256" s="97" t="s">
        <v>306</v>
      </c>
      <c r="P256" s="99" cm="1">
        <f t="array" ref="P256">_xlfn.XLOOKUP(Contrato[[#This Row],[SUPERVISOR SUPLENTE ]],[1]!PERSONAL_ACTIVO_2024[[#All],[Nombre completo]],[1]!PERSONAL_ACTIVO_2024[[#All],[Documento identidad]],"",0)</f>
        <v>75075150</v>
      </c>
      <c r="Q256" s="159">
        <v>286</v>
      </c>
      <c r="R256" s="42" t="str" cm="1">
        <f t="array" ref="R256">_xlfn.XLOOKUP(Contrato[[#This Row],[CDP]],[1]!DISPONIBILIDADES_2024[[#All],[consecutivo]],[1]!DISPONIBILIDADES_2024[[#All],[fecha_aprobacion]],"",0)</f>
        <v>29/02/2024 0:00</v>
      </c>
      <c r="S256" s="43">
        <f>SUMIF([1]!DISPONIBILIDADES_2024[[#All],[consecutivo]],Contrato[[#This Row],[CDP]],[1]!DISPONIBILIDADES_2024[[#All],[valor_total_rubro]])</f>
        <v>0</v>
      </c>
      <c r="T256" s="44" cm="1">
        <f t="array" ref="T256">_xlfn.XLOOKUP(Contrato[[#This Row],[CONTRATO]]&amp;Contrato[[#This Row],[CDP]],[1]!Corr_Contr_CDP[[#All],[CONTRATO-CDP]],[1]!Corr_Contr_CDP[[#All],[CRP]],_xlfn.XLOOKUP(Contrato[[#This Row],[CDP]],[1]!COMPROMISOS_2024[[#All],[disponibilidad]],[1]!COMPROMISOS_2024[[#All],[consecutivo]],"",0),0)</f>
        <v>1855</v>
      </c>
      <c r="U256" s="45" t="str" cm="1">
        <f t="array" ref="U256">+_xlfn.XLOOKUP(Contrato[[#This Row],[RCP]],[1]!COMPROMISOS_2024[[#All],[consecutivo]],[1]!COMPROMISOS_2024[[#All],[fecha_aprobacion]],"",0)</f>
        <v>14/03/2024 15:24</v>
      </c>
      <c r="V256" s="46">
        <f>SUMIF([1]!COMPROMISOS_2024[[#All],[consecutivo]],Contrato[[#This Row],[RCP]],[1]!COMPROMISOS_2024[[#All],[valor_total]])</f>
        <v>23714292</v>
      </c>
      <c r="W256" s="47">
        <v>45365</v>
      </c>
      <c r="X256" s="47">
        <v>45366</v>
      </c>
      <c r="Y256" s="48">
        <v>45366</v>
      </c>
      <c r="Z256" s="49">
        <v>45549</v>
      </c>
      <c r="AA256" s="101" t="s">
        <v>805</v>
      </c>
      <c r="AB256" s="160" t="s">
        <v>293</v>
      </c>
      <c r="AC256" s="160"/>
      <c r="AD256" s="103">
        <v>202000004026</v>
      </c>
      <c r="AE256" s="54" t="s">
        <v>75</v>
      </c>
      <c r="AF256" s="55" t="str">
        <f>TEXT(LEFT(Contrato[[#This Row],[CONTRATO]],3),"0")</f>
        <v>212</v>
      </c>
      <c r="AG256" s="55" t="str">
        <f>IF(LEN(Contrato[[#This Row],[Contrato2]])=3,Contrato[[#This Row],[Contrato2]],TEXT(Contrato[[#This Row],[Contrato2]],"000"))</f>
        <v>212</v>
      </c>
      <c r="AH256" s="56">
        <f ca="1">IFERROR(_xlfn.DAYS(Contrato[[#This Row],[Fecha Proyectada liquidación]],TODAY())/30,"")</f>
        <v>-1.4666666666666666</v>
      </c>
      <c r="AI256" s="57">
        <f>+Contrato[[#This Row],[FECHA TERMINACIÓN ]]+120</f>
        <v>45669</v>
      </c>
      <c r="AK256" s="59" t="str">
        <f ca="1">IF(Contrato[[#This Row],[FECHA TERMINACIÓN ]]&lt;TODAY(), "Terminado",IF(ISNUMBER(Contrato[[#This Row],[Fecha Real de liquiidación ]]),"Liquidado",IF(Contrato[[#This Row],[FECHA TERMINACIÓN ]]&gt;=TODAY(),"En ejecución","")))</f>
        <v>Terminado</v>
      </c>
      <c r="AL256" s="60">
        <f>SUMIF([1]!COMPROMISOS_2024[[#All],[consecutivo]],Contrato[[#This Row],[RCP]],[1]!COMPROMISOS_2024[[#All],[Total pagado]])</f>
        <v>23714292</v>
      </c>
      <c r="AM256" s="61">
        <f>IFERROR(Contrato[[#This Row],[Pagos]]/Contrato[[#This Row],[VALOR CONTRATO]],0)</f>
        <v>1</v>
      </c>
      <c r="AN256" s="104">
        <f>+Contrato[[#This Row],[VALOR CONTRATO]]-Contrato[[#This Row],[Pagos]]</f>
        <v>0</v>
      </c>
      <c r="AO256" s="54" cm="1">
        <f t="array" ref="AO256">_xlfn.XLOOKUP(Contrato[[#This Row],[DOCUMENTO ]],[1]!PERSONAL_ACTIVO_2024[[#All],[Documento identidad]],[1]!PERSONAL_ACTIVO_2024[[#All],[Mail ]],0,0)</f>
        <v>0</v>
      </c>
      <c r="AP256" s="54" t="str" cm="1">
        <f t="array" ref="AP256">_xlfn.XLOOKUP(Contrato[[#This Row],[DOCUMENTO]],[1]!PERSONAL_ACTIVO_2024[[#All],[Documento identidad]],[1]!PERSONAL_ACTIVO_2024[[#All],[Mail ]],0,0)</f>
        <v>anavarro@indeportesantioquia.gov.co</v>
      </c>
      <c r="AQ256" s="54" cm="1">
        <f t="array" ref="AQ256">IF(ISBLANK(Contrato[[#This Row],[DEPENDENCIA ]]),0,IFERROR(_xlfn.XLOOKUP(Contrato[[#This Row],[DEPENDENCIA ]],[1]!PERSONAL_ACTIVO_2024[[#All],[Dependencia]],[1]!PERSONAL_ACTIVO_2024[[#All],[Mail ]],0,0),0))</f>
        <v>0</v>
      </c>
    </row>
    <row r="257" spans="1:43" s="54" customFormat="1" ht="34.5" customHeight="1" x14ac:dyDescent="0.25">
      <c r="A257" s="27">
        <v>557</v>
      </c>
      <c r="B257" s="26">
        <v>213</v>
      </c>
      <c r="C257" s="28" t="s">
        <v>812</v>
      </c>
      <c r="D257" s="81" t="s">
        <v>123</v>
      </c>
      <c r="E257" s="64" t="s">
        <v>111</v>
      </c>
      <c r="F257" s="114" t="s">
        <v>142</v>
      </c>
      <c r="G257" s="146" t="s">
        <v>813</v>
      </c>
      <c r="H257" s="130">
        <v>1026148854</v>
      </c>
      <c r="I257" s="147">
        <v>2574842</v>
      </c>
      <c r="J257" s="148">
        <v>15449052</v>
      </c>
      <c r="K257" s="113" t="s">
        <v>48</v>
      </c>
      <c r="L257" s="96" t="s">
        <v>48</v>
      </c>
      <c r="M257" s="97" t="s">
        <v>125</v>
      </c>
      <c r="N257" s="98" t="str" cm="1">
        <f t="array" ref="N257">_xlfn.XLOOKUP(Contrato[[#This Row],[SUPERVISOR TITULAR]],[1]!PERSONAL_ACTIVO_2024[[#All],[Nombre completo]],[1]!PERSONAL_ACTIVO_2024[[#All],[Documento identidad]],"",0)</f>
        <v/>
      </c>
      <c r="O257" s="97" t="s">
        <v>306</v>
      </c>
      <c r="P257" s="99" cm="1">
        <f t="array" ref="P257">_xlfn.XLOOKUP(Contrato[[#This Row],[SUPERVISOR SUPLENTE ]],[1]!PERSONAL_ACTIVO_2024[[#All],[Nombre completo]],[1]!PERSONAL_ACTIVO_2024[[#All],[Documento identidad]],"",0)</f>
        <v>75075150</v>
      </c>
      <c r="Q257" s="159">
        <v>285</v>
      </c>
      <c r="R257" s="42" t="str" cm="1">
        <f t="array" ref="R257">_xlfn.XLOOKUP(Contrato[[#This Row],[CDP]],[1]!DISPONIBILIDADES_2024[[#All],[consecutivo]],[1]!DISPONIBILIDADES_2024[[#All],[fecha_aprobacion]],"",0)</f>
        <v>29/02/2024 0:00</v>
      </c>
      <c r="S257" s="43">
        <f>SUMIF([1]!DISPONIBILIDADES_2024[[#All],[consecutivo]],Contrato[[#This Row],[CDP]],[1]!DISPONIBILIDADES_2024[[#All],[valor_total_rubro]])</f>
        <v>0</v>
      </c>
      <c r="T257" s="44" cm="1">
        <f t="array" ref="T257">_xlfn.XLOOKUP(Contrato[[#This Row],[CONTRATO]]&amp;Contrato[[#This Row],[CDP]],[1]!Corr_Contr_CDP[[#All],[CONTRATO-CDP]],[1]!Corr_Contr_CDP[[#All],[CRP]],_xlfn.XLOOKUP(Contrato[[#This Row],[CDP]],[1]!COMPROMISOS_2024[[#All],[disponibilidad]],[1]!COMPROMISOS_2024[[#All],[consecutivo]],"",0),0)</f>
        <v>1867</v>
      </c>
      <c r="U257" s="45" t="str" cm="1">
        <f t="array" ref="U257">+_xlfn.XLOOKUP(Contrato[[#This Row],[RCP]],[1]!COMPROMISOS_2024[[#All],[consecutivo]],[1]!COMPROMISOS_2024[[#All],[fecha_aprobacion]],"",0)</f>
        <v>14/03/2024 17:04</v>
      </c>
      <c r="V257" s="46">
        <f>SUMIF([1]!COMPROMISOS_2024[[#All],[consecutivo]],Contrato[[#This Row],[RCP]],[1]!COMPROMISOS_2024[[#All],[valor_total]])</f>
        <v>15449052</v>
      </c>
      <c r="W257" s="47">
        <v>45365</v>
      </c>
      <c r="X257" s="47">
        <v>45366</v>
      </c>
      <c r="Y257" s="48">
        <v>45366</v>
      </c>
      <c r="Z257" s="49">
        <v>45549</v>
      </c>
      <c r="AA257" s="101" t="s">
        <v>805</v>
      </c>
      <c r="AB257" s="160" t="s">
        <v>293</v>
      </c>
      <c r="AC257" s="160"/>
      <c r="AD257" s="103">
        <v>202000004028</v>
      </c>
      <c r="AE257" s="54" t="s">
        <v>75</v>
      </c>
      <c r="AF257" s="55" t="str">
        <f>TEXT(LEFT(Contrato[[#This Row],[CONTRATO]],3),"0")</f>
        <v>213</v>
      </c>
      <c r="AG257" s="55" t="str">
        <f>IF(LEN(Contrato[[#This Row],[Contrato2]])=3,Contrato[[#This Row],[Contrato2]],TEXT(Contrato[[#This Row],[Contrato2]],"000"))</f>
        <v>213</v>
      </c>
      <c r="AH257" s="56">
        <f ca="1">IFERROR(_xlfn.DAYS(Contrato[[#This Row],[Fecha Proyectada liquidación]],TODAY())/30,"")</f>
        <v>-1.4666666666666666</v>
      </c>
      <c r="AI257" s="57">
        <f>+Contrato[[#This Row],[FECHA TERMINACIÓN ]]+120</f>
        <v>45669</v>
      </c>
      <c r="AK257" s="59" t="str">
        <f ca="1">IF(Contrato[[#This Row],[FECHA TERMINACIÓN ]]&lt;TODAY(), "Terminado",IF(ISNUMBER(Contrato[[#This Row],[Fecha Real de liquiidación ]]),"Liquidado",IF(Contrato[[#This Row],[FECHA TERMINACIÓN ]]&gt;=TODAY(),"En ejecución","")))</f>
        <v>Terminado</v>
      </c>
      <c r="AL257" s="60">
        <f>SUMIF([1]!COMPROMISOS_2024[[#All],[consecutivo]],Contrato[[#This Row],[RCP]],[1]!COMPROMISOS_2024[[#All],[Total pagado]])</f>
        <v>15449052</v>
      </c>
      <c r="AM257" s="61">
        <f>IFERROR(Contrato[[#This Row],[Pagos]]/Contrato[[#This Row],[VALOR CONTRATO]],0)</f>
        <v>1</v>
      </c>
      <c r="AN257" s="104">
        <f>+Contrato[[#This Row],[VALOR CONTRATO]]-Contrato[[#This Row],[Pagos]]</f>
        <v>0</v>
      </c>
      <c r="AO257" s="54" cm="1">
        <f t="array" ref="AO257">_xlfn.XLOOKUP(Contrato[[#This Row],[DOCUMENTO ]],[1]!PERSONAL_ACTIVO_2024[[#All],[Documento identidad]],[1]!PERSONAL_ACTIVO_2024[[#All],[Mail ]],0,0)</f>
        <v>0</v>
      </c>
      <c r="AP257" s="54" t="str" cm="1">
        <f t="array" ref="AP257">_xlfn.XLOOKUP(Contrato[[#This Row],[DOCUMENTO]],[1]!PERSONAL_ACTIVO_2024[[#All],[Documento identidad]],[1]!PERSONAL_ACTIVO_2024[[#All],[Mail ]],0,0)</f>
        <v>anavarro@indeportesantioquia.gov.co</v>
      </c>
      <c r="AQ257" s="54" cm="1">
        <f t="array" ref="AQ257">IF(ISBLANK(Contrato[[#This Row],[DEPENDENCIA ]]),0,IFERROR(_xlfn.XLOOKUP(Contrato[[#This Row],[DEPENDENCIA ]],[1]!PERSONAL_ACTIVO_2024[[#All],[Dependencia]],[1]!PERSONAL_ACTIVO_2024[[#All],[Mail ]],0,0),0))</f>
        <v>0</v>
      </c>
    </row>
    <row r="258" spans="1:43" s="54" customFormat="1" ht="34.5" customHeight="1" x14ac:dyDescent="0.25">
      <c r="A258" s="27">
        <v>558</v>
      </c>
      <c r="B258" s="26">
        <v>214</v>
      </c>
      <c r="C258" s="28" t="s">
        <v>814</v>
      </c>
      <c r="D258" s="81" t="s">
        <v>123</v>
      </c>
      <c r="E258" s="64" t="s">
        <v>111</v>
      </c>
      <c r="F258" s="114" t="s">
        <v>142</v>
      </c>
      <c r="G258" s="146" t="s">
        <v>815</v>
      </c>
      <c r="H258" s="130">
        <v>1214731711</v>
      </c>
      <c r="I258" s="147">
        <v>4908936</v>
      </c>
      <c r="J258" s="148">
        <v>29453616</v>
      </c>
      <c r="K258" s="113" t="s">
        <v>48</v>
      </c>
      <c r="L258" s="96" t="s">
        <v>48</v>
      </c>
      <c r="M258" s="97" t="s">
        <v>222</v>
      </c>
      <c r="N258" s="98" cm="1">
        <f t="array" ref="N258">_xlfn.XLOOKUP(Contrato[[#This Row],[SUPERVISOR TITULAR]],[1]!PERSONAL_ACTIVO_2024[[#All],[Nombre completo]],[1]!PERSONAL_ACTIVO_2024[[#All],[Documento identidad]],"",0)</f>
        <v>10267189</v>
      </c>
      <c r="O258" s="97" t="s">
        <v>218</v>
      </c>
      <c r="P258" s="99" cm="1">
        <f t="array" ref="P258">_xlfn.XLOOKUP(Contrato[[#This Row],[SUPERVISOR SUPLENTE ]],[1]!PERSONAL_ACTIVO_2024[[#All],[Nombre completo]],[1]!PERSONAL_ACTIVO_2024[[#All],[Documento identidad]],"",0)</f>
        <v>98556206</v>
      </c>
      <c r="Q258" s="159">
        <v>262</v>
      </c>
      <c r="R258" s="42" t="str" cm="1">
        <f t="array" ref="R258">_xlfn.XLOOKUP(Contrato[[#This Row],[CDP]],[1]!DISPONIBILIDADES_2024[[#All],[consecutivo]],[1]!DISPONIBILIDADES_2024[[#All],[fecha_aprobacion]],"",0)</f>
        <v>27/02/2024 7:42</v>
      </c>
      <c r="S258" s="43">
        <f>SUMIF([1]!DISPONIBILIDADES_2024[[#All],[consecutivo]],Contrato[[#This Row],[CDP]],[1]!DISPONIBILIDADES_2024[[#All],[valor_total_rubro]])</f>
        <v>0</v>
      </c>
      <c r="T258" s="44" cm="1">
        <f t="array" ref="T258">_xlfn.XLOOKUP(Contrato[[#This Row],[CONTRATO]]&amp;Contrato[[#This Row],[CDP]],[1]!Corr_Contr_CDP[[#All],[CONTRATO-CDP]],[1]!Corr_Contr_CDP[[#All],[CRP]],_xlfn.XLOOKUP(Contrato[[#This Row],[CDP]],[1]!COMPROMISOS_2024[[#All],[disponibilidad]],[1]!COMPROMISOS_2024[[#All],[consecutivo]],"",0),0)</f>
        <v>1858</v>
      </c>
      <c r="U258" s="45" t="str" cm="1">
        <f t="array" ref="U258">+_xlfn.XLOOKUP(Contrato[[#This Row],[RCP]],[1]!COMPROMISOS_2024[[#All],[consecutivo]],[1]!COMPROMISOS_2024[[#All],[fecha_aprobacion]],"",0)</f>
        <v>14/03/2024 15:51</v>
      </c>
      <c r="V258" s="46">
        <f>SUMIF([1]!COMPROMISOS_2024[[#All],[consecutivo]],Contrato[[#This Row],[RCP]],[1]!COMPROMISOS_2024[[#All],[valor_total]])</f>
        <v>29453616</v>
      </c>
      <c r="W258" s="47">
        <v>45365</v>
      </c>
      <c r="X258" s="47">
        <v>45366</v>
      </c>
      <c r="Y258" s="48">
        <v>45366</v>
      </c>
      <c r="Z258" s="49">
        <v>45549</v>
      </c>
      <c r="AA258" s="101" t="s">
        <v>805</v>
      </c>
      <c r="AB258" s="160" t="s">
        <v>293</v>
      </c>
      <c r="AC258" s="160"/>
      <c r="AD258" s="172">
        <v>202000004029</v>
      </c>
      <c r="AE258" s="54" t="s">
        <v>75</v>
      </c>
      <c r="AF258" s="55" t="str">
        <f>TEXT(LEFT(Contrato[[#This Row],[CONTRATO]],3),"0")</f>
        <v>214</v>
      </c>
      <c r="AG258" s="55" t="str">
        <f>IF(LEN(Contrato[[#This Row],[Contrato2]])=3,Contrato[[#This Row],[Contrato2]],TEXT(Contrato[[#This Row],[Contrato2]],"000"))</f>
        <v>214</v>
      </c>
      <c r="AH258" s="56">
        <f ca="1">IFERROR(_xlfn.DAYS(Contrato[[#This Row],[Fecha Proyectada liquidación]],TODAY())/30,"")</f>
        <v>-1.4666666666666666</v>
      </c>
      <c r="AI258" s="57">
        <f>+Contrato[[#This Row],[FECHA TERMINACIÓN ]]+120</f>
        <v>45669</v>
      </c>
      <c r="AK258" s="59" t="str">
        <f ca="1">IF(Contrato[[#This Row],[FECHA TERMINACIÓN ]]&lt;TODAY(), "Terminado",IF(ISNUMBER(Contrato[[#This Row],[Fecha Real de liquiidación ]]),"Liquidado",IF(Contrato[[#This Row],[FECHA TERMINACIÓN ]]&gt;=TODAY(),"En ejecución","")))</f>
        <v>Terminado</v>
      </c>
      <c r="AL258" s="60">
        <f>SUMIF([1]!COMPROMISOS_2024[[#All],[consecutivo]],Contrato[[#This Row],[RCP]],[1]!COMPROMISOS_2024[[#All],[Total pagado]])</f>
        <v>29453616</v>
      </c>
      <c r="AM258" s="61">
        <f>IFERROR(Contrato[[#This Row],[Pagos]]/Contrato[[#This Row],[VALOR CONTRATO]],0)</f>
        <v>1</v>
      </c>
      <c r="AN258" s="104">
        <f>+Contrato[[#This Row],[VALOR CONTRATO]]-Contrato[[#This Row],[Pagos]]</f>
        <v>0</v>
      </c>
      <c r="AO258" s="54" t="str" cm="1">
        <f t="array" ref="AO258">_xlfn.XLOOKUP(Contrato[[#This Row],[DOCUMENTO ]],[1]!PERSONAL_ACTIVO_2024[[#All],[Documento identidad]],[1]!PERSONAL_ACTIVO_2024[[#All],[Mail ]],0,0)</f>
        <v>hveleza@indeportesantioquia.gov.co</v>
      </c>
      <c r="AP258" s="54" t="str" cm="1">
        <f t="array" ref="AP258">_xlfn.XLOOKUP(Contrato[[#This Row],[DOCUMENTO]],[1]!PERSONAL_ACTIVO_2024[[#All],[Documento identidad]],[1]!PERSONAL_ACTIVO_2024[[#All],[Mail ]],0,0)</f>
        <v>ahiguitae@indeportesantioquia.gov.co</v>
      </c>
      <c r="AQ258" s="54" cm="1">
        <f t="array" ref="AQ258">IF(ISBLANK(Contrato[[#This Row],[DEPENDENCIA ]]),0,IFERROR(_xlfn.XLOOKUP(Contrato[[#This Row],[DEPENDENCIA ]],[1]!PERSONAL_ACTIVO_2024[[#All],[Dependencia]],[1]!PERSONAL_ACTIVO_2024[[#All],[Mail ]],0,0),0))</f>
        <v>0</v>
      </c>
    </row>
    <row r="259" spans="1:43" s="54" customFormat="1" ht="34.5" customHeight="1" x14ac:dyDescent="0.25">
      <c r="A259" s="27">
        <v>559</v>
      </c>
      <c r="B259" s="26">
        <v>215</v>
      </c>
      <c r="C259" s="28" t="s">
        <v>816</v>
      </c>
      <c r="D259" s="81" t="s">
        <v>123</v>
      </c>
      <c r="E259" s="64" t="s">
        <v>111</v>
      </c>
      <c r="F259" s="114" t="s">
        <v>142</v>
      </c>
      <c r="G259" s="146" t="s">
        <v>817</v>
      </c>
      <c r="H259" s="130">
        <v>1036669441</v>
      </c>
      <c r="I259" s="147">
        <v>3952382</v>
      </c>
      <c r="J259" s="148">
        <v>23714292</v>
      </c>
      <c r="K259" s="113" t="s">
        <v>48</v>
      </c>
      <c r="L259" s="96" t="s">
        <v>48</v>
      </c>
      <c r="M259" s="97" t="s">
        <v>306</v>
      </c>
      <c r="N259" s="98" cm="1">
        <f t="array" ref="N259">_xlfn.XLOOKUP(Contrato[[#This Row],[SUPERVISOR TITULAR]],[1]!PERSONAL_ACTIVO_2024[[#All],[Nombre completo]],[1]!PERSONAL_ACTIVO_2024[[#All],[Documento identidad]],"",0)</f>
        <v>75075150</v>
      </c>
      <c r="O259" s="97" t="s">
        <v>125</v>
      </c>
      <c r="P259" s="99" t="str" cm="1">
        <f t="array" ref="P259">_xlfn.XLOOKUP(Contrato[[#This Row],[SUPERVISOR SUPLENTE ]],[1]!PERSONAL_ACTIVO_2024[[#All],[Nombre completo]],[1]!PERSONAL_ACTIVO_2024[[#All],[Documento identidad]],"",0)</f>
        <v/>
      </c>
      <c r="Q259" s="159">
        <v>273</v>
      </c>
      <c r="R259" s="42" t="str" cm="1">
        <f t="array" ref="R259">_xlfn.XLOOKUP(Contrato[[#This Row],[CDP]],[1]!DISPONIBILIDADES_2024[[#All],[consecutivo]],[1]!DISPONIBILIDADES_2024[[#All],[fecha_aprobacion]],"",0)</f>
        <v>27/02/2024 8:17</v>
      </c>
      <c r="S259" s="43">
        <f>SUMIF([1]!DISPONIBILIDADES_2024[[#All],[consecutivo]],Contrato[[#This Row],[CDP]],[1]!DISPONIBILIDADES_2024[[#All],[valor_total_rubro]])</f>
        <v>0</v>
      </c>
      <c r="T259" s="44" cm="1">
        <f t="array" ref="T259">_xlfn.XLOOKUP(Contrato[[#This Row],[CONTRATO]]&amp;Contrato[[#This Row],[CDP]],[1]!Corr_Contr_CDP[[#All],[CONTRATO-CDP]],[1]!Corr_Contr_CDP[[#All],[CRP]],_xlfn.XLOOKUP(Contrato[[#This Row],[CDP]],[1]!COMPROMISOS_2024[[#All],[disponibilidad]],[1]!COMPROMISOS_2024[[#All],[consecutivo]],"",0),0)</f>
        <v>1857</v>
      </c>
      <c r="U259" s="45" t="str" cm="1">
        <f t="array" ref="U259">+_xlfn.XLOOKUP(Contrato[[#This Row],[RCP]],[1]!COMPROMISOS_2024[[#All],[consecutivo]],[1]!COMPROMISOS_2024[[#All],[fecha_aprobacion]],"",0)</f>
        <v>14/03/2024 15:42</v>
      </c>
      <c r="V259" s="46">
        <f>SUMIF([1]!COMPROMISOS_2024[[#All],[consecutivo]],Contrato[[#This Row],[RCP]],[1]!COMPROMISOS_2024[[#All],[valor_total]])</f>
        <v>23714292</v>
      </c>
      <c r="W259" s="47">
        <v>45365</v>
      </c>
      <c r="X259" s="47">
        <v>45366</v>
      </c>
      <c r="Y259" s="48">
        <v>45366</v>
      </c>
      <c r="Z259" s="49">
        <v>45549</v>
      </c>
      <c r="AA259" s="101" t="s">
        <v>805</v>
      </c>
      <c r="AB259" s="160" t="s">
        <v>293</v>
      </c>
      <c r="AC259" s="160"/>
      <c r="AD259" s="103">
        <v>202000004030</v>
      </c>
      <c r="AE259" s="54" t="s">
        <v>75</v>
      </c>
      <c r="AF259" s="55" t="str">
        <f>TEXT(LEFT(Contrato[[#This Row],[CONTRATO]],3),"0")</f>
        <v>215</v>
      </c>
      <c r="AG259" s="55" t="str">
        <f>IF(LEN(Contrato[[#This Row],[Contrato2]])=3,Contrato[[#This Row],[Contrato2]],TEXT(Contrato[[#This Row],[Contrato2]],"000"))</f>
        <v>215</v>
      </c>
      <c r="AH259" s="56">
        <f ca="1">IFERROR(_xlfn.DAYS(Contrato[[#This Row],[Fecha Proyectada liquidación]],TODAY())/30,"")</f>
        <v>-1.4666666666666666</v>
      </c>
      <c r="AI259" s="57">
        <f>+Contrato[[#This Row],[FECHA TERMINACIÓN ]]+120</f>
        <v>45669</v>
      </c>
      <c r="AK259" s="59" t="str">
        <f ca="1">IF(Contrato[[#This Row],[FECHA TERMINACIÓN ]]&lt;TODAY(), "Terminado",IF(ISNUMBER(Contrato[[#This Row],[Fecha Real de liquiidación ]]),"Liquidado",IF(Contrato[[#This Row],[FECHA TERMINACIÓN ]]&gt;=TODAY(),"En ejecución","")))</f>
        <v>Terminado</v>
      </c>
      <c r="AL259" s="60">
        <f>SUMIF([1]!COMPROMISOS_2024[[#All],[consecutivo]],Contrato[[#This Row],[RCP]],[1]!COMPROMISOS_2024[[#All],[Total pagado]])</f>
        <v>23714292</v>
      </c>
      <c r="AM259" s="61">
        <f>IFERROR(Contrato[[#This Row],[Pagos]]/Contrato[[#This Row],[VALOR CONTRATO]],0)</f>
        <v>1</v>
      </c>
      <c r="AN259" s="104">
        <f>+Contrato[[#This Row],[VALOR CONTRATO]]-Contrato[[#This Row],[Pagos]]</f>
        <v>0</v>
      </c>
      <c r="AO259" s="54" t="str" cm="1">
        <f t="array" ref="AO259">_xlfn.XLOOKUP(Contrato[[#This Row],[DOCUMENTO ]],[1]!PERSONAL_ACTIVO_2024[[#All],[Documento identidad]],[1]!PERSONAL_ACTIVO_2024[[#All],[Mail ]],0,0)</f>
        <v>anavarro@indeportesantioquia.gov.co</v>
      </c>
      <c r="AP259" s="54" cm="1">
        <f t="array" ref="AP259">_xlfn.XLOOKUP(Contrato[[#This Row],[DOCUMENTO]],[1]!PERSONAL_ACTIVO_2024[[#All],[Documento identidad]],[1]!PERSONAL_ACTIVO_2024[[#All],[Mail ]],0,0)</f>
        <v>0</v>
      </c>
      <c r="AQ259" s="54" cm="1">
        <f t="array" ref="AQ259">IF(ISBLANK(Contrato[[#This Row],[DEPENDENCIA ]]),0,IFERROR(_xlfn.XLOOKUP(Contrato[[#This Row],[DEPENDENCIA ]],[1]!PERSONAL_ACTIVO_2024[[#All],[Dependencia]],[1]!PERSONAL_ACTIVO_2024[[#All],[Mail ]],0,0),0))</f>
        <v>0</v>
      </c>
    </row>
    <row r="260" spans="1:43" s="54" customFormat="1" ht="34.5" customHeight="1" x14ac:dyDescent="0.25">
      <c r="A260" s="27">
        <v>560</v>
      </c>
      <c r="B260" s="26">
        <v>216</v>
      </c>
      <c r="C260" s="28" t="s">
        <v>818</v>
      </c>
      <c r="D260" s="81" t="s">
        <v>123</v>
      </c>
      <c r="E260" s="64" t="s">
        <v>111</v>
      </c>
      <c r="F260" s="114" t="s">
        <v>142</v>
      </c>
      <c r="G260" s="146" t="s">
        <v>819</v>
      </c>
      <c r="H260" s="130">
        <v>1152225382</v>
      </c>
      <c r="I260" s="147">
        <v>4908936</v>
      </c>
      <c r="J260" s="148">
        <v>29453616</v>
      </c>
      <c r="K260" s="113" t="s">
        <v>48</v>
      </c>
      <c r="L260" s="96" t="s">
        <v>48</v>
      </c>
      <c r="M260" s="97" t="s">
        <v>306</v>
      </c>
      <c r="N260" s="98" cm="1">
        <f t="array" ref="N260">_xlfn.XLOOKUP(Contrato[[#This Row],[SUPERVISOR TITULAR]],[1]!PERSONAL_ACTIVO_2024[[#All],[Nombre completo]],[1]!PERSONAL_ACTIVO_2024[[#All],[Documento identidad]],"",0)</f>
        <v>75075150</v>
      </c>
      <c r="O260" s="97" t="s">
        <v>125</v>
      </c>
      <c r="P260" s="99" t="str" cm="1">
        <f t="array" ref="P260">_xlfn.XLOOKUP(Contrato[[#This Row],[SUPERVISOR SUPLENTE ]],[1]!PERSONAL_ACTIVO_2024[[#All],[Nombre completo]],[1]!PERSONAL_ACTIVO_2024[[#All],[Documento identidad]],"",0)</f>
        <v/>
      </c>
      <c r="Q260" s="159">
        <v>275</v>
      </c>
      <c r="R260" s="42" t="str" cm="1">
        <f t="array" ref="R260">_xlfn.XLOOKUP(Contrato[[#This Row],[CDP]],[1]!DISPONIBILIDADES_2024[[#All],[consecutivo]],[1]!DISPONIBILIDADES_2024[[#All],[fecha_aprobacion]],"",0)</f>
        <v>27/02/2024 8:26</v>
      </c>
      <c r="S260" s="43">
        <f>SUMIF([1]!DISPONIBILIDADES_2024[[#All],[consecutivo]],Contrato[[#This Row],[CDP]],[1]!DISPONIBILIDADES_2024[[#All],[valor_total_rubro]])</f>
        <v>0</v>
      </c>
      <c r="T260" s="44" cm="1">
        <f t="array" ref="T260">_xlfn.XLOOKUP(Contrato[[#This Row],[CONTRATO]]&amp;Contrato[[#This Row],[CDP]],[1]!Corr_Contr_CDP[[#All],[CONTRATO-CDP]],[1]!Corr_Contr_CDP[[#All],[CRP]],_xlfn.XLOOKUP(Contrato[[#This Row],[CDP]],[1]!COMPROMISOS_2024[[#All],[disponibilidad]],[1]!COMPROMISOS_2024[[#All],[consecutivo]],"",0),0)</f>
        <v>1861</v>
      </c>
      <c r="U260" s="45" t="str" cm="1">
        <f t="array" ref="U260">+_xlfn.XLOOKUP(Contrato[[#This Row],[RCP]],[1]!COMPROMISOS_2024[[#All],[consecutivo]],[1]!COMPROMISOS_2024[[#All],[fecha_aprobacion]],"",0)</f>
        <v>14/03/2024 16:25</v>
      </c>
      <c r="V260" s="46">
        <f>SUMIF([1]!COMPROMISOS_2024[[#All],[consecutivo]],Contrato[[#This Row],[RCP]],[1]!COMPROMISOS_2024[[#All],[valor_total]])</f>
        <v>29453616</v>
      </c>
      <c r="W260" s="47">
        <v>45365</v>
      </c>
      <c r="X260" s="47">
        <v>45366</v>
      </c>
      <c r="Y260" s="48">
        <v>45366</v>
      </c>
      <c r="Z260" s="49">
        <v>45549</v>
      </c>
      <c r="AA260" s="101" t="s">
        <v>805</v>
      </c>
      <c r="AB260" s="160" t="s">
        <v>293</v>
      </c>
      <c r="AC260" s="160"/>
      <c r="AD260" s="103">
        <v>202000004031</v>
      </c>
      <c r="AE260" s="54" t="s">
        <v>75</v>
      </c>
      <c r="AF260" s="55" t="str">
        <f>TEXT(LEFT(Contrato[[#This Row],[CONTRATO]],3),"0")</f>
        <v>216</v>
      </c>
      <c r="AG260" s="55" t="str">
        <f>IF(LEN(Contrato[[#This Row],[Contrato2]])=3,Contrato[[#This Row],[Contrato2]],TEXT(Contrato[[#This Row],[Contrato2]],"000"))</f>
        <v>216</v>
      </c>
      <c r="AH260" s="56">
        <f ca="1">IFERROR(_xlfn.DAYS(Contrato[[#This Row],[Fecha Proyectada liquidación]],TODAY())/30,"")</f>
        <v>-1.4666666666666666</v>
      </c>
      <c r="AI260" s="57">
        <f>+Contrato[[#This Row],[FECHA TERMINACIÓN ]]+120</f>
        <v>45669</v>
      </c>
      <c r="AK260" s="59" t="str">
        <f ca="1">IF(Contrato[[#This Row],[FECHA TERMINACIÓN ]]&lt;TODAY(), "Terminado",IF(ISNUMBER(Contrato[[#This Row],[Fecha Real de liquiidación ]]),"Liquidado",IF(Contrato[[#This Row],[FECHA TERMINACIÓN ]]&gt;=TODAY(),"En ejecución","")))</f>
        <v>Terminado</v>
      </c>
      <c r="AL260" s="60">
        <f>SUMIF([1]!COMPROMISOS_2024[[#All],[consecutivo]],Contrato[[#This Row],[RCP]],[1]!COMPROMISOS_2024[[#All],[Total pagado]])</f>
        <v>29453616</v>
      </c>
      <c r="AM260" s="61">
        <f>IFERROR(Contrato[[#This Row],[Pagos]]/Contrato[[#This Row],[VALOR CONTRATO]],0)</f>
        <v>1</v>
      </c>
      <c r="AN260" s="104">
        <f>+Contrato[[#This Row],[VALOR CONTRATO]]-Contrato[[#This Row],[Pagos]]</f>
        <v>0</v>
      </c>
      <c r="AO260" s="54" t="str" cm="1">
        <f t="array" ref="AO260">_xlfn.XLOOKUP(Contrato[[#This Row],[DOCUMENTO ]],[1]!PERSONAL_ACTIVO_2024[[#All],[Documento identidad]],[1]!PERSONAL_ACTIVO_2024[[#All],[Mail ]],0,0)</f>
        <v>anavarro@indeportesantioquia.gov.co</v>
      </c>
      <c r="AP260" s="54" cm="1">
        <f t="array" ref="AP260">_xlfn.XLOOKUP(Contrato[[#This Row],[DOCUMENTO]],[1]!PERSONAL_ACTIVO_2024[[#All],[Documento identidad]],[1]!PERSONAL_ACTIVO_2024[[#All],[Mail ]],0,0)</f>
        <v>0</v>
      </c>
      <c r="AQ260" s="54" cm="1">
        <f t="array" ref="AQ260">IF(ISBLANK(Contrato[[#This Row],[DEPENDENCIA ]]),0,IFERROR(_xlfn.XLOOKUP(Contrato[[#This Row],[DEPENDENCIA ]],[1]!PERSONAL_ACTIVO_2024[[#All],[Dependencia]],[1]!PERSONAL_ACTIVO_2024[[#All],[Mail ]],0,0),0))</f>
        <v>0</v>
      </c>
    </row>
    <row r="261" spans="1:43" s="54" customFormat="1" ht="34.5" customHeight="1" x14ac:dyDescent="0.25">
      <c r="A261" s="27">
        <v>562</v>
      </c>
      <c r="B261" s="26">
        <v>217</v>
      </c>
      <c r="C261" s="28" t="s">
        <v>820</v>
      </c>
      <c r="D261" s="81" t="s">
        <v>123</v>
      </c>
      <c r="E261" s="64" t="s">
        <v>111</v>
      </c>
      <c r="F261" s="114" t="s">
        <v>142</v>
      </c>
      <c r="G261" s="146" t="s">
        <v>821</v>
      </c>
      <c r="H261" s="130">
        <v>43599588</v>
      </c>
      <c r="I261" s="147">
        <v>5931149</v>
      </c>
      <c r="J261" s="148">
        <v>35586894</v>
      </c>
      <c r="K261" s="113" t="s">
        <v>48</v>
      </c>
      <c r="L261" s="96" t="s">
        <v>48</v>
      </c>
      <c r="M261" s="97" t="s">
        <v>125</v>
      </c>
      <c r="N261" s="98" t="str" cm="1">
        <f t="array" ref="N261">_xlfn.XLOOKUP(Contrato[[#This Row],[SUPERVISOR TITULAR]],[1]!PERSONAL_ACTIVO_2024[[#All],[Nombre completo]],[1]!PERSONAL_ACTIVO_2024[[#All],[Documento identidad]],"",0)</f>
        <v/>
      </c>
      <c r="O261" s="97" t="s">
        <v>226</v>
      </c>
      <c r="P261" s="99" t="str" cm="1">
        <f t="array" ref="P261">_xlfn.XLOOKUP(Contrato[[#This Row],[SUPERVISOR SUPLENTE ]],[1]!PERSONAL_ACTIVO_2024[[#All],[Nombre completo]],[1]!PERSONAL_ACTIVO_2024[[#All],[Documento identidad]],"",0)</f>
        <v/>
      </c>
      <c r="Q261" s="159">
        <v>269</v>
      </c>
      <c r="R261" s="42" t="str" cm="1">
        <f t="array" ref="R261">_xlfn.XLOOKUP(Contrato[[#This Row],[CDP]],[1]!DISPONIBILIDADES_2024[[#All],[consecutivo]],[1]!DISPONIBILIDADES_2024[[#All],[fecha_aprobacion]],"",0)</f>
        <v>27/02/2024 8:10</v>
      </c>
      <c r="S261" s="43">
        <f>SUMIF([1]!DISPONIBILIDADES_2024[[#All],[consecutivo]],Contrato[[#This Row],[CDP]],[1]!DISPONIBILIDADES_2024[[#All],[valor_total_rubro]])</f>
        <v>0</v>
      </c>
      <c r="T261" s="44" cm="1">
        <f t="array" ref="T261">_xlfn.XLOOKUP(Contrato[[#This Row],[CONTRATO]]&amp;Contrato[[#This Row],[CDP]],[1]!Corr_Contr_CDP[[#All],[CONTRATO-CDP]],[1]!Corr_Contr_CDP[[#All],[CRP]],_xlfn.XLOOKUP(Contrato[[#This Row],[CDP]],[1]!COMPROMISOS_2024[[#All],[disponibilidad]],[1]!COMPROMISOS_2024[[#All],[consecutivo]],"",0),0)</f>
        <v>1856</v>
      </c>
      <c r="U261" s="45" t="str" cm="1">
        <f t="array" ref="U261">+_xlfn.XLOOKUP(Contrato[[#This Row],[RCP]],[1]!COMPROMISOS_2024[[#All],[consecutivo]],[1]!COMPROMISOS_2024[[#All],[fecha_aprobacion]],"",0)</f>
        <v>14/03/2024 15:39</v>
      </c>
      <c r="V261" s="46">
        <f>SUMIF([1]!COMPROMISOS_2024[[#All],[consecutivo]],Contrato[[#This Row],[RCP]],[1]!COMPROMISOS_2024[[#All],[valor_total]])</f>
        <v>35586894</v>
      </c>
      <c r="W261" s="47">
        <v>45365</v>
      </c>
      <c r="X261" s="47">
        <v>45366</v>
      </c>
      <c r="Y261" s="48">
        <v>45366</v>
      </c>
      <c r="Z261" s="49">
        <v>45549</v>
      </c>
      <c r="AA261" s="101" t="s">
        <v>805</v>
      </c>
      <c r="AB261" s="160" t="s">
        <v>293</v>
      </c>
      <c r="AC261" s="160"/>
      <c r="AD261" s="103">
        <v>202000004032</v>
      </c>
      <c r="AE261" s="54" t="s">
        <v>75</v>
      </c>
      <c r="AF261" s="55" t="str">
        <f>TEXT(LEFT(Contrato[[#This Row],[CONTRATO]],3),"0")</f>
        <v>217</v>
      </c>
      <c r="AG261" s="55" t="str">
        <f>IF(LEN(Contrato[[#This Row],[Contrato2]])=3,Contrato[[#This Row],[Contrato2]],TEXT(Contrato[[#This Row],[Contrato2]],"000"))</f>
        <v>217</v>
      </c>
      <c r="AH261" s="56">
        <f ca="1">IFERROR(_xlfn.DAYS(Contrato[[#This Row],[Fecha Proyectada liquidación]],TODAY())/30,"")</f>
        <v>-1.4666666666666666</v>
      </c>
      <c r="AI261" s="57">
        <f>+Contrato[[#This Row],[FECHA TERMINACIÓN ]]+120</f>
        <v>45669</v>
      </c>
      <c r="AK261" s="59" t="str">
        <f ca="1">IF(Contrato[[#This Row],[FECHA TERMINACIÓN ]]&lt;TODAY(), "Terminado",IF(ISNUMBER(Contrato[[#This Row],[Fecha Real de liquiidación ]]),"Liquidado",IF(Contrato[[#This Row],[FECHA TERMINACIÓN ]]&gt;=TODAY(),"En ejecución","")))</f>
        <v>Terminado</v>
      </c>
      <c r="AL261" s="60">
        <f>SUMIF([1]!COMPROMISOS_2024[[#All],[consecutivo]],Contrato[[#This Row],[RCP]],[1]!COMPROMISOS_2024[[#All],[Total pagado]])</f>
        <v>35586894</v>
      </c>
      <c r="AM261" s="61">
        <f>IFERROR(Contrato[[#This Row],[Pagos]]/Contrato[[#This Row],[VALOR CONTRATO]],0)</f>
        <v>1</v>
      </c>
      <c r="AN261" s="104">
        <f>+Contrato[[#This Row],[VALOR CONTRATO]]-Contrato[[#This Row],[Pagos]]</f>
        <v>0</v>
      </c>
      <c r="AO261" s="54" cm="1">
        <f t="array" ref="AO261">_xlfn.XLOOKUP(Contrato[[#This Row],[DOCUMENTO ]],[1]!PERSONAL_ACTIVO_2024[[#All],[Documento identidad]],[1]!PERSONAL_ACTIVO_2024[[#All],[Mail ]],0,0)</f>
        <v>0</v>
      </c>
      <c r="AP261" s="54" cm="1">
        <f t="array" ref="AP261">_xlfn.XLOOKUP(Contrato[[#This Row],[DOCUMENTO]],[1]!PERSONAL_ACTIVO_2024[[#All],[Documento identidad]],[1]!PERSONAL_ACTIVO_2024[[#All],[Mail ]],0,0)</f>
        <v>0</v>
      </c>
      <c r="AQ261" s="54" cm="1">
        <f t="array" ref="AQ261">IF(ISBLANK(Contrato[[#This Row],[DEPENDENCIA ]]),0,IFERROR(_xlfn.XLOOKUP(Contrato[[#This Row],[DEPENDENCIA ]],[1]!PERSONAL_ACTIVO_2024[[#All],[Dependencia]],[1]!PERSONAL_ACTIVO_2024[[#All],[Mail ]],0,0),0))</f>
        <v>0</v>
      </c>
    </row>
    <row r="262" spans="1:43" s="54" customFormat="1" ht="34.5" customHeight="1" x14ac:dyDescent="0.25">
      <c r="A262" s="27">
        <v>563</v>
      </c>
      <c r="B262" s="26">
        <v>218</v>
      </c>
      <c r="C262" s="28" t="s">
        <v>822</v>
      </c>
      <c r="D262" s="81" t="s">
        <v>123</v>
      </c>
      <c r="E262" s="64" t="s">
        <v>111</v>
      </c>
      <c r="F262" s="114" t="s">
        <v>142</v>
      </c>
      <c r="G262" s="146" t="s">
        <v>823</v>
      </c>
      <c r="H262" s="130">
        <v>98657326</v>
      </c>
      <c r="I262" s="147">
        <v>4908936</v>
      </c>
      <c r="J262" s="148">
        <v>29453616</v>
      </c>
      <c r="K262" s="113" t="s">
        <v>48</v>
      </c>
      <c r="L262" s="96" t="s">
        <v>48</v>
      </c>
      <c r="M262" s="97" t="s">
        <v>222</v>
      </c>
      <c r="N262" s="98" cm="1">
        <f t="array" ref="N262">_xlfn.XLOOKUP(Contrato[[#This Row],[SUPERVISOR TITULAR]],[1]!PERSONAL_ACTIVO_2024[[#All],[Nombre completo]],[1]!PERSONAL_ACTIVO_2024[[#All],[Documento identidad]],"",0)</f>
        <v>10267189</v>
      </c>
      <c r="O262" s="97" t="s">
        <v>218</v>
      </c>
      <c r="P262" s="99" cm="1">
        <f t="array" ref="P262">_xlfn.XLOOKUP(Contrato[[#This Row],[SUPERVISOR SUPLENTE ]],[1]!PERSONAL_ACTIVO_2024[[#All],[Nombre completo]],[1]!PERSONAL_ACTIVO_2024[[#All],[Documento identidad]],"",0)</f>
        <v>98556206</v>
      </c>
      <c r="Q262" s="159">
        <v>271</v>
      </c>
      <c r="R262" s="42" t="str" cm="1">
        <f t="array" ref="R262">_xlfn.XLOOKUP(Contrato[[#This Row],[CDP]],[1]!DISPONIBILIDADES_2024[[#All],[consecutivo]],[1]!DISPONIBILIDADES_2024[[#All],[fecha_aprobacion]],"",0)</f>
        <v>27/02/2024 8:14</v>
      </c>
      <c r="S262" s="43">
        <f>SUMIF([1]!DISPONIBILIDADES_2024[[#All],[consecutivo]],Contrato[[#This Row],[CDP]],[1]!DISPONIBILIDADES_2024[[#All],[valor_total_rubro]])</f>
        <v>0</v>
      </c>
      <c r="T262" s="44" cm="1">
        <f t="array" ref="T262">_xlfn.XLOOKUP(Contrato[[#This Row],[CONTRATO]]&amp;Contrato[[#This Row],[CDP]],[1]!Corr_Contr_CDP[[#All],[CONTRATO-CDP]],[1]!Corr_Contr_CDP[[#All],[CRP]],_xlfn.XLOOKUP(Contrato[[#This Row],[CDP]],[1]!COMPROMISOS_2024[[#All],[disponibilidad]],[1]!COMPROMISOS_2024[[#All],[consecutivo]],"",0),0)</f>
        <v>1871</v>
      </c>
      <c r="U262" s="45" t="str" cm="1">
        <f t="array" ref="U262">+_xlfn.XLOOKUP(Contrato[[#This Row],[RCP]],[1]!COMPROMISOS_2024[[#All],[consecutivo]],[1]!COMPROMISOS_2024[[#All],[fecha_aprobacion]],"",0)</f>
        <v>15/03/2024 15:19</v>
      </c>
      <c r="V262" s="46">
        <f>SUMIF([1]!COMPROMISOS_2024[[#All],[consecutivo]],Contrato[[#This Row],[RCP]],[1]!COMPROMISOS_2024[[#All],[valor_total]])</f>
        <v>29453616</v>
      </c>
      <c r="W262" s="47">
        <v>45366</v>
      </c>
      <c r="X262" s="47">
        <v>45366</v>
      </c>
      <c r="Y262" s="48">
        <v>45366</v>
      </c>
      <c r="Z262" s="49">
        <v>45549</v>
      </c>
      <c r="AA262" s="101" t="s">
        <v>805</v>
      </c>
      <c r="AB262" s="160" t="s">
        <v>293</v>
      </c>
      <c r="AC262" s="160"/>
      <c r="AD262" s="103">
        <v>202000004033</v>
      </c>
      <c r="AE262" s="54" t="s">
        <v>75</v>
      </c>
      <c r="AF262" s="55" t="str">
        <f>TEXT(LEFT(Contrato[[#This Row],[CONTRATO]],3),"0")</f>
        <v>218</v>
      </c>
      <c r="AG262" s="55" t="str">
        <f>IF(LEN(Contrato[[#This Row],[Contrato2]])=3,Contrato[[#This Row],[Contrato2]],TEXT(Contrato[[#This Row],[Contrato2]],"000"))</f>
        <v>218</v>
      </c>
      <c r="AH262" s="56">
        <f ca="1">IFERROR(_xlfn.DAYS(Contrato[[#This Row],[Fecha Proyectada liquidación]],TODAY())/30,"")</f>
        <v>-1.4666666666666666</v>
      </c>
      <c r="AI262" s="57">
        <f>+Contrato[[#This Row],[FECHA TERMINACIÓN ]]+120</f>
        <v>45669</v>
      </c>
      <c r="AK262" s="59" t="str">
        <f ca="1">IF(Contrato[[#This Row],[FECHA TERMINACIÓN ]]&lt;TODAY(), "Terminado",IF(ISNUMBER(Contrato[[#This Row],[Fecha Real de liquiidación ]]),"Liquidado",IF(Contrato[[#This Row],[FECHA TERMINACIÓN ]]&gt;=TODAY(),"En ejecución","")))</f>
        <v>Terminado</v>
      </c>
      <c r="AL262" s="60">
        <f>SUMIF([1]!COMPROMISOS_2024[[#All],[consecutivo]],Contrato[[#This Row],[RCP]],[1]!COMPROMISOS_2024[[#All],[Total pagado]])</f>
        <v>12435972</v>
      </c>
      <c r="AM262" s="61">
        <f>IFERROR(Contrato[[#This Row],[Pagos]]/Contrato[[#This Row],[VALOR CONTRATO]],0)</f>
        <v>0.42222224938357317</v>
      </c>
      <c r="AN262" s="104">
        <f>+Contrato[[#This Row],[VALOR CONTRATO]]-Contrato[[#This Row],[Pagos]]</f>
        <v>17017644</v>
      </c>
      <c r="AO262" s="54" t="str" cm="1">
        <f t="array" ref="AO262">_xlfn.XLOOKUP(Contrato[[#This Row],[DOCUMENTO ]],[1]!PERSONAL_ACTIVO_2024[[#All],[Documento identidad]],[1]!PERSONAL_ACTIVO_2024[[#All],[Mail ]],0,0)</f>
        <v>hveleza@indeportesantioquia.gov.co</v>
      </c>
      <c r="AP262" s="54" t="str" cm="1">
        <f t="array" ref="AP262">_xlfn.XLOOKUP(Contrato[[#This Row],[DOCUMENTO]],[1]!PERSONAL_ACTIVO_2024[[#All],[Documento identidad]],[1]!PERSONAL_ACTIVO_2024[[#All],[Mail ]],0,0)</f>
        <v>ahiguitae@indeportesantioquia.gov.co</v>
      </c>
      <c r="AQ262" s="54" cm="1">
        <f t="array" ref="AQ262">IF(ISBLANK(Contrato[[#This Row],[DEPENDENCIA ]]),0,IFERROR(_xlfn.XLOOKUP(Contrato[[#This Row],[DEPENDENCIA ]],[1]!PERSONAL_ACTIVO_2024[[#All],[Dependencia]],[1]!PERSONAL_ACTIVO_2024[[#All],[Mail ]],0,0),0))</f>
        <v>0</v>
      </c>
    </row>
    <row r="263" spans="1:43" s="54" customFormat="1" ht="34.5" customHeight="1" x14ac:dyDescent="0.25">
      <c r="A263" s="27">
        <v>564</v>
      </c>
      <c r="B263" s="26">
        <v>219</v>
      </c>
      <c r="C263" s="28" t="s">
        <v>824</v>
      </c>
      <c r="D263" s="81" t="s">
        <v>123</v>
      </c>
      <c r="E263" s="64" t="s">
        <v>111</v>
      </c>
      <c r="F263" s="114" t="s">
        <v>142</v>
      </c>
      <c r="G263" s="146" t="s">
        <v>825</v>
      </c>
      <c r="H263" s="130">
        <v>1017215382</v>
      </c>
      <c r="I263" s="147">
        <v>4908936</v>
      </c>
      <c r="J263" s="148">
        <v>29453616</v>
      </c>
      <c r="K263" s="113" t="s">
        <v>48</v>
      </c>
      <c r="L263" s="96" t="s">
        <v>48</v>
      </c>
      <c r="M263" s="97" t="s">
        <v>218</v>
      </c>
      <c r="N263" s="98" cm="1">
        <f t="array" ref="N263">_xlfn.XLOOKUP(Contrato[[#This Row],[SUPERVISOR TITULAR]],[1]!PERSONAL_ACTIVO_2024[[#All],[Nombre completo]],[1]!PERSONAL_ACTIVO_2024[[#All],[Documento identidad]],"",0)</f>
        <v>98556206</v>
      </c>
      <c r="O263" s="97" t="s">
        <v>222</v>
      </c>
      <c r="P263" s="99" cm="1">
        <f t="array" ref="P263">_xlfn.XLOOKUP(Contrato[[#This Row],[SUPERVISOR SUPLENTE ]],[1]!PERSONAL_ACTIVO_2024[[#All],[Nombre completo]],[1]!PERSONAL_ACTIVO_2024[[#All],[Documento identidad]],"",0)</f>
        <v>10267189</v>
      </c>
      <c r="Q263" s="159">
        <v>266</v>
      </c>
      <c r="R263" s="42" t="str" cm="1">
        <f t="array" ref="R263">_xlfn.XLOOKUP(Contrato[[#This Row],[CDP]],[1]!DISPONIBILIDADES_2024[[#All],[consecutivo]],[1]!DISPONIBILIDADES_2024[[#All],[fecha_aprobacion]],"",0)</f>
        <v>27/02/2024 8:00</v>
      </c>
      <c r="S263" s="43">
        <f>SUMIF([1]!DISPONIBILIDADES_2024[[#All],[consecutivo]],Contrato[[#This Row],[CDP]],[1]!DISPONIBILIDADES_2024[[#All],[valor_total_rubro]])</f>
        <v>0</v>
      </c>
      <c r="T263" s="44" cm="1">
        <f t="array" ref="T263">_xlfn.XLOOKUP(Contrato[[#This Row],[CONTRATO]]&amp;Contrato[[#This Row],[CDP]],[1]!Corr_Contr_CDP[[#All],[CONTRATO-CDP]],[1]!Corr_Contr_CDP[[#All],[CRP]],_xlfn.XLOOKUP(Contrato[[#This Row],[CDP]],[1]!COMPROMISOS_2024[[#All],[disponibilidad]],[1]!COMPROMISOS_2024[[#All],[consecutivo]],"",0),0)</f>
        <v>1865</v>
      </c>
      <c r="U263" s="45" t="str" cm="1">
        <f t="array" ref="U263">+_xlfn.XLOOKUP(Contrato[[#This Row],[RCP]],[1]!COMPROMISOS_2024[[#All],[consecutivo]],[1]!COMPROMISOS_2024[[#All],[fecha_aprobacion]],"",0)</f>
        <v>14/03/2024 16:58</v>
      </c>
      <c r="V263" s="46">
        <f>SUMIF([1]!COMPROMISOS_2024[[#All],[consecutivo]],Contrato[[#This Row],[RCP]],[1]!COMPROMISOS_2024[[#All],[valor_total]])</f>
        <v>29453616</v>
      </c>
      <c r="W263" s="47">
        <v>45365</v>
      </c>
      <c r="X263" s="47">
        <v>45366</v>
      </c>
      <c r="Y263" s="48">
        <v>45366</v>
      </c>
      <c r="Z263" s="49">
        <v>45549</v>
      </c>
      <c r="AA263" s="101" t="s">
        <v>805</v>
      </c>
      <c r="AB263" s="160" t="s">
        <v>293</v>
      </c>
      <c r="AC263" s="160"/>
      <c r="AD263" s="172">
        <v>202000004034</v>
      </c>
      <c r="AE263" s="54" t="s">
        <v>75</v>
      </c>
      <c r="AF263" s="55" t="str">
        <f>TEXT(LEFT(Contrato[[#This Row],[CONTRATO]],3),"0")</f>
        <v>219</v>
      </c>
      <c r="AG263" s="55" t="str">
        <f>IF(LEN(Contrato[[#This Row],[Contrato2]])=3,Contrato[[#This Row],[Contrato2]],TEXT(Contrato[[#This Row],[Contrato2]],"000"))</f>
        <v>219</v>
      </c>
      <c r="AH263" s="56">
        <f ca="1">IFERROR(_xlfn.DAYS(Contrato[[#This Row],[Fecha Proyectada liquidación]],TODAY())/30,"")</f>
        <v>-1.4666666666666666</v>
      </c>
      <c r="AI263" s="57">
        <f>+Contrato[[#This Row],[FECHA TERMINACIÓN ]]+120</f>
        <v>45669</v>
      </c>
      <c r="AK263" s="59" t="str">
        <f ca="1">IF(Contrato[[#This Row],[FECHA TERMINACIÓN ]]&lt;TODAY(), "Terminado",IF(ISNUMBER(Contrato[[#This Row],[Fecha Real de liquiidación ]]),"Liquidado",IF(Contrato[[#This Row],[FECHA TERMINACIÓN ]]&gt;=TODAY(),"En ejecución","")))</f>
        <v>Terminado</v>
      </c>
      <c r="AL263" s="60">
        <f>SUMIF([1]!COMPROMISOS_2024[[#All],[consecutivo]],Contrato[[#This Row],[RCP]],[1]!COMPROMISOS_2024[[#All],[Total pagado]])</f>
        <v>29453616</v>
      </c>
      <c r="AM263" s="61">
        <f>IFERROR(Contrato[[#This Row],[Pagos]]/Contrato[[#This Row],[VALOR CONTRATO]],0)</f>
        <v>1</v>
      </c>
      <c r="AN263" s="104">
        <f>+Contrato[[#This Row],[VALOR CONTRATO]]-Contrato[[#This Row],[Pagos]]</f>
        <v>0</v>
      </c>
      <c r="AO263" s="54" t="str" cm="1">
        <f t="array" ref="AO263">_xlfn.XLOOKUP(Contrato[[#This Row],[DOCUMENTO ]],[1]!PERSONAL_ACTIVO_2024[[#All],[Documento identidad]],[1]!PERSONAL_ACTIVO_2024[[#All],[Mail ]],0,0)</f>
        <v>ahiguitae@indeportesantioquia.gov.co</v>
      </c>
      <c r="AP263" s="54" t="str" cm="1">
        <f t="array" ref="AP263">_xlfn.XLOOKUP(Contrato[[#This Row],[DOCUMENTO]],[1]!PERSONAL_ACTIVO_2024[[#All],[Documento identidad]],[1]!PERSONAL_ACTIVO_2024[[#All],[Mail ]],0,0)</f>
        <v>hveleza@indeportesantioquia.gov.co</v>
      </c>
      <c r="AQ263" s="54" cm="1">
        <f t="array" ref="AQ263">IF(ISBLANK(Contrato[[#This Row],[DEPENDENCIA ]]),0,IFERROR(_xlfn.XLOOKUP(Contrato[[#This Row],[DEPENDENCIA ]],[1]!PERSONAL_ACTIVO_2024[[#All],[Dependencia]],[1]!PERSONAL_ACTIVO_2024[[#All],[Mail ]],0,0),0))</f>
        <v>0</v>
      </c>
    </row>
    <row r="264" spans="1:43" s="54" customFormat="1" ht="34.5" customHeight="1" x14ac:dyDescent="0.25">
      <c r="A264" s="27">
        <v>565</v>
      </c>
      <c r="B264" s="26">
        <v>220</v>
      </c>
      <c r="C264" s="28" t="s">
        <v>826</v>
      </c>
      <c r="D264" s="81" t="s">
        <v>123</v>
      </c>
      <c r="E264" s="64" t="s">
        <v>111</v>
      </c>
      <c r="F264" s="114" t="s">
        <v>142</v>
      </c>
      <c r="G264" s="146" t="s">
        <v>827</v>
      </c>
      <c r="H264" s="130">
        <v>98630846</v>
      </c>
      <c r="I264" s="147">
        <v>4908936</v>
      </c>
      <c r="J264" s="148">
        <v>29453616</v>
      </c>
      <c r="K264" s="113" t="s">
        <v>48</v>
      </c>
      <c r="L264" s="96" t="s">
        <v>48</v>
      </c>
      <c r="M264" s="97" t="s">
        <v>218</v>
      </c>
      <c r="N264" s="98" cm="1">
        <f t="array" ref="N264">_xlfn.XLOOKUP(Contrato[[#This Row],[SUPERVISOR TITULAR]],[1]!PERSONAL_ACTIVO_2024[[#All],[Nombre completo]],[1]!PERSONAL_ACTIVO_2024[[#All],[Documento identidad]],"",0)</f>
        <v>98556206</v>
      </c>
      <c r="O264" s="97" t="s">
        <v>222</v>
      </c>
      <c r="P264" s="99" cm="1">
        <f t="array" ref="P264">_xlfn.XLOOKUP(Contrato[[#This Row],[SUPERVISOR SUPLENTE ]],[1]!PERSONAL_ACTIVO_2024[[#All],[Nombre completo]],[1]!PERSONAL_ACTIVO_2024[[#All],[Documento identidad]],"",0)</f>
        <v>10267189</v>
      </c>
      <c r="Q264" s="159">
        <v>270</v>
      </c>
      <c r="R264" s="42" t="str" cm="1">
        <f t="array" ref="R264">_xlfn.XLOOKUP(Contrato[[#This Row],[CDP]],[1]!DISPONIBILIDADES_2024[[#All],[consecutivo]],[1]!DISPONIBILIDADES_2024[[#All],[fecha_aprobacion]],"",0)</f>
        <v>27/02/2024 8:11</v>
      </c>
      <c r="S264" s="43">
        <f>SUMIF([1]!DISPONIBILIDADES_2024[[#All],[consecutivo]],Contrato[[#This Row],[CDP]],[1]!DISPONIBILIDADES_2024[[#All],[valor_total_rubro]])</f>
        <v>0</v>
      </c>
      <c r="T264" s="44" cm="1">
        <f t="array" ref="T264">_xlfn.XLOOKUP(Contrato[[#This Row],[CONTRATO]]&amp;Contrato[[#This Row],[CDP]],[1]!Corr_Contr_CDP[[#All],[CONTRATO-CDP]],[1]!Corr_Contr_CDP[[#All],[CRP]],_xlfn.XLOOKUP(Contrato[[#This Row],[CDP]],[1]!COMPROMISOS_2024[[#All],[disponibilidad]],[1]!COMPROMISOS_2024[[#All],[consecutivo]],"",0),0)</f>
        <v>1859</v>
      </c>
      <c r="U264" s="45" t="str" cm="1">
        <f t="array" ref="U264">+_xlfn.XLOOKUP(Contrato[[#This Row],[RCP]],[1]!COMPROMISOS_2024[[#All],[consecutivo]],[1]!COMPROMISOS_2024[[#All],[fecha_aprobacion]],"",0)</f>
        <v>14/03/2024 16:08</v>
      </c>
      <c r="V264" s="46">
        <f>SUMIF([1]!COMPROMISOS_2024[[#All],[consecutivo]],Contrato[[#This Row],[RCP]],[1]!COMPROMISOS_2024[[#All],[valor_total]])</f>
        <v>29453616</v>
      </c>
      <c r="W264" s="47">
        <v>45365</v>
      </c>
      <c r="X264" s="47">
        <v>45366</v>
      </c>
      <c r="Y264" s="48">
        <v>45366</v>
      </c>
      <c r="Z264" s="49">
        <v>45549</v>
      </c>
      <c r="AA264" s="101" t="s">
        <v>805</v>
      </c>
      <c r="AB264" s="160" t="s">
        <v>293</v>
      </c>
      <c r="AC264" s="160"/>
      <c r="AD264" s="103">
        <v>202000004035</v>
      </c>
      <c r="AE264" s="54" t="s">
        <v>75</v>
      </c>
      <c r="AF264" s="55" t="str">
        <f>TEXT(LEFT(Contrato[[#This Row],[CONTRATO]],3),"0")</f>
        <v>220</v>
      </c>
      <c r="AG264" s="55" t="str">
        <f>IF(LEN(Contrato[[#This Row],[Contrato2]])=3,Contrato[[#This Row],[Contrato2]],TEXT(Contrato[[#This Row],[Contrato2]],"000"))</f>
        <v>220</v>
      </c>
      <c r="AH264" s="56">
        <f ca="1">IFERROR(_xlfn.DAYS(Contrato[[#This Row],[Fecha Proyectada liquidación]],TODAY())/30,"")</f>
        <v>-1.4666666666666666</v>
      </c>
      <c r="AI264" s="57">
        <f>+Contrato[[#This Row],[FECHA TERMINACIÓN ]]+120</f>
        <v>45669</v>
      </c>
      <c r="AK264" s="59" t="str">
        <f ca="1">IF(Contrato[[#This Row],[FECHA TERMINACIÓN ]]&lt;TODAY(), "Terminado",IF(ISNUMBER(Contrato[[#This Row],[Fecha Real de liquiidación ]]),"Liquidado",IF(Contrato[[#This Row],[FECHA TERMINACIÓN ]]&gt;=TODAY(),"En ejecución","")))</f>
        <v>Terminado</v>
      </c>
      <c r="AL264" s="60">
        <f>SUMIF([1]!COMPROMISOS_2024[[#All],[consecutivo]],Contrato[[#This Row],[RCP]],[1]!COMPROMISOS_2024[[#All],[Total pagado]])</f>
        <v>29453616</v>
      </c>
      <c r="AM264" s="61">
        <f>IFERROR(Contrato[[#This Row],[Pagos]]/Contrato[[#This Row],[VALOR CONTRATO]],0)</f>
        <v>1</v>
      </c>
      <c r="AN264" s="104">
        <f>+Contrato[[#This Row],[VALOR CONTRATO]]-Contrato[[#This Row],[Pagos]]</f>
        <v>0</v>
      </c>
      <c r="AO264" s="54" t="str" cm="1">
        <f t="array" ref="AO264">_xlfn.XLOOKUP(Contrato[[#This Row],[DOCUMENTO ]],[1]!PERSONAL_ACTIVO_2024[[#All],[Documento identidad]],[1]!PERSONAL_ACTIVO_2024[[#All],[Mail ]],0,0)</f>
        <v>ahiguitae@indeportesantioquia.gov.co</v>
      </c>
      <c r="AP264" s="54" t="str" cm="1">
        <f t="array" ref="AP264">_xlfn.XLOOKUP(Contrato[[#This Row],[DOCUMENTO]],[1]!PERSONAL_ACTIVO_2024[[#All],[Documento identidad]],[1]!PERSONAL_ACTIVO_2024[[#All],[Mail ]],0,0)</f>
        <v>hveleza@indeportesantioquia.gov.co</v>
      </c>
      <c r="AQ264" s="54" cm="1">
        <f t="array" ref="AQ264">IF(ISBLANK(Contrato[[#This Row],[DEPENDENCIA ]]),0,IFERROR(_xlfn.XLOOKUP(Contrato[[#This Row],[DEPENDENCIA ]],[1]!PERSONAL_ACTIVO_2024[[#All],[Dependencia]],[1]!PERSONAL_ACTIVO_2024[[#All],[Mail ]],0,0),0))</f>
        <v>0</v>
      </c>
    </row>
    <row r="265" spans="1:43" s="54" customFormat="1" ht="34.5" customHeight="1" x14ac:dyDescent="0.25">
      <c r="A265" s="27">
        <v>566</v>
      </c>
      <c r="B265" s="26">
        <v>221</v>
      </c>
      <c r="C265" s="28" t="s">
        <v>828</v>
      </c>
      <c r="D265" s="81" t="s">
        <v>123</v>
      </c>
      <c r="E265" s="64" t="s">
        <v>111</v>
      </c>
      <c r="F265" s="114" t="s">
        <v>142</v>
      </c>
      <c r="G265" s="146" t="s">
        <v>829</v>
      </c>
      <c r="H265" s="130">
        <v>71217825</v>
      </c>
      <c r="I265" s="147">
        <v>4908936</v>
      </c>
      <c r="J265" s="148">
        <v>29453616</v>
      </c>
      <c r="K265" s="113" t="s">
        <v>48</v>
      </c>
      <c r="L265" s="96" t="s">
        <v>48</v>
      </c>
      <c r="M265" s="97" t="s">
        <v>218</v>
      </c>
      <c r="N265" s="98" cm="1">
        <f t="array" ref="N265">_xlfn.XLOOKUP(Contrato[[#This Row],[SUPERVISOR TITULAR]],[1]!PERSONAL_ACTIVO_2024[[#All],[Nombre completo]],[1]!PERSONAL_ACTIVO_2024[[#All],[Documento identidad]],"",0)</f>
        <v>98556206</v>
      </c>
      <c r="O265" s="97" t="s">
        <v>222</v>
      </c>
      <c r="P265" s="99" cm="1">
        <f t="array" ref="P265">_xlfn.XLOOKUP(Contrato[[#This Row],[SUPERVISOR SUPLENTE ]],[1]!PERSONAL_ACTIVO_2024[[#All],[Nombre completo]],[1]!PERSONAL_ACTIVO_2024[[#All],[Documento identidad]],"",0)</f>
        <v>10267189</v>
      </c>
      <c r="Q265" s="159">
        <v>276</v>
      </c>
      <c r="R265" s="42" t="str" cm="1">
        <f t="array" ref="R265">_xlfn.XLOOKUP(Contrato[[#This Row],[CDP]],[1]!DISPONIBILIDADES_2024[[#All],[consecutivo]],[1]!DISPONIBILIDADES_2024[[#All],[fecha_aprobacion]],"",0)</f>
        <v>27/02/2024 8:28</v>
      </c>
      <c r="S265" s="43">
        <f>SUMIF([1]!DISPONIBILIDADES_2024[[#All],[consecutivo]],Contrato[[#This Row],[CDP]],[1]!DISPONIBILIDADES_2024[[#All],[valor_total_rubro]])</f>
        <v>0</v>
      </c>
      <c r="T265" s="44" cm="1">
        <f t="array" ref="T265">_xlfn.XLOOKUP(Contrato[[#This Row],[CONTRATO]]&amp;Contrato[[#This Row],[CDP]],[1]!Corr_Contr_CDP[[#All],[CONTRATO-CDP]],[1]!Corr_Contr_CDP[[#All],[CRP]],_xlfn.XLOOKUP(Contrato[[#This Row],[CDP]],[1]!COMPROMISOS_2024[[#All],[disponibilidad]],[1]!COMPROMISOS_2024[[#All],[consecutivo]],"",0),0)</f>
        <v>1869</v>
      </c>
      <c r="U265" s="45" t="str" cm="1">
        <f t="array" ref="U265">+_xlfn.XLOOKUP(Contrato[[#This Row],[RCP]],[1]!COMPROMISOS_2024[[#All],[consecutivo]],[1]!COMPROMISOS_2024[[#All],[fecha_aprobacion]],"",0)</f>
        <v>14/03/2024 17:10</v>
      </c>
      <c r="V265" s="46">
        <f>SUMIF([1]!COMPROMISOS_2024[[#All],[consecutivo]],Contrato[[#This Row],[RCP]],[1]!COMPROMISOS_2024[[#All],[valor_total]])</f>
        <v>29453616</v>
      </c>
      <c r="W265" s="47">
        <v>45365</v>
      </c>
      <c r="X265" s="47">
        <v>45366</v>
      </c>
      <c r="Y265" s="48">
        <v>45366</v>
      </c>
      <c r="Z265" s="49">
        <v>45549</v>
      </c>
      <c r="AA265" s="101" t="s">
        <v>805</v>
      </c>
      <c r="AB265" s="160" t="s">
        <v>293</v>
      </c>
      <c r="AC265" s="160"/>
      <c r="AD265" s="172">
        <v>202000004036</v>
      </c>
      <c r="AE265" s="54" t="s">
        <v>75</v>
      </c>
      <c r="AF265" s="55" t="str">
        <f>TEXT(LEFT(Contrato[[#This Row],[CONTRATO]],3),"0")</f>
        <v>221</v>
      </c>
      <c r="AG265" s="55" t="str">
        <f>IF(LEN(Contrato[[#This Row],[Contrato2]])=3,Contrato[[#This Row],[Contrato2]],TEXT(Contrato[[#This Row],[Contrato2]],"000"))</f>
        <v>221</v>
      </c>
      <c r="AH265" s="56">
        <f ca="1">IFERROR(_xlfn.DAYS(Contrato[[#This Row],[Fecha Proyectada liquidación]],TODAY())/30,"")</f>
        <v>-1.4666666666666666</v>
      </c>
      <c r="AI265" s="57">
        <f>+Contrato[[#This Row],[FECHA TERMINACIÓN ]]+120</f>
        <v>45669</v>
      </c>
      <c r="AK265" s="59" t="str">
        <f ca="1">IF(Contrato[[#This Row],[FECHA TERMINACIÓN ]]&lt;TODAY(), "Terminado",IF(ISNUMBER(Contrato[[#This Row],[Fecha Real de liquiidación ]]),"Liquidado",IF(Contrato[[#This Row],[FECHA TERMINACIÓN ]]&gt;=TODAY(),"En ejecución","")))</f>
        <v>Terminado</v>
      </c>
      <c r="AL265" s="60">
        <f>SUMIF([1]!COMPROMISOS_2024[[#All],[consecutivo]],Contrato[[#This Row],[RCP]],[1]!COMPROMISOS_2024[[#All],[Total pagado]])</f>
        <v>29453616</v>
      </c>
      <c r="AM265" s="61">
        <f>IFERROR(Contrato[[#This Row],[Pagos]]/Contrato[[#This Row],[VALOR CONTRATO]],0)</f>
        <v>1</v>
      </c>
      <c r="AN265" s="104">
        <f>+Contrato[[#This Row],[VALOR CONTRATO]]-Contrato[[#This Row],[Pagos]]</f>
        <v>0</v>
      </c>
      <c r="AO265" s="54" t="str" cm="1">
        <f t="array" ref="AO265">_xlfn.XLOOKUP(Contrato[[#This Row],[DOCUMENTO ]],[1]!PERSONAL_ACTIVO_2024[[#All],[Documento identidad]],[1]!PERSONAL_ACTIVO_2024[[#All],[Mail ]],0,0)</f>
        <v>ahiguitae@indeportesantioquia.gov.co</v>
      </c>
      <c r="AP265" s="54" t="str" cm="1">
        <f t="array" ref="AP265">_xlfn.XLOOKUP(Contrato[[#This Row],[DOCUMENTO]],[1]!PERSONAL_ACTIVO_2024[[#All],[Documento identidad]],[1]!PERSONAL_ACTIVO_2024[[#All],[Mail ]],0,0)</f>
        <v>hveleza@indeportesantioquia.gov.co</v>
      </c>
      <c r="AQ265" s="54" cm="1">
        <f t="array" ref="AQ265">IF(ISBLANK(Contrato[[#This Row],[DEPENDENCIA ]]),0,IFERROR(_xlfn.XLOOKUP(Contrato[[#This Row],[DEPENDENCIA ]],[1]!PERSONAL_ACTIVO_2024[[#All],[Dependencia]],[1]!PERSONAL_ACTIVO_2024[[#All],[Mail ]],0,0),0))</f>
        <v>0</v>
      </c>
    </row>
    <row r="266" spans="1:43" s="54" customFormat="1" ht="34.5" customHeight="1" x14ac:dyDescent="0.25">
      <c r="A266" s="27">
        <v>567</v>
      </c>
      <c r="B266" s="26">
        <v>222</v>
      </c>
      <c r="C266" s="28" t="s">
        <v>830</v>
      </c>
      <c r="D266" s="81" t="s">
        <v>123</v>
      </c>
      <c r="E266" s="64" t="s">
        <v>111</v>
      </c>
      <c r="F266" s="114" t="s">
        <v>142</v>
      </c>
      <c r="G266" s="146" t="s">
        <v>831</v>
      </c>
      <c r="H266" s="130">
        <v>1020418840</v>
      </c>
      <c r="I266" s="147">
        <v>4908936</v>
      </c>
      <c r="J266" s="148">
        <v>29453616</v>
      </c>
      <c r="K266" s="113" t="s">
        <v>48</v>
      </c>
      <c r="L266" s="96" t="s">
        <v>48</v>
      </c>
      <c r="M266" s="97" t="s">
        <v>218</v>
      </c>
      <c r="N266" s="98" cm="1">
        <f t="array" ref="N266">_xlfn.XLOOKUP(Contrato[[#This Row],[SUPERVISOR TITULAR]],[1]!PERSONAL_ACTIVO_2024[[#All],[Nombre completo]],[1]!PERSONAL_ACTIVO_2024[[#All],[Documento identidad]],"",0)</f>
        <v>98556206</v>
      </c>
      <c r="O266" s="97" t="s">
        <v>222</v>
      </c>
      <c r="P266" s="99" cm="1">
        <f t="array" ref="P266">_xlfn.XLOOKUP(Contrato[[#This Row],[SUPERVISOR SUPLENTE ]],[1]!PERSONAL_ACTIVO_2024[[#All],[Nombre completo]],[1]!PERSONAL_ACTIVO_2024[[#All],[Documento identidad]],"",0)</f>
        <v>10267189</v>
      </c>
      <c r="Q266" s="159">
        <v>274</v>
      </c>
      <c r="R266" s="42" t="str" cm="1">
        <f t="array" ref="R266">_xlfn.XLOOKUP(Contrato[[#This Row],[CDP]],[1]!DISPONIBILIDADES_2024[[#All],[consecutivo]],[1]!DISPONIBILIDADES_2024[[#All],[fecha_aprobacion]],"",0)</f>
        <v>27/02/2024 8:18</v>
      </c>
      <c r="S266" s="43">
        <f>SUMIF([1]!DISPONIBILIDADES_2024[[#All],[consecutivo]],Contrato[[#This Row],[CDP]],[1]!DISPONIBILIDADES_2024[[#All],[valor_total_rubro]])</f>
        <v>0</v>
      </c>
      <c r="T266" s="44" cm="1">
        <f t="array" ref="T266">_xlfn.XLOOKUP(Contrato[[#This Row],[CONTRATO]]&amp;Contrato[[#This Row],[CDP]],[1]!Corr_Contr_CDP[[#All],[CONTRATO-CDP]],[1]!Corr_Contr_CDP[[#All],[CRP]],_xlfn.XLOOKUP(Contrato[[#This Row],[CDP]],[1]!COMPROMISOS_2024[[#All],[disponibilidad]],[1]!COMPROMISOS_2024[[#All],[consecutivo]],"",0),0)</f>
        <v>1860</v>
      </c>
      <c r="U266" s="45" t="str" cm="1">
        <f t="array" ref="U266">+_xlfn.XLOOKUP(Contrato[[#This Row],[RCP]],[1]!COMPROMISOS_2024[[#All],[consecutivo]],[1]!COMPROMISOS_2024[[#All],[fecha_aprobacion]],"",0)</f>
        <v>14/03/2024 16:13</v>
      </c>
      <c r="V266" s="46">
        <f>SUMIF([1]!COMPROMISOS_2024[[#All],[consecutivo]],Contrato[[#This Row],[RCP]],[1]!COMPROMISOS_2024[[#All],[valor_total]])</f>
        <v>29453616</v>
      </c>
      <c r="W266" s="47">
        <v>45365</v>
      </c>
      <c r="X266" s="47">
        <v>45366</v>
      </c>
      <c r="Y266" s="48">
        <v>45366</v>
      </c>
      <c r="Z266" s="49">
        <v>45549</v>
      </c>
      <c r="AA266" s="101" t="s">
        <v>805</v>
      </c>
      <c r="AB266" s="160" t="s">
        <v>293</v>
      </c>
      <c r="AC266" s="160"/>
      <c r="AD266" s="103">
        <v>202000004037</v>
      </c>
      <c r="AE266" s="54" t="s">
        <v>75</v>
      </c>
      <c r="AF266" s="55" t="str">
        <f>TEXT(LEFT(Contrato[[#This Row],[CONTRATO]],3),"0")</f>
        <v>222</v>
      </c>
      <c r="AG266" s="55" t="str">
        <f>IF(LEN(Contrato[[#This Row],[Contrato2]])=3,Contrato[[#This Row],[Contrato2]],TEXT(Contrato[[#This Row],[Contrato2]],"000"))</f>
        <v>222</v>
      </c>
      <c r="AH266" s="56">
        <f ca="1">IFERROR(_xlfn.DAYS(Contrato[[#This Row],[Fecha Proyectada liquidación]],TODAY())/30,"")</f>
        <v>-1.4666666666666666</v>
      </c>
      <c r="AI266" s="57">
        <f>+Contrato[[#This Row],[FECHA TERMINACIÓN ]]+120</f>
        <v>45669</v>
      </c>
      <c r="AK266" s="59" t="str">
        <f ca="1">IF(Contrato[[#This Row],[FECHA TERMINACIÓN ]]&lt;TODAY(), "Terminado",IF(ISNUMBER(Contrato[[#This Row],[Fecha Real de liquiidación ]]),"Liquidado",IF(Contrato[[#This Row],[FECHA TERMINACIÓN ]]&gt;=TODAY(),"En ejecución","")))</f>
        <v>Terminado</v>
      </c>
      <c r="AL266" s="60">
        <f>SUMIF([1]!COMPROMISOS_2024[[#All],[consecutivo]],Contrato[[#This Row],[RCP]],[1]!COMPROMISOS_2024[[#All],[Total pagado]])</f>
        <v>29453616</v>
      </c>
      <c r="AM266" s="61">
        <f>IFERROR(Contrato[[#This Row],[Pagos]]/Contrato[[#This Row],[VALOR CONTRATO]],0)</f>
        <v>1</v>
      </c>
      <c r="AN266" s="104">
        <f>+Contrato[[#This Row],[VALOR CONTRATO]]-Contrato[[#This Row],[Pagos]]</f>
        <v>0</v>
      </c>
      <c r="AO266" s="54" t="str" cm="1">
        <f t="array" ref="AO266">_xlfn.XLOOKUP(Contrato[[#This Row],[DOCUMENTO ]],[1]!PERSONAL_ACTIVO_2024[[#All],[Documento identidad]],[1]!PERSONAL_ACTIVO_2024[[#All],[Mail ]],0,0)</f>
        <v>ahiguitae@indeportesantioquia.gov.co</v>
      </c>
      <c r="AP266" s="54" t="str" cm="1">
        <f t="array" ref="AP266">_xlfn.XLOOKUP(Contrato[[#This Row],[DOCUMENTO]],[1]!PERSONAL_ACTIVO_2024[[#All],[Documento identidad]],[1]!PERSONAL_ACTIVO_2024[[#All],[Mail ]],0,0)</f>
        <v>hveleza@indeportesantioquia.gov.co</v>
      </c>
      <c r="AQ266" s="54" cm="1">
        <f t="array" ref="AQ266">IF(ISBLANK(Contrato[[#This Row],[DEPENDENCIA ]]),0,IFERROR(_xlfn.XLOOKUP(Contrato[[#This Row],[DEPENDENCIA ]],[1]!PERSONAL_ACTIVO_2024[[#All],[Dependencia]],[1]!PERSONAL_ACTIVO_2024[[#All],[Mail ]],0,0),0))</f>
        <v>0</v>
      </c>
    </row>
    <row r="267" spans="1:43" s="54" customFormat="1" ht="34.5" customHeight="1" x14ac:dyDescent="0.25">
      <c r="A267" s="27">
        <v>568</v>
      </c>
      <c r="B267" s="26">
        <v>223</v>
      </c>
      <c r="C267" s="28" t="s">
        <v>832</v>
      </c>
      <c r="D267" s="81" t="s">
        <v>123</v>
      </c>
      <c r="E267" s="64" t="s">
        <v>111</v>
      </c>
      <c r="F267" s="114" t="s">
        <v>142</v>
      </c>
      <c r="G267" s="146" t="s">
        <v>833</v>
      </c>
      <c r="H267" s="130">
        <v>43278118</v>
      </c>
      <c r="I267" s="147">
        <v>4908936</v>
      </c>
      <c r="J267" s="148">
        <v>29453616</v>
      </c>
      <c r="K267" s="113" t="s">
        <v>48</v>
      </c>
      <c r="L267" s="96" t="s">
        <v>48</v>
      </c>
      <c r="M267" s="97" t="s">
        <v>125</v>
      </c>
      <c r="N267" s="98" t="str" cm="1">
        <f t="array" ref="N267">_xlfn.XLOOKUP(Contrato[[#This Row],[SUPERVISOR TITULAR]],[1]!PERSONAL_ACTIVO_2024[[#All],[Nombre completo]],[1]!PERSONAL_ACTIVO_2024[[#All],[Documento identidad]],"",0)</f>
        <v/>
      </c>
      <c r="O267" s="97" t="s">
        <v>226</v>
      </c>
      <c r="P267" s="99" t="str" cm="1">
        <f t="array" ref="P267">_xlfn.XLOOKUP(Contrato[[#This Row],[SUPERVISOR SUPLENTE ]],[1]!PERSONAL_ACTIVO_2024[[#All],[Nombre completo]],[1]!PERSONAL_ACTIVO_2024[[#All],[Documento identidad]],"",0)</f>
        <v/>
      </c>
      <c r="Q267" s="159">
        <v>265</v>
      </c>
      <c r="R267" s="42" t="str" cm="1">
        <f t="array" ref="R267">_xlfn.XLOOKUP(Contrato[[#This Row],[CDP]],[1]!DISPONIBILIDADES_2024[[#All],[consecutivo]],[1]!DISPONIBILIDADES_2024[[#All],[fecha_aprobacion]],"",0)</f>
        <v>27/02/2024 7:57</v>
      </c>
      <c r="S267" s="43">
        <f>SUMIF([1]!DISPONIBILIDADES_2024[[#All],[consecutivo]],Contrato[[#This Row],[CDP]],[1]!DISPONIBILIDADES_2024[[#All],[valor_total_rubro]])</f>
        <v>0</v>
      </c>
      <c r="T267" s="44" cm="1">
        <f t="array" ref="T267">_xlfn.XLOOKUP(Contrato[[#This Row],[CONTRATO]]&amp;Contrato[[#This Row],[CDP]],[1]!Corr_Contr_CDP[[#All],[CONTRATO-CDP]],[1]!Corr_Contr_CDP[[#All],[CRP]],_xlfn.XLOOKUP(Contrato[[#This Row],[CDP]],[1]!COMPROMISOS_2024[[#All],[disponibilidad]],[1]!COMPROMISOS_2024[[#All],[consecutivo]],"",0),0)</f>
        <v>1866</v>
      </c>
      <c r="U267" s="45" t="str" cm="1">
        <f t="array" ref="U267">+_xlfn.XLOOKUP(Contrato[[#This Row],[RCP]],[1]!COMPROMISOS_2024[[#All],[consecutivo]],[1]!COMPROMISOS_2024[[#All],[fecha_aprobacion]],"",0)</f>
        <v>14/03/2024 17:03</v>
      </c>
      <c r="V267" s="46">
        <f>SUMIF([1]!COMPROMISOS_2024[[#All],[consecutivo]],Contrato[[#This Row],[RCP]],[1]!COMPROMISOS_2024[[#All],[valor_total]])</f>
        <v>29453616</v>
      </c>
      <c r="W267" s="47">
        <v>45365</v>
      </c>
      <c r="X267" s="47">
        <v>45366</v>
      </c>
      <c r="Y267" s="48">
        <v>45366</v>
      </c>
      <c r="Z267" s="49">
        <v>45549</v>
      </c>
      <c r="AA267" s="101" t="s">
        <v>805</v>
      </c>
      <c r="AB267" s="160" t="s">
        <v>293</v>
      </c>
      <c r="AC267" s="160"/>
      <c r="AD267" s="103">
        <v>202000004038</v>
      </c>
      <c r="AE267" s="54" t="s">
        <v>75</v>
      </c>
      <c r="AF267" s="55" t="str">
        <f>TEXT(LEFT(Contrato[[#This Row],[CONTRATO]],3),"0")</f>
        <v>223</v>
      </c>
      <c r="AG267" s="55" t="str">
        <f>IF(LEN(Contrato[[#This Row],[Contrato2]])=3,Contrato[[#This Row],[Contrato2]],TEXT(Contrato[[#This Row],[Contrato2]],"000"))</f>
        <v>223</v>
      </c>
      <c r="AH267" s="56">
        <f ca="1">IFERROR(_xlfn.DAYS(Contrato[[#This Row],[Fecha Proyectada liquidación]],TODAY())/30,"")</f>
        <v>-1.4666666666666666</v>
      </c>
      <c r="AI267" s="57">
        <f>+Contrato[[#This Row],[FECHA TERMINACIÓN ]]+120</f>
        <v>45669</v>
      </c>
      <c r="AK267" s="59" t="str">
        <f ca="1">IF(Contrato[[#This Row],[FECHA TERMINACIÓN ]]&lt;TODAY(), "Terminado",IF(ISNUMBER(Contrato[[#This Row],[Fecha Real de liquiidación ]]),"Liquidado",IF(Contrato[[#This Row],[FECHA TERMINACIÓN ]]&gt;=TODAY(),"En ejecución","")))</f>
        <v>Terminado</v>
      </c>
      <c r="AL267" s="60">
        <f>SUMIF([1]!COMPROMISOS_2024[[#All],[consecutivo]],Contrato[[#This Row],[RCP]],[1]!COMPROMISOS_2024[[#All],[Total pagado]])</f>
        <v>29453616</v>
      </c>
      <c r="AM267" s="61">
        <f>IFERROR(Contrato[[#This Row],[Pagos]]/Contrato[[#This Row],[VALOR CONTRATO]],0)</f>
        <v>1</v>
      </c>
      <c r="AN267" s="104">
        <f>+Contrato[[#This Row],[VALOR CONTRATO]]-Contrato[[#This Row],[Pagos]]</f>
        <v>0</v>
      </c>
      <c r="AO267" s="54" cm="1">
        <f t="array" ref="AO267">_xlfn.XLOOKUP(Contrato[[#This Row],[DOCUMENTO ]],[1]!PERSONAL_ACTIVO_2024[[#All],[Documento identidad]],[1]!PERSONAL_ACTIVO_2024[[#All],[Mail ]],0,0)</f>
        <v>0</v>
      </c>
      <c r="AP267" s="54" cm="1">
        <f t="array" ref="AP267">_xlfn.XLOOKUP(Contrato[[#This Row],[DOCUMENTO]],[1]!PERSONAL_ACTIVO_2024[[#All],[Documento identidad]],[1]!PERSONAL_ACTIVO_2024[[#All],[Mail ]],0,0)</f>
        <v>0</v>
      </c>
      <c r="AQ267" s="54" cm="1">
        <f t="array" ref="AQ267">IF(ISBLANK(Contrato[[#This Row],[DEPENDENCIA ]]),0,IFERROR(_xlfn.XLOOKUP(Contrato[[#This Row],[DEPENDENCIA ]],[1]!PERSONAL_ACTIVO_2024[[#All],[Dependencia]],[1]!PERSONAL_ACTIVO_2024[[#All],[Mail ]],0,0),0))</f>
        <v>0</v>
      </c>
    </row>
    <row r="268" spans="1:43" s="54" customFormat="1" ht="34.5" customHeight="1" x14ac:dyDescent="0.25">
      <c r="A268" s="27">
        <v>569</v>
      </c>
      <c r="B268" s="26">
        <v>224</v>
      </c>
      <c r="C268" s="28" t="s">
        <v>834</v>
      </c>
      <c r="D268" s="81" t="s">
        <v>123</v>
      </c>
      <c r="E268" s="64" t="s">
        <v>111</v>
      </c>
      <c r="F268" s="114" t="s">
        <v>142</v>
      </c>
      <c r="G268" s="146" t="s">
        <v>835</v>
      </c>
      <c r="H268" s="130">
        <v>1007416617</v>
      </c>
      <c r="I268" s="147">
        <v>4908936</v>
      </c>
      <c r="J268" s="148">
        <v>29453616</v>
      </c>
      <c r="K268" s="113" t="s">
        <v>48</v>
      </c>
      <c r="L268" s="96" t="s">
        <v>48</v>
      </c>
      <c r="M268" s="97" t="s">
        <v>218</v>
      </c>
      <c r="N268" s="98" cm="1">
        <f t="array" ref="N268">_xlfn.XLOOKUP(Contrato[[#This Row],[SUPERVISOR TITULAR]],[1]!PERSONAL_ACTIVO_2024[[#All],[Nombre completo]],[1]!PERSONAL_ACTIVO_2024[[#All],[Documento identidad]],"",0)</f>
        <v>98556206</v>
      </c>
      <c r="O268" s="97" t="s">
        <v>222</v>
      </c>
      <c r="P268" s="99" cm="1">
        <f t="array" ref="P268">_xlfn.XLOOKUP(Contrato[[#This Row],[SUPERVISOR SUPLENTE ]],[1]!PERSONAL_ACTIVO_2024[[#All],[Nombre completo]],[1]!PERSONAL_ACTIVO_2024[[#All],[Documento identidad]],"",0)</f>
        <v>10267189</v>
      </c>
      <c r="Q268" s="159">
        <v>264</v>
      </c>
      <c r="R268" s="42" t="str" cm="1">
        <f t="array" ref="R268">_xlfn.XLOOKUP(Contrato[[#This Row],[CDP]],[1]!DISPONIBILIDADES_2024[[#All],[consecutivo]],[1]!DISPONIBILIDADES_2024[[#All],[fecha_aprobacion]],"",0)</f>
        <v>27/02/2024 7:48</v>
      </c>
      <c r="S268" s="43">
        <f>SUMIF([1]!DISPONIBILIDADES_2024[[#All],[consecutivo]],Contrato[[#This Row],[CDP]],[1]!DISPONIBILIDADES_2024[[#All],[valor_total_rubro]])</f>
        <v>0</v>
      </c>
      <c r="T268" s="44" cm="1">
        <f t="array" ref="T268">_xlfn.XLOOKUP(Contrato[[#This Row],[CONTRATO]]&amp;Contrato[[#This Row],[CDP]],[1]!Corr_Contr_CDP[[#All],[CONTRATO-CDP]],[1]!Corr_Contr_CDP[[#All],[CRP]],_xlfn.XLOOKUP(Contrato[[#This Row],[CDP]],[1]!COMPROMISOS_2024[[#All],[disponibilidad]],[1]!COMPROMISOS_2024[[#All],[consecutivo]],"",0),0)</f>
        <v>1862</v>
      </c>
      <c r="U268" s="45" t="str" cm="1">
        <f t="array" ref="U268">+_xlfn.XLOOKUP(Contrato[[#This Row],[RCP]],[1]!COMPROMISOS_2024[[#All],[consecutivo]],[1]!COMPROMISOS_2024[[#All],[fecha_aprobacion]],"",0)</f>
        <v>14/03/2024 16:29</v>
      </c>
      <c r="V268" s="46">
        <f>SUMIF([1]!COMPROMISOS_2024[[#All],[consecutivo]],Contrato[[#This Row],[RCP]],[1]!COMPROMISOS_2024[[#All],[valor_total]])</f>
        <v>29453616</v>
      </c>
      <c r="W268" s="47">
        <v>45365</v>
      </c>
      <c r="X268" s="47">
        <v>45366</v>
      </c>
      <c r="Y268" s="48">
        <v>45366</v>
      </c>
      <c r="Z268" s="49">
        <v>45549</v>
      </c>
      <c r="AA268" s="101" t="s">
        <v>805</v>
      </c>
      <c r="AB268" s="160" t="s">
        <v>293</v>
      </c>
      <c r="AC268" s="160"/>
      <c r="AD268" s="103">
        <v>202000004039</v>
      </c>
      <c r="AE268" s="54" t="s">
        <v>75</v>
      </c>
      <c r="AF268" s="55" t="str">
        <f>TEXT(LEFT(Contrato[[#This Row],[CONTRATO]],3),"0")</f>
        <v>224</v>
      </c>
      <c r="AG268" s="55" t="str">
        <f>IF(LEN(Contrato[[#This Row],[Contrato2]])=3,Contrato[[#This Row],[Contrato2]],TEXT(Contrato[[#This Row],[Contrato2]],"000"))</f>
        <v>224</v>
      </c>
      <c r="AH268" s="56">
        <f ca="1">IFERROR(_xlfn.DAYS(Contrato[[#This Row],[Fecha Proyectada liquidación]],TODAY())/30,"")</f>
        <v>-1.4666666666666666</v>
      </c>
      <c r="AI268" s="57">
        <f>+Contrato[[#This Row],[FECHA TERMINACIÓN ]]+120</f>
        <v>45669</v>
      </c>
      <c r="AK268" s="59" t="str">
        <f ca="1">IF(Contrato[[#This Row],[FECHA TERMINACIÓN ]]&lt;TODAY(), "Terminado",IF(ISNUMBER(Contrato[[#This Row],[Fecha Real de liquiidación ]]),"Liquidado",IF(Contrato[[#This Row],[FECHA TERMINACIÓN ]]&gt;=TODAY(),"En ejecución","")))</f>
        <v>Terminado</v>
      </c>
      <c r="AL268" s="60">
        <f>SUMIF([1]!COMPROMISOS_2024[[#All],[consecutivo]],Contrato[[#This Row],[RCP]],[1]!COMPROMISOS_2024[[#All],[Total pagado]])</f>
        <v>29453614</v>
      </c>
      <c r="AM268" s="61">
        <f>IFERROR(Contrato[[#This Row],[Pagos]]/Contrato[[#This Row],[VALOR CONTRATO]],0)</f>
        <v>0.99999993209662275</v>
      </c>
      <c r="AN268" s="104">
        <f>+Contrato[[#This Row],[VALOR CONTRATO]]-Contrato[[#This Row],[Pagos]]</f>
        <v>2</v>
      </c>
      <c r="AO268" s="54" t="str" cm="1">
        <f t="array" ref="AO268">_xlfn.XLOOKUP(Contrato[[#This Row],[DOCUMENTO ]],[1]!PERSONAL_ACTIVO_2024[[#All],[Documento identidad]],[1]!PERSONAL_ACTIVO_2024[[#All],[Mail ]],0,0)</f>
        <v>ahiguitae@indeportesantioquia.gov.co</v>
      </c>
      <c r="AP268" s="54" t="str" cm="1">
        <f t="array" ref="AP268">_xlfn.XLOOKUP(Contrato[[#This Row],[DOCUMENTO]],[1]!PERSONAL_ACTIVO_2024[[#All],[Documento identidad]],[1]!PERSONAL_ACTIVO_2024[[#All],[Mail ]],0,0)</f>
        <v>hveleza@indeportesantioquia.gov.co</v>
      </c>
      <c r="AQ268" s="54" cm="1">
        <f t="array" ref="AQ268">IF(ISBLANK(Contrato[[#This Row],[DEPENDENCIA ]]),0,IFERROR(_xlfn.XLOOKUP(Contrato[[#This Row],[DEPENDENCIA ]],[1]!PERSONAL_ACTIVO_2024[[#All],[Dependencia]],[1]!PERSONAL_ACTIVO_2024[[#All],[Mail ]],0,0),0))</f>
        <v>0</v>
      </c>
    </row>
    <row r="269" spans="1:43" s="54" customFormat="1" ht="34.5" customHeight="1" x14ac:dyDescent="0.25">
      <c r="A269" s="27">
        <v>547</v>
      </c>
      <c r="B269" s="26">
        <v>225</v>
      </c>
      <c r="C269" s="28" t="s">
        <v>836</v>
      </c>
      <c r="D269" s="81" t="s">
        <v>132</v>
      </c>
      <c r="E269" s="64" t="s">
        <v>111</v>
      </c>
      <c r="F269" s="114" t="s">
        <v>142</v>
      </c>
      <c r="G269" s="146" t="s">
        <v>837</v>
      </c>
      <c r="H269" s="130">
        <v>8321294</v>
      </c>
      <c r="I269" s="147">
        <v>6879081</v>
      </c>
      <c r="J269" s="148">
        <v>60153567</v>
      </c>
      <c r="K269" s="69" t="s">
        <v>721</v>
      </c>
      <c r="L269" s="96" t="s">
        <v>48</v>
      </c>
      <c r="M269" s="97" t="s">
        <v>667</v>
      </c>
      <c r="N269" s="98" cm="1">
        <f t="array" ref="N269">_xlfn.XLOOKUP(Contrato[[#This Row],[SUPERVISOR TITULAR]],[1]!PERSONAL_ACTIVO_2024[[#All],[Nombre completo]],[1]!PERSONAL_ACTIVO_2024[[#All],[Documento identidad]],"",0)</f>
        <v>96359710</v>
      </c>
      <c r="O269" s="97" t="s">
        <v>838</v>
      </c>
      <c r="P269" s="99" t="str" cm="1">
        <f t="array" ref="P269">_xlfn.XLOOKUP(Contrato[[#This Row],[SUPERVISOR SUPLENTE ]],[1]!PERSONAL_ACTIVO_2024[[#All],[Nombre completo]],[1]!PERSONAL_ACTIVO_2024[[#All],[Documento identidad]],"",0)</f>
        <v/>
      </c>
      <c r="Q269" s="159">
        <v>290</v>
      </c>
      <c r="R269" s="42" t="str" cm="1">
        <f t="array" ref="R269">_xlfn.XLOOKUP(Contrato[[#This Row],[CDP]],[1]!DISPONIBILIDADES_2024[[#All],[consecutivo]],[1]!DISPONIBILIDADES_2024[[#All],[fecha_aprobacion]],"",0)</f>
        <v>6/03/2024 13:11</v>
      </c>
      <c r="S269" s="43">
        <f>SUMIF([1]!DISPONIBILIDADES_2024[[#All],[consecutivo]],Contrato[[#This Row],[CDP]],[1]!DISPONIBILIDADES_2024[[#All],[valor_total_rubro]])</f>
        <v>0</v>
      </c>
      <c r="T269" s="44" cm="1">
        <f t="array" ref="T269">_xlfn.XLOOKUP(Contrato[[#This Row],[CONTRATO]]&amp;Contrato[[#This Row],[CDP]],[1]!Corr_Contr_CDP[[#All],[CONTRATO-CDP]],[1]!Corr_Contr_CDP[[#All],[CRP]],_xlfn.XLOOKUP(Contrato[[#This Row],[CDP]],[1]!COMPROMISOS_2024[[#All],[disponibilidad]],[1]!COMPROMISOS_2024[[#All],[consecutivo]],"",0),0)</f>
        <v>2210</v>
      </c>
      <c r="U269" s="45" t="str" cm="1">
        <f t="array" ref="U269">+_xlfn.XLOOKUP(Contrato[[#This Row],[RCP]],[1]!COMPROMISOS_2024[[#All],[consecutivo]],[1]!COMPROMISOS_2024[[#All],[fecha_aprobacion]],"",0)</f>
        <v>3/04/2024 16:37</v>
      </c>
      <c r="V269" s="46">
        <f>SUMIF([1]!COMPROMISOS_2024[[#All],[consecutivo]],Contrato[[#This Row],[RCP]],[1]!COMPROMISOS_2024[[#All],[valor_total]])</f>
        <v>60153567</v>
      </c>
      <c r="W269" s="47">
        <v>45373</v>
      </c>
      <c r="X269" s="47">
        <v>45383</v>
      </c>
      <c r="Y269" s="48">
        <v>45386</v>
      </c>
      <c r="Z269" s="49">
        <v>45600</v>
      </c>
      <c r="AA269" s="123" t="s">
        <v>839</v>
      </c>
      <c r="AB269" s="216" t="s">
        <v>264</v>
      </c>
      <c r="AC269" s="160"/>
      <c r="AD269" s="103">
        <v>202000004156</v>
      </c>
      <c r="AE269" s="54" t="s">
        <v>75</v>
      </c>
      <c r="AF269" s="55" t="str">
        <f>TEXT(LEFT(Contrato[[#This Row],[CONTRATO]],3),"0")</f>
        <v>225</v>
      </c>
      <c r="AG269" s="55" t="str">
        <f>IF(LEN(Contrato[[#This Row],[Contrato2]])=3,Contrato[[#This Row],[Contrato2]],TEXT(Contrato[[#This Row],[Contrato2]],"000"))</f>
        <v>225</v>
      </c>
      <c r="AH269" s="56">
        <f ca="1">IFERROR(_xlfn.DAYS(Contrato[[#This Row],[Fecha Proyectada liquidación]],TODAY())/30,"")</f>
        <v>0.23333333333333334</v>
      </c>
      <c r="AI269" s="57">
        <f>+Contrato[[#This Row],[FECHA TERMINACIÓN ]]+120</f>
        <v>45720</v>
      </c>
      <c r="AK269" s="59" t="str">
        <f ca="1">IF(Contrato[[#This Row],[FECHA TERMINACIÓN ]]&lt;TODAY(), "Terminado",IF(ISNUMBER(Contrato[[#This Row],[Fecha Real de liquiidación ]]),"Liquidado",IF(Contrato[[#This Row],[FECHA TERMINACIÓN ]]&gt;=TODAY(),"En ejecución","")))</f>
        <v>Terminado</v>
      </c>
      <c r="AL269" s="60">
        <f>SUMIF([1]!COMPROMISOS_2024[[#All],[consecutivo]],Contrato[[#This Row],[RCP]],[1]!COMPROMISOS_2024[[#All],[Total pagado]])</f>
        <v>60153567</v>
      </c>
      <c r="AM269" s="61">
        <f>IFERROR(Contrato[[#This Row],[Pagos]]/Contrato[[#This Row],[VALOR CONTRATO]],0)</f>
        <v>1</v>
      </c>
      <c r="AN269" s="104">
        <f>+Contrato[[#This Row],[VALOR CONTRATO]]-Contrato[[#This Row],[Pagos]]</f>
        <v>0</v>
      </c>
      <c r="AO269" s="54" t="str" cm="1">
        <f t="array" ref="AO269">_xlfn.XLOOKUP(Contrato[[#This Row],[DOCUMENTO ]],[1]!PERSONAL_ACTIVO_2024[[#All],[Documento identidad]],[1]!PERSONAL_ACTIVO_2024[[#All],[Mail ]],0,0)</f>
        <v>hosorio@indeportesantioquia.gov.co</v>
      </c>
      <c r="AP269" s="54" cm="1">
        <f t="array" ref="AP269">_xlfn.XLOOKUP(Contrato[[#This Row],[DOCUMENTO]],[1]!PERSONAL_ACTIVO_2024[[#All],[Documento identidad]],[1]!PERSONAL_ACTIVO_2024[[#All],[Mail ]],0,0)</f>
        <v>0</v>
      </c>
      <c r="AQ269" s="54" t="str" cm="1">
        <f t="array" ref="AQ269">IF(ISBLANK(Contrato[[#This Row],[DEPENDENCIA ]]),0,IFERROR(_xlfn.XLOOKUP(Contrato[[#This Row],[DEPENDENCIA ]],[1]!PERSONAL_ACTIVO_2024[[#All],[Dependencia]],[1]!PERSONAL_ACTIVO_2024[[#All],[Mail ]],0,0),0))</f>
        <v>fcardona@indeportesantioquia.gov.co</v>
      </c>
    </row>
    <row r="270" spans="1:43" s="54" customFormat="1" ht="34.5" customHeight="1" x14ac:dyDescent="0.25">
      <c r="A270" s="27">
        <v>1113</v>
      </c>
      <c r="B270" s="26">
        <v>225</v>
      </c>
      <c r="C270" s="28" t="s">
        <v>840</v>
      </c>
      <c r="D270" s="81" t="s">
        <v>132</v>
      </c>
      <c r="E270" s="64" t="s">
        <v>117</v>
      </c>
      <c r="F270" s="114" t="s">
        <v>142</v>
      </c>
      <c r="G270" s="146" t="s">
        <v>837</v>
      </c>
      <c r="H270" s="130">
        <v>8321294</v>
      </c>
      <c r="I270" s="147">
        <v>6879081</v>
      </c>
      <c r="J270" s="148">
        <v>16070254</v>
      </c>
      <c r="K270" s="69" t="s">
        <v>841</v>
      </c>
      <c r="L270" s="96" t="s">
        <v>842</v>
      </c>
      <c r="M270" s="97" t="s">
        <v>667</v>
      </c>
      <c r="N270" s="98" cm="1">
        <f t="array" ref="N270">_xlfn.XLOOKUP(Contrato[[#This Row],[SUPERVISOR TITULAR]],[1]!PERSONAL_ACTIVO_2024[[#All],[Nombre completo]],[1]!PERSONAL_ACTIVO_2024[[#All],[Documento identidad]],"",0)</f>
        <v>96359710</v>
      </c>
      <c r="O270" s="97" t="s">
        <v>838</v>
      </c>
      <c r="P270" s="99" t="str" cm="1">
        <f t="array" ref="P270">_xlfn.XLOOKUP(Contrato[[#This Row],[SUPERVISOR SUPLENTE ]],[1]!PERSONAL_ACTIVO_2024[[#All],[Nombre completo]],[1]!PERSONAL_ACTIVO_2024[[#All],[Documento identidad]],"",0)</f>
        <v/>
      </c>
      <c r="Q270" s="159">
        <v>901</v>
      </c>
      <c r="R270" s="42" t="str" cm="1">
        <f t="array" ref="R270">_xlfn.XLOOKUP(Contrato[[#This Row],[CDP]],[1]!DISPONIBILIDADES_2024[[#All],[consecutivo]],[1]!DISPONIBILIDADES_2024[[#All],[fecha_aprobacion]],"",0)</f>
        <v>30/08/2024 21:05</v>
      </c>
      <c r="S270" s="43">
        <f>SUMIF([1]!DISPONIBILIDADES_2024[[#All],[consecutivo]],Contrato[[#This Row],[CDP]],[1]!DISPONIBILIDADES_2024[[#All],[valor_total_rubro]])</f>
        <v>0</v>
      </c>
      <c r="T270" s="44" cm="1">
        <f t="array" ref="T270">_xlfn.XLOOKUP(Contrato[[#This Row],[CONTRATO]]&amp;Contrato[[#This Row],[CDP]],[1]!Corr_Contr_CDP[[#All],[CONTRATO-CDP]],[1]!Corr_Contr_CDP[[#All],[CRP]],_xlfn.XLOOKUP(Contrato[[#This Row],[CDP]],[1]!COMPROMISOS_2024[[#All],[disponibilidad]],[1]!COMPROMISOS_2024[[#All],[consecutivo]],"",0),0)</f>
        <v>11203</v>
      </c>
      <c r="U270" s="45" t="str" cm="1">
        <f t="array" ref="U270">+_xlfn.XLOOKUP(Contrato[[#This Row],[RCP]],[1]!COMPROMISOS_2024[[#All],[consecutivo]],[1]!COMPROMISOS_2024[[#All],[fecha_aprobacion]],"",0)</f>
        <v>31/10/2024 0:00</v>
      </c>
      <c r="V270" s="46">
        <f>SUMIF([1]!COMPROMISOS_2024[[#All],[consecutivo]],Contrato[[#This Row],[RCP]],[1]!COMPROMISOS_2024[[#All],[valor_total]])</f>
        <v>16070254</v>
      </c>
      <c r="W270" s="47">
        <v>45597</v>
      </c>
      <c r="X270" s="47">
        <v>45601</v>
      </c>
      <c r="Y270" s="48">
        <v>45601</v>
      </c>
      <c r="Z270" s="49">
        <v>45656</v>
      </c>
      <c r="AA270" s="123"/>
      <c r="AB270" s="216" t="s">
        <v>843</v>
      </c>
      <c r="AC270" s="160"/>
      <c r="AD270" s="103">
        <v>202000004156</v>
      </c>
      <c r="AE270" s="54" t="s">
        <v>75</v>
      </c>
      <c r="AF270" s="55" t="str">
        <f>TEXT(LEFT(Contrato[[#This Row],[CONTRATO]],3),"0")</f>
        <v>225</v>
      </c>
      <c r="AG270" s="55" t="str">
        <f>IF(LEN(Contrato[[#This Row],[Contrato2]])=3,Contrato[[#This Row],[Contrato2]],TEXT(Contrato[[#This Row],[Contrato2]],"000"))</f>
        <v>225</v>
      </c>
      <c r="AH270" s="56">
        <f ca="1">IFERROR(_xlfn.DAYS(Contrato[[#This Row],[Fecha Proyectada liquidación]],TODAY())/30,"")</f>
        <v>2.1</v>
      </c>
      <c r="AI270" s="57">
        <f>+Contrato[[#This Row],[FECHA TERMINACIÓN ]]+120</f>
        <v>45776</v>
      </c>
      <c r="AK270" s="59" t="str">
        <f ca="1">IF(Contrato[[#This Row],[FECHA TERMINACIÓN ]]&lt;TODAY(), "Terminado",IF(ISNUMBER(Contrato[[#This Row],[Fecha Real de liquiidación ]]),"Liquidado",IF(Contrato[[#This Row],[FECHA TERMINACIÓN ]]&gt;=TODAY(),"En ejecución","")))</f>
        <v>Terminado</v>
      </c>
      <c r="AL270" s="60">
        <f>SUMIF([1]!COMPROMISOS_2024[[#All],[consecutivo]],Contrato[[#This Row],[RCP]],[1]!COMPROMISOS_2024[[#All],[Total pagado]])</f>
        <v>14875554</v>
      </c>
      <c r="AM270" s="61">
        <f>IFERROR(Contrato[[#This Row],[Pagos]]/Contrato[[#This Row],[VALOR CONTRATO]],0)</f>
        <v>0.9256576778437976</v>
      </c>
      <c r="AN270" s="104">
        <f>+Contrato[[#This Row],[VALOR CONTRATO]]-Contrato[[#This Row],[Pagos]]</f>
        <v>1194700</v>
      </c>
      <c r="AO270" s="54" t="str" cm="1">
        <f t="array" ref="AO270">_xlfn.XLOOKUP(Contrato[[#This Row],[DOCUMENTO ]],[1]!PERSONAL_ACTIVO_2024[[#All],[Documento identidad]],[1]!PERSONAL_ACTIVO_2024[[#All],[Mail ]],0,0)</f>
        <v>hosorio@indeportesantioquia.gov.co</v>
      </c>
      <c r="AP270" s="54" cm="1">
        <f t="array" ref="AP270">_xlfn.XLOOKUP(Contrato[[#This Row],[DOCUMENTO]],[1]!PERSONAL_ACTIVO_2024[[#All],[Documento identidad]],[1]!PERSONAL_ACTIVO_2024[[#All],[Mail ]],0,0)</f>
        <v>0</v>
      </c>
      <c r="AQ270" s="54" t="str" cm="1">
        <f t="array" ref="AQ270">IF(ISBLANK(Contrato[[#This Row],[DEPENDENCIA ]]),0,IFERROR(_xlfn.XLOOKUP(Contrato[[#This Row],[DEPENDENCIA ]],[1]!PERSONAL_ACTIVO_2024[[#All],[Dependencia]],[1]!PERSONAL_ACTIVO_2024[[#All],[Mail ]],0,0),0))</f>
        <v>fcardona@indeportesantioquia.gov.co</v>
      </c>
    </row>
    <row r="271" spans="1:43" s="54" customFormat="1" ht="34.5" customHeight="1" x14ac:dyDescent="0.25">
      <c r="A271" s="27">
        <v>576</v>
      </c>
      <c r="B271" s="26">
        <v>226</v>
      </c>
      <c r="C271" s="28" t="s">
        <v>844</v>
      </c>
      <c r="D271" s="81" t="s">
        <v>132</v>
      </c>
      <c r="E271" s="64" t="s">
        <v>111</v>
      </c>
      <c r="F271" s="114" t="s">
        <v>142</v>
      </c>
      <c r="G271" s="146" t="s">
        <v>569</v>
      </c>
      <c r="H271" s="130">
        <v>8105506</v>
      </c>
      <c r="I271" s="147">
        <v>7690469</v>
      </c>
      <c r="J271" s="148">
        <v>64190688</v>
      </c>
      <c r="K271" s="69" t="s">
        <v>845</v>
      </c>
      <c r="L271" s="96" t="s">
        <v>48</v>
      </c>
      <c r="M271" s="97" t="s">
        <v>168</v>
      </c>
      <c r="N271" s="98" cm="1">
        <f t="array" ref="N271">_xlfn.XLOOKUP(Contrato[[#This Row],[SUPERVISOR TITULAR]],[1]!PERSONAL_ACTIVO_2024[[#All],[Nombre completo]],[1]!PERSONAL_ACTIVO_2024[[#All],[Documento identidad]],"",0)</f>
        <v>21509270</v>
      </c>
      <c r="O271" s="97" t="s">
        <v>169</v>
      </c>
      <c r="P271" s="99" cm="1">
        <f t="array" ref="P271">_xlfn.XLOOKUP(Contrato[[#This Row],[SUPERVISOR SUPLENTE ]],[1]!PERSONAL_ACTIVO_2024[[#All],[Nombre completo]],[1]!PERSONAL_ACTIVO_2024[[#All],[Documento identidad]],"",0)</f>
        <v>1152209809</v>
      </c>
      <c r="Q271" s="159">
        <v>295</v>
      </c>
      <c r="R271" s="42" t="str" cm="1">
        <f t="array" ref="R271">_xlfn.XLOOKUP(Contrato[[#This Row],[CDP]],[1]!DISPONIBILIDADES_2024[[#All],[consecutivo]],[1]!DISPONIBILIDADES_2024[[#All],[fecha_aprobacion]],"",0)</f>
        <v>7/03/2024 13:51</v>
      </c>
      <c r="S271" s="43">
        <f>SUMIF([1]!DISPONIBILIDADES_2024[[#All],[consecutivo]],Contrato[[#This Row],[CDP]],[1]!DISPONIBILIDADES_2024[[#All],[valor_total_rubro]])</f>
        <v>0</v>
      </c>
      <c r="T271" s="44" cm="1">
        <f t="array" ref="T271">_xlfn.XLOOKUP(Contrato[[#This Row],[CONTRATO]]&amp;Contrato[[#This Row],[CDP]],[1]!Corr_Contr_CDP[[#All],[CONTRATO-CDP]],[1]!Corr_Contr_CDP[[#All],[CRP]],_xlfn.XLOOKUP(Contrato[[#This Row],[CDP]],[1]!COMPROMISOS_2024[[#All],[disponibilidad]],[1]!COMPROMISOS_2024[[#All],[consecutivo]],"",0),0)</f>
        <v>1878</v>
      </c>
      <c r="U271" s="45" t="str" cm="1">
        <f t="array" ref="U271">+_xlfn.XLOOKUP(Contrato[[#This Row],[RCP]],[1]!COMPROMISOS_2024[[#All],[consecutivo]],[1]!COMPROMISOS_2024[[#All],[fecha_aprobacion]],"",0)</f>
        <v>19/03/2024 17:11</v>
      </c>
      <c r="V271" s="46">
        <f>SUMIF([1]!COMPROMISOS_2024[[#All],[consecutivo]],Contrato[[#This Row],[RCP]],[1]!COMPROMISOS_2024[[#All],[valor_total]])</f>
        <v>64190688</v>
      </c>
      <c r="W271" s="47">
        <v>45370</v>
      </c>
      <c r="X271" s="47">
        <v>45370</v>
      </c>
      <c r="Y271" s="48">
        <v>45370</v>
      </c>
      <c r="Z271" s="49">
        <v>45583</v>
      </c>
      <c r="AA271" s="101" t="s">
        <v>846</v>
      </c>
      <c r="AB271" s="160" t="s">
        <v>264</v>
      </c>
      <c r="AC271" s="160"/>
      <c r="AD271" s="103">
        <v>202000004040</v>
      </c>
      <c r="AE271" s="54" t="s">
        <v>75</v>
      </c>
      <c r="AF271" s="55" t="str">
        <f>TEXT(LEFT(Contrato[[#This Row],[CONTRATO]],3),"0")</f>
        <v>226</v>
      </c>
      <c r="AG271" s="55" t="str">
        <f>IF(LEN(Contrato[[#This Row],[Contrato2]])=3,Contrato[[#This Row],[Contrato2]],TEXT(Contrato[[#This Row],[Contrato2]],"000"))</f>
        <v>226</v>
      </c>
      <c r="AH271" s="56">
        <f ca="1">IFERROR(_xlfn.DAYS(Contrato[[#This Row],[Fecha Proyectada liquidación]],TODAY())/30,"")</f>
        <v>-0.33333333333333331</v>
      </c>
      <c r="AI271" s="57">
        <f>+Contrato[[#This Row],[FECHA TERMINACIÓN ]]+120</f>
        <v>45703</v>
      </c>
      <c r="AK271" s="59" t="str">
        <f ca="1">IF(Contrato[[#This Row],[FECHA TERMINACIÓN ]]&lt;TODAY(), "Terminado",IF(ISNUMBER(Contrato[[#This Row],[Fecha Real de liquiidación ]]),"Liquidado",IF(Contrato[[#This Row],[FECHA TERMINACIÓN ]]&gt;=TODAY(),"En ejecución","")))</f>
        <v>Terminado</v>
      </c>
      <c r="AL271" s="60">
        <f>SUMIF([1]!COMPROMISOS_2024[[#All],[consecutivo]],Contrato[[#This Row],[RCP]],[1]!COMPROMISOS_2024[[#All],[Total pagado]])</f>
        <v>64190688</v>
      </c>
      <c r="AM271" s="61">
        <f>IFERROR(Contrato[[#This Row],[Pagos]]/Contrato[[#This Row],[VALOR CONTRATO]],0)</f>
        <v>1</v>
      </c>
      <c r="AN271" s="104">
        <f>+Contrato[[#This Row],[VALOR CONTRATO]]-Contrato[[#This Row],[Pagos]]</f>
        <v>0</v>
      </c>
      <c r="AO271" s="54" t="str" cm="1">
        <f t="array" ref="AO271">_xlfn.XLOOKUP(Contrato[[#This Row],[DOCUMENTO ]],[1]!PERSONAL_ACTIVO_2024[[#All],[Documento identidad]],[1]!PERSONAL_ACTIVO_2024[[#All],[Mail ]],0,0)</f>
        <v>gsanchez@indeportesantioquia.gov.co</v>
      </c>
      <c r="AP271" s="54" t="str" cm="1">
        <f t="array" ref="AP271">_xlfn.XLOOKUP(Contrato[[#This Row],[DOCUMENTO]],[1]!PERSONAL_ACTIVO_2024[[#All],[Documento identidad]],[1]!PERSONAL_ACTIVO_2024[[#All],[Mail ]],0,0)</f>
        <v>ahiguitae@indeportesantioquia.gov.co</v>
      </c>
      <c r="AQ271" s="54" t="str" cm="1">
        <f t="array" ref="AQ271">IF(ISBLANK(Contrato[[#This Row],[DEPENDENCIA ]]),0,IFERROR(_xlfn.XLOOKUP(Contrato[[#This Row],[DEPENDENCIA ]],[1]!PERSONAL_ACTIVO_2024[[#All],[Dependencia]],[1]!PERSONAL_ACTIVO_2024[[#All],[Mail ]],0,0),0))</f>
        <v>fcardona@indeportesantioquia.gov.co</v>
      </c>
    </row>
    <row r="272" spans="1:43" s="54" customFormat="1" ht="34.5" customHeight="1" x14ac:dyDescent="0.25">
      <c r="A272" s="27">
        <v>1133</v>
      </c>
      <c r="B272" s="26">
        <v>226</v>
      </c>
      <c r="C272" s="28" t="s">
        <v>844</v>
      </c>
      <c r="D272" s="81" t="s">
        <v>132</v>
      </c>
      <c r="E272" s="64" t="s">
        <v>117</v>
      </c>
      <c r="F272" s="114" t="s">
        <v>142</v>
      </c>
      <c r="G272" s="146" t="s">
        <v>569</v>
      </c>
      <c r="H272" s="130">
        <v>8105506</v>
      </c>
      <c r="I272" s="147">
        <v>7690469</v>
      </c>
      <c r="J272" s="148">
        <v>19757126</v>
      </c>
      <c r="K272" s="69" t="s">
        <v>847</v>
      </c>
      <c r="L272" s="96" t="s">
        <v>105</v>
      </c>
      <c r="M272" s="97" t="s">
        <v>168</v>
      </c>
      <c r="N272" s="98" cm="1">
        <f t="array" ref="N272">_xlfn.XLOOKUP(Contrato[[#This Row],[SUPERVISOR TITULAR]],[1]!PERSONAL_ACTIVO_2024[[#All],[Nombre completo]],[1]!PERSONAL_ACTIVO_2024[[#All],[Documento identidad]],"",0)</f>
        <v>21509270</v>
      </c>
      <c r="O272" s="97" t="s">
        <v>169</v>
      </c>
      <c r="P272" s="99" cm="1">
        <f t="array" ref="P272">_xlfn.XLOOKUP(Contrato[[#This Row],[SUPERVISOR SUPLENTE ]],[1]!PERSONAL_ACTIVO_2024[[#All],[Nombre completo]],[1]!PERSONAL_ACTIVO_2024[[#All],[Documento identidad]],"",0)</f>
        <v>1152209809</v>
      </c>
      <c r="Q272" s="159">
        <v>926</v>
      </c>
      <c r="R272" s="42" t="str" cm="1">
        <f t="array" ref="R272">_xlfn.XLOOKUP(Contrato[[#This Row],[CDP]],[1]!DISPONIBILIDADES_2024[[#All],[consecutivo]],[1]!DISPONIBILIDADES_2024[[#All],[fecha_aprobacion]],"",0)</f>
        <v>9/09/2024 10:16</v>
      </c>
      <c r="S272" s="43">
        <f>SUMIF([1]!DISPONIBILIDADES_2024[[#All],[consecutivo]],Contrato[[#This Row],[CDP]],[1]!DISPONIBILIDADES_2024[[#All],[valor_total_rubro]])</f>
        <v>0</v>
      </c>
      <c r="T272" s="44" cm="1">
        <f t="array" ref="T272">_xlfn.XLOOKUP(Contrato[[#This Row],[CONTRATO]]&amp;Contrato[[#This Row],[CDP]],[1]!Corr_Contr_CDP[[#All],[CONTRATO-CDP]],[1]!Corr_Contr_CDP[[#All],[CRP]],_xlfn.XLOOKUP(Contrato[[#This Row],[CDP]],[1]!COMPROMISOS_2024[[#All],[disponibilidad]],[1]!COMPROMISOS_2024[[#All],[consecutivo]],"",0),0)</f>
        <v>10413</v>
      </c>
      <c r="U272" s="45" t="str" cm="1">
        <f t="array" ref="U272">+_xlfn.XLOOKUP(Contrato[[#This Row],[RCP]],[1]!COMPROMISOS_2024[[#All],[consecutivo]],[1]!COMPROMISOS_2024[[#All],[fecha_aprobacion]],"",0)</f>
        <v>17/10/2024 11:54</v>
      </c>
      <c r="V272" s="46">
        <f>SUMIF([1]!COMPROMISOS_2024[[#All],[consecutivo]],Contrato[[#This Row],[RCP]],[1]!COMPROMISOS_2024[[#All],[valor_total]])</f>
        <v>19757126</v>
      </c>
      <c r="W272" s="47">
        <v>45581</v>
      </c>
      <c r="X272" s="47">
        <v>45582</v>
      </c>
      <c r="Y272" s="48">
        <v>45584</v>
      </c>
      <c r="Z272" s="49">
        <v>45656</v>
      </c>
      <c r="AA272" s="101"/>
      <c r="AB272" s="160" t="s">
        <v>848</v>
      </c>
      <c r="AC272" s="219"/>
      <c r="AD272" s="103">
        <v>202000004040</v>
      </c>
      <c r="AE272" s="54" t="s">
        <v>75</v>
      </c>
      <c r="AF272" s="55" t="str">
        <f>TEXT(LEFT(Contrato[[#This Row],[CONTRATO]],3),"0")</f>
        <v>226</v>
      </c>
      <c r="AG272" s="55" t="str">
        <f>IF(LEN(Contrato[[#This Row],[Contrato2]])=3,Contrato[[#This Row],[Contrato2]],TEXT(Contrato[[#This Row],[Contrato2]],"000"))</f>
        <v>226</v>
      </c>
      <c r="AH272" s="56">
        <f ca="1">IFERROR(_xlfn.DAYS(Contrato[[#This Row],[Fecha Proyectada liquidación]],TODAY())/30,"")</f>
        <v>2.1</v>
      </c>
      <c r="AI272" s="57">
        <f>+Contrato[[#This Row],[FECHA TERMINACIÓN ]]+120</f>
        <v>45776</v>
      </c>
      <c r="AK272" s="59" t="str">
        <f ca="1">IF(Contrato[[#This Row],[FECHA TERMINACIÓN ]]&lt;TODAY(), "Terminado",IF(ISNUMBER(Contrato[[#This Row],[Fecha Real de liquiidación ]]),"Liquidado",IF(Contrato[[#This Row],[FECHA TERMINACIÓN ]]&gt;=TODAY(),"En ejecución","")))</f>
        <v>Terminado</v>
      </c>
      <c r="AL272" s="60">
        <f>SUMIF([1]!COMPROMISOS_2024[[#All],[consecutivo]],Contrato[[#This Row],[RCP]],[1]!COMPROMISOS_2024[[#All],[Total pagado]])</f>
        <v>19757126</v>
      </c>
      <c r="AM272" s="61">
        <f>IFERROR(Contrato[[#This Row],[Pagos]]/Contrato[[#This Row],[VALOR CONTRATO]],0)</f>
        <v>1</v>
      </c>
      <c r="AN272" s="104">
        <f>+Contrato[[#This Row],[VALOR CONTRATO]]-Contrato[[#This Row],[Pagos]]</f>
        <v>0</v>
      </c>
      <c r="AO272" s="54" t="str" cm="1">
        <f t="array" ref="AO272">_xlfn.XLOOKUP(Contrato[[#This Row],[DOCUMENTO ]],[1]!PERSONAL_ACTIVO_2024[[#All],[Documento identidad]],[1]!PERSONAL_ACTIVO_2024[[#All],[Mail ]],0,0)</f>
        <v>gsanchez@indeportesantioquia.gov.co</v>
      </c>
      <c r="AP272" s="54" t="str" cm="1">
        <f t="array" ref="AP272">_xlfn.XLOOKUP(Contrato[[#This Row],[DOCUMENTO]],[1]!PERSONAL_ACTIVO_2024[[#All],[Documento identidad]],[1]!PERSONAL_ACTIVO_2024[[#All],[Mail ]],0,0)</f>
        <v>ahiguitae@indeportesantioquia.gov.co</v>
      </c>
      <c r="AQ272" s="54" t="str" cm="1">
        <f t="array" ref="AQ272">IF(ISBLANK(Contrato[[#This Row],[DEPENDENCIA ]]),0,IFERROR(_xlfn.XLOOKUP(Contrato[[#This Row],[DEPENDENCIA ]],[1]!PERSONAL_ACTIVO_2024[[#All],[Dependencia]],[1]!PERSONAL_ACTIVO_2024[[#All],[Mail ]],0,0),0))</f>
        <v>fcardona@indeportesantioquia.gov.co</v>
      </c>
    </row>
    <row r="273" spans="1:43" s="54" customFormat="1" ht="34.5" customHeight="1" x14ac:dyDescent="0.25">
      <c r="A273" s="27">
        <v>581</v>
      </c>
      <c r="B273" s="26">
        <v>227</v>
      </c>
      <c r="C273" s="28" t="s">
        <v>849</v>
      </c>
      <c r="D273" s="81" t="s">
        <v>44</v>
      </c>
      <c r="E273" s="64" t="s">
        <v>111</v>
      </c>
      <c r="F273" s="114" t="s">
        <v>142</v>
      </c>
      <c r="G273" s="146" t="s">
        <v>850</v>
      </c>
      <c r="H273" s="130">
        <v>1045434598</v>
      </c>
      <c r="I273" s="147">
        <v>3986061</v>
      </c>
      <c r="J273" s="148">
        <v>23916366</v>
      </c>
      <c r="K273" s="113" t="s">
        <v>48</v>
      </c>
      <c r="L273" s="96" t="s">
        <v>48</v>
      </c>
      <c r="M273" s="97" t="s">
        <v>51</v>
      </c>
      <c r="N273" s="98" cm="1">
        <f t="array" ref="N273">_xlfn.XLOOKUP(Contrato[[#This Row],[SUPERVISOR TITULAR]],[1]!PERSONAL_ACTIVO_2024[[#All],[Nombre completo]],[1]!PERSONAL_ACTIVO_2024[[#All],[Documento identidad]],"",0)</f>
        <v>98663915</v>
      </c>
      <c r="O273" s="97" t="s">
        <v>198</v>
      </c>
      <c r="P273" s="99" cm="1">
        <f t="array" ref="P273">_xlfn.XLOOKUP(Contrato[[#This Row],[SUPERVISOR SUPLENTE ]],[1]!PERSONAL_ACTIVO_2024[[#All],[Nombre completo]],[1]!PERSONAL_ACTIVO_2024[[#All],[Documento identidad]],"",0)</f>
        <v>1040030534</v>
      </c>
      <c r="Q273" s="159">
        <v>299</v>
      </c>
      <c r="R273" s="42" t="str" cm="1">
        <f t="array" ref="R273">_xlfn.XLOOKUP(Contrato[[#This Row],[CDP]],[1]!DISPONIBILIDADES_2024[[#All],[consecutivo]],[1]!DISPONIBILIDADES_2024[[#All],[fecha_aprobacion]],"",0)</f>
        <v>10/03/2024 12:20</v>
      </c>
      <c r="S273" s="43">
        <f>SUMIF([1]!DISPONIBILIDADES_2024[[#All],[consecutivo]],Contrato[[#This Row],[CDP]],[1]!DISPONIBILIDADES_2024[[#All],[valor_total_rubro]])</f>
        <v>0</v>
      </c>
      <c r="T273" s="44" cm="1">
        <f t="array" ref="T273">_xlfn.XLOOKUP(Contrato[[#This Row],[CONTRATO]]&amp;Contrato[[#This Row],[CDP]],[1]!Corr_Contr_CDP[[#All],[CONTRATO-CDP]],[1]!Corr_Contr_CDP[[#All],[CRP]],_xlfn.XLOOKUP(Contrato[[#This Row],[CDP]],[1]!COMPROMISOS_2024[[#All],[disponibilidad]],[1]!COMPROMISOS_2024[[#All],[consecutivo]],"",0),0)</f>
        <v>1876</v>
      </c>
      <c r="U273" s="45" t="str" cm="1">
        <f t="array" ref="U273">+_xlfn.XLOOKUP(Contrato[[#This Row],[RCP]],[1]!COMPROMISOS_2024[[#All],[consecutivo]],[1]!COMPROMISOS_2024[[#All],[fecha_aprobacion]],"",0)</f>
        <v>19/03/2024 15:18</v>
      </c>
      <c r="V273" s="46">
        <f>SUMIF([1]!COMPROMISOS_2024[[#All],[consecutivo]],Contrato[[#This Row],[RCP]],[1]!COMPROMISOS_2024[[#All],[valor_total]])</f>
        <v>23916366</v>
      </c>
      <c r="W273" s="47">
        <v>45369</v>
      </c>
      <c r="X273" s="47">
        <v>45370</v>
      </c>
      <c r="Y273" s="48">
        <v>45371</v>
      </c>
      <c r="Z273" s="49">
        <v>45554</v>
      </c>
      <c r="AA273" s="101" t="s">
        <v>851</v>
      </c>
      <c r="AB273" s="160" t="s">
        <v>293</v>
      </c>
      <c r="AC273" s="220"/>
      <c r="AD273" s="103">
        <v>202000004042</v>
      </c>
      <c r="AE273" s="54" t="s">
        <v>75</v>
      </c>
      <c r="AF273" s="55" t="str">
        <f>TEXT(LEFT(Contrato[[#This Row],[CONTRATO]],3),"0")</f>
        <v>227</v>
      </c>
      <c r="AG273" s="55" t="str">
        <f>IF(LEN(Contrato[[#This Row],[Contrato2]])=3,Contrato[[#This Row],[Contrato2]],TEXT(Contrato[[#This Row],[Contrato2]],"000"))</f>
        <v>227</v>
      </c>
      <c r="AH273" s="56">
        <f ca="1">IFERROR(_xlfn.DAYS(Contrato[[#This Row],[Fecha Proyectada liquidación]],TODAY())/30,"")</f>
        <v>-1.3</v>
      </c>
      <c r="AI273" s="57">
        <f>+Contrato[[#This Row],[FECHA TERMINACIÓN ]]+120</f>
        <v>45674</v>
      </c>
      <c r="AK273" s="59" t="str">
        <f ca="1">IF(Contrato[[#This Row],[FECHA TERMINACIÓN ]]&lt;TODAY(), "Terminado",IF(ISNUMBER(Contrato[[#This Row],[Fecha Real de liquiidación ]]),"Liquidado",IF(Contrato[[#This Row],[FECHA TERMINACIÓN ]]&gt;=TODAY(),"En ejecución","")))</f>
        <v>Terminado</v>
      </c>
      <c r="AL273" s="60">
        <f>SUMIF([1]!COMPROMISOS_2024[[#All],[consecutivo]],Contrato[[#This Row],[RCP]],[1]!COMPROMISOS_2024[[#All],[Total pagado]])</f>
        <v>23916366</v>
      </c>
      <c r="AM273" s="61">
        <f>IFERROR(Contrato[[#This Row],[Pagos]]/Contrato[[#This Row],[VALOR CONTRATO]],0)</f>
        <v>1</v>
      </c>
      <c r="AN273" s="104">
        <f>+Contrato[[#This Row],[VALOR CONTRATO]]-Contrato[[#This Row],[Pagos]]</f>
        <v>0</v>
      </c>
      <c r="AO273" s="54" t="str" cm="1">
        <f t="array" ref="AO273">_xlfn.XLOOKUP(Contrato[[#This Row],[DOCUMENTO ]],[1]!PERSONAL_ACTIVO_2024[[#All],[Documento identidad]],[1]!PERSONAL_ACTIVO_2024[[#All],[Mail ]],0,0)</f>
        <v>fcardona@indeportesantioquia.gov.co</v>
      </c>
      <c r="AP273" s="54" t="str" cm="1">
        <f t="array" ref="AP273">_xlfn.XLOOKUP(Contrato[[#This Row],[DOCUMENTO]],[1]!PERSONAL_ACTIVO_2024[[#All],[Documento identidad]],[1]!PERSONAL_ACTIVO_2024[[#All],[Mail ]],0,0)</f>
        <v>lramirezt@indeportesantioquia.gov.co</v>
      </c>
      <c r="AQ273" s="54" cm="1">
        <f t="array" ref="AQ273">IF(ISBLANK(Contrato[[#This Row],[DEPENDENCIA ]]),0,IFERROR(_xlfn.XLOOKUP(Contrato[[#This Row],[DEPENDENCIA ]],[1]!PERSONAL_ACTIVO_2024[[#All],[Dependencia]],[1]!PERSONAL_ACTIVO_2024[[#All],[Mail ]],0,0),0))</f>
        <v>0</v>
      </c>
    </row>
    <row r="274" spans="1:43" s="54" customFormat="1" ht="34.5" customHeight="1" x14ac:dyDescent="0.25">
      <c r="A274" s="27">
        <v>574</v>
      </c>
      <c r="B274" s="26">
        <v>228</v>
      </c>
      <c r="C274" s="28" t="s">
        <v>852</v>
      </c>
      <c r="D274" s="81" t="s">
        <v>132</v>
      </c>
      <c r="E274" s="64" t="s">
        <v>111</v>
      </c>
      <c r="F274" s="114" t="s">
        <v>133</v>
      </c>
      <c r="G274" s="146" t="s">
        <v>134</v>
      </c>
      <c r="H274" s="130">
        <v>901437957</v>
      </c>
      <c r="I274" s="147" t="s">
        <v>48</v>
      </c>
      <c r="J274" s="148">
        <v>1196962395</v>
      </c>
      <c r="K274" s="214" t="s">
        <v>48</v>
      </c>
      <c r="L274" s="96" t="s">
        <v>853</v>
      </c>
      <c r="M274" s="97" t="s">
        <v>640</v>
      </c>
      <c r="N274" s="98" cm="1">
        <f t="array" ref="N274">_xlfn.XLOOKUP(Contrato[[#This Row],[SUPERVISOR TITULAR]],[1]!PERSONAL_ACTIVO_2024[[#All],[Nombre completo]],[1]!PERSONAL_ACTIVO_2024[[#All],[Documento identidad]],"",0)</f>
        <v>70140647</v>
      </c>
      <c r="O274" s="97" t="s">
        <v>641</v>
      </c>
      <c r="P274" s="99" t="str" cm="1">
        <f t="array" ref="P274">_xlfn.XLOOKUP(Contrato[[#This Row],[SUPERVISOR SUPLENTE ]],[1]!PERSONAL_ACTIVO_2024[[#All],[Nombre completo]],[1]!PERSONAL_ACTIVO_2024[[#All],[Documento identidad]],"",0)</f>
        <v/>
      </c>
      <c r="Q274" s="159">
        <v>284</v>
      </c>
      <c r="R274" s="42" t="str" cm="1">
        <f t="array" ref="R274">_xlfn.XLOOKUP(Contrato[[#This Row],[CDP]],[1]!DISPONIBILIDADES_2024[[#All],[consecutivo]],[1]!DISPONIBILIDADES_2024[[#All],[fecha_aprobacion]],"",0)</f>
        <v>29/02/2024 15:18</v>
      </c>
      <c r="S274" s="43">
        <f>SUMIF([1]!DISPONIBILIDADES_2024[[#All],[consecutivo]],Contrato[[#This Row],[CDP]],[1]!DISPONIBILIDADES_2024[[#All],[valor_total_rubro]])</f>
        <v>0</v>
      </c>
      <c r="T274" s="44" cm="1">
        <f t="array" ref="T274">_xlfn.XLOOKUP(Contrato[[#This Row],[CONTRATO]]&amp;Contrato[[#This Row],[CDP]],[1]!Corr_Contr_CDP[[#All],[CONTRATO-CDP]],[1]!Corr_Contr_CDP[[#All],[CRP]],_xlfn.XLOOKUP(Contrato[[#This Row],[CDP]],[1]!COMPROMISOS_2024[[#All],[disponibilidad]],[1]!COMPROMISOS_2024[[#All],[consecutivo]],"",0),0)</f>
        <v>1870</v>
      </c>
      <c r="U274" s="45" t="str" cm="1">
        <f t="array" ref="U274">+_xlfn.XLOOKUP(Contrato[[#This Row],[RCP]],[1]!COMPROMISOS_2024[[#All],[consecutivo]],[1]!COMPROMISOS_2024[[#All],[fecha_aprobacion]],"",0)</f>
        <v>14/03/2024 20:35</v>
      </c>
      <c r="V274" s="46">
        <f>SUMIF([1]!COMPROMISOS_2024[[#All],[consecutivo]],Contrato[[#This Row],[RCP]],[1]!COMPROMISOS_2024[[#All],[valor_total]])</f>
        <v>1196962395</v>
      </c>
      <c r="W274" s="47">
        <v>45365</v>
      </c>
      <c r="X274" s="47">
        <v>45365</v>
      </c>
      <c r="Y274" s="48">
        <v>45365</v>
      </c>
      <c r="Z274" s="49">
        <v>45456</v>
      </c>
      <c r="AA274" s="199" t="s">
        <v>854</v>
      </c>
      <c r="AB274" s="160" t="s">
        <v>148</v>
      </c>
      <c r="AC274" s="160"/>
      <c r="AD274" s="103">
        <v>202000004043</v>
      </c>
      <c r="AE274" s="54" t="s">
        <v>75</v>
      </c>
      <c r="AF274" s="55" t="str">
        <f>TEXT(LEFT(Contrato[[#This Row],[CONTRATO]],3),"0")</f>
        <v>228</v>
      </c>
      <c r="AG274" s="55" t="str">
        <f>IF(LEN(Contrato[[#This Row],[Contrato2]])=3,Contrato[[#This Row],[Contrato2]],TEXT(Contrato[[#This Row],[Contrato2]],"000"))</f>
        <v>228</v>
      </c>
      <c r="AH274" s="56">
        <f ca="1">IFERROR(_xlfn.DAYS(Contrato[[#This Row],[Fecha Proyectada liquidación]],TODAY())/30,"")</f>
        <v>-4.5666666666666664</v>
      </c>
      <c r="AI274" s="57">
        <f>+Contrato[[#This Row],[FECHA TERMINACIÓN ]]+120</f>
        <v>45576</v>
      </c>
      <c r="AK274" s="59" t="str">
        <f ca="1">IF(Contrato[[#This Row],[FECHA TERMINACIÓN ]]&lt;TODAY(), "Terminado",IF(ISNUMBER(Contrato[[#This Row],[Fecha Real de liquiidación ]]),"Liquidado",IF(Contrato[[#This Row],[FECHA TERMINACIÓN ]]&gt;=TODAY(),"En ejecución","")))</f>
        <v>Terminado</v>
      </c>
      <c r="AL274" s="60">
        <f>SUMIF([1]!COMPROMISOS_2024[[#All],[consecutivo]],Contrato[[#This Row],[RCP]],[1]!COMPROMISOS_2024[[#All],[Total pagado]])</f>
        <v>1194733452</v>
      </c>
      <c r="AM274" s="61">
        <f>IFERROR(Contrato[[#This Row],[Pagos]]/Contrato[[#This Row],[VALOR CONTRATO]],0)</f>
        <v>0.99813783372868614</v>
      </c>
      <c r="AN274" s="104">
        <f>+Contrato[[#This Row],[VALOR CONTRATO]]-Contrato[[#This Row],[Pagos]]</f>
        <v>2228943</v>
      </c>
      <c r="AO274" s="54" t="str" cm="1">
        <f t="array" ref="AO274">_xlfn.XLOOKUP(Contrato[[#This Row],[DOCUMENTO ]],[1]!PERSONAL_ACTIVO_2024[[#All],[Documento identidad]],[1]!PERSONAL_ACTIVO_2024[[#All],[Mail ]],0,0)</f>
        <v>cniebles@indeportesantioquia.gov.co</v>
      </c>
      <c r="AP274" s="54" cm="1">
        <f t="array" ref="AP274">_xlfn.XLOOKUP(Contrato[[#This Row],[DOCUMENTO]],[1]!PERSONAL_ACTIVO_2024[[#All],[Documento identidad]],[1]!PERSONAL_ACTIVO_2024[[#All],[Mail ]],0,0)</f>
        <v>0</v>
      </c>
      <c r="AQ274" s="54" t="str" cm="1">
        <f t="array" ref="AQ274">IF(ISBLANK(Contrato[[#This Row],[DEPENDENCIA ]]),0,IFERROR(_xlfn.XLOOKUP(Contrato[[#This Row],[DEPENDENCIA ]],[1]!PERSONAL_ACTIVO_2024[[#All],[Dependencia]],[1]!PERSONAL_ACTIVO_2024[[#All],[Mail ]],0,0),0))</f>
        <v>fcardona@indeportesantioquia.gov.co</v>
      </c>
    </row>
    <row r="275" spans="1:43" s="54" customFormat="1" ht="34.5" customHeight="1" x14ac:dyDescent="0.25">
      <c r="A275" s="27">
        <v>592</v>
      </c>
      <c r="B275" s="26">
        <v>229</v>
      </c>
      <c r="C275" s="28" t="s">
        <v>855</v>
      </c>
      <c r="D275" s="81" t="s">
        <v>132</v>
      </c>
      <c r="E275" s="64" t="s">
        <v>111</v>
      </c>
      <c r="F275" s="114" t="s">
        <v>142</v>
      </c>
      <c r="G275" s="146" t="s">
        <v>856</v>
      </c>
      <c r="H275" s="130">
        <v>98635620</v>
      </c>
      <c r="I275" s="147">
        <v>6879081</v>
      </c>
      <c r="J275" s="148">
        <v>56714027</v>
      </c>
      <c r="K275" s="69" t="s">
        <v>721</v>
      </c>
      <c r="L275" s="96" t="s">
        <v>48</v>
      </c>
      <c r="M275" s="97" t="s">
        <v>838</v>
      </c>
      <c r="N275" s="98" t="str" cm="1">
        <f t="array" ref="N275">_xlfn.XLOOKUP(Contrato[[#This Row],[SUPERVISOR TITULAR]],[1]!PERSONAL_ACTIVO_2024[[#All],[Nombre completo]],[1]!PERSONAL_ACTIVO_2024[[#All],[Documento identidad]],"",0)</f>
        <v/>
      </c>
      <c r="O275" s="97" t="s">
        <v>666</v>
      </c>
      <c r="P275" s="99" cm="1">
        <f t="array" ref="P275">_xlfn.XLOOKUP(Contrato[[#This Row],[SUPERVISOR SUPLENTE ]],[1]!PERSONAL_ACTIVO_2024[[#All],[Nombre completo]],[1]!PERSONAL_ACTIVO_2024[[#All],[Documento identidad]],"",0)</f>
        <v>8103470</v>
      </c>
      <c r="Q275" s="159">
        <v>311</v>
      </c>
      <c r="R275" s="42" t="str" cm="1">
        <f t="array" ref="R275">_xlfn.XLOOKUP(Contrato[[#This Row],[CDP]],[1]!DISPONIBILIDADES_2024[[#All],[consecutivo]],[1]!DISPONIBILIDADES_2024[[#All],[fecha_aprobacion]],"",0)</f>
        <v>12/03/2024 12:59</v>
      </c>
      <c r="S275" s="43">
        <f>SUMIF([1]!DISPONIBILIDADES_2024[[#All],[consecutivo]],Contrato[[#This Row],[CDP]],[1]!DISPONIBILIDADES_2024[[#All],[valor_total_rubro]])</f>
        <v>0</v>
      </c>
      <c r="T275" s="44" cm="1">
        <f t="array" ref="T275">_xlfn.XLOOKUP(Contrato[[#This Row],[CONTRATO]]&amp;Contrato[[#This Row],[CDP]],[1]!Corr_Contr_CDP[[#All],[CONTRATO-CDP]],[1]!Corr_Contr_CDP[[#All],[CRP]],_xlfn.XLOOKUP(Contrato[[#This Row],[CDP]],[1]!COMPROMISOS_2024[[#All],[disponibilidad]],[1]!COMPROMISOS_2024[[#All],[consecutivo]],"",0),0)</f>
        <v>2211</v>
      </c>
      <c r="U275" s="45" t="str" cm="1">
        <f t="array" ref="U275">+_xlfn.XLOOKUP(Contrato[[#This Row],[RCP]],[1]!COMPROMISOS_2024[[#All],[consecutivo]],[1]!COMPROMISOS_2024[[#All],[fecha_aprobacion]],"",0)</f>
        <v>3/04/2024 16:42</v>
      </c>
      <c r="V275" s="46">
        <f>SUMIF([1]!COMPROMISOS_2024[[#All],[consecutivo]],Contrato[[#This Row],[RCP]],[1]!COMPROMISOS_2024[[#All],[valor_total]])</f>
        <v>56714027</v>
      </c>
      <c r="W275" s="47">
        <v>45373</v>
      </c>
      <c r="X275" s="47">
        <v>45383</v>
      </c>
      <c r="Y275" s="48">
        <v>45385</v>
      </c>
      <c r="Z275" s="49">
        <v>45581</v>
      </c>
      <c r="AA275" s="123" t="s">
        <v>857</v>
      </c>
      <c r="AB275" s="160" t="s">
        <v>858</v>
      </c>
      <c r="AC275" s="160"/>
      <c r="AD275" s="221">
        <v>202000004157</v>
      </c>
      <c r="AE275" s="54" t="s">
        <v>75</v>
      </c>
      <c r="AF275" s="55" t="str">
        <f>TEXT(LEFT(Contrato[[#This Row],[CONTRATO]],3),"0")</f>
        <v>229</v>
      </c>
      <c r="AG275" s="55" t="str">
        <f>IF(LEN(Contrato[[#This Row],[Contrato2]])=3,Contrato[[#This Row],[Contrato2]],TEXT(Contrato[[#This Row],[Contrato2]],"000"))</f>
        <v>229</v>
      </c>
      <c r="AH275" s="56">
        <f ca="1">IFERROR(_xlfn.DAYS(Contrato[[#This Row],[Fecha Proyectada liquidación]],TODAY())/30,"")</f>
        <v>-0.4</v>
      </c>
      <c r="AI275" s="57">
        <f>+Contrato[[#This Row],[FECHA TERMINACIÓN ]]+120</f>
        <v>45701</v>
      </c>
      <c r="AK275" s="59" t="str">
        <f ca="1">IF(Contrato[[#This Row],[FECHA TERMINACIÓN ]]&lt;TODAY(), "Terminado",IF(ISNUMBER(Contrato[[#This Row],[Fecha Real de liquiidación ]]),"Liquidado",IF(Contrato[[#This Row],[FECHA TERMINACIÓN ]]&gt;=TODAY(),"En ejecución","")))</f>
        <v>Terminado</v>
      </c>
      <c r="AL275" s="60">
        <f>SUMIF([1]!COMPROMISOS_2024[[#All],[consecutivo]],Contrato[[#This Row],[RCP]],[1]!COMPROMISOS_2024[[#All],[Total pagado]])</f>
        <v>56714027</v>
      </c>
      <c r="AM275" s="61">
        <f>IFERROR(Contrato[[#This Row],[Pagos]]/Contrato[[#This Row],[VALOR CONTRATO]],0)</f>
        <v>1</v>
      </c>
      <c r="AN275" s="104">
        <f>+Contrato[[#This Row],[VALOR CONTRATO]]-Contrato[[#This Row],[Pagos]]</f>
        <v>0</v>
      </c>
      <c r="AO275" s="54" cm="1">
        <f t="array" ref="AO275">_xlfn.XLOOKUP(Contrato[[#This Row],[DOCUMENTO ]],[1]!PERSONAL_ACTIVO_2024[[#All],[Documento identidad]],[1]!PERSONAL_ACTIVO_2024[[#All],[Mail ]],0,0)</f>
        <v>0</v>
      </c>
      <c r="AP275" s="54" t="str" cm="1">
        <f t="array" ref="AP275">_xlfn.XLOOKUP(Contrato[[#This Row],[DOCUMENTO]],[1]!PERSONAL_ACTIVO_2024[[#All],[Documento identidad]],[1]!PERSONAL_ACTIVO_2024[[#All],[Mail ]],0,0)</f>
        <v>jgarrido@indeportesantioquia.gov.co</v>
      </c>
      <c r="AQ275" s="54" t="str" cm="1">
        <f t="array" ref="AQ275">IF(ISBLANK(Contrato[[#This Row],[DEPENDENCIA ]]),0,IFERROR(_xlfn.XLOOKUP(Contrato[[#This Row],[DEPENDENCIA ]],[1]!PERSONAL_ACTIVO_2024[[#All],[Dependencia]],[1]!PERSONAL_ACTIVO_2024[[#All],[Mail ]],0,0),0))</f>
        <v>fcardona@indeportesantioquia.gov.co</v>
      </c>
    </row>
    <row r="276" spans="1:43" s="54" customFormat="1" ht="34.5" customHeight="1" x14ac:dyDescent="0.25">
      <c r="A276" s="54">
        <v>1114</v>
      </c>
      <c r="B276" s="26">
        <v>229</v>
      </c>
      <c r="C276" s="28" t="s">
        <v>859</v>
      </c>
      <c r="D276" s="81" t="s">
        <v>132</v>
      </c>
      <c r="E276" s="64" t="s">
        <v>117</v>
      </c>
      <c r="F276" s="114" t="s">
        <v>142</v>
      </c>
      <c r="G276" s="146" t="s">
        <v>856</v>
      </c>
      <c r="H276" s="130">
        <v>98635620</v>
      </c>
      <c r="I276" s="222">
        <v>6879081</v>
      </c>
      <c r="J276" s="118">
        <v>21968400</v>
      </c>
      <c r="K276" s="69" t="s">
        <v>774</v>
      </c>
      <c r="L276" s="96" t="s">
        <v>724</v>
      </c>
      <c r="M276" s="97" t="s">
        <v>838</v>
      </c>
      <c r="N276" s="98" t="str" cm="1">
        <f t="array" ref="N276">_xlfn.XLOOKUP(Contrato[[#This Row],[SUPERVISOR TITULAR]],[1]!PERSONAL_ACTIVO_2024[[#All],[Nombre completo]],[1]!PERSONAL_ACTIVO_2024[[#All],[Documento identidad]],"",0)</f>
        <v/>
      </c>
      <c r="O276" s="97" t="s">
        <v>666</v>
      </c>
      <c r="P276" s="99" cm="1">
        <f t="array" ref="P276">_xlfn.XLOOKUP(Contrato[[#This Row],[SUPERVISOR SUPLENTE ]],[1]!PERSONAL_ACTIVO_2024[[#All],[Nombre completo]],[1]!PERSONAL_ACTIVO_2024[[#All],[Documento identidad]],"",0)</f>
        <v>8103470</v>
      </c>
      <c r="Q276" s="100">
        <v>902</v>
      </c>
      <c r="R276" s="42" t="str" cm="1">
        <f t="array" ref="R276">_xlfn.XLOOKUP(Contrato[[#This Row],[CDP]],[1]!DISPONIBILIDADES_2024[[#All],[consecutivo]],[1]!DISPONIBILIDADES_2024[[#All],[fecha_aprobacion]],"",0)</f>
        <v>30/08/2024 21:05</v>
      </c>
      <c r="S276" s="43">
        <f>SUMIF([1]!DISPONIBILIDADES_2024[[#All],[consecutivo]],Contrato[[#This Row],[CDP]],[1]!DISPONIBILIDADES_2024[[#All],[valor_total_rubro]])</f>
        <v>0</v>
      </c>
      <c r="T276" s="44" cm="1">
        <f t="array" ref="T276">_xlfn.XLOOKUP(Contrato[[#This Row],[CONTRATO]]&amp;Contrato[[#This Row],[CDP]],[1]!Corr_Contr_CDP[[#All],[CONTRATO-CDP]],[1]!Corr_Contr_CDP[[#All],[CRP]],_xlfn.XLOOKUP(Contrato[[#This Row],[CDP]],[1]!COMPROMISOS_2024[[#All],[disponibilidad]],[1]!COMPROMISOS_2024[[#All],[consecutivo]],"",0),0)</f>
        <v>10410</v>
      </c>
      <c r="U276" s="45" t="str" cm="1">
        <f t="array" ref="U276">+_xlfn.XLOOKUP(Contrato[[#This Row],[RCP]],[1]!COMPROMISOS_2024[[#All],[consecutivo]],[1]!COMPROMISOS_2024[[#All],[fecha_aprobacion]],"",0)</f>
        <v>16/10/2024 16:18</v>
      </c>
      <c r="V276" s="46">
        <f>SUMIF([1]!COMPROMISOS_2024[[#All],[consecutivo]],Contrato[[#This Row],[RCP]],[1]!COMPROMISOS_2024[[#All],[valor_total]])</f>
        <v>21968400</v>
      </c>
      <c r="W276" s="47">
        <v>45581</v>
      </c>
      <c r="X276" s="47">
        <v>45582</v>
      </c>
      <c r="Y276" s="48">
        <v>45582</v>
      </c>
      <c r="Z276" s="49">
        <v>45656</v>
      </c>
      <c r="AA276" s="223"/>
      <c r="AB276" s="160" t="s">
        <v>380</v>
      </c>
      <c r="AC276" s="163"/>
      <c r="AD276" s="103"/>
      <c r="AF276" s="55" t="str">
        <f>TEXT(LEFT(Contrato[[#This Row],[CONTRATO]],3),"0")</f>
        <v>229</v>
      </c>
      <c r="AG276" s="55" t="str">
        <f>IF(LEN(Contrato[[#This Row],[Contrato2]])=3,Contrato[[#This Row],[Contrato2]],TEXT(Contrato[[#This Row],[Contrato2]],"000"))</f>
        <v>229</v>
      </c>
      <c r="AH276" s="56">
        <f ca="1">IFERROR(_xlfn.DAYS(Contrato[[#This Row],[Fecha Proyectada liquidación]],TODAY())/30,"")</f>
        <v>2.1</v>
      </c>
      <c r="AI276" s="57">
        <f>+Contrato[[#This Row],[FECHA TERMINACIÓN ]]+120</f>
        <v>45776</v>
      </c>
      <c r="AK276" s="59" t="str">
        <f ca="1">IF(Contrato[[#This Row],[FECHA TERMINACIÓN ]]&lt;TODAY(), "Terminado",IF(ISNUMBER(Contrato[[#This Row],[Fecha Real de liquiidación ]]),"Liquidado",IF(Contrato[[#This Row],[FECHA TERMINACIÓN ]]&gt;=TODAY(),"En ejecución","")))</f>
        <v>Terminado</v>
      </c>
      <c r="AL276" s="60">
        <f>SUMIF([1]!COMPROMISOS_2024[[#All],[consecutivo]],Contrato[[#This Row],[RCP]],[1]!COMPROMISOS_2024[[#All],[Total pagado]])</f>
        <v>19025546</v>
      </c>
      <c r="AM276" s="61">
        <f>IFERROR(Contrato[[#This Row],[Pagos]]/Contrato[[#This Row],[VALOR CONTRATO]],0)</f>
        <v>0.86604149596693436</v>
      </c>
      <c r="AN276" s="104">
        <f>+Contrato[[#This Row],[VALOR CONTRATO]]-Contrato[[#This Row],[Pagos]]</f>
        <v>2942854</v>
      </c>
      <c r="AO276" s="54" cm="1">
        <f t="array" ref="AO276">_xlfn.XLOOKUP(Contrato[[#This Row],[DOCUMENTO ]],[1]!PERSONAL_ACTIVO_2024[[#All],[Documento identidad]],[1]!PERSONAL_ACTIVO_2024[[#All],[Mail ]],0,0)</f>
        <v>0</v>
      </c>
      <c r="AP276" s="54" t="str" cm="1">
        <f t="array" ref="AP276">_xlfn.XLOOKUP(Contrato[[#This Row],[DOCUMENTO]],[1]!PERSONAL_ACTIVO_2024[[#All],[Documento identidad]],[1]!PERSONAL_ACTIVO_2024[[#All],[Mail ]],0,0)</f>
        <v>jgarrido@indeportesantioquia.gov.co</v>
      </c>
      <c r="AQ276" s="54" t="str" cm="1">
        <f t="array" ref="AQ276">IF(ISBLANK(Contrato[[#This Row],[DEPENDENCIA ]]),0,IFERROR(_xlfn.XLOOKUP(Contrato[[#This Row],[DEPENDENCIA ]],[1]!PERSONAL_ACTIVO_2024[[#All],[Dependencia]],[1]!PERSONAL_ACTIVO_2024[[#All],[Mail ]],0,0),0))</f>
        <v>fcardona@indeportesantioquia.gov.co</v>
      </c>
    </row>
    <row r="277" spans="1:43" s="54" customFormat="1" ht="34.5" customHeight="1" x14ac:dyDescent="0.25">
      <c r="A277" s="27">
        <v>593</v>
      </c>
      <c r="B277" s="26">
        <v>230</v>
      </c>
      <c r="C277" s="28" t="s">
        <v>860</v>
      </c>
      <c r="D277" s="81" t="s">
        <v>132</v>
      </c>
      <c r="E277" s="64" t="s">
        <v>111</v>
      </c>
      <c r="F277" s="114" t="s">
        <v>142</v>
      </c>
      <c r="G277" s="146" t="s">
        <v>861</v>
      </c>
      <c r="H277" s="130">
        <v>71318828</v>
      </c>
      <c r="I277" s="147">
        <v>3986061</v>
      </c>
      <c r="J277" s="148">
        <v>37909397</v>
      </c>
      <c r="K277" s="69" t="s">
        <v>721</v>
      </c>
      <c r="L277" s="96" t="s">
        <v>50</v>
      </c>
      <c r="M277" s="97" t="s">
        <v>838</v>
      </c>
      <c r="N277" s="98" t="str" cm="1">
        <f t="array" ref="N277">_xlfn.XLOOKUP(Contrato[[#This Row],[SUPERVISOR TITULAR]],[1]!PERSONAL_ACTIVO_2024[[#All],[Nombre completo]],[1]!PERSONAL_ACTIVO_2024[[#All],[Documento identidad]],"",0)</f>
        <v/>
      </c>
      <c r="O277" s="97" t="s">
        <v>667</v>
      </c>
      <c r="P277" s="99" cm="1">
        <f t="array" ref="P277">_xlfn.XLOOKUP(Contrato[[#This Row],[SUPERVISOR SUPLENTE ]],[1]!PERSONAL_ACTIVO_2024[[#All],[Nombre completo]],[1]!PERSONAL_ACTIVO_2024[[#All],[Documento identidad]],"",0)</f>
        <v>96359710</v>
      </c>
      <c r="Q277" s="159">
        <v>313</v>
      </c>
      <c r="R277" s="42" t="str" cm="1">
        <f t="array" ref="R277">_xlfn.XLOOKUP(Contrato[[#This Row],[CDP]],[1]!DISPONIBILIDADES_2024[[#All],[consecutivo]],[1]!DISPONIBILIDADES_2024[[#All],[fecha_aprobacion]],"",0)</f>
        <v>12/03/2024 13:02</v>
      </c>
      <c r="S277" s="43">
        <f>SUMIF([1]!DISPONIBILIDADES_2024[[#All],[consecutivo]],Contrato[[#This Row],[CDP]],[1]!DISPONIBILIDADES_2024[[#All],[valor_total_rubro]])</f>
        <v>0</v>
      </c>
      <c r="T277" s="44" cm="1">
        <f t="array" ref="T277">_xlfn.XLOOKUP(Contrato[[#This Row],[CONTRATO]]&amp;Contrato[[#This Row],[CDP]],[1]!Corr_Contr_CDP[[#All],[CONTRATO-CDP]],[1]!Corr_Contr_CDP[[#All],[CRP]],_xlfn.XLOOKUP(Contrato[[#This Row],[CDP]],[1]!COMPROMISOS_2024[[#All],[disponibilidad]],[1]!COMPROMISOS_2024[[#All],[consecutivo]],"",0),0)</f>
        <v>2377</v>
      </c>
      <c r="U277" s="45" t="str" cm="1">
        <f t="array" ref="U277">+_xlfn.XLOOKUP(Contrato[[#This Row],[RCP]],[1]!COMPROMISOS_2024[[#All],[consecutivo]],[1]!COMPROMISOS_2024[[#All],[fecha_aprobacion]],"",0)</f>
        <v>10/04/2024 10:03</v>
      </c>
      <c r="V277" s="46">
        <f>SUMIF([1]!COMPROMISOS_2024[[#All],[consecutivo]],Contrato[[#This Row],[RCP]],[1]!COMPROMISOS_2024[[#All],[valor_total]])</f>
        <v>37909397</v>
      </c>
      <c r="W277" s="47">
        <v>45391</v>
      </c>
      <c r="X277" s="47">
        <v>45392</v>
      </c>
      <c r="Y277" s="48">
        <v>45393</v>
      </c>
      <c r="Z277" s="49">
        <v>45587</v>
      </c>
      <c r="AA277" s="101" t="s">
        <v>862</v>
      </c>
      <c r="AB277" s="160" t="s">
        <v>858</v>
      </c>
      <c r="AC277" s="160"/>
      <c r="AD277" s="103">
        <v>202000004158</v>
      </c>
      <c r="AE277" s="54" t="s">
        <v>75</v>
      </c>
      <c r="AF277" s="55" t="str">
        <f>TEXT(LEFT(Contrato[[#This Row],[CONTRATO]],3),"0")</f>
        <v>230</v>
      </c>
      <c r="AG277" s="55" t="str">
        <f>IF(LEN(Contrato[[#This Row],[Contrato2]])=3,Contrato[[#This Row],[Contrato2]],TEXT(Contrato[[#This Row],[Contrato2]],"000"))</f>
        <v>230</v>
      </c>
      <c r="AH277" s="56">
        <f ca="1">IFERROR(_xlfn.DAYS(Contrato[[#This Row],[Fecha Proyectada liquidación]],TODAY())/30,"")</f>
        <v>-0.2</v>
      </c>
      <c r="AI277" s="57">
        <f>+Contrato[[#This Row],[FECHA TERMINACIÓN ]]+120</f>
        <v>45707</v>
      </c>
      <c r="AK277" s="59" t="str">
        <f ca="1">IF(Contrato[[#This Row],[FECHA TERMINACIÓN ]]&lt;TODAY(), "Terminado",IF(ISNUMBER(Contrato[[#This Row],[Fecha Real de liquiidación ]]),"Liquidado",IF(Contrato[[#This Row],[FECHA TERMINACIÓN ]]&gt;=TODAY(),"En ejecución","")))</f>
        <v>Terminado</v>
      </c>
      <c r="AL277" s="60">
        <f>SUMIF([1]!COMPROMISOS_2024[[#All],[consecutivo]],Contrato[[#This Row],[RCP]],[1]!COMPROMISOS_2024[[#All],[Total pagado]])</f>
        <v>4650405</v>
      </c>
      <c r="AM277" s="61">
        <f>IFERROR(Contrato[[#This Row],[Pagos]]/Contrato[[#This Row],[VALOR CONTRATO]],0)</f>
        <v>0.12267156346485807</v>
      </c>
      <c r="AN277" s="104">
        <f>+Contrato[[#This Row],[VALOR CONTRATO]]-Contrato[[#This Row],[Pagos]]</f>
        <v>33258992</v>
      </c>
      <c r="AO277" s="54" cm="1">
        <f t="array" ref="AO277">_xlfn.XLOOKUP(Contrato[[#This Row],[DOCUMENTO ]],[1]!PERSONAL_ACTIVO_2024[[#All],[Documento identidad]],[1]!PERSONAL_ACTIVO_2024[[#All],[Mail ]],0,0)</f>
        <v>0</v>
      </c>
      <c r="AP277" s="54" t="str" cm="1">
        <f t="array" ref="AP277">_xlfn.XLOOKUP(Contrato[[#This Row],[DOCUMENTO]],[1]!PERSONAL_ACTIVO_2024[[#All],[Documento identidad]],[1]!PERSONAL_ACTIVO_2024[[#All],[Mail ]],0,0)</f>
        <v>hosorio@indeportesantioquia.gov.co</v>
      </c>
      <c r="AQ277" s="54" t="str" cm="1">
        <f t="array" ref="AQ277">IF(ISBLANK(Contrato[[#This Row],[DEPENDENCIA ]]),0,IFERROR(_xlfn.XLOOKUP(Contrato[[#This Row],[DEPENDENCIA ]],[1]!PERSONAL_ACTIVO_2024[[#All],[Dependencia]],[1]!PERSONAL_ACTIVO_2024[[#All],[Mail ]],0,0),0))</f>
        <v>fcardona@indeportesantioquia.gov.co</v>
      </c>
    </row>
    <row r="278" spans="1:43" s="54" customFormat="1" ht="34.5" customHeight="1" x14ac:dyDescent="0.25">
      <c r="A278" s="27">
        <v>553</v>
      </c>
      <c r="B278" s="26">
        <v>231</v>
      </c>
      <c r="C278" s="28" t="s">
        <v>863</v>
      </c>
      <c r="D278" s="81" t="s">
        <v>273</v>
      </c>
      <c r="E278" s="64" t="s">
        <v>111</v>
      </c>
      <c r="F278" s="114" t="s">
        <v>142</v>
      </c>
      <c r="G278" s="146" t="s">
        <v>864</v>
      </c>
      <c r="H278" s="130">
        <v>1036649446</v>
      </c>
      <c r="I278" s="147">
        <v>6879081</v>
      </c>
      <c r="J278" s="148">
        <v>69663361</v>
      </c>
      <c r="K278" s="69" t="s">
        <v>865</v>
      </c>
      <c r="L278" s="96" t="s">
        <v>48</v>
      </c>
      <c r="M278" s="97" t="s">
        <v>277</v>
      </c>
      <c r="N278" s="98" cm="1">
        <f t="array" ref="N278">_xlfn.XLOOKUP(Contrato[[#This Row],[SUPERVISOR TITULAR]],[1]!PERSONAL_ACTIVO_2024[[#All],[Nombre completo]],[1]!PERSONAL_ACTIVO_2024[[#All],[Documento identidad]],"",0)</f>
        <v>70879080</v>
      </c>
      <c r="O278" s="97" t="s">
        <v>276</v>
      </c>
      <c r="P278" s="99" t="str" cm="1">
        <f t="array" ref="P278">_xlfn.XLOOKUP(Contrato[[#This Row],[SUPERVISOR SUPLENTE ]],[1]!PERSONAL_ACTIVO_2024[[#All],[Nombre completo]],[1]!PERSONAL_ACTIVO_2024[[#All],[Documento identidad]],"",0)</f>
        <v/>
      </c>
      <c r="Q278" s="159">
        <v>257</v>
      </c>
      <c r="R278" s="42" t="str" cm="1">
        <f t="array" ref="R278">_xlfn.XLOOKUP(Contrato[[#This Row],[CDP]],[1]!DISPONIBILIDADES_2024[[#All],[consecutivo]],[1]!DISPONIBILIDADES_2024[[#All],[fecha_aprobacion]],"",0)</f>
        <v>26/02/2024 16:30</v>
      </c>
      <c r="S278" s="43">
        <f>SUMIF([1]!DISPONIBILIDADES_2024[[#All],[consecutivo]],Contrato[[#This Row],[CDP]],[1]!DISPONIBILIDADES_2024[[#All],[valor_total_rubro]])</f>
        <v>0</v>
      </c>
      <c r="T278" s="44" cm="1">
        <f t="array" ref="T278">_xlfn.XLOOKUP(Contrato[[#This Row],[CONTRATO]]&amp;Contrato[[#This Row],[CDP]],[1]!Corr_Contr_CDP[[#All],[CONTRATO-CDP]],[1]!Corr_Contr_CDP[[#All],[CRP]],_xlfn.XLOOKUP(Contrato[[#This Row],[CDP]],[1]!COMPROMISOS_2024[[#All],[disponibilidad]],[1]!COMPROMISOS_2024[[#All],[consecutivo]],"",0),0)</f>
        <v>2200</v>
      </c>
      <c r="U278" s="45" t="str" cm="1">
        <f t="array" ref="U278">+_xlfn.XLOOKUP(Contrato[[#This Row],[RCP]],[1]!COMPROMISOS_2024[[#All],[consecutivo]],[1]!COMPROMISOS_2024[[#All],[fecha_aprobacion]],"",0)</f>
        <v>21/03/2024 9:49</v>
      </c>
      <c r="V278" s="46">
        <f>SUMIF([1]!COMPROMISOS_2024[[#All],[consecutivo]],Contrato[[#This Row],[RCP]],[1]!COMPROMISOS_2024[[#All],[valor_total]])</f>
        <v>69663361</v>
      </c>
      <c r="W278" s="47">
        <v>45371</v>
      </c>
      <c r="X278" s="47">
        <v>45371</v>
      </c>
      <c r="Y278" s="48">
        <v>45372</v>
      </c>
      <c r="Z278" s="49">
        <v>45646</v>
      </c>
      <c r="AA278" s="101" t="s">
        <v>866</v>
      </c>
      <c r="AB278" s="160" t="s">
        <v>698</v>
      </c>
      <c r="AC278" s="160"/>
      <c r="AD278" s="103">
        <v>202000004045</v>
      </c>
      <c r="AE278" s="54" t="s">
        <v>75</v>
      </c>
      <c r="AF278" s="55" t="str">
        <f>TEXT(LEFT(Contrato[[#This Row],[CONTRATO]],3),"0")</f>
        <v>231</v>
      </c>
      <c r="AG278" s="55" t="str">
        <f>IF(LEN(Contrato[[#This Row],[Contrato2]])=3,Contrato[[#This Row],[Contrato2]],TEXT(Contrato[[#This Row],[Contrato2]],"000"))</f>
        <v>231</v>
      </c>
      <c r="AH278" s="56">
        <f ca="1">IFERROR(_xlfn.DAYS(Contrato[[#This Row],[Fecha Proyectada liquidación]],TODAY())/30,"")</f>
        <v>1.7666666666666666</v>
      </c>
      <c r="AI278" s="57">
        <f>+Contrato[[#This Row],[FECHA TERMINACIÓN ]]+120</f>
        <v>45766</v>
      </c>
      <c r="AK278" s="59" t="str">
        <f ca="1">IF(Contrato[[#This Row],[FECHA TERMINACIÓN ]]&lt;TODAY(), "Terminado",IF(ISNUMBER(Contrato[[#This Row],[Fecha Real de liquiidación ]]),"Liquidado",IF(Contrato[[#This Row],[FECHA TERMINACIÓN ]]&gt;=TODAY(),"En ejecución","")))</f>
        <v>Terminado</v>
      </c>
      <c r="AL278" s="60">
        <f>SUMIF([1]!COMPROMISOS_2024[[#All],[consecutivo]],Contrato[[#This Row],[RCP]],[1]!COMPROMISOS_2024[[#All],[Total pagado]])</f>
        <v>69487029</v>
      </c>
      <c r="AM278" s="61">
        <f>IFERROR(Contrato[[#This Row],[Pagos]]/Contrato[[#This Row],[VALOR CONTRATO]],0)</f>
        <v>0.99746879855538406</v>
      </c>
      <c r="AN278" s="104">
        <f>+Contrato[[#This Row],[VALOR CONTRATO]]-Contrato[[#This Row],[Pagos]]</f>
        <v>176332</v>
      </c>
      <c r="AO278" s="54" t="str" cm="1">
        <f t="array" ref="AO278">_xlfn.XLOOKUP(Contrato[[#This Row],[DOCUMENTO ]],[1]!PERSONAL_ACTIVO_2024[[#All],[Documento identidad]],[1]!PERSONAL_ACTIVO_2024[[#All],[Mail ]],0,0)</f>
        <v>agomez@indeportesantioquia.gov.co</v>
      </c>
      <c r="AP278" s="54" cm="1">
        <f t="array" ref="AP278">_xlfn.XLOOKUP(Contrato[[#This Row],[DOCUMENTO]],[1]!PERSONAL_ACTIVO_2024[[#All],[Documento identidad]],[1]!PERSONAL_ACTIVO_2024[[#All],[Mail ]],0,0)</f>
        <v>0</v>
      </c>
      <c r="AQ278" s="54" cm="1">
        <f t="array" ref="AQ278">IF(ISBLANK(Contrato[[#This Row],[DEPENDENCIA ]]),0,IFERROR(_xlfn.XLOOKUP(Contrato[[#This Row],[DEPENDENCIA ]],[1]!PERSONAL_ACTIVO_2024[[#All],[Dependencia]],[1]!PERSONAL_ACTIVO_2024[[#All],[Mail ]],0,0),0))</f>
        <v>0</v>
      </c>
    </row>
    <row r="279" spans="1:43" s="54" customFormat="1" ht="34.5" customHeight="1" x14ac:dyDescent="0.25">
      <c r="A279" s="27">
        <v>1156</v>
      </c>
      <c r="B279" s="26">
        <v>231</v>
      </c>
      <c r="C279" s="28" t="s">
        <v>863</v>
      </c>
      <c r="D279" s="81" t="s">
        <v>273</v>
      </c>
      <c r="E279" s="64" t="s">
        <v>117</v>
      </c>
      <c r="F279" s="114" t="s">
        <v>142</v>
      </c>
      <c r="G279" s="146" t="s">
        <v>864</v>
      </c>
      <c r="H279" s="130">
        <v>1036649446</v>
      </c>
      <c r="I279" s="147" t="s">
        <v>48</v>
      </c>
      <c r="J279" s="148">
        <v>6207300</v>
      </c>
      <c r="K279" s="69" t="s">
        <v>867</v>
      </c>
      <c r="L279" s="96" t="s">
        <v>82</v>
      </c>
      <c r="M279" s="97" t="s">
        <v>277</v>
      </c>
      <c r="N279" s="98" cm="1">
        <f t="array" ref="N279">_xlfn.XLOOKUP(Contrato[[#This Row],[SUPERVISOR TITULAR]],[1]!PERSONAL_ACTIVO_2024[[#All],[Nombre completo]],[1]!PERSONAL_ACTIVO_2024[[#All],[Documento identidad]],"",0)</f>
        <v>70879080</v>
      </c>
      <c r="O279" s="97" t="s">
        <v>276</v>
      </c>
      <c r="P279" s="99" t="str" cm="1">
        <f t="array" ref="P279">_xlfn.XLOOKUP(Contrato[[#This Row],[SUPERVISOR SUPLENTE ]],[1]!PERSONAL_ACTIVO_2024[[#All],[Nombre completo]],[1]!PERSONAL_ACTIVO_2024[[#All],[Documento identidad]],"",0)</f>
        <v/>
      </c>
      <c r="Q279" s="159">
        <v>950</v>
      </c>
      <c r="R279" s="42" t="str" cm="1">
        <f t="array" ref="R279">_xlfn.XLOOKUP(Contrato[[#This Row],[CDP]],[1]!DISPONIBILIDADES_2024[[#All],[consecutivo]],[1]!DISPONIBILIDADES_2024[[#All],[fecha_aprobacion]],"",0)</f>
        <v>12/09/2024 19:38</v>
      </c>
      <c r="S279" s="43">
        <f>SUMIF([1]!DISPONIBILIDADES_2024[[#All],[consecutivo]],Contrato[[#This Row],[CDP]],[1]!DISPONIBILIDADES_2024[[#All],[valor_total_rubro]])</f>
        <v>0</v>
      </c>
      <c r="T279" s="44" cm="1">
        <f t="array" ref="T279">_xlfn.XLOOKUP(Contrato[[#This Row],[CONTRATO]]&amp;Contrato[[#This Row],[CDP]],[1]!Corr_Contr_CDP[[#All],[CONTRATO-CDP]],[1]!Corr_Contr_CDP[[#All],[CRP]],_xlfn.XLOOKUP(Contrato[[#This Row],[CDP]],[1]!COMPROMISOS_2024[[#All],[disponibilidad]],[1]!COMPROMISOS_2024[[#All],[consecutivo]],"",0),0)</f>
        <v>9623</v>
      </c>
      <c r="U279" s="45" t="str" cm="1">
        <f t="array" ref="U279">+_xlfn.XLOOKUP(Contrato[[#This Row],[RCP]],[1]!COMPROMISOS_2024[[#All],[consecutivo]],[1]!COMPROMISOS_2024[[#All],[fecha_aprobacion]],"",0)</f>
        <v>20/09/2024 17:12</v>
      </c>
      <c r="V279" s="46">
        <f>SUMIF([1]!COMPROMISOS_2024[[#All],[consecutivo]],Contrato[[#This Row],[RCP]],[1]!COMPROMISOS_2024[[#All],[valor_total]])</f>
        <v>6207300</v>
      </c>
      <c r="W279" s="47">
        <v>45553</v>
      </c>
      <c r="X279" s="47">
        <v>45371</v>
      </c>
      <c r="Y279" s="48">
        <v>45372</v>
      </c>
      <c r="Z279" s="49">
        <v>45646</v>
      </c>
      <c r="AA279" s="101"/>
      <c r="AB279" s="160" t="s">
        <v>48</v>
      </c>
      <c r="AC279" s="160"/>
      <c r="AD279" s="103">
        <v>202000004045</v>
      </c>
      <c r="AE279" s="54" t="s">
        <v>75</v>
      </c>
      <c r="AF279" s="55" t="str">
        <f>TEXT(LEFT(Contrato[[#This Row],[CONTRATO]],3),"0")</f>
        <v>231</v>
      </c>
      <c r="AG279" s="55" t="str">
        <f>IF(LEN(Contrato[[#This Row],[Contrato2]])=3,Contrato[[#This Row],[Contrato2]],TEXT(Contrato[[#This Row],[Contrato2]],"000"))</f>
        <v>231</v>
      </c>
      <c r="AH279" s="56">
        <f ca="1">IFERROR(_xlfn.DAYS(Contrato[[#This Row],[Fecha Proyectada liquidación]],TODAY())/30,"")</f>
        <v>1.7666666666666666</v>
      </c>
      <c r="AI279" s="57">
        <f>+Contrato[[#This Row],[FECHA TERMINACIÓN ]]+120</f>
        <v>45766</v>
      </c>
      <c r="AK279" s="59" t="str">
        <f ca="1">IF(Contrato[[#This Row],[FECHA TERMINACIÓN ]]&lt;TODAY(), "Terminado",IF(ISNUMBER(Contrato[[#This Row],[Fecha Real de liquiidación ]]),"Liquidado",IF(Contrato[[#This Row],[FECHA TERMINACIÓN ]]&gt;=TODAY(),"En ejecución","")))</f>
        <v>Terminado</v>
      </c>
      <c r="AL279" s="60">
        <f>SUMIF([1]!COMPROMISOS_2024[[#All],[consecutivo]],Contrato[[#This Row],[RCP]],[1]!COMPROMISOS_2024[[#All],[Total pagado]])</f>
        <v>5472000</v>
      </c>
      <c r="AM279" s="61">
        <f>IFERROR(Contrato[[#This Row],[Pagos]]/Contrato[[#This Row],[VALOR CONTRATO]],0)</f>
        <v>0.88154269972451793</v>
      </c>
      <c r="AN279" s="104">
        <f>+Contrato[[#This Row],[VALOR CONTRATO]]-Contrato[[#This Row],[Pagos]]</f>
        <v>735300</v>
      </c>
      <c r="AO279" s="54" t="str" cm="1">
        <f t="array" ref="AO279">_xlfn.XLOOKUP(Contrato[[#This Row],[DOCUMENTO ]],[1]!PERSONAL_ACTIVO_2024[[#All],[Documento identidad]],[1]!PERSONAL_ACTIVO_2024[[#All],[Mail ]],0,0)</f>
        <v>agomez@indeportesantioquia.gov.co</v>
      </c>
      <c r="AP279" s="54" cm="1">
        <f t="array" ref="AP279">_xlfn.XLOOKUP(Contrato[[#This Row],[DOCUMENTO]],[1]!PERSONAL_ACTIVO_2024[[#All],[Documento identidad]],[1]!PERSONAL_ACTIVO_2024[[#All],[Mail ]],0,0)</f>
        <v>0</v>
      </c>
      <c r="AQ279" s="54" cm="1">
        <f t="array" ref="AQ279">IF(ISBLANK(Contrato[[#This Row],[DEPENDENCIA ]]),0,IFERROR(_xlfn.XLOOKUP(Contrato[[#This Row],[DEPENDENCIA ]],[1]!PERSONAL_ACTIVO_2024[[#All],[Dependencia]],[1]!PERSONAL_ACTIVO_2024[[#All],[Mail ]],0,0),0))</f>
        <v>0</v>
      </c>
    </row>
    <row r="280" spans="1:43" s="54" customFormat="1" ht="34.5" customHeight="1" x14ac:dyDescent="0.25">
      <c r="A280" s="54">
        <v>1333</v>
      </c>
      <c r="B280" s="26">
        <v>231</v>
      </c>
      <c r="C280" s="28" t="s">
        <v>868</v>
      </c>
      <c r="D280" s="81" t="s">
        <v>273</v>
      </c>
      <c r="E280" s="64" t="s">
        <v>117</v>
      </c>
      <c r="F280" s="114" t="s">
        <v>142</v>
      </c>
      <c r="G280" s="146" t="s">
        <v>864</v>
      </c>
      <c r="H280" s="130">
        <v>1036649446</v>
      </c>
      <c r="I280" s="112">
        <v>2293027</v>
      </c>
      <c r="J280" s="112">
        <v>2293027</v>
      </c>
      <c r="L280" s="113" t="s">
        <v>130</v>
      </c>
      <c r="M280" s="97" t="s">
        <v>277</v>
      </c>
      <c r="N280" s="98" cm="1">
        <f t="array" ref="N280">_xlfn.XLOOKUP(Contrato[[#This Row],[SUPERVISOR TITULAR]],[1]!PERSONAL_ACTIVO_2024[[#All],[Nombre completo]],[1]!PERSONAL_ACTIVO_2024[[#All],[Documento identidad]],"",0)</f>
        <v>70879080</v>
      </c>
      <c r="O280" s="97" t="s">
        <v>276</v>
      </c>
      <c r="P280" s="99" t="str" cm="1">
        <f t="array" ref="P280">_xlfn.XLOOKUP(Contrato[[#This Row],[SUPERVISOR SUPLENTE ]],[1]!PERSONAL_ACTIVO_2024[[#All],[Nombre completo]],[1]!PERSONAL_ACTIVO_2024[[#All],[Documento identidad]],"",0)</f>
        <v/>
      </c>
      <c r="Q280" s="100">
        <v>1223</v>
      </c>
      <c r="R280" s="42" t="str" cm="1">
        <f t="array" ref="R280">_xlfn.XLOOKUP(Contrato[[#This Row],[CDP]],[1]!DISPONIBILIDADES_2024[[#All],[consecutivo]],[1]!DISPONIBILIDADES_2024[[#All],[fecha_aprobacion]],"",0)</f>
        <v>10/12/2024 20:34</v>
      </c>
      <c r="S280" s="43">
        <f>SUMIF([1]!DISPONIBILIDADES_2024[[#All],[consecutivo]],Contrato[[#This Row],[CDP]],[1]!DISPONIBILIDADES_2024[[#All],[valor_total_rubro]])</f>
        <v>0</v>
      </c>
      <c r="T280" s="44" cm="1">
        <f t="array" ref="T280">_xlfn.XLOOKUP(Contrato[[#This Row],[CONTRATO]]&amp;Contrato[[#This Row],[CDP]],[1]!Corr_Contr_CDP[[#All],[CONTRATO-CDP]],[1]!Corr_Contr_CDP[[#All],[CRP]],_xlfn.XLOOKUP(Contrato[[#This Row],[CDP]],[1]!COMPROMISOS_2024[[#All],[disponibilidad]],[1]!COMPROMISOS_2024[[#All],[consecutivo]],"",0),0)</f>
        <v>15157</v>
      </c>
      <c r="U280" s="45" t="str" cm="1">
        <f t="array" ref="U280">+_xlfn.XLOOKUP(Contrato[[#This Row],[RCP]],[1]!COMPROMISOS_2024[[#All],[consecutivo]],[1]!COMPROMISOS_2024[[#All],[fecha_aprobacion]],"",0)</f>
        <v>24/12/2024 11:26</v>
      </c>
      <c r="V280" s="46">
        <f>SUMIF([1]!COMPROMISOS_2024[[#All],[consecutivo]],Contrato[[#This Row],[RCP]],[1]!COMPROMISOS_2024[[#All],[valor_total]])</f>
        <v>2522329</v>
      </c>
      <c r="W280" s="75">
        <v>45646</v>
      </c>
      <c r="X280" s="47">
        <v>45371</v>
      </c>
      <c r="Y280" s="48">
        <v>45647</v>
      </c>
      <c r="Z280" s="49">
        <v>45656</v>
      </c>
      <c r="AA280" s="109"/>
      <c r="AB280" s="160" t="s">
        <v>869</v>
      </c>
      <c r="AC280" s="163"/>
      <c r="AD280" s="103"/>
      <c r="AF280" s="55" t="str">
        <f>TEXT(LEFT(Contrato[[#This Row],[CONTRATO]],3),"0")</f>
        <v>231</v>
      </c>
      <c r="AG280" s="55" t="str">
        <f>IF(LEN(Contrato[[#This Row],[Contrato2]])=3,Contrato[[#This Row],[Contrato2]],TEXT(Contrato[[#This Row],[Contrato2]],"000"))</f>
        <v>231</v>
      </c>
      <c r="AH280" s="56">
        <f ca="1">IFERROR(_xlfn.DAYS(Contrato[[#This Row],[Fecha Proyectada liquidación]],TODAY())/30,"")</f>
        <v>2.1</v>
      </c>
      <c r="AI280" s="57">
        <f>+Contrato[[#This Row],[FECHA TERMINACIÓN ]]+120</f>
        <v>45776</v>
      </c>
      <c r="AK280" s="59" t="str">
        <f ca="1">IF(Contrato[[#This Row],[FECHA TERMINACIÓN ]]&lt;TODAY(), "Terminado",IF(ISNUMBER(Contrato[[#This Row],[Fecha Real de liquiidación ]]),"Liquidado",IF(Contrato[[#This Row],[FECHA TERMINACIÓN ]]&gt;=TODAY(),"En ejecución","")))</f>
        <v>Terminado</v>
      </c>
      <c r="AL280" s="60">
        <f>SUMIF([1]!COMPROMISOS_2024[[#All],[consecutivo]],Contrato[[#This Row],[RCP]],[1]!COMPROMISOS_2024[[#All],[Total pagado]])</f>
        <v>2293027</v>
      </c>
      <c r="AM280" s="61">
        <f>IFERROR(Contrato[[#This Row],[Pagos]]/Contrato[[#This Row],[VALOR CONTRATO]],0)</f>
        <v>1</v>
      </c>
      <c r="AN280" s="104">
        <f>+Contrato[[#This Row],[VALOR CONTRATO]]-Contrato[[#This Row],[Pagos]]</f>
        <v>0</v>
      </c>
      <c r="AO280" s="54" t="str" cm="1">
        <f t="array" ref="AO280">_xlfn.XLOOKUP(Contrato[[#This Row],[DOCUMENTO ]],[1]!PERSONAL_ACTIVO_2024[[#All],[Documento identidad]],[1]!PERSONAL_ACTIVO_2024[[#All],[Mail ]],0,0)</f>
        <v>agomez@indeportesantioquia.gov.co</v>
      </c>
      <c r="AP280" s="54" cm="1">
        <f t="array" ref="AP280">_xlfn.XLOOKUP(Contrato[[#This Row],[DOCUMENTO]],[1]!PERSONAL_ACTIVO_2024[[#All],[Documento identidad]],[1]!PERSONAL_ACTIVO_2024[[#All],[Mail ]],0,0)</f>
        <v>0</v>
      </c>
      <c r="AQ280" s="54" cm="1">
        <f t="array" ref="AQ280">IF(ISBLANK(Contrato[[#This Row],[DEPENDENCIA ]]),0,IFERROR(_xlfn.XLOOKUP(Contrato[[#This Row],[DEPENDENCIA ]],[1]!PERSONAL_ACTIVO_2024[[#All],[Dependencia]],[1]!PERSONAL_ACTIVO_2024[[#All],[Mail ]],0,0),0))</f>
        <v>0</v>
      </c>
    </row>
    <row r="281" spans="1:43" s="54" customFormat="1" ht="34.5" customHeight="1" x14ac:dyDescent="0.25">
      <c r="A281" s="27" t="s">
        <v>716</v>
      </c>
      <c r="B281" s="26">
        <v>232</v>
      </c>
      <c r="C281" s="28" t="s">
        <v>717</v>
      </c>
      <c r="D281" s="64" t="s">
        <v>48</v>
      </c>
      <c r="E281" s="64" t="s">
        <v>48</v>
      </c>
      <c r="F281" s="114" t="s">
        <v>142</v>
      </c>
      <c r="G281" s="146">
        <v>0</v>
      </c>
      <c r="H281" s="130">
        <v>0</v>
      </c>
      <c r="I281" s="147">
        <v>0</v>
      </c>
      <c r="J281" s="148">
        <v>0</v>
      </c>
      <c r="K281" s="54">
        <v>0</v>
      </c>
      <c r="L281" s="96">
        <v>0</v>
      </c>
      <c r="M281" s="97"/>
      <c r="N281" s="98" t="str" cm="1">
        <f t="array" ref="N281">_xlfn.XLOOKUP(Contrato[[#This Row],[SUPERVISOR TITULAR]],[1]!PERSONAL_ACTIVO_2024[[#All],[Nombre completo]],[1]!PERSONAL_ACTIVO_2024[[#All],[Documento identidad]],"",0)</f>
        <v/>
      </c>
      <c r="O281" s="97"/>
      <c r="P281" s="99" t="str" cm="1">
        <f t="array" ref="P281">_xlfn.XLOOKUP(Contrato[[#This Row],[SUPERVISOR SUPLENTE ]],[1]!PERSONAL_ACTIVO_2024[[#All],[Nombre completo]],[1]!PERSONAL_ACTIVO_2024[[#All],[Documento identidad]],"",0)</f>
        <v/>
      </c>
      <c r="Q281" s="207">
        <v>0</v>
      </c>
      <c r="R281" s="42" t="str" cm="1">
        <f t="array" ref="R281">_xlfn.XLOOKUP(Contrato[[#This Row],[CDP]],[1]!DISPONIBILIDADES_2024[[#All],[consecutivo]],[1]!DISPONIBILIDADES_2024[[#All],[fecha_aprobacion]],"",0)</f>
        <v/>
      </c>
      <c r="S281" s="43">
        <f>SUMIF([1]!DISPONIBILIDADES_2024[[#All],[consecutivo]],Contrato[[#This Row],[CDP]],[1]!DISPONIBILIDADES_2024[[#All],[valor_total_rubro]])</f>
        <v>0</v>
      </c>
      <c r="T281" s="44" t="str" cm="1">
        <f t="array" ref="T281">_xlfn.XLOOKUP(Contrato[[#This Row],[CONTRATO]]&amp;Contrato[[#This Row],[CDP]],[1]!Corr_Contr_CDP[[#All],[CONTRATO-CDP]],[1]!Corr_Contr_CDP[[#All],[CRP]],_xlfn.XLOOKUP(Contrato[[#This Row],[CDP]],[1]!COMPROMISOS_2024[[#All],[disponibilidad]],[1]!COMPROMISOS_2024[[#All],[consecutivo]],"",0),0)</f>
        <v/>
      </c>
      <c r="U281" s="45" t="str" cm="1">
        <f t="array" ref="U281">+_xlfn.XLOOKUP(Contrato[[#This Row],[RCP]],[1]!COMPROMISOS_2024[[#All],[consecutivo]],[1]!COMPROMISOS_2024[[#All],[fecha_aprobacion]],"",0)</f>
        <v/>
      </c>
      <c r="V281" s="46">
        <f>SUMIF([1]!COMPROMISOS_2024[[#All],[consecutivo]],Contrato[[#This Row],[RCP]],[1]!COMPROMISOS_2024[[#All],[valor_total]])</f>
        <v>0</v>
      </c>
      <c r="W281" s="47" t="s">
        <v>718</v>
      </c>
      <c r="X281" s="47" t="s">
        <v>718</v>
      </c>
      <c r="Y281" s="48" t="s">
        <v>48</v>
      </c>
      <c r="Z281" s="49" t="s">
        <v>48</v>
      </c>
      <c r="AA281" s="101"/>
      <c r="AB281" s="207">
        <v>0</v>
      </c>
      <c r="AC281" s="207">
        <v>0</v>
      </c>
      <c r="AD281" s="207">
        <v>0</v>
      </c>
      <c r="AE281" s="207">
        <v>0</v>
      </c>
      <c r="AF281" s="55" t="str">
        <f>TEXT(LEFT(Contrato[[#This Row],[CONTRATO]],3),"0")</f>
        <v>232</v>
      </c>
      <c r="AG281" s="55" t="str">
        <f>IF(LEN(Contrato[[#This Row],[Contrato2]])=3,Contrato[[#This Row],[Contrato2]],TEXT(Contrato[[#This Row],[Contrato2]],"000"))</f>
        <v>232</v>
      </c>
      <c r="AH281" s="56" t="str">
        <f ca="1">IFERROR(_xlfn.DAYS(Contrato[[#This Row],[Fecha Proyectada liquidación]],TODAY())/30,"")</f>
        <v/>
      </c>
      <c r="AI281" s="57" t="e">
        <f>+Contrato[[#This Row],[FECHA TERMINACIÓN ]]+120</f>
        <v>#VALUE!</v>
      </c>
      <c r="AK281" s="59" t="str">
        <f ca="1">IF(Contrato[[#This Row],[FECHA TERMINACIÓN ]]&lt;TODAY(), "Terminado",IF(ISNUMBER(Contrato[[#This Row],[Fecha Real de liquiidación ]]),"Liquidado",IF(Contrato[[#This Row],[FECHA TERMINACIÓN ]]&gt;=TODAY(),"En ejecución","")))</f>
        <v>En ejecución</v>
      </c>
      <c r="AL281" s="60">
        <f>SUMIF([1]!COMPROMISOS_2024[[#All],[consecutivo]],Contrato[[#This Row],[RCP]],[1]!COMPROMISOS_2024[[#All],[Total pagado]])</f>
        <v>0</v>
      </c>
      <c r="AM281" s="61">
        <f>IFERROR(Contrato[[#This Row],[Pagos]]/Contrato[[#This Row],[VALOR CONTRATO]],0)</f>
        <v>0</v>
      </c>
      <c r="AN281" s="104">
        <f>+Contrato[[#This Row],[VALOR CONTRATO]]-Contrato[[#This Row],[Pagos]]</f>
        <v>0</v>
      </c>
      <c r="AO281" s="54" cm="1">
        <f t="array" ref="AO281">_xlfn.XLOOKUP(Contrato[[#This Row],[DOCUMENTO ]],[1]!PERSONAL_ACTIVO_2024[[#All],[Documento identidad]],[1]!PERSONAL_ACTIVO_2024[[#All],[Mail ]],0,0)</f>
        <v>0</v>
      </c>
      <c r="AP281" s="54" cm="1">
        <f t="array" ref="AP281">_xlfn.XLOOKUP(Contrato[[#This Row],[DOCUMENTO]],[1]!PERSONAL_ACTIVO_2024[[#All],[Documento identidad]],[1]!PERSONAL_ACTIVO_2024[[#All],[Mail ]],0,0)</f>
        <v>0</v>
      </c>
      <c r="AQ281" s="54" cm="1">
        <f t="array" ref="AQ281">IF(ISBLANK(Contrato[[#This Row],[DEPENDENCIA ]]),0,IFERROR(_xlfn.XLOOKUP(Contrato[[#This Row],[DEPENDENCIA ]],[1]!PERSONAL_ACTIVO_2024[[#All],[Dependencia]],[1]!PERSONAL_ACTIVO_2024[[#All],[Mail ]],0,0),0))</f>
        <v>0</v>
      </c>
    </row>
    <row r="282" spans="1:43" s="54" customFormat="1" ht="34.5" customHeight="1" x14ac:dyDescent="0.25">
      <c r="A282" s="27">
        <v>591</v>
      </c>
      <c r="B282" s="26">
        <v>233</v>
      </c>
      <c r="C282" s="28" t="s">
        <v>870</v>
      </c>
      <c r="D282" s="81" t="s">
        <v>132</v>
      </c>
      <c r="E282" s="64" t="s">
        <v>111</v>
      </c>
      <c r="F282" s="114" t="s">
        <v>142</v>
      </c>
      <c r="G282" s="146" t="s">
        <v>871</v>
      </c>
      <c r="H282" s="130">
        <v>98569305</v>
      </c>
      <c r="I282" s="147">
        <v>6879081</v>
      </c>
      <c r="J282" s="148">
        <v>56714027</v>
      </c>
      <c r="K282" s="69" t="s">
        <v>721</v>
      </c>
      <c r="L282" s="96" t="s">
        <v>50</v>
      </c>
      <c r="M282" s="97" t="s">
        <v>751</v>
      </c>
      <c r="N282" s="98" cm="1">
        <f t="array" ref="N282">_xlfn.XLOOKUP(Contrato[[#This Row],[SUPERVISOR TITULAR]],[1]!PERSONAL_ACTIVO_2024[[#All],[Nombre completo]],[1]!PERSONAL_ACTIVO_2024[[#All],[Documento identidad]],"",0)</f>
        <v>1027954329</v>
      </c>
      <c r="O282" s="97" t="s">
        <v>730</v>
      </c>
      <c r="P282" s="99" cm="1">
        <f t="array" ref="P282">_xlfn.XLOOKUP(Contrato[[#This Row],[SUPERVISOR SUPLENTE ]],[1]!PERSONAL_ACTIVO_2024[[#All],[Nombre completo]],[1]!PERSONAL_ACTIVO_2024[[#All],[Documento identidad]],"",0)</f>
        <v>43671828</v>
      </c>
      <c r="Q282" s="159">
        <v>312</v>
      </c>
      <c r="R282" s="42" t="str" cm="1">
        <f t="array" ref="R282">_xlfn.XLOOKUP(Contrato[[#This Row],[CDP]],[1]!DISPONIBILIDADES_2024[[#All],[consecutivo]],[1]!DISPONIBILIDADES_2024[[#All],[fecha_aprobacion]],"",0)</f>
        <v>12/03/2024 13:00</v>
      </c>
      <c r="S282" s="43">
        <f>SUMIF([1]!DISPONIBILIDADES_2024[[#All],[consecutivo]],Contrato[[#This Row],[CDP]],[1]!DISPONIBILIDADES_2024[[#All],[valor_total_rubro]])</f>
        <v>0</v>
      </c>
      <c r="T282" s="44" cm="1">
        <f t="array" ref="T282">_xlfn.XLOOKUP(Contrato[[#This Row],[CONTRATO]]&amp;Contrato[[#This Row],[CDP]],[1]!Corr_Contr_CDP[[#All],[CONTRATO-CDP]],[1]!Corr_Contr_CDP[[#All],[CRP]],_xlfn.XLOOKUP(Contrato[[#This Row],[CDP]],[1]!COMPROMISOS_2024[[#All],[disponibilidad]],[1]!COMPROMISOS_2024[[#All],[consecutivo]],"",0),0)</f>
        <v>2346</v>
      </c>
      <c r="U282" s="45" t="str" cm="1">
        <f t="array" ref="U282">+_xlfn.XLOOKUP(Contrato[[#This Row],[RCP]],[1]!COMPROMISOS_2024[[#All],[consecutivo]],[1]!COMPROMISOS_2024[[#All],[fecha_aprobacion]],"",0)</f>
        <v>9/04/2024 14:28</v>
      </c>
      <c r="V282" s="46">
        <f>SUMIF([1]!COMPROMISOS_2024[[#All],[consecutivo]],Contrato[[#This Row],[RCP]],[1]!COMPROMISOS_2024[[#All],[valor_total]])</f>
        <v>56714027</v>
      </c>
      <c r="W282" s="47">
        <v>45390</v>
      </c>
      <c r="X282" s="47">
        <v>45390</v>
      </c>
      <c r="Y282" s="48">
        <v>45391</v>
      </c>
      <c r="Z282" s="49">
        <v>45588</v>
      </c>
      <c r="AA282" s="123" t="s">
        <v>872</v>
      </c>
      <c r="AB282" s="91" t="s">
        <v>858</v>
      </c>
      <c r="AC282" s="91"/>
      <c r="AD282" s="103">
        <v>202000004159</v>
      </c>
      <c r="AE282" s="54" t="s">
        <v>75</v>
      </c>
      <c r="AF282" s="55" t="str">
        <f>TEXT(LEFT(Contrato[[#This Row],[CONTRATO]],3),"0")</f>
        <v>233</v>
      </c>
      <c r="AG282" s="55" t="str">
        <f>IF(LEN(Contrato[[#This Row],[Contrato2]])=3,Contrato[[#This Row],[Contrato2]],TEXT(Contrato[[#This Row],[Contrato2]],"000"))</f>
        <v>233</v>
      </c>
      <c r="AH282" s="56">
        <f ca="1">IFERROR(_xlfn.DAYS(Contrato[[#This Row],[Fecha Proyectada liquidación]],TODAY())/30,"")</f>
        <v>-0.16666666666666666</v>
      </c>
      <c r="AI282" s="57">
        <f>+Contrato[[#This Row],[FECHA TERMINACIÓN ]]+120</f>
        <v>45708</v>
      </c>
      <c r="AK282" s="59" t="str">
        <f ca="1">IF(Contrato[[#This Row],[FECHA TERMINACIÓN ]]&lt;TODAY(), "Terminado",IF(ISNUMBER(Contrato[[#This Row],[Fecha Real de liquiidación ]]),"Liquidado",IF(Contrato[[#This Row],[FECHA TERMINACIÓN ]]&gt;=TODAY(),"En ejecución","")))</f>
        <v>Terminado</v>
      </c>
      <c r="AL282" s="60">
        <f>SUMIF([1]!COMPROMISOS_2024[[#All],[consecutivo]],Contrato[[#This Row],[RCP]],[1]!COMPROMISOS_2024[[#All],[Total pagado]])</f>
        <v>54504294</v>
      </c>
      <c r="AM282" s="61">
        <f>IFERROR(Contrato[[#This Row],[Pagos]]/Contrato[[#This Row],[VALOR CONTRATO]],0)</f>
        <v>0.96103727566374364</v>
      </c>
      <c r="AN282" s="104">
        <f>+Contrato[[#This Row],[VALOR CONTRATO]]-Contrato[[#This Row],[Pagos]]</f>
        <v>2209733</v>
      </c>
      <c r="AO282" s="54" t="str" cm="1">
        <f t="array" ref="AO282">_xlfn.XLOOKUP(Contrato[[#This Row],[DOCUMENTO ]],[1]!PERSONAL_ACTIVO_2024[[#All],[Documento identidad]],[1]!PERSONAL_ACTIVO_2024[[#All],[Mail ]],0,0)</f>
        <v>bocampo@indeportesantioquia.gov.co</v>
      </c>
      <c r="AP282" s="54" t="str" cm="1">
        <f t="array" ref="AP282">_xlfn.XLOOKUP(Contrato[[#This Row],[DOCUMENTO]],[1]!PERSONAL_ACTIVO_2024[[#All],[Documento identidad]],[1]!PERSONAL_ACTIVO_2024[[#All],[Mail ]],0,0)</f>
        <v>mquintero@indeportesantioquia.gov.co</v>
      </c>
      <c r="AQ282" s="54" t="str" cm="1">
        <f t="array" ref="AQ282">IF(ISBLANK(Contrato[[#This Row],[DEPENDENCIA ]]),0,IFERROR(_xlfn.XLOOKUP(Contrato[[#This Row],[DEPENDENCIA ]],[1]!PERSONAL_ACTIVO_2024[[#All],[Dependencia]],[1]!PERSONAL_ACTIVO_2024[[#All],[Mail ]],0,0),0))</f>
        <v>fcardona@indeportesantioquia.gov.co</v>
      </c>
    </row>
    <row r="283" spans="1:43" s="54" customFormat="1" ht="34.5" customHeight="1" x14ac:dyDescent="0.25">
      <c r="A283" s="27">
        <v>1162</v>
      </c>
      <c r="B283" s="26">
        <v>233</v>
      </c>
      <c r="C283" s="28" t="s">
        <v>873</v>
      </c>
      <c r="D283" s="81" t="s">
        <v>132</v>
      </c>
      <c r="E283" s="64" t="s">
        <v>117</v>
      </c>
      <c r="F283" s="114" t="s">
        <v>142</v>
      </c>
      <c r="G283" s="146" t="s">
        <v>871</v>
      </c>
      <c r="H283" s="130">
        <v>98569305</v>
      </c>
      <c r="I283" s="147">
        <v>6879081</v>
      </c>
      <c r="J283" s="148">
        <v>16133978</v>
      </c>
      <c r="K283" s="69" t="s">
        <v>874</v>
      </c>
      <c r="L283" s="96" t="s">
        <v>842</v>
      </c>
      <c r="M283" s="97" t="s">
        <v>751</v>
      </c>
      <c r="N283" s="98" cm="1">
        <f t="array" ref="N283">_xlfn.XLOOKUP(Contrato[[#This Row],[SUPERVISOR TITULAR]],[1]!PERSONAL_ACTIVO_2024[[#All],[Nombre completo]],[1]!PERSONAL_ACTIVO_2024[[#All],[Documento identidad]],"",0)</f>
        <v>1027954329</v>
      </c>
      <c r="O283" s="97" t="s">
        <v>730</v>
      </c>
      <c r="P283" s="99" cm="1">
        <f t="array" ref="P283">_xlfn.XLOOKUP(Contrato[[#This Row],[SUPERVISOR SUPLENTE ]],[1]!PERSONAL_ACTIVO_2024[[#All],[Nombre completo]],[1]!PERSONAL_ACTIVO_2024[[#All],[Documento identidad]],"",0)</f>
        <v>43671828</v>
      </c>
      <c r="Q283" s="159">
        <v>961</v>
      </c>
      <c r="R283" s="42" t="str" cm="1">
        <f t="array" ref="R283">_xlfn.XLOOKUP(Contrato[[#This Row],[CDP]],[1]!DISPONIBILIDADES_2024[[#All],[consecutivo]],[1]!DISPONIBILIDADES_2024[[#All],[fecha_aprobacion]],"",0)</f>
        <v>17/09/2024 17:13</v>
      </c>
      <c r="S283" s="43">
        <f>SUMIF([1]!DISPONIBILIDADES_2024[[#All],[consecutivo]],Contrato[[#This Row],[CDP]],[1]!DISPONIBILIDADES_2024[[#All],[valor_total_rubro]])</f>
        <v>0</v>
      </c>
      <c r="T283" s="44" cm="1">
        <f t="array" ref="T283">_xlfn.XLOOKUP(Contrato[[#This Row],[CONTRATO]]&amp;Contrato[[#This Row],[CDP]],[1]!Corr_Contr_CDP[[#All],[CONTRATO-CDP]],[1]!Corr_Contr_CDP[[#All],[CRP]],_xlfn.XLOOKUP(Contrato[[#This Row],[CDP]],[1]!COMPROMISOS_2024[[#All],[disponibilidad]],[1]!COMPROMISOS_2024[[#All],[consecutivo]],"",0),0)</f>
        <v>11108</v>
      </c>
      <c r="U283" s="45" t="str" cm="1">
        <f t="array" ref="U283">+_xlfn.XLOOKUP(Contrato[[#This Row],[RCP]],[1]!COMPROMISOS_2024[[#All],[consecutivo]],[1]!COMPROMISOS_2024[[#All],[fecha_aprobacion]],"",0)</f>
        <v>23/10/2024 16:41</v>
      </c>
      <c r="V283" s="46">
        <f>SUMIF([1]!COMPROMISOS_2024[[#All],[consecutivo]],Contrato[[#This Row],[RCP]],[1]!COMPROMISOS_2024[[#All],[valor_total]])</f>
        <v>16133978</v>
      </c>
      <c r="W283" s="47">
        <v>45587</v>
      </c>
      <c r="X283" s="47">
        <v>45589</v>
      </c>
      <c r="Y283" s="48">
        <v>45589</v>
      </c>
      <c r="Z283" s="49">
        <v>45656</v>
      </c>
      <c r="AA283" s="123"/>
      <c r="AB283" s="91" t="s">
        <v>875</v>
      </c>
      <c r="AC283" s="91"/>
      <c r="AD283" s="103">
        <v>202000004159</v>
      </c>
      <c r="AE283" s="54" t="s">
        <v>75</v>
      </c>
      <c r="AF283" s="55" t="str">
        <f>TEXT(LEFT(Contrato[[#This Row],[CONTRATO]],3),"0")</f>
        <v>233</v>
      </c>
      <c r="AG283" s="55" t="str">
        <f>IF(LEN(Contrato[[#This Row],[Contrato2]])=3,Contrato[[#This Row],[Contrato2]],TEXT(Contrato[[#This Row],[Contrato2]],"000"))</f>
        <v>233</v>
      </c>
      <c r="AH283" s="56">
        <f ca="1">IFERROR(_xlfn.DAYS(Contrato[[#This Row],[Fecha Proyectada liquidación]],TODAY())/30,"")</f>
        <v>2.1</v>
      </c>
      <c r="AI283" s="57">
        <f>+Contrato[[#This Row],[FECHA TERMINACIÓN ]]+120</f>
        <v>45776</v>
      </c>
      <c r="AK283" s="59" t="str">
        <f ca="1">IF(Contrato[[#This Row],[FECHA TERMINACIÓN ]]&lt;TODAY(), "Terminado",IF(ISNUMBER(Contrato[[#This Row],[Fecha Real de liquiidación ]]),"Liquidado",IF(Contrato[[#This Row],[FECHA TERMINACIÓN ]]&gt;=TODAY(),"En ejecución","")))</f>
        <v>Terminado</v>
      </c>
      <c r="AL283" s="60">
        <f>SUMIF([1]!COMPROMISOS_2024[[#All],[consecutivo]],Contrato[[#This Row],[RCP]],[1]!COMPROMISOS_2024[[#All],[Total pagado]])</f>
        <v>15363281</v>
      </c>
      <c r="AM283" s="61">
        <f>IFERROR(Contrato[[#This Row],[Pagos]]/Contrato[[#This Row],[VALOR CONTRATO]],0)</f>
        <v>0.95223143356213824</v>
      </c>
      <c r="AN283" s="104">
        <f>+Contrato[[#This Row],[VALOR CONTRATO]]-Contrato[[#This Row],[Pagos]]</f>
        <v>770697</v>
      </c>
      <c r="AO283" s="54" t="str" cm="1">
        <f t="array" ref="AO283">_xlfn.XLOOKUP(Contrato[[#This Row],[DOCUMENTO ]],[1]!PERSONAL_ACTIVO_2024[[#All],[Documento identidad]],[1]!PERSONAL_ACTIVO_2024[[#All],[Mail ]],0,0)</f>
        <v>bocampo@indeportesantioquia.gov.co</v>
      </c>
      <c r="AP283" s="54" t="str" cm="1">
        <f t="array" ref="AP283">_xlfn.XLOOKUP(Contrato[[#This Row],[DOCUMENTO]],[1]!PERSONAL_ACTIVO_2024[[#All],[Documento identidad]],[1]!PERSONAL_ACTIVO_2024[[#All],[Mail ]],0,0)</f>
        <v>mquintero@indeportesantioquia.gov.co</v>
      </c>
      <c r="AQ283" s="54" t="str" cm="1">
        <f t="array" ref="AQ283">IF(ISBLANK(Contrato[[#This Row],[DEPENDENCIA ]]),0,IFERROR(_xlfn.XLOOKUP(Contrato[[#This Row],[DEPENDENCIA ]],[1]!PERSONAL_ACTIVO_2024[[#All],[Dependencia]],[1]!PERSONAL_ACTIVO_2024[[#All],[Mail ]],0,0),0))</f>
        <v>fcardona@indeportesantioquia.gov.co</v>
      </c>
    </row>
    <row r="284" spans="1:43" s="54" customFormat="1" ht="34.5" customHeight="1" x14ac:dyDescent="0.25">
      <c r="A284" s="27">
        <v>623</v>
      </c>
      <c r="B284" s="26">
        <v>234</v>
      </c>
      <c r="C284" s="28" t="s">
        <v>876</v>
      </c>
      <c r="D284" s="81" t="s">
        <v>123</v>
      </c>
      <c r="E284" s="64" t="s">
        <v>111</v>
      </c>
      <c r="F284" s="114" t="s">
        <v>142</v>
      </c>
      <c r="G284" s="146" t="s">
        <v>877</v>
      </c>
      <c r="H284" s="130">
        <v>1036948806</v>
      </c>
      <c r="I284" s="147">
        <v>3986061</v>
      </c>
      <c r="J284" s="148">
        <v>23916366</v>
      </c>
      <c r="K284" s="54" t="s">
        <v>48</v>
      </c>
      <c r="L284" s="96" t="s">
        <v>50</v>
      </c>
      <c r="M284" s="97" t="s">
        <v>217</v>
      </c>
      <c r="N284" s="98" t="str" cm="1">
        <f t="array" ref="N284">_xlfn.XLOOKUP(Contrato[[#This Row],[SUPERVISOR TITULAR]],[1]!PERSONAL_ACTIVO_2024[[#All],[Nombre completo]],[1]!PERSONAL_ACTIVO_2024[[#All],[Documento identidad]],"",0)</f>
        <v/>
      </c>
      <c r="O284" s="97" t="s">
        <v>218</v>
      </c>
      <c r="P284" s="99" cm="1">
        <f t="array" ref="P284">_xlfn.XLOOKUP(Contrato[[#This Row],[SUPERVISOR SUPLENTE ]],[1]!PERSONAL_ACTIVO_2024[[#All],[Nombre completo]],[1]!PERSONAL_ACTIVO_2024[[#All],[Documento identidad]],"",0)</f>
        <v>98556206</v>
      </c>
      <c r="Q284" s="159">
        <v>332</v>
      </c>
      <c r="R284" s="42" t="str" cm="1">
        <f t="array" ref="R284">_xlfn.XLOOKUP(Contrato[[#This Row],[CDP]],[1]!DISPONIBILIDADES_2024[[#All],[consecutivo]],[1]!DISPONIBILIDADES_2024[[#All],[fecha_aprobacion]],"",0)</f>
        <v>14/03/2024 16:57</v>
      </c>
      <c r="S284" s="43">
        <f>SUMIF([1]!DISPONIBILIDADES_2024[[#All],[consecutivo]],Contrato[[#This Row],[CDP]],[1]!DISPONIBILIDADES_2024[[#All],[valor_total_rubro]])</f>
        <v>0</v>
      </c>
      <c r="T284" s="44" cm="1">
        <f t="array" ref="T284">_xlfn.XLOOKUP(Contrato[[#This Row],[CONTRATO]]&amp;Contrato[[#This Row],[CDP]],[1]!Corr_Contr_CDP[[#All],[CONTRATO-CDP]],[1]!Corr_Contr_CDP[[#All],[CRP]],_xlfn.XLOOKUP(Contrato[[#This Row],[CDP]],[1]!COMPROMISOS_2024[[#All],[disponibilidad]],[1]!COMPROMISOS_2024[[#All],[consecutivo]],"",0),0)</f>
        <v>2212</v>
      </c>
      <c r="U284" s="45" t="str" cm="1">
        <f t="array" ref="U284">+_xlfn.XLOOKUP(Contrato[[#This Row],[RCP]],[1]!COMPROMISOS_2024[[#All],[consecutivo]],[1]!COMPROMISOS_2024[[#All],[fecha_aprobacion]],"",0)</f>
        <v>3/04/2024 16:49</v>
      </c>
      <c r="V284" s="46">
        <f>SUMIF([1]!COMPROMISOS_2024[[#All],[consecutivo]],Contrato[[#This Row],[RCP]],[1]!COMPROMISOS_2024[[#All],[valor_total]])</f>
        <v>23916366</v>
      </c>
      <c r="W284" s="47">
        <v>45383</v>
      </c>
      <c r="X284" s="47">
        <v>45386</v>
      </c>
      <c r="Y284" s="48">
        <v>45385</v>
      </c>
      <c r="Z284" s="49">
        <v>45567</v>
      </c>
      <c r="AA284" s="123" t="s">
        <v>878</v>
      </c>
      <c r="AB284" s="91" t="s">
        <v>293</v>
      </c>
      <c r="AC284" s="91"/>
      <c r="AD284" s="103">
        <v>202000004160</v>
      </c>
      <c r="AE284" s="54" t="s">
        <v>75</v>
      </c>
      <c r="AF284" s="55" t="str">
        <f>TEXT(LEFT(Contrato[[#This Row],[CONTRATO]],3),"0")</f>
        <v>234</v>
      </c>
      <c r="AG284" s="55" t="str">
        <f>IF(LEN(Contrato[[#This Row],[Contrato2]])=3,Contrato[[#This Row],[Contrato2]],TEXT(Contrato[[#This Row],[Contrato2]],"000"))</f>
        <v>234</v>
      </c>
      <c r="AH284" s="56">
        <f ca="1">IFERROR(_xlfn.DAYS(Contrato[[#This Row],[Fecha Proyectada liquidación]],TODAY())/30,"")</f>
        <v>-0.8666666666666667</v>
      </c>
      <c r="AI284" s="57">
        <f>+Contrato[[#This Row],[FECHA TERMINACIÓN ]]+120</f>
        <v>45687</v>
      </c>
      <c r="AK284" s="59" t="str">
        <f ca="1">IF(Contrato[[#This Row],[FECHA TERMINACIÓN ]]&lt;TODAY(), "Terminado",IF(ISNUMBER(Contrato[[#This Row],[Fecha Real de liquiidación ]]),"Liquidado",IF(Contrato[[#This Row],[FECHA TERMINACIÓN ]]&gt;=TODAY(),"En ejecución","")))</f>
        <v>Terminado</v>
      </c>
      <c r="AL284" s="60">
        <f>SUMIF([1]!COMPROMISOS_2024[[#All],[consecutivo]],Contrato[[#This Row],[RCP]],[1]!COMPROMISOS_2024[[#All],[Total pagado]])</f>
        <v>23916366</v>
      </c>
      <c r="AM284" s="61">
        <f>IFERROR(Contrato[[#This Row],[Pagos]]/Contrato[[#This Row],[VALOR CONTRATO]],0)</f>
        <v>1</v>
      </c>
      <c r="AN284" s="104">
        <f>+Contrato[[#This Row],[VALOR CONTRATO]]-Contrato[[#This Row],[Pagos]]</f>
        <v>0</v>
      </c>
      <c r="AO284" s="54" cm="1">
        <f t="array" ref="AO284">_xlfn.XLOOKUP(Contrato[[#This Row],[DOCUMENTO ]],[1]!PERSONAL_ACTIVO_2024[[#All],[Documento identidad]],[1]!PERSONAL_ACTIVO_2024[[#All],[Mail ]],0,0)</f>
        <v>0</v>
      </c>
      <c r="AP284" s="54" t="str" cm="1">
        <f t="array" ref="AP284">_xlfn.XLOOKUP(Contrato[[#This Row],[DOCUMENTO]],[1]!PERSONAL_ACTIVO_2024[[#All],[Documento identidad]],[1]!PERSONAL_ACTIVO_2024[[#All],[Mail ]],0,0)</f>
        <v>ahiguitae@indeportesantioquia.gov.co</v>
      </c>
      <c r="AQ284" s="54" cm="1">
        <f t="array" ref="AQ284">IF(ISBLANK(Contrato[[#This Row],[DEPENDENCIA ]]),0,IFERROR(_xlfn.XLOOKUP(Contrato[[#This Row],[DEPENDENCIA ]],[1]!PERSONAL_ACTIVO_2024[[#All],[Dependencia]],[1]!PERSONAL_ACTIVO_2024[[#All],[Mail ]],0,0),0))</f>
        <v>0</v>
      </c>
    </row>
    <row r="285" spans="1:43" s="54" customFormat="1" ht="34.5" customHeight="1" x14ac:dyDescent="0.25">
      <c r="A285" s="54">
        <v>1197</v>
      </c>
      <c r="B285" s="26">
        <v>234</v>
      </c>
      <c r="C285" s="28" t="s">
        <v>879</v>
      </c>
      <c r="D285" s="81" t="s">
        <v>123</v>
      </c>
      <c r="E285" s="64" t="s">
        <v>117</v>
      </c>
      <c r="F285" s="114" t="s">
        <v>142</v>
      </c>
      <c r="G285" s="146" t="s">
        <v>877</v>
      </c>
      <c r="H285" s="130">
        <v>1036948806</v>
      </c>
      <c r="I285" s="147">
        <v>3986061</v>
      </c>
      <c r="J285" s="95">
        <v>11559577</v>
      </c>
      <c r="K285" s="54" t="s">
        <v>45</v>
      </c>
      <c r="L285" s="96" t="s">
        <v>105</v>
      </c>
      <c r="M285" s="97" t="s">
        <v>217</v>
      </c>
      <c r="N285" s="108" t="str" cm="1">
        <f t="array" ref="N285">_xlfn.XLOOKUP(Contrato[[#This Row],[SUPERVISOR TITULAR]],[1]!PERSONAL_ACTIVO_2024[[#All],[Nombre completo]],[1]!PERSONAL_ACTIVO_2024[[#All],[Documento identidad]],"",0)</f>
        <v/>
      </c>
      <c r="O285" s="97" t="s">
        <v>218</v>
      </c>
      <c r="P285" s="40" cm="1">
        <f t="array" ref="P285">_xlfn.XLOOKUP(Contrato[[#This Row],[SUPERVISOR SUPLENTE ]],[1]!PERSONAL_ACTIVO_2024[[#All],[Nombre completo]],[1]!PERSONAL_ACTIVO_2024[[#All],[Documento identidad]],"",0)</f>
        <v>98556206</v>
      </c>
      <c r="Q285" s="100">
        <v>1009</v>
      </c>
      <c r="R285" s="42" t="str" cm="1">
        <f t="array" ref="R285">_xlfn.XLOOKUP(Contrato[[#This Row],[CDP]],[1]!DISPONIBILIDADES_2024[[#All],[consecutivo]],[1]!DISPONIBILIDADES_2024[[#All],[fecha_aprobacion]],"",0)</f>
        <v>24/09/2024 11:55</v>
      </c>
      <c r="S285" s="43">
        <f>SUMIF([1]!DISPONIBILIDADES_2024[[#All],[consecutivo]],Contrato[[#This Row],[CDP]],[1]!DISPONIBILIDADES_2024[[#All],[valor_total_rubro]])</f>
        <v>0</v>
      </c>
      <c r="T285" s="44" cm="1">
        <f t="array" ref="T285">_xlfn.XLOOKUP(Contrato[[#This Row],[CONTRATO]]&amp;Contrato[[#This Row],[CDP]],[1]!Corr_Contr_CDP[[#All],[CONTRATO-CDP]],[1]!Corr_Contr_CDP[[#All],[CRP]],_xlfn.XLOOKUP(Contrato[[#This Row],[CDP]],[1]!COMPROMISOS_2024[[#All],[disponibilidad]],[1]!COMPROMISOS_2024[[#All],[consecutivo]],"",0),0)</f>
        <v>9898</v>
      </c>
      <c r="U285" s="45" t="str" cm="1">
        <f t="array" ref="U285">+_xlfn.XLOOKUP(Contrato[[#This Row],[RCP]],[1]!COMPROMISOS_2024[[#All],[consecutivo]],[1]!COMPROMISOS_2024[[#All],[fecha_aprobacion]],"",0)</f>
        <v>2/10/2024 16:40</v>
      </c>
      <c r="V285" s="46">
        <f>SUMIF([1]!COMPROMISOS_2024[[#All],[consecutivo]],Contrato[[#This Row],[RCP]],[1]!COMPROMISOS_2024[[#All],[valor_total]])</f>
        <v>11559577</v>
      </c>
      <c r="W285" s="47">
        <v>45565</v>
      </c>
      <c r="X285" s="47">
        <v>45386</v>
      </c>
      <c r="Y285" s="48">
        <v>45568</v>
      </c>
      <c r="Z285" s="49">
        <v>45657</v>
      </c>
      <c r="AA285" s="223"/>
      <c r="AB285" s="91" t="s">
        <v>636</v>
      </c>
      <c r="AC285" s="30"/>
      <c r="AD285" s="103"/>
      <c r="AF285" s="55" t="str">
        <f>TEXT(LEFT(Contrato[[#This Row],[CONTRATO]],3),"0")</f>
        <v>234</v>
      </c>
      <c r="AG285" s="55" t="str">
        <f>IF(LEN(Contrato[[#This Row],[Contrato2]])=3,Contrato[[#This Row],[Contrato2]],TEXT(Contrato[[#This Row],[Contrato2]],"000"))</f>
        <v>234</v>
      </c>
      <c r="AH285" s="56">
        <f ca="1">IFERROR(_xlfn.DAYS(Contrato[[#This Row],[Fecha Proyectada liquidación]],TODAY())/30,"")</f>
        <v>2.1333333333333333</v>
      </c>
      <c r="AI285" s="57">
        <f>+Contrato[[#This Row],[FECHA TERMINACIÓN ]]+120</f>
        <v>45777</v>
      </c>
      <c r="AK285" s="59" t="str">
        <f ca="1">IF(Contrato[[#This Row],[FECHA TERMINACIÓN ]]&lt;TODAY(), "Terminado",IF(ISNUMBER(Contrato[[#This Row],[Fecha Real de liquiidación ]]),"Liquidado",IF(Contrato[[#This Row],[FECHA TERMINACIÓN ]]&gt;=TODAY(),"En ejecución","")))</f>
        <v>Terminado</v>
      </c>
      <c r="AL285" s="60">
        <f>SUMIF([1]!COMPROMISOS_2024[[#All],[consecutivo]],Contrato[[#This Row],[RCP]],[1]!COMPROMISOS_2024[[#All],[Total pagado]])</f>
        <v>11559576</v>
      </c>
      <c r="AM285" s="61">
        <f>IFERROR(Contrato[[#This Row],[Pagos]]/Contrato[[#This Row],[VALOR CONTRATO]],0)</f>
        <v>0.99999991349164419</v>
      </c>
      <c r="AN285" s="104">
        <f>+Contrato[[#This Row],[VALOR CONTRATO]]-Contrato[[#This Row],[Pagos]]</f>
        <v>1</v>
      </c>
      <c r="AO285" s="54" cm="1">
        <f t="array" ref="AO285">_xlfn.XLOOKUP(Contrato[[#This Row],[DOCUMENTO ]],[1]!PERSONAL_ACTIVO_2024[[#All],[Documento identidad]],[1]!PERSONAL_ACTIVO_2024[[#All],[Mail ]],0,0)</f>
        <v>0</v>
      </c>
      <c r="AP285" s="54" t="str" cm="1">
        <f t="array" ref="AP285">_xlfn.XLOOKUP(Contrato[[#This Row],[DOCUMENTO]],[1]!PERSONAL_ACTIVO_2024[[#All],[Documento identidad]],[1]!PERSONAL_ACTIVO_2024[[#All],[Mail ]],0,0)</f>
        <v>ahiguitae@indeportesantioquia.gov.co</v>
      </c>
      <c r="AQ285" s="54" cm="1">
        <f t="array" ref="AQ285">IF(ISBLANK(Contrato[[#This Row],[DEPENDENCIA ]]),0,IFERROR(_xlfn.XLOOKUP(Contrato[[#This Row],[DEPENDENCIA ]],[1]!PERSONAL_ACTIVO_2024[[#All],[Dependencia]],[1]!PERSONAL_ACTIVO_2024[[#All],[Mail ]],0,0),0))</f>
        <v>0</v>
      </c>
    </row>
    <row r="286" spans="1:43" s="54" customFormat="1" ht="34.5" customHeight="1" x14ac:dyDescent="0.25">
      <c r="A286" s="27">
        <v>550</v>
      </c>
      <c r="B286" s="26">
        <v>235</v>
      </c>
      <c r="C286" s="28" t="s">
        <v>880</v>
      </c>
      <c r="D286" s="81" t="s">
        <v>132</v>
      </c>
      <c r="E286" s="64" t="s">
        <v>111</v>
      </c>
      <c r="F286" s="114" t="s">
        <v>142</v>
      </c>
      <c r="G286" s="146" t="s">
        <v>881</v>
      </c>
      <c r="H286" s="130">
        <v>1110557942</v>
      </c>
      <c r="I286" s="147">
        <v>6879081</v>
      </c>
      <c r="J286" s="148">
        <v>58153567</v>
      </c>
      <c r="K286" s="69" t="s">
        <v>771</v>
      </c>
      <c r="L286" s="96" t="s">
        <v>50</v>
      </c>
      <c r="M286" s="97" t="s">
        <v>757</v>
      </c>
      <c r="N286" s="98" cm="1">
        <f t="array" ref="N286">_xlfn.XLOOKUP(Contrato[[#This Row],[SUPERVISOR TITULAR]],[1]!PERSONAL_ACTIVO_2024[[#All],[Nombre completo]],[1]!PERSONAL_ACTIVO_2024[[#All],[Documento identidad]],"",0)</f>
        <v>1083014881</v>
      </c>
      <c r="O286" s="97" t="s">
        <v>622</v>
      </c>
      <c r="P286" s="99" cm="1">
        <f t="array" ref="P286">_xlfn.XLOOKUP(Contrato[[#This Row],[SUPERVISOR SUPLENTE ]],[1]!PERSONAL_ACTIVO_2024[[#All],[Nombre completo]],[1]!PERSONAL_ACTIVO_2024[[#All],[Documento identidad]],"",0)</f>
        <v>3567952</v>
      </c>
      <c r="Q286" s="159">
        <v>333</v>
      </c>
      <c r="R286" s="42" t="str" cm="1">
        <f t="array" ref="R286">_xlfn.XLOOKUP(Contrato[[#This Row],[CDP]],[1]!DISPONIBILIDADES_2024[[#All],[consecutivo]],[1]!DISPONIBILIDADES_2024[[#All],[fecha_aprobacion]],"",0)</f>
        <v>14/03/2024 17:00</v>
      </c>
      <c r="S286" s="43">
        <f>SUMIF([1]!DISPONIBILIDADES_2024[[#All],[consecutivo]],Contrato[[#This Row],[CDP]],[1]!DISPONIBILIDADES_2024[[#All],[valor_total_rubro]])</f>
        <v>0</v>
      </c>
      <c r="T286" s="44" cm="1">
        <f t="array" ref="T286">_xlfn.XLOOKUP(Contrato[[#This Row],[CONTRATO]]&amp;Contrato[[#This Row],[CDP]],[1]!Corr_Contr_CDP[[#All],[CONTRATO-CDP]],[1]!Corr_Contr_CDP[[#All],[CRP]],_xlfn.XLOOKUP(Contrato[[#This Row],[CDP]],[1]!COMPROMISOS_2024[[#All],[disponibilidad]],[1]!COMPROMISOS_2024[[#All],[consecutivo]],"",0),0)</f>
        <v>2347</v>
      </c>
      <c r="U286" s="45" t="str" cm="1">
        <f t="array" ref="U286">+_xlfn.XLOOKUP(Contrato[[#This Row],[RCP]],[1]!COMPROMISOS_2024[[#All],[consecutivo]],[1]!COMPROMISOS_2024[[#All],[fecha_aprobacion]],"",0)</f>
        <v>9/04/2024 14:33</v>
      </c>
      <c r="V286" s="46">
        <f>SUMIF([1]!COMPROMISOS_2024[[#All],[consecutivo]],Contrato[[#This Row],[RCP]],[1]!COMPROMISOS_2024[[#All],[valor_total]])</f>
        <v>58153567</v>
      </c>
      <c r="W286" s="47">
        <v>45390</v>
      </c>
      <c r="X286" s="47">
        <v>45390</v>
      </c>
      <c r="Y286" s="48">
        <v>45391</v>
      </c>
      <c r="Z286" s="49">
        <v>45604</v>
      </c>
      <c r="AA286" s="123" t="s">
        <v>882</v>
      </c>
      <c r="AB286" s="91" t="s">
        <v>264</v>
      </c>
      <c r="AC286" s="91"/>
      <c r="AD286" s="103">
        <v>202000004161</v>
      </c>
      <c r="AE286" s="54" t="s">
        <v>75</v>
      </c>
      <c r="AF286" s="55" t="str">
        <f>TEXT(LEFT(Contrato[[#This Row],[CONTRATO]],3),"0")</f>
        <v>235</v>
      </c>
      <c r="AG286" s="55" t="str">
        <f>IF(LEN(Contrato[[#This Row],[Contrato2]])=3,Contrato[[#This Row],[Contrato2]],TEXT(Contrato[[#This Row],[Contrato2]],"000"))</f>
        <v>235</v>
      </c>
      <c r="AH286" s="56">
        <f ca="1">IFERROR(_xlfn.DAYS(Contrato[[#This Row],[Fecha Proyectada liquidación]],TODAY())/30,"")</f>
        <v>0.36666666666666664</v>
      </c>
      <c r="AI286" s="57">
        <f>+Contrato[[#This Row],[FECHA TERMINACIÓN ]]+120</f>
        <v>45724</v>
      </c>
      <c r="AK286" s="59" t="str">
        <f ca="1">IF(Contrato[[#This Row],[FECHA TERMINACIÓN ]]&lt;TODAY(), "Terminado",IF(ISNUMBER(Contrato[[#This Row],[Fecha Real de liquiidación ]]),"Liquidado",IF(Contrato[[#This Row],[FECHA TERMINACIÓN ]]&gt;=TODAY(),"En ejecución","")))</f>
        <v>Terminado</v>
      </c>
      <c r="AL286" s="60">
        <f>SUMIF([1]!COMPROMISOS_2024[[#All],[consecutivo]],Contrato[[#This Row],[RCP]],[1]!COMPROMISOS_2024[[#All],[Total pagado]])</f>
        <v>58153567</v>
      </c>
      <c r="AM286" s="61">
        <f>IFERROR(Contrato[[#This Row],[Pagos]]/Contrato[[#This Row],[VALOR CONTRATO]],0)</f>
        <v>1</v>
      </c>
      <c r="AN286" s="104">
        <f>+Contrato[[#This Row],[VALOR CONTRATO]]-Contrato[[#This Row],[Pagos]]</f>
        <v>0</v>
      </c>
      <c r="AO286" s="54" t="str" cm="1">
        <f t="array" ref="AO286">_xlfn.XLOOKUP(Contrato[[#This Row],[DOCUMENTO ]],[1]!PERSONAL_ACTIVO_2024[[#All],[Documento identidad]],[1]!PERSONAL_ACTIVO_2024[[#All],[Mail ]],0,0)</f>
        <v>ovalencia@indeportesantioquia.gov.co</v>
      </c>
      <c r="AP286" s="54" t="str" cm="1">
        <f t="array" ref="AP286">_xlfn.XLOOKUP(Contrato[[#This Row],[DOCUMENTO]],[1]!PERSONAL_ACTIVO_2024[[#All],[Documento identidad]],[1]!PERSONAL_ACTIVO_2024[[#All],[Mail ]],0,0)</f>
        <v>farango@indeportesantioquia.gov.co</v>
      </c>
      <c r="AQ286" s="54" t="str" cm="1">
        <f t="array" ref="AQ286">IF(ISBLANK(Contrato[[#This Row],[DEPENDENCIA ]]),0,IFERROR(_xlfn.XLOOKUP(Contrato[[#This Row],[DEPENDENCIA ]],[1]!PERSONAL_ACTIVO_2024[[#All],[Dependencia]],[1]!PERSONAL_ACTIVO_2024[[#All],[Mail ]],0,0),0))</f>
        <v>fcardona@indeportesantioquia.gov.co</v>
      </c>
    </row>
    <row r="287" spans="1:43" s="54" customFormat="1" ht="34.5" customHeight="1" x14ac:dyDescent="0.25">
      <c r="A287" s="54">
        <v>1143</v>
      </c>
      <c r="B287" s="26">
        <v>235</v>
      </c>
      <c r="C287" s="28" t="s">
        <v>883</v>
      </c>
      <c r="D287" s="81" t="s">
        <v>132</v>
      </c>
      <c r="E287" s="81" t="s">
        <v>117</v>
      </c>
      <c r="F287" s="114" t="s">
        <v>142</v>
      </c>
      <c r="G287" s="92" t="s">
        <v>881</v>
      </c>
      <c r="H287" s="130">
        <v>1110557942</v>
      </c>
      <c r="I287" s="147">
        <v>6879081</v>
      </c>
      <c r="J287" s="118">
        <v>16923740</v>
      </c>
      <c r="K287" s="69" t="s">
        <v>774</v>
      </c>
      <c r="L287" s="96" t="s">
        <v>61</v>
      </c>
      <c r="M287" s="97" t="s">
        <v>757</v>
      </c>
      <c r="N287" s="98" cm="1">
        <f t="array" ref="N287">_xlfn.XLOOKUP(Contrato[[#This Row],[SUPERVISOR TITULAR]],[1]!PERSONAL_ACTIVO_2024[[#All],[Nombre completo]],[1]!PERSONAL_ACTIVO_2024[[#All],[Documento identidad]],"",0)</f>
        <v>1083014881</v>
      </c>
      <c r="O287" s="97" t="s">
        <v>622</v>
      </c>
      <c r="P287" s="99" cm="1">
        <f t="array" ref="P287">_xlfn.XLOOKUP(Contrato[[#This Row],[SUPERVISOR SUPLENTE ]],[1]!PERSONAL_ACTIVO_2024[[#All],[Nombre completo]],[1]!PERSONAL_ACTIVO_2024[[#All],[Documento identidad]],"",0)</f>
        <v>3567952</v>
      </c>
      <c r="Q287" s="100">
        <v>936</v>
      </c>
      <c r="R287" s="42" t="str" cm="1">
        <f t="array" ref="R287">_xlfn.XLOOKUP(Contrato[[#This Row],[CDP]],[1]!DISPONIBILIDADES_2024[[#All],[consecutivo]],[1]!DISPONIBILIDADES_2024[[#All],[fecha_aprobacion]],"",0)</f>
        <v>11/09/2024 17:11</v>
      </c>
      <c r="S287" s="43">
        <f>SUMIF([1]!DISPONIBILIDADES_2024[[#All],[consecutivo]],Contrato[[#This Row],[CDP]],[1]!DISPONIBILIDADES_2024[[#All],[valor_total_rubro]])</f>
        <v>0</v>
      </c>
      <c r="T287" s="44" cm="1">
        <f t="array" ref="T287">_xlfn.XLOOKUP(Contrato[[#This Row],[CONTRATO]]&amp;Contrato[[#This Row],[CDP]],[1]!Corr_Contr_CDP[[#All],[CONTRATO-CDP]],[1]!Corr_Contr_CDP[[#All],[CRP]],_xlfn.XLOOKUP(Contrato[[#This Row],[CDP]],[1]!COMPROMISOS_2024[[#All],[disponibilidad]],[1]!COMPROMISOS_2024[[#All],[consecutivo]],"",0),0)</f>
        <v>11945</v>
      </c>
      <c r="U287" s="45" t="str" cm="1">
        <f t="array" ref="U287">+_xlfn.XLOOKUP(Contrato[[#This Row],[RCP]],[1]!COMPROMISOS_2024[[#All],[consecutivo]],[1]!COMPROMISOS_2024[[#All],[fecha_aprobacion]],"",0)</f>
        <v>8/11/2024 11:44</v>
      </c>
      <c r="V287" s="46">
        <f>SUMIF([1]!COMPROMISOS_2024[[#All],[consecutivo]],Contrato[[#This Row],[RCP]],[1]!COMPROMISOS_2024[[#All],[valor_total]])</f>
        <v>16923740</v>
      </c>
      <c r="W287" s="47">
        <v>45603</v>
      </c>
      <c r="X287" s="47">
        <v>45604</v>
      </c>
      <c r="Y287" s="48">
        <v>45605</v>
      </c>
      <c r="Z287" s="49">
        <v>45656</v>
      </c>
      <c r="AA287" s="123" t="s">
        <v>882</v>
      </c>
      <c r="AB287" s="91" t="s">
        <v>884</v>
      </c>
      <c r="AC287" s="91"/>
      <c r="AD287" s="224"/>
      <c r="AF287" s="55" t="str">
        <f>TEXT(LEFT(Contrato[[#This Row],[CONTRATO]],3),"0")</f>
        <v>235</v>
      </c>
      <c r="AG287" s="55" t="str">
        <f>IF(LEN(Contrato[[#This Row],[Contrato2]])=3,Contrato[[#This Row],[Contrato2]],TEXT(Contrato[[#This Row],[Contrato2]],"000"))</f>
        <v>235</v>
      </c>
      <c r="AH287" s="56">
        <f ca="1">IFERROR(_xlfn.DAYS(Contrato[[#This Row],[Fecha Proyectada liquidación]],TODAY())/30,"")</f>
        <v>2.1</v>
      </c>
      <c r="AI287" s="57">
        <f>+Contrato[[#This Row],[FECHA TERMINACIÓN ]]+120</f>
        <v>45776</v>
      </c>
      <c r="AK287" s="59" t="str">
        <f ca="1">IF(Contrato[[#This Row],[FECHA TERMINACIÓN ]]&lt;TODAY(), "Terminado",IF(ISNUMBER(Contrato[[#This Row],[Fecha Real de liquiidación ]]),"Liquidado",IF(Contrato[[#This Row],[FECHA TERMINACIÓN ]]&gt;=TODAY(),"En ejecución","")))</f>
        <v>Terminado</v>
      </c>
      <c r="AL287" s="60">
        <f>SUMIF([1]!COMPROMISOS_2024[[#All],[consecutivo]],Contrato[[#This Row],[RCP]],[1]!COMPROMISOS_2024[[#All],[Total pagado]])</f>
        <v>16623806</v>
      </c>
      <c r="AM287" s="61">
        <f>IFERROR(Contrato[[#This Row],[Pagos]]/Contrato[[#This Row],[VALOR CONTRATO]],0)</f>
        <v>0.98227732167948689</v>
      </c>
      <c r="AN287" s="104">
        <f>+Contrato[[#This Row],[VALOR CONTRATO]]-Contrato[[#This Row],[Pagos]]</f>
        <v>299934</v>
      </c>
      <c r="AO287" s="54" t="str" cm="1">
        <f t="array" ref="AO287">_xlfn.XLOOKUP(Contrato[[#This Row],[DOCUMENTO ]],[1]!PERSONAL_ACTIVO_2024[[#All],[Documento identidad]],[1]!PERSONAL_ACTIVO_2024[[#All],[Mail ]],0,0)</f>
        <v>ovalencia@indeportesantioquia.gov.co</v>
      </c>
      <c r="AP287" s="54" t="str" cm="1">
        <f t="array" ref="AP287">_xlfn.XLOOKUP(Contrato[[#This Row],[DOCUMENTO]],[1]!PERSONAL_ACTIVO_2024[[#All],[Documento identidad]],[1]!PERSONAL_ACTIVO_2024[[#All],[Mail ]],0,0)</f>
        <v>farango@indeportesantioquia.gov.co</v>
      </c>
      <c r="AQ287" s="54" t="str" cm="1">
        <f t="array" ref="AQ287">IF(ISBLANK(Contrato[[#This Row],[DEPENDENCIA ]]),0,IFERROR(_xlfn.XLOOKUP(Contrato[[#This Row],[DEPENDENCIA ]],[1]!PERSONAL_ACTIVO_2024[[#All],[Dependencia]],[1]!PERSONAL_ACTIVO_2024[[#All],[Mail ]],0,0),0))</f>
        <v>fcardona@indeportesantioquia.gov.co</v>
      </c>
    </row>
    <row r="288" spans="1:43" s="54" customFormat="1" ht="34.5" customHeight="1" x14ac:dyDescent="0.25">
      <c r="A288" s="27">
        <v>132</v>
      </c>
      <c r="B288" s="26">
        <v>236</v>
      </c>
      <c r="C288" s="28" t="s">
        <v>885</v>
      </c>
      <c r="D288" s="81" t="s">
        <v>123</v>
      </c>
      <c r="E288" s="64" t="s">
        <v>111</v>
      </c>
      <c r="F288" s="114" t="s">
        <v>142</v>
      </c>
      <c r="G288" s="146" t="s">
        <v>886</v>
      </c>
      <c r="H288" s="130">
        <v>37864662</v>
      </c>
      <c r="I288" s="147">
        <v>7690469</v>
      </c>
      <c r="J288" s="148">
        <v>83059456</v>
      </c>
      <c r="K288" s="69" t="s">
        <v>887</v>
      </c>
      <c r="L288" s="96" t="s">
        <v>50</v>
      </c>
      <c r="M288" s="97" t="s">
        <v>217</v>
      </c>
      <c r="N288" s="98" t="str" cm="1">
        <f t="array" ref="N288">_xlfn.XLOOKUP(Contrato[[#This Row],[SUPERVISOR TITULAR]],[1]!PERSONAL_ACTIVO_2024[[#All],[Nombre completo]],[1]!PERSONAL_ACTIVO_2024[[#All],[Documento identidad]],"",0)</f>
        <v/>
      </c>
      <c r="O288" s="97" t="s">
        <v>218</v>
      </c>
      <c r="P288" s="99" cm="1">
        <f t="array" ref="P288">_xlfn.XLOOKUP(Contrato[[#This Row],[SUPERVISOR SUPLENTE ]],[1]!PERSONAL_ACTIVO_2024[[#All],[Nombre completo]],[1]!PERSONAL_ACTIVO_2024[[#All],[Documento identidad]],"",0)</f>
        <v>98556206</v>
      </c>
      <c r="Q288" s="159">
        <v>326</v>
      </c>
      <c r="R288" s="42" t="str" cm="1">
        <f t="array" ref="R288">_xlfn.XLOOKUP(Contrato[[#This Row],[CDP]],[1]!DISPONIBILIDADES_2024[[#All],[consecutivo]],[1]!DISPONIBILIDADES_2024[[#All],[fecha_aprobacion]],"",0)</f>
        <v>14/03/2024 16:39</v>
      </c>
      <c r="S288" s="43">
        <f>SUMIF([1]!DISPONIBILIDADES_2024[[#All],[consecutivo]],Contrato[[#This Row],[CDP]],[1]!DISPONIBILIDADES_2024[[#All],[valor_total_rubro]])</f>
        <v>0</v>
      </c>
      <c r="T288" s="44" cm="1">
        <f t="array" ref="T288">_xlfn.XLOOKUP(Contrato[[#This Row],[CONTRATO]]&amp;Contrato[[#This Row],[CDP]],[1]!Corr_Contr_CDP[[#All],[CONTRATO-CDP]],[1]!Corr_Contr_CDP[[#All],[CRP]],_xlfn.XLOOKUP(Contrato[[#This Row],[CDP]],[1]!COMPROMISOS_2024[[#All],[disponibilidad]],[1]!COMPROMISOS_2024[[#All],[consecutivo]],"",0),0)</f>
        <v>2218</v>
      </c>
      <c r="U288" s="45" t="str" cm="1">
        <f t="array" ref="U288">+_xlfn.XLOOKUP(Contrato[[#This Row],[RCP]],[1]!COMPROMISOS_2024[[#All],[consecutivo]],[1]!COMPROMISOS_2024[[#All],[fecha_aprobacion]],"",0)</f>
        <v>3/04/2024 17:29</v>
      </c>
      <c r="V288" s="46">
        <f>SUMIF([1]!COMPROMISOS_2024[[#All],[consecutivo]],Contrato[[#This Row],[RCP]],[1]!COMPROMISOS_2024[[#All],[valor_total]])</f>
        <v>83059456</v>
      </c>
      <c r="W288" s="47">
        <v>45383</v>
      </c>
      <c r="X288" s="47">
        <v>45385</v>
      </c>
      <c r="Y288" s="48">
        <v>45385</v>
      </c>
      <c r="Z288" s="49">
        <v>45657</v>
      </c>
      <c r="AA288" s="123" t="s">
        <v>888</v>
      </c>
      <c r="AB288" s="81" t="s">
        <v>889</v>
      </c>
      <c r="AC288" s="91"/>
      <c r="AD288" s="103">
        <v>202000004162</v>
      </c>
      <c r="AE288" s="54" t="s">
        <v>75</v>
      </c>
      <c r="AF288" s="55" t="str">
        <f>TEXT(LEFT(Contrato[[#This Row],[CONTRATO]],3),"0")</f>
        <v>236</v>
      </c>
      <c r="AG288" s="55" t="str">
        <f>IF(LEN(Contrato[[#This Row],[Contrato2]])=3,Contrato[[#This Row],[Contrato2]],TEXT(Contrato[[#This Row],[Contrato2]],"000"))</f>
        <v>236</v>
      </c>
      <c r="AH288" s="56">
        <f ca="1">IFERROR(_xlfn.DAYS(Contrato[[#This Row],[Fecha Proyectada liquidación]],TODAY())/30,"")</f>
        <v>2.1333333333333333</v>
      </c>
      <c r="AI288" s="57">
        <f>+Contrato[[#This Row],[FECHA TERMINACIÓN ]]+120</f>
        <v>45777</v>
      </c>
      <c r="AK288" s="59" t="str">
        <f ca="1">IF(Contrato[[#This Row],[FECHA TERMINACIÓN ]]&lt;TODAY(), "Terminado",IF(ISNUMBER(Contrato[[#This Row],[Fecha Real de liquiidación ]]),"Liquidado",IF(Contrato[[#This Row],[FECHA TERMINACIÓN ]]&gt;=TODAY(),"En ejecución","")))</f>
        <v>Terminado</v>
      </c>
      <c r="AL288" s="60">
        <f>SUMIF([1]!COMPROMISOS_2024[[#All],[consecutivo]],Contrato[[#This Row],[RCP]],[1]!COMPROMISOS_2024[[#All],[Total pagado]])</f>
        <v>70157523</v>
      </c>
      <c r="AM288" s="61">
        <f>IFERROR(Contrato[[#This Row],[Pagos]]/Contrato[[#This Row],[VALOR CONTRATO]],0)</f>
        <v>0.84466629543058891</v>
      </c>
      <c r="AN288" s="104">
        <f>+Contrato[[#This Row],[VALOR CONTRATO]]-Contrato[[#This Row],[Pagos]]</f>
        <v>12901933</v>
      </c>
      <c r="AO288" s="54" cm="1">
        <f t="array" ref="AO288">_xlfn.XLOOKUP(Contrato[[#This Row],[DOCUMENTO ]],[1]!PERSONAL_ACTIVO_2024[[#All],[Documento identidad]],[1]!PERSONAL_ACTIVO_2024[[#All],[Mail ]],0,0)</f>
        <v>0</v>
      </c>
      <c r="AP288" s="54" t="str" cm="1">
        <f t="array" ref="AP288">_xlfn.XLOOKUP(Contrato[[#This Row],[DOCUMENTO]],[1]!PERSONAL_ACTIVO_2024[[#All],[Documento identidad]],[1]!PERSONAL_ACTIVO_2024[[#All],[Mail ]],0,0)</f>
        <v>ahiguitae@indeportesantioquia.gov.co</v>
      </c>
      <c r="AQ288" s="54" cm="1">
        <f t="array" ref="AQ288">IF(ISBLANK(Contrato[[#This Row],[DEPENDENCIA ]]),0,IFERROR(_xlfn.XLOOKUP(Contrato[[#This Row],[DEPENDENCIA ]],[1]!PERSONAL_ACTIVO_2024[[#All],[Dependencia]],[1]!PERSONAL_ACTIVO_2024[[#All],[Mail ]],0,0),0))</f>
        <v>0</v>
      </c>
    </row>
    <row r="289" spans="1:16382" s="54" customFormat="1" ht="34.5" customHeight="1" x14ac:dyDescent="0.25">
      <c r="A289" s="27">
        <v>330</v>
      </c>
      <c r="B289" s="26">
        <v>237</v>
      </c>
      <c r="C289" s="28" t="s">
        <v>890</v>
      </c>
      <c r="D289" s="81" t="s">
        <v>123</v>
      </c>
      <c r="E289" s="64" t="s">
        <v>111</v>
      </c>
      <c r="F289" s="114" t="s">
        <v>142</v>
      </c>
      <c r="G289" s="146" t="s">
        <v>891</v>
      </c>
      <c r="H289" s="130">
        <v>1037236459</v>
      </c>
      <c r="I289" s="147">
        <v>4171510</v>
      </c>
      <c r="J289" s="148">
        <v>25029060</v>
      </c>
      <c r="K289" s="54" t="s">
        <v>48</v>
      </c>
      <c r="L289" s="96" t="s">
        <v>50</v>
      </c>
      <c r="M289" s="97" t="s">
        <v>125</v>
      </c>
      <c r="N289" s="98" t="str" cm="1">
        <f t="array" ref="N289">_xlfn.XLOOKUP(Contrato[[#This Row],[SUPERVISOR TITULAR]],[1]!PERSONAL_ACTIVO_2024[[#All],[Nombre completo]],[1]!PERSONAL_ACTIVO_2024[[#All],[Documento identidad]],"",0)</f>
        <v/>
      </c>
      <c r="O289" s="97" t="s">
        <v>306</v>
      </c>
      <c r="P289" s="99" cm="1">
        <f t="array" ref="P289">_xlfn.XLOOKUP(Contrato[[#This Row],[SUPERVISOR SUPLENTE ]],[1]!PERSONAL_ACTIVO_2024[[#All],[Nombre completo]],[1]!PERSONAL_ACTIVO_2024[[#All],[Documento identidad]],"",0)</f>
        <v>75075150</v>
      </c>
      <c r="Q289" s="159">
        <v>331</v>
      </c>
      <c r="R289" s="42" t="str" cm="1">
        <f t="array" ref="R289">_xlfn.XLOOKUP(Contrato[[#This Row],[CDP]],[1]!DISPONIBILIDADES_2024[[#All],[consecutivo]],[1]!DISPONIBILIDADES_2024[[#All],[fecha_aprobacion]],"",0)</f>
        <v>14/03/2024 16:53</v>
      </c>
      <c r="S289" s="43">
        <f>SUMIF([1]!DISPONIBILIDADES_2024[[#All],[consecutivo]],Contrato[[#This Row],[CDP]],[1]!DISPONIBILIDADES_2024[[#All],[valor_total_rubro]])</f>
        <v>0</v>
      </c>
      <c r="T289" s="44" cm="1">
        <f t="array" ref="T289">_xlfn.XLOOKUP(Contrato[[#This Row],[CONTRATO]]&amp;Contrato[[#This Row],[CDP]],[1]!Corr_Contr_CDP[[#All],[CONTRATO-CDP]],[1]!Corr_Contr_CDP[[#All],[CRP]],_xlfn.XLOOKUP(Contrato[[#This Row],[CDP]],[1]!COMPROMISOS_2024[[#All],[disponibilidad]],[1]!COMPROMISOS_2024[[#All],[consecutivo]],"",0),0)</f>
        <v>2213</v>
      </c>
      <c r="U289" s="45" t="str" cm="1">
        <f t="array" ref="U289">+_xlfn.XLOOKUP(Contrato[[#This Row],[RCP]],[1]!COMPROMISOS_2024[[#All],[consecutivo]],[1]!COMPROMISOS_2024[[#All],[fecha_aprobacion]],"",0)</f>
        <v>3/04/2024 16:55</v>
      </c>
      <c r="V289" s="46">
        <f>SUMIF([1]!COMPROMISOS_2024[[#All],[consecutivo]],Contrato[[#This Row],[RCP]],[1]!COMPROMISOS_2024[[#All],[valor_total]])</f>
        <v>25029060</v>
      </c>
      <c r="W289" s="47">
        <v>45383</v>
      </c>
      <c r="X289" s="47">
        <v>45386</v>
      </c>
      <c r="Y289" s="48">
        <v>45386</v>
      </c>
      <c r="Z289" s="49">
        <v>45568</v>
      </c>
      <c r="AA289" s="123" t="s">
        <v>892</v>
      </c>
      <c r="AB289" s="91" t="s">
        <v>293</v>
      </c>
      <c r="AC289" s="91"/>
      <c r="AD289" s="221">
        <v>202000004163</v>
      </c>
      <c r="AE289" s="54" t="s">
        <v>75</v>
      </c>
      <c r="AF289" s="55" t="str">
        <f>TEXT(LEFT(Contrato[[#This Row],[CONTRATO]],3),"0")</f>
        <v>237</v>
      </c>
      <c r="AG289" s="55" t="str">
        <f>IF(LEN(Contrato[[#This Row],[Contrato2]])=3,Contrato[[#This Row],[Contrato2]],TEXT(Contrato[[#This Row],[Contrato2]],"000"))</f>
        <v>237</v>
      </c>
      <c r="AH289" s="56">
        <f ca="1">IFERROR(_xlfn.DAYS(Contrato[[#This Row],[Fecha Proyectada liquidación]],TODAY())/30,"")</f>
        <v>-0.83333333333333337</v>
      </c>
      <c r="AI289" s="57">
        <f>+Contrato[[#This Row],[FECHA TERMINACIÓN ]]+120</f>
        <v>45688</v>
      </c>
      <c r="AK289" s="59" t="str">
        <f ca="1">IF(Contrato[[#This Row],[FECHA TERMINACIÓN ]]&lt;TODAY(), "Terminado",IF(ISNUMBER(Contrato[[#This Row],[Fecha Real de liquiidación ]]),"Liquidado",IF(Contrato[[#This Row],[FECHA TERMINACIÓN ]]&gt;=TODAY(),"En ejecución","")))</f>
        <v>Terminado</v>
      </c>
      <c r="AL289" s="60">
        <f>SUMIF([1]!COMPROMISOS_2024[[#All],[consecutivo]],Contrato[[#This Row],[RCP]],[1]!COMPROMISOS_2024[[#All],[Total pagado]])</f>
        <v>25029060</v>
      </c>
      <c r="AM289" s="61">
        <f>IFERROR(Contrato[[#This Row],[Pagos]]/Contrato[[#This Row],[VALOR CONTRATO]],0)</f>
        <v>1</v>
      </c>
      <c r="AN289" s="104">
        <f>+Contrato[[#This Row],[VALOR CONTRATO]]-Contrato[[#This Row],[Pagos]]</f>
        <v>0</v>
      </c>
      <c r="AO289" s="54" cm="1">
        <f t="array" ref="AO289">_xlfn.XLOOKUP(Contrato[[#This Row],[DOCUMENTO ]],[1]!PERSONAL_ACTIVO_2024[[#All],[Documento identidad]],[1]!PERSONAL_ACTIVO_2024[[#All],[Mail ]],0,0)</f>
        <v>0</v>
      </c>
      <c r="AP289" s="54" t="str" cm="1">
        <f t="array" ref="AP289">_xlfn.XLOOKUP(Contrato[[#This Row],[DOCUMENTO]],[1]!PERSONAL_ACTIVO_2024[[#All],[Documento identidad]],[1]!PERSONAL_ACTIVO_2024[[#All],[Mail ]],0,0)</f>
        <v>anavarro@indeportesantioquia.gov.co</v>
      </c>
      <c r="AQ289" s="54" cm="1">
        <f t="array" ref="AQ289">IF(ISBLANK(Contrato[[#This Row],[DEPENDENCIA ]]),0,IFERROR(_xlfn.XLOOKUP(Contrato[[#This Row],[DEPENDENCIA ]],[1]!PERSONAL_ACTIVO_2024[[#All],[Dependencia]],[1]!PERSONAL_ACTIVO_2024[[#All],[Mail ]],0,0),0))</f>
        <v>0</v>
      </c>
    </row>
    <row r="290" spans="1:16382" s="54" customFormat="1" ht="34.5" customHeight="1" x14ac:dyDescent="0.25">
      <c r="A290" s="54">
        <v>1196</v>
      </c>
      <c r="B290" s="26">
        <v>237</v>
      </c>
      <c r="C290" s="28" t="s">
        <v>893</v>
      </c>
      <c r="D290" s="81" t="s">
        <v>123</v>
      </c>
      <c r="E290" s="64" t="s">
        <v>117</v>
      </c>
      <c r="F290" s="114" t="s">
        <v>142</v>
      </c>
      <c r="G290" s="146" t="s">
        <v>891</v>
      </c>
      <c r="H290" s="130">
        <v>1037236459</v>
      </c>
      <c r="I290" s="147">
        <v>4171510</v>
      </c>
      <c r="J290" s="95">
        <v>12097379</v>
      </c>
      <c r="L290" s="96" t="s">
        <v>105</v>
      </c>
      <c r="M290" s="97" t="s">
        <v>125</v>
      </c>
      <c r="N290" s="108" t="str" cm="1">
        <f t="array" ref="N290">_xlfn.XLOOKUP(Contrato[[#This Row],[SUPERVISOR TITULAR]],[1]!PERSONAL_ACTIVO_2024[[#All],[Nombre completo]],[1]!PERSONAL_ACTIVO_2024[[#All],[Documento identidad]],"",0)</f>
        <v/>
      </c>
      <c r="O290" s="97" t="s">
        <v>306</v>
      </c>
      <c r="P290" s="40" cm="1">
        <f t="array" ref="P290">_xlfn.XLOOKUP(Contrato[[#This Row],[SUPERVISOR SUPLENTE ]],[1]!PERSONAL_ACTIVO_2024[[#All],[Nombre completo]],[1]!PERSONAL_ACTIVO_2024[[#All],[Documento identidad]],"",0)</f>
        <v>75075150</v>
      </c>
      <c r="Q290" s="100">
        <v>1008</v>
      </c>
      <c r="R290" s="42" t="str" cm="1">
        <f t="array" ref="R290">_xlfn.XLOOKUP(Contrato[[#This Row],[CDP]],[1]!DISPONIBILIDADES_2024[[#All],[consecutivo]],[1]!DISPONIBILIDADES_2024[[#All],[fecha_aprobacion]],"",0)</f>
        <v>24/09/2024 11:53</v>
      </c>
      <c r="S290" s="43">
        <f>SUMIF([1]!DISPONIBILIDADES_2024[[#All],[consecutivo]],Contrato[[#This Row],[CDP]],[1]!DISPONIBILIDADES_2024[[#All],[valor_total_rubro]])</f>
        <v>0</v>
      </c>
      <c r="T290" s="44" cm="1">
        <f t="array" ref="T290">_xlfn.XLOOKUP(Contrato[[#This Row],[CONTRATO]]&amp;Contrato[[#This Row],[CDP]],[1]!Corr_Contr_CDP[[#All],[CONTRATO-CDP]],[1]!Corr_Contr_CDP[[#All],[CRP]],_xlfn.XLOOKUP(Contrato[[#This Row],[CDP]],[1]!COMPROMISOS_2024[[#All],[disponibilidad]],[1]!COMPROMISOS_2024[[#All],[consecutivo]],"",0),0)</f>
        <v>9899</v>
      </c>
      <c r="U290" s="45" t="str" cm="1">
        <f t="array" ref="U290">+_xlfn.XLOOKUP(Contrato[[#This Row],[RCP]],[1]!COMPROMISOS_2024[[#All],[consecutivo]],[1]!COMPROMISOS_2024[[#All],[fecha_aprobacion]],"",0)</f>
        <v>2/10/2024 16:47</v>
      </c>
      <c r="V290" s="46">
        <f>SUMIF([1]!COMPROMISOS_2024[[#All],[consecutivo]],Contrato[[#This Row],[RCP]],[1]!COMPROMISOS_2024[[#All],[valor_total]])</f>
        <v>12097379</v>
      </c>
      <c r="W290" s="47">
        <v>45566</v>
      </c>
      <c r="X290" s="47">
        <v>45604</v>
      </c>
      <c r="Y290" s="48">
        <v>45569</v>
      </c>
      <c r="Z290" s="49">
        <v>45656</v>
      </c>
      <c r="AA290" s="223"/>
      <c r="AB290" s="91" t="s">
        <v>884</v>
      </c>
      <c r="AC290" s="30"/>
      <c r="AD290" s="103"/>
      <c r="AF290" s="55" t="str">
        <f>TEXT(LEFT(Contrato[[#This Row],[CONTRATO]],3),"0")</f>
        <v>237</v>
      </c>
      <c r="AG290" s="55" t="str">
        <f>IF(LEN(Contrato[[#This Row],[Contrato2]])=3,Contrato[[#This Row],[Contrato2]],TEXT(Contrato[[#This Row],[Contrato2]],"000"))</f>
        <v>237</v>
      </c>
      <c r="AH290" s="56">
        <f ca="1">IFERROR(_xlfn.DAYS(Contrato[[#This Row],[Fecha Proyectada liquidación]],TODAY())/30,"")</f>
        <v>2.1</v>
      </c>
      <c r="AI290" s="57">
        <f>+Contrato[[#This Row],[FECHA TERMINACIÓN ]]+120</f>
        <v>45776</v>
      </c>
      <c r="AK290" s="59" t="str">
        <f ca="1">IF(Contrato[[#This Row],[FECHA TERMINACIÓN ]]&lt;TODAY(), "Terminado",IF(ISNUMBER(Contrato[[#This Row],[Fecha Real de liquiidación ]]),"Liquidado",IF(Contrato[[#This Row],[FECHA TERMINACIÓN ]]&gt;=TODAY(),"En ejecución","")))</f>
        <v>Terminado</v>
      </c>
      <c r="AL290" s="60">
        <f>SUMIF([1]!COMPROMISOS_2024[[#All],[consecutivo]],Contrato[[#This Row],[RCP]],[1]!COMPROMISOS_2024[[#All],[Total pagado]])</f>
        <v>12097379</v>
      </c>
      <c r="AM290" s="61">
        <f>IFERROR(Contrato[[#This Row],[Pagos]]/Contrato[[#This Row],[VALOR CONTRATO]],0)</f>
        <v>1</v>
      </c>
      <c r="AN290" s="104">
        <f>+Contrato[[#This Row],[VALOR CONTRATO]]-Contrato[[#This Row],[Pagos]]</f>
        <v>0</v>
      </c>
      <c r="AO290" s="54" cm="1">
        <f t="array" ref="AO290">_xlfn.XLOOKUP(Contrato[[#This Row],[DOCUMENTO ]],[1]!PERSONAL_ACTIVO_2024[[#All],[Documento identidad]],[1]!PERSONAL_ACTIVO_2024[[#All],[Mail ]],0,0)</f>
        <v>0</v>
      </c>
      <c r="AP290" s="54" t="str" cm="1">
        <f t="array" ref="AP290">_xlfn.XLOOKUP(Contrato[[#This Row],[DOCUMENTO]],[1]!PERSONAL_ACTIVO_2024[[#All],[Documento identidad]],[1]!PERSONAL_ACTIVO_2024[[#All],[Mail ]],0,0)</f>
        <v>anavarro@indeportesantioquia.gov.co</v>
      </c>
      <c r="AQ290" s="54" cm="1">
        <f t="array" ref="AQ290">IF(ISBLANK(Contrato[[#This Row],[DEPENDENCIA ]]),0,IFERROR(_xlfn.XLOOKUP(Contrato[[#This Row],[DEPENDENCIA ]],[1]!PERSONAL_ACTIVO_2024[[#All],[Dependencia]],[1]!PERSONAL_ACTIVO_2024[[#All],[Mail ]],0,0),0))</f>
        <v>0</v>
      </c>
    </row>
    <row r="291" spans="1:16382" s="69" customFormat="1" ht="34.5" customHeight="1" x14ac:dyDescent="0.25">
      <c r="A291" s="27">
        <v>67</v>
      </c>
      <c r="B291" s="26">
        <v>238</v>
      </c>
      <c r="C291" s="28" t="s">
        <v>894</v>
      </c>
      <c r="D291" s="81" t="s">
        <v>239</v>
      </c>
      <c r="E291" s="64" t="s">
        <v>111</v>
      </c>
      <c r="F291" s="114" t="s">
        <v>142</v>
      </c>
      <c r="G291" s="146" t="s">
        <v>895</v>
      </c>
      <c r="H291" s="130">
        <v>71717922</v>
      </c>
      <c r="I291" s="147">
        <v>4683168</v>
      </c>
      <c r="J291" s="148">
        <v>28099008</v>
      </c>
      <c r="K291" s="54" t="s">
        <v>48</v>
      </c>
      <c r="L291" s="96" t="s">
        <v>50</v>
      </c>
      <c r="M291" s="97" t="s">
        <v>242</v>
      </c>
      <c r="N291" s="98" cm="1">
        <f t="array" ref="N291">_xlfn.XLOOKUP(Contrato[[#This Row],[SUPERVISOR TITULAR]],[1]!PERSONAL_ACTIVO_2024[[#All],[Nombre completo]],[1]!PERSONAL_ACTIVO_2024[[#All],[Documento identidad]],"",0)</f>
        <v>71610877</v>
      </c>
      <c r="O291" s="97" t="s">
        <v>896</v>
      </c>
      <c r="P291" s="99" cm="1">
        <f t="array" ref="P291">_xlfn.XLOOKUP(Contrato[[#This Row],[SUPERVISOR SUPLENTE ]],[1]!PERSONAL_ACTIVO_2024[[#All],[Nombre completo]],[1]!PERSONAL_ACTIVO_2024[[#All],[Documento identidad]],"",0)</f>
        <v>8434266</v>
      </c>
      <c r="Q291" s="225">
        <v>213</v>
      </c>
      <c r="R291" s="42" t="str" cm="1">
        <f t="array" ref="R291">_xlfn.XLOOKUP(Contrato[[#This Row],[CDP]],[1]!DISPONIBILIDADES_2024[[#All],[consecutivo]],[1]!DISPONIBILIDADES_2024[[#All],[fecha_aprobacion]],"",0)</f>
        <v>8/02/2024 9:29</v>
      </c>
      <c r="S291" s="43">
        <f>SUMIF([1]!DISPONIBILIDADES_2024[[#All],[consecutivo]],Contrato[[#This Row],[CDP]],[1]!DISPONIBILIDADES_2024[[#All],[valor_total_rubro]])</f>
        <v>0</v>
      </c>
      <c r="T291" s="44" cm="1">
        <f t="array" ref="T291">_xlfn.XLOOKUP(Contrato[[#This Row],[CONTRATO]]&amp;Contrato[[#This Row],[CDP]],[1]!Corr_Contr_CDP[[#All],[CONTRATO-CDP]],[1]!Corr_Contr_CDP[[#All],[CRP]],_xlfn.XLOOKUP(Contrato[[#This Row],[CDP]],[1]!COMPROMISOS_2024[[#All],[disponibilidad]],[1]!COMPROMISOS_2024[[#All],[consecutivo]],"",0),0)</f>
        <v>2215</v>
      </c>
      <c r="U291" s="45" t="str" cm="1">
        <f t="array" ref="U291">+_xlfn.XLOOKUP(Contrato[[#This Row],[RCP]],[1]!COMPROMISOS_2024[[#All],[consecutivo]],[1]!COMPROMISOS_2024[[#All],[fecha_aprobacion]],"",0)</f>
        <v>3/04/2024 17:15</v>
      </c>
      <c r="V291" s="46">
        <f>SUMIF([1]!COMPROMISOS_2024[[#All],[consecutivo]],Contrato[[#This Row],[RCP]],[1]!COMPROMISOS_2024[[#All],[valor_total]])</f>
        <v>28099008</v>
      </c>
      <c r="W291" s="47">
        <v>45384</v>
      </c>
      <c r="X291" s="47">
        <v>45386</v>
      </c>
      <c r="Y291" s="48">
        <v>45386</v>
      </c>
      <c r="Z291" s="49">
        <v>45568</v>
      </c>
      <c r="AA291" s="123" t="s">
        <v>897</v>
      </c>
      <c r="AB291" s="81" t="s">
        <v>293</v>
      </c>
      <c r="AC291" s="81"/>
      <c r="AD291" s="226">
        <v>202000004164</v>
      </c>
      <c r="AE291" s="54" t="s">
        <v>75</v>
      </c>
      <c r="AF291" s="55" t="str">
        <f>TEXT(LEFT(Contrato[[#This Row],[CONTRATO]],3),"0")</f>
        <v>238</v>
      </c>
      <c r="AG291" s="55" t="str">
        <f>IF(LEN(Contrato[[#This Row],[Contrato2]])=3,Contrato[[#This Row],[Contrato2]],TEXT(Contrato[[#This Row],[Contrato2]],"000"))</f>
        <v>238</v>
      </c>
      <c r="AH291" s="56">
        <f ca="1">IFERROR(_xlfn.DAYS(Contrato[[#This Row],[Fecha Proyectada liquidación]],TODAY())/30,"")</f>
        <v>-0.83333333333333337</v>
      </c>
      <c r="AI291" s="57">
        <f>+Contrato[[#This Row],[FECHA TERMINACIÓN ]]+120</f>
        <v>45688</v>
      </c>
      <c r="AK291" s="59" t="str">
        <f ca="1">IF(Contrato[[#This Row],[FECHA TERMINACIÓN ]]&lt;TODAY(), "Terminado",IF(ISNUMBER(Contrato[[#This Row],[Fecha Real de liquiidación ]]),"Liquidado",IF(Contrato[[#This Row],[FECHA TERMINACIÓN ]]&gt;=TODAY(),"En ejecución","")))</f>
        <v>Terminado</v>
      </c>
      <c r="AL291" s="60">
        <f>SUMIF([1]!COMPROMISOS_2024[[#All],[consecutivo]],Contrato[[#This Row],[RCP]],[1]!COMPROMISOS_2024[[#All],[Total pagado]])</f>
        <v>28099008</v>
      </c>
      <c r="AM291" s="61">
        <f>IFERROR(Contrato[[#This Row],[Pagos]]/Contrato[[#This Row],[VALOR CONTRATO]],0)</f>
        <v>1</v>
      </c>
      <c r="AN291" s="217">
        <f>+Contrato[[#This Row],[VALOR CONTRATO]]-Contrato[[#This Row],[Pagos]]</f>
        <v>0</v>
      </c>
      <c r="AO291" s="69" t="str" cm="1">
        <f t="array" ref="AO291">_xlfn.XLOOKUP(Contrato[[#This Row],[DOCUMENTO ]],[1]!PERSONAL_ACTIVO_2024[[#All],[Documento identidad]],[1]!PERSONAL_ACTIVO_2024[[#All],[Mail ]],0,0)</f>
        <v>mcgarcia@indeportesantioquia.gov.co</v>
      </c>
      <c r="AP291" s="69" t="str" cm="1">
        <f t="array" ref="AP291">_xlfn.XLOOKUP(Contrato[[#This Row],[DOCUMENTO]],[1]!PERSONAL_ACTIVO_2024[[#All],[Documento identidad]],[1]!PERSONAL_ACTIVO_2024[[#All],[Mail ]],0,0)</f>
        <v>gbonilla@indeportesantioquia.gov.co</v>
      </c>
      <c r="AQ291" s="69" t="str" cm="1">
        <f t="array" ref="AQ291">IF(ISBLANK(Contrato[[#This Row],[DEPENDENCIA ]]),0,IFERROR(_xlfn.XLOOKUP(Contrato[[#This Row],[DEPENDENCIA ]],[1]!PERSONAL_ACTIVO_2024[[#All],[Dependencia]],[1]!PERSONAL_ACTIVO_2024[[#All],[Mail ]],0,0),0))</f>
        <v>ocardona@indeportesantioquia.gov.co</v>
      </c>
    </row>
    <row r="292" spans="1:16382" s="69" customFormat="1" ht="34.5" customHeight="1" x14ac:dyDescent="0.25">
      <c r="A292" s="54">
        <v>1030</v>
      </c>
      <c r="B292" s="26">
        <v>238</v>
      </c>
      <c r="C292" s="28" t="s">
        <v>898</v>
      </c>
      <c r="D292" s="81" t="s">
        <v>239</v>
      </c>
      <c r="E292" s="64" t="s">
        <v>117</v>
      </c>
      <c r="F292" s="114" t="s">
        <v>142</v>
      </c>
      <c r="G292" s="146" t="s">
        <v>895</v>
      </c>
      <c r="H292" s="130">
        <v>71717922</v>
      </c>
      <c r="I292" s="147">
        <v>4683168</v>
      </c>
      <c r="J292" s="95">
        <v>13581187</v>
      </c>
      <c r="K292" s="54" t="s">
        <v>48</v>
      </c>
      <c r="L292" s="96" t="s">
        <v>105</v>
      </c>
      <c r="M292" s="97" t="s">
        <v>242</v>
      </c>
      <c r="N292" s="108" cm="1">
        <f t="array" ref="N292">_xlfn.XLOOKUP(Contrato[[#This Row],[SUPERVISOR TITULAR]],[1]!PERSONAL_ACTIVO_2024[[#All],[Nombre completo]],[1]!PERSONAL_ACTIVO_2024[[#All],[Documento identidad]],"",0)</f>
        <v>71610877</v>
      </c>
      <c r="O292" s="97" t="s">
        <v>896</v>
      </c>
      <c r="P292" s="40" cm="1">
        <f t="array" ref="P292">_xlfn.XLOOKUP(Contrato[[#This Row],[SUPERVISOR SUPLENTE ]],[1]!PERSONAL_ACTIVO_2024[[#All],[Nombre completo]],[1]!PERSONAL_ACTIVO_2024[[#All],[Documento identidad]],"",0)</f>
        <v>8434266</v>
      </c>
      <c r="Q292" s="100">
        <v>1012</v>
      </c>
      <c r="R292" s="42" t="str" cm="1">
        <f t="array" ref="R292">_xlfn.XLOOKUP(Contrato[[#This Row],[CDP]],[1]!DISPONIBILIDADES_2024[[#All],[consecutivo]],[1]!DISPONIBILIDADES_2024[[#All],[fecha_aprobacion]],"",0)</f>
        <v>26/09/2024 12:09</v>
      </c>
      <c r="S292" s="43">
        <f>SUMIF([1]!DISPONIBILIDADES_2024[[#All],[consecutivo]],Contrato[[#This Row],[CDP]],[1]!DISPONIBILIDADES_2024[[#All],[valor_total_rubro]])</f>
        <v>0</v>
      </c>
      <c r="T292" s="44" cm="1">
        <f t="array" ref="T292">_xlfn.XLOOKUP(Contrato[[#This Row],[CONTRATO]]&amp;Contrato[[#This Row],[CDP]],[1]!Corr_Contr_CDP[[#All],[CONTRATO-CDP]],[1]!Corr_Contr_CDP[[#All],[CRP]],_xlfn.XLOOKUP(Contrato[[#This Row],[CDP]],[1]!COMPROMISOS_2024[[#All],[disponibilidad]],[1]!COMPROMISOS_2024[[#All],[consecutivo]],"",0),0)</f>
        <v>9900</v>
      </c>
      <c r="U292" s="45" t="str" cm="1">
        <f t="array" ref="U292">+_xlfn.XLOOKUP(Contrato[[#This Row],[RCP]],[1]!COMPROMISOS_2024[[#All],[consecutivo]],[1]!COMPROMISOS_2024[[#All],[fecha_aprobacion]],"",0)</f>
        <v>2/10/2024 16:49</v>
      </c>
      <c r="V292" s="46">
        <f>SUMIF([1]!COMPROMISOS_2024[[#All],[consecutivo]],Contrato[[#This Row],[RCP]],[1]!COMPROMISOS_2024[[#All],[valor_total]])</f>
        <v>13581187</v>
      </c>
      <c r="W292" s="47">
        <v>45566</v>
      </c>
      <c r="X292" s="47">
        <v>45568</v>
      </c>
      <c r="Y292" s="48">
        <v>45569</v>
      </c>
      <c r="Z292" s="49">
        <v>45657</v>
      </c>
      <c r="AA292" s="223"/>
      <c r="AB292" s="81" t="s">
        <v>899</v>
      </c>
      <c r="AC292" s="29"/>
      <c r="AD292" s="169"/>
      <c r="AE292" s="54"/>
      <c r="AF292" s="55" t="str">
        <f>TEXT(LEFT(Contrato[[#This Row],[CONTRATO]],3),"0")</f>
        <v>238</v>
      </c>
      <c r="AG292" s="55" t="str">
        <f>IF(LEN(Contrato[[#This Row],[Contrato2]])=3,Contrato[[#This Row],[Contrato2]],TEXT(Contrato[[#This Row],[Contrato2]],"000"))</f>
        <v>238</v>
      </c>
      <c r="AH292" s="56">
        <f ca="1">IFERROR(_xlfn.DAYS(Contrato[[#This Row],[Fecha Proyectada liquidación]],TODAY())/30,"")</f>
        <v>2.1333333333333333</v>
      </c>
      <c r="AI292" s="57">
        <f>+Contrato[[#This Row],[FECHA TERMINACIÓN ]]+120</f>
        <v>45777</v>
      </c>
      <c r="AJ292" s="54"/>
      <c r="AK292" s="59" t="str">
        <f ca="1">IF(Contrato[[#This Row],[FECHA TERMINACIÓN ]]&lt;TODAY(), "Terminado",IF(ISNUMBER(Contrato[[#This Row],[Fecha Real de liquiidación ]]),"Liquidado",IF(Contrato[[#This Row],[FECHA TERMINACIÓN ]]&gt;=TODAY(),"En ejecución","")))</f>
        <v>Terminado</v>
      </c>
      <c r="AL292" s="60">
        <f>SUMIF([1]!COMPROMISOS_2024[[#All],[consecutivo]],Contrato[[#This Row],[RCP]],[1]!COMPROMISOS_2024[[#All],[Total pagado]])</f>
        <v>13581187</v>
      </c>
      <c r="AM292" s="61">
        <f>IFERROR(Contrato[[#This Row],[Pagos]]/Contrato[[#This Row],[VALOR CONTRATO]],0)</f>
        <v>1</v>
      </c>
      <c r="AN292" s="217">
        <f>+Contrato[[#This Row],[VALOR CONTRATO]]-Contrato[[#This Row],[Pagos]]</f>
        <v>0</v>
      </c>
      <c r="AO292" s="69" t="str" cm="1">
        <f t="array" ref="AO292">_xlfn.XLOOKUP(Contrato[[#This Row],[DOCUMENTO ]],[1]!PERSONAL_ACTIVO_2024[[#All],[Documento identidad]],[1]!PERSONAL_ACTIVO_2024[[#All],[Mail ]],0,0)</f>
        <v>mcgarcia@indeportesantioquia.gov.co</v>
      </c>
      <c r="AP292" s="69" t="str" cm="1">
        <f t="array" ref="AP292">_xlfn.XLOOKUP(Contrato[[#This Row],[DOCUMENTO]],[1]!PERSONAL_ACTIVO_2024[[#All],[Documento identidad]],[1]!PERSONAL_ACTIVO_2024[[#All],[Mail ]],0,0)</f>
        <v>gbonilla@indeportesantioquia.gov.co</v>
      </c>
      <c r="AQ292" s="69" t="str" cm="1">
        <f t="array" ref="AQ292">IF(ISBLANK(Contrato[[#This Row],[DEPENDENCIA ]]),0,IFERROR(_xlfn.XLOOKUP(Contrato[[#This Row],[DEPENDENCIA ]],[1]!PERSONAL_ACTIVO_2024[[#All],[Dependencia]],[1]!PERSONAL_ACTIVO_2024[[#All],[Mail ]],0,0),0))</f>
        <v>ocardona@indeportesantioquia.gov.co</v>
      </c>
      <c r="BS292" s="227"/>
      <c r="BT292" s="227"/>
      <c r="BX292" s="227"/>
      <c r="DF292" s="227"/>
      <c r="DG292" s="227"/>
      <c r="DK292" s="227"/>
      <c r="ES292" s="227"/>
      <c r="ET292" s="227"/>
      <c r="EX292" s="227"/>
      <c r="GF292" s="227"/>
      <c r="GG292" s="227"/>
      <c r="GK292" s="227"/>
      <c r="HS292" s="227"/>
      <c r="HT292" s="227"/>
      <c r="HX292" s="227"/>
      <c r="JF292" s="227"/>
      <c r="JG292" s="227"/>
      <c r="JK292" s="227"/>
      <c r="KS292" s="227"/>
      <c r="KT292" s="227"/>
      <c r="KX292" s="227"/>
      <c r="MF292" s="227"/>
      <c r="MG292" s="227"/>
      <c r="MK292" s="227"/>
      <c r="NS292" s="227"/>
      <c r="NT292" s="227"/>
      <c r="NX292" s="227"/>
      <c r="PF292" s="227"/>
      <c r="PG292" s="227"/>
      <c r="PK292" s="227"/>
      <c r="QS292" s="227"/>
      <c r="QT292" s="227"/>
      <c r="QX292" s="227"/>
      <c r="SF292" s="227"/>
      <c r="SG292" s="227"/>
      <c r="SK292" s="227"/>
      <c r="TS292" s="227"/>
      <c r="TT292" s="227"/>
      <c r="TX292" s="227"/>
      <c r="VF292" s="227"/>
      <c r="VG292" s="227"/>
      <c r="VK292" s="227"/>
      <c r="WS292" s="227"/>
      <c r="WT292" s="227"/>
      <c r="WX292" s="227"/>
      <c r="YF292" s="227"/>
      <c r="YG292" s="227"/>
      <c r="YK292" s="227"/>
      <c r="ZS292" s="227"/>
      <c r="ZT292" s="227"/>
      <c r="ZX292" s="227"/>
      <c r="ABF292" s="227"/>
      <c r="ABG292" s="227"/>
      <c r="ABK292" s="227"/>
      <c r="ACS292" s="227"/>
      <c r="ACT292" s="227"/>
      <c r="ACX292" s="227"/>
      <c r="AEF292" s="227"/>
      <c r="AEG292" s="227"/>
      <c r="AEK292" s="227"/>
      <c r="AFS292" s="227"/>
      <c r="AFT292" s="227"/>
      <c r="AFX292" s="227"/>
      <c r="AHF292" s="227"/>
      <c r="AHG292" s="227"/>
      <c r="AHK292" s="227"/>
      <c r="AIS292" s="227"/>
      <c r="AIT292" s="227"/>
      <c r="AIX292" s="227"/>
      <c r="AKF292" s="227"/>
      <c r="AKG292" s="227"/>
      <c r="AKK292" s="227"/>
      <c r="ALS292" s="227"/>
      <c r="ALT292" s="227"/>
      <c r="ALX292" s="227"/>
      <c r="ANF292" s="227"/>
      <c r="ANG292" s="227"/>
      <c r="ANK292" s="227"/>
      <c r="AOS292" s="227"/>
      <c r="AOT292" s="227"/>
      <c r="AOX292" s="227"/>
      <c r="AQF292" s="227"/>
      <c r="AQG292" s="227"/>
      <c r="AQK292" s="227"/>
      <c r="ARS292" s="227"/>
      <c r="ART292" s="227"/>
      <c r="ARX292" s="227"/>
      <c r="ATF292" s="227"/>
      <c r="ATG292" s="227"/>
      <c r="ATK292" s="227"/>
      <c r="AUS292" s="227"/>
      <c r="AUT292" s="227"/>
      <c r="AUX292" s="227"/>
      <c r="AWF292" s="227"/>
      <c r="AWG292" s="227"/>
      <c r="AWK292" s="227"/>
      <c r="AXS292" s="227"/>
      <c r="AXT292" s="227"/>
      <c r="AXX292" s="227"/>
      <c r="AZF292" s="227"/>
      <c r="AZG292" s="227"/>
      <c r="AZK292" s="227"/>
      <c r="BAS292" s="227"/>
      <c r="BAT292" s="227"/>
      <c r="BAX292" s="227"/>
      <c r="BCF292" s="227"/>
      <c r="BCG292" s="227"/>
      <c r="BCK292" s="227"/>
      <c r="BDS292" s="227"/>
      <c r="BDT292" s="227"/>
      <c r="BDX292" s="227"/>
      <c r="BFF292" s="227"/>
      <c r="BFG292" s="227"/>
      <c r="BFK292" s="227"/>
      <c r="BGS292" s="227"/>
      <c r="BGT292" s="227"/>
      <c r="BGX292" s="227"/>
      <c r="BIF292" s="227"/>
      <c r="BIG292" s="227"/>
      <c r="BIK292" s="227"/>
      <c r="BJS292" s="227"/>
      <c r="BJT292" s="227"/>
      <c r="BJX292" s="227"/>
      <c r="BLF292" s="227"/>
      <c r="BLG292" s="227"/>
      <c r="BLK292" s="227"/>
      <c r="BMS292" s="227"/>
      <c r="BMT292" s="227"/>
      <c r="BMX292" s="227"/>
      <c r="BOF292" s="227"/>
      <c r="BOG292" s="227"/>
      <c r="BOK292" s="227"/>
      <c r="BPS292" s="227"/>
      <c r="BPT292" s="227"/>
      <c r="BPX292" s="227"/>
      <c r="BRF292" s="227"/>
      <c r="BRG292" s="227"/>
      <c r="BRK292" s="227"/>
      <c r="BSS292" s="227"/>
      <c r="BST292" s="227"/>
      <c r="BSX292" s="227"/>
      <c r="BUF292" s="227"/>
      <c r="BUG292" s="227"/>
      <c r="BUK292" s="227"/>
      <c r="BVS292" s="227"/>
      <c r="BVT292" s="227"/>
      <c r="BVX292" s="227"/>
      <c r="BXF292" s="227"/>
      <c r="BXG292" s="227"/>
      <c r="BXK292" s="227"/>
      <c r="BYS292" s="227"/>
      <c r="BYT292" s="227"/>
      <c r="BYX292" s="227"/>
      <c r="CAF292" s="227"/>
      <c r="CAG292" s="227"/>
      <c r="CAK292" s="227"/>
      <c r="CBS292" s="227"/>
      <c r="CBT292" s="227"/>
      <c r="CBX292" s="227"/>
      <c r="CDF292" s="227"/>
      <c r="CDG292" s="227"/>
      <c r="CDK292" s="227"/>
      <c r="CES292" s="227"/>
      <c r="CET292" s="227"/>
      <c r="CEX292" s="227"/>
      <c r="CGF292" s="227"/>
      <c r="CGG292" s="227"/>
      <c r="CGK292" s="227"/>
      <c r="CHS292" s="227"/>
      <c r="CHT292" s="227"/>
      <c r="CHX292" s="227"/>
      <c r="CJF292" s="227"/>
      <c r="CJG292" s="227"/>
      <c r="CJK292" s="227"/>
      <c r="CKS292" s="227"/>
      <c r="CKT292" s="227"/>
      <c r="CKX292" s="227"/>
      <c r="CMF292" s="227"/>
      <c r="CMG292" s="227"/>
      <c r="CMK292" s="227"/>
      <c r="CNS292" s="227"/>
      <c r="CNT292" s="227"/>
      <c r="CNX292" s="227"/>
      <c r="CPF292" s="227"/>
      <c r="CPG292" s="227"/>
      <c r="CPK292" s="227"/>
      <c r="CQS292" s="227"/>
      <c r="CQT292" s="227"/>
      <c r="CQX292" s="227"/>
      <c r="CSF292" s="227"/>
      <c r="CSG292" s="227"/>
      <c r="CSK292" s="227"/>
      <c r="CTS292" s="227"/>
      <c r="CTT292" s="227"/>
      <c r="CTX292" s="227"/>
      <c r="CVF292" s="227"/>
      <c r="CVG292" s="227"/>
      <c r="CVK292" s="227"/>
      <c r="CWS292" s="227"/>
      <c r="CWT292" s="227"/>
      <c r="CWX292" s="227"/>
      <c r="CYF292" s="227"/>
      <c r="CYG292" s="227"/>
      <c r="CYK292" s="227"/>
      <c r="CZS292" s="227"/>
      <c r="CZT292" s="227"/>
      <c r="CZX292" s="227"/>
      <c r="DBF292" s="227"/>
      <c r="DBG292" s="227"/>
      <c r="DBK292" s="227"/>
      <c r="DCS292" s="227"/>
      <c r="DCT292" s="227"/>
      <c r="DCX292" s="227"/>
      <c r="DEF292" s="227"/>
      <c r="DEG292" s="227"/>
      <c r="DEK292" s="227"/>
      <c r="DFS292" s="227"/>
      <c r="DFT292" s="227"/>
      <c r="DFX292" s="227"/>
      <c r="DHF292" s="227"/>
      <c r="DHG292" s="227"/>
      <c r="DHK292" s="227"/>
      <c r="DIS292" s="227"/>
      <c r="DIT292" s="227"/>
      <c r="DIX292" s="227"/>
      <c r="DKF292" s="227"/>
      <c r="DKG292" s="227"/>
      <c r="DKK292" s="227"/>
      <c r="DLS292" s="227"/>
      <c r="DLT292" s="227"/>
      <c r="DLX292" s="227"/>
      <c r="DNF292" s="227"/>
      <c r="DNG292" s="227"/>
      <c r="DNK292" s="227"/>
      <c r="DOS292" s="227"/>
      <c r="DOT292" s="227"/>
      <c r="DOX292" s="227"/>
      <c r="DQF292" s="227"/>
      <c r="DQG292" s="227"/>
      <c r="DQK292" s="227"/>
      <c r="DRS292" s="227"/>
      <c r="DRT292" s="227"/>
      <c r="DRX292" s="227"/>
      <c r="DTF292" s="227"/>
      <c r="DTG292" s="227"/>
      <c r="DTK292" s="227"/>
      <c r="DUS292" s="227"/>
      <c r="DUT292" s="227"/>
      <c r="DUX292" s="227"/>
      <c r="DWF292" s="227"/>
      <c r="DWG292" s="227"/>
      <c r="DWK292" s="227"/>
      <c r="DXS292" s="227"/>
      <c r="DXT292" s="227"/>
      <c r="DXX292" s="227"/>
      <c r="DZF292" s="227"/>
      <c r="DZG292" s="227"/>
      <c r="DZK292" s="227"/>
      <c r="EAS292" s="227"/>
      <c r="EAT292" s="227"/>
      <c r="EAX292" s="227"/>
      <c r="ECF292" s="227"/>
      <c r="ECG292" s="227"/>
      <c r="ECK292" s="227"/>
      <c r="EDS292" s="227"/>
      <c r="EDT292" s="227"/>
      <c r="EDX292" s="227"/>
      <c r="EFF292" s="227"/>
      <c r="EFG292" s="227"/>
      <c r="EFK292" s="227"/>
      <c r="EGS292" s="227"/>
      <c r="EGT292" s="227"/>
      <c r="EGX292" s="227"/>
      <c r="EIF292" s="227"/>
      <c r="EIG292" s="227"/>
      <c r="EIK292" s="227"/>
      <c r="EJS292" s="227"/>
      <c r="EJT292" s="227"/>
      <c r="EJX292" s="227"/>
      <c r="ELF292" s="227"/>
      <c r="ELG292" s="227"/>
      <c r="ELK292" s="227"/>
      <c r="EMS292" s="227"/>
      <c r="EMT292" s="227"/>
      <c r="EMX292" s="227"/>
      <c r="EOF292" s="227"/>
      <c r="EOG292" s="227"/>
      <c r="EOK292" s="227"/>
      <c r="EPS292" s="227"/>
      <c r="EPT292" s="227"/>
      <c r="EPX292" s="227"/>
      <c r="ERF292" s="227"/>
      <c r="ERG292" s="227"/>
      <c r="ERK292" s="227"/>
      <c r="ESS292" s="227"/>
      <c r="EST292" s="227"/>
      <c r="ESX292" s="227"/>
      <c r="EUF292" s="227"/>
      <c r="EUG292" s="227"/>
      <c r="EUK292" s="227"/>
      <c r="EVS292" s="227"/>
      <c r="EVT292" s="227"/>
      <c r="EVX292" s="227"/>
      <c r="EXF292" s="227"/>
      <c r="EXG292" s="227"/>
      <c r="EXK292" s="227"/>
      <c r="EYS292" s="227"/>
      <c r="EYT292" s="227"/>
      <c r="EYX292" s="227"/>
      <c r="FAF292" s="227"/>
      <c r="FAG292" s="227"/>
      <c r="FAK292" s="227"/>
      <c r="FBS292" s="227"/>
      <c r="FBT292" s="227"/>
      <c r="FBX292" s="227"/>
      <c r="FDF292" s="227"/>
      <c r="FDG292" s="227"/>
      <c r="FDK292" s="227"/>
      <c r="FES292" s="227"/>
      <c r="FET292" s="227"/>
      <c r="FEX292" s="227"/>
      <c r="FGF292" s="227"/>
      <c r="FGG292" s="227"/>
      <c r="FGK292" s="227"/>
      <c r="FHS292" s="227"/>
      <c r="FHT292" s="227"/>
      <c r="FHX292" s="227"/>
      <c r="FJF292" s="227"/>
      <c r="FJG292" s="227"/>
      <c r="FJK292" s="227"/>
      <c r="FKS292" s="227"/>
      <c r="FKT292" s="227"/>
      <c r="FKX292" s="227"/>
      <c r="FMF292" s="227"/>
      <c r="FMG292" s="227"/>
      <c r="FMK292" s="227"/>
      <c r="FNS292" s="227"/>
      <c r="FNT292" s="227"/>
      <c r="FNX292" s="227"/>
      <c r="FPF292" s="227"/>
      <c r="FPG292" s="227"/>
      <c r="FPK292" s="227"/>
      <c r="FQS292" s="227"/>
      <c r="FQT292" s="227"/>
      <c r="FQX292" s="227"/>
      <c r="FSF292" s="227"/>
      <c r="FSG292" s="227"/>
      <c r="FSK292" s="227"/>
      <c r="FTS292" s="227"/>
      <c r="FTT292" s="227"/>
      <c r="FTX292" s="227"/>
      <c r="FVF292" s="227"/>
      <c r="FVG292" s="227"/>
      <c r="FVK292" s="227"/>
      <c r="FWS292" s="227"/>
      <c r="FWT292" s="227"/>
      <c r="FWX292" s="227"/>
      <c r="FYF292" s="227"/>
      <c r="FYG292" s="227"/>
      <c r="FYK292" s="227"/>
      <c r="FZS292" s="227"/>
      <c r="FZT292" s="227"/>
      <c r="FZX292" s="227"/>
      <c r="GBF292" s="227"/>
      <c r="GBG292" s="227"/>
      <c r="GBK292" s="227"/>
      <c r="GCS292" s="227"/>
      <c r="GCT292" s="227"/>
      <c r="GCX292" s="227"/>
      <c r="GEF292" s="227"/>
      <c r="GEG292" s="227"/>
      <c r="GEK292" s="227"/>
      <c r="GFS292" s="227"/>
      <c r="GFT292" s="227"/>
      <c r="GFX292" s="227"/>
      <c r="GHF292" s="227"/>
      <c r="GHG292" s="227"/>
      <c r="GHK292" s="227"/>
      <c r="GIS292" s="227"/>
      <c r="GIT292" s="227"/>
      <c r="GIX292" s="227"/>
      <c r="GKF292" s="227"/>
      <c r="GKG292" s="227"/>
      <c r="GKK292" s="227"/>
      <c r="GLS292" s="227"/>
      <c r="GLT292" s="227"/>
      <c r="GLX292" s="227"/>
      <c r="GNF292" s="227"/>
      <c r="GNG292" s="227"/>
      <c r="GNK292" s="227"/>
      <c r="GOS292" s="227"/>
      <c r="GOT292" s="227"/>
      <c r="GOX292" s="227"/>
      <c r="GQF292" s="227"/>
      <c r="GQG292" s="227"/>
      <c r="GQK292" s="227"/>
      <c r="GRS292" s="227"/>
      <c r="GRT292" s="227"/>
      <c r="GRX292" s="227"/>
      <c r="GTF292" s="227"/>
      <c r="GTG292" s="227"/>
      <c r="GTK292" s="227"/>
      <c r="GUS292" s="227"/>
      <c r="GUT292" s="227"/>
      <c r="GUX292" s="227"/>
      <c r="GWF292" s="227"/>
      <c r="GWG292" s="227"/>
      <c r="GWK292" s="227"/>
      <c r="GXS292" s="227"/>
      <c r="GXT292" s="227"/>
      <c r="GXX292" s="227"/>
      <c r="GZF292" s="227"/>
      <c r="GZG292" s="227"/>
      <c r="GZK292" s="227"/>
      <c r="HAS292" s="227"/>
      <c r="HAT292" s="227"/>
      <c r="HAX292" s="227"/>
      <c r="HCF292" s="227"/>
      <c r="HCG292" s="227"/>
      <c r="HCK292" s="227"/>
      <c r="HDS292" s="227"/>
      <c r="HDT292" s="227"/>
      <c r="HDX292" s="227"/>
      <c r="HFF292" s="227"/>
      <c r="HFG292" s="227"/>
      <c r="HFK292" s="227"/>
      <c r="HGS292" s="227"/>
      <c r="HGT292" s="227"/>
      <c r="HGX292" s="227"/>
      <c r="HIF292" s="227"/>
      <c r="HIG292" s="227"/>
      <c r="HIK292" s="227"/>
      <c r="HJS292" s="227"/>
      <c r="HJT292" s="227"/>
      <c r="HJX292" s="227"/>
      <c r="HLF292" s="227"/>
      <c r="HLG292" s="227"/>
      <c r="HLK292" s="227"/>
      <c r="HMS292" s="227"/>
      <c r="HMT292" s="227"/>
      <c r="HMX292" s="227"/>
      <c r="HOF292" s="227"/>
      <c r="HOG292" s="227"/>
      <c r="HOK292" s="227"/>
      <c r="HPS292" s="227"/>
      <c r="HPT292" s="227"/>
      <c r="HPX292" s="227"/>
      <c r="HRF292" s="227"/>
      <c r="HRG292" s="227"/>
      <c r="HRK292" s="227"/>
      <c r="HSS292" s="227"/>
      <c r="HST292" s="227"/>
      <c r="HSX292" s="227"/>
      <c r="HUF292" s="227"/>
      <c r="HUG292" s="227"/>
      <c r="HUK292" s="227"/>
      <c r="HVS292" s="227"/>
      <c r="HVT292" s="227"/>
      <c r="HVX292" s="227"/>
      <c r="HXF292" s="227"/>
      <c r="HXG292" s="227"/>
      <c r="HXK292" s="227"/>
      <c r="HYS292" s="227"/>
      <c r="HYT292" s="227"/>
      <c r="HYX292" s="227"/>
      <c r="IAF292" s="227"/>
      <c r="IAG292" s="227"/>
      <c r="IAK292" s="227"/>
      <c r="IBS292" s="227"/>
      <c r="IBT292" s="227"/>
      <c r="IBX292" s="227"/>
      <c r="IDF292" s="227"/>
      <c r="IDG292" s="227"/>
      <c r="IDK292" s="227"/>
      <c r="IES292" s="227"/>
      <c r="IET292" s="227"/>
      <c r="IEX292" s="227"/>
      <c r="IGF292" s="227"/>
      <c r="IGG292" s="227"/>
      <c r="IGK292" s="227"/>
      <c r="IHS292" s="227"/>
      <c r="IHT292" s="227"/>
      <c r="IHX292" s="227"/>
      <c r="IJF292" s="227"/>
      <c r="IJG292" s="227"/>
      <c r="IJK292" s="227"/>
      <c r="IKS292" s="227"/>
      <c r="IKT292" s="227"/>
      <c r="IKX292" s="227"/>
      <c r="IMF292" s="227"/>
      <c r="IMG292" s="227"/>
      <c r="IMK292" s="227"/>
      <c r="INS292" s="227"/>
      <c r="INT292" s="227"/>
      <c r="INX292" s="227"/>
      <c r="IPF292" s="227"/>
      <c r="IPG292" s="227"/>
      <c r="IPK292" s="227"/>
      <c r="IQS292" s="227"/>
      <c r="IQT292" s="227"/>
      <c r="IQX292" s="227"/>
      <c r="ISF292" s="227"/>
      <c r="ISG292" s="227"/>
      <c r="ISK292" s="227"/>
      <c r="ITS292" s="227"/>
      <c r="ITT292" s="227"/>
      <c r="ITX292" s="227"/>
      <c r="IVF292" s="227"/>
      <c r="IVG292" s="227"/>
      <c r="IVK292" s="227"/>
      <c r="IWS292" s="227"/>
      <c r="IWT292" s="227"/>
      <c r="IWX292" s="227"/>
      <c r="IYF292" s="227"/>
      <c r="IYG292" s="227"/>
      <c r="IYK292" s="227"/>
      <c r="IZS292" s="227"/>
      <c r="IZT292" s="227"/>
      <c r="IZX292" s="227"/>
      <c r="JBF292" s="227"/>
      <c r="JBG292" s="227"/>
      <c r="JBK292" s="227"/>
      <c r="JCS292" s="227"/>
      <c r="JCT292" s="227"/>
      <c r="JCX292" s="227"/>
      <c r="JEF292" s="227"/>
      <c r="JEG292" s="227"/>
      <c r="JEK292" s="227"/>
      <c r="JFS292" s="227"/>
      <c r="JFT292" s="227"/>
      <c r="JFX292" s="227"/>
      <c r="JHF292" s="227"/>
      <c r="JHG292" s="227"/>
      <c r="JHK292" s="227"/>
      <c r="JIS292" s="227"/>
      <c r="JIT292" s="227"/>
      <c r="JIX292" s="227"/>
      <c r="JKF292" s="227"/>
      <c r="JKG292" s="227"/>
      <c r="JKK292" s="227"/>
      <c r="JLS292" s="227"/>
      <c r="JLT292" s="227"/>
      <c r="JLX292" s="227"/>
      <c r="JNF292" s="227"/>
      <c r="JNG292" s="227"/>
      <c r="JNK292" s="227"/>
      <c r="JOS292" s="227"/>
      <c r="JOT292" s="227"/>
      <c r="JOX292" s="227"/>
      <c r="JQF292" s="227"/>
      <c r="JQG292" s="227"/>
      <c r="JQK292" s="227"/>
      <c r="JRS292" s="227"/>
      <c r="JRT292" s="227"/>
      <c r="JRX292" s="227"/>
      <c r="JTF292" s="227"/>
      <c r="JTG292" s="227"/>
      <c r="JTK292" s="227"/>
      <c r="JUS292" s="227"/>
      <c r="JUT292" s="227"/>
      <c r="JUX292" s="227"/>
      <c r="JWF292" s="227"/>
      <c r="JWG292" s="227"/>
      <c r="JWK292" s="227"/>
      <c r="JXS292" s="227"/>
      <c r="JXT292" s="227"/>
      <c r="JXX292" s="227"/>
      <c r="JZF292" s="227"/>
      <c r="JZG292" s="227"/>
      <c r="JZK292" s="227"/>
      <c r="KAS292" s="227"/>
      <c r="KAT292" s="227"/>
      <c r="KAX292" s="227"/>
      <c r="KCF292" s="227"/>
      <c r="KCG292" s="227"/>
      <c r="KCK292" s="227"/>
      <c r="KDS292" s="227"/>
      <c r="KDT292" s="227"/>
      <c r="KDX292" s="227"/>
      <c r="KFF292" s="227"/>
      <c r="KFG292" s="227"/>
      <c r="KFK292" s="227"/>
      <c r="KGS292" s="227"/>
      <c r="KGT292" s="227"/>
      <c r="KGX292" s="227"/>
      <c r="KIF292" s="227"/>
      <c r="KIG292" s="227"/>
      <c r="KIK292" s="227"/>
      <c r="KJS292" s="227"/>
      <c r="KJT292" s="227"/>
      <c r="KJX292" s="227"/>
      <c r="KLF292" s="227"/>
      <c r="KLG292" s="227"/>
      <c r="KLK292" s="227"/>
      <c r="KMS292" s="227"/>
      <c r="KMT292" s="227"/>
      <c r="KMX292" s="227"/>
      <c r="KOF292" s="227"/>
      <c r="KOG292" s="227"/>
      <c r="KOK292" s="227"/>
      <c r="KPS292" s="227"/>
      <c r="KPT292" s="227"/>
      <c r="KPX292" s="227"/>
      <c r="KRF292" s="227"/>
      <c r="KRG292" s="227"/>
      <c r="KRK292" s="227"/>
      <c r="KSS292" s="227"/>
      <c r="KST292" s="227"/>
      <c r="KSX292" s="227"/>
      <c r="KUF292" s="227"/>
      <c r="KUG292" s="227"/>
      <c r="KUK292" s="227"/>
      <c r="KVS292" s="227"/>
      <c r="KVT292" s="227"/>
      <c r="KVX292" s="227"/>
      <c r="KXF292" s="227"/>
      <c r="KXG292" s="227"/>
      <c r="KXK292" s="227"/>
      <c r="KYS292" s="227"/>
      <c r="KYT292" s="227"/>
      <c r="KYX292" s="227"/>
      <c r="LAF292" s="227"/>
      <c r="LAG292" s="227"/>
      <c r="LAK292" s="227"/>
      <c r="LBS292" s="227"/>
      <c r="LBT292" s="227"/>
      <c r="LBX292" s="227"/>
      <c r="LDF292" s="227"/>
      <c r="LDG292" s="227"/>
      <c r="LDK292" s="227"/>
      <c r="LES292" s="227"/>
      <c r="LET292" s="227"/>
      <c r="LEX292" s="227"/>
      <c r="LGF292" s="227"/>
      <c r="LGG292" s="227"/>
      <c r="LGK292" s="227"/>
      <c r="LHS292" s="227"/>
      <c r="LHT292" s="227"/>
      <c r="LHX292" s="227"/>
      <c r="LJF292" s="227"/>
      <c r="LJG292" s="227"/>
      <c r="LJK292" s="227"/>
      <c r="LKS292" s="227"/>
      <c r="LKT292" s="227"/>
      <c r="LKX292" s="227"/>
      <c r="LMF292" s="227"/>
      <c r="LMG292" s="227"/>
      <c r="LMK292" s="227"/>
      <c r="LNS292" s="227"/>
      <c r="LNT292" s="227"/>
      <c r="LNX292" s="227"/>
      <c r="LPF292" s="227"/>
      <c r="LPG292" s="227"/>
      <c r="LPK292" s="227"/>
      <c r="LQS292" s="227"/>
      <c r="LQT292" s="227"/>
      <c r="LQX292" s="227"/>
      <c r="LSF292" s="227"/>
      <c r="LSG292" s="227"/>
      <c r="LSK292" s="227"/>
      <c r="LTS292" s="227"/>
      <c r="LTT292" s="227"/>
      <c r="LTX292" s="227"/>
      <c r="LVF292" s="227"/>
      <c r="LVG292" s="227"/>
      <c r="LVK292" s="227"/>
      <c r="LWS292" s="227"/>
      <c r="LWT292" s="227"/>
      <c r="LWX292" s="227"/>
      <c r="LYF292" s="227"/>
      <c r="LYG292" s="227"/>
      <c r="LYK292" s="227"/>
      <c r="LZS292" s="227"/>
      <c r="LZT292" s="227"/>
      <c r="LZX292" s="227"/>
      <c r="MBF292" s="227"/>
      <c r="MBG292" s="227"/>
      <c r="MBK292" s="227"/>
      <c r="MCS292" s="227"/>
      <c r="MCT292" s="227"/>
      <c r="MCX292" s="227"/>
      <c r="MEF292" s="227"/>
      <c r="MEG292" s="227"/>
      <c r="MEK292" s="227"/>
      <c r="MFS292" s="227"/>
      <c r="MFT292" s="227"/>
      <c r="MFX292" s="227"/>
      <c r="MHF292" s="227"/>
      <c r="MHG292" s="227"/>
      <c r="MHK292" s="227"/>
      <c r="MIS292" s="227"/>
      <c r="MIT292" s="227"/>
      <c r="MIX292" s="227"/>
      <c r="MKF292" s="227"/>
      <c r="MKG292" s="227"/>
      <c r="MKK292" s="227"/>
      <c r="MLS292" s="227"/>
      <c r="MLT292" s="227"/>
      <c r="MLX292" s="227"/>
      <c r="MNF292" s="227"/>
      <c r="MNG292" s="227"/>
      <c r="MNK292" s="227"/>
      <c r="MOS292" s="227"/>
      <c r="MOT292" s="227"/>
      <c r="MOX292" s="227"/>
      <c r="MQF292" s="227"/>
      <c r="MQG292" s="227"/>
      <c r="MQK292" s="227"/>
      <c r="MRS292" s="227"/>
      <c r="MRT292" s="227"/>
      <c r="MRX292" s="227"/>
      <c r="MTF292" s="227"/>
      <c r="MTG292" s="227"/>
      <c r="MTK292" s="227"/>
      <c r="MUS292" s="227"/>
      <c r="MUT292" s="227"/>
      <c r="MUX292" s="227"/>
      <c r="MWF292" s="227"/>
      <c r="MWG292" s="227"/>
      <c r="MWK292" s="227"/>
      <c r="MXS292" s="227"/>
      <c r="MXT292" s="227"/>
      <c r="MXX292" s="227"/>
      <c r="MZF292" s="227"/>
      <c r="MZG292" s="227"/>
      <c r="MZK292" s="227"/>
      <c r="NAS292" s="227"/>
      <c r="NAT292" s="227"/>
      <c r="NAX292" s="227"/>
      <c r="NCF292" s="227"/>
      <c r="NCG292" s="227"/>
      <c r="NCK292" s="227"/>
      <c r="NDS292" s="227"/>
      <c r="NDT292" s="227"/>
      <c r="NDX292" s="227"/>
      <c r="NFF292" s="227"/>
      <c r="NFG292" s="227"/>
      <c r="NFK292" s="227"/>
      <c r="NGS292" s="227"/>
      <c r="NGT292" s="227"/>
      <c r="NGX292" s="227"/>
      <c r="NIF292" s="227"/>
      <c r="NIG292" s="227"/>
      <c r="NIK292" s="227"/>
      <c r="NJS292" s="227"/>
      <c r="NJT292" s="227"/>
      <c r="NJX292" s="227"/>
      <c r="NLF292" s="227"/>
      <c r="NLG292" s="227"/>
      <c r="NLK292" s="227"/>
      <c r="NMS292" s="227"/>
      <c r="NMT292" s="227"/>
      <c r="NMX292" s="227"/>
      <c r="NOF292" s="227"/>
      <c r="NOG292" s="227"/>
      <c r="NOK292" s="227"/>
      <c r="NPS292" s="227"/>
      <c r="NPT292" s="227"/>
      <c r="NPX292" s="227"/>
      <c r="NRF292" s="227"/>
      <c r="NRG292" s="227"/>
      <c r="NRK292" s="227"/>
      <c r="NSS292" s="227"/>
      <c r="NST292" s="227"/>
      <c r="NSX292" s="227"/>
      <c r="NUF292" s="227"/>
      <c r="NUG292" s="227"/>
      <c r="NUK292" s="227"/>
      <c r="NVS292" s="227"/>
      <c r="NVT292" s="227"/>
      <c r="NVX292" s="227"/>
      <c r="NXF292" s="227"/>
      <c r="NXG292" s="227"/>
      <c r="NXK292" s="227"/>
      <c r="NYS292" s="227"/>
      <c r="NYT292" s="227"/>
      <c r="NYX292" s="227"/>
      <c r="OAF292" s="227"/>
      <c r="OAG292" s="227"/>
      <c r="OAK292" s="227"/>
      <c r="OBS292" s="227"/>
      <c r="OBT292" s="227"/>
      <c r="OBX292" s="227"/>
      <c r="ODF292" s="227"/>
      <c r="ODG292" s="227"/>
      <c r="ODK292" s="227"/>
      <c r="OES292" s="227"/>
      <c r="OET292" s="227"/>
      <c r="OEX292" s="227"/>
      <c r="OGF292" s="227"/>
      <c r="OGG292" s="227"/>
      <c r="OGK292" s="227"/>
      <c r="OHS292" s="227"/>
      <c r="OHT292" s="227"/>
      <c r="OHX292" s="227"/>
      <c r="OJF292" s="227"/>
      <c r="OJG292" s="227"/>
      <c r="OJK292" s="227"/>
      <c r="OKS292" s="227"/>
      <c r="OKT292" s="227"/>
      <c r="OKX292" s="227"/>
      <c r="OMF292" s="227"/>
      <c r="OMG292" s="227"/>
      <c r="OMK292" s="227"/>
      <c r="ONS292" s="227"/>
      <c r="ONT292" s="227"/>
      <c r="ONX292" s="227"/>
      <c r="OPF292" s="227"/>
      <c r="OPG292" s="227"/>
      <c r="OPK292" s="227"/>
      <c r="OQS292" s="227"/>
      <c r="OQT292" s="227"/>
      <c r="OQX292" s="227"/>
      <c r="OSF292" s="227"/>
      <c r="OSG292" s="227"/>
      <c r="OSK292" s="227"/>
      <c r="OTS292" s="227"/>
      <c r="OTT292" s="227"/>
      <c r="OTX292" s="227"/>
      <c r="OVF292" s="227"/>
      <c r="OVG292" s="227"/>
      <c r="OVK292" s="227"/>
      <c r="OWS292" s="227"/>
      <c r="OWT292" s="227"/>
      <c r="OWX292" s="227"/>
      <c r="OYF292" s="227"/>
      <c r="OYG292" s="227"/>
      <c r="OYK292" s="227"/>
      <c r="OZS292" s="227"/>
      <c r="OZT292" s="227"/>
      <c r="OZX292" s="227"/>
      <c r="PBF292" s="227"/>
      <c r="PBG292" s="227"/>
      <c r="PBK292" s="227"/>
      <c r="PCS292" s="227"/>
      <c r="PCT292" s="227"/>
      <c r="PCX292" s="227"/>
      <c r="PEF292" s="227"/>
      <c r="PEG292" s="227"/>
      <c r="PEK292" s="227"/>
      <c r="PFS292" s="227"/>
      <c r="PFT292" s="227"/>
      <c r="PFX292" s="227"/>
      <c r="PHF292" s="227"/>
      <c r="PHG292" s="227"/>
      <c r="PHK292" s="227"/>
      <c r="PIS292" s="227"/>
      <c r="PIT292" s="227"/>
      <c r="PIX292" s="227"/>
      <c r="PKF292" s="227"/>
      <c r="PKG292" s="227"/>
      <c r="PKK292" s="227"/>
      <c r="PLS292" s="227"/>
      <c r="PLT292" s="227"/>
      <c r="PLX292" s="227"/>
      <c r="PNF292" s="227"/>
      <c r="PNG292" s="227"/>
      <c r="PNK292" s="227"/>
      <c r="POS292" s="227"/>
      <c r="POT292" s="227"/>
      <c r="POX292" s="227"/>
      <c r="PQF292" s="227"/>
      <c r="PQG292" s="227"/>
      <c r="PQK292" s="227"/>
      <c r="PRS292" s="227"/>
      <c r="PRT292" s="227"/>
      <c r="PRX292" s="227"/>
      <c r="PTF292" s="227"/>
      <c r="PTG292" s="227"/>
      <c r="PTK292" s="227"/>
      <c r="PUS292" s="227"/>
      <c r="PUT292" s="227"/>
      <c r="PUX292" s="227"/>
      <c r="PWF292" s="227"/>
      <c r="PWG292" s="227"/>
      <c r="PWK292" s="227"/>
      <c r="PXS292" s="227"/>
      <c r="PXT292" s="227"/>
      <c r="PXX292" s="227"/>
      <c r="PZF292" s="227"/>
      <c r="PZG292" s="227"/>
      <c r="PZK292" s="227"/>
      <c r="QAS292" s="227"/>
      <c r="QAT292" s="227"/>
      <c r="QAX292" s="227"/>
      <c r="QCF292" s="227"/>
      <c r="QCG292" s="227"/>
      <c r="QCK292" s="227"/>
      <c r="QDS292" s="227"/>
      <c r="QDT292" s="227"/>
      <c r="QDX292" s="227"/>
      <c r="QFF292" s="227"/>
      <c r="QFG292" s="227"/>
      <c r="QFK292" s="227"/>
      <c r="QGS292" s="227"/>
      <c r="QGT292" s="227"/>
      <c r="QGX292" s="227"/>
      <c r="QIF292" s="227"/>
      <c r="QIG292" s="227"/>
      <c r="QIK292" s="227"/>
      <c r="QJS292" s="227"/>
      <c r="QJT292" s="227"/>
      <c r="QJX292" s="227"/>
      <c r="QLF292" s="227"/>
      <c r="QLG292" s="227"/>
      <c r="QLK292" s="227"/>
      <c r="QMS292" s="227"/>
      <c r="QMT292" s="227"/>
      <c r="QMX292" s="227"/>
      <c r="QOF292" s="227"/>
      <c r="QOG292" s="227"/>
      <c r="QOK292" s="227"/>
      <c r="QPS292" s="227"/>
      <c r="QPT292" s="227"/>
      <c r="QPX292" s="227"/>
      <c r="QRF292" s="227"/>
      <c r="QRG292" s="227"/>
      <c r="QRK292" s="227"/>
      <c r="QSS292" s="227"/>
      <c r="QST292" s="227"/>
      <c r="QSX292" s="227"/>
      <c r="QUF292" s="227"/>
      <c r="QUG292" s="227"/>
      <c r="QUK292" s="227"/>
      <c r="QVS292" s="227"/>
      <c r="QVT292" s="227"/>
      <c r="QVX292" s="227"/>
      <c r="QXF292" s="227"/>
      <c r="QXG292" s="227"/>
      <c r="QXK292" s="227"/>
      <c r="QYS292" s="227"/>
      <c r="QYT292" s="227"/>
      <c r="QYX292" s="227"/>
      <c r="RAF292" s="227"/>
      <c r="RAG292" s="227"/>
      <c r="RAK292" s="227"/>
      <c r="RBS292" s="227"/>
      <c r="RBT292" s="227"/>
      <c r="RBX292" s="227"/>
      <c r="RDF292" s="227"/>
      <c r="RDG292" s="227"/>
      <c r="RDK292" s="227"/>
      <c r="RES292" s="227"/>
      <c r="RET292" s="227"/>
      <c r="REX292" s="227"/>
      <c r="RGF292" s="227"/>
      <c r="RGG292" s="227"/>
      <c r="RGK292" s="227"/>
      <c r="RHS292" s="227"/>
      <c r="RHT292" s="227"/>
      <c r="RHX292" s="227"/>
      <c r="RJF292" s="227"/>
      <c r="RJG292" s="227"/>
      <c r="RJK292" s="227"/>
      <c r="RKS292" s="227"/>
      <c r="RKT292" s="227"/>
      <c r="RKX292" s="227"/>
      <c r="RMF292" s="227"/>
      <c r="RMG292" s="227"/>
      <c r="RMK292" s="227"/>
      <c r="RNS292" s="227"/>
      <c r="RNT292" s="227"/>
      <c r="RNX292" s="227"/>
      <c r="RPF292" s="227"/>
      <c r="RPG292" s="227"/>
      <c r="RPK292" s="227"/>
      <c r="RQS292" s="227"/>
      <c r="RQT292" s="227"/>
      <c r="RQX292" s="227"/>
      <c r="RSF292" s="227"/>
      <c r="RSG292" s="227"/>
      <c r="RSK292" s="227"/>
      <c r="RTS292" s="227"/>
      <c r="RTT292" s="227"/>
      <c r="RTX292" s="227"/>
      <c r="RVF292" s="227"/>
      <c r="RVG292" s="227"/>
      <c r="RVK292" s="227"/>
      <c r="RWS292" s="227"/>
      <c r="RWT292" s="227"/>
      <c r="RWX292" s="227"/>
      <c r="RYF292" s="227"/>
      <c r="RYG292" s="227"/>
      <c r="RYK292" s="227"/>
      <c r="RZS292" s="227"/>
      <c r="RZT292" s="227"/>
      <c r="RZX292" s="227"/>
      <c r="SBF292" s="227"/>
      <c r="SBG292" s="227"/>
      <c r="SBK292" s="227"/>
      <c r="SCS292" s="227"/>
      <c r="SCT292" s="227"/>
      <c r="SCX292" s="227"/>
      <c r="SEF292" s="227"/>
      <c r="SEG292" s="227"/>
      <c r="SEK292" s="227"/>
      <c r="SFS292" s="227"/>
      <c r="SFT292" s="227"/>
      <c r="SFX292" s="227"/>
      <c r="SHF292" s="227"/>
      <c r="SHG292" s="227"/>
      <c r="SHK292" s="227"/>
      <c r="SIS292" s="227"/>
      <c r="SIT292" s="227"/>
      <c r="SIX292" s="227"/>
      <c r="SKF292" s="227"/>
      <c r="SKG292" s="227"/>
      <c r="SKK292" s="227"/>
      <c r="SLS292" s="227"/>
      <c r="SLT292" s="227"/>
      <c r="SLX292" s="227"/>
      <c r="SNF292" s="227"/>
      <c r="SNG292" s="227"/>
      <c r="SNK292" s="227"/>
      <c r="SOS292" s="227"/>
      <c r="SOT292" s="227"/>
      <c r="SOX292" s="227"/>
      <c r="SQF292" s="227"/>
      <c r="SQG292" s="227"/>
      <c r="SQK292" s="227"/>
      <c r="SRS292" s="227"/>
      <c r="SRT292" s="227"/>
      <c r="SRX292" s="227"/>
      <c r="STF292" s="227"/>
      <c r="STG292" s="227"/>
      <c r="STK292" s="227"/>
      <c r="SUS292" s="227"/>
      <c r="SUT292" s="227"/>
      <c r="SUX292" s="227"/>
      <c r="SWF292" s="227"/>
      <c r="SWG292" s="227"/>
      <c r="SWK292" s="227"/>
      <c r="SXS292" s="227"/>
      <c r="SXT292" s="227"/>
      <c r="SXX292" s="227"/>
      <c r="SZF292" s="227"/>
      <c r="SZG292" s="227"/>
      <c r="SZK292" s="227"/>
      <c r="TAS292" s="227"/>
      <c r="TAT292" s="227"/>
      <c r="TAX292" s="227"/>
      <c r="TCF292" s="227"/>
      <c r="TCG292" s="227"/>
      <c r="TCK292" s="227"/>
      <c r="TDS292" s="227"/>
      <c r="TDT292" s="227"/>
      <c r="TDX292" s="227"/>
      <c r="TFF292" s="227"/>
      <c r="TFG292" s="227"/>
      <c r="TFK292" s="227"/>
      <c r="TGS292" s="227"/>
      <c r="TGT292" s="227"/>
      <c r="TGX292" s="227"/>
      <c r="TIF292" s="227"/>
      <c r="TIG292" s="227"/>
      <c r="TIK292" s="227"/>
      <c r="TJS292" s="227"/>
      <c r="TJT292" s="227"/>
      <c r="TJX292" s="227"/>
      <c r="TLF292" s="227"/>
      <c r="TLG292" s="227"/>
      <c r="TLK292" s="227"/>
      <c r="TMS292" s="227"/>
      <c r="TMT292" s="227"/>
      <c r="TMX292" s="227"/>
      <c r="TOF292" s="227"/>
      <c r="TOG292" s="227"/>
      <c r="TOK292" s="227"/>
      <c r="TPS292" s="227"/>
      <c r="TPT292" s="227"/>
      <c r="TPX292" s="227"/>
      <c r="TRF292" s="227"/>
      <c r="TRG292" s="227"/>
      <c r="TRK292" s="227"/>
      <c r="TSS292" s="227"/>
      <c r="TST292" s="227"/>
      <c r="TSX292" s="227"/>
      <c r="TUF292" s="227"/>
      <c r="TUG292" s="227"/>
      <c r="TUK292" s="227"/>
      <c r="TVS292" s="227"/>
      <c r="TVT292" s="227"/>
      <c r="TVX292" s="227"/>
      <c r="TXF292" s="227"/>
      <c r="TXG292" s="227"/>
      <c r="TXK292" s="227"/>
      <c r="TYS292" s="227"/>
      <c r="TYT292" s="227"/>
      <c r="TYX292" s="227"/>
      <c r="UAF292" s="227"/>
      <c r="UAG292" s="227"/>
      <c r="UAK292" s="227"/>
      <c r="UBS292" s="227"/>
      <c r="UBT292" s="227"/>
      <c r="UBX292" s="227"/>
      <c r="UDF292" s="227"/>
      <c r="UDG292" s="227"/>
      <c r="UDK292" s="227"/>
      <c r="UES292" s="227"/>
      <c r="UET292" s="227"/>
      <c r="UEX292" s="227"/>
      <c r="UGF292" s="227"/>
      <c r="UGG292" s="227"/>
      <c r="UGK292" s="227"/>
      <c r="UHS292" s="227"/>
      <c r="UHT292" s="227"/>
      <c r="UHX292" s="227"/>
      <c r="UJF292" s="227"/>
      <c r="UJG292" s="227"/>
      <c r="UJK292" s="227"/>
      <c r="UKS292" s="227"/>
      <c r="UKT292" s="227"/>
      <c r="UKX292" s="227"/>
      <c r="UMF292" s="227"/>
      <c r="UMG292" s="227"/>
      <c r="UMK292" s="227"/>
      <c r="UNS292" s="227"/>
      <c r="UNT292" s="227"/>
      <c r="UNX292" s="227"/>
      <c r="UPF292" s="227"/>
      <c r="UPG292" s="227"/>
      <c r="UPK292" s="227"/>
      <c r="UQS292" s="227"/>
      <c r="UQT292" s="227"/>
      <c r="UQX292" s="227"/>
      <c r="USF292" s="227"/>
      <c r="USG292" s="227"/>
      <c r="USK292" s="227"/>
      <c r="UTS292" s="227"/>
      <c r="UTT292" s="227"/>
      <c r="UTX292" s="227"/>
      <c r="UVF292" s="227"/>
      <c r="UVG292" s="227"/>
      <c r="UVK292" s="227"/>
      <c r="UWS292" s="227"/>
      <c r="UWT292" s="227"/>
      <c r="UWX292" s="227"/>
      <c r="UYF292" s="227"/>
      <c r="UYG292" s="227"/>
      <c r="UYK292" s="227"/>
      <c r="UZS292" s="227"/>
      <c r="UZT292" s="227"/>
      <c r="UZX292" s="227"/>
      <c r="VBF292" s="227"/>
      <c r="VBG292" s="227"/>
      <c r="VBK292" s="227"/>
      <c r="VCS292" s="227"/>
      <c r="VCT292" s="227"/>
      <c r="VCX292" s="227"/>
      <c r="VEF292" s="227"/>
      <c r="VEG292" s="227"/>
      <c r="VEK292" s="227"/>
      <c r="VFS292" s="227"/>
      <c r="VFT292" s="227"/>
      <c r="VFX292" s="227"/>
      <c r="VHF292" s="227"/>
      <c r="VHG292" s="227"/>
      <c r="VHK292" s="227"/>
      <c r="VIS292" s="227"/>
      <c r="VIT292" s="227"/>
      <c r="VIX292" s="227"/>
      <c r="VKF292" s="227"/>
      <c r="VKG292" s="227"/>
      <c r="VKK292" s="227"/>
      <c r="VLS292" s="227"/>
      <c r="VLT292" s="227"/>
      <c r="VLX292" s="227"/>
      <c r="VNF292" s="227"/>
      <c r="VNG292" s="227"/>
      <c r="VNK292" s="227"/>
      <c r="VOS292" s="227"/>
      <c r="VOT292" s="227"/>
      <c r="VOX292" s="227"/>
      <c r="VQF292" s="227"/>
      <c r="VQG292" s="227"/>
      <c r="VQK292" s="227"/>
      <c r="VRS292" s="227"/>
      <c r="VRT292" s="227"/>
      <c r="VRX292" s="227"/>
      <c r="VTF292" s="227"/>
      <c r="VTG292" s="227"/>
      <c r="VTK292" s="227"/>
      <c r="VUS292" s="227"/>
      <c r="VUT292" s="227"/>
      <c r="VUX292" s="227"/>
      <c r="VWF292" s="227"/>
      <c r="VWG292" s="227"/>
      <c r="VWK292" s="227"/>
      <c r="VXS292" s="227"/>
      <c r="VXT292" s="227"/>
      <c r="VXX292" s="227"/>
      <c r="VZF292" s="227"/>
      <c r="VZG292" s="227"/>
      <c r="VZK292" s="227"/>
      <c r="WAS292" s="227"/>
      <c r="WAT292" s="227"/>
      <c r="WAX292" s="227"/>
      <c r="WCF292" s="227"/>
      <c r="WCG292" s="227"/>
      <c r="WCK292" s="227"/>
      <c r="WDS292" s="227"/>
      <c r="WDT292" s="227"/>
      <c r="WDX292" s="227"/>
      <c r="WFF292" s="227"/>
      <c r="WFG292" s="227"/>
      <c r="WFK292" s="227"/>
      <c r="WGS292" s="227"/>
      <c r="WGT292" s="227"/>
      <c r="WGX292" s="227"/>
      <c r="WIF292" s="227"/>
      <c r="WIG292" s="227"/>
      <c r="WIK292" s="227"/>
      <c r="WJS292" s="227"/>
      <c r="WJT292" s="227"/>
      <c r="WJX292" s="227"/>
      <c r="WLF292" s="227"/>
      <c r="WLG292" s="227"/>
      <c r="WLK292" s="227"/>
      <c r="WMS292" s="227"/>
      <c r="WMT292" s="227"/>
      <c r="WMX292" s="227"/>
      <c r="WOF292" s="227"/>
      <c r="WOG292" s="227"/>
      <c r="WOK292" s="227"/>
      <c r="WPS292" s="227"/>
      <c r="WPT292" s="227"/>
      <c r="WPX292" s="227"/>
      <c r="WRF292" s="227"/>
      <c r="WRG292" s="227"/>
      <c r="WRK292" s="227"/>
      <c r="WSS292" s="227"/>
      <c r="WST292" s="227"/>
      <c r="WSX292" s="227"/>
      <c r="WUF292" s="227"/>
      <c r="WUG292" s="227"/>
      <c r="WUK292" s="227"/>
      <c r="WVS292" s="227"/>
      <c r="WVT292" s="227"/>
      <c r="WVX292" s="227"/>
      <c r="WXF292" s="227"/>
      <c r="WXG292" s="227"/>
      <c r="WXK292" s="227"/>
      <c r="WYS292" s="227"/>
      <c r="WYT292" s="227"/>
      <c r="WYX292" s="227"/>
      <c r="XAF292" s="227"/>
      <c r="XAG292" s="227"/>
      <c r="XAK292" s="227"/>
      <c r="XBS292" s="227"/>
      <c r="XBT292" s="227"/>
      <c r="XBX292" s="227"/>
      <c r="XDF292" s="227"/>
      <c r="XDG292" s="227"/>
      <c r="XDK292" s="227"/>
      <c r="XES292" s="227"/>
      <c r="XET292" s="227"/>
      <c r="XEX292" s="227"/>
    </row>
    <row r="293" spans="1:16382" s="54" customFormat="1" ht="34.5" customHeight="1" x14ac:dyDescent="0.25">
      <c r="A293" s="27">
        <v>65</v>
      </c>
      <c r="B293" s="26">
        <v>239</v>
      </c>
      <c r="C293" s="28" t="s">
        <v>900</v>
      </c>
      <c r="D293" s="81" t="s">
        <v>239</v>
      </c>
      <c r="E293" s="64" t="s">
        <v>111</v>
      </c>
      <c r="F293" s="114" t="s">
        <v>142</v>
      </c>
      <c r="G293" s="146" t="s">
        <v>901</v>
      </c>
      <c r="H293" s="130">
        <v>98544258</v>
      </c>
      <c r="I293" s="147">
        <v>4293967</v>
      </c>
      <c r="J293" s="148">
        <v>25763802</v>
      </c>
      <c r="K293" s="54" t="s">
        <v>48</v>
      </c>
      <c r="L293" s="96" t="s">
        <v>50</v>
      </c>
      <c r="M293" s="97" t="s">
        <v>242</v>
      </c>
      <c r="N293" s="98" cm="1">
        <f t="array" ref="N293">_xlfn.XLOOKUP(Contrato[[#This Row],[SUPERVISOR TITULAR]],[1]!PERSONAL_ACTIVO_2024[[#All],[Nombre completo]],[1]!PERSONAL_ACTIVO_2024[[#All],[Documento identidad]],"",0)</f>
        <v>71610877</v>
      </c>
      <c r="O293" s="97" t="s">
        <v>896</v>
      </c>
      <c r="P293" s="99" cm="1">
        <f t="array" ref="P293">_xlfn.XLOOKUP(Contrato[[#This Row],[SUPERVISOR SUPLENTE ]],[1]!PERSONAL_ACTIVO_2024[[#All],[Nombre completo]],[1]!PERSONAL_ACTIVO_2024[[#All],[Documento identidad]],"",0)</f>
        <v>8434266</v>
      </c>
      <c r="Q293" s="225">
        <v>212</v>
      </c>
      <c r="R293" s="42" t="str" cm="1">
        <f t="array" ref="R293">_xlfn.XLOOKUP(Contrato[[#This Row],[CDP]],[1]!DISPONIBILIDADES_2024[[#All],[consecutivo]],[1]!DISPONIBILIDADES_2024[[#All],[fecha_aprobacion]],"",0)</f>
        <v>8/02/2024 9:27</v>
      </c>
      <c r="S293" s="43">
        <f>SUMIF([1]!DISPONIBILIDADES_2024[[#All],[consecutivo]],Contrato[[#This Row],[CDP]],[1]!DISPONIBILIDADES_2024[[#All],[valor_total_rubro]])</f>
        <v>0</v>
      </c>
      <c r="T293" s="44" cm="1">
        <f t="array" ref="T293">_xlfn.XLOOKUP(Contrato[[#This Row],[CONTRATO]]&amp;Contrato[[#This Row],[CDP]],[1]!Corr_Contr_CDP[[#All],[CONTRATO-CDP]],[1]!Corr_Contr_CDP[[#All],[CRP]],_xlfn.XLOOKUP(Contrato[[#This Row],[CDP]],[1]!COMPROMISOS_2024[[#All],[disponibilidad]],[1]!COMPROMISOS_2024[[#All],[consecutivo]],"",0),0)</f>
        <v>2214</v>
      </c>
      <c r="U293" s="45" t="str" cm="1">
        <f t="array" ref="U293">+_xlfn.XLOOKUP(Contrato[[#This Row],[RCP]],[1]!COMPROMISOS_2024[[#All],[consecutivo]],[1]!COMPROMISOS_2024[[#All],[fecha_aprobacion]],"",0)</f>
        <v>3/04/2024 17:11</v>
      </c>
      <c r="V293" s="46">
        <f>SUMIF([1]!COMPROMISOS_2024[[#All],[consecutivo]],Contrato[[#This Row],[RCP]],[1]!COMPROMISOS_2024[[#All],[valor_total]])</f>
        <v>25763802</v>
      </c>
      <c r="W293" s="47">
        <v>45384</v>
      </c>
      <c r="X293" s="47">
        <v>45386</v>
      </c>
      <c r="Y293" s="48">
        <v>45386</v>
      </c>
      <c r="Z293" s="49">
        <v>45568</v>
      </c>
      <c r="AA293" s="123" t="s">
        <v>902</v>
      </c>
      <c r="AB293" s="81" t="s">
        <v>293</v>
      </c>
      <c r="AC293" s="81"/>
      <c r="AD293" s="226">
        <v>202000004165</v>
      </c>
      <c r="AE293" s="69" t="s">
        <v>75</v>
      </c>
      <c r="AF293" s="55" t="str">
        <f>TEXT(LEFT(Contrato[[#This Row],[CONTRATO]],3),"0")</f>
        <v>239</v>
      </c>
      <c r="AG293" s="55" t="str">
        <f>IF(LEN(Contrato[[#This Row],[Contrato2]])=3,Contrato[[#This Row],[Contrato2]],TEXT(Contrato[[#This Row],[Contrato2]],"000"))</f>
        <v>239</v>
      </c>
      <c r="AH293" s="56">
        <f ca="1">IFERROR(_xlfn.DAYS(Contrato[[#This Row],[Fecha Proyectada liquidación]],TODAY())/30,"")</f>
        <v>-0.83333333333333337</v>
      </c>
      <c r="AI293" s="57">
        <f>+Contrato[[#This Row],[FECHA TERMINACIÓN ]]+120</f>
        <v>45688</v>
      </c>
      <c r="AJ293" s="69"/>
      <c r="AK293" s="59" t="str">
        <f ca="1">IF(Contrato[[#This Row],[FECHA TERMINACIÓN ]]&lt;TODAY(), "Terminado",IF(ISNUMBER(Contrato[[#This Row],[Fecha Real de liquiidación ]]),"Liquidado",IF(Contrato[[#This Row],[FECHA TERMINACIÓN ]]&gt;=TODAY(),"En ejecución","")))</f>
        <v>Terminado</v>
      </c>
      <c r="AL293" s="60">
        <f>SUMIF([1]!COMPROMISOS_2024[[#All],[consecutivo]],Contrato[[#This Row],[RCP]],[1]!COMPROMISOS_2024[[#All],[Total pagado]])</f>
        <v>25763802</v>
      </c>
      <c r="AM293" s="61">
        <f>IFERROR(Contrato[[#This Row],[Pagos]]/Contrato[[#This Row],[VALOR CONTRATO]],0)</f>
        <v>1</v>
      </c>
      <c r="AN293" s="217">
        <f>+Contrato[[#This Row],[VALOR CONTRATO]]-Contrato[[#This Row],[Pagos]]</f>
        <v>0</v>
      </c>
      <c r="AO293" s="228" t="str" cm="1">
        <f t="array" ref="AO293">_xlfn.XLOOKUP(Contrato[[#This Row],[DOCUMENTO ]],[1]!PERSONAL_ACTIVO_2024[[#All],[Documento identidad]],[1]!PERSONAL_ACTIVO_2024[[#All],[Mail ]],0,0)</f>
        <v>mcgarcia@indeportesantioquia.gov.co</v>
      </c>
      <c r="AP293" s="229" t="str" cm="1">
        <f t="array" ref="AP293">_xlfn.XLOOKUP(Contrato[[#This Row],[DOCUMENTO]],[1]!PERSONAL_ACTIVO_2024[[#All],[Documento identidad]],[1]!PERSONAL_ACTIVO_2024[[#All],[Mail ]],0,0)</f>
        <v>gbonilla@indeportesantioquia.gov.co</v>
      </c>
      <c r="AQ293" s="230" t="str" cm="1">
        <f t="array" ref="AQ293">IF(ISBLANK(Contrato[[#This Row],[DEPENDENCIA ]]),0,IFERROR(_xlfn.XLOOKUP(Contrato[[#This Row],[DEPENDENCIA ]],[1]!PERSONAL_ACTIVO_2024[[#All],[Dependencia]],[1]!PERSONAL_ACTIVO_2024[[#All],[Mail ]],0,0),0))</f>
        <v>ocardona@indeportesantioquia.gov.co</v>
      </c>
      <c r="AR293" s="231"/>
      <c r="AS293" s="232"/>
      <c r="AT293" s="233"/>
      <c r="AU293" s="233"/>
      <c r="AV293" s="69"/>
      <c r="AW293" s="154"/>
      <c r="AX293" s="97"/>
      <c r="AY293" s="98"/>
      <c r="AZ293" s="97"/>
      <c r="BA293" s="99"/>
      <c r="BB293" s="225"/>
      <c r="BC293" s="234"/>
      <c r="BD293" s="235"/>
      <c r="BE293" s="236"/>
      <c r="BF293" s="234"/>
      <c r="BG293" s="237"/>
      <c r="BH293" s="238"/>
      <c r="BI293" s="216"/>
      <c r="BJ293" s="239"/>
      <c r="BK293" s="239"/>
      <c r="BL293" s="101"/>
      <c r="BM293" s="81"/>
      <c r="BN293" s="81"/>
      <c r="BO293" s="226"/>
      <c r="BP293" s="69"/>
      <c r="BQ293" s="240"/>
      <c r="BR293" s="69"/>
      <c r="BS293" s="241"/>
      <c r="BT293" s="242"/>
      <c r="BU293" s="69"/>
      <c r="BV293" s="243"/>
      <c r="BW293" s="69"/>
      <c r="BX293" s="244"/>
      <c r="BY293" s="69"/>
      <c r="BZ293" s="228"/>
      <c r="CA293" s="229"/>
      <c r="CB293" s="230"/>
      <c r="CC293" s="245"/>
      <c r="CD293" s="230"/>
      <c r="CE293" s="231"/>
      <c r="CF293" s="232"/>
      <c r="CG293" s="233"/>
      <c r="CH293" s="233"/>
      <c r="CI293" s="69"/>
      <c r="CJ293" s="154"/>
      <c r="CK293" s="97"/>
      <c r="CL293" s="98"/>
      <c r="CM293" s="97"/>
      <c r="CN293" s="99"/>
      <c r="CO293" s="225"/>
      <c r="CP293" s="234"/>
      <c r="CQ293" s="235"/>
      <c r="CR293" s="236"/>
      <c r="CS293" s="234"/>
      <c r="CT293" s="237"/>
      <c r="CU293" s="238"/>
      <c r="CV293" s="216"/>
      <c r="CW293" s="239"/>
      <c r="CX293" s="239"/>
      <c r="CY293" s="101"/>
      <c r="CZ293" s="81"/>
      <c r="DA293" s="81"/>
      <c r="DB293" s="226"/>
      <c r="DC293" s="69"/>
      <c r="DD293" s="240"/>
      <c r="DE293" s="69"/>
      <c r="DF293" s="241"/>
      <c r="DG293" s="242"/>
      <c r="DH293" s="69"/>
      <c r="DI293" s="243"/>
      <c r="DJ293" s="69"/>
      <c r="DK293" s="244"/>
      <c r="DL293" s="69"/>
      <c r="DM293" s="228"/>
      <c r="DN293" s="229"/>
      <c r="DO293" s="230"/>
      <c r="DP293" s="245"/>
      <c r="DQ293" s="230"/>
      <c r="DR293" s="231"/>
      <c r="DS293" s="232"/>
      <c r="DT293" s="233"/>
      <c r="DU293" s="233"/>
      <c r="DV293" s="69"/>
      <c r="DW293" s="154"/>
      <c r="DX293" s="97"/>
      <c r="DY293" s="98"/>
      <c r="DZ293" s="97"/>
      <c r="EA293" s="99"/>
      <c r="EB293" s="225"/>
      <c r="EC293" s="234"/>
      <c r="ED293" s="235"/>
      <c r="EE293" s="236"/>
      <c r="EF293" s="234"/>
      <c r="EG293" s="237"/>
      <c r="EH293" s="238"/>
      <c r="EI293" s="216"/>
      <c r="EJ293" s="239"/>
      <c r="EK293" s="239"/>
      <c r="EL293" s="101"/>
      <c r="EM293" s="81"/>
      <c r="EN293" s="81"/>
      <c r="EO293" s="226"/>
      <c r="EP293" s="69"/>
      <c r="EQ293" s="240"/>
      <c r="ER293" s="69"/>
      <c r="ES293" s="241"/>
      <c r="ET293" s="242"/>
      <c r="EU293" s="69"/>
      <c r="EV293" s="243"/>
      <c r="EW293" s="69"/>
      <c r="EX293" s="244"/>
      <c r="EY293" s="69"/>
      <c r="EZ293" s="228"/>
      <c r="FA293" s="229"/>
      <c r="FB293" s="230"/>
      <c r="FC293" s="245"/>
      <c r="FD293" s="230"/>
      <c r="FE293" s="231"/>
      <c r="FF293" s="232"/>
      <c r="FG293" s="233"/>
      <c r="FH293" s="233"/>
      <c r="FI293" s="69"/>
      <c r="FJ293" s="154"/>
      <c r="FK293" s="97"/>
      <c r="FL293" s="98"/>
      <c r="FM293" s="97"/>
      <c r="FN293" s="99"/>
      <c r="FO293" s="225"/>
      <c r="FP293" s="234"/>
      <c r="FQ293" s="235"/>
      <c r="FR293" s="236"/>
      <c r="FS293" s="234"/>
      <c r="FT293" s="237"/>
      <c r="FU293" s="238"/>
      <c r="FV293" s="216"/>
      <c r="FW293" s="239"/>
      <c r="FX293" s="239"/>
      <c r="FY293" s="101"/>
      <c r="FZ293" s="81"/>
      <c r="GA293" s="81"/>
      <c r="GB293" s="226"/>
      <c r="GC293" s="69"/>
      <c r="GD293" s="240"/>
      <c r="GE293" s="69"/>
      <c r="GF293" s="241"/>
      <c r="GG293" s="242"/>
      <c r="GH293" s="69"/>
      <c r="GI293" s="243"/>
      <c r="GJ293" s="69"/>
      <c r="GK293" s="244"/>
      <c r="GL293" s="69"/>
      <c r="GM293" s="228"/>
      <c r="GN293" s="229"/>
      <c r="GO293" s="230"/>
      <c r="GP293" s="245"/>
      <c r="GQ293" s="230"/>
      <c r="GR293" s="231"/>
      <c r="GS293" s="232"/>
      <c r="GT293" s="233"/>
      <c r="GU293" s="233"/>
      <c r="GV293" s="69"/>
      <c r="GW293" s="154"/>
      <c r="GX293" s="97"/>
      <c r="GY293" s="98"/>
      <c r="GZ293" s="97"/>
      <c r="HA293" s="99"/>
      <c r="HB293" s="225"/>
      <c r="HC293" s="234"/>
      <c r="HD293" s="235"/>
      <c r="HE293" s="236"/>
      <c r="HF293" s="234"/>
      <c r="HG293" s="237"/>
      <c r="HH293" s="238"/>
      <c r="HI293" s="216"/>
      <c r="HJ293" s="239"/>
      <c r="HK293" s="239"/>
      <c r="HL293" s="101"/>
      <c r="HM293" s="81"/>
      <c r="HN293" s="81"/>
      <c r="HO293" s="226"/>
      <c r="HP293" s="69"/>
      <c r="HQ293" s="240"/>
      <c r="HR293" s="69"/>
      <c r="HS293" s="241"/>
      <c r="HT293" s="242"/>
      <c r="HU293" s="69"/>
      <c r="HV293" s="243"/>
      <c r="HW293" s="69"/>
      <c r="HX293" s="244"/>
      <c r="HY293" s="69"/>
      <c r="HZ293" s="228"/>
      <c r="IA293" s="229"/>
      <c r="IB293" s="230"/>
      <c r="IC293" s="245"/>
      <c r="ID293" s="230"/>
      <c r="IE293" s="231"/>
      <c r="IF293" s="232"/>
      <c r="IG293" s="233"/>
      <c r="IH293" s="233"/>
      <c r="II293" s="69"/>
      <c r="IJ293" s="154"/>
      <c r="IK293" s="97"/>
      <c r="IL293" s="98"/>
      <c r="IM293" s="97"/>
      <c r="IN293" s="99"/>
      <c r="IO293" s="225"/>
      <c r="IP293" s="234"/>
      <c r="IQ293" s="235"/>
      <c r="IR293" s="236"/>
      <c r="IS293" s="234"/>
      <c r="IT293" s="237"/>
      <c r="IU293" s="238"/>
      <c r="IV293" s="216"/>
      <c r="IW293" s="239"/>
      <c r="IX293" s="239"/>
      <c r="IY293" s="101"/>
      <c r="IZ293" s="81"/>
      <c r="JA293" s="81"/>
      <c r="JB293" s="226"/>
      <c r="JC293" s="69"/>
      <c r="JD293" s="240"/>
      <c r="JE293" s="69"/>
      <c r="JF293" s="241"/>
      <c r="JG293" s="242"/>
      <c r="JH293" s="69"/>
      <c r="JI293" s="243"/>
      <c r="JJ293" s="69"/>
      <c r="JK293" s="244"/>
      <c r="JL293" s="69"/>
      <c r="JM293" s="228"/>
      <c r="JN293" s="229"/>
      <c r="JO293" s="230"/>
      <c r="JP293" s="245"/>
      <c r="JQ293" s="230"/>
      <c r="JR293" s="231"/>
      <c r="JS293" s="232"/>
      <c r="JT293" s="233"/>
      <c r="JU293" s="233"/>
      <c r="JV293" s="69"/>
      <c r="JW293" s="154"/>
      <c r="JX293" s="97"/>
      <c r="JY293" s="98"/>
      <c r="JZ293" s="97"/>
      <c r="KA293" s="99"/>
      <c r="KB293" s="225"/>
      <c r="KC293" s="234"/>
      <c r="KD293" s="235"/>
      <c r="KE293" s="236"/>
      <c r="KF293" s="234"/>
      <c r="KG293" s="237"/>
      <c r="KH293" s="238"/>
      <c r="KI293" s="216"/>
      <c r="KJ293" s="239"/>
      <c r="KK293" s="239"/>
      <c r="KL293" s="101"/>
      <c r="KM293" s="81"/>
      <c r="KN293" s="81"/>
      <c r="KO293" s="226"/>
      <c r="KP293" s="69"/>
      <c r="KQ293" s="240"/>
      <c r="KR293" s="69"/>
      <c r="KS293" s="241"/>
      <c r="KT293" s="242"/>
      <c r="KU293" s="69"/>
      <c r="KV293" s="243"/>
      <c r="KW293" s="69"/>
      <c r="KX293" s="244"/>
      <c r="KY293" s="69"/>
      <c r="KZ293" s="228"/>
      <c r="LA293" s="229"/>
      <c r="LB293" s="230"/>
      <c r="LC293" s="245"/>
      <c r="LD293" s="230"/>
      <c r="LE293" s="231"/>
      <c r="LF293" s="232"/>
      <c r="LG293" s="233"/>
      <c r="LH293" s="233"/>
      <c r="LI293" s="69"/>
      <c r="LJ293" s="154"/>
      <c r="LK293" s="97"/>
      <c r="LL293" s="98"/>
      <c r="LM293" s="97"/>
      <c r="LN293" s="99"/>
      <c r="LO293" s="225"/>
      <c r="LP293" s="234"/>
      <c r="LQ293" s="235"/>
      <c r="LR293" s="236"/>
      <c r="LS293" s="234"/>
      <c r="LT293" s="237"/>
      <c r="LU293" s="238"/>
      <c r="LV293" s="216"/>
      <c r="LW293" s="239"/>
      <c r="LX293" s="239"/>
      <c r="LY293" s="101"/>
      <c r="LZ293" s="81"/>
      <c r="MA293" s="81"/>
      <c r="MB293" s="226"/>
      <c r="MC293" s="69"/>
      <c r="MD293" s="240"/>
      <c r="ME293" s="69"/>
      <c r="MF293" s="241"/>
      <c r="MG293" s="242"/>
      <c r="MH293" s="69"/>
      <c r="MI293" s="243"/>
      <c r="MJ293" s="69"/>
      <c r="MK293" s="244"/>
      <c r="ML293" s="69"/>
      <c r="MM293" s="228"/>
      <c r="MN293" s="229"/>
      <c r="MO293" s="230"/>
      <c r="MP293" s="245"/>
      <c r="MQ293" s="230"/>
      <c r="MR293" s="231"/>
      <c r="MS293" s="232"/>
      <c r="MT293" s="233"/>
      <c r="MU293" s="233"/>
      <c r="MV293" s="69"/>
      <c r="MW293" s="154"/>
      <c r="MX293" s="97"/>
      <c r="MY293" s="98"/>
      <c r="MZ293" s="97"/>
      <c r="NA293" s="99"/>
      <c r="NB293" s="225"/>
      <c r="NC293" s="234"/>
      <c r="ND293" s="235"/>
      <c r="NE293" s="236"/>
      <c r="NF293" s="234"/>
      <c r="NG293" s="237"/>
      <c r="NH293" s="238"/>
      <c r="NI293" s="216"/>
      <c r="NJ293" s="239"/>
      <c r="NK293" s="239"/>
      <c r="NL293" s="101"/>
      <c r="NM293" s="81"/>
      <c r="NN293" s="81"/>
      <c r="NO293" s="226"/>
      <c r="NP293" s="69"/>
      <c r="NQ293" s="240"/>
      <c r="NR293" s="69"/>
      <c r="NS293" s="241"/>
      <c r="NT293" s="242"/>
      <c r="NU293" s="69"/>
      <c r="NV293" s="243"/>
      <c r="NW293" s="69"/>
      <c r="NX293" s="244"/>
      <c r="NY293" s="69"/>
      <c r="NZ293" s="228"/>
      <c r="OA293" s="229"/>
      <c r="OB293" s="230"/>
      <c r="OC293" s="245"/>
      <c r="OD293" s="230"/>
      <c r="OE293" s="231"/>
      <c r="OF293" s="232"/>
      <c r="OG293" s="233"/>
      <c r="OH293" s="233"/>
      <c r="OI293" s="69"/>
      <c r="OJ293" s="154"/>
      <c r="OK293" s="97"/>
      <c r="OL293" s="98"/>
      <c r="OM293" s="97"/>
      <c r="ON293" s="99"/>
      <c r="OO293" s="225"/>
      <c r="OP293" s="234"/>
      <c r="OQ293" s="235"/>
      <c r="OR293" s="236"/>
      <c r="OS293" s="234"/>
      <c r="OT293" s="237"/>
      <c r="OU293" s="238"/>
      <c r="OV293" s="216"/>
      <c r="OW293" s="239"/>
      <c r="OX293" s="239"/>
      <c r="OY293" s="101"/>
      <c r="OZ293" s="81"/>
      <c r="PA293" s="81"/>
      <c r="PB293" s="226"/>
      <c r="PC293" s="69"/>
      <c r="PD293" s="240"/>
      <c r="PE293" s="69"/>
      <c r="PF293" s="241"/>
      <c r="PG293" s="242"/>
      <c r="PH293" s="69"/>
      <c r="PI293" s="243"/>
      <c r="PJ293" s="69"/>
      <c r="PK293" s="244"/>
      <c r="PL293" s="69"/>
      <c r="PM293" s="228"/>
      <c r="PN293" s="229"/>
      <c r="PO293" s="230"/>
      <c r="PP293" s="245"/>
      <c r="PQ293" s="230"/>
      <c r="PR293" s="231"/>
      <c r="PS293" s="232"/>
      <c r="PT293" s="233"/>
      <c r="PU293" s="233"/>
      <c r="PV293" s="69"/>
      <c r="PW293" s="154"/>
      <c r="PX293" s="97"/>
      <c r="PY293" s="98"/>
      <c r="PZ293" s="97"/>
      <c r="QA293" s="99"/>
      <c r="QB293" s="225"/>
      <c r="QC293" s="234"/>
      <c r="QD293" s="235"/>
      <c r="QE293" s="236"/>
      <c r="QF293" s="234"/>
      <c r="QG293" s="237"/>
      <c r="QH293" s="238"/>
      <c r="QI293" s="216"/>
      <c r="QJ293" s="239"/>
      <c r="QK293" s="239"/>
      <c r="QL293" s="101"/>
      <c r="QM293" s="81"/>
      <c r="QN293" s="81"/>
      <c r="QO293" s="226"/>
      <c r="QP293" s="69"/>
      <c r="QQ293" s="240"/>
      <c r="QR293" s="69"/>
      <c r="QS293" s="241"/>
      <c r="QT293" s="242"/>
      <c r="QU293" s="69"/>
      <c r="QV293" s="243"/>
      <c r="QW293" s="69"/>
      <c r="QX293" s="244"/>
      <c r="QY293" s="69"/>
      <c r="QZ293" s="228"/>
      <c r="RA293" s="229"/>
      <c r="RB293" s="230"/>
      <c r="RC293" s="245"/>
      <c r="RD293" s="230"/>
      <c r="RE293" s="231"/>
      <c r="RF293" s="232"/>
      <c r="RG293" s="233"/>
      <c r="RH293" s="233"/>
      <c r="RI293" s="69"/>
      <c r="RJ293" s="154"/>
      <c r="RK293" s="97"/>
      <c r="RL293" s="98"/>
      <c r="RM293" s="97"/>
      <c r="RN293" s="99"/>
      <c r="RO293" s="225"/>
      <c r="RP293" s="234"/>
      <c r="RQ293" s="235"/>
      <c r="RR293" s="236"/>
      <c r="RS293" s="234"/>
      <c r="RT293" s="237"/>
      <c r="RU293" s="238"/>
      <c r="RV293" s="216"/>
      <c r="RW293" s="239"/>
      <c r="RX293" s="239"/>
      <c r="RY293" s="101"/>
      <c r="RZ293" s="81"/>
      <c r="SA293" s="81"/>
      <c r="SB293" s="226"/>
      <c r="SC293" s="69"/>
      <c r="SD293" s="240"/>
      <c r="SE293" s="69"/>
      <c r="SF293" s="241"/>
      <c r="SG293" s="242"/>
      <c r="SH293" s="69"/>
      <c r="SI293" s="243"/>
      <c r="SJ293" s="69"/>
      <c r="SK293" s="244"/>
      <c r="SL293" s="69"/>
      <c r="SM293" s="228"/>
      <c r="SN293" s="229"/>
      <c r="SO293" s="230"/>
      <c r="SP293" s="245"/>
      <c r="SQ293" s="230"/>
      <c r="SR293" s="231"/>
      <c r="SS293" s="232"/>
      <c r="ST293" s="233"/>
      <c r="SU293" s="233"/>
      <c r="SV293" s="69"/>
      <c r="SW293" s="154"/>
      <c r="SX293" s="97"/>
      <c r="SY293" s="98"/>
      <c r="SZ293" s="97"/>
      <c r="TA293" s="99"/>
      <c r="TB293" s="225"/>
      <c r="TC293" s="234"/>
      <c r="TD293" s="235"/>
      <c r="TE293" s="236"/>
      <c r="TF293" s="234"/>
      <c r="TG293" s="237"/>
      <c r="TH293" s="238"/>
      <c r="TI293" s="216"/>
      <c r="TJ293" s="239"/>
      <c r="TK293" s="239"/>
      <c r="TL293" s="101"/>
      <c r="TM293" s="81"/>
      <c r="TN293" s="81"/>
      <c r="TO293" s="226"/>
      <c r="TP293" s="69"/>
      <c r="TQ293" s="240"/>
      <c r="TR293" s="69"/>
      <c r="TS293" s="241"/>
      <c r="TT293" s="242"/>
      <c r="TU293" s="69"/>
      <c r="TV293" s="243"/>
      <c r="TW293" s="69"/>
      <c r="TX293" s="244"/>
      <c r="TY293" s="69"/>
      <c r="TZ293" s="228"/>
      <c r="UA293" s="229"/>
      <c r="UB293" s="230"/>
      <c r="UC293" s="245"/>
      <c r="UD293" s="230"/>
      <c r="UE293" s="231"/>
      <c r="UF293" s="232"/>
      <c r="UG293" s="233"/>
      <c r="UH293" s="233"/>
      <c r="UI293" s="69"/>
      <c r="UJ293" s="154"/>
      <c r="UK293" s="97"/>
      <c r="UL293" s="98"/>
      <c r="UM293" s="97"/>
      <c r="UN293" s="99"/>
      <c r="UO293" s="225"/>
      <c r="UP293" s="234"/>
      <c r="UQ293" s="235"/>
      <c r="UR293" s="236"/>
      <c r="US293" s="234"/>
      <c r="UT293" s="237"/>
      <c r="UU293" s="238"/>
      <c r="UV293" s="216"/>
      <c r="UW293" s="239"/>
      <c r="UX293" s="239"/>
      <c r="UY293" s="101"/>
      <c r="UZ293" s="81"/>
      <c r="VA293" s="81"/>
      <c r="VB293" s="226"/>
      <c r="VC293" s="69"/>
      <c r="VD293" s="240"/>
      <c r="VE293" s="69"/>
      <c r="VF293" s="241"/>
      <c r="VG293" s="242"/>
      <c r="VH293" s="69"/>
      <c r="VI293" s="243"/>
      <c r="VJ293" s="69"/>
      <c r="VK293" s="244"/>
      <c r="VL293" s="69"/>
      <c r="VM293" s="228"/>
      <c r="VN293" s="229"/>
      <c r="VO293" s="230"/>
      <c r="VP293" s="245"/>
      <c r="VQ293" s="230"/>
      <c r="VR293" s="231"/>
      <c r="VS293" s="232"/>
      <c r="VT293" s="233"/>
      <c r="VU293" s="233"/>
      <c r="VV293" s="69"/>
      <c r="VW293" s="154"/>
      <c r="VX293" s="97"/>
      <c r="VY293" s="98"/>
      <c r="VZ293" s="97"/>
      <c r="WA293" s="99"/>
      <c r="WB293" s="225"/>
      <c r="WC293" s="234"/>
      <c r="WD293" s="235"/>
      <c r="WE293" s="236"/>
      <c r="WF293" s="234"/>
      <c r="WG293" s="237"/>
      <c r="WH293" s="238"/>
      <c r="WI293" s="216"/>
      <c r="WJ293" s="239"/>
      <c r="WK293" s="239"/>
      <c r="WL293" s="101"/>
      <c r="WM293" s="81"/>
      <c r="WN293" s="81"/>
      <c r="WO293" s="226"/>
      <c r="WP293" s="69"/>
      <c r="WQ293" s="240"/>
      <c r="WR293" s="69"/>
      <c r="WS293" s="241"/>
      <c r="WT293" s="242"/>
      <c r="WU293" s="69"/>
      <c r="WV293" s="243"/>
      <c r="WW293" s="69"/>
      <c r="WX293" s="244"/>
      <c r="WY293" s="69"/>
      <c r="WZ293" s="228"/>
      <c r="XA293" s="229"/>
      <c r="XB293" s="230"/>
      <c r="XC293" s="245"/>
      <c r="XD293" s="230"/>
      <c r="XE293" s="231"/>
      <c r="XF293" s="232"/>
      <c r="XG293" s="233"/>
      <c r="XH293" s="233"/>
      <c r="XI293" s="69"/>
      <c r="XJ293" s="154"/>
      <c r="XK293" s="97"/>
      <c r="XL293" s="98"/>
      <c r="XM293" s="97"/>
      <c r="XN293" s="99"/>
      <c r="XO293" s="225"/>
      <c r="XP293" s="234"/>
      <c r="XQ293" s="235"/>
      <c r="XR293" s="236"/>
      <c r="XS293" s="234"/>
      <c r="XT293" s="237"/>
      <c r="XU293" s="238"/>
      <c r="XV293" s="216"/>
      <c r="XW293" s="239"/>
      <c r="XX293" s="239"/>
      <c r="XY293" s="101"/>
      <c r="XZ293" s="81"/>
      <c r="YA293" s="81"/>
      <c r="YB293" s="226"/>
      <c r="YC293" s="69"/>
      <c r="YD293" s="240"/>
      <c r="YE293" s="69"/>
      <c r="YF293" s="241"/>
      <c r="YG293" s="242"/>
      <c r="YH293" s="69"/>
      <c r="YI293" s="243"/>
      <c r="YJ293" s="69"/>
      <c r="YK293" s="244"/>
      <c r="YL293" s="69"/>
      <c r="YM293" s="228"/>
      <c r="YN293" s="229"/>
      <c r="YO293" s="230"/>
      <c r="YP293" s="245"/>
      <c r="YQ293" s="230"/>
      <c r="YR293" s="231"/>
      <c r="YS293" s="232"/>
      <c r="YT293" s="233"/>
      <c r="YU293" s="233"/>
      <c r="YV293" s="69"/>
      <c r="YW293" s="154"/>
      <c r="YX293" s="97"/>
      <c r="YY293" s="98"/>
      <c r="YZ293" s="97"/>
      <c r="ZA293" s="99"/>
      <c r="ZB293" s="225"/>
      <c r="ZC293" s="234"/>
      <c r="ZD293" s="235"/>
      <c r="ZE293" s="236"/>
      <c r="ZF293" s="234"/>
      <c r="ZG293" s="237"/>
      <c r="ZH293" s="238"/>
      <c r="ZI293" s="216"/>
      <c r="ZJ293" s="239"/>
      <c r="ZK293" s="239"/>
      <c r="ZL293" s="101"/>
      <c r="ZM293" s="81"/>
      <c r="ZN293" s="81"/>
      <c r="ZO293" s="226"/>
      <c r="ZP293" s="69"/>
      <c r="ZQ293" s="240"/>
      <c r="ZR293" s="69"/>
      <c r="ZS293" s="241"/>
      <c r="ZT293" s="242"/>
      <c r="ZU293" s="69"/>
      <c r="ZV293" s="243"/>
      <c r="ZW293" s="69"/>
      <c r="ZX293" s="244"/>
      <c r="ZY293" s="69"/>
      <c r="ZZ293" s="228"/>
      <c r="AAA293" s="229"/>
      <c r="AAB293" s="230"/>
      <c r="AAC293" s="245"/>
      <c r="AAD293" s="230"/>
      <c r="AAE293" s="231"/>
      <c r="AAF293" s="232"/>
      <c r="AAG293" s="233"/>
      <c r="AAH293" s="233"/>
      <c r="AAI293" s="69"/>
      <c r="AAJ293" s="154"/>
      <c r="AAK293" s="97"/>
      <c r="AAL293" s="98"/>
      <c r="AAM293" s="97"/>
      <c r="AAN293" s="99"/>
      <c r="AAO293" s="225"/>
      <c r="AAP293" s="234"/>
      <c r="AAQ293" s="235"/>
      <c r="AAR293" s="236"/>
      <c r="AAS293" s="234"/>
      <c r="AAT293" s="237"/>
      <c r="AAU293" s="238"/>
      <c r="AAV293" s="216"/>
      <c r="AAW293" s="239"/>
      <c r="AAX293" s="239"/>
      <c r="AAY293" s="101"/>
      <c r="AAZ293" s="81"/>
      <c r="ABA293" s="81"/>
      <c r="ABB293" s="226"/>
      <c r="ABC293" s="69"/>
      <c r="ABD293" s="240"/>
      <c r="ABE293" s="69"/>
      <c r="ABF293" s="241"/>
      <c r="ABG293" s="242"/>
      <c r="ABH293" s="69"/>
      <c r="ABI293" s="243"/>
      <c r="ABJ293" s="69"/>
      <c r="ABK293" s="244"/>
      <c r="ABL293" s="69"/>
      <c r="ABM293" s="228"/>
      <c r="ABN293" s="229"/>
      <c r="ABO293" s="230"/>
      <c r="ABP293" s="245"/>
      <c r="ABQ293" s="230"/>
      <c r="ABR293" s="231"/>
      <c r="ABS293" s="232"/>
      <c r="ABT293" s="233"/>
      <c r="ABU293" s="233"/>
      <c r="ABV293" s="69"/>
      <c r="ABW293" s="154"/>
      <c r="ABX293" s="97"/>
      <c r="ABY293" s="98"/>
      <c r="ABZ293" s="97"/>
      <c r="ACA293" s="99"/>
      <c r="ACB293" s="225"/>
      <c r="ACC293" s="234"/>
      <c r="ACD293" s="235"/>
      <c r="ACE293" s="236"/>
      <c r="ACF293" s="234"/>
      <c r="ACG293" s="237"/>
      <c r="ACH293" s="238"/>
      <c r="ACI293" s="216"/>
      <c r="ACJ293" s="239"/>
      <c r="ACK293" s="239"/>
      <c r="ACL293" s="101"/>
      <c r="ACM293" s="81"/>
      <c r="ACN293" s="81"/>
      <c r="ACO293" s="226"/>
      <c r="ACP293" s="69"/>
      <c r="ACQ293" s="240"/>
      <c r="ACR293" s="69"/>
      <c r="ACS293" s="241"/>
      <c r="ACT293" s="242"/>
      <c r="ACU293" s="69"/>
      <c r="ACV293" s="243"/>
      <c r="ACW293" s="69"/>
      <c r="ACX293" s="244"/>
      <c r="ACY293" s="69"/>
      <c r="ACZ293" s="228"/>
      <c r="ADA293" s="229"/>
      <c r="ADB293" s="230"/>
      <c r="ADC293" s="245"/>
      <c r="ADD293" s="230"/>
      <c r="ADE293" s="231"/>
      <c r="ADF293" s="232"/>
      <c r="ADG293" s="233"/>
      <c r="ADH293" s="233"/>
      <c r="ADI293" s="69"/>
      <c r="ADJ293" s="154"/>
      <c r="ADK293" s="97"/>
      <c r="ADL293" s="98"/>
      <c r="ADM293" s="97"/>
      <c r="ADN293" s="99"/>
      <c r="ADO293" s="225"/>
      <c r="ADP293" s="234"/>
      <c r="ADQ293" s="235"/>
      <c r="ADR293" s="236"/>
      <c r="ADS293" s="234"/>
      <c r="ADT293" s="237"/>
      <c r="ADU293" s="238"/>
      <c r="ADV293" s="216"/>
      <c r="ADW293" s="239"/>
      <c r="ADX293" s="239"/>
      <c r="ADY293" s="101"/>
      <c r="ADZ293" s="81"/>
      <c r="AEA293" s="81"/>
      <c r="AEB293" s="226"/>
      <c r="AEC293" s="69"/>
      <c r="AED293" s="240"/>
      <c r="AEE293" s="69"/>
      <c r="AEF293" s="241"/>
      <c r="AEG293" s="242"/>
      <c r="AEH293" s="69"/>
      <c r="AEI293" s="243"/>
      <c r="AEJ293" s="69"/>
      <c r="AEK293" s="244"/>
      <c r="AEL293" s="69"/>
      <c r="AEM293" s="228"/>
      <c r="AEN293" s="229"/>
      <c r="AEO293" s="230"/>
      <c r="AEP293" s="245"/>
      <c r="AEQ293" s="230"/>
      <c r="AER293" s="231"/>
      <c r="AES293" s="232"/>
      <c r="AET293" s="233"/>
      <c r="AEU293" s="233"/>
      <c r="AEV293" s="69"/>
      <c r="AEW293" s="154"/>
      <c r="AEX293" s="97"/>
      <c r="AEY293" s="98"/>
      <c r="AEZ293" s="97"/>
      <c r="AFA293" s="99"/>
      <c r="AFB293" s="225"/>
      <c r="AFC293" s="234"/>
      <c r="AFD293" s="235"/>
      <c r="AFE293" s="236"/>
      <c r="AFF293" s="234"/>
      <c r="AFG293" s="237"/>
      <c r="AFH293" s="238"/>
      <c r="AFI293" s="216"/>
      <c r="AFJ293" s="239"/>
      <c r="AFK293" s="239"/>
      <c r="AFL293" s="101"/>
      <c r="AFM293" s="81"/>
      <c r="AFN293" s="81"/>
      <c r="AFO293" s="226"/>
      <c r="AFP293" s="69"/>
      <c r="AFQ293" s="240"/>
      <c r="AFR293" s="69"/>
      <c r="AFS293" s="241"/>
      <c r="AFT293" s="242"/>
      <c r="AFU293" s="69"/>
      <c r="AFV293" s="243"/>
      <c r="AFW293" s="69"/>
      <c r="AFX293" s="244"/>
      <c r="AFY293" s="69"/>
      <c r="AFZ293" s="228"/>
      <c r="AGA293" s="229"/>
      <c r="AGB293" s="230"/>
      <c r="AGC293" s="245"/>
      <c r="AGD293" s="230"/>
      <c r="AGE293" s="231"/>
      <c r="AGF293" s="232"/>
      <c r="AGG293" s="233"/>
      <c r="AGH293" s="233"/>
      <c r="AGI293" s="69"/>
      <c r="AGJ293" s="154"/>
      <c r="AGK293" s="97"/>
      <c r="AGL293" s="98"/>
      <c r="AGM293" s="97"/>
      <c r="AGN293" s="99"/>
      <c r="AGO293" s="225"/>
      <c r="AGP293" s="234"/>
      <c r="AGQ293" s="235"/>
      <c r="AGR293" s="236"/>
      <c r="AGS293" s="234"/>
      <c r="AGT293" s="237"/>
      <c r="AGU293" s="238"/>
      <c r="AGV293" s="216"/>
      <c r="AGW293" s="239"/>
      <c r="AGX293" s="239"/>
      <c r="AGY293" s="101"/>
      <c r="AGZ293" s="81"/>
      <c r="AHA293" s="81"/>
      <c r="AHB293" s="226"/>
      <c r="AHC293" s="69"/>
      <c r="AHD293" s="240"/>
      <c r="AHE293" s="69"/>
      <c r="AHF293" s="241"/>
      <c r="AHG293" s="242"/>
      <c r="AHH293" s="69"/>
      <c r="AHI293" s="243"/>
      <c r="AHJ293" s="69"/>
      <c r="AHK293" s="244"/>
      <c r="AHL293" s="69"/>
      <c r="AHM293" s="228"/>
      <c r="AHN293" s="229"/>
      <c r="AHO293" s="230"/>
      <c r="AHP293" s="245"/>
      <c r="AHQ293" s="230"/>
      <c r="AHR293" s="231"/>
      <c r="AHS293" s="232"/>
      <c r="AHT293" s="233"/>
      <c r="AHU293" s="233"/>
      <c r="AHV293" s="69"/>
      <c r="AHW293" s="154"/>
      <c r="AHX293" s="97"/>
      <c r="AHY293" s="98"/>
      <c r="AHZ293" s="97"/>
      <c r="AIA293" s="99"/>
      <c r="AIB293" s="225"/>
      <c r="AIC293" s="234"/>
      <c r="AID293" s="235"/>
      <c r="AIE293" s="236"/>
      <c r="AIF293" s="234"/>
      <c r="AIG293" s="237"/>
      <c r="AIH293" s="238"/>
      <c r="AII293" s="216"/>
      <c r="AIJ293" s="239"/>
      <c r="AIK293" s="239"/>
      <c r="AIL293" s="101"/>
      <c r="AIM293" s="81"/>
      <c r="AIN293" s="81"/>
      <c r="AIO293" s="226"/>
      <c r="AIP293" s="69"/>
      <c r="AIQ293" s="240"/>
      <c r="AIR293" s="69"/>
      <c r="AIS293" s="241"/>
      <c r="AIT293" s="242"/>
      <c r="AIU293" s="69"/>
      <c r="AIV293" s="243"/>
      <c r="AIW293" s="69"/>
      <c r="AIX293" s="244"/>
      <c r="AIY293" s="69"/>
      <c r="AIZ293" s="228"/>
      <c r="AJA293" s="229"/>
      <c r="AJB293" s="230"/>
      <c r="AJC293" s="245"/>
      <c r="AJD293" s="230"/>
      <c r="AJE293" s="231"/>
      <c r="AJF293" s="232"/>
      <c r="AJG293" s="233"/>
      <c r="AJH293" s="233"/>
      <c r="AJI293" s="69"/>
      <c r="AJJ293" s="154"/>
      <c r="AJK293" s="97"/>
      <c r="AJL293" s="98"/>
      <c r="AJM293" s="97"/>
      <c r="AJN293" s="99"/>
      <c r="AJO293" s="225"/>
      <c r="AJP293" s="234"/>
      <c r="AJQ293" s="235"/>
      <c r="AJR293" s="236"/>
      <c r="AJS293" s="234"/>
      <c r="AJT293" s="237"/>
      <c r="AJU293" s="238"/>
      <c r="AJV293" s="216"/>
      <c r="AJW293" s="239"/>
      <c r="AJX293" s="239"/>
      <c r="AJY293" s="101"/>
      <c r="AJZ293" s="81"/>
      <c r="AKA293" s="81"/>
      <c r="AKB293" s="226"/>
      <c r="AKC293" s="69"/>
      <c r="AKD293" s="240"/>
      <c r="AKE293" s="69"/>
      <c r="AKF293" s="241"/>
      <c r="AKG293" s="242"/>
      <c r="AKH293" s="69"/>
      <c r="AKI293" s="243"/>
      <c r="AKJ293" s="69"/>
      <c r="AKK293" s="244"/>
      <c r="AKL293" s="69"/>
      <c r="AKM293" s="228"/>
      <c r="AKN293" s="229"/>
      <c r="AKO293" s="230"/>
      <c r="AKP293" s="245"/>
      <c r="AKQ293" s="230"/>
      <c r="AKR293" s="231"/>
      <c r="AKS293" s="232"/>
      <c r="AKT293" s="233"/>
      <c r="AKU293" s="233"/>
      <c r="AKV293" s="69"/>
      <c r="AKW293" s="154"/>
      <c r="AKX293" s="97"/>
      <c r="AKY293" s="98"/>
      <c r="AKZ293" s="97"/>
      <c r="ALA293" s="99"/>
      <c r="ALB293" s="225"/>
      <c r="ALC293" s="234"/>
      <c r="ALD293" s="235"/>
      <c r="ALE293" s="236"/>
      <c r="ALF293" s="234"/>
      <c r="ALG293" s="237"/>
      <c r="ALH293" s="238"/>
      <c r="ALI293" s="216"/>
      <c r="ALJ293" s="239"/>
      <c r="ALK293" s="239"/>
      <c r="ALL293" s="101"/>
      <c r="ALM293" s="81"/>
      <c r="ALN293" s="81"/>
      <c r="ALO293" s="226"/>
      <c r="ALP293" s="69"/>
      <c r="ALQ293" s="240"/>
      <c r="ALR293" s="69"/>
      <c r="ALS293" s="241"/>
      <c r="ALT293" s="242"/>
      <c r="ALU293" s="69"/>
      <c r="ALV293" s="243"/>
      <c r="ALW293" s="69"/>
      <c r="ALX293" s="244"/>
      <c r="ALY293" s="69"/>
      <c r="ALZ293" s="228"/>
      <c r="AMA293" s="229"/>
      <c r="AMB293" s="230"/>
      <c r="AMC293" s="245"/>
      <c r="AMD293" s="230"/>
      <c r="AME293" s="231"/>
      <c r="AMF293" s="232"/>
      <c r="AMG293" s="233"/>
      <c r="AMH293" s="233"/>
      <c r="AMI293" s="69"/>
      <c r="AMJ293" s="154"/>
      <c r="AMK293" s="97"/>
      <c r="AML293" s="98"/>
      <c r="AMM293" s="97"/>
      <c r="AMN293" s="99"/>
      <c r="AMO293" s="225"/>
      <c r="AMP293" s="234"/>
      <c r="AMQ293" s="235"/>
      <c r="AMR293" s="236"/>
      <c r="AMS293" s="234"/>
      <c r="AMT293" s="237"/>
      <c r="AMU293" s="238"/>
      <c r="AMV293" s="216"/>
      <c r="AMW293" s="239"/>
      <c r="AMX293" s="239"/>
      <c r="AMY293" s="101"/>
      <c r="AMZ293" s="81"/>
      <c r="ANA293" s="81"/>
      <c r="ANB293" s="226"/>
      <c r="ANC293" s="69"/>
      <c r="AND293" s="240"/>
      <c r="ANE293" s="69"/>
      <c r="ANF293" s="241"/>
      <c r="ANG293" s="242"/>
      <c r="ANH293" s="69"/>
      <c r="ANI293" s="243"/>
      <c r="ANJ293" s="69"/>
      <c r="ANK293" s="244"/>
      <c r="ANL293" s="69"/>
      <c r="ANM293" s="228"/>
      <c r="ANN293" s="229"/>
      <c r="ANO293" s="230"/>
      <c r="ANP293" s="245"/>
      <c r="ANQ293" s="230"/>
      <c r="ANR293" s="231"/>
      <c r="ANS293" s="232"/>
      <c r="ANT293" s="233"/>
      <c r="ANU293" s="233"/>
      <c r="ANV293" s="69"/>
      <c r="ANW293" s="154"/>
      <c r="ANX293" s="97"/>
      <c r="ANY293" s="98"/>
      <c r="ANZ293" s="97"/>
      <c r="AOA293" s="99"/>
      <c r="AOB293" s="225"/>
      <c r="AOC293" s="234"/>
      <c r="AOD293" s="235"/>
      <c r="AOE293" s="236"/>
      <c r="AOF293" s="234"/>
      <c r="AOG293" s="237"/>
      <c r="AOH293" s="238"/>
      <c r="AOI293" s="216"/>
      <c r="AOJ293" s="239"/>
      <c r="AOK293" s="239"/>
      <c r="AOL293" s="101"/>
      <c r="AOM293" s="81"/>
      <c r="AON293" s="81"/>
      <c r="AOO293" s="226"/>
      <c r="AOP293" s="69"/>
      <c r="AOQ293" s="240"/>
      <c r="AOR293" s="69"/>
      <c r="AOS293" s="241"/>
      <c r="AOT293" s="242"/>
      <c r="AOU293" s="69"/>
      <c r="AOV293" s="243"/>
      <c r="AOW293" s="69"/>
      <c r="AOX293" s="244"/>
      <c r="AOY293" s="69"/>
      <c r="AOZ293" s="228"/>
      <c r="APA293" s="229"/>
      <c r="APB293" s="230"/>
      <c r="APC293" s="245"/>
      <c r="APD293" s="230"/>
      <c r="APE293" s="231"/>
      <c r="APF293" s="232"/>
      <c r="APG293" s="233"/>
      <c r="APH293" s="233"/>
      <c r="API293" s="69"/>
      <c r="APJ293" s="154"/>
      <c r="APK293" s="97"/>
      <c r="APL293" s="98"/>
      <c r="APM293" s="97"/>
      <c r="APN293" s="99"/>
      <c r="APO293" s="225"/>
      <c r="APP293" s="234"/>
      <c r="APQ293" s="235"/>
      <c r="APR293" s="236"/>
      <c r="APS293" s="234"/>
      <c r="APT293" s="237"/>
      <c r="APU293" s="238"/>
      <c r="APV293" s="216"/>
      <c r="APW293" s="239"/>
      <c r="APX293" s="239"/>
      <c r="APY293" s="101"/>
      <c r="APZ293" s="81"/>
      <c r="AQA293" s="81"/>
      <c r="AQB293" s="226"/>
      <c r="AQC293" s="69"/>
      <c r="AQD293" s="240"/>
      <c r="AQE293" s="69"/>
      <c r="AQF293" s="241"/>
      <c r="AQG293" s="242"/>
      <c r="AQH293" s="69"/>
      <c r="AQI293" s="243"/>
      <c r="AQJ293" s="69"/>
      <c r="AQK293" s="244"/>
      <c r="AQL293" s="69"/>
      <c r="AQM293" s="228"/>
      <c r="AQN293" s="229"/>
      <c r="AQO293" s="230"/>
      <c r="AQP293" s="245"/>
      <c r="AQQ293" s="230"/>
      <c r="AQR293" s="231"/>
      <c r="AQS293" s="232"/>
      <c r="AQT293" s="233"/>
      <c r="AQU293" s="233"/>
      <c r="AQV293" s="69"/>
      <c r="AQW293" s="154"/>
      <c r="AQX293" s="97"/>
      <c r="AQY293" s="98"/>
      <c r="AQZ293" s="97"/>
      <c r="ARA293" s="99"/>
      <c r="ARB293" s="225"/>
      <c r="ARC293" s="234"/>
      <c r="ARD293" s="235"/>
      <c r="ARE293" s="236"/>
      <c r="ARF293" s="234"/>
      <c r="ARG293" s="237"/>
      <c r="ARH293" s="238"/>
      <c r="ARI293" s="216"/>
      <c r="ARJ293" s="239"/>
      <c r="ARK293" s="239"/>
      <c r="ARL293" s="101"/>
      <c r="ARM293" s="81"/>
      <c r="ARN293" s="81"/>
      <c r="ARO293" s="226"/>
      <c r="ARP293" s="69"/>
      <c r="ARQ293" s="240"/>
      <c r="ARR293" s="69"/>
      <c r="ARS293" s="241"/>
      <c r="ART293" s="242"/>
      <c r="ARU293" s="69"/>
      <c r="ARV293" s="243"/>
      <c r="ARW293" s="69"/>
      <c r="ARX293" s="244"/>
      <c r="ARY293" s="69"/>
      <c r="ARZ293" s="228"/>
      <c r="ASA293" s="229"/>
      <c r="ASB293" s="230"/>
      <c r="ASC293" s="245"/>
      <c r="ASD293" s="230"/>
      <c r="ASE293" s="231"/>
      <c r="ASF293" s="232"/>
      <c r="ASG293" s="233"/>
      <c r="ASH293" s="233"/>
      <c r="ASI293" s="69"/>
      <c r="ASJ293" s="154"/>
      <c r="ASK293" s="97"/>
      <c r="ASL293" s="98"/>
      <c r="ASM293" s="97"/>
      <c r="ASN293" s="99"/>
      <c r="ASO293" s="225"/>
      <c r="ASP293" s="234"/>
      <c r="ASQ293" s="235"/>
      <c r="ASR293" s="236"/>
      <c r="ASS293" s="234"/>
      <c r="AST293" s="237"/>
      <c r="ASU293" s="238"/>
      <c r="ASV293" s="216"/>
      <c r="ASW293" s="239"/>
      <c r="ASX293" s="239"/>
      <c r="ASY293" s="101"/>
      <c r="ASZ293" s="81"/>
      <c r="ATA293" s="81"/>
      <c r="ATB293" s="226"/>
      <c r="ATC293" s="69"/>
      <c r="ATD293" s="240"/>
      <c r="ATE293" s="69"/>
      <c r="ATF293" s="241"/>
      <c r="ATG293" s="242"/>
      <c r="ATH293" s="69"/>
      <c r="ATI293" s="243"/>
      <c r="ATJ293" s="69"/>
      <c r="ATK293" s="244"/>
      <c r="ATL293" s="69"/>
      <c r="ATM293" s="228"/>
      <c r="ATN293" s="229"/>
      <c r="ATO293" s="230"/>
      <c r="ATP293" s="245"/>
      <c r="ATQ293" s="230"/>
      <c r="ATR293" s="231"/>
      <c r="ATS293" s="232"/>
      <c r="ATT293" s="233"/>
      <c r="ATU293" s="233"/>
      <c r="ATV293" s="69"/>
      <c r="ATW293" s="154"/>
      <c r="ATX293" s="97"/>
      <c r="ATY293" s="98"/>
      <c r="ATZ293" s="97"/>
      <c r="AUA293" s="99"/>
      <c r="AUB293" s="225"/>
      <c r="AUC293" s="234"/>
      <c r="AUD293" s="235"/>
      <c r="AUE293" s="236"/>
      <c r="AUF293" s="234"/>
      <c r="AUG293" s="237"/>
      <c r="AUH293" s="238"/>
      <c r="AUI293" s="216"/>
      <c r="AUJ293" s="239"/>
      <c r="AUK293" s="239"/>
      <c r="AUL293" s="101"/>
      <c r="AUM293" s="81"/>
      <c r="AUN293" s="81"/>
      <c r="AUO293" s="226"/>
      <c r="AUP293" s="69"/>
      <c r="AUQ293" s="240"/>
      <c r="AUR293" s="69"/>
      <c r="AUS293" s="241"/>
      <c r="AUT293" s="242"/>
      <c r="AUU293" s="69"/>
      <c r="AUV293" s="243"/>
      <c r="AUW293" s="69"/>
      <c r="AUX293" s="244"/>
      <c r="AUY293" s="69"/>
      <c r="AUZ293" s="228"/>
      <c r="AVA293" s="229"/>
      <c r="AVB293" s="230"/>
      <c r="AVC293" s="245"/>
      <c r="AVD293" s="230"/>
      <c r="AVE293" s="231"/>
      <c r="AVF293" s="232"/>
      <c r="AVG293" s="233"/>
      <c r="AVH293" s="233"/>
      <c r="AVI293" s="69"/>
      <c r="AVJ293" s="154"/>
      <c r="AVK293" s="97"/>
      <c r="AVL293" s="98"/>
      <c r="AVM293" s="97"/>
      <c r="AVN293" s="99"/>
      <c r="AVO293" s="225"/>
      <c r="AVP293" s="234"/>
      <c r="AVQ293" s="235"/>
      <c r="AVR293" s="236"/>
      <c r="AVS293" s="234"/>
      <c r="AVT293" s="237"/>
      <c r="AVU293" s="238"/>
      <c r="AVV293" s="216"/>
      <c r="AVW293" s="239"/>
      <c r="AVX293" s="239"/>
      <c r="AVY293" s="101"/>
      <c r="AVZ293" s="81"/>
      <c r="AWA293" s="81"/>
      <c r="AWB293" s="226"/>
      <c r="AWC293" s="69"/>
      <c r="AWD293" s="240"/>
      <c r="AWE293" s="69"/>
      <c r="AWF293" s="241"/>
      <c r="AWG293" s="242"/>
      <c r="AWH293" s="69"/>
      <c r="AWI293" s="243"/>
      <c r="AWJ293" s="69"/>
      <c r="AWK293" s="244"/>
      <c r="AWL293" s="69"/>
      <c r="AWM293" s="228"/>
      <c r="AWN293" s="229"/>
      <c r="AWO293" s="230"/>
      <c r="AWP293" s="245"/>
      <c r="AWQ293" s="230"/>
      <c r="AWR293" s="231"/>
      <c r="AWS293" s="232"/>
      <c r="AWT293" s="233"/>
      <c r="AWU293" s="233"/>
      <c r="AWV293" s="69"/>
      <c r="AWW293" s="154"/>
      <c r="AWX293" s="97"/>
      <c r="AWY293" s="98"/>
      <c r="AWZ293" s="97"/>
      <c r="AXA293" s="99"/>
      <c r="AXB293" s="225"/>
      <c r="AXC293" s="234"/>
      <c r="AXD293" s="235"/>
      <c r="AXE293" s="236"/>
      <c r="AXF293" s="234"/>
      <c r="AXG293" s="237"/>
      <c r="AXH293" s="238"/>
      <c r="AXI293" s="216"/>
      <c r="AXJ293" s="239"/>
      <c r="AXK293" s="239"/>
      <c r="AXL293" s="101"/>
      <c r="AXM293" s="81"/>
      <c r="AXN293" s="81"/>
      <c r="AXO293" s="226"/>
      <c r="AXP293" s="69"/>
      <c r="AXQ293" s="240"/>
      <c r="AXR293" s="69"/>
      <c r="AXS293" s="241"/>
      <c r="AXT293" s="242"/>
      <c r="AXU293" s="69"/>
      <c r="AXV293" s="243"/>
      <c r="AXW293" s="69"/>
      <c r="AXX293" s="244"/>
      <c r="AXY293" s="69"/>
      <c r="AXZ293" s="228"/>
      <c r="AYA293" s="229"/>
      <c r="AYB293" s="230"/>
      <c r="AYC293" s="245"/>
      <c r="AYD293" s="230"/>
      <c r="AYE293" s="231"/>
      <c r="AYF293" s="232"/>
      <c r="AYG293" s="233"/>
      <c r="AYH293" s="233"/>
      <c r="AYI293" s="69"/>
      <c r="AYJ293" s="154"/>
      <c r="AYK293" s="97"/>
      <c r="AYL293" s="98"/>
      <c r="AYM293" s="97"/>
      <c r="AYN293" s="99"/>
      <c r="AYO293" s="225"/>
      <c r="AYP293" s="234"/>
      <c r="AYQ293" s="235"/>
      <c r="AYR293" s="236"/>
      <c r="AYS293" s="234"/>
      <c r="AYT293" s="237"/>
      <c r="AYU293" s="238"/>
      <c r="AYV293" s="216"/>
      <c r="AYW293" s="239"/>
      <c r="AYX293" s="239"/>
      <c r="AYY293" s="101"/>
      <c r="AYZ293" s="81"/>
      <c r="AZA293" s="81"/>
      <c r="AZB293" s="226"/>
      <c r="AZC293" s="69"/>
      <c r="AZD293" s="240"/>
      <c r="AZE293" s="69"/>
      <c r="AZF293" s="241"/>
      <c r="AZG293" s="242"/>
      <c r="AZH293" s="69"/>
      <c r="AZI293" s="243"/>
      <c r="AZJ293" s="69"/>
      <c r="AZK293" s="244"/>
      <c r="AZL293" s="69"/>
      <c r="AZM293" s="228"/>
      <c r="AZN293" s="229"/>
      <c r="AZO293" s="230"/>
      <c r="AZP293" s="245"/>
      <c r="AZQ293" s="230"/>
      <c r="AZR293" s="231"/>
      <c r="AZS293" s="232"/>
      <c r="AZT293" s="233"/>
      <c r="AZU293" s="233"/>
      <c r="AZV293" s="69"/>
      <c r="AZW293" s="154"/>
      <c r="AZX293" s="97"/>
      <c r="AZY293" s="98"/>
      <c r="AZZ293" s="97"/>
      <c r="BAA293" s="99"/>
      <c r="BAB293" s="225"/>
      <c r="BAC293" s="234"/>
      <c r="BAD293" s="235"/>
      <c r="BAE293" s="236"/>
      <c r="BAF293" s="234"/>
      <c r="BAG293" s="237"/>
      <c r="BAH293" s="238"/>
      <c r="BAI293" s="216"/>
      <c r="BAJ293" s="239"/>
      <c r="BAK293" s="239"/>
      <c r="BAL293" s="101"/>
      <c r="BAM293" s="81"/>
      <c r="BAN293" s="81"/>
      <c r="BAO293" s="226"/>
      <c r="BAP293" s="69"/>
      <c r="BAQ293" s="240"/>
      <c r="BAR293" s="69"/>
      <c r="BAS293" s="241"/>
      <c r="BAT293" s="242"/>
      <c r="BAU293" s="69"/>
      <c r="BAV293" s="243"/>
      <c r="BAW293" s="69"/>
      <c r="BAX293" s="244"/>
      <c r="BAY293" s="69"/>
      <c r="BAZ293" s="228"/>
      <c r="BBA293" s="229"/>
      <c r="BBB293" s="230"/>
      <c r="BBC293" s="245"/>
      <c r="BBD293" s="230"/>
      <c r="BBE293" s="231"/>
      <c r="BBF293" s="232"/>
      <c r="BBG293" s="233"/>
      <c r="BBH293" s="233"/>
      <c r="BBI293" s="69"/>
      <c r="BBJ293" s="154"/>
      <c r="BBK293" s="97"/>
      <c r="BBL293" s="98"/>
      <c r="BBM293" s="97"/>
      <c r="BBN293" s="99"/>
      <c r="BBO293" s="225"/>
      <c r="BBP293" s="234"/>
      <c r="BBQ293" s="235"/>
      <c r="BBR293" s="236"/>
      <c r="BBS293" s="234"/>
      <c r="BBT293" s="237"/>
      <c r="BBU293" s="238"/>
      <c r="BBV293" s="216"/>
      <c r="BBW293" s="239"/>
      <c r="BBX293" s="239"/>
      <c r="BBY293" s="101"/>
      <c r="BBZ293" s="81"/>
      <c r="BCA293" s="81"/>
      <c r="BCB293" s="226"/>
      <c r="BCC293" s="69"/>
      <c r="BCD293" s="240"/>
      <c r="BCE293" s="69"/>
      <c r="BCF293" s="241"/>
      <c r="BCG293" s="242"/>
      <c r="BCH293" s="69"/>
      <c r="BCI293" s="243"/>
      <c r="BCJ293" s="69"/>
      <c r="BCK293" s="244"/>
      <c r="BCL293" s="69"/>
      <c r="BCM293" s="228"/>
      <c r="BCN293" s="229"/>
      <c r="BCO293" s="230"/>
      <c r="BCP293" s="245"/>
      <c r="BCQ293" s="230"/>
      <c r="BCR293" s="231"/>
      <c r="BCS293" s="232"/>
      <c r="BCT293" s="233"/>
      <c r="BCU293" s="233"/>
      <c r="BCV293" s="69"/>
      <c r="BCW293" s="154"/>
      <c r="BCX293" s="97"/>
      <c r="BCY293" s="98"/>
      <c r="BCZ293" s="97"/>
      <c r="BDA293" s="99"/>
      <c r="BDB293" s="225"/>
      <c r="BDC293" s="234"/>
      <c r="BDD293" s="235"/>
      <c r="BDE293" s="236"/>
      <c r="BDF293" s="234"/>
      <c r="BDG293" s="237"/>
      <c r="BDH293" s="238"/>
      <c r="BDI293" s="216"/>
      <c r="BDJ293" s="239"/>
      <c r="BDK293" s="239"/>
      <c r="BDL293" s="101"/>
      <c r="BDM293" s="81"/>
      <c r="BDN293" s="81"/>
      <c r="BDO293" s="226"/>
      <c r="BDP293" s="69"/>
      <c r="BDQ293" s="240"/>
      <c r="BDR293" s="69"/>
      <c r="BDS293" s="241"/>
      <c r="BDT293" s="242"/>
      <c r="BDU293" s="69"/>
      <c r="BDV293" s="243"/>
      <c r="BDW293" s="69"/>
      <c r="BDX293" s="244"/>
      <c r="BDY293" s="69"/>
      <c r="BDZ293" s="228"/>
      <c r="BEA293" s="229"/>
      <c r="BEB293" s="230"/>
      <c r="BEC293" s="245"/>
      <c r="BED293" s="230"/>
      <c r="BEE293" s="231"/>
      <c r="BEF293" s="232"/>
      <c r="BEG293" s="233"/>
      <c r="BEH293" s="233"/>
      <c r="BEI293" s="69"/>
      <c r="BEJ293" s="154"/>
      <c r="BEK293" s="97"/>
      <c r="BEL293" s="98"/>
      <c r="BEM293" s="97"/>
      <c r="BEN293" s="99"/>
      <c r="BEO293" s="225"/>
      <c r="BEP293" s="234"/>
      <c r="BEQ293" s="235"/>
      <c r="BER293" s="236"/>
      <c r="BES293" s="234"/>
      <c r="BET293" s="237"/>
      <c r="BEU293" s="238"/>
      <c r="BEV293" s="216"/>
      <c r="BEW293" s="239"/>
      <c r="BEX293" s="239"/>
      <c r="BEY293" s="101"/>
      <c r="BEZ293" s="81"/>
      <c r="BFA293" s="81"/>
      <c r="BFB293" s="226"/>
      <c r="BFC293" s="69"/>
      <c r="BFD293" s="240"/>
      <c r="BFE293" s="69"/>
      <c r="BFF293" s="241"/>
      <c r="BFG293" s="242"/>
      <c r="BFH293" s="69"/>
      <c r="BFI293" s="243"/>
      <c r="BFJ293" s="69"/>
      <c r="BFK293" s="244"/>
      <c r="BFL293" s="69"/>
      <c r="BFM293" s="228"/>
      <c r="BFN293" s="229"/>
      <c r="BFO293" s="230"/>
      <c r="BFP293" s="245"/>
      <c r="BFQ293" s="230"/>
      <c r="BFR293" s="231"/>
      <c r="BFS293" s="232"/>
      <c r="BFT293" s="233"/>
      <c r="BFU293" s="233"/>
      <c r="BFV293" s="69"/>
      <c r="BFW293" s="154"/>
      <c r="BFX293" s="97"/>
      <c r="BFY293" s="98"/>
      <c r="BFZ293" s="97"/>
      <c r="BGA293" s="99"/>
      <c r="BGB293" s="225"/>
      <c r="BGC293" s="234"/>
      <c r="BGD293" s="235"/>
      <c r="BGE293" s="236"/>
      <c r="BGF293" s="234"/>
      <c r="BGG293" s="237"/>
      <c r="BGH293" s="238"/>
      <c r="BGI293" s="216"/>
      <c r="BGJ293" s="239"/>
      <c r="BGK293" s="239"/>
      <c r="BGL293" s="101"/>
      <c r="BGM293" s="81"/>
      <c r="BGN293" s="81"/>
      <c r="BGO293" s="226"/>
      <c r="BGP293" s="69"/>
      <c r="BGQ293" s="240"/>
      <c r="BGR293" s="69"/>
      <c r="BGS293" s="241"/>
      <c r="BGT293" s="242"/>
      <c r="BGU293" s="69"/>
      <c r="BGV293" s="243"/>
      <c r="BGW293" s="69"/>
      <c r="BGX293" s="244"/>
      <c r="BGY293" s="69"/>
      <c r="BGZ293" s="228"/>
      <c r="BHA293" s="229"/>
      <c r="BHB293" s="230"/>
      <c r="BHC293" s="245"/>
      <c r="BHD293" s="230"/>
      <c r="BHE293" s="231"/>
      <c r="BHF293" s="232"/>
      <c r="BHG293" s="233"/>
      <c r="BHH293" s="233"/>
      <c r="BHI293" s="69"/>
      <c r="BHJ293" s="154"/>
      <c r="BHK293" s="97"/>
      <c r="BHL293" s="98"/>
      <c r="BHM293" s="97"/>
      <c r="BHN293" s="99"/>
      <c r="BHO293" s="225"/>
      <c r="BHP293" s="234"/>
      <c r="BHQ293" s="235"/>
      <c r="BHR293" s="236"/>
      <c r="BHS293" s="234"/>
      <c r="BHT293" s="237"/>
      <c r="BHU293" s="238"/>
      <c r="BHV293" s="216"/>
      <c r="BHW293" s="239"/>
      <c r="BHX293" s="239"/>
      <c r="BHY293" s="101"/>
      <c r="BHZ293" s="81"/>
      <c r="BIA293" s="81"/>
      <c r="BIB293" s="226"/>
      <c r="BIC293" s="69"/>
      <c r="BID293" s="240"/>
      <c r="BIE293" s="69"/>
      <c r="BIF293" s="241"/>
      <c r="BIG293" s="242"/>
      <c r="BIH293" s="69"/>
      <c r="BII293" s="243"/>
      <c r="BIJ293" s="69"/>
      <c r="BIK293" s="244"/>
      <c r="BIL293" s="69"/>
      <c r="BIM293" s="228"/>
      <c r="BIN293" s="229"/>
      <c r="BIO293" s="230"/>
      <c r="BIP293" s="245"/>
      <c r="BIQ293" s="230"/>
      <c r="BIR293" s="231"/>
      <c r="BIS293" s="232"/>
      <c r="BIT293" s="233"/>
      <c r="BIU293" s="233"/>
      <c r="BIV293" s="69"/>
      <c r="BIW293" s="154"/>
      <c r="BIX293" s="97"/>
      <c r="BIY293" s="98"/>
      <c r="BIZ293" s="97"/>
      <c r="BJA293" s="99"/>
      <c r="BJB293" s="225"/>
      <c r="BJC293" s="234"/>
      <c r="BJD293" s="235"/>
      <c r="BJE293" s="236"/>
      <c r="BJF293" s="234"/>
      <c r="BJG293" s="237"/>
      <c r="BJH293" s="238"/>
      <c r="BJI293" s="216"/>
      <c r="BJJ293" s="239"/>
      <c r="BJK293" s="239"/>
      <c r="BJL293" s="101"/>
      <c r="BJM293" s="81"/>
      <c r="BJN293" s="81"/>
      <c r="BJO293" s="226"/>
      <c r="BJP293" s="69"/>
      <c r="BJQ293" s="240"/>
      <c r="BJR293" s="69"/>
      <c r="BJS293" s="241"/>
      <c r="BJT293" s="242"/>
      <c r="BJU293" s="69"/>
      <c r="BJV293" s="243"/>
      <c r="BJW293" s="69"/>
      <c r="BJX293" s="244"/>
      <c r="BJY293" s="69"/>
      <c r="BJZ293" s="228"/>
      <c r="BKA293" s="229"/>
      <c r="BKB293" s="230"/>
      <c r="BKC293" s="245"/>
      <c r="BKD293" s="230"/>
      <c r="BKE293" s="231"/>
      <c r="BKF293" s="232"/>
      <c r="BKG293" s="233"/>
      <c r="BKH293" s="233"/>
      <c r="BKI293" s="69"/>
      <c r="BKJ293" s="154"/>
      <c r="BKK293" s="97"/>
      <c r="BKL293" s="98"/>
      <c r="BKM293" s="97"/>
      <c r="BKN293" s="99"/>
      <c r="BKO293" s="225"/>
      <c r="BKP293" s="234"/>
      <c r="BKQ293" s="235"/>
      <c r="BKR293" s="236"/>
      <c r="BKS293" s="234"/>
      <c r="BKT293" s="237"/>
      <c r="BKU293" s="238"/>
      <c r="BKV293" s="216"/>
      <c r="BKW293" s="239"/>
      <c r="BKX293" s="239"/>
      <c r="BKY293" s="101"/>
      <c r="BKZ293" s="81"/>
      <c r="BLA293" s="81"/>
      <c r="BLB293" s="226"/>
      <c r="BLC293" s="69"/>
      <c r="BLD293" s="240"/>
      <c r="BLE293" s="69"/>
      <c r="BLF293" s="241"/>
      <c r="BLG293" s="242"/>
      <c r="BLH293" s="69"/>
      <c r="BLI293" s="243"/>
      <c r="BLJ293" s="69"/>
      <c r="BLK293" s="244"/>
      <c r="BLL293" s="69"/>
      <c r="BLM293" s="228"/>
      <c r="BLN293" s="229"/>
      <c r="BLO293" s="230"/>
      <c r="BLP293" s="245"/>
      <c r="BLQ293" s="230"/>
      <c r="BLR293" s="231"/>
      <c r="BLS293" s="232"/>
      <c r="BLT293" s="233"/>
      <c r="BLU293" s="233"/>
      <c r="BLV293" s="69"/>
      <c r="BLW293" s="154"/>
      <c r="BLX293" s="97"/>
      <c r="BLY293" s="98"/>
      <c r="BLZ293" s="97"/>
      <c r="BMA293" s="99"/>
      <c r="BMB293" s="225"/>
      <c r="BMC293" s="234"/>
      <c r="BMD293" s="235"/>
      <c r="BME293" s="236"/>
      <c r="BMF293" s="234"/>
      <c r="BMG293" s="237"/>
      <c r="BMH293" s="238"/>
      <c r="BMI293" s="216"/>
      <c r="BMJ293" s="239"/>
      <c r="BMK293" s="239"/>
      <c r="BML293" s="101"/>
      <c r="BMM293" s="81"/>
      <c r="BMN293" s="81"/>
      <c r="BMO293" s="226"/>
      <c r="BMP293" s="69"/>
      <c r="BMQ293" s="240"/>
      <c r="BMR293" s="69"/>
      <c r="BMS293" s="241"/>
      <c r="BMT293" s="242"/>
      <c r="BMU293" s="69"/>
      <c r="BMV293" s="243"/>
      <c r="BMW293" s="69"/>
      <c r="BMX293" s="244"/>
      <c r="BMY293" s="69"/>
      <c r="BMZ293" s="228"/>
      <c r="BNA293" s="229"/>
      <c r="BNB293" s="230"/>
      <c r="BNC293" s="245"/>
      <c r="BND293" s="230"/>
      <c r="BNE293" s="231"/>
      <c r="BNF293" s="232"/>
      <c r="BNG293" s="233"/>
      <c r="BNH293" s="233"/>
      <c r="BNI293" s="69"/>
      <c r="BNJ293" s="154"/>
      <c r="BNK293" s="97"/>
      <c r="BNL293" s="98"/>
      <c r="BNM293" s="97"/>
      <c r="BNN293" s="99"/>
      <c r="BNO293" s="225"/>
      <c r="BNP293" s="234"/>
      <c r="BNQ293" s="235"/>
      <c r="BNR293" s="236"/>
      <c r="BNS293" s="234"/>
      <c r="BNT293" s="237"/>
      <c r="BNU293" s="238"/>
      <c r="BNV293" s="216"/>
      <c r="BNW293" s="239"/>
      <c r="BNX293" s="239"/>
      <c r="BNY293" s="101"/>
      <c r="BNZ293" s="81"/>
      <c r="BOA293" s="81"/>
      <c r="BOB293" s="226"/>
      <c r="BOC293" s="69"/>
      <c r="BOD293" s="240"/>
      <c r="BOE293" s="69"/>
      <c r="BOF293" s="241"/>
      <c r="BOG293" s="242"/>
      <c r="BOH293" s="69"/>
      <c r="BOI293" s="243"/>
      <c r="BOJ293" s="69"/>
      <c r="BOK293" s="244"/>
      <c r="BOL293" s="69"/>
      <c r="BOM293" s="228"/>
      <c r="BON293" s="229"/>
      <c r="BOO293" s="230"/>
      <c r="BOP293" s="245"/>
      <c r="BOQ293" s="230"/>
      <c r="BOR293" s="231"/>
      <c r="BOS293" s="232"/>
      <c r="BOT293" s="233"/>
      <c r="BOU293" s="233"/>
      <c r="BOV293" s="69"/>
      <c r="BOW293" s="154"/>
      <c r="BOX293" s="97"/>
      <c r="BOY293" s="98"/>
      <c r="BOZ293" s="97"/>
      <c r="BPA293" s="99"/>
      <c r="BPB293" s="225"/>
      <c r="BPC293" s="234"/>
      <c r="BPD293" s="235"/>
      <c r="BPE293" s="236"/>
      <c r="BPF293" s="234"/>
      <c r="BPG293" s="237"/>
      <c r="BPH293" s="238"/>
      <c r="BPI293" s="216"/>
      <c r="BPJ293" s="239"/>
      <c r="BPK293" s="239"/>
      <c r="BPL293" s="101"/>
      <c r="BPM293" s="81"/>
      <c r="BPN293" s="81"/>
      <c r="BPO293" s="226"/>
      <c r="BPP293" s="69"/>
      <c r="BPQ293" s="240"/>
      <c r="BPR293" s="69"/>
      <c r="BPS293" s="241"/>
      <c r="BPT293" s="242"/>
      <c r="BPU293" s="69"/>
      <c r="BPV293" s="243"/>
      <c r="BPW293" s="69"/>
      <c r="BPX293" s="244"/>
      <c r="BPY293" s="69"/>
      <c r="BPZ293" s="228"/>
      <c r="BQA293" s="229"/>
      <c r="BQB293" s="230"/>
      <c r="BQC293" s="245"/>
      <c r="BQD293" s="230"/>
      <c r="BQE293" s="231"/>
      <c r="BQF293" s="232"/>
      <c r="BQG293" s="233"/>
      <c r="BQH293" s="233"/>
      <c r="BQI293" s="69"/>
      <c r="BQJ293" s="154"/>
      <c r="BQK293" s="97"/>
      <c r="BQL293" s="98"/>
      <c r="BQM293" s="97"/>
      <c r="BQN293" s="99"/>
      <c r="BQO293" s="225"/>
      <c r="BQP293" s="234"/>
      <c r="BQQ293" s="235"/>
      <c r="BQR293" s="236"/>
      <c r="BQS293" s="234"/>
      <c r="BQT293" s="237"/>
      <c r="BQU293" s="238"/>
      <c r="BQV293" s="216"/>
      <c r="BQW293" s="239"/>
      <c r="BQX293" s="239"/>
      <c r="BQY293" s="101"/>
      <c r="BQZ293" s="81"/>
      <c r="BRA293" s="81"/>
      <c r="BRB293" s="226"/>
      <c r="BRC293" s="69"/>
      <c r="BRD293" s="240"/>
      <c r="BRE293" s="69"/>
      <c r="BRF293" s="241"/>
      <c r="BRG293" s="242"/>
      <c r="BRH293" s="69"/>
      <c r="BRI293" s="243"/>
      <c r="BRJ293" s="69"/>
      <c r="BRK293" s="244"/>
      <c r="BRL293" s="69"/>
      <c r="BRM293" s="228"/>
      <c r="BRN293" s="229"/>
      <c r="BRO293" s="230"/>
      <c r="BRP293" s="245"/>
      <c r="BRQ293" s="230"/>
      <c r="BRR293" s="231"/>
      <c r="BRS293" s="232"/>
      <c r="BRT293" s="233"/>
      <c r="BRU293" s="233"/>
      <c r="BRV293" s="69"/>
      <c r="BRW293" s="154"/>
      <c r="BRX293" s="97"/>
      <c r="BRY293" s="98"/>
      <c r="BRZ293" s="97"/>
      <c r="BSA293" s="99"/>
      <c r="BSB293" s="225"/>
      <c r="BSC293" s="234"/>
      <c r="BSD293" s="235"/>
      <c r="BSE293" s="236"/>
      <c r="BSF293" s="234"/>
      <c r="BSG293" s="237"/>
      <c r="BSH293" s="238"/>
      <c r="BSI293" s="216"/>
      <c r="BSJ293" s="239"/>
      <c r="BSK293" s="239"/>
      <c r="BSL293" s="101"/>
      <c r="BSM293" s="81"/>
      <c r="BSN293" s="81"/>
      <c r="BSO293" s="226"/>
      <c r="BSP293" s="69"/>
      <c r="BSQ293" s="240"/>
      <c r="BSR293" s="69"/>
      <c r="BSS293" s="241"/>
      <c r="BST293" s="242"/>
      <c r="BSU293" s="69"/>
      <c r="BSV293" s="243"/>
      <c r="BSW293" s="69"/>
      <c r="BSX293" s="244"/>
      <c r="BSY293" s="69"/>
      <c r="BSZ293" s="228"/>
      <c r="BTA293" s="229"/>
      <c r="BTB293" s="230"/>
      <c r="BTC293" s="245"/>
      <c r="BTD293" s="230"/>
      <c r="BTE293" s="231"/>
      <c r="BTF293" s="232"/>
      <c r="BTG293" s="233"/>
      <c r="BTH293" s="233"/>
      <c r="BTI293" s="69"/>
      <c r="BTJ293" s="154"/>
      <c r="BTK293" s="97"/>
      <c r="BTL293" s="98"/>
      <c r="BTM293" s="97"/>
      <c r="BTN293" s="99"/>
      <c r="BTO293" s="225"/>
      <c r="BTP293" s="234"/>
      <c r="BTQ293" s="235"/>
      <c r="BTR293" s="236"/>
      <c r="BTS293" s="234"/>
      <c r="BTT293" s="237"/>
      <c r="BTU293" s="238"/>
      <c r="BTV293" s="216"/>
      <c r="BTW293" s="239"/>
      <c r="BTX293" s="239"/>
      <c r="BTY293" s="101"/>
      <c r="BTZ293" s="81"/>
      <c r="BUA293" s="81"/>
      <c r="BUB293" s="226"/>
      <c r="BUC293" s="69"/>
      <c r="BUD293" s="240"/>
      <c r="BUE293" s="69"/>
      <c r="BUF293" s="241"/>
      <c r="BUG293" s="242"/>
      <c r="BUH293" s="69"/>
      <c r="BUI293" s="243"/>
      <c r="BUJ293" s="69"/>
      <c r="BUK293" s="244"/>
      <c r="BUL293" s="69"/>
      <c r="BUM293" s="228"/>
      <c r="BUN293" s="229"/>
      <c r="BUO293" s="230"/>
      <c r="BUP293" s="245"/>
      <c r="BUQ293" s="230"/>
      <c r="BUR293" s="231"/>
      <c r="BUS293" s="232"/>
      <c r="BUT293" s="233"/>
      <c r="BUU293" s="233"/>
      <c r="BUV293" s="69"/>
      <c r="BUW293" s="154"/>
      <c r="BUX293" s="97"/>
      <c r="BUY293" s="98"/>
      <c r="BUZ293" s="97"/>
      <c r="BVA293" s="99"/>
      <c r="BVB293" s="225"/>
      <c r="BVC293" s="234"/>
      <c r="BVD293" s="235"/>
      <c r="BVE293" s="236"/>
      <c r="BVF293" s="234"/>
      <c r="BVG293" s="237"/>
      <c r="BVH293" s="238"/>
      <c r="BVI293" s="216"/>
      <c r="BVJ293" s="239"/>
      <c r="BVK293" s="239"/>
      <c r="BVL293" s="101"/>
      <c r="BVM293" s="81"/>
      <c r="BVN293" s="81"/>
      <c r="BVO293" s="226"/>
      <c r="BVP293" s="69"/>
      <c r="BVQ293" s="240"/>
      <c r="BVR293" s="69"/>
      <c r="BVS293" s="241"/>
      <c r="BVT293" s="242"/>
      <c r="BVU293" s="69"/>
      <c r="BVV293" s="243"/>
      <c r="BVW293" s="69"/>
      <c r="BVX293" s="244"/>
      <c r="BVY293" s="69"/>
      <c r="BVZ293" s="228"/>
      <c r="BWA293" s="229"/>
      <c r="BWB293" s="230"/>
      <c r="BWC293" s="245"/>
      <c r="BWD293" s="230"/>
      <c r="BWE293" s="231"/>
      <c r="BWF293" s="232"/>
      <c r="BWG293" s="233"/>
      <c r="BWH293" s="233"/>
      <c r="BWI293" s="69"/>
      <c r="BWJ293" s="154"/>
      <c r="BWK293" s="97"/>
      <c r="BWL293" s="98"/>
      <c r="BWM293" s="97"/>
      <c r="BWN293" s="99"/>
      <c r="BWO293" s="225"/>
      <c r="BWP293" s="234"/>
      <c r="BWQ293" s="235"/>
      <c r="BWR293" s="236"/>
      <c r="BWS293" s="234"/>
      <c r="BWT293" s="237"/>
      <c r="BWU293" s="238"/>
      <c r="BWV293" s="216"/>
      <c r="BWW293" s="239"/>
      <c r="BWX293" s="239"/>
      <c r="BWY293" s="101"/>
      <c r="BWZ293" s="81"/>
      <c r="BXA293" s="81"/>
      <c r="BXB293" s="226"/>
      <c r="BXC293" s="69"/>
      <c r="BXD293" s="240"/>
      <c r="BXE293" s="69"/>
      <c r="BXF293" s="241"/>
      <c r="BXG293" s="242"/>
      <c r="BXH293" s="69"/>
      <c r="BXI293" s="243"/>
      <c r="BXJ293" s="69"/>
      <c r="BXK293" s="244"/>
      <c r="BXL293" s="69"/>
      <c r="BXM293" s="228"/>
      <c r="BXN293" s="229"/>
      <c r="BXO293" s="230"/>
      <c r="BXP293" s="245"/>
      <c r="BXQ293" s="230"/>
      <c r="BXR293" s="231"/>
      <c r="BXS293" s="232"/>
      <c r="BXT293" s="233"/>
      <c r="BXU293" s="233"/>
      <c r="BXV293" s="69"/>
      <c r="BXW293" s="154"/>
      <c r="BXX293" s="97"/>
      <c r="BXY293" s="98"/>
      <c r="BXZ293" s="97"/>
      <c r="BYA293" s="99"/>
      <c r="BYB293" s="225"/>
      <c r="BYC293" s="234"/>
      <c r="BYD293" s="235"/>
      <c r="BYE293" s="236"/>
      <c r="BYF293" s="234"/>
      <c r="BYG293" s="237"/>
      <c r="BYH293" s="238"/>
      <c r="BYI293" s="216"/>
      <c r="BYJ293" s="239"/>
      <c r="BYK293" s="239"/>
      <c r="BYL293" s="101"/>
      <c r="BYM293" s="81"/>
      <c r="BYN293" s="81"/>
      <c r="BYO293" s="226"/>
      <c r="BYP293" s="69"/>
      <c r="BYQ293" s="240"/>
      <c r="BYR293" s="69"/>
      <c r="BYS293" s="241"/>
      <c r="BYT293" s="242"/>
      <c r="BYU293" s="69"/>
      <c r="BYV293" s="243"/>
      <c r="BYW293" s="69"/>
      <c r="BYX293" s="244"/>
      <c r="BYY293" s="69"/>
      <c r="BYZ293" s="228"/>
      <c r="BZA293" s="229"/>
      <c r="BZB293" s="230"/>
      <c r="BZC293" s="245"/>
      <c r="BZD293" s="230"/>
      <c r="BZE293" s="231"/>
      <c r="BZF293" s="232"/>
      <c r="BZG293" s="233"/>
      <c r="BZH293" s="233"/>
      <c r="BZI293" s="69"/>
      <c r="BZJ293" s="154"/>
      <c r="BZK293" s="97"/>
      <c r="BZL293" s="98"/>
      <c r="BZM293" s="97"/>
      <c r="BZN293" s="99"/>
      <c r="BZO293" s="225"/>
      <c r="BZP293" s="234"/>
      <c r="BZQ293" s="235"/>
      <c r="BZR293" s="236"/>
      <c r="BZS293" s="234"/>
      <c r="BZT293" s="237"/>
      <c r="BZU293" s="238"/>
      <c r="BZV293" s="216"/>
      <c r="BZW293" s="239"/>
      <c r="BZX293" s="239"/>
      <c r="BZY293" s="101"/>
      <c r="BZZ293" s="81"/>
      <c r="CAA293" s="81"/>
      <c r="CAB293" s="226"/>
      <c r="CAC293" s="69"/>
      <c r="CAD293" s="240"/>
      <c r="CAE293" s="69"/>
      <c r="CAF293" s="241"/>
      <c r="CAG293" s="242"/>
      <c r="CAH293" s="69"/>
      <c r="CAI293" s="243"/>
      <c r="CAJ293" s="69"/>
      <c r="CAK293" s="244"/>
      <c r="CAL293" s="69"/>
      <c r="CAM293" s="228"/>
      <c r="CAN293" s="229"/>
      <c r="CAO293" s="230"/>
      <c r="CAP293" s="245"/>
      <c r="CAQ293" s="230"/>
      <c r="CAR293" s="231"/>
      <c r="CAS293" s="232"/>
      <c r="CAT293" s="233"/>
      <c r="CAU293" s="233"/>
      <c r="CAV293" s="69"/>
      <c r="CAW293" s="154"/>
      <c r="CAX293" s="97"/>
      <c r="CAY293" s="98"/>
      <c r="CAZ293" s="97"/>
      <c r="CBA293" s="99"/>
      <c r="CBB293" s="225"/>
      <c r="CBC293" s="234"/>
      <c r="CBD293" s="235"/>
      <c r="CBE293" s="236"/>
      <c r="CBF293" s="234"/>
      <c r="CBG293" s="237"/>
      <c r="CBH293" s="238"/>
      <c r="CBI293" s="216"/>
      <c r="CBJ293" s="239"/>
      <c r="CBK293" s="239"/>
      <c r="CBL293" s="101"/>
      <c r="CBM293" s="81"/>
      <c r="CBN293" s="81"/>
      <c r="CBO293" s="226"/>
      <c r="CBP293" s="69"/>
      <c r="CBQ293" s="240"/>
      <c r="CBR293" s="69"/>
      <c r="CBS293" s="241"/>
      <c r="CBT293" s="242"/>
      <c r="CBU293" s="69"/>
      <c r="CBV293" s="243"/>
      <c r="CBW293" s="69"/>
      <c r="CBX293" s="244"/>
      <c r="CBY293" s="69"/>
      <c r="CBZ293" s="228"/>
      <c r="CCA293" s="229"/>
      <c r="CCB293" s="230"/>
      <c r="CCC293" s="245"/>
      <c r="CCD293" s="230"/>
      <c r="CCE293" s="231"/>
      <c r="CCF293" s="232"/>
      <c r="CCG293" s="233"/>
      <c r="CCH293" s="233"/>
      <c r="CCI293" s="69"/>
      <c r="CCJ293" s="154"/>
      <c r="CCK293" s="97"/>
      <c r="CCL293" s="98"/>
      <c r="CCM293" s="97"/>
      <c r="CCN293" s="99"/>
      <c r="CCO293" s="225"/>
      <c r="CCP293" s="234"/>
      <c r="CCQ293" s="235"/>
      <c r="CCR293" s="236"/>
      <c r="CCS293" s="234"/>
      <c r="CCT293" s="237"/>
      <c r="CCU293" s="238"/>
      <c r="CCV293" s="216"/>
      <c r="CCW293" s="239"/>
      <c r="CCX293" s="239"/>
      <c r="CCY293" s="101"/>
      <c r="CCZ293" s="81"/>
      <c r="CDA293" s="81"/>
      <c r="CDB293" s="226"/>
      <c r="CDC293" s="69"/>
      <c r="CDD293" s="240"/>
      <c r="CDE293" s="69"/>
      <c r="CDF293" s="241"/>
      <c r="CDG293" s="242"/>
      <c r="CDH293" s="69"/>
      <c r="CDI293" s="243"/>
      <c r="CDJ293" s="69"/>
      <c r="CDK293" s="244"/>
      <c r="CDL293" s="69"/>
      <c r="CDM293" s="228"/>
      <c r="CDN293" s="229"/>
      <c r="CDO293" s="230"/>
      <c r="CDP293" s="245"/>
      <c r="CDQ293" s="230"/>
      <c r="CDR293" s="231"/>
      <c r="CDS293" s="232"/>
      <c r="CDT293" s="233"/>
      <c r="CDU293" s="233"/>
      <c r="CDV293" s="69"/>
      <c r="CDW293" s="154"/>
      <c r="CDX293" s="97"/>
      <c r="CDY293" s="98"/>
      <c r="CDZ293" s="97"/>
      <c r="CEA293" s="99"/>
      <c r="CEB293" s="225"/>
      <c r="CEC293" s="234"/>
      <c r="CED293" s="235"/>
      <c r="CEE293" s="236"/>
      <c r="CEF293" s="234"/>
      <c r="CEG293" s="237"/>
      <c r="CEH293" s="238"/>
      <c r="CEI293" s="216"/>
      <c r="CEJ293" s="239"/>
      <c r="CEK293" s="239"/>
      <c r="CEL293" s="101"/>
      <c r="CEM293" s="81"/>
      <c r="CEN293" s="81"/>
      <c r="CEO293" s="226"/>
      <c r="CEP293" s="69"/>
      <c r="CEQ293" s="240"/>
      <c r="CER293" s="69"/>
      <c r="CES293" s="241"/>
      <c r="CET293" s="242"/>
      <c r="CEU293" s="69"/>
      <c r="CEV293" s="243"/>
      <c r="CEW293" s="69"/>
      <c r="CEX293" s="244"/>
      <c r="CEY293" s="69"/>
      <c r="CEZ293" s="228"/>
      <c r="CFA293" s="229"/>
      <c r="CFB293" s="230"/>
      <c r="CFC293" s="245"/>
      <c r="CFD293" s="230"/>
      <c r="CFE293" s="231"/>
      <c r="CFF293" s="232"/>
      <c r="CFG293" s="233"/>
      <c r="CFH293" s="233"/>
      <c r="CFI293" s="69"/>
      <c r="CFJ293" s="154"/>
      <c r="CFK293" s="97"/>
      <c r="CFL293" s="98"/>
      <c r="CFM293" s="97"/>
      <c r="CFN293" s="99"/>
      <c r="CFO293" s="225"/>
      <c r="CFP293" s="234"/>
      <c r="CFQ293" s="235"/>
      <c r="CFR293" s="236"/>
      <c r="CFS293" s="234"/>
      <c r="CFT293" s="237"/>
      <c r="CFU293" s="238"/>
      <c r="CFV293" s="216"/>
      <c r="CFW293" s="239"/>
      <c r="CFX293" s="239"/>
      <c r="CFY293" s="101"/>
      <c r="CFZ293" s="81"/>
      <c r="CGA293" s="81"/>
      <c r="CGB293" s="226"/>
      <c r="CGC293" s="69"/>
      <c r="CGD293" s="240"/>
      <c r="CGE293" s="69"/>
      <c r="CGF293" s="241"/>
      <c r="CGG293" s="242"/>
      <c r="CGH293" s="69"/>
      <c r="CGI293" s="243"/>
      <c r="CGJ293" s="69"/>
      <c r="CGK293" s="244"/>
      <c r="CGL293" s="69"/>
      <c r="CGM293" s="228"/>
      <c r="CGN293" s="229"/>
      <c r="CGO293" s="230"/>
      <c r="CGP293" s="245"/>
      <c r="CGQ293" s="230"/>
      <c r="CGR293" s="231"/>
      <c r="CGS293" s="232"/>
      <c r="CGT293" s="233"/>
      <c r="CGU293" s="233"/>
      <c r="CGV293" s="69"/>
      <c r="CGW293" s="154"/>
      <c r="CGX293" s="97"/>
      <c r="CGY293" s="98"/>
      <c r="CGZ293" s="97"/>
      <c r="CHA293" s="99"/>
      <c r="CHB293" s="225"/>
      <c r="CHC293" s="234"/>
      <c r="CHD293" s="235"/>
      <c r="CHE293" s="236"/>
      <c r="CHF293" s="234"/>
      <c r="CHG293" s="237"/>
      <c r="CHH293" s="238"/>
      <c r="CHI293" s="216"/>
      <c r="CHJ293" s="239"/>
      <c r="CHK293" s="239"/>
      <c r="CHL293" s="101"/>
      <c r="CHM293" s="81"/>
      <c r="CHN293" s="81"/>
      <c r="CHO293" s="226"/>
      <c r="CHP293" s="69"/>
      <c r="CHQ293" s="240"/>
      <c r="CHR293" s="69"/>
      <c r="CHS293" s="241"/>
      <c r="CHT293" s="242"/>
      <c r="CHU293" s="69"/>
      <c r="CHV293" s="243"/>
      <c r="CHW293" s="69"/>
      <c r="CHX293" s="244"/>
      <c r="CHY293" s="69"/>
      <c r="CHZ293" s="228"/>
      <c r="CIA293" s="229"/>
      <c r="CIB293" s="230"/>
      <c r="CIC293" s="245"/>
      <c r="CID293" s="230"/>
      <c r="CIE293" s="231"/>
      <c r="CIF293" s="232"/>
      <c r="CIG293" s="233"/>
      <c r="CIH293" s="233"/>
      <c r="CII293" s="69"/>
      <c r="CIJ293" s="154"/>
      <c r="CIK293" s="97"/>
      <c r="CIL293" s="98"/>
      <c r="CIM293" s="97"/>
      <c r="CIN293" s="99"/>
      <c r="CIO293" s="225"/>
      <c r="CIP293" s="234"/>
      <c r="CIQ293" s="235"/>
      <c r="CIR293" s="236"/>
      <c r="CIS293" s="234"/>
      <c r="CIT293" s="237"/>
      <c r="CIU293" s="238"/>
      <c r="CIV293" s="216"/>
      <c r="CIW293" s="239"/>
      <c r="CIX293" s="239"/>
      <c r="CIY293" s="101"/>
      <c r="CIZ293" s="81"/>
      <c r="CJA293" s="81"/>
      <c r="CJB293" s="226"/>
      <c r="CJC293" s="69"/>
      <c r="CJD293" s="240"/>
      <c r="CJE293" s="69"/>
      <c r="CJF293" s="241"/>
      <c r="CJG293" s="242"/>
      <c r="CJH293" s="69"/>
      <c r="CJI293" s="243"/>
      <c r="CJJ293" s="69"/>
      <c r="CJK293" s="244"/>
      <c r="CJL293" s="69"/>
      <c r="CJM293" s="228"/>
      <c r="CJN293" s="229"/>
      <c r="CJO293" s="230"/>
      <c r="CJP293" s="245"/>
      <c r="CJQ293" s="230"/>
      <c r="CJR293" s="231"/>
      <c r="CJS293" s="232"/>
      <c r="CJT293" s="233"/>
      <c r="CJU293" s="233"/>
      <c r="CJV293" s="69"/>
      <c r="CJW293" s="154"/>
      <c r="CJX293" s="97"/>
      <c r="CJY293" s="98"/>
      <c r="CJZ293" s="97"/>
      <c r="CKA293" s="99"/>
      <c r="CKB293" s="225"/>
      <c r="CKC293" s="234"/>
      <c r="CKD293" s="235"/>
      <c r="CKE293" s="236"/>
      <c r="CKF293" s="234"/>
      <c r="CKG293" s="237"/>
      <c r="CKH293" s="238"/>
      <c r="CKI293" s="216"/>
      <c r="CKJ293" s="239"/>
      <c r="CKK293" s="239"/>
      <c r="CKL293" s="101"/>
      <c r="CKM293" s="81"/>
      <c r="CKN293" s="81"/>
      <c r="CKO293" s="226"/>
      <c r="CKP293" s="69"/>
      <c r="CKQ293" s="240"/>
      <c r="CKR293" s="69"/>
      <c r="CKS293" s="241"/>
      <c r="CKT293" s="242"/>
      <c r="CKU293" s="69"/>
      <c r="CKV293" s="243"/>
      <c r="CKW293" s="69"/>
      <c r="CKX293" s="244"/>
      <c r="CKY293" s="69"/>
      <c r="CKZ293" s="228"/>
      <c r="CLA293" s="229"/>
      <c r="CLB293" s="230"/>
      <c r="CLC293" s="245"/>
      <c r="CLD293" s="230"/>
      <c r="CLE293" s="231"/>
      <c r="CLF293" s="232"/>
      <c r="CLG293" s="233"/>
      <c r="CLH293" s="233"/>
      <c r="CLI293" s="69"/>
      <c r="CLJ293" s="154"/>
      <c r="CLK293" s="97"/>
      <c r="CLL293" s="98"/>
      <c r="CLM293" s="97"/>
      <c r="CLN293" s="99"/>
      <c r="CLO293" s="225"/>
      <c r="CLP293" s="234"/>
      <c r="CLQ293" s="235"/>
      <c r="CLR293" s="236"/>
      <c r="CLS293" s="234"/>
      <c r="CLT293" s="237"/>
      <c r="CLU293" s="238"/>
      <c r="CLV293" s="216"/>
      <c r="CLW293" s="239"/>
      <c r="CLX293" s="239"/>
      <c r="CLY293" s="101"/>
      <c r="CLZ293" s="81"/>
      <c r="CMA293" s="81"/>
      <c r="CMB293" s="226"/>
      <c r="CMC293" s="69"/>
      <c r="CMD293" s="240"/>
      <c r="CME293" s="69"/>
      <c r="CMF293" s="241"/>
      <c r="CMG293" s="242"/>
      <c r="CMH293" s="69"/>
      <c r="CMI293" s="243"/>
      <c r="CMJ293" s="69"/>
      <c r="CMK293" s="244"/>
      <c r="CML293" s="69"/>
      <c r="CMM293" s="228"/>
      <c r="CMN293" s="229"/>
      <c r="CMO293" s="230"/>
      <c r="CMP293" s="245"/>
      <c r="CMQ293" s="230"/>
      <c r="CMR293" s="231"/>
      <c r="CMS293" s="232"/>
      <c r="CMT293" s="233"/>
      <c r="CMU293" s="233"/>
      <c r="CMV293" s="69"/>
      <c r="CMW293" s="154"/>
      <c r="CMX293" s="97"/>
      <c r="CMY293" s="98"/>
      <c r="CMZ293" s="97"/>
      <c r="CNA293" s="99"/>
      <c r="CNB293" s="225"/>
      <c r="CNC293" s="234"/>
      <c r="CND293" s="235"/>
      <c r="CNE293" s="236"/>
      <c r="CNF293" s="234"/>
      <c r="CNG293" s="237"/>
      <c r="CNH293" s="238"/>
      <c r="CNI293" s="216"/>
      <c r="CNJ293" s="239"/>
      <c r="CNK293" s="239"/>
      <c r="CNL293" s="101"/>
      <c r="CNM293" s="81"/>
      <c r="CNN293" s="81"/>
      <c r="CNO293" s="226"/>
      <c r="CNP293" s="69"/>
      <c r="CNQ293" s="240"/>
      <c r="CNR293" s="69"/>
      <c r="CNS293" s="241"/>
      <c r="CNT293" s="242"/>
      <c r="CNU293" s="69"/>
      <c r="CNV293" s="243"/>
      <c r="CNW293" s="69"/>
      <c r="CNX293" s="244"/>
      <c r="CNY293" s="69"/>
      <c r="CNZ293" s="228"/>
      <c r="COA293" s="229"/>
      <c r="COB293" s="230"/>
      <c r="COC293" s="245"/>
      <c r="COD293" s="230"/>
      <c r="COE293" s="231"/>
      <c r="COF293" s="232"/>
      <c r="COG293" s="233"/>
      <c r="COH293" s="233"/>
      <c r="COI293" s="69"/>
      <c r="COJ293" s="154"/>
      <c r="COK293" s="97"/>
      <c r="COL293" s="98"/>
      <c r="COM293" s="97"/>
      <c r="CON293" s="99"/>
      <c r="COO293" s="225"/>
      <c r="COP293" s="234"/>
      <c r="COQ293" s="235"/>
      <c r="COR293" s="236"/>
      <c r="COS293" s="234"/>
      <c r="COT293" s="237"/>
      <c r="COU293" s="238"/>
      <c r="COV293" s="216"/>
      <c r="COW293" s="239"/>
      <c r="COX293" s="239"/>
      <c r="COY293" s="101"/>
      <c r="COZ293" s="81"/>
      <c r="CPA293" s="81"/>
      <c r="CPB293" s="226"/>
      <c r="CPC293" s="69"/>
      <c r="CPD293" s="240"/>
      <c r="CPE293" s="69"/>
      <c r="CPF293" s="241"/>
      <c r="CPG293" s="242"/>
      <c r="CPH293" s="69"/>
      <c r="CPI293" s="243"/>
      <c r="CPJ293" s="69"/>
      <c r="CPK293" s="244"/>
      <c r="CPL293" s="69"/>
      <c r="CPM293" s="228"/>
      <c r="CPN293" s="229"/>
      <c r="CPO293" s="230"/>
      <c r="CPP293" s="245"/>
      <c r="CPQ293" s="230"/>
      <c r="CPR293" s="231"/>
      <c r="CPS293" s="232"/>
      <c r="CPT293" s="233"/>
      <c r="CPU293" s="233"/>
      <c r="CPV293" s="69"/>
      <c r="CPW293" s="154"/>
      <c r="CPX293" s="97"/>
      <c r="CPY293" s="98"/>
      <c r="CPZ293" s="97"/>
      <c r="CQA293" s="99"/>
      <c r="CQB293" s="225"/>
      <c r="CQC293" s="234"/>
      <c r="CQD293" s="235"/>
      <c r="CQE293" s="236"/>
      <c r="CQF293" s="234"/>
      <c r="CQG293" s="237"/>
      <c r="CQH293" s="238"/>
      <c r="CQI293" s="216"/>
      <c r="CQJ293" s="239"/>
      <c r="CQK293" s="239"/>
      <c r="CQL293" s="101"/>
      <c r="CQM293" s="81"/>
      <c r="CQN293" s="81"/>
      <c r="CQO293" s="226"/>
      <c r="CQP293" s="69"/>
      <c r="CQQ293" s="240"/>
      <c r="CQR293" s="69"/>
      <c r="CQS293" s="241"/>
      <c r="CQT293" s="242"/>
      <c r="CQU293" s="69"/>
      <c r="CQV293" s="243"/>
      <c r="CQW293" s="69"/>
      <c r="CQX293" s="244"/>
      <c r="CQY293" s="69"/>
      <c r="CQZ293" s="228"/>
      <c r="CRA293" s="229"/>
      <c r="CRB293" s="230"/>
      <c r="CRC293" s="245"/>
      <c r="CRD293" s="230"/>
      <c r="CRE293" s="231"/>
      <c r="CRF293" s="232"/>
      <c r="CRG293" s="233"/>
      <c r="CRH293" s="233"/>
      <c r="CRI293" s="69"/>
      <c r="CRJ293" s="154"/>
      <c r="CRK293" s="97"/>
      <c r="CRL293" s="98"/>
      <c r="CRM293" s="97"/>
      <c r="CRN293" s="99"/>
      <c r="CRO293" s="225"/>
      <c r="CRP293" s="234"/>
      <c r="CRQ293" s="235"/>
      <c r="CRR293" s="236"/>
      <c r="CRS293" s="234"/>
      <c r="CRT293" s="237"/>
      <c r="CRU293" s="238"/>
      <c r="CRV293" s="216"/>
      <c r="CRW293" s="239"/>
      <c r="CRX293" s="239"/>
      <c r="CRY293" s="101"/>
      <c r="CRZ293" s="81"/>
      <c r="CSA293" s="81"/>
      <c r="CSB293" s="226"/>
      <c r="CSC293" s="69"/>
      <c r="CSD293" s="240"/>
      <c r="CSE293" s="69"/>
      <c r="CSF293" s="241"/>
      <c r="CSG293" s="242"/>
      <c r="CSH293" s="69"/>
      <c r="CSI293" s="243"/>
      <c r="CSJ293" s="69"/>
      <c r="CSK293" s="244"/>
      <c r="CSL293" s="69"/>
      <c r="CSM293" s="228"/>
      <c r="CSN293" s="229"/>
      <c r="CSO293" s="230"/>
      <c r="CSP293" s="245"/>
      <c r="CSQ293" s="230"/>
      <c r="CSR293" s="231"/>
      <c r="CSS293" s="232"/>
      <c r="CST293" s="233"/>
      <c r="CSU293" s="233"/>
      <c r="CSV293" s="69"/>
      <c r="CSW293" s="154"/>
      <c r="CSX293" s="97"/>
      <c r="CSY293" s="98"/>
      <c r="CSZ293" s="97"/>
      <c r="CTA293" s="99"/>
      <c r="CTB293" s="225"/>
      <c r="CTC293" s="234"/>
      <c r="CTD293" s="235"/>
      <c r="CTE293" s="236"/>
      <c r="CTF293" s="234"/>
      <c r="CTG293" s="237"/>
      <c r="CTH293" s="238"/>
      <c r="CTI293" s="216"/>
      <c r="CTJ293" s="239"/>
      <c r="CTK293" s="239"/>
      <c r="CTL293" s="101"/>
      <c r="CTM293" s="81"/>
      <c r="CTN293" s="81"/>
      <c r="CTO293" s="226"/>
      <c r="CTP293" s="69"/>
      <c r="CTQ293" s="240"/>
      <c r="CTR293" s="69"/>
      <c r="CTS293" s="241"/>
      <c r="CTT293" s="242"/>
      <c r="CTU293" s="69"/>
      <c r="CTV293" s="243"/>
      <c r="CTW293" s="69"/>
      <c r="CTX293" s="244"/>
      <c r="CTY293" s="69"/>
      <c r="CTZ293" s="228"/>
      <c r="CUA293" s="229"/>
      <c r="CUB293" s="230"/>
      <c r="CUC293" s="245"/>
      <c r="CUD293" s="230"/>
      <c r="CUE293" s="231"/>
      <c r="CUF293" s="232"/>
      <c r="CUG293" s="233"/>
      <c r="CUH293" s="233"/>
      <c r="CUI293" s="69"/>
      <c r="CUJ293" s="154"/>
      <c r="CUK293" s="97"/>
      <c r="CUL293" s="98"/>
      <c r="CUM293" s="97"/>
      <c r="CUN293" s="99"/>
      <c r="CUO293" s="225"/>
      <c r="CUP293" s="234"/>
      <c r="CUQ293" s="235"/>
      <c r="CUR293" s="236"/>
      <c r="CUS293" s="234"/>
      <c r="CUT293" s="237"/>
      <c r="CUU293" s="238"/>
      <c r="CUV293" s="216"/>
      <c r="CUW293" s="239"/>
      <c r="CUX293" s="239"/>
      <c r="CUY293" s="101"/>
      <c r="CUZ293" s="81"/>
      <c r="CVA293" s="81"/>
      <c r="CVB293" s="226"/>
      <c r="CVC293" s="69"/>
      <c r="CVD293" s="240"/>
      <c r="CVE293" s="69"/>
      <c r="CVF293" s="241"/>
      <c r="CVG293" s="242"/>
      <c r="CVH293" s="69"/>
      <c r="CVI293" s="243"/>
      <c r="CVJ293" s="69"/>
      <c r="CVK293" s="244"/>
      <c r="CVL293" s="69"/>
      <c r="CVM293" s="228"/>
      <c r="CVN293" s="229"/>
      <c r="CVO293" s="230"/>
      <c r="CVP293" s="245"/>
      <c r="CVQ293" s="230"/>
      <c r="CVR293" s="231"/>
      <c r="CVS293" s="232"/>
      <c r="CVT293" s="233"/>
      <c r="CVU293" s="233"/>
      <c r="CVV293" s="69"/>
      <c r="CVW293" s="154"/>
      <c r="CVX293" s="97"/>
      <c r="CVY293" s="98"/>
      <c r="CVZ293" s="97"/>
      <c r="CWA293" s="99"/>
      <c r="CWB293" s="225"/>
      <c r="CWC293" s="234"/>
      <c r="CWD293" s="235"/>
      <c r="CWE293" s="236"/>
      <c r="CWF293" s="234"/>
      <c r="CWG293" s="237"/>
      <c r="CWH293" s="238"/>
      <c r="CWI293" s="216"/>
      <c r="CWJ293" s="239"/>
      <c r="CWK293" s="239"/>
      <c r="CWL293" s="101"/>
      <c r="CWM293" s="81"/>
      <c r="CWN293" s="81"/>
      <c r="CWO293" s="226"/>
      <c r="CWP293" s="69"/>
      <c r="CWQ293" s="240"/>
      <c r="CWR293" s="69"/>
      <c r="CWS293" s="241"/>
      <c r="CWT293" s="242"/>
      <c r="CWU293" s="69"/>
      <c r="CWV293" s="243"/>
      <c r="CWW293" s="69"/>
      <c r="CWX293" s="244"/>
      <c r="CWY293" s="69"/>
      <c r="CWZ293" s="228"/>
      <c r="CXA293" s="229"/>
      <c r="CXB293" s="230"/>
      <c r="CXC293" s="245"/>
      <c r="CXD293" s="230"/>
      <c r="CXE293" s="231"/>
      <c r="CXF293" s="232"/>
      <c r="CXG293" s="233"/>
      <c r="CXH293" s="233"/>
      <c r="CXI293" s="69"/>
      <c r="CXJ293" s="154"/>
      <c r="CXK293" s="97"/>
      <c r="CXL293" s="98"/>
      <c r="CXM293" s="97"/>
      <c r="CXN293" s="99"/>
      <c r="CXO293" s="225"/>
      <c r="CXP293" s="234"/>
      <c r="CXQ293" s="235"/>
      <c r="CXR293" s="236"/>
      <c r="CXS293" s="234"/>
      <c r="CXT293" s="237"/>
      <c r="CXU293" s="238"/>
      <c r="CXV293" s="216"/>
      <c r="CXW293" s="239"/>
      <c r="CXX293" s="239"/>
      <c r="CXY293" s="101"/>
      <c r="CXZ293" s="81"/>
      <c r="CYA293" s="81"/>
      <c r="CYB293" s="226"/>
      <c r="CYC293" s="69"/>
      <c r="CYD293" s="240"/>
      <c r="CYE293" s="69"/>
      <c r="CYF293" s="241"/>
      <c r="CYG293" s="242"/>
      <c r="CYH293" s="69"/>
      <c r="CYI293" s="243"/>
      <c r="CYJ293" s="69"/>
      <c r="CYK293" s="244"/>
      <c r="CYL293" s="69"/>
      <c r="CYM293" s="228"/>
      <c r="CYN293" s="229"/>
      <c r="CYO293" s="230"/>
      <c r="CYP293" s="245"/>
      <c r="CYQ293" s="230"/>
      <c r="CYR293" s="231"/>
      <c r="CYS293" s="232"/>
      <c r="CYT293" s="233"/>
      <c r="CYU293" s="233"/>
      <c r="CYV293" s="69"/>
      <c r="CYW293" s="154"/>
      <c r="CYX293" s="97"/>
      <c r="CYY293" s="98"/>
      <c r="CYZ293" s="97"/>
      <c r="CZA293" s="99"/>
      <c r="CZB293" s="225"/>
      <c r="CZC293" s="234"/>
      <c r="CZD293" s="235"/>
      <c r="CZE293" s="236"/>
      <c r="CZF293" s="234"/>
      <c r="CZG293" s="237"/>
      <c r="CZH293" s="238"/>
      <c r="CZI293" s="216"/>
      <c r="CZJ293" s="239"/>
      <c r="CZK293" s="239"/>
      <c r="CZL293" s="101"/>
      <c r="CZM293" s="81"/>
      <c r="CZN293" s="81"/>
      <c r="CZO293" s="226"/>
      <c r="CZP293" s="69"/>
      <c r="CZQ293" s="240"/>
      <c r="CZR293" s="69"/>
      <c r="CZS293" s="241"/>
      <c r="CZT293" s="242"/>
      <c r="CZU293" s="69"/>
      <c r="CZV293" s="243"/>
      <c r="CZW293" s="69"/>
      <c r="CZX293" s="244"/>
      <c r="CZY293" s="69"/>
      <c r="CZZ293" s="228"/>
      <c r="DAA293" s="229"/>
      <c r="DAB293" s="230"/>
      <c r="DAC293" s="245"/>
      <c r="DAD293" s="230"/>
      <c r="DAE293" s="231"/>
      <c r="DAF293" s="232"/>
      <c r="DAG293" s="233"/>
      <c r="DAH293" s="233"/>
      <c r="DAI293" s="69"/>
      <c r="DAJ293" s="154"/>
      <c r="DAK293" s="97"/>
      <c r="DAL293" s="98"/>
      <c r="DAM293" s="97"/>
      <c r="DAN293" s="99"/>
      <c r="DAO293" s="225"/>
      <c r="DAP293" s="234"/>
      <c r="DAQ293" s="235"/>
      <c r="DAR293" s="236"/>
      <c r="DAS293" s="234"/>
      <c r="DAT293" s="237"/>
      <c r="DAU293" s="238"/>
      <c r="DAV293" s="216"/>
      <c r="DAW293" s="239"/>
      <c r="DAX293" s="239"/>
      <c r="DAY293" s="101"/>
      <c r="DAZ293" s="81"/>
      <c r="DBA293" s="81"/>
      <c r="DBB293" s="226"/>
      <c r="DBC293" s="69"/>
      <c r="DBD293" s="240"/>
      <c r="DBE293" s="69"/>
      <c r="DBF293" s="241"/>
      <c r="DBG293" s="242"/>
      <c r="DBH293" s="69"/>
      <c r="DBI293" s="243"/>
      <c r="DBJ293" s="69"/>
      <c r="DBK293" s="244"/>
      <c r="DBL293" s="69"/>
      <c r="DBM293" s="228"/>
      <c r="DBN293" s="229"/>
      <c r="DBO293" s="230"/>
      <c r="DBP293" s="245"/>
      <c r="DBQ293" s="230"/>
      <c r="DBR293" s="231"/>
      <c r="DBS293" s="232"/>
      <c r="DBT293" s="233"/>
      <c r="DBU293" s="233"/>
      <c r="DBV293" s="69"/>
      <c r="DBW293" s="154"/>
      <c r="DBX293" s="97"/>
      <c r="DBY293" s="98"/>
      <c r="DBZ293" s="97"/>
      <c r="DCA293" s="99"/>
      <c r="DCB293" s="225"/>
      <c r="DCC293" s="234"/>
      <c r="DCD293" s="235"/>
      <c r="DCE293" s="236"/>
      <c r="DCF293" s="234"/>
      <c r="DCG293" s="237"/>
      <c r="DCH293" s="238"/>
      <c r="DCI293" s="216"/>
      <c r="DCJ293" s="239"/>
      <c r="DCK293" s="239"/>
      <c r="DCL293" s="101"/>
      <c r="DCM293" s="81"/>
      <c r="DCN293" s="81"/>
      <c r="DCO293" s="226"/>
      <c r="DCP293" s="69"/>
      <c r="DCQ293" s="240"/>
      <c r="DCR293" s="69"/>
      <c r="DCS293" s="241"/>
      <c r="DCT293" s="242"/>
      <c r="DCU293" s="69"/>
      <c r="DCV293" s="243"/>
      <c r="DCW293" s="69"/>
      <c r="DCX293" s="244"/>
      <c r="DCY293" s="69"/>
      <c r="DCZ293" s="228"/>
      <c r="DDA293" s="229"/>
      <c r="DDB293" s="230"/>
      <c r="DDC293" s="245"/>
      <c r="DDD293" s="230"/>
      <c r="DDE293" s="231"/>
      <c r="DDF293" s="232"/>
      <c r="DDG293" s="233"/>
      <c r="DDH293" s="233"/>
      <c r="DDI293" s="69"/>
      <c r="DDJ293" s="154"/>
      <c r="DDK293" s="97"/>
      <c r="DDL293" s="98"/>
      <c r="DDM293" s="97"/>
      <c r="DDN293" s="99"/>
      <c r="DDO293" s="225"/>
      <c r="DDP293" s="234"/>
      <c r="DDQ293" s="235"/>
      <c r="DDR293" s="236"/>
      <c r="DDS293" s="234"/>
      <c r="DDT293" s="237"/>
      <c r="DDU293" s="238"/>
      <c r="DDV293" s="216"/>
      <c r="DDW293" s="239"/>
      <c r="DDX293" s="239"/>
      <c r="DDY293" s="101"/>
      <c r="DDZ293" s="81"/>
      <c r="DEA293" s="81"/>
      <c r="DEB293" s="226"/>
      <c r="DEC293" s="69"/>
      <c r="DED293" s="240"/>
      <c r="DEE293" s="69"/>
      <c r="DEF293" s="241"/>
      <c r="DEG293" s="242"/>
      <c r="DEH293" s="69"/>
      <c r="DEI293" s="243"/>
      <c r="DEJ293" s="69"/>
      <c r="DEK293" s="244"/>
      <c r="DEL293" s="69"/>
      <c r="DEM293" s="228"/>
      <c r="DEN293" s="229"/>
      <c r="DEO293" s="230"/>
      <c r="DEP293" s="245"/>
      <c r="DEQ293" s="230"/>
      <c r="DER293" s="231"/>
      <c r="DES293" s="232"/>
      <c r="DET293" s="233"/>
      <c r="DEU293" s="233"/>
      <c r="DEV293" s="69"/>
      <c r="DEW293" s="154"/>
      <c r="DEX293" s="97"/>
      <c r="DEY293" s="98"/>
      <c r="DEZ293" s="97"/>
      <c r="DFA293" s="99"/>
      <c r="DFB293" s="225"/>
      <c r="DFC293" s="234"/>
      <c r="DFD293" s="235"/>
      <c r="DFE293" s="236"/>
      <c r="DFF293" s="234"/>
      <c r="DFG293" s="237"/>
      <c r="DFH293" s="238"/>
      <c r="DFI293" s="216"/>
      <c r="DFJ293" s="239"/>
      <c r="DFK293" s="239"/>
      <c r="DFL293" s="101"/>
      <c r="DFM293" s="81"/>
      <c r="DFN293" s="81"/>
      <c r="DFO293" s="226"/>
      <c r="DFP293" s="69"/>
      <c r="DFQ293" s="240"/>
      <c r="DFR293" s="69"/>
      <c r="DFS293" s="241"/>
      <c r="DFT293" s="242"/>
      <c r="DFU293" s="69"/>
      <c r="DFV293" s="243"/>
      <c r="DFW293" s="69"/>
      <c r="DFX293" s="244"/>
      <c r="DFY293" s="69"/>
      <c r="DFZ293" s="228"/>
      <c r="DGA293" s="229"/>
      <c r="DGB293" s="230"/>
      <c r="DGC293" s="245"/>
      <c r="DGD293" s="230"/>
      <c r="DGE293" s="231"/>
      <c r="DGF293" s="232"/>
      <c r="DGG293" s="233"/>
      <c r="DGH293" s="233"/>
      <c r="DGI293" s="69"/>
      <c r="DGJ293" s="154"/>
      <c r="DGK293" s="97"/>
      <c r="DGL293" s="98"/>
      <c r="DGM293" s="97"/>
      <c r="DGN293" s="99"/>
      <c r="DGO293" s="225"/>
      <c r="DGP293" s="234"/>
      <c r="DGQ293" s="235"/>
      <c r="DGR293" s="236"/>
      <c r="DGS293" s="234"/>
      <c r="DGT293" s="237"/>
      <c r="DGU293" s="238"/>
      <c r="DGV293" s="216"/>
      <c r="DGW293" s="239"/>
      <c r="DGX293" s="239"/>
      <c r="DGY293" s="101"/>
      <c r="DGZ293" s="81"/>
      <c r="DHA293" s="81"/>
      <c r="DHB293" s="226"/>
      <c r="DHC293" s="69"/>
      <c r="DHD293" s="240"/>
      <c r="DHE293" s="69"/>
      <c r="DHF293" s="241"/>
      <c r="DHG293" s="242"/>
      <c r="DHH293" s="69"/>
      <c r="DHI293" s="243"/>
      <c r="DHJ293" s="69"/>
      <c r="DHK293" s="244"/>
      <c r="DHL293" s="69"/>
      <c r="DHM293" s="228"/>
      <c r="DHN293" s="229"/>
      <c r="DHO293" s="230"/>
      <c r="DHP293" s="245"/>
      <c r="DHQ293" s="230"/>
      <c r="DHR293" s="231"/>
      <c r="DHS293" s="232"/>
      <c r="DHT293" s="233"/>
      <c r="DHU293" s="233"/>
      <c r="DHV293" s="69"/>
      <c r="DHW293" s="154"/>
      <c r="DHX293" s="97"/>
      <c r="DHY293" s="98"/>
      <c r="DHZ293" s="97"/>
      <c r="DIA293" s="99"/>
      <c r="DIB293" s="225"/>
      <c r="DIC293" s="234"/>
      <c r="DID293" s="235"/>
      <c r="DIE293" s="236"/>
      <c r="DIF293" s="234"/>
      <c r="DIG293" s="237"/>
      <c r="DIH293" s="238"/>
      <c r="DII293" s="216"/>
      <c r="DIJ293" s="239"/>
      <c r="DIK293" s="239"/>
      <c r="DIL293" s="101"/>
      <c r="DIM293" s="81"/>
      <c r="DIN293" s="81"/>
      <c r="DIO293" s="226"/>
      <c r="DIP293" s="69"/>
      <c r="DIQ293" s="240"/>
      <c r="DIR293" s="69"/>
      <c r="DIS293" s="241"/>
      <c r="DIT293" s="242"/>
      <c r="DIU293" s="69"/>
      <c r="DIV293" s="243"/>
      <c r="DIW293" s="69"/>
      <c r="DIX293" s="244"/>
      <c r="DIY293" s="69"/>
      <c r="DIZ293" s="228"/>
      <c r="DJA293" s="229"/>
      <c r="DJB293" s="230"/>
      <c r="DJC293" s="245"/>
      <c r="DJD293" s="230"/>
      <c r="DJE293" s="231"/>
      <c r="DJF293" s="232"/>
      <c r="DJG293" s="233"/>
      <c r="DJH293" s="233"/>
      <c r="DJI293" s="69"/>
      <c r="DJJ293" s="154"/>
      <c r="DJK293" s="97"/>
      <c r="DJL293" s="98"/>
      <c r="DJM293" s="97"/>
      <c r="DJN293" s="99"/>
      <c r="DJO293" s="225"/>
      <c r="DJP293" s="234"/>
      <c r="DJQ293" s="235"/>
      <c r="DJR293" s="236"/>
      <c r="DJS293" s="234"/>
      <c r="DJT293" s="237"/>
      <c r="DJU293" s="238"/>
      <c r="DJV293" s="216"/>
      <c r="DJW293" s="239"/>
      <c r="DJX293" s="239"/>
      <c r="DJY293" s="101"/>
      <c r="DJZ293" s="81"/>
      <c r="DKA293" s="81"/>
      <c r="DKB293" s="226"/>
      <c r="DKC293" s="69"/>
      <c r="DKD293" s="240"/>
      <c r="DKE293" s="69"/>
      <c r="DKF293" s="241"/>
      <c r="DKG293" s="242"/>
      <c r="DKH293" s="69"/>
      <c r="DKI293" s="243"/>
      <c r="DKJ293" s="69"/>
      <c r="DKK293" s="244"/>
      <c r="DKL293" s="69"/>
      <c r="DKM293" s="228"/>
      <c r="DKN293" s="229"/>
      <c r="DKO293" s="230"/>
      <c r="DKP293" s="245"/>
      <c r="DKQ293" s="230"/>
      <c r="DKR293" s="231"/>
      <c r="DKS293" s="232"/>
      <c r="DKT293" s="233"/>
      <c r="DKU293" s="233"/>
      <c r="DKV293" s="69"/>
      <c r="DKW293" s="154"/>
      <c r="DKX293" s="97"/>
      <c r="DKY293" s="98"/>
      <c r="DKZ293" s="97"/>
      <c r="DLA293" s="99"/>
      <c r="DLB293" s="225"/>
      <c r="DLC293" s="234"/>
      <c r="DLD293" s="235"/>
      <c r="DLE293" s="236"/>
      <c r="DLF293" s="234"/>
      <c r="DLG293" s="237"/>
      <c r="DLH293" s="238"/>
      <c r="DLI293" s="216"/>
      <c r="DLJ293" s="239"/>
      <c r="DLK293" s="239"/>
      <c r="DLL293" s="101"/>
      <c r="DLM293" s="81"/>
      <c r="DLN293" s="81"/>
      <c r="DLO293" s="226"/>
      <c r="DLP293" s="69"/>
      <c r="DLQ293" s="240"/>
      <c r="DLR293" s="69"/>
      <c r="DLS293" s="241"/>
      <c r="DLT293" s="242"/>
      <c r="DLU293" s="69"/>
      <c r="DLV293" s="243"/>
      <c r="DLW293" s="69"/>
      <c r="DLX293" s="244"/>
      <c r="DLY293" s="69"/>
      <c r="DLZ293" s="228"/>
      <c r="DMA293" s="229"/>
      <c r="DMB293" s="230"/>
      <c r="DMC293" s="245"/>
      <c r="DMD293" s="230"/>
      <c r="DME293" s="231"/>
      <c r="DMF293" s="232"/>
      <c r="DMG293" s="233"/>
      <c r="DMH293" s="233"/>
      <c r="DMI293" s="69"/>
      <c r="DMJ293" s="154"/>
      <c r="DMK293" s="97"/>
      <c r="DML293" s="98"/>
      <c r="DMM293" s="97"/>
      <c r="DMN293" s="99"/>
      <c r="DMO293" s="225"/>
      <c r="DMP293" s="234"/>
      <c r="DMQ293" s="235"/>
      <c r="DMR293" s="236"/>
      <c r="DMS293" s="234"/>
      <c r="DMT293" s="237"/>
      <c r="DMU293" s="238"/>
      <c r="DMV293" s="216"/>
      <c r="DMW293" s="239"/>
      <c r="DMX293" s="239"/>
      <c r="DMY293" s="101"/>
      <c r="DMZ293" s="81"/>
      <c r="DNA293" s="81"/>
      <c r="DNB293" s="226"/>
      <c r="DNC293" s="69"/>
      <c r="DND293" s="240"/>
      <c r="DNE293" s="69"/>
      <c r="DNF293" s="241"/>
      <c r="DNG293" s="242"/>
      <c r="DNH293" s="69"/>
      <c r="DNI293" s="243"/>
      <c r="DNJ293" s="69"/>
      <c r="DNK293" s="244"/>
      <c r="DNL293" s="69"/>
      <c r="DNM293" s="228"/>
      <c r="DNN293" s="229"/>
      <c r="DNO293" s="230"/>
      <c r="DNP293" s="245"/>
      <c r="DNQ293" s="230"/>
      <c r="DNR293" s="231"/>
      <c r="DNS293" s="232"/>
      <c r="DNT293" s="233"/>
      <c r="DNU293" s="233"/>
      <c r="DNV293" s="69"/>
      <c r="DNW293" s="154"/>
      <c r="DNX293" s="97"/>
      <c r="DNY293" s="98"/>
      <c r="DNZ293" s="97"/>
      <c r="DOA293" s="99"/>
      <c r="DOB293" s="225"/>
      <c r="DOC293" s="234"/>
      <c r="DOD293" s="235"/>
      <c r="DOE293" s="236"/>
      <c r="DOF293" s="234"/>
      <c r="DOG293" s="237"/>
      <c r="DOH293" s="238"/>
      <c r="DOI293" s="216"/>
      <c r="DOJ293" s="239"/>
      <c r="DOK293" s="239"/>
      <c r="DOL293" s="101"/>
      <c r="DOM293" s="81"/>
      <c r="DON293" s="81"/>
      <c r="DOO293" s="226"/>
      <c r="DOP293" s="69"/>
      <c r="DOQ293" s="240"/>
      <c r="DOR293" s="69"/>
      <c r="DOS293" s="241"/>
      <c r="DOT293" s="242"/>
      <c r="DOU293" s="69"/>
      <c r="DOV293" s="243"/>
      <c r="DOW293" s="69"/>
      <c r="DOX293" s="244"/>
      <c r="DOY293" s="69"/>
      <c r="DOZ293" s="228"/>
      <c r="DPA293" s="229"/>
      <c r="DPB293" s="230"/>
      <c r="DPC293" s="245"/>
      <c r="DPD293" s="230"/>
      <c r="DPE293" s="231"/>
      <c r="DPF293" s="232"/>
      <c r="DPG293" s="233"/>
      <c r="DPH293" s="233"/>
      <c r="DPI293" s="69"/>
      <c r="DPJ293" s="154"/>
      <c r="DPK293" s="97"/>
      <c r="DPL293" s="98"/>
      <c r="DPM293" s="97"/>
      <c r="DPN293" s="99"/>
      <c r="DPO293" s="225"/>
      <c r="DPP293" s="234"/>
      <c r="DPQ293" s="235"/>
      <c r="DPR293" s="236"/>
      <c r="DPS293" s="234"/>
      <c r="DPT293" s="237"/>
      <c r="DPU293" s="238"/>
      <c r="DPV293" s="216"/>
      <c r="DPW293" s="239"/>
      <c r="DPX293" s="239"/>
      <c r="DPY293" s="101"/>
      <c r="DPZ293" s="81"/>
      <c r="DQA293" s="81"/>
      <c r="DQB293" s="226"/>
      <c r="DQC293" s="69"/>
      <c r="DQD293" s="240"/>
      <c r="DQE293" s="69"/>
      <c r="DQF293" s="241"/>
      <c r="DQG293" s="242"/>
      <c r="DQH293" s="69"/>
      <c r="DQI293" s="243"/>
      <c r="DQJ293" s="69"/>
      <c r="DQK293" s="244"/>
      <c r="DQL293" s="69"/>
      <c r="DQM293" s="228"/>
      <c r="DQN293" s="229"/>
      <c r="DQO293" s="230"/>
      <c r="DQP293" s="245"/>
      <c r="DQQ293" s="230"/>
      <c r="DQR293" s="231"/>
      <c r="DQS293" s="232"/>
      <c r="DQT293" s="233"/>
      <c r="DQU293" s="233"/>
      <c r="DQV293" s="69"/>
      <c r="DQW293" s="154"/>
      <c r="DQX293" s="97"/>
      <c r="DQY293" s="98"/>
      <c r="DQZ293" s="97"/>
      <c r="DRA293" s="99"/>
      <c r="DRB293" s="225"/>
      <c r="DRC293" s="234"/>
      <c r="DRD293" s="235"/>
      <c r="DRE293" s="236"/>
      <c r="DRF293" s="234"/>
      <c r="DRG293" s="237"/>
      <c r="DRH293" s="238"/>
      <c r="DRI293" s="216"/>
      <c r="DRJ293" s="239"/>
      <c r="DRK293" s="239"/>
      <c r="DRL293" s="101"/>
      <c r="DRM293" s="81"/>
      <c r="DRN293" s="81"/>
      <c r="DRO293" s="226"/>
      <c r="DRP293" s="69"/>
      <c r="DRQ293" s="240"/>
      <c r="DRR293" s="69"/>
      <c r="DRS293" s="241"/>
      <c r="DRT293" s="242"/>
      <c r="DRU293" s="69"/>
      <c r="DRV293" s="243"/>
      <c r="DRW293" s="69"/>
      <c r="DRX293" s="244"/>
      <c r="DRY293" s="69"/>
      <c r="DRZ293" s="228"/>
      <c r="DSA293" s="229"/>
      <c r="DSB293" s="230"/>
      <c r="DSC293" s="245"/>
      <c r="DSD293" s="230"/>
      <c r="DSE293" s="231"/>
      <c r="DSF293" s="232"/>
      <c r="DSG293" s="233"/>
      <c r="DSH293" s="233"/>
      <c r="DSI293" s="69"/>
      <c r="DSJ293" s="154"/>
      <c r="DSK293" s="97"/>
      <c r="DSL293" s="98"/>
      <c r="DSM293" s="97"/>
      <c r="DSN293" s="99"/>
      <c r="DSO293" s="225"/>
      <c r="DSP293" s="234"/>
      <c r="DSQ293" s="235"/>
      <c r="DSR293" s="236"/>
      <c r="DSS293" s="234"/>
      <c r="DST293" s="237"/>
      <c r="DSU293" s="238"/>
      <c r="DSV293" s="216"/>
      <c r="DSW293" s="239"/>
      <c r="DSX293" s="239"/>
      <c r="DSY293" s="101"/>
      <c r="DSZ293" s="81"/>
      <c r="DTA293" s="81"/>
      <c r="DTB293" s="226"/>
      <c r="DTC293" s="69"/>
      <c r="DTD293" s="240"/>
      <c r="DTE293" s="69"/>
      <c r="DTF293" s="241"/>
      <c r="DTG293" s="242"/>
      <c r="DTH293" s="69"/>
      <c r="DTI293" s="243"/>
      <c r="DTJ293" s="69"/>
      <c r="DTK293" s="244"/>
      <c r="DTL293" s="69"/>
      <c r="DTM293" s="228"/>
      <c r="DTN293" s="229"/>
      <c r="DTO293" s="230"/>
      <c r="DTP293" s="245"/>
      <c r="DTQ293" s="230"/>
      <c r="DTR293" s="231"/>
      <c r="DTS293" s="232"/>
      <c r="DTT293" s="233"/>
      <c r="DTU293" s="233"/>
      <c r="DTV293" s="69"/>
      <c r="DTW293" s="154"/>
      <c r="DTX293" s="97"/>
      <c r="DTY293" s="98"/>
      <c r="DTZ293" s="97"/>
      <c r="DUA293" s="99"/>
      <c r="DUB293" s="225"/>
      <c r="DUC293" s="234"/>
      <c r="DUD293" s="235"/>
      <c r="DUE293" s="236"/>
      <c r="DUF293" s="234"/>
      <c r="DUG293" s="237"/>
      <c r="DUH293" s="238"/>
      <c r="DUI293" s="216"/>
      <c r="DUJ293" s="239"/>
      <c r="DUK293" s="239"/>
      <c r="DUL293" s="101"/>
      <c r="DUM293" s="81"/>
      <c r="DUN293" s="81"/>
      <c r="DUO293" s="226"/>
      <c r="DUP293" s="69"/>
      <c r="DUQ293" s="240"/>
      <c r="DUR293" s="69"/>
      <c r="DUS293" s="241"/>
      <c r="DUT293" s="242"/>
      <c r="DUU293" s="69"/>
      <c r="DUV293" s="243"/>
      <c r="DUW293" s="69"/>
      <c r="DUX293" s="244"/>
      <c r="DUY293" s="69"/>
      <c r="DUZ293" s="228"/>
      <c r="DVA293" s="229"/>
      <c r="DVB293" s="230"/>
      <c r="DVC293" s="245"/>
      <c r="DVD293" s="230"/>
      <c r="DVE293" s="231"/>
      <c r="DVF293" s="232"/>
      <c r="DVG293" s="233"/>
      <c r="DVH293" s="233"/>
      <c r="DVI293" s="69"/>
      <c r="DVJ293" s="154"/>
      <c r="DVK293" s="97"/>
      <c r="DVL293" s="98"/>
      <c r="DVM293" s="97"/>
      <c r="DVN293" s="99"/>
      <c r="DVO293" s="225"/>
      <c r="DVP293" s="234"/>
      <c r="DVQ293" s="235"/>
      <c r="DVR293" s="236"/>
      <c r="DVS293" s="234"/>
      <c r="DVT293" s="237"/>
      <c r="DVU293" s="238"/>
      <c r="DVV293" s="216"/>
      <c r="DVW293" s="239"/>
      <c r="DVX293" s="239"/>
      <c r="DVY293" s="101"/>
      <c r="DVZ293" s="81"/>
      <c r="DWA293" s="81"/>
      <c r="DWB293" s="226"/>
      <c r="DWC293" s="69"/>
      <c r="DWD293" s="240"/>
      <c r="DWE293" s="69"/>
      <c r="DWF293" s="241"/>
      <c r="DWG293" s="242"/>
      <c r="DWH293" s="69"/>
      <c r="DWI293" s="243"/>
      <c r="DWJ293" s="69"/>
      <c r="DWK293" s="244"/>
      <c r="DWL293" s="69"/>
      <c r="DWM293" s="228"/>
      <c r="DWN293" s="229"/>
      <c r="DWO293" s="230"/>
      <c r="DWP293" s="245"/>
      <c r="DWQ293" s="230"/>
      <c r="DWR293" s="231"/>
      <c r="DWS293" s="232"/>
      <c r="DWT293" s="233"/>
      <c r="DWU293" s="233"/>
      <c r="DWV293" s="69"/>
      <c r="DWW293" s="154"/>
      <c r="DWX293" s="97"/>
      <c r="DWY293" s="98"/>
      <c r="DWZ293" s="97"/>
      <c r="DXA293" s="99"/>
      <c r="DXB293" s="225"/>
      <c r="DXC293" s="234"/>
      <c r="DXD293" s="235"/>
      <c r="DXE293" s="236"/>
      <c r="DXF293" s="234"/>
      <c r="DXG293" s="237"/>
      <c r="DXH293" s="238"/>
      <c r="DXI293" s="216"/>
      <c r="DXJ293" s="239"/>
      <c r="DXK293" s="239"/>
      <c r="DXL293" s="101"/>
      <c r="DXM293" s="81"/>
      <c r="DXN293" s="81"/>
      <c r="DXO293" s="226"/>
      <c r="DXP293" s="69"/>
      <c r="DXQ293" s="240"/>
      <c r="DXR293" s="69"/>
      <c r="DXS293" s="241"/>
      <c r="DXT293" s="242"/>
      <c r="DXU293" s="69"/>
      <c r="DXV293" s="243"/>
      <c r="DXW293" s="69"/>
      <c r="DXX293" s="244"/>
      <c r="DXY293" s="69"/>
      <c r="DXZ293" s="228"/>
      <c r="DYA293" s="229"/>
      <c r="DYB293" s="230"/>
      <c r="DYC293" s="245"/>
      <c r="DYD293" s="230"/>
      <c r="DYE293" s="231"/>
      <c r="DYF293" s="232"/>
      <c r="DYG293" s="233"/>
      <c r="DYH293" s="233"/>
      <c r="DYI293" s="69"/>
      <c r="DYJ293" s="154"/>
      <c r="DYK293" s="97"/>
      <c r="DYL293" s="98"/>
      <c r="DYM293" s="97"/>
      <c r="DYN293" s="99"/>
      <c r="DYO293" s="225"/>
      <c r="DYP293" s="234"/>
      <c r="DYQ293" s="235"/>
      <c r="DYR293" s="236"/>
      <c r="DYS293" s="234"/>
      <c r="DYT293" s="237"/>
      <c r="DYU293" s="238"/>
      <c r="DYV293" s="216"/>
      <c r="DYW293" s="239"/>
      <c r="DYX293" s="239"/>
      <c r="DYY293" s="101"/>
      <c r="DYZ293" s="81"/>
      <c r="DZA293" s="81"/>
      <c r="DZB293" s="226"/>
      <c r="DZC293" s="69"/>
      <c r="DZD293" s="240"/>
      <c r="DZE293" s="69"/>
      <c r="DZF293" s="241"/>
      <c r="DZG293" s="242"/>
      <c r="DZH293" s="69"/>
      <c r="DZI293" s="243"/>
      <c r="DZJ293" s="69"/>
      <c r="DZK293" s="244"/>
      <c r="DZL293" s="69"/>
      <c r="DZM293" s="228"/>
      <c r="DZN293" s="229"/>
      <c r="DZO293" s="230"/>
      <c r="DZP293" s="245"/>
      <c r="DZQ293" s="230"/>
      <c r="DZR293" s="231"/>
      <c r="DZS293" s="232"/>
      <c r="DZT293" s="233"/>
      <c r="DZU293" s="233"/>
      <c r="DZV293" s="69"/>
      <c r="DZW293" s="154"/>
      <c r="DZX293" s="97"/>
      <c r="DZY293" s="98"/>
      <c r="DZZ293" s="97"/>
      <c r="EAA293" s="99"/>
      <c r="EAB293" s="225"/>
      <c r="EAC293" s="234"/>
      <c r="EAD293" s="235"/>
      <c r="EAE293" s="236"/>
      <c r="EAF293" s="234"/>
      <c r="EAG293" s="237"/>
      <c r="EAH293" s="238"/>
      <c r="EAI293" s="216"/>
      <c r="EAJ293" s="239"/>
      <c r="EAK293" s="239"/>
      <c r="EAL293" s="101"/>
      <c r="EAM293" s="81"/>
      <c r="EAN293" s="81"/>
      <c r="EAO293" s="226"/>
      <c r="EAP293" s="69"/>
      <c r="EAQ293" s="240"/>
      <c r="EAR293" s="69"/>
      <c r="EAS293" s="241"/>
      <c r="EAT293" s="242"/>
      <c r="EAU293" s="69"/>
      <c r="EAV293" s="243"/>
      <c r="EAW293" s="69"/>
      <c r="EAX293" s="244"/>
      <c r="EAY293" s="69"/>
      <c r="EAZ293" s="228"/>
      <c r="EBA293" s="229"/>
      <c r="EBB293" s="230"/>
      <c r="EBC293" s="245"/>
      <c r="EBD293" s="230"/>
      <c r="EBE293" s="231"/>
      <c r="EBF293" s="232"/>
      <c r="EBG293" s="233"/>
      <c r="EBH293" s="233"/>
      <c r="EBI293" s="69"/>
      <c r="EBJ293" s="154"/>
      <c r="EBK293" s="97"/>
      <c r="EBL293" s="98"/>
      <c r="EBM293" s="97"/>
      <c r="EBN293" s="99"/>
      <c r="EBO293" s="225"/>
      <c r="EBP293" s="234"/>
      <c r="EBQ293" s="235"/>
      <c r="EBR293" s="236"/>
      <c r="EBS293" s="234"/>
      <c r="EBT293" s="237"/>
      <c r="EBU293" s="238"/>
      <c r="EBV293" s="216"/>
      <c r="EBW293" s="239"/>
      <c r="EBX293" s="239"/>
      <c r="EBY293" s="101"/>
      <c r="EBZ293" s="81"/>
      <c r="ECA293" s="81"/>
      <c r="ECB293" s="226"/>
      <c r="ECC293" s="69"/>
      <c r="ECD293" s="240"/>
      <c r="ECE293" s="69"/>
      <c r="ECF293" s="241"/>
      <c r="ECG293" s="242"/>
      <c r="ECH293" s="69"/>
      <c r="ECI293" s="243"/>
      <c r="ECJ293" s="69"/>
      <c r="ECK293" s="244"/>
      <c r="ECL293" s="69"/>
      <c r="ECM293" s="228"/>
      <c r="ECN293" s="229"/>
      <c r="ECO293" s="230"/>
      <c r="ECP293" s="245"/>
      <c r="ECQ293" s="230"/>
      <c r="ECR293" s="231"/>
      <c r="ECS293" s="232"/>
      <c r="ECT293" s="233"/>
      <c r="ECU293" s="233"/>
      <c r="ECV293" s="69"/>
      <c r="ECW293" s="154"/>
      <c r="ECX293" s="97"/>
      <c r="ECY293" s="98"/>
      <c r="ECZ293" s="97"/>
      <c r="EDA293" s="99"/>
      <c r="EDB293" s="225"/>
      <c r="EDC293" s="234"/>
      <c r="EDD293" s="235"/>
      <c r="EDE293" s="236"/>
      <c r="EDF293" s="234"/>
      <c r="EDG293" s="237"/>
      <c r="EDH293" s="238"/>
      <c r="EDI293" s="216"/>
      <c r="EDJ293" s="239"/>
      <c r="EDK293" s="239"/>
      <c r="EDL293" s="101"/>
      <c r="EDM293" s="81"/>
      <c r="EDN293" s="81"/>
      <c r="EDO293" s="226"/>
      <c r="EDP293" s="69"/>
      <c r="EDQ293" s="240"/>
      <c r="EDR293" s="69"/>
      <c r="EDS293" s="241"/>
      <c r="EDT293" s="242"/>
      <c r="EDU293" s="69"/>
      <c r="EDV293" s="243"/>
      <c r="EDW293" s="69"/>
      <c r="EDX293" s="244"/>
      <c r="EDY293" s="69"/>
      <c r="EDZ293" s="228"/>
      <c r="EEA293" s="229"/>
      <c r="EEB293" s="230"/>
      <c r="EEC293" s="245"/>
      <c r="EED293" s="230"/>
      <c r="EEE293" s="231"/>
      <c r="EEF293" s="232"/>
      <c r="EEG293" s="233"/>
      <c r="EEH293" s="233"/>
      <c r="EEI293" s="69"/>
      <c r="EEJ293" s="154"/>
      <c r="EEK293" s="97"/>
      <c r="EEL293" s="98"/>
      <c r="EEM293" s="97"/>
      <c r="EEN293" s="99"/>
      <c r="EEO293" s="225"/>
      <c r="EEP293" s="234"/>
      <c r="EEQ293" s="235"/>
      <c r="EER293" s="236"/>
      <c r="EES293" s="234"/>
      <c r="EET293" s="237"/>
      <c r="EEU293" s="238"/>
      <c r="EEV293" s="216"/>
      <c r="EEW293" s="239"/>
      <c r="EEX293" s="239"/>
      <c r="EEY293" s="101"/>
      <c r="EEZ293" s="81"/>
      <c r="EFA293" s="81"/>
      <c r="EFB293" s="226"/>
      <c r="EFC293" s="69"/>
      <c r="EFD293" s="240"/>
      <c r="EFE293" s="69"/>
      <c r="EFF293" s="241"/>
      <c r="EFG293" s="242"/>
      <c r="EFH293" s="69"/>
      <c r="EFI293" s="243"/>
      <c r="EFJ293" s="69"/>
      <c r="EFK293" s="244"/>
      <c r="EFL293" s="69"/>
      <c r="EFM293" s="228"/>
      <c r="EFN293" s="229"/>
      <c r="EFO293" s="230"/>
      <c r="EFP293" s="245"/>
      <c r="EFQ293" s="230"/>
      <c r="EFR293" s="231"/>
      <c r="EFS293" s="232"/>
      <c r="EFT293" s="233"/>
      <c r="EFU293" s="233"/>
      <c r="EFV293" s="69"/>
      <c r="EFW293" s="154"/>
      <c r="EFX293" s="97"/>
      <c r="EFY293" s="98"/>
      <c r="EFZ293" s="97"/>
      <c r="EGA293" s="99"/>
      <c r="EGB293" s="225"/>
      <c r="EGC293" s="234"/>
      <c r="EGD293" s="235"/>
      <c r="EGE293" s="236"/>
      <c r="EGF293" s="234"/>
      <c r="EGG293" s="237"/>
      <c r="EGH293" s="238"/>
      <c r="EGI293" s="216"/>
      <c r="EGJ293" s="239"/>
      <c r="EGK293" s="239"/>
      <c r="EGL293" s="101"/>
      <c r="EGM293" s="81"/>
      <c r="EGN293" s="81"/>
      <c r="EGO293" s="226"/>
      <c r="EGP293" s="69"/>
      <c r="EGQ293" s="240"/>
      <c r="EGR293" s="69"/>
      <c r="EGS293" s="241"/>
      <c r="EGT293" s="242"/>
      <c r="EGU293" s="69"/>
      <c r="EGV293" s="243"/>
      <c r="EGW293" s="69"/>
      <c r="EGX293" s="244"/>
      <c r="EGY293" s="69"/>
      <c r="EGZ293" s="228"/>
      <c r="EHA293" s="229"/>
      <c r="EHB293" s="230"/>
      <c r="EHC293" s="245"/>
      <c r="EHD293" s="230"/>
      <c r="EHE293" s="231"/>
      <c r="EHF293" s="232"/>
      <c r="EHG293" s="233"/>
      <c r="EHH293" s="233"/>
      <c r="EHI293" s="69"/>
      <c r="EHJ293" s="154"/>
      <c r="EHK293" s="97"/>
      <c r="EHL293" s="98"/>
      <c r="EHM293" s="97"/>
      <c r="EHN293" s="99"/>
      <c r="EHO293" s="225"/>
      <c r="EHP293" s="234"/>
      <c r="EHQ293" s="235"/>
      <c r="EHR293" s="236"/>
      <c r="EHS293" s="234"/>
      <c r="EHT293" s="237"/>
      <c r="EHU293" s="238"/>
      <c r="EHV293" s="216"/>
      <c r="EHW293" s="239"/>
      <c r="EHX293" s="239"/>
      <c r="EHY293" s="101"/>
      <c r="EHZ293" s="81"/>
      <c r="EIA293" s="81"/>
      <c r="EIB293" s="226"/>
      <c r="EIC293" s="69"/>
      <c r="EID293" s="240"/>
      <c r="EIE293" s="69"/>
      <c r="EIF293" s="241"/>
      <c r="EIG293" s="242"/>
      <c r="EIH293" s="69"/>
      <c r="EII293" s="243"/>
      <c r="EIJ293" s="69"/>
      <c r="EIK293" s="244"/>
      <c r="EIL293" s="69"/>
      <c r="EIM293" s="228"/>
      <c r="EIN293" s="229"/>
      <c r="EIO293" s="230"/>
      <c r="EIP293" s="245"/>
      <c r="EIQ293" s="230"/>
      <c r="EIR293" s="231"/>
      <c r="EIS293" s="232"/>
      <c r="EIT293" s="233"/>
      <c r="EIU293" s="233"/>
      <c r="EIV293" s="69"/>
      <c r="EIW293" s="154"/>
      <c r="EIX293" s="97"/>
      <c r="EIY293" s="98"/>
      <c r="EIZ293" s="97"/>
      <c r="EJA293" s="99"/>
      <c r="EJB293" s="225"/>
      <c r="EJC293" s="234"/>
      <c r="EJD293" s="235"/>
      <c r="EJE293" s="236"/>
      <c r="EJF293" s="234"/>
      <c r="EJG293" s="237"/>
      <c r="EJH293" s="238"/>
      <c r="EJI293" s="216"/>
      <c r="EJJ293" s="239"/>
      <c r="EJK293" s="239"/>
      <c r="EJL293" s="101"/>
      <c r="EJM293" s="81"/>
      <c r="EJN293" s="81"/>
      <c r="EJO293" s="226"/>
      <c r="EJP293" s="69"/>
      <c r="EJQ293" s="240"/>
      <c r="EJR293" s="69"/>
      <c r="EJS293" s="241"/>
      <c r="EJT293" s="242"/>
      <c r="EJU293" s="69"/>
      <c r="EJV293" s="243"/>
      <c r="EJW293" s="69"/>
      <c r="EJX293" s="244"/>
      <c r="EJY293" s="69"/>
      <c r="EJZ293" s="228"/>
      <c r="EKA293" s="229"/>
      <c r="EKB293" s="230"/>
      <c r="EKC293" s="245"/>
      <c r="EKD293" s="230"/>
      <c r="EKE293" s="231"/>
      <c r="EKF293" s="232"/>
      <c r="EKG293" s="233"/>
      <c r="EKH293" s="233"/>
      <c r="EKI293" s="69"/>
      <c r="EKJ293" s="154"/>
      <c r="EKK293" s="97"/>
      <c r="EKL293" s="98"/>
      <c r="EKM293" s="97"/>
      <c r="EKN293" s="99"/>
      <c r="EKO293" s="225"/>
      <c r="EKP293" s="234"/>
      <c r="EKQ293" s="235"/>
      <c r="EKR293" s="236"/>
      <c r="EKS293" s="234"/>
      <c r="EKT293" s="237"/>
      <c r="EKU293" s="238"/>
      <c r="EKV293" s="216"/>
      <c r="EKW293" s="239"/>
      <c r="EKX293" s="239"/>
      <c r="EKY293" s="101"/>
      <c r="EKZ293" s="81"/>
      <c r="ELA293" s="81"/>
      <c r="ELB293" s="226"/>
      <c r="ELC293" s="69"/>
      <c r="ELD293" s="240"/>
      <c r="ELE293" s="69"/>
      <c r="ELF293" s="241"/>
      <c r="ELG293" s="242"/>
      <c r="ELH293" s="69"/>
      <c r="ELI293" s="243"/>
      <c r="ELJ293" s="69"/>
      <c r="ELK293" s="244"/>
      <c r="ELL293" s="69"/>
      <c r="ELM293" s="228"/>
      <c r="ELN293" s="229"/>
      <c r="ELO293" s="230"/>
      <c r="ELP293" s="245"/>
      <c r="ELQ293" s="230"/>
      <c r="ELR293" s="231"/>
      <c r="ELS293" s="232"/>
      <c r="ELT293" s="233"/>
      <c r="ELU293" s="233"/>
      <c r="ELV293" s="69"/>
      <c r="ELW293" s="154"/>
      <c r="ELX293" s="97"/>
      <c r="ELY293" s="98"/>
      <c r="ELZ293" s="97"/>
      <c r="EMA293" s="99"/>
      <c r="EMB293" s="225"/>
      <c r="EMC293" s="234"/>
      <c r="EMD293" s="235"/>
      <c r="EME293" s="236"/>
      <c r="EMF293" s="234"/>
      <c r="EMG293" s="237"/>
      <c r="EMH293" s="238"/>
      <c r="EMI293" s="216"/>
      <c r="EMJ293" s="239"/>
      <c r="EMK293" s="239"/>
      <c r="EML293" s="101"/>
      <c r="EMM293" s="81"/>
      <c r="EMN293" s="81"/>
      <c r="EMO293" s="226"/>
      <c r="EMP293" s="69"/>
      <c r="EMQ293" s="240"/>
      <c r="EMR293" s="69"/>
      <c r="EMS293" s="241"/>
      <c r="EMT293" s="242"/>
      <c r="EMU293" s="69"/>
      <c r="EMV293" s="243"/>
      <c r="EMW293" s="69"/>
      <c r="EMX293" s="244"/>
      <c r="EMY293" s="69"/>
      <c r="EMZ293" s="228"/>
      <c r="ENA293" s="229"/>
      <c r="ENB293" s="230"/>
      <c r="ENC293" s="245"/>
      <c r="END293" s="230"/>
      <c r="ENE293" s="231"/>
      <c r="ENF293" s="232"/>
      <c r="ENG293" s="233"/>
      <c r="ENH293" s="233"/>
      <c r="ENI293" s="69"/>
      <c r="ENJ293" s="154"/>
      <c r="ENK293" s="97"/>
      <c r="ENL293" s="98"/>
      <c r="ENM293" s="97"/>
      <c r="ENN293" s="99"/>
      <c r="ENO293" s="225"/>
      <c r="ENP293" s="234"/>
      <c r="ENQ293" s="235"/>
      <c r="ENR293" s="236"/>
      <c r="ENS293" s="234"/>
      <c r="ENT293" s="237"/>
      <c r="ENU293" s="238"/>
      <c r="ENV293" s="216"/>
      <c r="ENW293" s="239"/>
      <c r="ENX293" s="239"/>
      <c r="ENY293" s="101"/>
      <c r="ENZ293" s="81"/>
      <c r="EOA293" s="81"/>
      <c r="EOB293" s="226"/>
      <c r="EOC293" s="69"/>
      <c r="EOD293" s="240"/>
      <c r="EOE293" s="69"/>
      <c r="EOF293" s="241"/>
      <c r="EOG293" s="242"/>
      <c r="EOH293" s="69"/>
      <c r="EOI293" s="243"/>
      <c r="EOJ293" s="69"/>
      <c r="EOK293" s="244"/>
      <c r="EOL293" s="69"/>
      <c r="EOM293" s="228"/>
      <c r="EON293" s="229"/>
      <c r="EOO293" s="230"/>
      <c r="EOP293" s="245"/>
      <c r="EOQ293" s="230"/>
      <c r="EOR293" s="231"/>
      <c r="EOS293" s="232"/>
      <c r="EOT293" s="233"/>
      <c r="EOU293" s="233"/>
      <c r="EOV293" s="69"/>
      <c r="EOW293" s="154"/>
      <c r="EOX293" s="97"/>
      <c r="EOY293" s="98"/>
      <c r="EOZ293" s="97"/>
      <c r="EPA293" s="99"/>
      <c r="EPB293" s="225"/>
      <c r="EPC293" s="234"/>
      <c r="EPD293" s="235"/>
      <c r="EPE293" s="236"/>
      <c r="EPF293" s="234"/>
      <c r="EPG293" s="237"/>
      <c r="EPH293" s="238"/>
      <c r="EPI293" s="216"/>
      <c r="EPJ293" s="239"/>
      <c r="EPK293" s="239"/>
      <c r="EPL293" s="101"/>
      <c r="EPM293" s="81"/>
      <c r="EPN293" s="81"/>
      <c r="EPO293" s="226"/>
      <c r="EPP293" s="69"/>
      <c r="EPQ293" s="240"/>
      <c r="EPR293" s="69"/>
      <c r="EPS293" s="241"/>
      <c r="EPT293" s="242"/>
      <c r="EPU293" s="69"/>
      <c r="EPV293" s="243"/>
      <c r="EPW293" s="69"/>
      <c r="EPX293" s="244"/>
      <c r="EPY293" s="69"/>
      <c r="EPZ293" s="228"/>
      <c r="EQA293" s="229"/>
      <c r="EQB293" s="230"/>
      <c r="EQC293" s="245"/>
      <c r="EQD293" s="230"/>
      <c r="EQE293" s="231"/>
      <c r="EQF293" s="232"/>
      <c r="EQG293" s="233"/>
      <c r="EQH293" s="233"/>
      <c r="EQI293" s="69"/>
      <c r="EQJ293" s="154"/>
      <c r="EQK293" s="97"/>
      <c r="EQL293" s="98"/>
      <c r="EQM293" s="97"/>
      <c r="EQN293" s="99"/>
      <c r="EQO293" s="225"/>
      <c r="EQP293" s="234"/>
      <c r="EQQ293" s="235"/>
      <c r="EQR293" s="236"/>
      <c r="EQS293" s="234"/>
      <c r="EQT293" s="237"/>
      <c r="EQU293" s="238"/>
      <c r="EQV293" s="216"/>
      <c r="EQW293" s="239"/>
      <c r="EQX293" s="239"/>
      <c r="EQY293" s="101"/>
      <c r="EQZ293" s="81"/>
      <c r="ERA293" s="81"/>
      <c r="ERB293" s="226"/>
      <c r="ERC293" s="69"/>
      <c r="ERD293" s="240"/>
      <c r="ERE293" s="69"/>
      <c r="ERF293" s="241"/>
      <c r="ERG293" s="242"/>
      <c r="ERH293" s="69"/>
      <c r="ERI293" s="243"/>
      <c r="ERJ293" s="69"/>
      <c r="ERK293" s="244"/>
      <c r="ERL293" s="69"/>
      <c r="ERM293" s="228"/>
      <c r="ERN293" s="229"/>
      <c r="ERO293" s="230"/>
      <c r="ERP293" s="245"/>
      <c r="ERQ293" s="230"/>
      <c r="ERR293" s="231"/>
      <c r="ERS293" s="232"/>
      <c r="ERT293" s="233"/>
      <c r="ERU293" s="233"/>
      <c r="ERV293" s="69"/>
      <c r="ERW293" s="154"/>
      <c r="ERX293" s="97"/>
      <c r="ERY293" s="98"/>
      <c r="ERZ293" s="97"/>
      <c r="ESA293" s="99"/>
      <c r="ESB293" s="225"/>
      <c r="ESC293" s="234"/>
      <c r="ESD293" s="235"/>
      <c r="ESE293" s="236"/>
      <c r="ESF293" s="234"/>
      <c r="ESG293" s="237"/>
      <c r="ESH293" s="238"/>
      <c r="ESI293" s="216"/>
      <c r="ESJ293" s="239"/>
      <c r="ESK293" s="239"/>
      <c r="ESL293" s="101"/>
      <c r="ESM293" s="81"/>
      <c r="ESN293" s="81"/>
      <c r="ESO293" s="226"/>
      <c r="ESP293" s="69"/>
      <c r="ESQ293" s="240"/>
      <c r="ESR293" s="69"/>
      <c r="ESS293" s="241"/>
      <c r="EST293" s="242"/>
      <c r="ESU293" s="69"/>
      <c r="ESV293" s="243"/>
      <c r="ESW293" s="69"/>
      <c r="ESX293" s="244"/>
      <c r="ESY293" s="69"/>
      <c r="ESZ293" s="228"/>
      <c r="ETA293" s="229"/>
      <c r="ETB293" s="230"/>
      <c r="ETC293" s="245"/>
      <c r="ETD293" s="230"/>
      <c r="ETE293" s="231"/>
      <c r="ETF293" s="232"/>
      <c r="ETG293" s="233"/>
      <c r="ETH293" s="233"/>
      <c r="ETI293" s="69"/>
      <c r="ETJ293" s="154"/>
      <c r="ETK293" s="97"/>
      <c r="ETL293" s="98"/>
      <c r="ETM293" s="97"/>
      <c r="ETN293" s="99"/>
      <c r="ETO293" s="225"/>
      <c r="ETP293" s="234"/>
      <c r="ETQ293" s="235"/>
      <c r="ETR293" s="236"/>
      <c r="ETS293" s="234"/>
      <c r="ETT293" s="237"/>
      <c r="ETU293" s="238"/>
      <c r="ETV293" s="216"/>
      <c r="ETW293" s="239"/>
      <c r="ETX293" s="239"/>
      <c r="ETY293" s="101"/>
      <c r="ETZ293" s="81"/>
      <c r="EUA293" s="81"/>
      <c r="EUB293" s="226"/>
      <c r="EUC293" s="69"/>
      <c r="EUD293" s="240"/>
      <c r="EUE293" s="69"/>
      <c r="EUF293" s="241"/>
      <c r="EUG293" s="242"/>
      <c r="EUH293" s="69"/>
      <c r="EUI293" s="243"/>
      <c r="EUJ293" s="69"/>
      <c r="EUK293" s="244"/>
      <c r="EUL293" s="69"/>
      <c r="EUM293" s="228"/>
      <c r="EUN293" s="229"/>
      <c r="EUO293" s="230"/>
      <c r="EUP293" s="245"/>
      <c r="EUQ293" s="230"/>
      <c r="EUR293" s="231"/>
      <c r="EUS293" s="232"/>
      <c r="EUT293" s="233"/>
      <c r="EUU293" s="233"/>
      <c r="EUV293" s="69"/>
      <c r="EUW293" s="154"/>
      <c r="EUX293" s="97"/>
      <c r="EUY293" s="98"/>
      <c r="EUZ293" s="97"/>
      <c r="EVA293" s="99"/>
      <c r="EVB293" s="225"/>
      <c r="EVC293" s="234"/>
      <c r="EVD293" s="235"/>
      <c r="EVE293" s="236"/>
      <c r="EVF293" s="234"/>
      <c r="EVG293" s="237"/>
      <c r="EVH293" s="238"/>
      <c r="EVI293" s="216"/>
      <c r="EVJ293" s="239"/>
      <c r="EVK293" s="239"/>
      <c r="EVL293" s="101"/>
      <c r="EVM293" s="81"/>
      <c r="EVN293" s="81"/>
      <c r="EVO293" s="226"/>
      <c r="EVP293" s="69"/>
      <c r="EVQ293" s="240"/>
      <c r="EVR293" s="69"/>
      <c r="EVS293" s="241"/>
      <c r="EVT293" s="242"/>
      <c r="EVU293" s="69"/>
      <c r="EVV293" s="243"/>
      <c r="EVW293" s="69"/>
      <c r="EVX293" s="244"/>
      <c r="EVY293" s="69"/>
      <c r="EVZ293" s="228"/>
      <c r="EWA293" s="229"/>
      <c r="EWB293" s="230"/>
      <c r="EWC293" s="245"/>
      <c r="EWD293" s="230"/>
      <c r="EWE293" s="231"/>
      <c r="EWF293" s="232"/>
      <c r="EWG293" s="233"/>
      <c r="EWH293" s="233"/>
      <c r="EWI293" s="69"/>
      <c r="EWJ293" s="154"/>
      <c r="EWK293" s="97"/>
      <c r="EWL293" s="98"/>
      <c r="EWM293" s="97"/>
      <c r="EWN293" s="99"/>
      <c r="EWO293" s="225"/>
      <c r="EWP293" s="234"/>
      <c r="EWQ293" s="235"/>
      <c r="EWR293" s="236"/>
      <c r="EWS293" s="234"/>
      <c r="EWT293" s="237"/>
      <c r="EWU293" s="238"/>
      <c r="EWV293" s="216"/>
      <c r="EWW293" s="239"/>
      <c r="EWX293" s="239"/>
      <c r="EWY293" s="101"/>
      <c r="EWZ293" s="81"/>
      <c r="EXA293" s="81"/>
      <c r="EXB293" s="226"/>
      <c r="EXC293" s="69"/>
      <c r="EXD293" s="240"/>
      <c r="EXE293" s="69"/>
      <c r="EXF293" s="241"/>
      <c r="EXG293" s="242"/>
      <c r="EXH293" s="69"/>
      <c r="EXI293" s="243"/>
      <c r="EXJ293" s="69"/>
      <c r="EXK293" s="244"/>
      <c r="EXL293" s="69"/>
      <c r="EXM293" s="228"/>
      <c r="EXN293" s="229"/>
      <c r="EXO293" s="230"/>
      <c r="EXP293" s="245"/>
      <c r="EXQ293" s="230"/>
      <c r="EXR293" s="231"/>
      <c r="EXS293" s="232"/>
      <c r="EXT293" s="233"/>
      <c r="EXU293" s="233"/>
      <c r="EXV293" s="69"/>
      <c r="EXW293" s="154"/>
      <c r="EXX293" s="97"/>
      <c r="EXY293" s="98"/>
      <c r="EXZ293" s="97"/>
      <c r="EYA293" s="99"/>
      <c r="EYB293" s="225"/>
      <c r="EYC293" s="234"/>
      <c r="EYD293" s="235"/>
      <c r="EYE293" s="236"/>
      <c r="EYF293" s="234"/>
      <c r="EYG293" s="237"/>
      <c r="EYH293" s="238"/>
      <c r="EYI293" s="216"/>
      <c r="EYJ293" s="239"/>
      <c r="EYK293" s="239"/>
      <c r="EYL293" s="101"/>
      <c r="EYM293" s="81"/>
      <c r="EYN293" s="81"/>
      <c r="EYO293" s="226"/>
      <c r="EYP293" s="69"/>
      <c r="EYQ293" s="240"/>
      <c r="EYR293" s="69"/>
      <c r="EYS293" s="241"/>
      <c r="EYT293" s="242"/>
      <c r="EYU293" s="69"/>
      <c r="EYV293" s="243"/>
      <c r="EYW293" s="69"/>
      <c r="EYX293" s="244"/>
      <c r="EYY293" s="69"/>
      <c r="EYZ293" s="228"/>
      <c r="EZA293" s="229"/>
      <c r="EZB293" s="230"/>
      <c r="EZC293" s="245"/>
      <c r="EZD293" s="230"/>
      <c r="EZE293" s="231"/>
      <c r="EZF293" s="232"/>
      <c r="EZG293" s="233"/>
      <c r="EZH293" s="233"/>
      <c r="EZI293" s="69"/>
      <c r="EZJ293" s="154"/>
      <c r="EZK293" s="97"/>
      <c r="EZL293" s="98"/>
      <c r="EZM293" s="97"/>
      <c r="EZN293" s="99"/>
      <c r="EZO293" s="225"/>
      <c r="EZP293" s="234"/>
      <c r="EZQ293" s="235"/>
      <c r="EZR293" s="236"/>
      <c r="EZS293" s="234"/>
      <c r="EZT293" s="237"/>
      <c r="EZU293" s="238"/>
      <c r="EZV293" s="216"/>
      <c r="EZW293" s="239"/>
      <c r="EZX293" s="239"/>
      <c r="EZY293" s="101"/>
      <c r="EZZ293" s="81"/>
      <c r="FAA293" s="81"/>
      <c r="FAB293" s="226"/>
      <c r="FAC293" s="69"/>
      <c r="FAD293" s="240"/>
      <c r="FAE293" s="69"/>
      <c r="FAF293" s="241"/>
      <c r="FAG293" s="242"/>
      <c r="FAH293" s="69"/>
      <c r="FAI293" s="243"/>
      <c r="FAJ293" s="69"/>
      <c r="FAK293" s="244"/>
      <c r="FAL293" s="69"/>
      <c r="FAM293" s="228"/>
      <c r="FAN293" s="229"/>
      <c r="FAO293" s="230"/>
      <c r="FAP293" s="245"/>
      <c r="FAQ293" s="230"/>
      <c r="FAR293" s="231"/>
      <c r="FAS293" s="232"/>
      <c r="FAT293" s="233"/>
      <c r="FAU293" s="233"/>
      <c r="FAV293" s="69"/>
      <c r="FAW293" s="154"/>
      <c r="FAX293" s="97"/>
      <c r="FAY293" s="98"/>
      <c r="FAZ293" s="97"/>
      <c r="FBA293" s="99"/>
      <c r="FBB293" s="225"/>
      <c r="FBC293" s="234"/>
      <c r="FBD293" s="235"/>
      <c r="FBE293" s="236"/>
      <c r="FBF293" s="234"/>
      <c r="FBG293" s="237"/>
      <c r="FBH293" s="238"/>
      <c r="FBI293" s="216"/>
      <c r="FBJ293" s="239"/>
      <c r="FBK293" s="239"/>
      <c r="FBL293" s="101"/>
      <c r="FBM293" s="81"/>
      <c r="FBN293" s="81"/>
      <c r="FBO293" s="226"/>
      <c r="FBP293" s="69"/>
      <c r="FBQ293" s="240"/>
      <c r="FBR293" s="69"/>
      <c r="FBS293" s="241"/>
      <c r="FBT293" s="242"/>
      <c r="FBU293" s="69"/>
      <c r="FBV293" s="243"/>
      <c r="FBW293" s="69"/>
      <c r="FBX293" s="244"/>
      <c r="FBY293" s="69"/>
      <c r="FBZ293" s="228"/>
      <c r="FCA293" s="229"/>
      <c r="FCB293" s="230"/>
      <c r="FCC293" s="245"/>
      <c r="FCD293" s="230"/>
      <c r="FCE293" s="231"/>
      <c r="FCF293" s="232"/>
      <c r="FCG293" s="233"/>
      <c r="FCH293" s="233"/>
      <c r="FCI293" s="69"/>
      <c r="FCJ293" s="154"/>
      <c r="FCK293" s="97"/>
      <c r="FCL293" s="98"/>
      <c r="FCM293" s="97"/>
      <c r="FCN293" s="99"/>
      <c r="FCO293" s="225"/>
      <c r="FCP293" s="234"/>
      <c r="FCQ293" s="235"/>
      <c r="FCR293" s="236"/>
      <c r="FCS293" s="234"/>
      <c r="FCT293" s="237"/>
      <c r="FCU293" s="238"/>
      <c r="FCV293" s="216"/>
      <c r="FCW293" s="239"/>
      <c r="FCX293" s="239"/>
      <c r="FCY293" s="101"/>
      <c r="FCZ293" s="81"/>
      <c r="FDA293" s="81"/>
      <c r="FDB293" s="226"/>
      <c r="FDC293" s="69"/>
      <c r="FDD293" s="240"/>
      <c r="FDE293" s="69"/>
      <c r="FDF293" s="241"/>
      <c r="FDG293" s="242"/>
      <c r="FDH293" s="69"/>
      <c r="FDI293" s="243"/>
      <c r="FDJ293" s="69"/>
      <c r="FDK293" s="244"/>
      <c r="FDL293" s="69"/>
      <c r="FDM293" s="228"/>
      <c r="FDN293" s="229"/>
      <c r="FDO293" s="230"/>
      <c r="FDP293" s="245"/>
      <c r="FDQ293" s="230"/>
      <c r="FDR293" s="231"/>
      <c r="FDS293" s="232"/>
      <c r="FDT293" s="233"/>
      <c r="FDU293" s="233"/>
      <c r="FDV293" s="69"/>
      <c r="FDW293" s="154"/>
      <c r="FDX293" s="97"/>
      <c r="FDY293" s="98"/>
      <c r="FDZ293" s="97"/>
      <c r="FEA293" s="99"/>
      <c r="FEB293" s="225"/>
      <c r="FEC293" s="234"/>
      <c r="FED293" s="235"/>
      <c r="FEE293" s="236"/>
      <c r="FEF293" s="234"/>
      <c r="FEG293" s="237"/>
      <c r="FEH293" s="238"/>
      <c r="FEI293" s="216"/>
      <c r="FEJ293" s="239"/>
      <c r="FEK293" s="239"/>
      <c r="FEL293" s="101"/>
      <c r="FEM293" s="81"/>
      <c r="FEN293" s="81"/>
      <c r="FEO293" s="226"/>
      <c r="FEP293" s="69"/>
      <c r="FEQ293" s="240"/>
      <c r="FER293" s="69"/>
      <c r="FES293" s="241"/>
      <c r="FET293" s="242"/>
      <c r="FEU293" s="69"/>
      <c r="FEV293" s="243"/>
      <c r="FEW293" s="69"/>
      <c r="FEX293" s="244"/>
      <c r="FEY293" s="69"/>
      <c r="FEZ293" s="228"/>
      <c r="FFA293" s="229"/>
      <c r="FFB293" s="230"/>
      <c r="FFC293" s="245"/>
      <c r="FFD293" s="230"/>
      <c r="FFE293" s="231"/>
      <c r="FFF293" s="232"/>
      <c r="FFG293" s="233"/>
      <c r="FFH293" s="233"/>
      <c r="FFI293" s="69"/>
      <c r="FFJ293" s="154"/>
      <c r="FFK293" s="97"/>
      <c r="FFL293" s="98"/>
      <c r="FFM293" s="97"/>
      <c r="FFN293" s="99"/>
      <c r="FFO293" s="225"/>
      <c r="FFP293" s="234"/>
      <c r="FFQ293" s="235"/>
      <c r="FFR293" s="236"/>
      <c r="FFS293" s="234"/>
      <c r="FFT293" s="237"/>
      <c r="FFU293" s="238"/>
      <c r="FFV293" s="216"/>
      <c r="FFW293" s="239"/>
      <c r="FFX293" s="239"/>
      <c r="FFY293" s="101"/>
      <c r="FFZ293" s="81"/>
      <c r="FGA293" s="81"/>
      <c r="FGB293" s="226"/>
      <c r="FGC293" s="69"/>
      <c r="FGD293" s="240"/>
      <c r="FGE293" s="69"/>
      <c r="FGF293" s="241"/>
      <c r="FGG293" s="242"/>
      <c r="FGH293" s="69"/>
      <c r="FGI293" s="243"/>
      <c r="FGJ293" s="69"/>
      <c r="FGK293" s="244"/>
      <c r="FGL293" s="69"/>
      <c r="FGM293" s="228"/>
      <c r="FGN293" s="229"/>
      <c r="FGO293" s="230"/>
      <c r="FGP293" s="245"/>
      <c r="FGQ293" s="230"/>
      <c r="FGR293" s="231"/>
      <c r="FGS293" s="232"/>
      <c r="FGT293" s="233"/>
      <c r="FGU293" s="233"/>
      <c r="FGV293" s="69"/>
      <c r="FGW293" s="154"/>
      <c r="FGX293" s="97"/>
      <c r="FGY293" s="98"/>
      <c r="FGZ293" s="97"/>
      <c r="FHA293" s="99"/>
      <c r="FHB293" s="225"/>
      <c r="FHC293" s="234"/>
      <c r="FHD293" s="235"/>
      <c r="FHE293" s="236"/>
      <c r="FHF293" s="234"/>
      <c r="FHG293" s="237"/>
      <c r="FHH293" s="238"/>
      <c r="FHI293" s="216"/>
      <c r="FHJ293" s="239"/>
      <c r="FHK293" s="239"/>
      <c r="FHL293" s="101"/>
      <c r="FHM293" s="81"/>
      <c r="FHN293" s="81"/>
      <c r="FHO293" s="226"/>
      <c r="FHP293" s="69"/>
      <c r="FHQ293" s="240"/>
      <c r="FHR293" s="69"/>
      <c r="FHS293" s="241"/>
      <c r="FHT293" s="242"/>
      <c r="FHU293" s="69"/>
      <c r="FHV293" s="243"/>
      <c r="FHW293" s="69"/>
      <c r="FHX293" s="244"/>
      <c r="FHY293" s="69"/>
      <c r="FHZ293" s="228"/>
      <c r="FIA293" s="229"/>
      <c r="FIB293" s="230"/>
      <c r="FIC293" s="245"/>
      <c r="FID293" s="230"/>
      <c r="FIE293" s="231"/>
      <c r="FIF293" s="232"/>
      <c r="FIG293" s="233"/>
      <c r="FIH293" s="233"/>
      <c r="FII293" s="69"/>
      <c r="FIJ293" s="154"/>
      <c r="FIK293" s="97"/>
      <c r="FIL293" s="98"/>
      <c r="FIM293" s="97"/>
      <c r="FIN293" s="99"/>
      <c r="FIO293" s="225"/>
      <c r="FIP293" s="234"/>
      <c r="FIQ293" s="235"/>
      <c r="FIR293" s="236"/>
      <c r="FIS293" s="234"/>
      <c r="FIT293" s="237"/>
      <c r="FIU293" s="238"/>
      <c r="FIV293" s="216"/>
      <c r="FIW293" s="239"/>
      <c r="FIX293" s="239"/>
      <c r="FIY293" s="101"/>
      <c r="FIZ293" s="81"/>
      <c r="FJA293" s="81"/>
      <c r="FJB293" s="226"/>
      <c r="FJC293" s="69"/>
      <c r="FJD293" s="240"/>
      <c r="FJE293" s="69"/>
      <c r="FJF293" s="241"/>
      <c r="FJG293" s="242"/>
      <c r="FJH293" s="69"/>
      <c r="FJI293" s="243"/>
      <c r="FJJ293" s="69"/>
      <c r="FJK293" s="244"/>
      <c r="FJL293" s="69"/>
      <c r="FJM293" s="228"/>
      <c r="FJN293" s="229"/>
      <c r="FJO293" s="230"/>
      <c r="FJP293" s="245"/>
      <c r="FJQ293" s="230"/>
      <c r="FJR293" s="231"/>
      <c r="FJS293" s="232"/>
      <c r="FJT293" s="233"/>
      <c r="FJU293" s="233"/>
      <c r="FJV293" s="69"/>
      <c r="FJW293" s="154"/>
      <c r="FJX293" s="97"/>
      <c r="FJY293" s="98"/>
      <c r="FJZ293" s="97"/>
      <c r="FKA293" s="99"/>
      <c r="FKB293" s="225"/>
      <c r="FKC293" s="234"/>
      <c r="FKD293" s="235"/>
      <c r="FKE293" s="236"/>
      <c r="FKF293" s="234"/>
      <c r="FKG293" s="237"/>
      <c r="FKH293" s="238"/>
      <c r="FKI293" s="216"/>
      <c r="FKJ293" s="239"/>
      <c r="FKK293" s="239"/>
      <c r="FKL293" s="101"/>
      <c r="FKM293" s="81"/>
      <c r="FKN293" s="81"/>
      <c r="FKO293" s="226"/>
      <c r="FKP293" s="69"/>
      <c r="FKQ293" s="240"/>
      <c r="FKR293" s="69"/>
      <c r="FKS293" s="241"/>
      <c r="FKT293" s="242"/>
      <c r="FKU293" s="69"/>
      <c r="FKV293" s="243"/>
      <c r="FKW293" s="69"/>
      <c r="FKX293" s="244"/>
      <c r="FKY293" s="69"/>
      <c r="FKZ293" s="228"/>
      <c r="FLA293" s="229"/>
      <c r="FLB293" s="230"/>
      <c r="FLC293" s="245"/>
      <c r="FLD293" s="230"/>
      <c r="FLE293" s="231"/>
      <c r="FLF293" s="232"/>
      <c r="FLG293" s="233"/>
      <c r="FLH293" s="233"/>
      <c r="FLI293" s="69"/>
      <c r="FLJ293" s="154"/>
      <c r="FLK293" s="97"/>
      <c r="FLL293" s="98"/>
      <c r="FLM293" s="97"/>
      <c r="FLN293" s="99"/>
      <c r="FLO293" s="225"/>
      <c r="FLP293" s="234"/>
      <c r="FLQ293" s="235"/>
      <c r="FLR293" s="236"/>
      <c r="FLS293" s="234"/>
      <c r="FLT293" s="237"/>
      <c r="FLU293" s="238"/>
      <c r="FLV293" s="216"/>
      <c r="FLW293" s="239"/>
      <c r="FLX293" s="239"/>
      <c r="FLY293" s="101"/>
      <c r="FLZ293" s="81"/>
      <c r="FMA293" s="81"/>
      <c r="FMB293" s="226"/>
      <c r="FMC293" s="69"/>
      <c r="FMD293" s="240"/>
      <c r="FME293" s="69"/>
      <c r="FMF293" s="241"/>
      <c r="FMG293" s="242"/>
      <c r="FMH293" s="69"/>
      <c r="FMI293" s="243"/>
      <c r="FMJ293" s="69"/>
      <c r="FMK293" s="244"/>
      <c r="FML293" s="69"/>
      <c r="FMM293" s="228"/>
      <c r="FMN293" s="229"/>
      <c r="FMO293" s="230"/>
      <c r="FMP293" s="245"/>
      <c r="FMQ293" s="230"/>
      <c r="FMR293" s="231"/>
      <c r="FMS293" s="232"/>
      <c r="FMT293" s="233"/>
      <c r="FMU293" s="233"/>
      <c r="FMV293" s="69"/>
      <c r="FMW293" s="154"/>
      <c r="FMX293" s="97"/>
      <c r="FMY293" s="98"/>
      <c r="FMZ293" s="97"/>
      <c r="FNA293" s="99"/>
      <c r="FNB293" s="225"/>
      <c r="FNC293" s="234"/>
      <c r="FND293" s="235"/>
      <c r="FNE293" s="236"/>
      <c r="FNF293" s="234"/>
      <c r="FNG293" s="237"/>
      <c r="FNH293" s="238"/>
      <c r="FNI293" s="216"/>
      <c r="FNJ293" s="239"/>
      <c r="FNK293" s="239"/>
      <c r="FNL293" s="101"/>
      <c r="FNM293" s="81"/>
      <c r="FNN293" s="81"/>
      <c r="FNO293" s="226"/>
      <c r="FNP293" s="69"/>
      <c r="FNQ293" s="240"/>
      <c r="FNR293" s="69"/>
      <c r="FNS293" s="241"/>
      <c r="FNT293" s="242"/>
      <c r="FNU293" s="69"/>
      <c r="FNV293" s="243"/>
      <c r="FNW293" s="69"/>
      <c r="FNX293" s="244"/>
      <c r="FNY293" s="69"/>
      <c r="FNZ293" s="228"/>
      <c r="FOA293" s="229"/>
      <c r="FOB293" s="230"/>
      <c r="FOC293" s="245"/>
      <c r="FOD293" s="230"/>
      <c r="FOE293" s="231"/>
      <c r="FOF293" s="232"/>
      <c r="FOG293" s="233"/>
      <c r="FOH293" s="233"/>
      <c r="FOI293" s="69"/>
      <c r="FOJ293" s="154"/>
      <c r="FOK293" s="97"/>
      <c r="FOL293" s="98"/>
      <c r="FOM293" s="97"/>
      <c r="FON293" s="99"/>
      <c r="FOO293" s="225"/>
      <c r="FOP293" s="234"/>
      <c r="FOQ293" s="235"/>
      <c r="FOR293" s="236"/>
      <c r="FOS293" s="234"/>
      <c r="FOT293" s="237"/>
      <c r="FOU293" s="238"/>
      <c r="FOV293" s="216"/>
      <c r="FOW293" s="239"/>
      <c r="FOX293" s="239"/>
      <c r="FOY293" s="101"/>
      <c r="FOZ293" s="81"/>
      <c r="FPA293" s="81"/>
      <c r="FPB293" s="226"/>
      <c r="FPC293" s="69"/>
      <c r="FPD293" s="240"/>
      <c r="FPE293" s="69"/>
      <c r="FPF293" s="241"/>
      <c r="FPG293" s="242"/>
      <c r="FPH293" s="69"/>
      <c r="FPI293" s="243"/>
      <c r="FPJ293" s="69"/>
      <c r="FPK293" s="244"/>
      <c r="FPL293" s="69"/>
      <c r="FPM293" s="228"/>
      <c r="FPN293" s="229"/>
      <c r="FPO293" s="230"/>
      <c r="FPP293" s="245"/>
      <c r="FPQ293" s="230"/>
      <c r="FPR293" s="231"/>
      <c r="FPS293" s="232"/>
      <c r="FPT293" s="233"/>
      <c r="FPU293" s="233"/>
      <c r="FPV293" s="69"/>
      <c r="FPW293" s="154"/>
      <c r="FPX293" s="97"/>
      <c r="FPY293" s="98"/>
      <c r="FPZ293" s="97"/>
      <c r="FQA293" s="99"/>
      <c r="FQB293" s="225"/>
      <c r="FQC293" s="234"/>
      <c r="FQD293" s="235"/>
      <c r="FQE293" s="236"/>
      <c r="FQF293" s="234"/>
      <c r="FQG293" s="237"/>
      <c r="FQH293" s="238"/>
      <c r="FQI293" s="216"/>
      <c r="FQJ293" s="239"/>
      <c r="FQK293" s="239"/>
      <c r="FQL293" s="101"/>
      <c r="FQM293" s="81"/>
      <c r="FQN293" s="81"/>
      <c r="FQO293" s="226"/>
      <c r="FQP293" s="69"/>
      <c r="FQQ293" s="240"/>
      <c r="FQR293" s="69"/>
      <c r="FQS293" s="241"/>
      <c r="FQT293" s="242"/>
      <c r="FQU293" s="69"/>
      <c r="FQV293" s="243"/>
      <c r="FQW293" s="69"/>
      <c r="FQX293" s="244"/>
      <c r="FQY293" s="69"/>
      <c r="FQZ293" s="228"/>
      <c r="FRA293" s="229"/>
      <c r="FRB293" s="230"/>
      <c r="FRC293" s="245"/>
      <c r="FRD293" s="230"/>
      <c r="FRE293" s="231"/>
      <c r="FRF293" s="232"/>
      <c r="FRG293" s="233"/>
      <c r="FRH293" s="233"/>
      <c r="FRI293" s="69"/>
      <c r="FRJ293" s="154"/>
      <c r="FRK293" s="97"/>
      <c r="FRL293" s="98"/>
      <c r="FRM293" s="97"/>
      <c r="FRN293" s="99"/>
      <c r="FRO293" s="225"/>
      <c r="FRP293" s="234"/>
      <c r="FRQ293" s="235"/>
      <c r="FRR293" s="236"/>
      <c r="FRS293" s="234"/>
      <c r="FRT293" s="237"/>
      <c r="FRU293" s="238"/>
      <c r="FRV293" s="216"/>
      <c r="FRW293" s="239"/>
      <c r="FRX293" s="239"/>
      <c r="FRY293" s="101"/>
      <c r="FRZ293" s="81"/>
      <c r="FSA293" s="81"/>
      <c r="FSB293" s="226"/>
      <c r="FSC293" s="69"/>
      <c r="FSD293" s="240"/>
      <c r="FSE293" s="69"/>
      <c r="FSF293" s="241"/>
      <c r="FSG293" s="242"/>
      <c r="FSH293" s="69"/>
      <c r="FSI293" s="243"/>
      <c r="FSJ293" s="69"/>
      <c r="FSK293" s="244"/>
      <c r="FSL293" s="69"/>
      <c r="FSM293" s="228"/>
      <c r="FSN293" s="229"/>
      <c r="FSO293" s="230"/>
      <c r="FSP293" s="245"/>
      <c r="FSQ293" s="230"/>
      <c r="FSR293" s="231"/>
      <c r="FSS293" s="232"/>
      <c r="FST293" s="233"/>
      <c r="FSU293" s="233"/>
      <c r="FSV293" s="69"/>
      <c r="FSW293" s="154"/>
      <c r="FSX293" s="97"/>
      <c r="FSY293" s="98"/>
      <c r="FSZ293" s="97"/>
      <c r="FTA293" s="99"/>
      <c r="FTB293" s="225"/>
      <c r="FTC293" s="234"/>
      <c r="FTD293" s="235"/>
      <c r="FTE293" s="236"/>
      <c r="FTF293" s="234"/>
      <c r="FTG293" s="237"/>
      <c r="FTH293" s="238"/>
      <c r="FTI293" s="216"/>
      <c r="FTJ293" s="239"/>
      <c r="FTK293" s="239"/>
      <c r="FTL293" s="101"/>
      <c r="FTM293" s="81"/>
      <c r="FTN293" s="81"/>
      <c r="FTO293" s="226"/>
      <c r="FTP293" s="69"/>
      <c r="FTQ293" s="240"/>
      <c r="FTR293" s="69"/>
      <c r="FTS293" s="241"/>
      <c r="FTT293" s="242"/>
      <c r="FTU293" s="69"/>
      <c r="FTV293" s="243"/>
      <c r="FTW293" s="69"/>
      <c r="FTX293" s="244"/>
      <c r="FTY293" s="69"/>
      <c r="FTZ293" s="228"/>
      <c r="FUA293" s="229"/>
      <c r="FUB293" s="230"/>
      <c r="FUC293" s="245"/>
      <c r="FUD293" s="230"/>
      <c r="FUE293" s="231"/>
      <c r="FUF293" s="232"/>
      <c r="FUG293" s="233"/>
      <c r="FUH293" s="233"/>
      <c r="FUI293" s="69"/>
      <c r="FUJ293" s="154"/>
      <c r="FUK293" s="97"/>
      <c r="FUL293" s="98"/>
      <c r="FUM293" s="97"/>
      <c r="FUN293" s="99"/>
      <c r="FUO293" s="225"/>
      <c r="FUP293" s="234"/>
      <c r="FUQ293" s="235"/>
      <c r="FUR293" s="236"/>
      <c r="FUS293" s="234"/>
      <c r="FUT293" s="237"/>
      <c r="FUU293" s="238"/>
      <c r="FUV293" s="216"/>
      <c r="FUW293" s="239"/>
      <c r="FUX293" s="239"/>
      <c r="FUY293" s="101"/>
      <c r="FUZ293" s="81"/>
      <c r="FVA293" s="81"/>
      <c r="FVB293" s="226"/>
      <c r="FVC293" s="69"/>
      <c r="FVD293" s="240"/>
      <c r="FVE293" s="69"/>
      <c r="FVF293" s="241"/>
      <c r="FVG293" s="242"/>
      <c r="FVH293" s="69"/>
      <c r="FVI293" s="243"/>
      <c r="FVJ293" s="69"/>
      <c r="FVK293" s="244"/>
      <c r="FVL293" s="69"/>
      <c r="FVM293" s="228"/>
      <c r="FVN293" s="229"/>
      <c r="FVO293" s="230"/>
      <c r="FVP293" s="245"/>
      <c r="FVQ293" s="230"/>
      <c r="FVR293" s="231"/>
      <c r="FVS293" s="232"/>
      <c r="FVT293" s="233"/>
      <c r="FVU293" s="233"/>
      <c r="FVV293" s="69"/>
      <c r="FVW293" s="154"/>
      <c r="FVX293" s="97"/>
      <c r="FVY293" s="98"/>
      <c r="FVZ293" s="97"/>
      <c r="FWA293" s="99"/>
      <c r="FWB293" s="225"/>
      <c r="FWC293" s="234"/>
      <c r="FWD293" s="235"/>
      <c r="FWE293" s="236"/>
      <c r="FWF293" s="234"/>
      <c r="FWG293" s="237"/>
      <c r="FWH293" s="238"/>
      <c r="FWI293" s="216"/>
      <c r="FWJ293" s="239"/>
      <c r="FWK293" s="239"/>
      <c r="FWL293" s="101"/>
      <c r="FWM293" s="81"/>
      <c r="FWN293" s="81"/>
      <c r="FWO293" s="226"/>
      <c r="FWP293" s="69"/>
      <c r="FWQ293" s="240"/>
      <c r="FWR293" s="69"/>
      <c r="FWS293" s="241"/>
      <c r="FWT293" s="242"/>
      <c r="FWU293" s="69"/>
      <c r="FWV293" s="243"/>
      <c r="FWW293" s="69"/>
      <c r="FWX293" s="244"/>
      <c r="FWY293" s="69"/>
      <c r="FWZ293" s="228"/>
      <c r="FXA293" s="229"/>
      <c r="FXB293" s="230"/>
      <c r="FXC293" s="245"/>
      <c r="FXD293" s="230"/>
      <c r="FXE293" s="231"/>
      <c r="FXF293" s="232"/>
      <c r="FXG293" s="233"/>
      <c r="FXH293" s="233"/>
      <c r="FXI293" s="69"/>
      <c r="FXJ293" s="154"/>
      <c r="FXK293" s="97"/>
      <c r="FXL293" s="98"/>
      <c r="FXM293" s="97"/>
      <c r="FXN293" s="99"/>
      <c r="FXO293" s="225"/>
      <c r="FXP293" s="234"/>
      <c r="FXQ293" s="235"/>
      <c r="FXR293" s="236"/>
      <c r="FXS293" s="234"/>
      <c r="FXT293" s="237"/>
      <c r="FXU293" s="238"/>
      <c r="FXV293" s="216"/>
      <c r="FXW293" s="239"/>
      <c r="FXX293" s="239"/>
      <c r="FXY293" s="101"/>
      <c r="FXZ293" s="81"/>
      <c r="FYA293" s="81"/>
      <c r="FYB293" s="226"/>
      <c r="FYC293" s="69"/>
      <c r="FYD293" s="240"/>
      <c r="FYE293" s="69"/>
      <c r="FYF293" s="241"/>
      <c r="FYG293" s="242"/>
      <c r="FYH293" s="69"/>
      <c r="FYI293" s="243"/>
      <c r="FYJ293" s="69"/>
      <c r="FYK293" s="244"/>
      <c r="FYL293" s="69"/>
      <c r="FYM293" s="228"/>
      <c r="FYN293" s="229"/>
      <c r="FYO293" s="230"/>
      <c r="FYP293" s="245"/>
      <c r="FYQ293" s="230"/>
      <c r="FYR293" s="231"/>
      <c r="FYS293" s="232"/>
      <c r="FYT293" s="233"/>
      <c r="FYU293" s="233"/>
      <c r="FYV293" s="69"/>
      <c r="FYW293" s="154"/>
      <c r="FYX293" s="97"/>
      <c r="FYY293" s="98"/>
      <c r="FYZ293" s="97"/>
      <c r="FZA293" s="99"/>
      <c r="FZB293" s="225"/>
      <c r="FZC293" s="234"/>
      <c r="FZD293" s="235"/>
      <c r="FZE293" s="236"/>
      <c r="FZF293" s="234"/>
      <c r="FZG293" s="237"/>
      <c r="FZH293" s="238"/>
      <c r="FZI293" s="216"/>
      <c r="FZJ293" s="239"/>
      <c r="FZK293" s="239"/>
      <c r="FZL293" s="101"/>
      <c r="FZM293" s="81"/>
      <c r="FZN293" s="81"/>
      <c r="FZO293" s="226"/>
      <c r="FZP293" s="69"/>
      <c r="FZQ293" s="240"/>
      <c r="FZR293" s="69"/>
      <c r="FZS293" s="241"/>
      <c r="FZT293" s="242"/>
      <c r="FZU293" s="69"/>
      <c r="FZV293" s="243"/>
      <c r="FZW293" s="69"/>
      <c r="FZX293" s="244"/>
      <c r="FZY293" s="69"/>
      <c r="FZZ293" s="228"/>
      <c r="GAA293" s="229"/>
      <c r="GAB293" s="230"/>
      <c r="GAC293" s="245"/>
      <c r="GAD293" s="230"/>
      <c r="GAE293" s="231"/>
      <c r="GAF293" s="232"/>
      <c r="GAG293" s="233"/>
      <c r="GAH293" s="233"/>
      <c r="GAI293" s="69"/>
      <c r="GAJ293" s="154"/>
      <c r="GAK293" s="97"/>
      <c r="GAL293" s="98"/>
      <c r="GAM293" s="97"/>
      <c r="GAN293" s="99"/>
      <c r="GAO293" s="225"/>
      <c r="GAP293" s="234"/>
      <c r="GAQ293" s="235"/>
      <c r="GAR293" s="236"/>
      <c r="GAS293" s="234"/>
      <c r="GAT293" s="237"/>
      <c r="GAU293" s="238"/>
      <c r="GAV293" s="216"/>
      <c r="GAW293" s="239"/>
      <c r="GAX293" s="239"/>
      <c r="GAY293" s="101"/>
      <c r="GAZ293" s="81"/>
      <c r="GBA293" s="81"/>
      <c r="GBB293" s="226"/>
      <c r="GBC293" s="69"/>
      <c r="GBD293" s="240"/>
      <c r="GBE293" s="69"/>
      <c r="GBF293" s="241"/>
      <c r="GBG293" s="242"/>
      <c r="GBH293" s="69"/>
      <c r="GBI293" s="243"/>
      <c r="GBJ293" s="69"/>
      <c r="GBK293" s="244"/>
      <c r="GBL293" s="69"/>
      <c r="GBM293" s="228"/>
      <c r="GBN293" s="229"/>
      <c r="GBO293" s="230"/>
      <c r="GBP293" s="245"/>
      <c r="GBQ293" s="230"/>
      <c r="GBR293" s="231"/>
      <c r="GBS293" s="232"/>
      <c r="GBT293" s="233"/>
      <c r="GBU293" s="233"/>
      <c r="GBV293" s="69"/>
      <c r="GBW293" s="154"/>
      <c r="GBX293" s="97"/>
      <c r="GBY293" s="98"/>
      <c r="GBZ293" s="97"/>
      <c r="GCA293" s="99"/>
      <c r="GCB293" s="225"/>
      <c r="GCC293" s="234"/>
      <c r="GCD293" s="235"/>
      <c r="GCE293" s="236"/>
      <c r="GCF293" s="234"/>
      <c r="GCG293" s="237"/>
      <c r="GCH293" s="238"/>
      <c r="GCI293" s="216"/>
      <c r="GCJ293" s="239"/>
      <c r="GCK293" s="239"/>
      <c r="GCL293" s="101"/>
      <c r="GCM293" s="81"/>
      <c r="GCN293" s="81"/>
      <c r="GCO293" s="226"/>
      <c r="GCP293" s="69"/>
      <c r="GCQ293" s="240"/>
      <c r="GCR293" s="69"/>
      <c r="GCS293" s="241"/>
      <c r="GCT293" s="242"/>
      <c r="GCU293" s="69"/>
      <c r="GCV293" s="243"/>
      <c r="GCW293" s="69"/>
      <c r="GCX293" s="244"/>
      <c r="GCY293" s="69"/>
      <c r="GCZ293" s="228"/>
      <c r="GDA293" s="229"/>
      <c r="GDB293" s="230"/>
      <c r="GDC293" s="245"/>
      <c r="GDD293" s="230"/>
      <c r="GDE293" s="231"/>
      <c r="GDF293" s="232"/>
      <c r="GDG293" s="233"/>
      <c r="GDH293" s="233"/>
      <c r="GDI293" s="69"/>
      <c r="GDJ293" s="154"/>
      <c r="GDK293" s="97"/>
      <c r="GDL293" s="98"/>
      <c r="GDM293" s="97"/>
      <c r="GDN293" s="99"/>
      <c r="GDO293" s="225"/>
      <c r="GDP293" s="234"/>
      <c r="GDQ293" s="235"/>
      <c r="GDR293" s="236"/>
      <c r="GDS293" s="234"/>
      <c r="GDT293" s="237"/>
      <c r="GDU293" s="238"/>
      <c r="GDV293" s="216"/>
      <c r="GDW293" s="239"/>
      <c r="GDX293" s="239"/>
      <c r="GDY293" s="101"/>
      <c r="GDZ293" s="81"/>
      <c r="GEA293" s="81"/>
      <c r="GEB293" s="226"/>
      <c r="GEC293" s="69"/>
      <c r="GED293" s="240"/>
      <c r="GEE293" s="69"/>
      <c r="GEF293" s="241"/>
      <c r="GEG293" s="242"/>
      <c r="GEH293" s="69"/>
      <c r="GEI293" s="243"/>
      <c r="GEJ293" s="69"/>
      <c r="GEK293" s="244"/>
      <c r="GEL293" s="69"/>
      <c r="GEM293" s="228"/>
      <c r="GEN293" s="229"/>
      <c r="GEO293" s="230"/>
      <c r="GEP293" s="245"/>
      <c r="GEQ293" s="230"/>
      <c r="GER293" s="231"/>
      <c r="GES293" s="232"/>
      <c r="GET293" s="233"/>
      <c r="GEU293" s="233"/>
      <c r="GEV293" s="69"/>
      <c r="GEW293" s="154"/>
      <c r="GEX293" s="97"/>
      <c r="GEY293" s="98"/>
      <c r="GEZ293" s="97"/>
      <c r="GFA293" s="99"/>
      <c r="GFB293" s="225"/>
      <c r="GFC293" s="234"/>
      <c r="GFD293" s="235"/>
      <c r="GFE293" s="236"/>
      <c r="GFF293" s="234"/>
      <c r="GFG293" s="237"/>
      <c r="GFH293" s="238"/>
      <c r="GFI293" s="216"/>
      <c r="GFJ293" s="239"/>
      <c r="GFK293" s="239"/>
      <c r="GFL293" s="101"/>
      <c r="GFM293" s="81"/>
      <c r="GFN293" s="81"/>
      <c r="GFO293" s="226"/>
      <c r="GFP293" s="69"/>
      <c r="GFQ293" s="240"/>
      <c r="GFR293" s="69"/>
      <c r="GFS293" s="241"/>
      <c r="GFT293" s="242"/>
      <c r="GFU293" s="69"/>
      <c r="GFV293" s="243"/>
      <c r="GFW293" s="69"/>
      <c r="GFX293" s="244"/>
      <c r="GFY293" s="69"/>
      <c r="GFZ293" s="228"/>
      <c r="GGA293" s="229"/>
      <c r="GGB293" s="230"/>
      <c r="GGC293" s="245"/>
      <c r="GGD293" s="230"/>
      <c r="GGE293" s="231"/>
      <c r="GGF293" s="232"/>
      <c r="GGG293" s="233"/>
      <c r="GGH293" s="233"/>
      <c r="GGI293" s="69"/>
      <c r="GGJ293" s="154"/>
      <c r="GGK293" s="97"/>
      <c r="GGL293" s="98"/>
      <c r="GGM293" s="97"/>
      <c r="GGN293" s="99"/>
      <c r="GGO293" s="225"/>
      <c r="GGP293" s="234"/>
      <c r="GGQ293" s="235"/>
      <c r="GGR293" s="236"/>
      <c r="GGS293" s="234"/>
      <c r="GGT293" s="237"/>
      <c r="GGU293" s="238"/>
      <c r="GGV293" s="216"/>
      <c r="GGW293" s="239"/>
      <c r="GGX293" s="239"/>
      <c r="GGY293" s="101"/>
      <c r="GGZ293" s="81"/>
      <c r="GHA293" s="81"/>
      <c r="GHB293" s="226"/>
      <c r="GHC293" s="69"/>
      <c r="GHD293" s="240"/>
      <c r="GHE293" s="69"/>
      <c r="GHF293" s="241"/>
      <c r="GHG293" s="242"/>
      <c r="GHH293" s="69"/>
      <c r="GHI293" s="243"/>
      <c r="GHJ293" s="69"/>
      <c r="GHK293" s="244"/>
      <c r="GHL293" s="69"/>
      <c r="GHM293" s="228"/>
      <c r="GHN293" s="229"/>
      <c r="GHO293" s="230"/>
      <c r="GHP293" s="245"/>
      <c r="GHQ293" s="230"/>
      <c r="GHR293" s="231"/>
      <c r="GHS293" s="232"/>
      <c r="GHT293" s="233"/>
      <c r="GHU293" s="233"/>
      <c r="GHV293" s="69"/>
      <c r="GHW293" s="154"/>
      <c r="GHX293" s="97"/>
      <c r="GHY293" s="98"/>
      <c r="GHZ293" s="97"/>
      <c r="GIA293" s="99"/>
      <c r="GIB293" s="225"/>
      <c r="GIC293" s="234"/>
      <c r="GID293" s="235"/>
      <c r="GIE293" s="236"/>
      <c r="GIF293" s="234"/>
      <c r="GIG293" s="237"/>
      <c r="GIH293" s="238"/>
      <c r="GII293" s="216"/>
      <c r="GIJ293" s="239"/>
      <c r="GIK293" s="239"/>
      <c r="GIL293" s="101"/>
      <c r="GIM293" s="81"/>
      <c r="GIN293" s="81"/>
      <c r="GIO293" s="226"/>
      <c r="GIP293" s="69"/>
      <c r="GIQ293" s="240"/>
      <c r="GIR293" s="69"/>
      <c r="GIS293" s="241"/>
      <c r="GIT293" s="242"/>
      <c r="GIU293" s="69"/>
      <c r="GIV293" s="243"/>
      <c r="GIW293" s="69"/>
      <c r="GIX293" s="244"/>
      <c r="GIY293" s="69"/>
      <c r="GIZ293" s="228"/>
      <c r="GJA293" s="229"/>
      <c r="GJB293" s="230"/>
      <c r="GJC293" s="245"/>
      <c r="GJD293" s="230"/>
      <c r="GJE293" s="231"/>
      <c r="GJF293" s="232"/>
      <c r="GJG293" s="233"/>
      <c r="GJH293" s="233"/>
      <c r="GJI293" s="69"/>
      <c r="GJJ293" s="154"/>
      <c r="GJK293" s="97"/>
      <c r="GJL293" s="98"/>
      <c r="GJM293" s="97"/>
      <c r="GJN293" s="99"/>
      <c r="GJO293" s="225"/>
      <c r="GJP293" s="234"/>
      <c r="GJQ293" s="235"/>
      <c r="GJR293" s="236"/>
      <c r="GJS293" s="234"/>
      <c r="GJT293" s="237"/>
      <c r="GJU293" s="238"/>
      <c r="GJV293" s="216"/>
      <c r="GJW293" s="239"/>
      <c r="GJX293" s="239"/>
      <c r="GJY293" s="101"/>
      <c r="GJZ293" s="81"/>
      <c r="GKA293" s="81"/>
      <c r="GKB293" s="226"/>
      <c r="GKC293" s="69"/>
      <c r="GKD293" s="240"/>
      <c r="GKE293" s="69"/>
      <c r="GKF293" s="241"/>
      <c r="GKG293" s="242"/>
      <c r="GKH293" s="69"/>
      <c r="GKI293" s="243"/>
      <c r="GKJ293" s="69"/>
      <c r="GKK293" s="244"/>
      <c r="GKL293" s="69"/>
      <c r="GKM293" s="228"/>
      <c r="GKN293" s="229"/>
      <c r="GKO293" s="230"/>
      <c r="GKP293" s="245"/>
      <c r="GKQ293" s="230"/>
      <c r="GKR293" s="231"/>
      <c r="GKS293" s="232"/>
      <c r="GKT293" s="233"/>
      <c r="GKU293" s="233"/>
      <c r="GKV293" s="69"/>
      <c r="GKW293" s="154"/>
      <c r="GKX293" s="97"/>
      <c r="GKY293" s="98"/>
      <c r="GKZ293" s="97"/>
      <c r="GLA293" s="99"/>
      <c r="GLB293" s="225"/>
      <c r="GLC293" s="234"/>
      <c r="GLD293" s="235"/>
      <c r="GLE293" s="236"/>
      <c r="GLF293" s="234"/>
      <c r="GLG293" s="237"/>
      <c r="GLH293" s="238"/>
      <c r="GLI293" s="216"/>
      <c r="GLJ293" s="239"/>
      <c r="GLK293" s="239"/>
      <c r="GLL293" s="101"/>
      <c r="GLM293" s="81"/>
      <c r="GLN293" s="81"/>
      <c r="GLO293" s="226"/>
      <c r="GLP293" s="69"/>
      <c r="GLQ293" s="240"/>
      <c r="GLR293" s="69"/>
      <c r="GLS293" s="241"/>
      <c r="GLT293" s="242"/>
      <c r="GLU293" s="69"/>
      <c r="GLV293" s="243"/>
      <c r="GLW293" s="69"/>
      <c r="GLX293" s="244"/>
      <c r="GLY293" s="69"/>
      <c r="GLZ293" s="228"/>
      <c r="GMA293" s="229"/>
      <c r="GMB293" s="230"/>
      <c r="GMC293" s="245"/>
      <c r="GMD293" s="230"/>
      <c r="GME293" s="231"/>
      <c r="GMF293" s="232"/>
      <c r="GMG293" s="233"/>
      <c r="GMH293" s="233"/>
      <c r="GMI293" s="69"/>
      <c r="GMJ293" s="154"/>
      <c r="GMK293" s="97"/>
      <c r="GML293" s="98"/>
      <c r="GMM293" s="97"/>
      <c r="GMN293" s="99"/>
      <c r="GMO293" s="225"/>
      <c r="GMP293" s="234"/>
      <c r="GMQ293" s="235"/>
      <c r="GMR293" s="236"/>
      <c r="GMS293" s="234"/>
      <c r="GMT293" s="237"/>
      <c r="GMU293" s="238"/>
      <c r="GMV293" s="216"/>
      <c r="GMW293" s="239"/>
      <c r="GMX293" s="239"/>
      <c r="GMY293" s="101"/>
      <c r="GMZ293" s="81"/>
      <c r="GNA293" s="81"/>
      <c r="GNB293" s="226"/>
      <c r="GNC293" s="69"/>
      <c r="GND293" s="240"/>
      <c r="GNE293" s="69"/>
      <c r="GNF293" s="241"/>
      <c r="GNG293" s="242"/>
      <c r="GNH293" s="69"/>
      <c r="GNI293" s="243"/>
      <c r="GNJ293" s="69"/>
      <c r="GNK293" s="244"/>
      <c r="GNL293" s="69"/>
      <c r="GNM293" s="228"/>
      <c r="GNN293" s="229"/>
      <c r="GNO293" s="230"/>
      <c r="GNP293" s="245"/>
      <c r="GNQ293" s="230"/>
      <c r="GNR293" s="231"/>
      <c r="GNS293" s="232"/>
      <c r="GNT293" s="233"/>
      <c r="GNU293" s="233"/>
      <c r="GNV293" s="69"/>
      <c r="GNW293" s="154"/>
      <c r="GNX293" s="97"/>
      <c r="GNY293" s="98"/>
      <c r="GNZ293" s="97"/>
      <c r="GOA293" s="99"/>
      <c r="GOB293" s="225"/>
      <c r="GOC293" s="234"/>
      <c r="GOD293" s="235"/>
      <c r="GOE293" s="236"/>
      <c r="GOF293" s="234"/>
      <c r="GOG293" s="237"/>
      <c r="GOH293" s="238"/>
      <c r="GOI293" s="216"/>
      <c r="GOJ293" s="239"/>
      <c r="GOK293" s="239"/>
      <c r="GOL293" s="101"/>
      <c r="GOM293" s="81"/>
      <c r="GON293" s="81"/>
      <c r="GOO293" s="226"/>
      <c r="GOP293" s="69"/>
      <c r="GOQ293" s="240"/>
      <c r="GOR293" s="69"/>
      <c r="GOS293" s="241"/>
      <c r="GOT293" s="242"/>
      <c r="GOU293" s="69"/>
      <c r="GOV293" s="243"/>
      <c r="GOW293" s="69"/>
      <c r="GOX293" s="244"/>
      <c r="GOY293" s="69"/>
      <c r="GOZ293" s="228"/>
      <c r="GPA293" s="229"/>
      <c r="GPB293" s="230"/>
      <c r="GPC293" s="245"/>
      <c r="GPD293" s="230"/>
      <c r="GPE293" s="231"/>
      <c r="GPF293" s="232"/>
      <c r="GPG293" s="233"/>
      <c r="GPH293" s="233"/>
      <c r="GPI293" s="69"/>
      <c r="GPJ293" s="154"/>
      <c r="GPK293" s="97"/>
      <c r="GPL293" s="98"/>
      <c r="GPM293" s="97"/>
      <c r="GPN293" s="99"/>
      <c r="GPO293" s="225"/>
      <c r="GPP293" s="234"/>
      <c r="GPQ293" s="235"/>
      <c r="GPR293" s="236"/>
      <c r="GPS293" s="234"/>
      <c r="GPT293" s="237"/>
      <c r="GPU293" s="238"/>
      <c r="GPV293" s="216"/>
      <c r="GPW293" s="239"/>
      <c r="GPX293" s="239"/>
      <c r="GPY293" s="101"/>
      <c r="GPZ293" s="81"/>
      <c r="GQA293" s="81"/>
      <c r="GQB293" s="226"/>
      <c r="GQC293" s="69"/>
      <c r="GQD293" s="240"/>
      <c r="GQE293" s="69"/>
      <c r="GQF293" s="241"/>
      <c r="GQG293" s="242"/>
      <c r="GQH293" s="69"/>
      <c r="GQI293" s="243"/>
      <c r="GQJ293" s="69"/>
      <c r="GQK293" s="244"/>
      <c r="GQL293" s="69"/>
      <c r="GQM293" s="228"/>
      <c r="GQN293" s="229"/>
      <c r="GQO293" s="230"/>
      <c r="GQP293" s="245"/>
      <c r="GQQ293" s="230"/>
      <c r="GQR293" s="231"/>
      <c r="GQS293" s="232"/>
      <c r="GQT293" s="233"/>
      <c r="GQU293" s="233"/>
      <c r="GQV293" s="69"/>
      <c r="GQW293" s="154"/>
      <c r="GQX293" s="97"/>
      <c r="GQY293" s="98"/>
      <c r="GQZ293" s="97"/>
      <c r="GRA293" s="99"/>
      <c r="GRB293" s="225"/>
      <c r="GRC293" s="234"/>
      <c r="GRD293" s="235"/>
      <c r="GRE293" s="236"/>
      <c r="GRF293" s="234"/>
      <c r="GRG293" s="237"/>
      <c r="GRH293" s="238"/>
      <c r="GRI293" s="216"/>
      <c r="GRJ293" s="239"/>
      <c r="GRK293" s="239"/>
      <c r="GRL293" s="101"/>
      <c r="GRM293" s="81"/>
      <c r="GRN293" s="81"/>
      <c r="GRO293" s="226"/>
      <c r="GRP293" s="69"/>
      <c r="GRQ293" s="240"/>
      <c r="GRR293" s="69"/>
      <c r="GRS293" s="241"/>
      <c r="GRT293" s="242"/>
      <c r="GRU293" s="69"/>
      <c r="GRV293" s="243"/>
      <c r="GRW293" s="69"/>
      <c r="GRX293" s="244"/>
      <c r="GRY293" s="69"/>
      <c r="GRZ293" s="228"/>
      <c r="GSA293" s="229"/>
      <c r="GSB293" s="230"/>
      <c r="GSC293" s="245"/>
      <c r="GSD293" s="230"/>
      <c r="GSE293" s="231"/>
      <c r="GSF293" s="232"/>
      <c r="GSG293" s="233"/>
      <c r="GSH293" s="233"/>
      <c r="GSI293" s="69"/>
      <c r="GSJ293" s="154"/>
      <c r="GSK293" s="97"/>
      <c r="GSL293" s="98"/>
      <c r="GSM293" s="97"/>
      <c r="GSN293" s="99"/>
      <c r="GSO293" s="225"/>
      <c r="GSP293" s="234"/>
      <c r="GSQ293" s="235"/>
      <c r="GSR293" s="236"/>
      <c r="GSS293" s="234"/>
      <c r="GST293" s="237"/>
      <c r="GSU293" s="238"/>
      <c r="GSV293" s="216"/>
      <c r="GSW293" s="239"/>
      <c r="GSX293" s="239"/>
      <c r="GSY293" s="101"/>
      <c r="GSZ293" s="81"/>
      <c r="GTA293" s="81"/>
      <c r="GTB293" s="226"/>
      <c r="GTC293" s="69"/>
      <c r="GTD293" s="240"/>
      <c r="GTE293" s="69"/>
      <c r="GTF293" s="241"/>
      <c r="GTG293" s="242"/>
      <c r="GTH293" s="69"/>
      <c r="GTI293" s="243"/>
      <c r="GTJ293" s="69"/>
      <c r="GTK293" s="244"/>
      <c r="GTL293" s="69"/>
      <c r="GTM293" s="228"/>
      <c r="GTN293" s="229"/>
      <c r="GTO293" s="230"/>
      <c r="GTP293" s="245"/>
      <c r="GTQ293" s="230"/>
      <c r="GTR293" s="231"/>
      <c r="GTS293" s="232"/>
      <c r="GTT293" s="233"/>
      <c r="GTU293" s="233"/>
      <c r="GTV293" s="69"/>
      <c r="GTW293" s="154"/>
      <c r="GTX293" s="97"/>
      <c r="GTY293" s="98"/>
      <c r="GTZ293" s="97"/>
      <c r="GUA293" s="99"/>
      <c r="GUB293" s="225"/>
      <c r="GUC293" s="234"/>
      <c r="GUD293" s="235"/>
      <c r="GUE293" s="236"/>
      <c r="GUF293" s="234"/>
      <c r="GUG293" s="237"/>
      <c r="GUH293" s="238"/>
      <c r="GUI293" s="216"/>
      <c r="GUJ293" s="239"/>
      <c r="GUK293" s="239"/>
      <c r="GUL293" s="101"/>
      <c r="GUM293" s="81"/>
      <c r="GUN293" s="81"/>
      <c r="GUO293" s="226"/>
      <c r="GUP293" s="69"/>
      <c r="GUQ293" s="240"/>
      <c r="GUR293" s="69"/>
      <c r="GUS293" s="241"/>
      <c r="GUT293" s="242"/>
      <c r="GUU293" s="69"/>
      <c r="GUV293" s="243"/>
      <c r="GUW293" s="69"/>
      <c r="GUX293" s="244"/>
      <c r="GUY293" s="69"/>
      <c r="GUZ293" s="228"/>
      <c r="GVA293" s="229"/>
      <c r="GVB293" s="230"/>
      <c r="GVC293" s="245"/>
      <c r="GVD293" s="230"/>
      <c r="GVE293" s="231"/>
      <c r="GVF293" s="232"/>
      <c r="GVG293" s="233"/>
      <c r="GVH293" s="233"/>
      <c r="GVI293" s="69"/>
      <c r="GVJ293" s="154"/>
      <c r="GVK293" s="97"/>
      <c r="GVL293" s="98"/>
      <c r="GVM293" s="97"/>
      <c r="GVN293" s="99"/>
      <c r="GVO293" s="225"/>
      <c r="GVP293" s="234"/>
      <c r="GVQ293" s="235"/>
      <c r="GVR293" s="236"/>
      <c r="GVS293" s="234"/>
      <c r="GVT293" s="237"/>
      <c r="GVU293" s="238"/>
      <c r="GVV293" s="216"/>
      <c r="GVW293" s="239"/>
      <c r="GVX293" s="239"/>
      <c r="GVY293" s="101"/>
      <c r="GVZ293" s="81"/>
      <c r="GWA293" s="81"/>
      <c r="GWB293" s="226"/>
      <c r="GWC293" s="69"/>
      <c r="GWD293" s="240"/>
      <c r="GWE293" s="69"/>
      <c r="GWF293" s="241"/>
      <c r="GWG293" s="242"/>
      <c r="GWH293" s="69"/>
      <c r="GWI293" s="243"/>
      <c r="GWJ293" s="69"/>
      <c r="GWK293" s="244"/>
      <c r="GWL293" s="69"/>
      <c r="GWM293" s="228"/>
      <c r="GWN293" s="229"/>
      <c r="GWO293" s="230"/>
      <c r="GWP293" s="245"/>
      <c r="GWQ293" s="230"/>
      <c r="GWR293" s="231"/>
      <c r="GWS293" s="232"/>
      <c r="GWT293" s="233"/>
      <c r="GWU293" s="233"/>
      <c r="GWV293" s="69"/>
      <c r="GWW293" s="154"/>
      <c r="GWX293" s="97"/>
      <c r="GWY293" s="98"/>
      <c r="GWZ293" s="97"/>
      <c r="GXA293" s="99"/>
      <c r="GXB293" s="225"/>
      <c r="GXC293" s="234"/>
      <c r="GXD293" s="235"/>
      <c r="GXE293" s="236"/>
      <c r="GXF293" s="234"/>
      <c r="GXG293" s="237"/>
      <c r="GXH293" s="238"/>
      <c r="GXI293" s="216"/>
      <c r="GXJ293" s="239"/>
      <c r="GXK293" s="239"/>
      <c r="GXL293" s="101"/>
      <c r="GXM293" s="81"/>
      <c r="GXN293" s="81"/>
      <c r="GXO293" s="226"/>
      <c r="GXP293" s="69"/>
      <c r="GXQ293" s="240"/>
      <c r="GXR293" s="69"/>
      <c r="GXS293" s="241"/>
      <c r="GXT293" s="242"/>
      <c r="GXU293" s="69"/>
      <c r="GXV293" s="243"/>
      <c r="GXW293" s="69"/>
      <c r="GXX293" s="244"/>
      <c r="GXY293" s="69"/>
      <c r="GXZ293" s="228"/>
      <c r="GYA293" s="229"/>
      <c r="GYB293" s="230"/>
      <c r="GYC293" s="245"/>
      <c r="GYD293" s="230"/>
      <c r="GYE293" s="231"/>
      <c r="GYF293" s="232"/>
      <c r="GYG293" s="233"/>
      <c r="GYH293" s="233"/>
      <c r="GYI293" s="69"/>
      <c r="GYJ293" s="154"/>
      <c r="GYK293" s="97"/>
      <c r="GYL293" s="98"/>
      <c r="GYM293" s="97"/>
      <c r="GYN293" s="99"/>
      <c r="GYO293" s="225"/>
      <c r="GYP293" s="234"/>
      <c r="GYQ293" s="235"/>
      <c r="GYR293" s="236"/>
      <c r="GYS293" s="234"/>
      <c r="GYT293" s="237"/>
      <c r="GYU293" s="238"/>
      <c r="GYV293" s="216"/>
      <c r="GYW293" s="239"/>
      <c r="GYX293" s="239"/>
      <c r="GYY293" s="101"/>
      <c r="GYZ293" s="81"/>
      <c r="GZA293" s="81"/>
      <c r="GZB293" s="226"/>
      <c r="GZC293" s="69"/>
      <c r="GZD293" s="240"/>
      <c r="GZE293" s="69"/>
      <c r="GZF293" s="241"/>
      <c r="GZG293" s="242"/>
      <c r="GZH293" s="69"/>
      <c r="GZI293" s="243"/>
      <c r="GZJ293" s="69"/>
      <c r="GZK293" s="244"/>
      <c r="GZL293" s="69"/>
      <c r="GZM293" s="228"/>
      <c r="GZN293" s="229"/>
      <c r="GZO293" s="230"/>
      <c r="GZP293" s="245"/>
      <c r="GZQ293" s="230"/>
      <c r="GZR293" s="231"/>
      <c r="GZS293" s="232"/>
      <c r="GZT293" s="233"/>
      <c r="GZU293" s="233"/>
      <c r="GZV293" s="69"/>
      <c r="GZW293" s="154"/>
      <c r="GZX293" s="97"/>
      <c r="GZY293" s="98"/>
      <c r="GZZ293" s="97"/>
      <c r="HAA293" s="99"/>
      <c r="HAB293" s="225"/>
      <c r="HAC293" s="234"/>
      <c r="HAD293" s="235"/>
      <c r="HAE293" s="236"/>
      <c r="HAF293" s="234"/>
      <c r="HAG293" s="237"/>
      <c r="HAH293" s="238"/>
      <c r="HAI293" s="216"/>
      <c r="HAJ293" s="239"/>
      <c r="HAK293" s="239"/>
      <c r="HAL293" s="101"/>
      <c r="HAM293" s="81"/>
      <c r="HAN293" s="81"/>
      <c r="HAO293" s="226"/>
      <c r="HAP293" s="69"/>
      <c r="HAQ293" s="240"/>
      <c r="HAR293" s="69"/>
      <c r="HAS293" s="241"/>
      <c r="HAT293" s="242"/>
      <c r="HAU293" s="69"/>
      <c r="HAV293" s="243"/>
      <c r="HAW293" s="69"/>
      <c r="HAX293" s="244"/>
      <c r="HAY293" s="69"/>
      <c r="HAZ293" s="228"/>
      <c r="HBA293" s="229"/>
      <c r="HBB293" s="230"/>
      <c r="HBC293" s="245"/>
      <c r="HBD293" s="230"/>
      <c r="HBE293" s="231"/>
      <c r="HBF293" s="232"/>
      <c r="HBG293" s="233"/>
      <c r="HBH293" s="233"/>
      <c r="HBI293" s="69"/>
      <c r="HBJ293" s="154"/>
      <c r="HBK293" s="97"/>
      <c r="HBL293" s="98"/>
      <c r="HBM293" s="97"/>
      <c r="HBN293" s="99"/>
      <c r="HBO293" s="225"/>
      <c r="HBP293" s="234"/>
      <c r="HBQ293" s="235"/>
      <c r="HBR293" s="236"/>
      <c r="HBS293" s="234"/>
      <c r="HBT293" s="237"/>
      <c r="HBU293" s="238"/>
      <c r="HBV293" s="216"/>
      <c r="HBW293" s="239"/>
      <c r="HBX293" s="239"/>
      <c r="HBY293" s="101"/>
      <c r="HBZ293" s="81"/>
      <c r="HCA293" s="81"/>
      <c r="HCB293" s="226"/>
      <c r="HCC293" s="69"/>
      <c r="HCD293" s="240"/>
      <c r="HCE293" s="69"/>
      <c r="HCF293" s="241"/>
      <c r="HCG293" s="242"/>
      <c r="HCH293" s="69"/>
      <c r="HCI293" s="243"/>
      <c r="HCJ293" s="69"/>
      <c r="HCK293" s="244"/>
      <c r="HCL293" s="69"/>
      <c r="HCM293" s="228"/>
      <c r="HCN293" s="229"/>
      <c r="HCO293" s="230"/>
      <c r="HCP293" s="245"/>
      <c r="HCQ293" s="230"/>
      <c r="HCR293" s="231"/>
      <c r="HCS293" s="232"/>
      <c r="HCT293" s="233"/>
      <c r="HCU293" s="233"/>
      <c r="HCV293" s="69"/>
      <c r="HCW293" s="154"/>
      <c r="HCX293" s="97"/>
      <c r="HCY293" s="98"/>
      <c r="HCZ293" s="97"/>
      <c r="HDA293" s="99"/>
      <c r="HDB293" s="225"/>
      <c r="HDC293" s="234"/>
      <c r="HDD293" s="235"/>
      <c r="HDE293" s="236"/>
      <c r="HDF293" s="234"/>
      <c r="HDG293" s="237"/>
      <c r="HDH293" s="238"/>
      <c r="HDI293" s="216"/>
      <c r="HDJ293" s="239"/>
      <c r="HDK293" s="239"/>
      <c r="HDL293" s="101"/>
      <c r="HDM293" s="81"/>
      <c r="HDN293" s="81"/>
      <c r="HDO293" s="226"/>
      <c r="HDP293" s="69"/>
      <c r="HDQ293" s="240"/>
      <c r="HDR293" s="69"/>
      <c r="HDS293" s="241"/>
      <c r="HDT293" s="242"/>
      <c r="HDU293" s="69"/>
      <c r="HDV293" s="243"/>
      <c r="HDW293" s="69"/>
      <c r="HDX293" s="244"/>
      <c r="HDY293" s="69"/>
      <c r="HDZ293" s="228"/>
      <c r="HEA293" s="229"/>
      <c r="HEB293" s="230"/>
      <c r="HEC293" s="245"/>
      <c r="HED293" s="230"/>
      <c r="HEE293" s="231"/>
      <c r="HEF293" s="232"/>
      <c r="HEG293" s="233"/>
      <c r="HEH293" s="233"/>
      <c r="HEI293" s="69"/>
      <c r="HEJ293" s="154"/>
      <c r="HEK293" s="97"/>
      <c r="HEL293" s="98"/>
      <c r="HEM293" s="97"/>
      <c r="HEN293" s="99"/>
      <c r="HEO293" s="225"/>
      <c r="HEP293" s="234"/>
      <c r="HEQ293" s="235"/>
      <c r="HER293" s="236"/>
      <c r="HES293" s="234"/>
      <c r="HET293" s="237"/>
      <c r="HEU293" s="238"/>
      <c r="HEV293" s="216"/>
      <c r="HEW293" s="239"/>
      <c r="HEX293" s="239"/>
      <c r="HEY293" s="101"/>
      <c r="HEZ293" s="81"/>
      <c r="HFA293" s="81"/>
      <c r="HFB293" s="226"/>
      <c r="HFC293" s="69"/>
      <c r="HFD293" s="240"/>
      <c r="HFE293" s="69"/>
      <c r="HFF293" s="241"/>
      <c r="HFG293" s="242"/>
      <c r="HFH293" s="69"/>
      <c r="HFI293" s="243"/>
      <c r="HFJ293" s="69"/>
      <c r="HFK293" s="244"/>
      <c r="HFL293" s="69"/>
      <c r="HFM293" s="228"/>
      <c r="HFN293" s="229"/>
      <c r="HFO293" s="230"/>
      <c r="HFP293" s="245"/>
      <c r="HFQ293" s="230"/>
      <c r="HFR293" s="231"/>
      <c r="HFS293" s="232"/>
      <c r="HFT293" s="233"/>
      <c r="HFU293" s="233"/>
      <c r="HFV293" s="69"/>
      <c r="HFW293" s="154"/>
      <c r="HFX293" s="97"/>
      <c r="HFY293" s="98"/>
      <c r="HFZ293" s="97"/>
      <c r="HGA293" s="99"/>
      <c r="HGB293" s="225"/>
      <c r="HGC293" s="234"/>
      <c r="HGD293" s="235"/>
      <c r="HGE293" s="236"/>
      <c r="HGF293" s="234"/>
      <c r="HGG293" s="237"/>
      <c r="HGH293" s="238"/>
      <c r="HGI293" s="216"/>
      <c r="HGJ293" s="239"/>
      <c r="HGK293" s="239"/>
      <c r="HGL293" s="101"/>
      <c r="HGM293" s="81"/>
      <c r="HGN293" s="81"/>
      <c r="HGO293" s="226"/>
      <c r="HGP293" s="69"/>
      <c r="HGQ293" s="240"/>
      <c r="HGR293" s="69"/>
      <c r="HGS293" s="241"/>
      <c r="HGT293" s="242"/>
      <c r="HGU293" s="69"/>
      <c r="HGV293" s="243"/>
      <c r="HGW293" s="69"/>
      <c r="HGX293" s="244"/>
      <c r="HGY293" s="69"/>
      <c r="HGZ293" s="228"/>
      <c r="HHA293" s="229"/>
      <c r="HHB293" s="230"/>
      <c r="HHC293" s="245"/>
      <c r="HHD293" s="230"/>
      <c r="HHE293" s="231"/>
      <c r="HHF293" s="232"/>
      <c r="HHG293" s="233"/>
      <c r="HHH293" s="233"/>
      <c r="HHI293" s="69"/>
      <c r="HHJ293" s="154"/>
      <c r="HHK293" s="97"/>
      <c r="HHL293" s="98"/>
      <c r="HHM293" s="97"/>
      <c r="HHN293" s="99"/>
      <c r="HHO293" s="225"/>
      <c r="HHP293" s="234"/>
      <c r="HHQ293" s="235"/>
      <c r="HHR293" s="236"/>
      <c r="HHS293" s="234"/>
      <c r="HHT293" s="237"/>
      <c r="HHU293" s="238"/>
      <c r="HHV293" s="216"/>
      <c r="HHW293" s="239"/>
      <c r="HHX293" s="239"/>
      <c r="HHY293" s="101"/>
      <c r="HHZ293" s="81"/>
      <c r="HIA293" s="81"/>
      <c r="HIB293" s="226"/>
      <c r="HIC293" s="69"/>
      <c r="HID293" s="240"/>
      <c r="HIE293" s="69"/>
      <c r="HIF293" s="241"/>
      <c r="HIG293" s="242"/>
      <c r="HIH293" s="69"/>
      <c r="HII293" s="243"/>
      <c r="HIJ293" s="69"/>
      <c r="HIK293" s="244"/>
      <c r="HIL293" s="69"/>
      <c r="HIM293" s="228"/>
      <c r="HIN293" s="229"/>
      <c r="HIO293" s="230"/>
      <c r="HIP293" s="245"/>
      <c r="HIQ293" s="230"/>
      <c r="HIR293" s="231"/>
      <c r="HIS293" s="232"/>
      <c r="HIT293" s="233"/>
      <c r="HIU293" s="233"/>
      <c r="HIV293" s="69"/>
      <c r="HIW293" s="154"/>
      <c r="HIX293" s="97"/>
      <c r="HIY293" s="98"/>
      <c r="HIZ293" s="97"/>
      <c r="HJA293" s="99"/>
      <c r="HJB293" s="225"/>
      <c r="HJC293" s="234"/>
      <c r="HJD293" s="235"/>
      <c r="HJE293" s="236"/>
      <c r="HJF293" s="234"/>
      <c r="HJG293" s="237"/>
      <c r="HJH293" s="238"/>
      <c r="HJI293" s="216"/>
      <c r="HJJ293" s="239"/>
      <c r="HJK293" s="239"/>
      <c r="HJL293" s="101"/>
      <c r="HJM293" s="81"/>
      <c r="HJN293" s="81"/>
      <c r="HJO293" s="226"/>
      <c r="HJP293" s="69"/>
      <c r="HJQ293" s="240"/>
      <c r="HJR293" s="69"/>
      <c r="HJS293" s="241"/>
      <c r="HJT293" s="242"/>
      <c r="HJU293" s="69"/>
      <c r="HJV293" s="243"/>
      <c r="HJW293" s="69"/>
      <c r="HJX293" s="244"/>
      <c r="HJY293" s="69"/>
      <c r="HJZ293" s="228"/>
      <c r="HKA293" s="229"/>
      <c r="HKB293" s="230"/>
      <c r="HKC293" s="245"/>
      <c r="HKD293" s="230"/>
      <c r="HKE293" s="231"/>
      <c r="HKF293" s="232"/>
      <c r="HKG293" s="233"/>
      <c r="HKH293" s="233"/>
      <c r="HKI293" s="69"/>
      <c r="HKJ293" s="154"/>
      <c r="HKK293" s="97"/>
      <c r="HKL293" s="98"/>
      <c r="HKM293" s="97"/>
      <c r="HKN293" s="99"/>
      <c r="HKO293" s="225"/>
      <c r="HKP293" s="234"/>
      <c r="HKQ293" s="235"/>
      <c r="HKR293" s="236"/>
      <c r="HKS293" s="234"/>
      <c r="HKT293" s="237"/>
      <c r="HKU293" s="238"/>
      <c r="HKV293" s="216"/>
      <c r="HKW293" s="239"/>
      <c r="HKX293" s="239"/>
      <c r="HKY293" s="101"/>
      <c r="HKZ293" s="81"/>
      <c r="HLA293" s="81"/>
      <c r="HLB293" s="226"/>
      <c r="HLC293" s="69"/>
      <c r="HLD293" s="240"/>
      <c r="HLE293" s="69"/>
      <c r="HLF293" s="241"/>
      <c r="HLG293" s="242"/>
      <c r="HLH293" s="69"/>
      <c r="HLI293" s="243"/>
      <c r="HLJ293" s="69"/>
      <c r="HLK293" s="244"/>
      <c r="HLL293" s="69"/>
      <c r="HLM293" s="228"/>
      <c r="HLN293" s="229"/>
      <c r="HLO293" s="230"/>
      <c r="HLP293" s="245"/>
      <c r="HLQ293" s="230"/>
      <c r="HLR293" s="231"/>
      <c r="HLS293" s="232"/>
      <c r="HLT293" s="233"/>
      <c r="HLU293" s="233"/>
      <c r="HLV293" s="69"/>
      <c r="HLW293" s="154"/>
      <c r="HLX293" s="97"/>
      <c r="HLY293" s="98"/>
      <c r="HLZ293" s="97"/>
      <c r="HMA293" s="99"/>
      <c r="HMB293" s="225"/>
      <c r="HMC293" s="234"/>
      <c r="HMD293" s="235"/>
      <c r="HME293" s="236"/>
      <c r="HMF293" s="234"/>
      <c r="HMG293" s="237"/>
      <c r="HMH293" s="238"/>
      <c r="HMI293" s="216"/>
      <c r="HMJ293" s="239"/>
      <c r="HMK293" s="239"/>
      <c r="HML293" s="101"/>
      <c r="HMM293" s="81"/>
      <c r="HMN293" s="81"/>
      <c r="HMO293" s="226"/>
      <c r="HMP293" s="69"/>
      <c r="HMQ293" s="240"/>
      <c r="HMR293" s="69"/>
      <c r="HMS293" s="241"/>
      <c r="HMT293" s="242"/>
      <c r="HMU293" s="69"/>
      <c r="HMV293" s="243"/>
      <c r="HMW293" s="69"/>
      <c r="HMX293" s="244"/>
      <c r="HMY293" s="69"/>
      <c r="HMZ293" s="228"/>
      <c r="HNA293" s="229"/>
      <c r="HNB293" s="230"/>
      <c r="HNC293" s="245"/>
      <c r="HND293" s="230"/>
      <c r="HNE293" s="231"/>
      <c r="HNF293" s="232"/>
      <c r="HNG293" s="233"/>
      <c r="HNH293" s="233"/>
      <c r="HNI293" s="69"/>
      <c r="HNJ293" s="154"/>
      <c r="HNK293" s="97"/>
      <c r="HNL293" s="98"/>
      <c r="HNM293" s="97"/>
      <c r="HNN293" s="99"/>
      <c r="HNO293" s="225"/>
      <c r="HNP293" s="234"/>
      <c r="HNQ293" s="235"/>
      <c r="HNR293" s="236"/>
      <c r="HNS293" s="234"/>
      <c r="HNT293" s="237"/>
      <c r="HNU293" s="238"/>
      <c r="HNV293" s="216"/>
      <c r="HNW293" s="239"/>
      <c r="HNX293" s="239"/>
      <c r="HNY293" s="101"/>
      <c r="HNZ293" s="81"/>
      <c r="HOA293" s="81"/>
      <c r="HOB293" s="226"/>
      <c r="HOC293" s="69"/>
      <c r="HOD293" s="240"/>
      <c r="HOE293" s="69"/>
      <c r="HOF293" s="241"/>
      <c r="HOG293" s="242"/>
      <c r="HOH293" s="69"/>
      <c r="HOI293" s="243"/>
      <c r="HOJ293" s="69"/>
      <c r="HOK293" s="244"/>
      <c r="HOL293" s="69"/>
      <c r="HOM293" s="228"/>
      <c r="HON293" s="229"/>
      <c r="HOO293" s="230"/>
      <c r="HOP293" s="245"/>
      <c r="HOQ293" s="230"/>
      <c r="HOR293" s="231"/>
      <c r="HOS293" s="232"/>
      <c r="HOT293" s="233"/>
      <c r="HOU293" s="233"/>
      <c r="HOV293" s="69"/>
      <c r="HOW293" s="154"/>
      <c r="HOX293" s="97"/>
      <c r="HOY293" s="98"/>
      <c r="HOZ293" s="97"/>
      <c r="HPA293" s="99"/>
      <c r="HPB293" s="225"/>
      <c r="HPC293" s="234"/>
      <c r="HPD293" s="235"/>
      <c r="HPE293" s="236"/>
      <c r="HPF293" s="234"/>
      <c r="HPG293" s="237"/>
      <c r="HPH293" s="238"/>
      <c r="HPI293" s="216"/>
      <c r="HPJ293" s="239"/>
      <c r="HPK293" s="239"/>
      <c r="HPL293" s="101"/>
      <c r="HPM293" s="81"/>
      <c r="HPN293" s="81"/>
      <c r="HPO293" s="226"/>
      <c r="HPP293" s="69"/>
      <c r="HPQ293" s="240"/>
      <c r="HPR293" s="69"/>
      <c r="HPS293" s="241"/>
      <c r="HPT293" s="242"/>
      <c r="HPU293" s="69"/>
      <c r="HPV293" s="243"/>
      <c r="HPW293" s="69"/>
      <c r="HPX293" s="244"/>
      <c r="HPY293" s="69"/>
      <c r="HPZ293" s="228"/>
      <c r="HQA293" s="229"/>
      <c r="HQB293" s="230"/>
      <c r="HQC293" s="245"/>
      <c r="HQD293" s="230"/>
      <c r="HQE293" s="231"/>
      <c r="HQF293" s="232"/>
      <c r="HQG293" s="233"/>
      <c r="HQH293" s="233"/>
      <c r="HQI293" s="69"/>
      <c r="HQJ293" s="154"/>
      <c r="HQK293" s="97"/>
      <c r="HQL293" s="98"/>
      <c r="HQM293" s="97"/>
      <c r="HQN293" s="99"/>
      <c r="HQO293" s="225"/>
      <c r="HQP293" s="234"/>
      <c r="HQQ293" s="235"/>
      <c r="HQR293" s="236"/>
      <c r="HQS293" s="234"/>
      <c r="HQT293" s="237"/>
      <c r="HQU293" s="238"/>
      <c r="HQV293" s="216"/>
      <c r="HQW293" s="239"/>
      <c r="HQX293" s="239"/>
      <c r="HQY293" s="101"/>
      <c r="HQZ293" s="81"/>
      <c r="HRA293" s="81"/>
      <c r="HRB293" s="226"/>
      <c r="HRC293" s="69"/>
      <c r="HRD293" s="240"/>
      <c r="HRE293" s="69"/>
      <c r="HRF293" s="241"/>
      <c r="HRG293" s="242"/>
      <c r="HRH293" s="69"/>
      <c r="HRI293" s="243"/>
      <c r="HRJ293" s="69"/>
      <c r="HRK293" s="244"/>
      <c r="HRL293" s="69"/>
      <c r="HRM293" s="228"/>
      <c r="HRN293" s="229"/>
      <c r="HRO293" s="230"/>
      <c r="HRP293" s="245"/>
      <c r="HRQ293" s="230"/>
      <c r="HRR293" s="231"/>
      <c r="HRS293" s="232"/>
      <c r="HRT293" s="233"/>
      <c r="HRU293" s="233"/>
      <c r="HRV293" s="69"/>
      <c r="HRW293" s="154"/>
      <c r="HRX293" s="97"/>
      <c r="HRY293" s="98"/>
      <c r="HRZ293" s="97"/>
      <c r="HSA293" s="99"/>
      <c r="HSB293" s="225"/>
      <c r="HSC293" s="234"/>
      <c r="HSD293" s="235"/>
      <c r="HSE293" s="236"/>
      <c r="HSF293" s="234"/>
      <c r="HSG293" s="237"/>
      <c r="HSH293" s="238"/>
      <c r="HSI293" s="216"/>
      <c r="HSJ293" s="239"/>
      <c r="HSK293" s="239"/>
      <c r="HSL293" s="101"/>
      <c r="HSM293" s="81"/>
      <c r="HSN293" s="81"/>
      <c r="HSO293" s="226"/>
      <c r="HSP293" s="69"/>
      <c r="HSQ293" s="240"/>
      <c r="HSR293" s="69"/>
      <c r="HSS293" s="241"/>
      <c r="HST293" s="242"/>
      <c r="HSU293" s="69"/>
      <c r="HSV293" s="243"/>
      <c r="HSW293" s="69"/>
      <c r="HSX293" s="244"/>
      <c r="HSY293" s="69"/>
      <c r="HSZ293" s="228"/>
      <c r="HTA293" s="229"/>
      <c r="HTB293" s="230"/>
      <c r="HTC293" s="245"/>
      <c r="HTD293" s="230"/>
      <c r="HTE293" s="231"/>
      <c r="HTF293" s="232"/>
      <c r="HTG293" s="233"/>
      <c r="HTH293" s="233"/>
      <c r="HTI293" s="69"/>
      <c r="HTJ293" s="154"/>
      <c r="HTK293" s="97"/>
      <c r="HTL293" s="98"/>
      <c r="HTM293" s="97"/>
      <c r="HTN293" s="99"/>
      <c r="HTO293" s="225"/>
      <c r="HTP293" s="234"/>
      <c r="HTQ293" s="235"/>
      <c r="HTR293" s="236"/>
      <c r="HTS293" s="234"/>
      <c r="HTT293" s="237"/>
      <c r="HTU293" s="238"/>
      <c r="HTV293" s="216"/>
      <c r="HTW293" s="239"/>
      <c r="HTX293" s="239"/>
      <c r="HTY293" s="101"/>
      <c r="HTZ293" s="81"/>
      <c r="HUA293" s="81"/>
      <c r="HUB293" s="226"/>
      <c r="HUC293" s="69"/>
      <c r="HUD293" s="240"/>
      <c r="HUE293" s="69"/>
      <c r="HUF293" s="241"/>
      <c r="HUG293" s="242"/>
      <c r="HUH293" s="69"/>
      <c r="HUI293" s="243"/>
      <c r="HUJ293" s="69"/>
      <c r="HUK293" s="244"/>
      <c r="HUL293" s="69"/>
      <c r="HUM293" s="228"/>
      <c r="HUN293" s="229"/>
      <c r="HUO293" s="230"/>
      <c r="HUP293" s="245"/>
      <c r="HUQ293" s="230"/>
      <c r="HUR293" s="231"/>
      <c r="HUS293" s="232"/>
      <c r="HUT293" s="233"/>
      <c r="HUU293" s="233"/>
      <c r="HUV293" s="69"/>
      <c r="HUW293" s="154"/>
      <c r="HUX293" s="97"/>
      <c r="HUY293" s="98"/>
      <c r="HUZ293" s="97"/>
      <c r="HVA293" s="99"/>
      <c r="HVB293" s="225"/>
      <c r="HVC293" s="234"/>
      <c r="HVD293" s="235"/>
      <c r="HVE293" s="236"/>
      <c r="HVF293" s="234"/>
      <c r="HVG293" s="237"/>
      <c r="HVH293" s="238"/>
      <c r="HVI293" s="216"/>
      <c r="HVJ293" s="239"/>
      <c r="HVK293" s="239"/>
      <c r="HVL293" s="101"/>
      <c r="HVM293" s="81"/>
      <c r="HVN293" s="81"/>
      <c r="HVO293" s="226"/>
      <c r="HVP293" s="69"/>
      <c r="HVQ293" s="240"/>
      <c r="HVR293" s="69"/>
      <c r="HVS293" s="241"/>
      <c r="HVT293" s="242"/>
      <c r="HVU293" s="69"/>
      <c r="HVV293" s="243"/>
      <c r="HVW293" s="69"/>
      <c r="HVX293" s="244"/>
      <c r="HVY293" s="69"/>
      <c r="HVZ293" s="228"/>
      <c r="HWA293" s="229"/>
      <c r="HWB293" s="230"/>
      <c r="HWC293" s="245"/>
      <c r="HWD293" s="230"/>
      <c r="HWE293" s="231"/>
      <c r="HWF293" s="232"/>
      <c r="HWG293" s="233"/>
      <c r="HWH293" s="233"/>
      <c r="HWI293" s="69"/>
      <c r="HWJ293" s="154"/>
      <c r="HWK293" s="97"/>
      <c r="HWL293" s="98"/>
      <c r="HWM293" s="97"/>
      <c r="HWN293" s="99"/>
      <c r="HWO293" s="225"/>
      <c r="HWP293" s="234"/>
      <c r="HWQ293" s="235"/>
      <c r="HWR293" s="236"/>
      <c r="HWS293" s="234"/>
      <c r="HWT293" s="237"/>
      <c r="HWU293" s="238"/>
      <c r="HWV293" s="216"/>
      <c r="HWW293" s="239"/>
      <c r="HWX293" s="239"/>
      <c r="HWY293" s="101"/>
      <c r="HWZ293" s="81"/>
      <c r="HXA293" s="81"/>
      <c r="HXB293" s="226"/>
      <c r="HXC293" s="69"/>
      <c r="HXD293" s="240"/>
      <c r="HXE293" s="69"/>
      <c r="HXF293" s="241"/>
      <c r="HXG293" s="242"/>
      <c r="HXH293" s="69"/>
      <c r="HXI293" s="243"/>
      <c r="HXJ293" s="69"/>
      <c r="HXK293" s="244"/>
      <c r="HXL293" s="69"/>
      <c r="HXM293" s="228"/>
      <c r="HXN293" s="229"/>
      <c r="HXO293" s="230"/>
      <c r="HXP293" s="245"/>
      <c r="HXQ293" s="230"/>
      <c r="HXR293" s="231"/>
      <c r="HXS293" s="232"/>
      <c r="HXT293" s="233"/>
      <c r="HXU293" s="233"/>
      <c r="HXV293" s="69"/>
      <c r="HXW293" s="154"/>
      <c r="HXX293" s="97"/>
      <c r="HXY293" s="98"/>
      <c r="HXZ293" s="97"/>
      <c r="HYA293" s="99"/>
      <c r="HYB293" s="225"/>
      <c r="HYC293" s="234"/>
      <c r="HYD293" s="235"/>
      <c r="HYE293" s="236"/>
      <c r="HYF293" s="234"/>
      <c r="HYG293" s="237"/>
      <c r="HYH293" s="238"/>
      <c r="HYI293" s="216"/>
      <c r="HYJ293" s="239"/>
      <c r="HYK293" s="239"/>
      <c r="HYL293" s="101"/>
      <c r="HYM293" s="81"/>
      <c r="HYN293" s="81"/>
      <c r="HYO293" s="226"/>
      <c r="HYP293" s="69"/>
      <c r="HYQ293" s="240"/>
      <c r="HYR293" s="69"/>
      <c r="HYS293" s="241"/>
      <c r="HYT293" s="242"/>
      <c r="HYU293" s="69"/>
      <c r="HYV293" s="243"/>
      <c r="HYW293" s="69"/>
      <c r="HYX293" s="244"/>
      <c r="HYY293" s="69"/>
      <c r="HYZ293" s="228"/>
      <c r="HZA293" s="229"/>
      <c r="HZB293" s="230"/>
      <c r="HZC293" s="245"/>
      <c r="HZD293" s="230"/>
      <c r="HZE293" s="231"/>
      <c r="HZF293" s="232"/>
      <c r="HZG293" s="233"/>
      <c r="HZH293" s="233"/>
      <c r="HZI293" s="69"/>
      <c r="HZJ293" s="154"/>
      <c r="HZK293" s="97"/>
      <c r="HZL293" s="98"/>
      <c r="HZM293" s="97"/>
      <c r="HZN293" s="99"/>
      <c r="HZO293" s="225"/>
      <c r="HZP293" s="234"/>
      <c r="HZQ293" s="235"/>
      <c r="HZR293" s="236"/>
      <c r="HZS293" s="234"/>
      <c r="HZT293" s="237"/>
      <c r="HZU293" s="238"/>
      <c r="HZV293" s="216"/>
      <c r="HZW293" s="239"/>
      <c r="HZX293" s="239"/>
      <c r="HZY293" s="101"/>
      <c r="HZZ293" s="81"/>
      <c r="IAA293" s="81"/>
      <c r="IAB293" s="226"/>
      <c r="IAC293" s="69"/>
      <c r="IAD293" s="240"/>
      <c r="IAE293" s="69"/>
      <c r="IAF293" s="241"/>
      <c r="IAG293" s="242"/>
      <c r="IAH293" s="69"/>
      <c r="IAI293" s="243"/>
      <c r="IAJ293" s="69"/>
      <c r="IAK293" s="244"/>
      <c r="IAL293" s="69"/>
      <c r="IAM293" s="228"/>
      <c r="IAN293" s="229"/>
      <c r="IAO293" s="230"/>
      <c r="IAP293" s="245"/>
      <c r="IAQ293" s="230"/>
      <c r="IAR293" s="231"/>
      <c r="IAS293" s="232"/>
      <c r="IAT293" s="233"/>
      <c r="IAU293" s="233"/>
      <c r="IAV293" s="69"/>
      <c r="IAW293" s="154"/>
      <c r="IAX293" s="97"/>
      <c r="IAY293" s="98"/>
      <c r="IAZ293" s="97"/>
      <c r="IBA293" s="99"/>
      <c r="IBB293" s="225"/>
      <c r="IBC293" s="234"/>
      <c r="IBD293" s="235"/>
      <c r="IBE293" s="236"/>
      <c r="IBF293" s="234"/>
      <c r="IBG293" s="237"/>
      <c r="IBH293" s="238"/>
      <c r="IBI293" s="216"/>
      <c r="IBJ293" s="239"/>
      <c r="IBK293" s="239"/>
      <c r="IBL293" s="101"/>
      <c r="IBM293" s="81"/>
      <c r="IBN293" s="81"/>
      <c r="IBO293" s="226"/>
      <c r="IBP293" s="69"/>
      <c r="IBQ293" s="240"/>
      <c r="IBR293" s="69"/>
      <c r="IBS293" s="241"/>
      <c r="IBT293" s="242"/>
      <c r="IBU293" s="69"/>
      <c r="IBV293" s="243"/>
      <c r="IBW293" s="69"/>
      <c r="IBX293" s="244"/>
      <c r="IBY293" s="69"/>
      <c r="IBZ293" s="228"/>
      <c r="ICA293" s="229"/>
      <c r="ICB293" s="230"/>
      <c r="ICC293" s="245"/>
      <c r="ICD293" s="230"/>
      <c r="ICE293" s="231"/>
      <c r="ICF293" s="232"/>
      <c r="ICG293" s="233"/>
      <c r="ICH293" s="233"/>
      <c r="ICI293" s="69"/>
      <c r="ICJ293" s="154"/>
      <c r="ICK293" s="97"/>
      <c r="ICL293" s="98"/>
      <c r="ICM293" s="97"/>
      <c r="ICN293" s="99"/>
      <c r="ICO293" s="225"/>
      <c r="ICP293" s="234"/>
      <c r="ICQ293" s="235"/>
      <c r="ICR293" s="236"/>
      <c r="ICS293" s="234"/>
      <c r="ICT293" s="237"/>
      <c r="ICU293" s="238"/>
      <c r="ICV293" s="216"/>
      <c r="ICW293" s="239"/>
      <c r="ICX293" s="239"/>
      <c r="ICY293" s="101"/>
      <c r="ICZ293" s="81"/>
      <c r="IDA293" s="81"/>
      <c r="IDB293" s="226"/>
      <c r="IDC293" s="69"/>
      <c r="IDD293" s="240"/>
      <c r="IDE293" s="69"/>
      <c r="IDF293" s="241"/>
      <c r="IDG293" s="242"/>
      <c r="IDH293" s="69"/>
      <c r="IDI293" s="243"/>
      <c r="IDJ293" s="69"/>
      <c r="IDK293" s="244"/>
      <c r="IDL293" s="69"/>
      <c r="IDM293" s="228"/>
      <c r="IDN293" s="229"/>
      <c r="IDO293" s="230"/>
      <c r="IDP293" s="245"/>
      <c r="IDQ293" s="230"/>
      <c r="IDR293" s="231"/>
      <c r="IDS293" s="232"/>
      <c r="IDT293" s="233"/>
      <c r="IDU293" s="233"/>
      <c r="IDV293" s="69"/>
      <c r="IDW293" s="154"/>
      <c r="IDX293" s="97"/>
      <c r="IDY293" s="98"/>
      <c r="IDZ293" s="97"/>
      <c r="IEA293" s="99"/>
      <c r="IEB293" s="225"/>
      <c r="IEC293" s="234"/>
      <c r="IED293" s="235"/>
      <c r="IEE293" s="236"/>
      <c r="IEF293" s="234"/>
      <c r="IEG293" s="237"/>
      <c r="IEH293" s="238"/>
      <c r="IEI293" s="216"/>
      <c r="IEJ293" s="239"/>
      <c r="IEK293" s="239"/>
      <c r="IEL293" s="101"/>
      <c r="IEM293" s="81"/>
      <c r="IEN293" s="81"/>
      <c r="IEO293" s="226"/>
      <c r="IEP293" s="69"/>
      <c r="IEQ293" s="240"/>
      <c r="IER293" s="69"/>
      <c r="IES293" s="241"/>
      <c r="IET293" s="242"/>
      <c r="IEU293" s="69"/>
      <c r="IEV293" s="243"/>
      <c r="IEW293" s="69"/>
      <c r="IEX293" s="244"/>
      <c r="IEY293" s="69"/>
      <c r="IEZ293" s="228"/>
      <c r="IFA293" s="229"/>
      <c r="IFB293" s="230"/>
      <c r="IFC293" s="245"/>
      <c r="IFD293" s="230"/>
      <c r="IFE293" s="231"/>
      <c r="IFF293" s="232"/>
      <c r="IFG293" s="233"/>
      <c r="IFH293" s="233"/>
      <c r="IFI293" s="69"/>
      <c r="IFJ293" s="154"/>
      <c r="IFK293" s="97"/>
      <c r="IFL293" s="98"/>
      <c r="IFM293" s="97"/>
      <c r="IFN293" s="99"/>
      <c r="IFO293" s="225"/>
      <c r="IFP293" s="234"/>
      <c r="IFQ293" s="235"/>
      <c r="IFR293" s="236"/>
      <c r="IFS293" s="234"/>
      <c r="IFT293" s="237"/>
      <c r="IFU293" s="238"/>
      <c r="IFV293" s="216"/>
      <c r="IFW293" s="239"/>
      <c r="IFX293" s="239"/>
      <c r="IFY293" s="101"/>
      <c r="IFZ293" s="81"/>
      <c r="IGA293" s="81"/>
      <c r="IGB293" s="226"/>
      <c r="IGC293" s="69"/>
      <c r="IGD293" s="240"/>
      <c r="IGE293" s="69"/>
      <c r="IGF293" s="241"/>
      <c r="IGG293" s="242"/>
      <c r="IGH293" s="69"/>
      <c r="IGI293" s="243"/>
      <c r="IGJ293" s="69"/>
      <c r="IGK293" s="244"/>
      <c r="IGL293" s="69"/>
      <c r="IGM293" s="228"/>
      <c r="IGN293" s="229"/>
      <c r="IGO293" s="230"/>
      <c r="IGP293" s="245"/>
      <c r="IGQ293" s="230"/>
      <c r="IGR293" s="231"/>
      <c r="IGS293" s="232"/>
      <c r="IGT293" s="233"/>
      <c r="IGU293" s="233"/>
      <c r="IGV293" s="69"/>
      <c r="IGW293" s="154"/>
      <c r="IGX293" s="97"/>
      <c r="IGY293" s="98"/>
      <c r="IGZ293" s="97"/>
      <c r="IHA293" s="99"/>
      <c r="IHB293" s="225"/>
      <c r="IHC293" s="234"/>
      <c r="IHD293" s="235"/>
      <c r="IHE293" s="236"/>
      <c r="IHF293" s="234"/>
      <c r="IHG293" s="237"/>
      <c r="IHH293" s="238"/>
      <c r="IHI293" s="216"/>
      <c r="IHJ293" s="239"/>
      <c r="IHK293" s="239"/>
      <c r="IHL293" s="101"/>
      <c r="IHM293" s="81"/>
      <c r="IHN293" s="81"/>
      <c r="IHO293" s="226"/>
      <c r="IHP293" s="69"/>
      <c r="IHQ293" s="240"/>
      <c r="IHR293" s="69"/>
      <c r="IHS293" s="241"/>
      <c r="IHT293" s="242"/>
      <c r="IHU293" s="69"/>
      <c r="IHV293" s="243"/>
      <c r="IHW293" s="69"/>
      <c r="IHX293" s="244"/>
      <c r="IHY293" s="69"/>
      <c r="IHZ293" s="228"/>
      <c r="IIA293" s="229"/>
      <c r="IIB293" s="230"/>
      <c r="IIC293" s="245"/>
      <c r="IID293" s="230"/>
      <c r="IIE293" s="231"/>
      <c r="IIF293" s="232"/>
      <c r="IIG293" s="233"/>
      <c r="IIH293" s="233"/>
      <c r="III293" s="69"/>
      <c r="IIJ293" s="154"/>
      <c r="IIK293" s="97"/>
      <c r="IIL293" s="98"/>
      <c r="IIM293" s="97"/>
      <c r="IIN293" s="99"/>
      <c r="IIO293" s="225"/>
      <c r="IIP293" s="234"/>
      <c r="IIQ293" s="235"/>
      <c r="IIR293" s="236"/>
      <c r="IIS293" s="234"/>
      <c r="IIT293" s="237"/>
      <c r="IIU293" s="238"/>
      <c r="IIV293" s="216"/>
      <c r="IIW293" s="239"/>
      <c r="IIX293" s="239"/>
      <c r="IIY293" s="101"/>
      <c r="IIZ293" s="81"/>
      <c r="IJA293" s="81"/>
      <c r="IJB293" s="226"/>
      <c r="IJC293" s="69"/>
      <c r="IJD293" s="240"/>
      <c r="IJE293" s="69"/>
      <c r="IJF293" s="241"/>
      <c r="IJG293" s="242"/>
      <c r="IJH293" s="69"/>
      <c r="IJI293" s="243"/>
      <c r="IJJ293" s="69"/>
      <c r="IJK293" s="244"/>
      <c r="IJL293" s="69"/>
      <c r="IJM293" s="228"/>
      <c r="IJN293" s="229"/>
      <c r="IJO293" s="230"/>
      <c r="IJP293" s="245"/>
      <c r="IJQ293" s="230"/>
      <c r="IJR293" s="231"/>
      <c r="IJS293" s="232"/>
      <c r="IJT293" s="233"/>
      <c r="IJU293" s="233"/>
      <c r="IJV293" s="69"/>
      <c r="IJW293" s="154"/>
      <c r="IJX293" s="97"/>
      <c r="IJY293" s="98"/>
      <c r="IJZ293" s="97"/>
      <c r="IKA293" s="99"/>
      <c r="IKB293" s="225"/>
      <c r="IKC293" s="234"/>
      <c r="IKD293" s="235"/>
      <c r="IKE293" s="236"/>
      <c r="IKF293" s="234"/>
      <c r="IKG293" s="237"/>
      <c r="IKH293" s="238"/>
      <c r="IKI293" s="216"/>
      <c r="IKJ293" s="239"/>
      <c r="IKK293" s="239"/>
      <c r="IKL293" s="101"/>
      <c r="IKM293" s="81"/>
      <c r="IKN293" s="81"/>
      <c r="IKO293" s="226"/>
      <c r="IKP293" s="69"/>
      <c r="IKQ293" s="240"/>
      <c r="IKR293" s="69"/>
      <c r="IKS293" s="241"/>
      <c r="IKT293" s="242"/>
      <c r="IKU293" s="69"/>
      <c r="IKV293" s="243"/>
      <c r="IKW293" s="69"/>
      <c r="IKX293" s="244"/>
      <c r="IKY293" s="69"/>
      <c r="IKZ293" s="228"/>
      <c r="ILA293" s="229"/>
      <c r="ILB293" s="230"/>
      <c r="ILC293" s="245"/>
      <c r="ILD293" s="230"/>
      <c r="ILE293" s="231"/>
      <c r="ILF293" s="232"/>
      <c r="ILG293" s="233"/>
      <c r="ILH293" s="233"/>
      <c r="ILI293" s="69"/>
      <c r="ILJ293" s="154"/>
      <c r="ILK293" s="97"/>
      <c r="ILL293" s="98"/>
      <c r="ILM293" s="97"/>
      <c r="ILN293" s="99"/>
      <c r="ILO293" s="225"/>
      <c r="ILP293" s="234"/>
      <c r="ILQ293" s="235"/>
      <c r="ILR293" s="236"/>
      <c r="ILS293" s="234"/>
      <c r="ILT293" s="237"/>
      <c r="ILU293" s="238"/>
      <c r="ILV293" s="216"/>
      <c r="ILW293" s="239"/>
      <c r="ILX293" s="239"/>
      <c r="ILY293" s="101"/>
      <c r="ILZ293" s="81"/>
      <c r="IMA293" s="81"/>
      <c r="IMB293" s="226"/>
      <c r="IMC293" s="69"/>
      <c r="IMD293" s="240"/>
      <c r="IME293" s="69"/>
      <c r="IMF293" s="241"/>
      <c r="IMG293" s="242"/>
      <c r="IMH293" s="69"/>
      <c r="IMI293" s="243"/>
      <c r="IMJ293" s="69"/>
      <c r="IMK293" s="244"/>
      <c r="IML293" s="69"/>
      <c r="IMM293" s="228"/>
      <c r="IMN293" s="229"/>
      <c r="IMO293" s="230"/>
      <c r="IMP293" s="245"/>
      <c r="IMQ293" s="230"/>
      <c r="IMR293" s="231"/>
      <c r="IMS293" s="232"/>
      <c r="IMT293" s="233"/>
      <c r="IMU293" s="233"/>
      <c r="IMV293" s="69"/>
      <c r="IMW293" s="154"/>
      <c r="IMX293" s="97"/>
      <c r="IMY293" s="98"/>
      <c r="IMZ293" s="97"/>
      <c r="INA293" s="99"/>
      <c r="INB293" s="225"/>
      <c r="INC293" s="234"/>
      <c r="IND293" s="235"/>
      <c r="INE293" s="236"/>
      <c r="INF293" s="234"/>
      <c r="ING293" s="237"/>
      <c r="INH293" s="238"/>
      <c r="INI293" s="216"/>
      <c r="INJ293" s="239"/>
      <c r="INK293" s="239"/>
      <c r="INL293" s="101"/>
      <c r="INM293" s="81"/>
      <c r="INN293" s="81"/>
      <c r="INO293" s="226"/>
      <c r="INP293" s="69"/>
      <c r="INQ293" s="240"/>
      <c r="INR293" s="69"/>
      <c r="INS293" s="241"/>
      <c r="INT293" s="242"/>
      <c r="INU293" s="69"/>
      <c r="INV293" s="243"/>
      <c r="INW293" s="69"/>
      <c r="INX293" s="244"/>
      <c r="INY293" s="69"/>
      <c r="INZ293" s="228"/>
      <c r="IOA293" s="229"/>
      <c r="IOB293" s="230"/>
      <c r="IOC293" s="245"/>
      <c r="IOD293" s="230"/>
      <c r="IOE293" s="231"/>
      <c r="IOF293" s="232"/>
      <c r="IOG293" s="233"/>
      <c r="IOH293" s="233"/>
      <c r="IOI293" s="69"/>
      <c r="IOJ293" s="154"/>
      <c r="IOK293" s="97"/>
      <c r="IOL293" s="98"/>
      <c r="IOM293" s="97"/>
      <c r="ION293" s="99"/>
      <c r="IOO293" s="225"/>
      <c r="IOP293" s="234"/>
      <c r="IOQ293" s="235"/>
      <c r="IOR293" s="236"/>
      <c r="IOS293" s="234"/>
      <c r="IOT293" s="237"/>
      <c r="IOU293" s="238"/>
      <c r="IOV293" s="216"/>
      <c r="IOW293" s="239"/>
      <c r="IOX293" s="239"/>
      <c r="IOY293" s="101"/>
      <c r="IOZ293" s="81"/>
      <c r="IPA293" s="81"/>
      <c r="IPB293" s="226"/>
      <c r="IPC293" s="69"/>
      <c r="IPD293" s="240"/>
      <c r="IPE293" s="69"/>
      <c r="IPF293" s="241"/>
      <c r="IPG293" s="242"/>
      <c r="IPH293" s="69"/>
      <c r="IPI293" s="243"/>
      <c r="IPJ293" s="69"/>
      <c r="IPK293" s="244"/>
      <c r="IPL293" s="69"/>
      <c r="IPM293" s="228"/>
      <c r="IPN293" s="229"/>
      <c r="IPO293" s="230"/>
      <c r="IPP293" s="245"/>
      <c r="IPQ293" s="230"/>
      <c r="IPR293" s="231"/>
      <c r="IPS293" s="232"/>
      <c r="IPT293" s="233"/>
      <c r="IPU293" s="233"/>
      <c r="IPV293" s="69"/>
      <c r="IPW293" s="154"/>
      <c r="IPX293" s="97"/>
      <c r="IPY293" s="98"/>
      <c r="IPZ293" s="97"/>
      <c r="IQA293" s="99"/>
      <c r="IQB293" s="225"/>
      <c r="IQC293" s="234"/>
      <c r="IQD293" s="235"/>
      <c r="IQE293" s="236"/>
      <c r="IQF293" s="234"/>
      <c r="IQG293" s="237"/>
      <c r="IQH293" s="238"/>
      <c r="IQI293" s="216"/>
      <c r="IQJ293" s="239"/>
      <c r="IQK293" s="239"/>
      <c r="IQL293" s="101"/>
      <c r="IQM293" s="81"/>
      <c r="IQN293" s="81"/>
      <c r="IQO293" s="226"/>
      <c r="IQP293" s="69"/>
      <c r="IQQ293" s="240"/>
      <c r="IQR293" s="69"/>
      <c r="IQS293" s="241"/>
      <c r="IQT293" s="242"/>
      <c r="IQU293" s="69"/>
      <c r="IQV293" s="243"/>
      <c r="IQW293" s="69"/>
      <c r="IQX293" s="244"/>
      <c r="IQY293" s="69"/>
      <c r="IQZ293" s="228"/>
      <c r="IRA293" s="229"/>
      <c r="IRB293" s="230"/>
      <c r="IRC293" s="245"/>
      <c r="IRD293" s="230"/>
      <c r="IRE293" s="231"/>
      <c r="IRF293" s="232"/>
      <c r="IRG293" s="233"/>
      <c r="IRH293" s="233"/>
      <c r="IRI293" s="69"/>
      <c r="IRJ293" s="154"/>
      <c r="IRK293" s="97"/>
      <c r="IRL293" s="98"/>
      <c r="IRM293" s="97"/>
      <c r="IRN293" s="99"/>
      <c r="IRO293" s="225"/>
      <c r="IRP293" s="234"/>
      <c r="IRQ293" s="235"/>
      <c r="IRR293" s="236"/>
      <c r="IRS293" s="234"/>
      <c r="IRT293" s="237"/>
      <c r="IRU293" s="238"/>
      <c r="IRV293" s="216"/>
      <c r="IRW293" s="239"/>
      <c r="IRX293" s="239"/>
      <c r="IRY293" s="101"/>
      <c r="IRZ293" s="81"/>
      <c r="ISA293" s="81"/>
      <c r="ISB293" s="226"/>
      <c r="ISC293" s="69"/>
      <c r="ISD293" s="240"/>
      <c r="ISE293" s="69"/>
      <c r="ISF293" s="241"/>
      <c r="ISG293" s="242"/>
      <c r="ISH293" s="69"/>
      <c r="ISI293" s="243"/>
      <c r="ISJ293" s="69"/>
      <c r="ISK293" s="244"/>
      <c r="ISL293" s="69"/>
      <c r="ISM293" s="228"/>
      <c r="ISN293" s="229"/>
      <c r="ISO293" s="230"/>
      <c r="ISP293" s="245"/>
      <c r="ISQ293" s="230"/>
      <c r="ISR293" s="231"/>
      <c r="ISS293" s="232"/>
      <c r="IST293" s="233"/>
      <c r="ISU293" s="233"/>
      <c r="ISV293" s="69"/>
      <c r="ISW293" s="154"/>
      <c r="ISX293" s="97"/>
      <c r="ISY293" s="98"/>
      <c r="ISZ293" s="97"/>
      <c r="ITA293" s="99"/>
      <c r="ITB293" s="225"/>
      <c r="ITC293" s="234"/>
      <c r="ITD293" s="235"/>
      <c r="ITE293" s="236"/>
      <c r="ITF293" s="234"/>
      <c r="ITG293" s="237"/>
      <c r="ITH293" s="238"/>
      <c r="ITI293" s="216"/>
      <c r="ITJ293" s="239"/>
      <c r="ITK293" s="239"/>
      <c r="ITL293" s="101"/>
      <c r="ITM293" s="81"/>
      <c r="ITN293" s="81"/>
      <c r="ITO293" s="226"/>
      <c r="ITP293" s="69"/>
      <c r="ITQ293" s="240"/>
      <c r="ITR293" s="69"/>
      <c r="ITS293" s="241"/>
      <c r="ITT293" s="242"/>
      <c r="ITU293" s="69"/>
      <c r="ITV293" s="243"/>
      <c r="ITW293" s="69"/>
      <c r="ITX293" s="244"/>
      <c r="ITY293" s="69"/>
      <c r="ITZ293" s="228"/>
      <c r="IUA293" s="229"/>
      <c r="IUB293" s="230"/>
      <c r="IUC293" s="245"/>
      <c r="IUD293" s="230"/>
      <c r="IUE293" s="231"/>
      <c r="IUF293" s="232"/>
      <c r="IUG293" s="233"/>
      <c r="IUH293" s="233"/>
      <c r="IUI293" s="69"/>
      <c r="IUJ293" s="154"/>
      <c r="IUK293" s="97"/>
      <c r="IUL293" s="98"/>
      <c r="IUM293" s="97"/>
      <c r="IUN293" s="99"/>
      <c r="IUO293" s="225"/>
      <c r="IUP293" s="234"/>
      <c r="IUQ293" s="235"/>
      <c r="IUR293" s="236"/>
      <c r="IUS293" s="234"/>
      <c r="IUT293" s="237"/>
      <c r="IUU293" s="238"/>
      <c r="IUV293" s="216"/>
      <c r="IUW293" s="239"/>
      <c r="IUX293" s="239"/>
      <c r="IUY293" s="101"/>
      <c r="IUZ293" s="81"/>
      <c r="IVA293" s="81"/>
      <c r="IVB293" s="226"/>
      <c r="IVC293" s="69"/>
      <c r="IVD293" s="240"/>
      <c r="IVE293" s="69"/>
      <c r="IVF293" s="241"/>
      <c r="IVG293" s="242"/>
      <c r="IVH293" s="69"/>
      <c r="IVI293" s="243"/>
      <c r="IVJ293" s="69"/>
      <c r="IVK293" s="244"/>
      <c r="IVL293" s="69"/>
      <c r="IVM293" s="228"/>
      <c r="IVN293" s="229"/>
      <c r="IVO293" s="230"/>
      <c r="IVP293" s="245"/>
      <c r="IVQ293" s="230"/>
      <c r="IVR293" s="231"/>
      <c r="IVS293" s="232"/>
      <c r="IVT293" s="233"/>
      <c r="IVU293" s="233"/>
      <c r="IVV293" s="69"/>
      <c r="IVW293" s="154"/>
      <c r="IVX293" s="97"/>
      <c r="IVY293" s="98"/>
      <c r="IVZ293" s="97"/>
      <c r="IWA293" s="99"/>
      <c r="IWB293" s="225"/>
      <c r="IWC293" s="234"/>
      <c r="IWD293" s="235"/>
      <c r="IWE293" s="236"/>
      <c r="IWF293" s="234"/>
      <c r="IWG293" s="237"/>
      <c r="IWH293" s="238"/>
      <c r="IWI293" s="216"/>
      <c r="IWJ293" s="239"/>
      <c r="IWK293" s="239"/>
      <c r="IWL293" s="101"/>
      <c r="IWM293" s="81"/>
      <c r="IWN293" s="81"/>
      <c r="IWO293" s="226"/>
      <c r="IWP293" s="69"/>
      <c r="IWQ293" s="240"/>
      <c r="IWR293" s="69"/>
      <c r="IWS293" s="241"/>
      <c r="IWT293" s="242"/>
      <c r="IWU293" s="69"/>
      <c r="IWV293" s="243"/>
      <c r="IWW293" s="69"/>
      <c r="IWX293" s="244"/>
      <c r="IWY293" s="69"/>
      <c r="IWZ293" s="228"/>
      <c r="IXA293" s="229"/>
      <c r="IXB293" s="230"/>
      <c r="IXC293" s="245"/>
      <c r="IXD293" s="230"/>
      <c r="IXE293" s="231"/>
      <c r="IXF293" s="232"/>
      <c r="IXG293" s="233"/>
      <c r="IXH293" s="233"/>
      <c r="IXI293" s="69"/>
      <c r="IXJ293" s="154"/>
      <c r="IXK293" s="97"/>
      <c r="IXL293" s="98"/>
      <c r="IXM293" s="97"/>
      <c r="IXN293" s="99"/>
      <c r="IXO293" s="225"/>
      <c r="IXP293" s="234"/>
      <c r="IXQ293" s="235"/>
      <c r="IXR293" s="236"/>
      <c r="IXS293" s="234"/>
      <c r="IXT293" s="237"/>
      <c r="IXU293" s="238"/>
      <c r="IXV293" s="216"/>
      <c r="IXW293" s="239"/>
      <c r="IXX293" s="239"/>
      <c r="IXY293" s="101"/>
      <c r="IXZ293" s="81"/>
      <c r="IYA293" s="81"/>
      <c r="IYB293" s="226"/>
      <c r="IYC293" s="69"/>
      <c r="IYD293" s="240"/>
      <c r="IYE293" s="69"/>
      <c r="IYF293" s="241"/>
      <c r="IYG293" s="242"/>
      <c r="IYH293" s="69"/>
      <c r="IYI293" s="243"/>
      <c r="IYJ293" s="69"/>
      <c r="IYK293" s="244"/>
      <c r="IYL293" s="69"/>
      <c r="IYM293" s="228"/>
      <c r="IYN293" s="229"/>
      <c r="IYO293" s="230"/>
      <c r="IYP293" s="245"/>
      <c r="IYQ293" s="230"/>
      <c r="IYR293" s="231"/>
      <c r="IYS293" s="232"/>
      <c r="IYT293" s="233"/>
      <c r="IYU293" s="233"/>
      <c r="IYV293" s="69"/>
      <c r="IYW293" s="154"/>
      <c r="IYX293" s="97"/>
      <c r="IYY293" s="98"/>
      <c r="IYZ293" s="97"/>
      <c r="IZA293" s="99"/>
      <c r="IZB293" s="225"/>
      <c r="IZC293" s="234"/>
      <c r="IZD293" s="235"/>
      <c r="IZE293" s="236"/>
      <c r="IZF293" s="234"/>
      <c r="IZG293" s="237"/>
      <c r="IZH293" s="238"/>
      <c r="IZI293" s="216"/>
      <c r="IZJ293" s="239"/>
      <c r="IZK293" s="239"/>
      <c r="IZL293" s="101"/>
      <c r="IZM293" s="81"/>
      <c r="IZN293" s="81"/>
      <c r="IZO293" s="226"/>
      <c r="IZP293" s="69"/>
      <c r="IZQ293" s="240"/>
      <c r="IZR293" s="69"/>
      <c r="IZS293" s="241"/>
      <c r="IZT293" s="242"/>
      <c r="IZU293" s="69"/>
      <c r="IZV293" s="243"/>
      <c r="IZW293" s="69"/>
      <c r="IZX293" s="244"/>
      <c r="IZY293" s="69"/>
      <c r="IZZ293" s="228"/>
      <c r="JAA293" s="229"/>
      <c r="JAB293" s="230"/>
      <c r="JAC293" s="245"/>
      <c r="JAD293" s="230"/>
      <c r="JAE293" s="231"/>
      <c r="JAF293" s="232"/>
      <c r="JAG293" s="233"/>
      <c r="JAH293" s="233"/>
      <c r="JAI293" s="69"/>
      <c r="JAJ293" s="154"/>
      <c r="JAK293" s="97"/>
      <c r="JAL293" s="98"/>
      <c r="JAM293" s="97"/>
      <c r="JAN293" s="99"/>
      <c r="JAO293" s="225"/>
      <c r="JAP293" s="234"/>
      <c r="JAQ293" s="235"/>
      <c r="JAR293" s="236"/>
      <c r="JAS293" s="234"/>
      <c r="JAT293" s="237"/>
      <c r="JAU293" s="238"/>
      <c r="JAV293" s="216"/>
      <c r="JAW293" s="239"/>
      <c r="JAX293" s="239"/>
      <c r="JAY293" s="101"/>
      <c r="JAZ293" s="81"/>
      <c r="JBA293" s="81"/>
      <c r="JBB293" s="226"/>
      <c r="JBC293" s="69"/>
      <c r="JBD293" s="240"/>
      <c r="JBE293" s="69"/>
      <c r="JBF293" s="241"/>
      <c r="JBG293" s="242"/>
      <c r="JBH293" s="69"/>
      <c r="JBI293" s="243"/>
      <c r="JBJ293" s="69"/>
      <c r="JBK293" s="244"/>
      <c r="JBL293" s="69"/>
      <c r="JBM293" s="228"/>
      <c r="JBN293" s="229"/>
      <c r="JBO293" s="230"/>
      <c r="JBP293" s="245"/>
      <c r="JBQ293" s="230"/>
      <c r="JBR293" s="231"/>
      <c r="JBS293" s="232"/>
      <c r="JBT293" s="233"/>
      <c r="JBU293" s="233"/>
      <c r="JBV293" s="69"/>
      <c r="JBW293" s="154"/>
      <c r="JBX293" s="97"/>
      <c r="JBY293" s="98"/>
      <c r="JBZ293" s="97"/>
      <c r="JCA293" s="99"/>
      <c r="JCB293" s="225"/>
      <c r="JCC293" s="234"/>
      <c r="JCD293" s="235"/>
      <c r="JCE293" s="236"/>
      <c r="JCF293" s="234"/>
      <c r="JCG293" s="237"/>
      <c r="JCH293" s="238"/>
      <c r="JCI293" s="216"/>
      <c r="JCJ293" s="239"/>
      <c r="JCK293" s="239"/>
      <c r="JCL293" s="101"/>
      <c r="JCM293" s="81"/>
      <c r="JCN293" s="81"/>
      <c r="JCO293" s="226"/>
      <c r="JCP293" s="69"/>
      <c r="JCQ293" s="240"/>
      <c r="JCR293" s="69"/>
      <c r="JCS293" s="241"/>
      <c r="JCT293" s="242"/>
      <c r="JCU293" s="69"/>
      <c r="JCV293" s="243"/>
      <c r="JCW293" s="69"/>
      <c r="JCX293" s="244"/>
      <c r="JCY293" s="69"/>
      <c r="JCZ293" s="228"/>
      <c r="JDA293" s="229"/>
      <c r="JDB293" s="230"/>
      <c r="JDC293" s="245"/>
      <c r="JDD293" s="230"/>
      <c r="JDE293" s="231"/>
      <c r="JDF293" s="232"/>
      <c r="JDG293" s="233"/>
      <c r="JDH293" s="233"/>
      <c r="JDI293" s="69"/>
      <c r="JDJ293" s="154"/>
      <c r="JDK293" s="97"/>
      <c r="JDL293" s="98"/>
      <c r="JDM293" s="97"/>
      <c r="JDN293" s="99"/>
      <c r="JDO293" s="225"/>
      <c r="JDP293" s="234"/>
      <c r="JDQ293" s="235"/>
      <c r="JDR293" s="236"/>
      <c r="JDS293" s="234"/>
      <c r="JDT293" s="237"/>
      <c r="JDU293" s="238"/>
      <c r="JDV293" s="216"/>
      <c r="JDW293" s="239"/>
      <c r="JDX293" s="239"/>
      <c r="JDY293" s="101"/>
      <c r="JDZ293" s="81"/>
      <c r="JEA293" s="81"/>
      <c r="JEB293" s="226"/>
      <c r="JEC293" s="69"/>
      <c r="JED293" s="240"/>
      <c r="JEE293" s="69"/>
      <c r="JEF293" s="241"/>
      <c r="JEG293" s="242"/>
      <c r="JEH293" s="69"/>
      <c r="JEI293" s="243"/>
      <c r="JEJ293" s="69"/>
      <c r="JEK293" s="244"/>
      <c r="JEL293" s="69"/>
      <c r="JEM293" s="228"/>
      <c r="JEN293" s="229"/>
      <c r="JEO293" s="230"/>
      <c r="JEP293" s="245"/>
      <c r="JEQ293" s="230"/>
      <c r="JER293" s="231"/>
      <c r="JES293" s="232"/>
      <c r="JET293" s="233"/>
      <c r="JEU293" s="233"/>
      <c r="JEV293" s="69"/>
      <c r="JEW293" s="154"/>
      <c r="JEX293" s="97"/>
      <c r="JEY293" s="98"/>
      <c r="JEZ293" s="97"/>
      <c r="JFA293" s="99"/>
      <c r="JFB293" s="225"/>
      <c r="JFC293" s="234"/>
      <c r="JFD293" s="235"/>
      <c r="JFE293" s="236"/>
      <c r="JFF293" s="234"/>
      <c r="JFG293" s="237"/>
      <c r="JFH293" s="238"/>
      <c r="JFI293" s="216"/>
      <c r="JFJ293" s="239"/>
      <c r="JFK293" s="239"/>
      <c r="JFL293" s="101"/>
      <c r="JFM293" s="81"/>
      <c r="JFN293" s="81"/>
      <c r="JFO293" s="226"/>
      <c r="JFP293" s="69"/>
      <c r="JFQ293" s="240"/>
      <c r="JFR293" s="69"/>
      <c r="JFS293" s="241"/>
      <c r="JFT293" s="242"/>
      <c r="JFU293" s="69"/>
      <c r="JFV293" s="243"/>
      <c r="JFW293" s="69"/>
      <c r="JFX293" s="244"/>
      <c r="JFY293" s="69"/>
      <c r="JFZ293" s="228"/>
      <c r="JGA293" s="229"/>
      <c r="JGB293" s="230"/>
      <c r="JGC293" s="245"/>
      <c r="JGD293" s="230"/>
      <c r="JGE293" s="231"/>
      <c r="JGF293" s="232"/>
      <c r="JGG293" s="233"/>
      <c r="JGH293" s="233"/>
      <c r="JGI293" s="69"/>
      <c r="JGJ293" s="154"/>
      <c r="JGK293" s="97"/>
      <c r="JGL293" s="98"/>
      <c r="JGM293" s="97"/>
      <c r="JGN293" s="99"/>
      <c r="JGO293" s="225"/>
      <c r="JGP293" s="234"/>
      <c r="JGQ293" s="235"/>
      <c r="JGR293" s="236"/>
      <c r="JGS293" s="234"/>
      <c r="JGT293" s="237"/>
      <c r="JGU293" s="238"/>
      <c r="JGV293" s="216"/>
      <c r="JGW293" s="239"/>
      <c r="JGX293" s="239"/>
      <c r="JGY293" s="101"/>
      <c r="JGZ293" s="81"/>
      <c r="JHA293" s="81"/>
      <c r="JHB293" s="226"/>
      <c r="JHC293" s="69"/>
      <c r="JHD293" s="240"/>
      <c r="JHE293" s="69"/>
      <c r="JHF293" s="241"/>
      <c r="JHG293" s="242"/>
      <c r="JHH293" s="69"/>
      <c r="JHI293" s="243"/>
      <c r="JHJ293" s="69"/>
      <c r="JHK293" s="244"/>
      <c r="JHL293" s="69"/>
      <c r="JHM293" s="228"/>
      <c r="JHN293" s="229"/>
      <c r="JHO293" s="230"/>
      <c r="JHP293" s="245"/>
      <c r="JHQ293" s="230"/>
      <c r="JHR293" s="231"/>
      <c r="JHS293" s="232"/>
      <c r="JHT293" s="233"/>
      <c r="JHU293" s="233"/>
      <c r="JHV293" s="69"/>
      <c r="JHW293" s="154"/>
      <c r="JHX293" s="97"/>
      <c r="JHY293" s="98"/>
      <c r="JHZ293" s="97"/>
      <c r="JIA293" s="99"/>
      <c r="JIB293" s="225"/>
      <c r="JIC293" s="234"/>
      <c r="JID293" s="235"/>
      <c r="JIE293" s="236"/>
      <c r="JIF293" s="234"/>
      <c r="JIG293" s="237"/>
      <c r="JIH293" s="238"/>
      <c r="JII293" s="216"/>
      <c r="JIJ293" s="239"/>
      <c r="JIK293" s="239"/>
      <c r="JIL293" s="101"/>
      <c r="JIM293" s="81"/>
      <c r="JIN293" s="81"/>
      <c r="JIO293" s="226"/>
      <c r="JIP293" s="69"/>
      <c r="JIQ293" s="240"/>
      <c r="JIR293" s="69"/>
      <c r="JIS293" s="241"/>
      <c r="JIT293" s="242"/>
      <c r="JIU293" s="69"/>
      <c r="JIV293" s="243"/>
      <c r="JIW293" s="69"/>
      <c r="JIX293" s="244"/>
      <c r="JIY293" s="69"/>
      <c r="JIZ293" s="228"/>
      <c r="JJA293" s="229"/>
      <c r="JJB293" s="230"/>
      <c r="JJC293" s="245"/>
      <c r="JJD293" s="230"/>
      <c r="JJE293" s="231"/>
      <c r="JJF293" s="232"/>
      <c r="JJG293" s="233"/>
      <c r="JJH293" s="233"/>
      <c r="JJI293" s="69"/>
      <c r="JJJ293" s="154"/>
      <c r="JJK293" s="97"/>
      <c r="JJL293" s="98"/>
      <c r="JJM293" s="97"/>
      <c r="JJN293" s="99"/>
      <c r="JJO293" s="225"/>
      <c r="JJP293" s="234"/>
      <c r="JJQ293" s="235"/>
      <c r="JJR293" s="236"/>
      <c r="JJS293" s="234"/>
      <c r="JJT293" s="237"/>
      <c r="JJU293" s="238"/>
      <c r="JJV293" s="216"/>
      <c r="JJW293" s="239"/>
      <c r="JJX293" s="239"/>
      <c r="JJY293" s="101"/>
      <c r="JJZ293" s="81"/>
      <c r="JKA293" s="81"/>
      <c r="JKB293" s="226"/>
      <c r="JKC293" s="69"/>
      <c r="JKD293" s="240"/>
      <c r="JKE293" s="69"/>
      <c r="JKF293" s="241"/>
      <c r="JKG293" s="242"/>
      <c r="JKH293" s="69"/>
      <c r="JKI293" s="243"/>
      <c r="JKJ293" s="69"/>
      <c r="JKK293" s="244"/>
      <c r="JKL293" s="69"/>
      <c r="JKM293" s="228"/>
      <c r="JKN293" s="229"/>
      <c r="JKO293" s="230"/>
      <c r="JKP293" s="245"/>
      <c r="JKQ293" s="230"/>
      <c r="JKR293" s="231"/>
      <c r="JKS293" s="232"/>
      <c r="JKT293" s="233"/>
      <c r="JKU293" s="233"/>
      <c r="JKV293" s="69"/>
      <c r="JKW293" s="154"/>
      <c r="JKX293" s="97"/>
      <c r="JKY293" s="98"/>
      <c r="JKZ293" s="97"/>
      <c r="JLA293" s="99"/>
      <c r="JLB293" s="225"/>
      <c r="JLC293" s="234"/>
      <c r="JLD293" s="235"/>
      <c r="JLE293" s="236"/>
      <c r="JLF293" s="234"/>
      <c r="JLG293" s="237"/>
      <c r="JLH293" s="238"/>
      <c r="JLI293" s="216"/>
      <c r="JLJ293" s="239"/>
      <c r="JLK293" s="239"/>
      <c r="JLL293" s="101"/>
      <c r="JLM293" s="81"/>
      <c r="JLN293" s="81"/>
      <c r="JLO293" s="226"/>
      <c r="JLP293" s="69"/>
      <c r="JLQ293" s="240"/>
      <c r="JLR293" s="69"/>
      <c r="JLS293" s="241"/>
      <c r="JLT293" s="242"/>
      <c r="JLU293" s="69"/>
      <c r="JLV293" s="243"/>
      <c r="JLW293" s="69"/>
      <c r="JLX293" s="244"/>
      <c r="JLY293" s="69"/>
      <c r="JLZ293" s="228"/>
      <c r="JMA293" s="229"/>
      <c r="JMB293" s="230"/>
      <c r="JMC293" s="245"/>
      <c r="JMD293" s="230"/>
      <c r="JME293" s="231"/>
      <c r="JMF293" s="232"/>
      <c r="JMG293" s="233"/>
      <c r="JMH293" s="233"/>
      <c r="JMI293" s="69"/>
      <c r="JMJ293" s="154"/>
      <c r="JMK293" s="97"/>
      <c r="JML293" s="98"/>
      <c r="JMM293" s="97"/>
      <c r="JMN293" s="99"/>
      <c r="JMO293" s="225"/>
      <c r="JMP293" s="234"/>
      <c r="JMQ293" s="235"/>
      <c r="JMR293" s="236"/>
      <c r="JMS293" s="234"/>
      <c r="JMT293" s="237"/>
      <c r="JMU293" s="238"/>
      <c r="JMV293" s="216"/>
      <c r="JMW293" s="239"/>
      <c r="JMX293" s="239"/>
      <c r="JMY293" s="101"/>
      <c r="JMZ293" s="81"/>
      <c r="JNA293" s="81"/>
      <c r="JNB293" s="226"/>
      <c r="JNC293" s="69"/>
      <c r="JND293" s="240"/>
      <c r="JNE293" s="69"/>
      <c r="JNF293" s="241"/>
      <c r="JNG293" s="242"/>
      <c r="JNH293" s="69"/>
      <c r="JNI293" s="243"/>
      <c r="JNJ293" s="69"/>
      <c r="JNK293" s="244"/>
      <c r="JNL293" s="69"/>
      <c r="JNM293" s="228"/>
      <c r="JNN293" s="229"/>
      <c r="JNO293" s="230"/>
      <c r="JNP293" s="245"/>
      <c r="JNQ293" s="230"/>
      <c r="JNR293" s="231"/>
      <c r="JNS293" s="232"/>
      <c r="JNT293" s="233"/>
      <c r="JNU293" s="233"/>
      <c r="JNV293" s="69"/>
      <c r="JNW293" s="154"/>
      <c r="JNX293" s="97"/>
      <c r="JNY293" s="98"/>
      <c r="JNZ293" s="97"/>
      <c r="JOA293" s="99"/>
      <c r="JOB293" s="225"/>
      <c r="JOC293" s="234"/>
      <c r="JOD293" s="235"/>
      <c r="JOE293" s="236"/>
      <c r="JOF293" s="234"/>
      <c r="JOG293" s="237"/>
      <c r="JOH293" s="238"/>
      <c r="JOI293" s="216"/>
      <c r="JOJ293" s="239"/>
      <c r="JOK293" s="239"/>
      <c r="JOL293" s="101"/>
      <c r="JOM293" s="81"/>
      <c r="JON293" s="81"/>
      <c r="JOO293" s="226"/>
      <c r="JOP293" s="69"/>
      <c r="JOQ293" s="240"/>
      <c r="JOR293" s="69"/>
      <c r="JOS293" s="241"/>
      <c r="JOT293" s="242"/>
      <c r="JOU293" s="69"/>
      <c r="JOV293" s="243"/>
      <c r="JOW293" s="69"/>
      <c r="JOX293" s="244"/>
      <c r="JOY293" s="69"/>
      <c r="JOZ293" s="228"/>
      <c r="JPA293" s="229"/>
      <c r="JPB293" s="230"/>
      <c r="JPC293" s="245"/>
      <c r="JPD293" s="230"/>
      <c r="JPE293" s="231"/>
      <c r="JPF293" s="232"/>
      <c r="JPG293" s="233"/>
      <c r="JPH293" s="233"/>
      <c r="JPI293" s="69"/>
      <c r="JPJ293" s="154"/>
      <c r="JPK293" s="97"/>
      <c r="JPL293" s="98"/>
      <c r="JPM293" s="97"/>
      <c r="JPN293" s="99"/>
      <c r="JPO293" s="225"/>
      <c r="JPP293" s="234"/>
      <c r="JPQ293" s="235"/>
      <c r="JPR293" s="236"/>
      <c r="JPS293" s="234"/>
      <c r="JPT293" s="237"/>
      <c r="JPU293" s="238"/>
      <c r="JPV293" s="216"/>
      <c r="JPW293" s="239"/>
      <c r="JPX293" s="239"/>
      <c r="JPY293" s="101"/>
      <c r="JPZ293" s="81"/>
      <c r="JQA293" s="81"/>
      <c r="JQB293" s="226"/>
      <c r="JQC293" s="69"/>
      <c r="JQD293" s="240"/>
      <c r="JQE293" s="69"/>
      <c r="JQF293" s="241"/>
      <c r="JQG293" s="242"/>
      <c r="JQH293" s="69"/>
      <c r="JQI293" s="243"/>
      <c r="JQJ293" s="69"/>
      <c r="JQK293" s="244"/>
      <c r="JQL293" s="69"/>
      <c r="JQM293" s="228"/>
      <c r="JQN293" s="229"/>
      <c r="JQO293" s="230"/>
      <c r="JQP293" s="245"/>
      <c r="JQQ293" s="230"/>
      <c r="JQR293" s="231"/>
      <c r="JQS293" s="232"/>
      <c r="JQT293" s="233"/>
      <c r="JQU293" s="233"/>
      <c r="JQV293" s="69"/>
      <c r="JQW293" s="154"/>
      <c r="JQX293" s="97"/>
      <c r="JQY293" s="98"/>
      <c r="JQZ293" s="97"/>
      <c r="JRA293" s="99"/>
      <c r="JRB293" s="225"/>
      <c r="JRC293" s="234"/>
      <c r="JRD293" s="235"/>
      <c r="JRE293" s="236"/>
      <c r="JRF293" s="234"/>
      <c r="JRG293" s="237"/>
      <c r="JRH293" s="238"/>
      <c r="JRI293" s="216"/>
      <c r="JRJ293" s="239"/>
      <c r="JRK293" s="239"/>
      <c r="JRL293" s="101"/>
      <c r="JRM293" s="81"/>
      <c r="JRN293" s="81"/>
      <c r="JRO293" s="226"/>
      <c r="JRP293" s="69"/>
      <c r="JRQ293" s="240"/>
      <c r="JRR293" s="69"/>
      <c r="JRS293" s="241"/>
      <c r="JRT293" s="242"/>
      <c r="JRU293" s="69"/>
      <c r="JRV293" s="243"/>
      <c r="JRW293" s="69"/>
      <c r="JRX293" s="244"/>
      <c r="JRY293" s="69"/>
      <c r="JRZ293" s="228"/>
      <c r="JSA293" s="229"/>
      <c r="JSB293" s="230"/>
      <c r="JSC293" s="245"/>
      <c r="JSD293" s="230"/>
      <c r="JSE293" s="231"/>
      <c r="JSF293" s="232"/>
      <c r="JSG293" s="233"/>
      <c r="JSH293" s="233"/>
      <c r="JSI293" s="69"/>
      <c r="JSJ293" s="154"/>
      <c r="JSK293" s="97"/>
      <c r="JSL293" s="98"/>
      <c r="JSM293" s="97"/>
      <c r="JSN293" s="99"/>
      <c r="JSO293" s="225"/>
      <c r="JSP293" s="234"/>
      <c r="JSQ293" s="235"/>
      <c r="JSR293" s="236"/>
      <c r="JSS293" s="234"/>
      <c r="JST293" s="237"/>
      <c r="JSU293" s="238"/>
      <c r="JSV293" s="216"/>
      <c r="JSW293" s="239"/>
      <c r="JSX293" s="239"/>
      <c r="JSY293" s="101"/>
      <c r="JSZ293" s="81"/>
      <c r="JTA293" s="81"/>
      <c r="JTB293" s="226"/>
      <c r="JTC293" s="69"/>
      <c r="JTD293" s="240"/>
      <c r="JTE293" s="69"/>
      <c r="JTF293" s="241"/>
      <c r="JTG293" s="242"/>
      <c r="JTH293" s="69"/>
      <c r="JTI293" s="243"/>
      <c r="JTJ293" s="69"/>
      <c r="JTK293" s="244"/>
      <c r="JTL293" s="69"/>
      <c r="JTM293" s="228"/>
      <c r="JTN293" s="229"/>
      <c r="JTO293" s="230"/>
      <c r="JTP293" s="245"/>
      <c r="JTQ293" s="230"/>
      <c r="JTR293" s="231"/>
      <c r="JTS293" s="232"/>
      <c r="JTT293" s="233"/>
      <c r="JTU293" s="233"/>
      <c r="JTV293" s="69"/>
      <c r="JTW293" s="154"/>
      <c r="JTX293" s="97"/>
      <c r="JTY293" s="98"/>
      <c r="JTZ293" s="97"/>
      <c r="JUA293" s="99"/>
      <c r="JUB293" s="225"/>
      <c r="JUC293" s="234"/>
      <c r="JUD293" s="235"/>
      <c r="JUE293" s="236"/>
      <c r="JUF293" s="234"/>
      <c r="JUG293" s="237"/>
      <c r="JUH293" s="238"/>
      <c r="JUI293" s="216"/>
      <c r="JUJ293" s="239"/>
      <c r="JUK293" s="239"/>
      <c r="JUL293" s="101"/>
      <c r="JUM293" s="81"/>
      <c r="JUN293" s="81"/>
      <c r="JUO293" s="226"/>
      <c r="JUP293" s="69"/>
      <c r="JUQ293" s="240"/>
      <c r="JUR293" s="69"/>
      <c r="JUS293" s="241"/>
      <c r="JUT293" s="242"/>
      <c r="JUU293" s="69"/>
      <c r="JUV293" s="243"/>
      <c r="JUW293" s="69"/>
      <c r="JUX293" s="244"/>
      <c r="JUY293" s="69"/>
      <c r="JUZ293" s="228"/>
      <c r="JVA293" s="229"/>
      <c r="JVB293" s="230"/>
      <c r="JVC293" s="245"/>
      <c r="JVD293" s="230"/>
      <c r="JVE293" s="231"/>
      <c r="JVF293" s="232"/>
      <c r="JVG293" s="233"/>
      <c r="JVH293" s="233"/>
      <c r="JVI293" s="69"/>
      <c r="JVJ293" s="154"/>
      <c r="JVK293" s="97"/>
      <c r="JVL293" s="98"/>
      <c r="JVM293" s="97"/>
      <c r="JVN293" s="99"/>
      <c r="JVO293" s="225"/>
      <c r="JVP293" s="234"/>
      <c r="JVQ293" s="235"/>
      <c r="JVR293" s="236"/>
      <c r="JVS293" s="234"/>
      <c r="JVT293" s="237"/>
      <c r="JVU293" s="238"/>
      <c r="JVV293" s="216"/>
      <c r="JVW293" s="239"/>
      <c r="JVX293" s="239"/>
      <c r="JVY293" s="101"/>
      <c r="JVZ293" s="81"/>
      <c r="JWA293" s="81"/>
      <c r="JWB293" s="226"/>
      <c r="JWC293" s="69"/>
      <c r="JWD293" s="240"/>
      <c r="JWE293" s="69"/>
      <c r="JWF293" s="241"/>
      <c r="JWG293" s="242"/>
      <c r="JWH293" s="69"/>
      <c r="JWI293" s="243"/>
      <c r="JWJ293" s="69"/>
      <c r="JWK293" s="244"/>
      <c r="JWL293" s="69"/>
      <c r="JWM293" s="228"/>
      <c r="JWN293" s="229"/>
      <c r="JWO293" s="230"/>
      <c r="JWP293" s="245"/>
      <c r="JWQ293" s="230"/>
      <c r="JWR293" s="231"/>
      <c r="JWS293" s="232"/>
      <c r="JWT293" s="233"/>
      <c r="JWU293" s="233"/>
      <c r="JWV293" s="69"/>
      <c r="JWW293" s="154"/>
      <c r="JWX293" s="97"/>
      <c r="JWY293" s="98"/>
      <c r="JWZ293" s="97"/>
      <c r="JXA293" s="99"/>
      <c r="JXB293" s="225"/>
      <c r="JXC293" s="234"/>
      <c r="JXD293" s="235"/>
      <c r="JXE293" s="236"/>
      <c r="JXF293" s="234"/>
      <c r="JXG293" s="237"/>
      <c r="JXH293" s="238"/>
      <c r="JXI293" s="216"/>
      <c r="JXJ293" s="239"/>
      <c r="JXK293" s="239"/>
      <c r="JXL293" s="101"/>
      <c r="JXM293" s="81"/>
      <c r="JXN293" s="81"/>
      <c r="JXO293" s="226"/>
      <c r="JXP293" s="69"/>
      <c r="JXQ293" s="240"/>
      <c r="JXR293" s="69"/>
      <c r="JXS293" s="241"/>
      <c r="JXT293" s="242"/>
      <c r="JXU293" s="69"/>
      <c r="JXV293" s="243"/>
      <c r="JXW293" s="69"/>
      <c r="JXX293" s="244"/>
      <c r="JXY293" s="69"/>
      <c r="JXZ293" s="228"/>
      <c r="JYA293" s="229"/>
      <c r="JYB293" s="230"/>
      <c r="JYC293" s="245"/>
      <c r="JYD293" s="230"/>
      <c r="JYE293" s="231"/>
      <c r="JYF293" s="232"/>
      <c r="JYG293" s="233"/>
      <c r="JYH293" s="233"/>
      <c r="JYI293" s="69"/>
      <c r="JYJ293" s="154"/>
      <c r="JYK293" s="97"/>
      <c r="JYL293" s="98"/>
      <c r="JYM293" s="97"/>
      <c r="JYN293" s="99"/>
      <c r="JYO293" s="225"/>
      <c r="JYP293" s="234"/>
      <c r="JYQ293" s="235"/>
      <c r="JYR293" s="236"/>
      <c r="JYS293" s="234"/>
      <c r="JYT293" s="237"/>
      <c r="JYU293" s="238"/>
      <c r="JYV293" s="216"/>
      <c r="JYW293" s="239"/>
      <c r="JYX293" s="239"/>
      <c r="JYY293" s="101"/>
      <c r="JYZ293" s="81"/>
      <c r="JZA293" s="81"/>
      <c r="JZB293" s="226"/>
      <c r="JZC293" s="69"/>
      <c r="JZD293" s="240"/>
      <c r="JZE293" s="69"/>
      <c r="JZF293" s="241"/>
      <c r="JZG293" s="242"/>
      <c r="JZH293" s="69"/>
      <c r="JZI293" s="243"/>
      <c r="JZJ293" s="69"/>
      <c r="JZK293" s="244"/>
      <c r="JZL293" s="69"/>
      <c r="JZM293" s="228"/>
      <c r="JZN293" s="229"/>
      <c r="JZO293" s="230"/>
      <c r="JZP293" s="245"/>
      <c r="JZQ293" s="230"/>
      <c r="JZR293" s="231"/>
      <c r="JZS293" s="232"/>
      <c r="JZT293" s="233"/>
      <c r="JZU293" s="233"/>
      <c r="JZV293" s="69"/>
      <c r="JZW293" s="154"/>
      <c r="JZX293" s="97"/>
      <c r="JZY293" s="98"/>
      <c r="JZZ293" s="97"/>
      <c r="KAA293" s="99"/>
      <c r="KAB293" s="225"/>
      <c r="KAC293" s="234"/>
      <c r="KAD293" s="235"/>
      <c r="KAE293" s="236"/>
      <c r="KAF293" s="234"/>
      <c r="KAG293" s="237"/>
      <c r="KAH293" s="238"/>
      <c r="KAI293" s="216"/>
      <c r="KAJ293" s="239"/>
      <c r="KAK293" s="239"/>
      <c r="KAL293" s="101"/>
      <c r="KAM293" s="81"/>
      <c r="KAN293" s="81"/>
      <c r="KAO293" s="226"/>
      <c r="KAP293" s="69"/>
      <c r="KAQ293" s="240"/>
      <c r="KAR293" s="69"/>
      <c r="KAS293" s="241"/>
      <c r="KAT293" s="242"/>
      <c r="KAU293" s="69"/>
      <c r="KAV293" s="243"/>
      <c r="KAW293" s="69"/>
      <c r="KAX293" s="244"/>
      <c r="KAY293" s="69"/>
      <c r="KAZ293" s="228"/>
      <c r="KBA293" s="229"/>
      <c r="KBB293" s="230"/>
      <c r="KBC293" s="245"/>
      <c r="KBD293" s="230"/>
      <c r="KBE293" s="231"/>
      <c r="KBF293" s="232"/>
      <c r="KBG293" s="233"/>
      <c r="KBH293" s="233"/>
      <c r="KBI293" s="69"/>
      <c r="KBJ293" s="154"/>
      <c r="KBK293" s="97"/>
      <c r="KBL293" s="98"/>
      <c r="KBM293" s="97"/>
      <c r="KBN293" s="99"/>
      <c r="KBO293" s="225"/>
      <c r="KBP293" s="234"/>
      <c r="KBQ293" s="235"/>
      <c r="KBR293" s="236"/>
      <c r="KBS293" s="234"/>
      <c r="KBT293" s="237"/>
      <c r="KBU293" s="238"/>
      <c r="KBV293" s="216"/>
      <c r="KBW293" s="239"/>
      <c r="KBX293" s="239"/>
      <c r="KBY293" s="101"/>
      <c r="KBZ293" s="81"/>
      <c r="KCA293" s="81"/>
      <c r="KCB293" s="226"/>
      <c r="KCC293" s="69"/>
      <c r="KCD293" s="240"/>
      <c r="KCE293" s="69"/>
      <c r="KCF293" s="241"/>
      <c r="KCG293" s="242"/>
      <c r="KCH293" s="69"/>
      <c r="KCI293" s="243"/>
      <c r="KCJ293" s="69"/>
      <c r="KCK293" s="244"/>
      <c r="KCL293" s="69"/>
      <c r="KCM293" s="228"/>
      <c r="KCN293" s="229"/>
      <c r="KCO293" s="230"/>
      <c r="KCP293" s="245"/>
      <c r="KCQ293" s="230"/>
      <c r="KCR293" s="231"/>
      <c r="KCS293" s="232"/>
      <c r="KCT293" s="233"/>
      <c r="KCU293" s="233"/>
      <c r="KCV293" s="69"/>
      <c r="KCW293" s="154"/>
      <c r="KCX293" s="97"/>
      <c r="KCY293" s="98"/>
      <c r="KCZ293" s="97"/>
      <c r="KDA293" s="99"/>
      <c r="KDB293" s="225"/>
      <c r="KDC293" s="234"/>
      <c r="KDD293" s="235"/>
      <c r="KDE293" s="236"/>
      <c r="KDF293" s="234"/>
      <c r="KDG293" s="237"/>
      <c r="KDH293" s="238"/>
      <c r="KDI293" s="216"/>
      <c r="KDJ293" s="239"/>
      <c r="KDK293" s="239"/>
      <c r="KDL293" s="101"/>
      <c r="KDM293" s="81"/>
      <c r="KDN293" s="81"/>
      <c r="KDO293" s="226"/>
      <c r="KDP293" s="69"/>
      <c r="KDQ293" s="240"/>
      <c r="KDR293" s="69"/>
      <c r="KDS293" s="241"/>
      <c r="KDT293" s="242"/>
      <c r="KDU293" s="69"/>
      <c r="KDV293" s="243"/>
      <c r="KDW293" s="69"/>
      <c r="KDX293" s="244"/>
      <c r="KDY293" s="69"/>
      <c r="KDZ293" s="228"/>
      <c r="KEA293" s="229"/>
      <c r="KEB293" s="230"/>
      <c r="KEC293" s="245"/>
      <c r="KED293" s="230"/>
      <c r="KEE293" s="231"/>
      <c r="KEF293" s="232"/>
      <c r="KEG293" s="233"/>
      <c r="KEH293" s="233"/>
      <c r="KEI293" s="69"/>
      <c r="KEJ293" s="154"/>
      <c r="KEK293" s="97"/>
      <c r="KEL293" s="98"/>
      <c r="KEM293" s="97"/>
      <c r="KEN293" s="99"/>
      <c r="KEO293" s="225"/>
      <c r="KEP293" s="234"/>
      <c r="KEQ293" s="235"/>
      <c r="KER293" s="236"/>
      <c r="KES293" s="234"/>
      <c r="KET293" s="237"/>
      <c r="KEU293" s="238"/>
      <c r="KEV293" s="216"/>
      <c r="KEW293" s="239"/>
      <c r="KEX293" s="239"/>
      <c r="KEY293" s="101"/>
      <c r="KEZ293" s="81"/>
      <c r="KFA293" s="81"/>
      <c r="KFB293" s="226"/>
      <c r="KFC293" s="69"/>
      <c r="KFD293" s="240"/>
      <c r="KFE293" s="69"/>
      <c r="KFF293" s="241"/>
      <c r="KFG293" s="242"/>
      <c r="KFH293" s="69"/>
      <c r="KFI293" s="243"/>
      <c r="KFJ293" s="69"/>
      <c r="KFK293" s="244"/>
      <c r="KFL293" s="69"/>
      <c r="KFM293" s="228"/>
      <c r="KFN293" s="229"/>
      <c r="KFO293" s="230"/>
      <c r="KFP293" s="245"/>
      <c r="KFQ293" s="230"/>
      <c r="KFR293" s="231"/>
      <c r="KFS293" s="232"/>
      <c r="KFT293" s="233"/>
      <c r="KFU293" s="233"/>
      <c r="KFV293" s="69"/>
      <c r="KFW293" s="154"/>
      <c r="KFX293" s="97"/>
      <c r="KFY293" s="98"/>
      <c r="KFZ293" s="97"/>
      <c r="KGA293" s="99"/>
      <c r="KGB293" s="225"/>
      <c r="KGC293" s="234"/>
      <c r="KGD293" s="235"/>
      <c r="KGE293" s="236"/>
      <c r="KGF293" s="234"/>
      <c r="KGG293" s="237"/>
      <c r="KGH293" s="238"/>
      <c r="KGI293" s="216"/>
      <c r="KGJ293" s="239"/>
      <c r="KGK293" s="239"/>
      <c r="KGL293" s="101"/>
      <c r="KGM293" s="81"/>
      <c r="KGN293" s="81"/>
      <c r="KGO293" s="226"/>
      <c r="KGP293" s="69"/>
      <c r="KGQ293" s="240"/>
      <c r="KGR293" s="69"/>
      <c r="KGS293" s="241"/>
      <c r="KGT293" s="242"/>
      <c r="KGU293" s="69"/>
      <c r="KGV293" s="243"/>
      <c r="KGW293" s="69"/>
      <c r="KGX293" s="244"/>
      <c r="KGY293" s="69"/>
      <c r="KGZ293" s="228"/>
      <c r="KHA293" s="229"/>
      <c r="KHB293" s="230"/>
      <c r="KHC293" s="245"/>
      <c r="KHD293" s="230"/>
      <c r="KHE293" s="231"/>
      <c r="KHF293" s="232"/>
      <c r="KHG293" s="233"/>
      <c r="KHH293" s="233"/>
      <c r="KHI293" s="69"/>
      <c r="KHJ293" s="154"/>
      <c r="KHK293" s="97"/>
      <c r="KHL293" s="98"/>
      <c r="KHM293" s="97"/>
      <c r="KHN293" s="99"/>
      <c r="KHO293" s="225"/>
      <c r="KHP293" s="234"/>
      <c r="KHQ293" s="235"/>
      <c r="KHR293" s="236"/>
      <c r="KHS293" s="234"/>
      <c r="KHT293" s="237"/>
      <c r="KHU293" s="238"/>
      <c r="KHV293" s="216"/>
      <c r="KHW293" s="239"/>
      <c r="KHX293" s="239"/>
      <c r="KHY293" s="101"/>
      <c r="KHZ293" s="81"/>
      <c r="KIA293" s="81"/>
      <c r="KIB293" s="226"/>
      <c r="KIC293" s="69"/>
      <c r="KID293" s="240"/>
      <c r="KIE293" s="69"/>
      <c r="KIF293" s="241"/>
      <c r="KIG293" s="242"/>
      <c r="KIH293" s="69"/>
      <c r="KII293" s="243"/>
      <c r="KIJ293" s="69"/>
      <c r="KIK293" s="244"/>
      <c r="KIL293" s="69"/>
      <c r="KIM293" s="228"/>
      <c r="KIN293" s="229"/>
      <c r="KIO293" s="230"/>
      <c r="KIP293" s="245"/>
      <c r="KIQ293" s="230"/>
      <c r="KIR293" s="231"/>
      <c r="KIS293" s="232"/>
      <c r="KIT293" s="233"/>
      <c r="KIU293" s="233"/>
      <c r="KIV293" s="69"/>
      <c r="KIW293" s="154"/>
      <c r="KIX293" s="97"/>
      <c r="KIY293" s="98"/>
      <c r="KIZ293" s="97"/>
      <c r="KJA293" s="99"/>
      <c r="KJB293" s="225"/>
      <c r="KJC293" s="234"/>
      <c r="KJD293" s="235"/>
      <c r="KJE293" s="236"/>
      <c r="KJF293" s="234"/>
      <c r="KJG293" s="237"/>
      <c r="KJH293" s="238"/>
      <c r="KJI293" s="216"/>
      <c r="KJJ293" s="239"/>
      <c r="KJK293" s="239"/>
      <c r="KJL293" s="101"/>
      <c r="KJM293" s="81"/>
      <c r="KJN293" s="81"/>
      <c r="KJO293" s="226"/>
      <c r="KJP293" s="69"/>
      <c r="KJQ293" s="240"/>
      <c r="KJR293" s="69"/>
      <c r="KJS293" s="241"/>
      <c r="KJT293" s="242"/>
      <c r="KJU293" s="69"/>
      <c r="KJV293" s="243"/>
      <c r="KJW293" s="69"/>
      <c r="KJX293" s="244"/>
      <c r="KJY293" s="69"/>
      <c r="KJZ293" s="228"/>
      <c r="KKA293" s="229"/>
      <c r="KKB293" s="230"/>
      <c r="KKC293" s="245"/>
      <c r="KKD293" s="230"/>
      <c r="KKE293" s="231"/>
      <c r="KKF293" s="232"/>
      <c r="KKG293" s="233"/>
      <c r="KKH293" s="233"/>
      <c r="KKI293" s="69"/>
      <c r="KKJ293" s="154"/>
      <c r="KKK293" s="97"/>
      <c r="KKL293" s="98"/>
      <c r="KKM293" s="97"/>
      <c r="KKN293" s="99"/>
      <c r="KKO293" s="225"/>
      <c r="KKP293" s="234"/>
      <c r="KKQ293" s="235"/>
      <c r="KKR293" s="236"/>
      <c r="KKS293" s="234"/>
      <c r="KKT293" s="237"/>
      <c r="KKU293" s="238"/>
      <c r="KKV293" s="216"/>
      <c r="KKW293" s="239"/>
      <c r="KKX293" s="239"/>
      <c r="KKY293" s="101"/>
      <c r="KKZ293" s="81"/>
      <c r="KLA293" s="81"/>
      <c r="KLB293" s="226"/>
      <c r="KLC293" s="69"/>
      <c r="KLD293" s="240"/>
      <c r="KLE293" s="69"/>
      <c r="KLF293" s="241"/>
      <c r="KLG293" s="242"/>
      <c r="KLH293" s="69"/>
      <c r="KLI293" s="243"/>
      <c r="KLJ293" s="69"/>
      <c r="KLK293" s="244"/>
      <c r="KLL293" s="69"/>
      <c r="KLM293" s="228"/>
      <c r="KLN293" s="229"/>
      <c r="KLO293" s="230"/>
      <c r="KLP293" s="245"/>
      <c r="KLQ293" s="230"/>
      <c r="KLR293" s="231"/>
      <c r="KLS293" s="232"/>
      <c r="KLT293" s="233"/>
      <c r="KLU293" s="233"/>
      <c r="KLV293" s="69"/>
      <c r="KLW293" s="154"/>
      <c r="KLX293" s="97"/>
      <c r="KLY293" s="98"/>
      <c r="KLZ293" s="97"/>
      <c r="KMA293" s="99"/>
      <c r="KMB293" s="225"/>
      <c r="KMC293" s="234"/>
      <c r="KMD293" s="235"/>
      <c r="KME293" s="236"/>
      <c r="KMF293" s="234"/>
      <c r="KMG293" s="237"/>
      <c r="KMH293" s="238"/>
      <c r="KMI293" s="216"/>
      <c r="KMJ293" s="239"/>
      <c r="KMK293" s="239"/>
      <c r="KML293" s="101"/>
      <c r="KMM293" s="81"/>
      <c r="KMN293" s="81"/>
      <c r="KMO293" s="226"/>
      <c r="KMP293" s="69"/>
      <c r="KMQ293" s="240"/>
      <c r="KMR293" s="69"/>
      <c r="KMS293" s="241"/>
      <c r="KMT293" s="242"/>
      <c r="KMU293" s="69"/>
      <c r="KMV293" s="243"/>
      <c r="KMW293" s="69"/>
      <c r="KMX293" s="244"/>
      <c r="KMY293" s="69"/>
      <c r="KMZ293" s="228"/>
      <c r="KNA293" s="229"/>
      <c r="KNB293" s="230"/>
      <c r="KNC293" s="245"/>
      <c r="KND293" s="230"/>
      <c r="KNE293" s="231"/>
      <c r="KNF293" s="232"/>
      <c r="KNG293" s="233"/>
      <c r="KNH293" s="233"/>
      <c r="KNI293" s="69"/>
      <c r="KNJ293" s="154"/>
      <c r="KNK293" s="97"/>
      <c r="KNL293" s="98"/>
      <c r="KNM293" s="97"/>
      <c r="KNN293" s="99"/>
      <c r="KNO293" s="225"/>
      <c r="KNP293" s="234"/>
      <c r="KNQ293" s="235"/>
      <c r="KNR293" s="236"/>
      <c r="KNS293" s="234"/>
      <c r="KNT293" s="237"/>
      <c r="KNU293" s="238"/>
      <c r="KNV293" s="216"/>
      <c r="KNW293" s="239"/>
      <c r="KNX293" s="239"/>
      <c r="KNY293" s="101"/>
      <c r="KNZ293" s="81"/>
      <c r="KOA293" s="81"/>
      <c r="KOB293" s="226"/>
      <c r="KOC293" s="69"/>
      <c r="KOD293" s="240"/>
      <c r="KOE293" s="69"/>
      <c r="KOF293" s="241"/>
      <c r="KOG293" s="242"/>
      <c r="KOH293" s="69"/>
      <c r="KOI293" s="243"/>
      <c r="KOJ293" s="69"/>
      <c r="KOK293" s="244"/>
      <c r="KOL293" s="69"/>
      <c r="KOM293" s="228"/>
      <c r="KON293" s="229"/>
      <c r="KOO293" s="230"/>
      <c r="KOP293" s="245"/>
      <c r="KOQ293" s="230"/>
      <c r="KOR293" s="231"/>
      <c r="KOS293" s="232"/>
      <c r="KOT293" s="233"/>
      <c r="KOU293" s="233"/>
      <c r="KOV293" s="69"/>
      <c r="KOW293" s="154"/>
      <c r="KOX293" s="97"/>
      <c r="KOY293" s="98"/>
      <c r="KOZ293" s="97"/>
      <c r="KPA293" s="99"/>
      <c r="KPB293" s="225"/>
      <c r="KPC293" s="234"/>
      <c r="KPD293" s="235"/>
      <c r="KPE293" s="236"/>
      <c r="KPF293" s="234"/>
      <c r="KPG293" s="237"/>
      <c r="KPH293" s="238"/>
      <c r="KPI293" s="216"/>
      <c r="KPJ293" s="239"/>
      <c r="KPK293" s="239"/>
      <c r="KPL293" s="101"/>
      <c r="KPM293" s="81"/>
      <c r="KPN293" s="81"/>
      <c r="KPO293" s="226"/>
      <c r="KPP293" s="69"/>
      <c r="KPQ293" s="240"/>
      <c r="KPR293" s="69"/>
      <c r="KPS293" s="241"/>
      <c r="KPT293" s="242"/>
      <c r="KPU293" s="69"/>
      <c r="KPV293" s="243"/>
      <c r="KPW293" s="69"/>
      <c r="KPX293" s="244"/>
      <c r="KPY293" s="69"/>
      <c r="KPZ293" s="228"/>
      <c r="KQA293" s="229"/>
      <c r="KQB293" s="230"/>
      <c r="KQC293" s="245"/>
      <c r="KQD293" s="230"/>
      <c r="KQE293" s="231"/>
      <c r="KQF293" s="232"/>
      <c r="KQG293" s="233"/>
      <c r="KQH293" s="233"/>
      <c r="KQI293" s="69"/>
      <c r="KQJ293" s="154"/>
      <c r="KQK293" s="97"/>
      <c r="KQL293" s="98"/>
      <c r="KQM293" s="97"/>
      <c r="KQN293" s="99"/>
      <c r="KQO293" s="225"/>
      <c r="KQP293" s="234"/>
      <c r="KQQ293" s="235"/>
      <c r="KQR293" s="236"/>
      <c r="KQS293" s="234"/>
      <c r="KQT293" s="237"/>
      <c r="KQU293" s="238"/>
      <c r="KQV293" s="216"/>
      <c r="KQW293" s="239"/>
      <c r="KQX293" s="239"/>
      <c r="KQY293" s="101"/>
      <c r="KQZ293" s="81"/>
      <c r="KRA293" s="81"/>
      <c r="KRB293" s="226"/>
      <c r="KRC293" s="69"/>
      <c r="KRD293" s="240"/>
      <c r="KRE293" s="69"/>
      <c r="KRF293" s="241"/>
      <c r="KRG293" s="242"/>
      <c r="KRH293" s="69"/>
      <c r="KRI293" s="243"/>
      <c r="KRJ293" s="69"/>
      <c r="KRK293" s="244"/>
      <c r="KRL293" s="69"/>
      <c r="KRM293" s="228"/>
      <c r="KRN293" s="229"/>
      <c r="KRO293" s="230"/>
      <c r="KRP293" s="245"/>
      <c r="KRQ293" s="230"/>
      <c r="KRR293" s="231"/>
      <c r="KRS293" s="232"/>
      <c r="KRT293" s="233"/>
      <c r="KRU293" s="233"/>
      <c r="KRV293" s="69"/>
      <c r="KRW293" s="154"/>
      <c r="KRX293" s="97"/>
      <c r="KRY293" s="98"/>
      <c r="KRZ293" s="97"/>
      <c r="KSA293" s="99"/>
      <c r="KSB293" s="225"/>
      <c r="KSC293" s="234"/>
      <c r="KSD293" s="235"/>
      <c r="KSE293" s="236"/>
      <c r="KSF293" s="234"/>
      <c r="KSG293" s="237"/>
      <c r="KSH293" s="238"/>
      <c r="KSI293" s="216"/>
      <c r="KSJ293" s="239"/>
      <c r="KSK293" s="239"/>
      <c r="KSL293" s="101"/>
      <c r="KSM293" s="81"/>
      <c r="KSN293" s="81"/>
      <c r="KSO293" s="226"/>
      <c r="KSP293" s="69"/>
      <c r="KSQ293" s="240"/>
      <c r="KSR293" s="69"/>
      <c r="KSS293" s="241"/>
      <c r="KST293" s="242"/>
      <c r="KSU293" s="69"/>
      <c r="KSV293" s="243"/>
      <c r="KSW293" s="69"/>
      <c r="KSX293" s="244"/>
      <c r="KSY293" s="69"/>
      <c r="KSZ293" s="228"/>
      <c r="KTA293" s="229"/>
      <c r="KTB293" s="230"/>
      <c r="KTC293" s="245"/>
      <c r="KTD293" s="230"/>
      <c r="KTE293" s="231"/>
      <c r="KTF293" s="232"/>
      <c r="KTG293" s="233"/>
      <c r="KTH293" s="233"/>
      <c r="KTI293" s="69"/>
      <c r="KTJ293" s="154"/>
      <c r="KTK293" s="97"/>
      <c r="KTL293" s="98"/>
      <c r="KTM293" s="97"/>
      <c r="KTN293" s="99"/>
      <c r="KTO293" s="225"/>
      <c r="KTP293" s="234"/>
      <c r="KTQ293" s="235"/>
      <c r="KTR293" s="236"/>
      <c r="KTS293" s="234"/>
      <c r="KTT293" s="237"/>
      <c r="KTU293" s="238"/>
      <c r="KTV293" s="216"/>
      <c r="KTW293" s="239"/>
      <c r="KTX293" s="239"/>
      <c r="KTY293" s="101"/>
      <c r="KTZ293" s="81"/>
      <c r="KUA293" s="81"/>
      <c r="KUB293" s="226"/>
      <c r="KUC293" s="69"/>
      <c r="KUD293" s="240"/>
      <c r="KUE293" s="69"/>
      <c r="KUF293" s="241"/>
      <c r="KUG293" s="242"/>
      <c r="KUH293" s="69"/>
      <c r="KUI293" s="243"/>
      <c r="KUJ293" s="69"/>
      <c r="KUK293" s="244"/>
      <c r="KUL293" s="69"/>
      <c r="KUM293" s="228"/>
      <c r="KUN293" s="229"/>
      <c r="KUO293" s="230"/>
      <c r="KUP293" s="245"/>
      <c r="KUQ293" s="230"/>
      <c r="KUR293" s="231"/>
      <c r="KUS293" s="232"/>
      <c r="KUT293" s="233"/>
      <c r="KUU293" s="233"/>
      <c r="KUV293" s="69"/>
      <c r="KUW293" s="154"/>
      <c r="KUX293" s="97"/>
      <c r="KUY293" s="98"/>
      <c r="KUZ293" s="97"/>
      <c r="KVA293" s="99"/>
      <c r="KVB293" s="225"/>
      <c r="KVC293" s="234"/>
      <c r="KVD293" s="235"/>
      <c r="KVE293" s="236"/>
      <c r="KVF293" s="234"/>
      <c r="KVG293" s="237"/>
      <c r="KVH293" s="238"/>
      <c r="KVI293" s="216"/>
      <c r="KVJ293" s="239"/>
      <c r="KVK293" s="239"/>
      <c r="KVL293" s="101"/>
      <c r="KVM293" s="81"/>
      <c r="KVN293" s="81"/>
      <c r="KVO293" s="226"/>
      <c r="KVP293" s="69"/>
      <c r="KVQ293" s="240"/>
      <c r="KVR293" s="69"/>
      <c r="KVS293" s="241"/>
      <c r="KVT293" s="242"/>
      <c r="KVU293" s="69"/>
      <c r="KVV293" s="243"/>
      <c r="KVW293" s="69"/>
      <c r="KVX293" s="244"/>
      <c r="KVY293" s="69"/>
      <c r="KVZ293" s="228"/>
      <c r="KWA293" s="229"/>
      <c r="KWB293" s="230"/>
      <c r="KWC293" s="245"/>
      <c r="KWD293" s="230"/>
      <c r="KWE293" s="231"/>
      <c r="KWF293" s="232"/>
      <c r="KWG293" s="233"/>
      <c r="KWH293" s="233"/>
      <c r="KWI293" s="69"/>
      <c r="KWJ293" s="154"/>
      <c r="KWK293" s="97"/>
      <c r="KWL293" s="98"/>
      <c r="KWM293" s="97"/>
      <c r="KWN293" s="99"/>
      <c r="KWO293" s="225"/>
      <c r="KWP293" s="234"/>
      <c r="KWQ293" s="235"/>
      <c r="KWR293" s="236"/>
      <c r="KWS293" s="234"/>
      <c r="KWT293" s="237"/>
      <c r="KWU293" s="238"/>
      <c r="KWV293" s="216"/>
      <c r="KWW293" s="239"/>
      <c r="KWX293" s="239"/>
      <c r="KWY293" s="101"/>
      <c r="KWZ293" s="81"/>
      <c r="KXA293" s="81"/>
      <c r="KXB293" s="226"/>
      <c r="KXC293" s="69"/>
      <c r="KXD293" s="240"/>
      <c r="KXE293" s="69"/>
      <c r="KXF293" s="241"/>
      <c r="KXG293" s="242"/>
      <c r="KXH293" s="69"/>
      <c r="KXI293" s="243"/>
      <c r="KXJ293" s="69"/>
      <c r="KXK293" s="244"/>
      <c r="KXL293" s="69"/>
      <c r="KXM293" s="228"/>
      <c r="KXN293" s="229"/>
      <c r="KXO293" s="230"/>
      <c r="KXP293" s="245"/>
      <c r="KXQ293" s="230"/>
      <c r="KXR293" s="231"/>
      <c r="KXS293" s="232"/>
      <c r="KXT293" s="233"/>
      <c r="KXU293" s="233"/>
      <c r="KXV293" s="69"/>
      <c r="KXW293" s="154"/>
      <c r="KXX293" s="97"/>
      <c r="KXY293" s="98"/>
      <c r="KXZ293" s="97"/>
      <c r="KYA293" s="99"/>
      <c r="KYB293" s="225"/>
      <c r="KYC293" s="234"/>
      <c r="KYD293" s="235"/>
      <c r="KYE293" s="236"/>
      <c r="KYF293" s="234"/>
      <c r="KYG293" s="237"/>
      <c r="KYH293" s="238"/>
      <c r="KYI293" s="216"/>
      <c r="KYJ293" s="239"/>
      <c r="KYK293" s="239"/>
      <c r="KYL293" s="101"/>
      <c r="KYM293" s="81"/>
      <c r="KYN293" s="81"/>
      <c r="KYO293" s="226"/>
      <c r="KYP293" s="69"/>
      <c r="KYQ293" s="240"/>
      <c r="KYR293" s="69"/>
      <c r="KYS293" s="241"/>
      <c r="KYT293" s="242"/>
      <c r="KYU293" s="69"/>
      <c r="KYV293" s="243"/>
      <c r="KYW293" s="69"/>
      <c r="KYX293" s="244"/>
      <c r="KYY293" s="69"/>
      <c r="KYZ293" s="228"/>
      <c r="KZA293" s="229"/>
      <c r="KZB293" s="230"/>
      <c r="KZC293" s="245"/>
      <c r="KZD293" s="230"/>
      <c r="KZE293" s="231"/>
      <c r="KZF293" s="232"/>
      <c r="KZG293" s="233"/>
      <c r="KZH293" s="233"/>
      <c r="KZI293" s="69"/>
      <c r="KZJ293" s="154"/>
      <c r="KZK293" s="97"/>
      <c r="KZL293" s="98"/>
      <c r="KZM293" s="97"/>
      <c r="KZN293" s="99"/>
      <c r="KZO293" s="225"/>
      <c r="KZP293" s="234"/>
      <c r="KZQ293" s="235"/>
      <c r="KZR293" s="236"/>
      <c r="KZS293" s="234"/>
      <c r="KZT293" s="237"/>
      <c r="KZU293" s="238"/>
      <c r="KZV293" s="216"/>
      <c r="KZW293" s="239"/>
      <c r="KZX293" s="239"/>
      <c r="KZY293" s="101"/>
      <c r="KZZ293" s="81"/>
      <c r="LAA293" s="81"/>
      <c r="LAB293" s="226"/>
      <c r="LAC293" s="69"/>
      <c r="LAD293" s="240"/>
      <c r="LAE293" s="69"/>
      <c r="LAF293" s="241"/>
      <c r="LAG293" s="242"/>
      <c r="LAH293" s="69"/>
      <c r="LAI293" s="243"/>
      <c r="LAJ293" s="69"/>
      <c r="LAK293" s="244"/>
      <c r="LAL293" s="69"/>
      <c r="LAM293" s="228"/>
      <c r="LAN293" s="229"/>
      <c r="LAO293" s="230"/>
      <c r="LAP293" s="245"/>
      <c r="LAQ293" s="230"/>
      <c r="LAR293" s="231"/>
      <c r="LAS293" s="232"/>
      <c r="LAT293" s="233"/>
      <c r="LAU293" s="233"/>
      <c r="LAV293" s="69"/>
      <c r="LAW293" s="154"/>
      <c r="LAX293" s="97"/>
      <c r="LAY293" s="98"/>
      <c r="LAZ293" s="97"/>
      <c r="LBA293" s="99"/>
      <c r="LBB293" s="225"/>
      <c r="LBC293" s="234"/>
      <c r="LBD293" s="235"/>
      <c r="LBE293" s="236"/>
      <c r="LBF293" s="234"/>
      <c r="LBG293" s="237"/>
      <c r="LBH293" s="238"/>
      <c r="LBI293" s="216"/>
      <c r="LBJ293" s="239"/>
      <c r="LBK293" s="239"/>
      <c r="LBL293" s="101"/>
      <c r="LBM293" s="81"/>
      <c r="LBN293" s="81"/>
      <c r="LBO293" s="226"/>
      <c r="LBP293" s="69"/>
      <c r="LBQ293" s="240"/>
      <c r="LBR293" s="69"/>
      <c r="LBS293" s="241"/>
      <c r="LBT293" s="242"/>
      <c r="LBU293" s="69"/>
      <c r="LBV293" s="243"/>
      <c r="LBW293" s="69"/>
      <c r="LBX293" s="244"/>
      <c r="LBY293" s="69"/>
      <c r="LBZ293" s="228"/>
      <c r="LCA293" s="229"/>
      <c r="LCB293" s="230"/>
      <c r="LCC293" s="245"/>
      <c r="LCD293" s="230"/>
      <c r="LCE293" s="231"/>
      <c r="LCF293" s="232"/>
      <c r="LCG293" s="233"/>
      <c r="LCH293" s="233"/>
      <c r="LCI293" s="69"/>
      <c r="LCJ293" s="154"/>
      <c r="LCK293" s="97"/>
      <c r="LCL293" s="98"/>
      <c r="LCM293" s="97"/>
      <c r="LCN293" s="99"/>
      <c r="LCO293" s="225"/>
      <c r="LCP293" s="234"/>
      <c r="LCQ293" s="235"/>
      <c r="LCR293" s="236"/>
      <c r="LCS293" s="234"/>
      <c r="LCT293" s="237"/>
      <c r="LCU293" s="238"/>
      <c r="LCV293" s="216"/>
      <c r="LCW293" s="239"/>
      <c r="LCX293" s="239"/>
      <c r="LCY293" s="101"/>
      <c r="LCZ293" s="81"/>
      <c r="LDA293" s="81"/>
      <c r="LDB293" s="226"/>
      <c r="LDC293" s="69"/>
      <c r="LDD293" s="240"/>
      <c r="LDE293" s="69"/>
      <c r="LDF293" s="241"/>
      <c r="LDG293" s="242"/>
      <c r="LDH293" s="69"/>
      <c r="LDI293" s="243"/>
      <c r="LDJ293" s="69"/>
      <c r="LDK293" s="244"/>
      <c r="LDL293" s="69"/>
      <c r="LDM293" s="228"/>
      <c r="LDN293" s="229"/>
      <c r="LDO293" s="230"/>
      <c r="LDP293" s="245"/>
      <c r="LDQ293" s="230"/>
      <c r="LDR293" s="231"/>
      <c r="LDS293" s="232"/>
      <c r="LDT293" s="233"/>
      <c r="LDU293" s="233"/>
      <c r="LDV293" s="69"/>
      <c r="LDW293" s="154"/>
      <c r="LDX293" s="97"/>
      <c r="LDY293" s="98"/>
      <c r="LDZ293" s="97"/>
      <c r="LEA293" s="99"/>
      <c r="LEB293" s="225"/>
      <c r="LEC293" s="234"/>
      <c r="LED293" s="235"/>
      <c r="LEE293" s="236"/>
      <c r="LEF293" s="234"/>
      <c r="LEG293" s="237"/>
      <c r="LEH293" s="238"/>
      <c r="LEI293" s="216"/>
      <c r="LEJ293" s="239"/>
      <c r="LEK293" s="239"/>
      <c r="LEL293" s="101"/>
      <c r="LEM293" s="81"/>
      <c r="LEN293" s="81"/>
      <c r="LEO293" s="226"/>
      <c r="LEP293" s="69"/>
      <c r="LEQ293" s="240"/>
      <c r="LER293" s="69"/>
      <c r="LES293" s="241"/>
      <c r="LET293" s="242"/>
      <c r="LEU293" s="69"/>
      <c r="LEV293" s="243"/>
      <c r="LEW293" s="69"/>
      <c r="LEX293" s="244"/>
      <c r="LEY293" s="69"/>
      <c r="LEZ293" s="228"/>
      <c r="LFA293" s="229"/>
      <c r="LFB293" s="230"/>
      <c r="LFC293" s="245"/>
      <c r="LFD293" s="230"/>
      <c r="LFE293" s="231"/>
      <c r="LFF293" s="232"/>
      <c r="LFG293" s="233"/>
      <c r="LFH293" s="233"/>
      <c r="LFI293" s="69"/>
      <c r="LFJ293" s="154"/>
      <c r="LFK293" s="97"/>
      <c r="LFL293" s="98"/>
      <c r="LFM293" s="97"/>
      <c r="LFN293" s="99"/>
      <c r="LFO293" s="225"/>
      <c r="LFP293" s="234"/>
      <c r="LFQ293" s="235"/>
      <c r="LFR293" s="236"/>
      <c r="LFS293" s="234"/>
      <c r="LFT293" s="237"/>
      <c r="LFU293" s="238"/>
      <c r="LFV293" s="216"/>
      <c r="LFW293" s="239"/>
      <c r="LFX293" s="239"/>
      <c r="LFY293" s="101"/>
      <c r="LFZ293" s="81"/>
      <c r="LGA293" s="81"/>
      <c r="LGB293" s="226"/>
      <c r="LGC293" s="69"/>
      <c r="LGD293" s="240"/>
      <c r="LGE293" s="69"/>
      <c r="LGF293" s="241"/>
      <c r="LGG293" s="242"/>
      <c r="LGH293" s="69"/>
      <c r="LGI293" s="243"/>
      <c r="LGJ293" s="69"/>
      <c r="LGK293" s="244"/>
      <c r="LGL293" s="69"/>
      <c r="LGM293" s="228"/>
      <c r="LGN293" s="229"/>
      <c r="LGO293" s="230"/>
      <c r="LGP293" s="245"/>
      <c r="LGQ293" s="230"/>
      <c r="LGR293" s="231"/>
      <c r="LGS293" s="232"/>
      <c r="LGT293" s="233"/>
      <c r="LGU293" s="233"/>
      <c r="LGV293" s="69"/>
      <c r="LGW293" s="154"/>
      <c r="LGX293" s="97"/>
      <c r="LGY293" s="98"/>
      <c r="LGZ293" s="97"/>
      <c r="LHA293" s="99"/>
      <c r="LHB293" s="225"/>
      <c r="LHC293" s="234"/>
      <c r="LHD293" s="235"/>
      <c r="LHE293" s="236"/>
      <c r="LHF293" s="234"/>
      <c r="LHG293" s="237"/>
      <c r="LHH293" s="238"/>
      <c r="LHI293" s="216"/>
      <c r="LHJ293" s="239"/>
      <c r="LHK293" s="239"/>
      <c r="LHL293" s="101"/>
      <c r="LHM293" s="81"/>
      <c r="LHN293" s="81"/>
      <c r="LHO293" s="226"/>
      <c r="LHP293" s="69"/>
      <c r="LHQ293" s="240"/>
      <c r="LHR293" s="69"/>
      <c r="LHS293" s="241"/>
      <c r="LHT293" s="242"/>
      <c r="LHU293" s="69"/>
      <c r="LHV293" s="243"/>
      <c r="LHW293" s="69"/>
      <c r="LHX293" s="244"/>
      <c r="LHY293" s="69"/>
      <c r="LHZ293" s="228"/>
      <c r="LIA293" s="229"/>
      <c r="LIB293" s="230"/>
      <c r="LIC293" s="245"/>
      <c r="LID293" s="230"/>
      <c r="LIE293" s="231"/>
      <c r="LIF293" s="232"/>
      <c r="LIG293" s="233"/>
      <c r="LIH293" s="233"/>
      <c r="LII293" s="69"/>
      <c r="LIJ293" s="154"/>
      <c r="LIK293" s="97"/>
      <c r="LIL293" s="98"/>
      <c r="LIM293" s="97"/>
      <c r="LIN293" s="99"/>
      <c r="LIO293" s="225"/>
      <c r="LIP293" s="234"/>
      <c r="LIQ293" s="235"/>
      <c r="LIR293" s="236"/>
      <c r="LIS293" s="234"/>
      <c r="LIT293" s="237"/>
      <c r="LIU293" s="238"/>
      <c r="LIV293" s="216"/>
      <c r="LIW293" s="239"/>
      <c r="LIX293" s="239"/>
      <c r="LIY293" s="101"/>
      <c r="LIZ293" s="81"/>
      <c r="LJA293" s="81"/>
      <c r="LJB293" s="226"/>
      <c r="LJC293" s="69"/>
      <c r="LJD293" s="240"/>
      <c r="LJE293" s="69"/>
      <c r="LJF293" s="241"/>
      <c r="LJG293" s="242"/>
      <c r="LJH293" s="69"/>
      <c r="LJI293" s="243"/>
      <c r="LJJ293" s="69"/>
      <c r="LJK293" s="244"/>
      <c r="LJL293" s="69"/>
      <c r="LJM293" s="228"/>
      <c r="LJN293" s="229"/>
      <c r="LJO293" s="230"/>
      <c r="LJP293" s="245"/>
      <c r="LJQ293" s="230"/>
      <c r="LJR293" s="231"/>
      <c r="LJS293" s="232"/>
      <c r="LJT293" s="233"/>
      <c r="LJU293" s="233"/>
      <c r="LJV293" s="69"/>
      <c r="LJW293" s="154"/>
      <c r="LJX293" s="97"/>
      <c r="LJY293" s="98"/>
      <c r="LJZ293" s="97"/>
      <c r="LKA293" s="99"/>
      <c r="LKB293" s="225"/>
      <c r="LKC293" s="234"/>
      <c r="LKD293" s="235"/>
      <c r="LKE293" s="236"/>
      <c r="LKF293" s="234"/>
      <c r="LKG293" s="237"/>
      <c r="LKH293" s="238"/>
      <c r="LKI293" s="216"/>
      <c r="LKJ293" s="239"/>
      <c r="LKK293" s="239"/>
      <c r="LKL293" s="101"/>
      <c r="LKM293" s="81"/>
      <c r="LKN293" s="81"/>
      <c r="LKO293" s="226"/>
      <c r="LKP293" s="69"/>
      <c r="LKQ293" s="240"/>
      <c r="LKR293" s="69"/>
      <c r="LKS293" s="241"/>
      <c r="LKT293" s="242"/>
      <c r="LKU293" s="69"/>
      <c r="LKV293" s="243"/>
      <c r="LKW293" s="69"/>
      <c r="LKX293" s="244"/>
      <c r="LKY293" s="69"/>
      <c r="LKZ293" s="228"/>
      <c r="LLA293" s="229"/>
      <c r="LLB293" s="230"/>
      <c r="LLC293" s="245"/>
      <c r="LLD293" s="230"/>
      <c r="LLE293" s="231"/>
      <c r="LLF293" s="232"/>
      <c r="LLG293" s="233"/>
      <c r="LLH293" s="233"/>
      <c r="LLI293" s="69"/>
      <c r="LLJ293" s="154"/>
      <c r="LLK293" s="97"/>
      <c r="LLL293" s="98"/>
      <c r="LLM293" s="97"/>
      <c r="LLN293" s="99"/>
      <c r="LLO293" s="225"/>
      <c r="LLP293" s="234"/>
      <c r="LLQ293" s="235"/>
      <c r="LLR293" s="236"/>
      <c r="LLS293" s="234"/>
      <c r="LLT293" s="237"/>
      <c r="LLU293" s="238"/>
      <c r="LLV293" s="216"/>
      <c r="LLW293" s="239"/>
      <c r="LLX293" s="239"/>
      <c r="LLY293" s="101"/>
      <c r="LLZ293" s="81"/>
      <c r="LMA293" s="81"/>
      <c r="LMB293" s="226"/>
      <c r="LMC293" s="69"/>
      <c r="LMD293" s="240"/>
      <c r="LME293" s="69"/>
      <c r="LMF293" s="241"/>
      <c r="LMG293" s="242"/>
      <c r="LMH293" s="69"/>
      <c r="LMI293" s="243"/>
      <c r="LMJ293" s="69"/>
      <c r="LMK293" s="244"/>
      <c r="LML293" s="69"/>
      <c r="LMM293" s="228"/>
      <c r="LMN293" s="229"/>
      <c r="LMO293" s="230"/>
      <c r="LMP293" s="245"/>
      <c r="LMQ293" s="230"/>
      <c r="LMR293" s="231"/>
      <c r="LMS293" s="232"/>
      <c r="LMT293" s="233"/>
      <c r="LMU293" s="233"/>
      <c r="LMV293" s="69"/>
      <c r="LMW293" s="154"/>
      <c r="LMX293" s="97"/>
      <c r="LMY293" s="98"/>
      <c r="LMZ293" s="97"/>
      <c r="LNA293" s="99"/>
      <c r="LNB293" s="225"/>
      <c r="LNC293" s="234"/>
      <c r="LND293" s="235"/>
      <c r="LNE293" s="236"/>
      <c r="LNF293" s="234"/>
      <c r="LNG293" s="237"/>
      <c r="LNH293" s="238"/>
      <c r="LNI293" s="216"/>
      <c r="LNJ293" s="239"/>
      <c r="LNK293" s="239"/>
      <c r="LNL293" s="101"/>
      <c r="LNM293" s="81"/>
      <c r="LNN293" s="81"/>
      <c r="LNO293" s="226"/>
      <c r="LNP293" s="69"/>
      <c r="LNQ293" s="240"/>
      <c r="LNR293" s="69"/>
      <c r="LNS293" s="241"/>
      <c r="LNT293" s="242"/>
      <c r="LNU293" s="69"/>
      <c r="LNV293" s="243"/>
      <c r="LNW293" s="69"/>
      <c r="LNX293" s="244"/>
      <c r="LNY293" s="69"/>
      <c r="LNZ293" s="228"/>
      <c r="LOA293" s="229"/>
      <c r="LOB293" s="230"/>
      <c r="LOC293" s="245"/>
      <c r="LOD293" s="230"/>
      <c r="LOE293" s="231"/>
      <c r="LOF293" s="232"/>
      <c r="LOG293" s="233"/>
      <c r="LOH293" s="233"/>
      <c r="LOI293" s="69"/>
      <c r="LOJ293" s="154"/>
      <c r="LOK293" s="97"/>
      <c r="LOL293" s="98"/>
      <c r="LOM293" s="97"/>
      <c r="LON293" s="99"/>
      <c r="LOO293" s="225"/>
      <c r="LOP293" s="234"/>
      <c r="LOQ293" s="235"/>
      <c r="LOR293" s="236"/>
      <c r="LOS293" s="234"/>
      <c r="LOT293" s="237"/>
      <c r="LOU293" s="238"/>
      <c r="LOV293" s="216"/>
      <c r="LOW293" s="239"/>
      <c r="LOX293" s="239"/>
      <c r="LOY293" s="101"/>
      <c r="LOZ293" s="81"/>
      <c r="LPA293" s="81"/>
      <c r="LPB293" s="226"/>
      <c r="LPC293" s="69"/>
      <c r="LPD293" s="240"/>
      <c r="LPE293" s="69"/>
      <c r="LPF293" s="241"/>
      <c r="LPG293" s="242"/>
      <c r="LPH293" s="69"/>
      <c r="LPI293" s="243"/>
      <c r="LPJ293" s="69"/>
      <c r="LPK293" s="244"/>
      <c r="LPL293" s="69"/>
      <c r="LPM293" s="228"/>
      <c r="LPN293" s="229"/>
      <c r="LPO293" s="230"/>
      <c r="LPP293" s="245"/>
      <c r="LPQ293" s="230"/>
      <c r="LPR293" s="231"/>
      <c r="LPS293" s="232"/>
      <c r="LPT293" s="233"/>
      <c r="LPU293" s="233"/>
      <c r="LPV293" s="69"/>
      <c r="LPW293" s="154"/>
      <c r="LPX293" s="97"/>
      <c r="LPY293" s="98"/>
      <c r="LPZ293" s="97"/>
      <c r="LQA293" s="99"/>
      <c r="LQB293" s="225"/>
      <c r="LQC293" s="234"/>
      <c r="LQD293" s="235"/>
      <c r="LQE293" s="236"/>
      <c r="LQF293" s="234"/>
      <c r="LQG293" s="237"/>
      <c r="LQH293" s="238"/>
      <c r="LQI293" s="216"/>
      <c r="LQJ293" s="239"/>
      <c r="LQK293" s="239"/>
      <c r="LQL293" s="101"/>
      <c r="LQM293" s="81"/>
      <c r="LQN293" s="81"/>
      <c r="LQO293" s="226"/>
      <c r="LQP293" s="69"/>
      <c r="LQQ293" s="240"/>
      <c r="LQR293" s="69"/>
      <c r="LQS293" s="241"/>
      <c r="LQT293" s="242"/>
      <c r="LQU293" s="69"/>
      <c r="LQV293" s="243"/>
      <c r="LQW293" s="69"/>
      <c r="LQX293" s="244"/>
      <c r="LQY293" s="69"/>
      <c r="LQZ293" s="228"/>
      <c r="LRA293" s="229"/>
      <c r="LRB293" s="230"/>
      <c r="LRC293" s="245"/>
      <c r="LRD293" s="230"/>
      <c r="LRE293" s="231"/>
      <c r="LRF293" s="232"/>
      <c r="LRG293" s="233"/>
      <c r="LRH293" s="233"/>
      <c r="LRI293" s="69"/>
      <c r="LRJ293" s="154"/>
      <c r="LRK293" s="97"/>
      <c r="LRL293" s="98"/>
      <c r="LRM293" s="97"/>
      <c r="LRN293" s="99"/>
      <c r="LRO293" s="225"/>
      <c r="LRP293" s="234"/>
      <c r="LRQ293" s="235"/>
      <c r="LRR293" s="236"/>
      <c r="LRS293" s="234"/>
      <c r="LRT293" s="237"/>
      <c r="LRU293" s="238"/>
      <c r="LRV293" s="216"/>
      <c r="LRW293" s="239"/>
      <c r="LRX293" s="239"/>
      <c r="LRY293" s="101"/>
      <c r="LRZ293" s="81"/>
      <c r="LSA293" s="81"/>
      <c r="LSB293" s="226"/>
      <c r="LSC293" s="69"/>
      <c r="LSD293" s="240"/>
      <c r="LSE293" s="69"/>
      <c r="LSF293" s="241"/>
      <c r="LSG293" s="242"/>
      <c r="LSH293" s="69"/>
      <c r="LSI293" s="243"/>
      <c r="LSJ293" s="69"/>
      <c r="LSK293" s="244"/>
      <c r="LSL293" s="69"/>
      <c r="LSM293" s="228"/>
      <c r="LSN293" s="229"/>
      <c r="LSO293" s="230"/>
      <c r="LSP293" s="245"/>
      <c r="LSQ293" s="230"/>
      <c r="LSR293" s="231"/>
      <c r="LSS293" s="232"/>
      <c r="LST293" s="233"/>
      <c r="LSU293" s="233"/>
      <c r="LSV293" s="69"/>
      <c r="LSW293" s="154"/>
      <c r="LSX293" s="97"/>
      <c r="LSY293" s="98"/>
      <c r="LSZ293" s="97"/>
      <c r="LTA293" s="99"/>
      <c r="LTB293" s="225"/>
      <c r="LTC293" s="234"/>
      <c r="LTD293" s="235"/>
      <c r="LTE293" s="236"/>
      <c r="LTF293" s="234"/>
      <c r="LTG293" s="237"/>
      <c r="LTH293" s="238"/>
      <c r="LTI293" s="216"/>
      <c r="LTJ293" s="239"/>
      <c r="LTK293" s="239"/>
      <c r="LTL293" s="101"/>
      <c r="LTM293" s="81"/>
      <c r="LTN293" s="81"/>
      <c r="LTO293" s="226"/>
      <c r="LTP293" s="69"/>
      <c r="LTQ293" s="240"/>
      <c r="LTR293" s="69"/>
      <c r="LTS293" s="241"/>
      <c r="LTT293" s="242"/>
      <c r="LTU293" s="69"/>
      <c r="LTV293" s="243"/>
      <c r="LTW293" s="69"/>
      <c r="LTX293" s="244"/>
      <c r="LTY293" s="69"/>
      <c r="LTZ293" s="228"/>
      <c r="LUA293" s="229"/>
      <c r="LUB293" s="230"/>
      <c r="LUC293" s="245"/>
      <c r="LUD293" s="230"/>
      <c r="LUE293" s="231"/>
      <c r="LUF293" s="232"/>
      <c r="LUG293" s="233"/>
      <c r="LUH293" s="233"/>
      <c r="LUI293" s="69"/>
      <c r="LUJ293" s="154"/>
      <c r="LUK293" s="97"/>
      <c r="LUL293" s="98"/>
      <c r="LUM293" s="97"/>
      <c r="LUN293" s="99"/>
      <c r="LUO293" s="225"/>
      <c r="LUP293" s="234"/>
      <c r="LUQ293" s="235"/>
      <c r="LUR293" s="236"/>
      <c r="LUS293" s="234"/>
      <c r="LUT293" s="237"/>
      <c r="LUU293" s="238"/>
      <c r="LUV293" s="216"/>
      <c r="LUW293" s="239"/>
      <c r="LUX293" s="239"/>
      <c r="LUY293" s="101"/>
      <c r="LUZ293" s="81"/>
      <c r="LVA293" s="81"/>
      <c r="LVB293" s="226"/>
      <c r="LVC293" s="69"/>
      <c r="LVD293" s="240"/>
      <c r="LVE293" s="69"/>
      <c r="LVF293" s="241"/>
      <c r="LVG293" s="242"/>
      <c r="LVH293" s="69"/>
      <c r="LVI293" s="243"/>
      <c r="LVJ293" s="69"/>
      <c r="LVK293" s="244"/>
      <c r="LVL293" s="69"/>
      <c r="LVM293" s="228"/>
      <c r="LVN293" s="229"/>
      <c r="LVO293" s="230"/>
      <c r="LVP293" s="245"/>
      <c r="LVQ293" s="230"/>
      <c r="LVR293" s="231"/>
      <c r="LVS293" s="232"/>
      <c r="LVT293" s="233"/>
      <c r="LVU293" s="233"/>
      <c r="LVV293" s="69"/>
      <c r="LVW293" s="154"/>
      <c r="LVX293" s="97"/>
      <c r="LVY293" s="98"/>
      <c r="LVZ293" s="97"/>
      <c r="LWA293" s="99"/>
      <c r="LWB293" s="225"/>
      <c r="LWC293" s="234"/>
      <c r="LWD293" s="235"/>
      <c r="LWE293" s="236"/>
      <c r="LWF293" s="234"/>
      <c r="LWG293" s="237"/>
      <c r="LWH293" s="238"/>
      <c r="LWI293" s="216"/>
      <c r="LWJ293" s="239"/>
      <c r="LWK293" s="239"/>
      <c r="LWL293" s="101"/>
      <c r="LWM293" s="81"/>
      <c r="LWN293" s="81"/>
      <c r="LWO293" s="226"/>
      <c r="LWP293" s="69"/>
      <c r="LWQ293" s="240"/>
      <c r="LWR293" s="69"/>
      <c r="LWS293" s="241"/>
      <c r="LWT293" s="242"/>
      <c r="LWU293" s="69"/>
      <c r="LWV293" s="243"/>
      <c r="LWW293" s="69"/>
      <c r="LWX293" s="244"/>
      <c r="LWY293" s="69"/>
      <c r="LWZ293" s="228"/>
      <c r="LXA293" s="229"/>
      <c r="LXB293" s="230"/>
      <c r="LXC293" s="245"/>
      <c r="LXD293" s="230"/>
      <c r="LXE293" s="231"/>
      <c r="LXF293" s="232"/>
      <c r="LXG293" s="233"/>
      <c r="LXH293" s="233"/>
      <c r="LXI293" s="69"/>
      <c r="LXJ293" s="154"/>
      <c r="LXK293" s="97"/>
      <c r="LXL293" s="98"/>
      <c r="LXM293" s="97"/>
      <c r="LXN293" s="99"/>
      <c r="LXO293" s="225"/>
      <c r="LXP293" s="234"/>
      <c r="LXQ293" s="235"/>
      <c r="LXR293" s="236"/>
      <c r="LXS293" s="234"/>
      <c r="LXT293" s="237"/>
      <c r="LXU293" s="238"/>
      <c r="LXV293" s="216"/>
      <c r="LXW293" s="239"/>
      <c r="LXX293" s="239"/>
      <c r="LXY293" s="101"/>
      <c r="LXZ293" s="81"/>
      <c r="LYA293" s="81"/>
      <c r="LYB293" s="226"/>
      <c r="LYC293" s="69"/>
      <c r="LYD293" s="240"/>
      <c r="LYE293" s="69"/>
      <c r="LYF293" s="241"/>
      <c r="LYG293" s="242"/>
      <c r="LYH293" s="69"/>
      <c r="LYI293" s="243"/>
      <c r="LYJ293" s="69"/>
      <c r="LYK293" s="244"/>
      <c r="LYL293" s="69"/>
      <c r="LYM293" s="228"/>
      <c r="LYN293" s="229"/>
      <c r="LYO293" s="230"/>
      <c r="LYP293" s="245"/>
      <c r="LYQ293" s="230"/>
      <c r="LYR293" s="231"/>
      <c r="LYS293" s="232"/>
      <c r="LYT293" s="233"/>
      <c r="LYU293" s="233"/>
      <c r="LYV293" s="69"/>
      <c r="LYW293" s="154"/>
      <c r="LYX293" s="97"/>
      <c r="LYY293" s="98"/>
      <c r="LYZ293" s="97"/>
      <c r="LZA293" s="99"/>
      <c r="LZB293" s="225"/>
      <c r="LZC293" s="234"/>
      <c r="LZD293" s="235"/>
      <c r="LZE293" s="236"/>
      <c r="LZF293" s="234"/>
      <c r="LZG293" s="237"/>
      <c r="LZH293" s="238"/>
      <c r="LZI293" s="216"/>
      <c r="LZJ293" s="239"/>
      <c r="LZK293" s="239"/>
      <c r="LZL293" s="101"/>
      <c r="LZM293" s="81"/>
      <c r="LZN293" s="81"/>
      <c r="LZO293" s="226"/>
      <c r="LZP293" s="69"/>
      <c r="LZQ293" s="240"/>
      <c r="LZR293" s="69"/>
      <c r="LZS293" s="241"/>
      <c r="LZT293" s="242"/>
      <c r="LZU293" s="69"/>
      <c r="LZV293" s="243"/>
      <c r="LZW293" s="69"/>
      <c r="LZX293" s="244"/>
      <c r="LZY293" s="69"/>
      <c r="LZZ293" s="228"/>
      <c r="MAA293" s="229"/>
      <c r="MAB293" s="230"/>
      <c r="MAC293" s="245"/>
      <c r="MAD293" s="230"/>
      <c r="MAE293" s="231"/>
      <c r="MAF293" s="232"/>
      <c r="MAG293" s="233"/>
      <c r="MAH293" s="233"/>
      <c r="MAI293" s="69"/>
      <c r="MAJ293" s="154"/>
      <c r="MAK293" s="97"/>
      <c r="MAL293" s="98"/>
      <c r="MAM293" s="97"/>
      <c r="MAN293" s="99"/>
      <c r="MAO293" s="225"/>
      <c r="MAP293" s="234"/>
      <c r="MAQ293" s="235"/>
      <c r="MAR293" s="236"/>
      <c r="MAS293" s="234"/>
      <c r="MAT293" s="237"/>
      <c r="MAU293" s="238"/>
      <c r="MAV293" s="216"/>
      <c r="MAW293" s="239"/>
      <c r="MAX293" s="239"/>
      <c r="MAY293" s="101"/>
      <c r="MAZ293" s="81"/>
      <c r="MBA293" s="81"/>
      <c r="MBB293" s="226"/>
      <c r="MBC293" s="69"/>
      <c r="MBD293" s="240"/>
      <c r="MBE293" s="69"/>
      <c r="MBF293" s="241"/>
      <c r="MBG293" s="242"/>
      <c r="MBH293" s="69"/>
      <c r="MBI293" s="243"/>
      <c r="MBJ293" s="69"/>
      <c r="MBK293" s="244"/>
      <c r="MBL293" s="69"/>
      <c r="MBM293" s="228"/>
      <c r="MBN293" s="229"/>
      <c r="MBO293" s="230"/>
      <c r="MBP293" s="245"/>
      <c r="MBQ293" s="230"/>
      <c r="MBR293" s="231"/>
      <c r="MBS293" s="232"/>
      <c r="MBT293" s="233"/>
      <c r="MBU293" s="233"/>
      <c r="MBV293" s="69"/>
      <c r="MBW293" s="154"/>
      <c r="MBX293" s="97"/>
      <c r="MBY293" s="98"/>
      <c r="MBZ293" s="97"/>
      <c r="MCA293" s="99"/>
      <c r="MCB293" s="225"/>
      <c r="MCC293" s="234"/>
      <c r="MCD293" s="235"/>
      <c r="MCE293" s="236"/>
      <c r="MCF293" s="234"/>
      <c r="MCG293" s="237"/>
      <c r="MCH293" s="238"/>
      <c r="MCI293" s="216"/>
      <c r="MCJ293" s="239"/>
      <c r="MCK293" s="239"/>
      <c r="MCL293" s="101"/>
      <c r="MCM293" s="81"/>
      <c r="MCN293" s="81"/>
      <c r="MCO293" s="226"/>
      <c r="MCP293" s="69"/>
      <c r="MCQ293" s="240"/>
      <c r="MCR293" s="69"/>
      <c r="MCS293" s="241"/>
      <c r="MCT293" s="242"/>
      <c r="MCU293" s="69"/>
      <c r="MCV293" s="243"/>
      <c r="MCW293" s="69"/>
      <c r="MCX293" s="244"/>
      <c r="MCY293" s="69"/>
      <c r="MCZ293" s="228"/>
      <c r="MDA293" s="229"/>
      <c r="MDB293" s="230"/>
      <c r="MDC293" s="245"/>
      <c r="MDD293" s="230"/>
      <c r="MDE293" s="231"/>
      <c r="MDF293" s="232"/>
      <c r="MDG293" s="233"/>
      <c r="MDH293" s="233"/>
      <c r="MDI293" s="69"/>
      <c r="MDJ293" s="154"/>
      <c r="MDK293" s="97"/>
      <c r="MDL293" s="98"/>
      <c r="MDM293" s="97"/>
      <c r="MDN293" s="99"/>
      <c r="MDO293" s="225"/>
      <c r="MDP293" s="234"/>
      <c r="MDQ293" s="235"/>
      <c r="MDR293" s="236"/>
      <c r="MDS293" s="234"/>
      <c r="MDT293" s="237"/>
      <c r="MDU293" s="238"/>
      <c r="MDV293" s="216"/>
      <c r="MDW293" s="239"/>
      <c r="MDX293" s="239"/>
      <c r="MDY293" s="101"/>
      <c r="MDZ293" s="81"/>
      <c r="MEA293" s="81"/>
      <c r="MEB293" s="226"/>
      <c r="MEC293" s="69"/>
      <c r="MED293" s="240"/>
      <c r="MEE293" s="69"/>
      <c r="MEF293" s="241"/>
      <c r="MEG293" s="242"/>
      <c r="MEH293" s="69"/>
      <c r="MEI293" s="243"/>
      <c r="MEJ293" s="69"/>
      <c r="MEK293" s="244"/>
      <c r="MEL293" s="69"/>
      <c r="MEM293" s="228"/>
      <c r="MEN293" s="229"/>
      <c r="MEO293" s="230"/>
      <c r="MEP293" s="245"/>
      <c r="MEQ293" s="230"/>
      <c r="MER293" s="231"/>
      <c r="MES293" s="232"/>
      <c r="MET293" s="233"/>
      <c r="MEU293" s="233"/>
      <c r="MEV293" s="69"/>
      <c r="MEW293" s="154"/>
      <c r="MEX293" s="97"/>
      <c r="MEY293" s="98"/>
      <c r="MEZ293" s="97"/>
      <c r="MFA293" s="99"/>
      <c r="MFB293" s="225"/>
      <c r="MFC293" s="234"/>
      <c r="MFD293" s="235"/>
      <c r="MFE293" s="236"/>
      <c r="MFF293" s="234"/>
      <c r="MFG293" s="237"/>
      <c r="MFH293" s="238"/>
      <c r="MFI293" s="216"/>
      <c r="MFJ293" s="239"/>
      <c r="MFK293" s="239"/>
      <c r="MFL293" s="101"/>
      <c r="MFM293" s="81"/>
      <c r="MFN293" s="81"/>
      <c r="MFO293" s="226"/>
      <c r="MFP293" s="69"/>
      <c r="MFQ293" s="240"/>
      <c r="MFR293" s="69"/>
      <c r="MFS293" s="241"/>
      <c r="MFT293" s="242"/>
      <c r="MFU293" s="69"/>
      <c r="MFV293" s="243"/>
      <c r="MFW293" s="69"/>
      <c r="MFX293" s="244"/>
      <c r="MFY293" s="69"/>
      <c r="MFZ293" s="228"/>
      <c r="MGA293" s="229"/>
      <c r="MGB293" s="230"/>
      <c r="MGC293" s="245"/>
      <c r="MGD293" s="230"/>
      <c r="MGE293" s="231"/>
      <c r="MGF293" s="232"/>
      <c r="MGG293" s="233"/>
      <c r="MGH293" s="233"/>
      <c r="MGI293" s="69"/>
      <c r="MGJ293" s="154"/>
      <c r="MGK293" s="97"/>
      <c r="MGL293" s="98"/>
      <c r="MGM293" s="97"/>
      <c r="MGN293" s="99"/>
      <c r="MGO293" s="225"/>
      <c r="MGP293" s="234"/>
      <c r="MGQ293" s="235"/>
      <c r="MGR293" s="236"/>
      <c r="MGS293" s="234"/>
      <c r="MGT293" s="237"/>
      <c r="MGU293" s="238"/>
      <c r="MGV293" s="216"/>
      <c r="MGW293" s="239"/>
      <c r="MGX293" s="239"/>
      <c r="MGY293" s="101"/>
      <c r="MGZ293" s="81"/>
      <c r="MHA293" s="81"/>
      <c r="MHB293" s="226"/>
      <c r="MHC293" s="69"/>
      <c r="MHD293" s="240"/>
      <c r="MHE293" s="69"/>
      <c r="MHF293" s="241"/>
      <c r="MHG293" s="242"/>
      <c r="MHH293" s="69"/>
      <c r="MHI293" s="243"/>
      <c r="MHJ293" s="69"/>
      <c r="MHK293" s="244"/>
      <c r="MHL293" s="69"/>
      <c r="MHM293" s="228"/>
      <c r="MHN293" s="229"/>
      <c r="MHO293" s="230"/>
      <c r="MHP293" s="245"/>
      <c r="MHQ293" s="230"/>
      <c r="MHR293" s="231"/>
      <c r="MHS293" s="232"/>
      <c r="MHT293" s="233"/>
      <c r="MHU293" s="233"/>
      <c r="MHV293" s="69"/>
      <c r="MHW293" s="154"/>
      <c r="MHX293" s="97"/>
      <c r="MHY293" s="98"/>
      <c r="MHZ293" s="97"/>
      <c r="MIA293" s="99"/>
      <c r="MIB293" s="225"/>
      <c r="MIC293" s="234"/>
      <c r="MID293" s="235"/>
      <c r="MIE293" s="236"/>
      <c r="MIF293" s="234"/>
      <c r="MIG293" s="237"/>
      <c r="MIH293" s="238"/>
      <c r="MII293" s="216"/>
      <c r="MIJ293" s="239"/>
      <c r="MIK293" s="239"/>
      <c r="MIL293" s="101"/>
      <c r="MIM293" s="81"/>
      <c r="MIN293" s="81"/>
      <c r="MIO293" s="226"/>
      <c r="MIP293" s="69"/>
      <c r="MIQ293" s="240"/>
      <c r="MIR293" s="69"/>
      <c r="MIS293" s="241"/>
      <c r="MIT293" s="242"/>
      <c r="MIU293" s="69"/>
      <c r="MIV293" s="243"/>
      <c r="MIW293" s="69"/>
      <c r="MIX293" s="244"/>
      <c r="MIY293" s="69"/>
      <c r="MIZ293" s="228"/>
      <c r="MJA293" s="229"/>
      <c r="MJB293" s="230"/>
      <c r="MJC293" s="245"/>
      <c r="MJD293" s="230"/>
      <c r="MJE293" s="231"/>
      <c r="MJF293" s="232"/>
      <c r="MJG293" s="233"/>
      <c r="MJH293" s="233"/>
      <c r="MJI293" s="69"/>
      <c r="MJJ293" s="154"/>
      <c r="MJK293" s="97"/>
      <c r="MJL293" s="98"/>
      <c r="MJM293" s="97"/>
      <c r="MJN293" s="99"/>
      <c r="MJO293" s="225"/>
      <c r="MJP293" s="234"/>
      <c r="MJQ293" s="235"/>
      <c r="MJR293" s="236"/>
      <c r="MJS293" s="234"/>
      <c r="MJT293" s="237"/>
      <c r="MJU293" s="238"/>
      <c r="MJV293" s="216"/>
      <c r="MJW293" s="239"/>
      <c r="MJX293" s="239"/>
      <c r="MJY293" s="101"/>
      <c r="MJZ293" s="81"/>
      <c r="MKA293" s="81"/>
      <c r="MKB293" s="226"/>
      <c r="MKC293" s="69"/>
      <c r="MKD293" s="240"/>
      <c r="MKE293" s="69"/>
      <c r="MKF293" s="241"/>
      <c r="MKG293" s="242"/>
      <c r="MKH293" s="69"/>
      <c r="MKI293" s="243"/>
      <c r="MKJ293" s="69"/>
      <c r="MKK293" s="244"/>
      <c r="MKL293" s="69"/>
      <c r="MKM293" s="228"/>
      <c r="MKN293" s="229"/>
      <c r="MKO293" s="230"/>
      <c r="MKP293" s="245"/>
      <c r="MKQ293" s="230"/>
      <c r="MKR293" s="231"/>
      <c r="MKS293" s="232"/>
      <c r="MKT293" s="233"/>
      <c r="MKU293" s="233"/>
      <c r="MKV293" s="69"/>
      <c r="MKW293" s="154"/>
      <c r="MKX293" s="97"/>
      <c r="MKY293" s="98"/>
      <c r="MKZ293" s="97"/>
      <c r="MLA293" s="99"/>
      <c r="MLB293" s="225"/>
      <c r="MLC293" s="234"/>
      <c r="MLD293" s="235"/>
      <c r="MLE293" s="236"/>
      <c r="MLF293" s="234"/>
      <c r="MLG293" s="237"/>
      <c r="MLH293" s="238"/>
      <c r="MLI293" s="216"/>
      <c r="MLJ293" s="239"/>
      <c r="MLK293" s="239"/>
      <c r="MLL293" s="101"/>
      <c r="MLM293" s="81"/>
      <c r="MLN293" s="81"/>
      <c r="MLO293" s="226"/>
      <c r="MLP293" s="69"/>
      <c r="MLQ293" s="240"/>
      <c r="MLR293" s="69"/>
      <c r="MLS293" s="241"/>
      <c r="MLT293" s="242"/>
      <c r="MLU293" s="69"/>
      <c r="MLV293" s="243"/>
      <c r="MLW293" s="69"/>
      <c r="MLX293" s="244"/>
      <c r="MLY293" s="69"/>
      <c r="MLZ293" s="228"/>
      <c r="MMA293" s="229"/>
      <c r="MMB293" s="230"/>
      <c r="MMC293" s="245"/>
      <c r="MMD293" s="230"/>
      <c r="MME293" s="231"/>
      <c r="MMF293" s="232"/>
      <c r="MMG293" s="233"/>
      <c r="MMH293" s="233"/>
      <c r="MMI293" s="69"/>
      <c r="MMJ293" s="154"/>
      <c r="MMK293" s="97"/>
      <c r="MML293" s="98"/>
      <c r="MMM293" s="97"/>
      <c r="MMN293" s="99"/>
      <c r="MMO293" s="225"/>
      <c r="MMP293" s="234"/>
      <c r="MMQ293" s="235"/>
      <c r="MMR293" s="236"/>
      <c r="MMS293" s="234"/>
      <c r="MMT293" s="237"/>
      <c r="MMU293" s="238"/>
      <c r="MMV293" s="216"/>
      <c r="MMW293" s="239"/>
      <c r="MMX293" s="239"/>
      <c r="MMY293" s="101"/>
      <c r="MMZ293" s="81"/>
      <c r="MNA293" s="81"/>
      <c r="MNB293" s="226"/>
      <c r="MNC293" s="69"/>
      <c r="MND293" s="240"/>
      <c r="MNE293" s="69"/>
      <c r="MNF293" s="241"/>
      <c r="MNG293" s="242"/>
      <c r="MNH293" s="69"/>
      <c r="MNI293" s="243"/>
      <c r="MNJ293" s="69"/>
      <c r="MNK293" s="244"/>
      <c r="MNL293" s="69"/>
      <c r="MNM293" s="228"/>
      <c r="MNN293" s="229"/>
      <c r="MNO293" s="230"/>
      <c r="MNP293" s="245"/>
      <c r="MNQ293" s="230"/>
      <c r="MNR293" s="231"/>
      <c r="MNS293" s="232"/>
      <c r="MNT293" s="233"/>
      <c r="MNU293" s="233"/>
      <c r="MNV293" s="69"/>
      <c r="MNW293" s="154"/>
      <c r="MNX293" s="97"/>
      <c r="MNY293" s="98"/>
      <c r="MNZ293" s="97"/>
      <c r="MOA293" s="99"/>
      <c r="MOB293" s="225"/>
      <c r="MOC293" s="234"/>
      <c r="MOD293" s="235"/>
      <c r="MOE293" s="236"/>
      <c r="MOF293" s="234"/>
      <c r="MOG293" s="237"/>
      <c r="MOH293" s="238"/>
      <c r="MOI293" s="216"/>
      <c r="MOJ293" s="239"/>
      <c r="MOK293" s="239"/>
      <c r="MOL293" s="101"/>
      <c r="MOM293" s="81"/>
      <c r="MON293" s="81"/>
      <c r="MOO293" s="226"/>
      <c r="MOP293" s="69"/>
      <c r="MOQ293" s="240"/>
      <c r="MOR293" s="69"/>
      <c r="MOS293" s="241"/>
      <c r="MOT293" s="242"/>
      <c r="MOU293" s="69"/>
      <c r="MOV293" s="243"/>
      <c r="MOW293" s="69"/>
      <c r="MOX293" s="244"/>
      <c r="MOY293" s="69"/>
      <c r="MOZ293" s="228"/>
      <c r="MPA293" s="229"/>
      <c r="MPB293" s="230"/>
      <c r="MPC293" s="245"/>
      <c r="MPD293" s="230"/>
      <c r="MPE293" s="231"/>
      <c r="MPF293" s="232"/>
      <c r="MPG293" s="233"/>
      <c r="MPH293" s="233"/>
      <c r="MPI293" s="69"/>
      <c r="MPJ293" s="154"/>
      <c r="MPK293" s="97"/>
      <c r="MPL293" s="98"/>
      <c r="MPM293" s="97"/>
      <c r="MPN293" s="99"/>
      <c r="MPO293" s="225"/>
      <c r="MPP293" s="234"/>
      <c r="MPQ293" s="235"/>
      <c r="MPR293" s="236"/>
      <c r="MPS293" s="234"/>
      <c r="MPT293" s="237"/>
      <c r="MPU293" s="238"/>
      <c r="MPV293" s="216"/>
      <c r="MPW293" s="239"/>
      <c r="MPX293" s="239"/>
      <c r="MPY293" s="101"/>
      <c r="MPZ293" s="81"/>
      <c r="MQA293" s="81"/>
      <c r="MQB293" s="226"/>
      <c r="MQC293" s="69"/>
      <c r="MQD293" s="240"/>
      <c r="MQE293" s="69"/>
      <c r="MQF293" s="241"/>
      <c r="MQG293" s="242"/>
      <c r="MQH293" s="69"/>
      <c r="MQI293" s="243"/>
      <c r="MQJ293" s="69"/>
      <c r="MQK293" s="244"/>
      <c r="MQL293" s="69"/>
      <c r="MQM293" s="228"/>
      <c r="MQN293" s="229"/>
      <c r="MQO293" s="230"/>
      <c r="MQP293" s="245"/>
      <c r="MQQ293" s="230"/>
      <c r="MQR293" s="231"/>
      <c r="MQS293" s="232"/>
      <c r="MQT293" s="233"/>
      <c r="MQU293" s="233"/>
      <c r="MQV293" s="69"/>
      <c r="MQW293" s="154"/>
      <c r="MQX293" s="97"/>
      <c r="MQY293" s="98"/>
      <c r="MQZ293" s="97"/>
      <c r="MRA293" s="99"/>
      <c r="MRB293" s="225"/>
      <c r="MRC293" s="234"/>
      <c r="MRD293" s="235"/>
      <c r="MRE293" s="236"/>
      <c r="MRF293" s="234"/>
      <c r="MRG293" s="237"/>
      <c r="MRH293" s="238"/>
      <c r="MRI293" s="216"/>
      <c r="MRJ293" s="239"/>
      <c r="MRK293" s="239"/>
      <c r="MRL293" s="101"/>
      <c r="MRM293" s="81"/>
      <c r="MRN293" s="81"/>
      <c r="MRO293" s="226"/>
      <c r="MRP293" s="69"/>
      <c r="MRQ293" s="240"/>
      <c r="MRR293" s="69"/>
      <c r="MRS293" s="241"/>
      <c r="MRT293" s="242"/>
      <c r="MRU293" s="69"/>
      <c r="MRV293" s="243"/>
      <c r="MRW293" s="69"/>
      <c r="MRX293" s="244"/>
      <c r="MRY293" s="69"/>
      <c r="MRZ293" s="228"/>
      <c r="MSA293" s="229"/>
      <c r="MSB293" s="230"/>
      <c r="MSC293" s="245"/>
      <c r="MSD293" s="230"/>
      <c r="MSE293" s="231"/>
      <c r="MSF293" s="232"/>
      <c r="MSG293" s="233"/>
      <c r="MSH293" s="233"/>
      <c r="MSI293" s="69"/>
      <c r="MSJ293" s="154"/>
      <c r="MSK293" s="97"/>
      <c r="MSL293" s="98"/>
      <c r="MSM293" s="97"/>
      <c r="MSN293" s="99"/>
      <c r="MSO293" s="225"/>
      <c r="MSP293" s="234"/>
      <c r="MSQ293" s="235"/>
      <c r="MSR293" s="236"/>
      <c r="MSS293" s="234"/>
      <c r="MST293" s="237"/>
      <c r="MSU293" s="238"/>
      <c r="MSV293" s="216"/>
      <c r="MSW293" s="239"/>
      <c r="MSX293" s="239"/>
      <c r="MSY293" s="101"/>
      <c r="MSZ293" s="81"/>
      <c r="MTA293" s="81"/>
      <c r="MTB293" s="226"/>
      <c r="MTC293" s="69"/>
      <c r="MTD293" s="240"/>
      <c r="MTE293" s="69"/>
      <c r="MTF293" s="241"/>
      <c r="MTG293" s="242"/>
      <c r="MTH293" s="69"/>
      <c r="MTI293" s="243"/>
      <c r="MTJ293" s="69"/>
      <c r="MTK293" s="244"/>
      <c r="MTL293" s="69"/>
      <c r="MTM293" s="228"/>
      <c r="MTN293" s="229"/>
      <c r="MTO293" s="230"/>
      <c r="MTP293" s="245"/>
      <c r="MTQ293" s="230"/>
      <c r="MTR293" s="231"/>
      <c r="MTS293" s="232"/>
      <c r="MTT293" s="233"/>
      <c r="MTU293" s="233"/>
      <c r="MTV293" s="69"/>
      <c r="MTW293" s="154"/>
      <c r="MTX293" s="97"/>
      <c r="MTY293" s="98"/>
      <c r="MTZ293" s="97"/>
      <c r="MUA293" s="99"/>
      <c r="MUB293" s="225"/>
      <c r="MUC293" s="234"/>
      <c r="MUD293" s="235"/>
      <c r="MUE293" s="236"/>
      <c r="MUF293" s="234"/>
      <c r="MUG293" s="237"/>
      <c r="MUH293" s="238"/>
      <c r="MUI293" s="216"/>
      <c r="MUJ293" s="239"/>
      <c r="MUK293" s="239"/>
      <c r="MUL293" s="101"/>
      <c r="MUM293" s="81"/>
      <c r="MUN293" s="81"/>
      <c r="MUO293" s="226"/>
      <c r="MUP293" s="69"/>
      <c r="MUQ293" s="240"/>
      <c r="MUR293" s="69"/>
      <c r="MUS293" s="241"/>
      <c r="MUT293" s="242"/>
      <c r="MUU293" s="69"/>
      <c r="MUV293" s="243"/>
      <c r="MUW293" s="69"/>
      <c r="MUX293" s="244"/>
      <c r="MUY293" s="69"/>
      <c r="MUZ293" s="228"/>
      <c r="MVA293" s="229"/>
      <c r="MVB293" s="230"/>
      <c r="MVC293" s="245"/>
      <c r="MVD293" s="230"/>
      <c r="MVE293" s="231"/>
      <c r="MVF293" s="232"/>
      <c r="MVG293" s="233"/>
      <c r="MVH293" s="233"/>
      <c r="MVI293" s="69"/>
      <c r="MVJ293" s="154"/>
      <c r="MVK293" s="97"/>
      <c r="MVL293" s="98"/>
      <c r="MVM293" s="97"/>
      <c r="MVN293" s="99"/>
      <c r="MVO293" s="225"/>
      <c r="MVP293" s="234"/>
      <c r="MVQ293" s="235"/>
      <c r="MVR293" s="236"/>
      <c r="MVS293" s="234"/>
      <c r="MVT293" s="237"/>
      <c r="MVU293" s="238"/>
      <c r="MVV293" s="216"/>
      <c r="MVW293" s="239"/>
      <c r="MVX293" s="239"/>
      <c r="MVY293" s="101"/>
      <c r="MVZ293" s="81"/>
      <c r="MWA293" s="81"/>
      <c r="MWB293" s="226"/>
      <c r="MWC293" s="69"/>
      <c r="MWD293" s="240"/>
      <c r="MWE293" s="69"/>
      <c r="MWF293" s="241"/>
      <c r="MWG293" s="242"/>
      <c r="MWH293" s="69"/>
      <c r="MWI293" s="243"/>
      <c r="MWJ293" s="69"/>
      <c r="MWK293" s="244"/>
      <c r="MWL293" s="69"/>
      <c r="MWM293" s="228"/>
      <c r="MWN293" s="229"/>
      <c r="MWO293" s="230"/>
      <c r="MWP293" s="245"/>
      <c r="MWQ293" s="230"/>
      <c r="MWR293" s="231"/>
      <c r="MWS293" s="232"/>
      <c r="MWT293" s="233"/>
      <c r="MWU293" s="233"/>
      <c r="MWV293" s="69"/>
      <c r="MWW293" s="154"/>
      <c r="MWX293" s="97"/>
      <c r="MWY293" s="98"/>
      <c r="MWZ293" s="97"/>
      <c r="MXA293" s="99"/>
      <c r="MXB293" s="225"/>
      <c r="MXC293" s="234"/>
      <c r="MXD293" s="235"/>
      <c r="MXE293" s="236"/>
      <c r="MXF293" s="234"/>
      <c r="MXG293" s="237"/>
      <c r="MXH293" s="238"/>
      <c r="MXI293" s="216"/>
      <c r="MXJ293" s="239"/>
      <c r="MXK293" s="239"/>
      <c r="MXL293" s="101"/>
      <c r="MXM293" s="81"/>
      <c r="MXN293" s="81"/>
      <c r="MXO293" s="226"/>
      <c r="MXP293" s="69"/>
      <c r="MXQ293" s="240"/>
      <c r="MXR293" s="69"/>
      <c r="MXS293" s="241"/>
      <c r="MXT293" s="242"/>
      <c r="MXU293" s="69"/>
      <c r="MXV293" s="243"/>
      <c r="MXW293" s="69"/>
      <c r="MXX293" s="244"/>
      <c r="MXY293" s="69"/>
      <c r="MXZ293" s="228"/>
      <c r="MYA293" s="229"/>
      <c r="MYB293" s="230"/>
      <c r="MYC293" s="245"/>
      <c r="MYD293" s="230"/>
      <c r="MYE293" s="231"/>
      <c r="MYF293" s="232"/>
      <c r="MYG293" s="233"/>
      <c r="MYH293" s="233"/>
      <c r="MYI293" s="69"/>
      <c r="MYJ293" s="154"/>
      <c r="MYK293" s="97"/>
      <c r="MYL293" s="98"/>
      <c r="MYM293" s="97"/>
      <c r="MYN293" s="99"/>
      <c r="MYO293" s="225"/>
      <c r="MYP293" s="234"/>
      <c r="MYQ293" s="235"/>
      <c r="MYR293" s="236"/>
      <c r="MYS293" s="234"/>
      <c r="MYT293" s="237"/>
      <c r="MYU293" s="238"/>
      <c r="MYV293" s="216"/>
      <c r="MYW293" s="239"/>
      <c r="MYX293" s="239"/>
      <c r="MYY293" s="101"/>
      <c r="MYZ293" s="81"/>
      <c r="MZA293" s="81"/>
      <c r="MZB293" s="226"/>
      <c r="MZC293" s="69"/>
      <c r="MZD293" s="240"/>
      <c r="MZE293" s="69"/>
      <c r="MZF293" s="241"/>
      <c r="MZG293" s="242"/>
      <c r="MZH293" s="69"/>
      <c r="MZI293" s="243"/>
      <c r="MZJ293" s="69"/>
      <c r="MZK293" s="244"/>
      <c r="MZL293" s="69"/>
      <c r="MZM293" s="228"/>
      <c r="MZN293" s="229"/>
      <c r="MZO293" s="230"/>
      <c r="MZP293" s="245"/>
      <c r="MZQ293" s="230"/>
      <c r="MZR293" s="231"/>
      <c r="MZS293" s="232"/>
      <c r="MZT293" s="233"/>
      <c r="MZU293" s="233"/>
      <c r="MZV293" s="69"/>
      <c r="MZW293" s="154"/>
      <c r="MZX293" s="97"/>
      <c r="MZY293" s="98"/>
      <c r="MZZ293" s="97"/>
      <c r="NAA293" s="99"/>
      <c r="NAB293" s="225"/>
      <c r="NAC293" s="234"/>
      <c r="NAD293" s="235"/>
      <c r="NAE293" s="236"/>
      <c r="NAF293" s="234"/>
      <c r="NAG293" s="237"/>
      <c r="NAH293" s="238"/>
      <c r="NAI293" s="216"/>
      <c r="NAJ293" s="239"/>
      <c r="NAK293" s="239"/>
      <c r="NAL293" s="101"/>
      <c r="NAM293" s="81"/>
      <c r="NAN293" s="81"/>
      <c r="NAO293" s="226"/>
      <c r="NAP293" s="69"/>
      <c r="NAQ293" s="240"/>
      <c r="NAR293" s="69"/>
      <c r="NAS293" s="241"/>
      <c r="NAT293" s="242"/>
      <c r="NAU293" s="69"/>
      <c r="NAV293" s="243"/>
      <c r="NAW293" s="69"/>
      <c r="NAX293" s="244"/>
      <c r="NAY293" s="69"/>
      <c r="NAZ293" s="228"/>
      <c r="NBA293" s="229"/>
      <c r="NBB293" s="230"/>
      <c r="NBC293" s="245"/>
      <c r="NBD293" s="230"/>
      <c r="NBE293" s="231"/>
      <c r="NBF293" s="232"/>
      <c r="NBG293" s="233"/>
      <c r="NBH293" s="233"/>
      <c r="NBI293" s="69"/>
      <c r="NBJ293" s="154"/>
      <c r="NBK293" s="97"/>
      <c r="NBL293" s="98"/>
      <c r="NBM293" s="97"/>
      <c r="NBN293" s="99"/>
      <c r="NBO293" s="225"/>
      <c r="NBP293" s="234"/>
      <c r="NBQ293" s="235"/>
      <c r="NBR293" s="236"/>
      <c r="NBS293" s="234"/>
      <c r="NBT293" s="237"/>
      <c r="NBU293" s="238"/>
      <c r="NBV293" s="216"/>
      <c r="NBW293" s="239"/>
      <c r="NBX293" s="239"/>
      <c r="NBY293" s="101"/>
      <c r="NBZ293" s="81"/>
      <c r="NCA293" s="81"/>
      <c r="NCB293" s="226"/>
      <c r="NCC293" s="69"/>
      <c r="NCD293" s="240"/>
      <c r="NCE293" s="69"/>
      <c r="NCF293" s="241"/>
      <c r="NCG293" s="242"/>
      <c r="NCH293" s="69"/>
      <c r="NCI293" s="243"/>
      <c r="NCJ293" s="69"/>
      <c r="NCK293" s="244"/>
      <c r="NCL293" s="69"/>
      <c r="NCM293" s="228"/>
      <c r="NCN293" s="229"/>
      <c r="NCO293" s="230"/>
      <c r="NCP293" s="245"/>
      <c r="NCQ293" s="230"/>
      <c r="NCR293" s="231"/>
      <c r="NCS293" s="232"/>
      <c r="NCT293" s="233"/>
      <c r="NCU293" s="233"/>
      <c r="NCV293" s="69"/>
      <c r="NCW293" s="154"/>
      <c r="NCX293" s="97"/>
      <c r="NCY293" s="98"/>
      <c r="NCZ293" s="97"/>
      <c r="NDA293" s="99"/>
      <c r="NDB293" s="225"/>
      <c r="NDC293" s="234"/>
      <c r="NDD293" s="235"/>
      <c r="NDE293" s="236"/>
      <c r="NDF293" s="234"/>
      <c r="NDG293" s="237"/>
      <c r="NDH293" s="238"/>
      <c r="NDI293" s="216"/>
      <c r="NDJ293" s="239"/>
      <c r="NDK293" s="239"/>
      <c r="NDL293" s="101"/>
      <c r="NDM293" s="81"/>
      <c r="NDN293" s="81"/>
      <c r="NDO293" s="226"/>
      <c r="NDP293" s="69"/>
      <c r="NDQ293" s="240"/>
      <c r="NDR293" s="69"/>
      <c r="NDS293" s="241"/>
      <c r="NDT293" s="242"/>
      <c r="NDU293" s="69"/>
      <c r="NDV293" s="243"/>
      <c r="NDW293" s="69"/>
      <c r="NDX293" s="244"/>
      <c r="NDY293" s="69"/>
      <c r="NDZ293" s="228"/>
      <c r="NEA293" s="229"/>
      <c r="NEB293" s="230"/>
      <c r="NEC293" s="245"/>
      <c r="NED293" s="230"/>
      <c r="NEE293" s="231"/>
      <c r="NEF293" s="232"/>
      <c r="NEG293" s="233"/>
      <c r="NEH293" s="233"/>
      <c r="NEI293" s="69"/>
      <c r="NEJ293" s="154"/>
      <c r="NEK293" s="97"/>
      <c r="NEL293" s="98"/>
      <c r="NEM293" s="97"/>
      <c r="NEN293" s="99"/>
      <c r="NEO293" s="225"/>
      <c r="NEP293" s="234"/>
      <c r="NEQ293" s="235"/>
      <c r="NER293" s="236"/>
      <c r="NES293" s="234"/>
      <c r="NET293" s="237"/>
      <c r="NEU293" s="238"/>
      <c r="NEV293" s="216"/>
      <c r="NEW293" s="239"/>
      <c r="NEX293" s="239"/>
      <c r="NEY293" s="101"/>
      <c r="NEZ293" s="81"/>
      <c r="NFA293" s="81"/>
      <c r="NFB293" s="226"/>
      <c r="NFC293" s="69"/>
      <c r="NFD293" s="240"/>
      <c r="NFE293" s="69"/>
      <c r="NFF293" s="241"/>
      <c r="NFG293" s="242"/>
      <c r="NFH293" s="69"/>
      <c r="NFI293" s="243"/>
      <c r="NFJ293" s="69"/>
      <c r="NFK293" s="244"/>
      <c r="NFL293" s="69"/>
      <c r="NFM293" s="228"/>
      <c r="NFN293" s="229"/>
      <c r="NFO293" s="230"/>
      <c r="NFP293" s="245"/>
      <c r="NFQ293" s="230"/>
      <c r="NFR293" s="231"/>
      <c r="NFS293" s="232"/>
      <c r="NFT293" s="233"/>
      <c r="NFU293" s="233"/>
      <c r="NFV293" s="69"/>
      <c r="NFW293" s="154"/>
      <c r="NFX293" s="97"/>
      <c r="NFY293" s="98"/>
      <c r="NFZ293" s="97"/>
      <c r="NGA293" s="99"/>
      <c r="NGB293" s="225"/>
      <c r="NGC293" s="234"/>
      <c r="NGD293" s="235"/>
      <c r="NGE293" s="236"/>
      <c r="NGF293" s="234"/>
      <c r="NGG293" s="237"/>
      <c r="NGH293" s="238"/>
      <c r="NGI293" s="216"/>
      <c r="NGJ293" s="239"/>
      <c r="NGK293" s="239"/>
      <c r="NGL293" s="101"/>
      <c r="NGM293" s="81"/>
      <c r="NGN293" s="81"/>
      <c r="NGO293" s="226"/>
      <c r="NGP293" s="69"/>
      <c r="NGQ293" s="240"/>
      <c r="NGR293" s="69"/>
      <c r="NGS293" s="241"/>
      <c r="NGT293" s="242"/>
      <c r="NGU293" s="69"/>
      <c r="NGV293" s="243"/>
      <c r="NGW293" s="69"/>
      <c r="NGX293" s="244"/>
      <c r="NGY293" s="69"/>
      <c r="NGZ293" s="228"/>
      <c r="NHA293" s="229"/>
      <c r="NHB293" s="230"/>
      <c r="NHC293" s="245"/>
      <c r="NHD293" s="230"/>
      <c r="NHE293" s="231"/>
      <c r="NHF293" s="232"/>
      <c r="NHG293" s="233"/>
      <c r="NHH293" s="233"/>
      <c r="NHI293" s="69"/>
      <c r="NHJ293" s="154"/>
      <c r="NHK293" s="97"/>
      <c r="NHL293" s="98"/>
      <c r="NHM293" s="97"/>
      <c r="NHN293" s="99"/>
      <c r="NHO293" s="225"/>
      <c r="NHP293" s="234"/>
      <c r="NHQ293" s="235"/>
      <c r="NHR293" s="236"/>
      <c r="NHS293" s="234"/>
      <c r="NHT293" s="237"/>
      <c r="NHU293" s="238"/>
      <c r="NHV293" s="216"/>
      <c r="NHW293" s="239"/>
      <c r="NHX293" s="239"/>
      <c r="NHY293" s="101"/>
      <c r="NHZ293" s="81"/>
      <c r="NIA293" s="81"/>
      <c r="NIB293" s="226"/>
      <c r="NIC293" s="69"/>
      <c r="NID293" s="240"/>
      <c r="NIE293" s="69"/>
      <c r="NIF293" s="241"/>
      <c r="NIG293" s="242"/>
      <c r="NIH293" s="69"/>
      <c r="NII293" s="243"/>
      <c r="NIJ293" s="69"/>
      <c r="NIK293" s="244"/>
      <c r="NIL293" s="69"/>
      <c r="NIM293" s="228"/>
      <c r="NIN293" s="229"/>
      <c r="NIO293" s="230"/>
      <c r="NIP293" s="245"/>
      <c r="NIQ293" s="230"/>
      <c r="NIR293" s="231"/>
      <c r="NIS293" s="232"/>
      <c r="NIT293" s="233"/>
      <c r="NIU293" s="233"/>
      <c r="NIV293" s="69"/>
      <c r="NIW293" s="154"/>
      <c r="NIX293" s="97"/>
      <c r="NIY293" s="98"/>
      <c r="NIZ293" s="97"/>
      <c r="NJA293" s="99"/>
      <c r="NJB293" s="225"/>
      <c r="NJC293" s="234"/>
      <c r="NJD293" s="235"/>
      <c r="NJE293" s="236"/>
      <c r="NJF293" s="234"/>
      <c r="NJG293" s="237"/>
      <c r="NJH293" s="238"/>
      <c r="NJI293" s="216"/>
      <c r="NJJ293" s="239"/>
      <c r="NJK293" s="239"/>
      <c r="NJL293" s="101"/>
      <c r="NJM293" s="81"/>
      <c r="NJN293" s="81"/>
      <c r="NJO293" s="226"/>
      <c r="NJP293" s="69"/>
      <c r="NJQ293" s="240"/>
      <c r="NJR293" s="69"/>
      <c r="NJS293" s="241"/>
      <c r="NJT293" s="242"/>
      <c r="NJU293" s="69"/>
      <c r="NJV293" s="243"/>
      <c r="NJW293" s="69"/>
      <c r="NJX293" s="244"/>
      <c r="NJY293" s="69"/>
      <c r="NJZ293" s="228"/>
      <c r="NKA293" s="229"/>
      <c r="NKB293" s="230"/>
      <c r="NKC293" s="245"/>
      <c r="NKD293" s="230"/>
      <c r="NKE293" s="231"/>
      <c r="NKF293" s="232"/>
      <c r="NKG293" s="233"/>
      <c r="NKH293" s="233"/>
      <c r="NKI293" s="69"/>
      <c r="NKJ293" s="154"/>
      <c r="NKK293" s="97"/>
      <c r="NKL293" s="98"/>
      <c r="NKM293" s="97"/>
      <c r="NKN293" s="99"/>
      <c r="NKO293" s="225"/>
      <c r="NKP293" s="234"/>
      <c r="NKQ293" s="235"/>
      <c r="NKR293" s="236"/>
      <c r="NKS293" s="234"/>
      <c r="NKT293" s="237"/>
      <c r="NKU293" s="238"/>
      <c r="NKV293" s="216"/>
      <c r="NKW293" s="239"/>
      <c r="NKX293" s="239"/>
      <c r="NKY293" s="101"/>
      <c r="NKZ293" s="81"/>
      <c r="NLA293" s="81"/>
      <c r="NLB293" s="226"/>
      <c r="NLC293" s="69"/>
      <c r="NLD293" s="240"/>
      <c r="NLE293" s="69"/>
      <c r="NLF293" s="241"/>
      <c r="NLG293" s="242"/>
      <c r="NLH293" s="69"/>
      <c r="NLI293" s="243"/>
      <c r="NLJ293" s="69"/>
      <c r="NLK293" s="244"/>
      <c r="NLL293" s="69"/>
      <c r="NLM293" s="228"/>
      <c r="NLN293" s="229"/>
      <c r="NLO293" s="230"/>
      <c r="NLP293" s="245"/>
      <c r="NLQ293" s="230"/>
      <c r="NLR293" s="231"/>
      <c r="NLS293" s="232"/>
      <c r="NLT293" s="233"/>
      <c r="NLU293" s="233"/>
      <c r="NLV293" s="69"/>
      <c r="NLW293" s="154"/>
      <c r="NLX293" s="97"/>
      <c r="NLY293" s="98"/>
      <c r="NLZ293" s="97"/>
      <c r="NMA293" s="99"/>
      <c r="NMB293" s="225"/>
      <c r="NMC293" s="234"/>
      <c r="NMD293" s="235"/>
      <c r="NME293" s="236"/>
      <c r="NMF293" s="234"/>
      <c r="NMG293" s="237"/>
      <c r="NMH293" s="238"/>
      <c r="NMI293" s="216"/>
      <c r="NMJ293" s="239"/>
      <c r="NMK293" s="239"/>
      <c r="NML293" s="101"/>
      <c r="NMM293" s="81"/>
      <c r="NMN293" s="81"/>
      <c r="NMO293" s="226"/>
      <c r="NMP293" s="69"/>
      <c r="NMQ293" s="240"/>
      <c r="NMR293" s="69"/>
      <c r="NMS293" s="241"/>
      <c r="NMT293" s="242"/>
      <c r="NMU293" s="69"/>
      <c r="NMV293" s="243"/>
      <c r="NMW293" s="69"/>
      <c r="NMX293" s="244"/>
      <c r="NMY293" s="69"/>
      <c r="NMZ293" s="228"/>
      <c r="NNA293" s="229"/>
      <c r="NNB293" s="230"/>
      <c r="NNC293" s="245"/>
      <c r="NND293" s="230"/>
      <c r="NNE293" s="231"/>
      <c r="NNF293" s="232"/>
      <c r="NNG293" s="233"/>
      <c r="NNH293" s="233"/>
      <c r="NNI293" s="69"/>
      <c r="NNJ293" s="154"/>
      <c r="NNK293" s="97"/>
      <c r="NNL293" s="98"/>
      <c r="NNM293" s="97"/>
      <c r="NNN293" s="99"/>
      <c r="NNO293" s="225"/>
      <c r="NNP293" s="234"/>
      <c r="NNQ293" s="235"/>
      <c r="NNR293" s="236"/>
      <c r="NNS293" s="234"/>
      <c r="NNT293" s="237"/>
      <c r="NNU293" s="238"/>
      <c r="NNV293" s="216"/>
      <c r="NNW293" s="239"/>
      <c r="NNX293" s="239"/>
      <c r="NNY293" s="101"/>
      <c r="NNZ293" s="81"/>
      <c r="NOA293" s="81"/>
      <c r="NOB293" s="226"/>
      <c r="NOC293" s="69"/>
      <c r="NOD293" s="240"/>
      <c r="NOE293" s="69"/>
      <c r="NOF293" s="241"/>
      <c r="NOG293" s="242"/>
      <c r="NOH293" s="69"/>
      <c r="NOI293" s="243"/>
      <c r="NOJ293" s="69"/>
      <c r="NOK293" s="244"/>
      <c r="NOL293" s="69"/>
      <c r="NOM293" s="228"/>
      <c r="NON293" s="229"/>
      <c r="NOO293" s="230"/>
      <c r="NOP293" s="245"/>
      <c r="NOQ293" s="230"/>
      <c r="NOR293" s="231"/>
      <c r="NOS293" s="232"/>
      <c r="NOT293" s="233"/>
      <c r="NOU293" s="233"/>
      <c r="NOV293" s="69"/>
      <c r="NOW293" s="154"/>
      <c r="NOX293" s="97"/>
      <c r="NOY293" s="98"/>
      <c r="NOZ293" s="97"/>
      <c r="NPA293" s="99"/>
      <c r="NPB293" s="225"/>
      <c r="NPC293" s="234"/>
      <c r="NPD293" s="235"/>
      <c r="NPE293" s="236"/>
      <c r="NPF293" s="234"/>
      <c r="NPG293" s="237"/>
      <c r="NPH293" s="238"/>
      <c r="NPI293" s="216"/>
      <c r="NPJ293" s="239"/>
      <c r="NPK293" s="239"/>
      <c r="NPL293" s="101"/>
      <c r="NPM293" s="81"/>
      <c r="NPN293" s="81"/>
      <c r="NPO293" s="226"/>
      <c r="NPP293" s="69"/>
      <c r="NPQ293" s="240"/>
      <c r="NPR293" s="69"/>
      <c r="NPS293" s="241"/>
      <c r="NPT293" s="242"/>
      <c r="NPU293" s="69"/>
      <c r="NPV293" s="243"/>
      <c r="NPW293" s="69"/>
      <c r="NPX293" s="244"/>
      <c r="NPY293" s="69"/>
      <c r="NPZ293" s="228"/>
      <c r="NQA293" s="229"/>
      <c r="NQB293" s="230"/>
      <c r="NQC293" s="245"/>
      <c r="NQD293" s="230"/>
      <c r="NQE293" s="231"/>
      <c r="NQF293" s="232"/>
      <c r="NQG293" s="233"/>
      <c r="NQH293" s="233"/>
      <c r="NQI293" s="69"/>
      <c r="NQJ293" s="154"/>
      <c r="NQK293" s="97"/>
      <c r="NQL293" s="98"/>
      <c r="NQM293" s="97"/>
      <c r="NQN293" s="99"/>
      <c r="NQO293" s="225"/>
      <c r="NQP293" s="234"/>
      <c r="NQQ293" s="235"/>
      <c r="NQR293" s="236"/>
      <c r="NQS293" s="234"/>
      <c r="NQT293" s="237"/>
      <c r="NQU293" s="238"/>
      <c r="NQV293" s="216"/>
      <c r="NQW293" s="239"/>
      <c r="NQX293" s="239"/>
      <c r="NQY293" s="101"/>
      <c r="NQZ293" s="81"/>
      <c r="NRA293" s="81"/>
      <c r="NRB293" s="226"/>
      <c r="NRC293" s="69"/>
      <c r="NRD293" s="240"/>
      <c r="NRE293" s="69"/>
      <c r="NRF293" s="241"/>
      <c r="NRG293" s="242"/>
      <c r="NRH293" s="69"/>
      <c r="NRI293" s="243"/>
      <c r="NRJ293" s="69"/>
      <c r="NRK293" s="244"/>
      <c r="NRL293" s="69"/>
      <c r="NRM293" s="228"/>
      <c r="NRN293" s="229"/>
      <c r="NRO293" s="230"/>
      <c r="NRP293" s="245"/>
      <c r="NRQ293" s="230"/>
      <c r="NRR293" s="231"/>
      <c r="NRS293" s="232"/>
      <c r="NRT293" s="233"/>
      <c r="NRU293" s="233"/>
      <c r="NRV293" s="69"/>
      <c r="NRW293" s="154"/>
      <c r="NRX293" s="97"/>
      <c r="NRY293" s="98"/>
      <c r="NRZ293" s="97"/>
      <c r="NSA293" s="99"/>
      <c r="NSB293" s="225"/>
      <c r="NSC293" s="234"/>
      <c r="NSD293" s="235"/>
      <c r="NSE293" s="236"/>
      <c r="NSF293" s="234"/>
      <c r="NSG293" s="237"/>
      <c r="NSH293" s="238"/>
      <c r="NSI293" s="216"/>
      <c r="NSJ293" s="239"/>
      <c r="NSK293" s="239"/>
      <c r="NSL293" s="101"/>
      <c r="NSM293" s="81"/>
      <c r="NSN293" s="81"/>
      <c r="NSO293" s="226"/>
      <c r="NSP293" s="69"/>
      <c r="NSQ293" s="240"/>
      <c r="NSR293" s="69"/>
      <c r="NSS293" s="241"/>
      <c r="NST293" s="242"/>
      <c r="NSU293" s="69"/>
      <c r="NSV293" s="243"/>
      <c r="NSW293" s="69"/>
      <c r="NSX293" s="244"/>
      <c r="NSY293" s="69"/>
      <c r="NSZ293" s="228"/>
      <c r="NTA293" s="229"/>
      <c r="NTB293" s="230"/>
      <c r="NTC293" s="245"/>
      <c r="NTD293" s="230"/>
      <c r="NTE293" s="231"/>
      <c r="NTF293" s="232"/>
      <c r="NTG293" s="233"/>
      <c r="NTH293" s="233"/>
      <c r="NTI293" s="69"/>
      <c r="NTJ293" s="154"/>
      <c r="NTK293" s="97"/>
      <c r="NTL293" s="98"/>
      <c r="NTM293" s="97"/>
      <c r="NTN293" s="99"/>
      <c r="NTO293" s="225"/>
      <c r="NTP293" s="234"/>
      <c r="NTQ293" s="235"/>
      <c r="NTR293" s="236"/>
      <c r="NTS293" s="234"/>
      <c r="NTT293" s="237"/>
      <c r="NTU293" s="238"/>
      <c r="NTV293" s="216"/>
      <c r="NTW293" s="239"/>
      <c r="NTX293" s="239"/>
      <c r="NTY293" s="101"/>
      <c r="NTZ293" s="81"/>
      <c r="NUA293" s="81"/>
      <c r="NUB293" s="226"/>
      <c r="NUC293" s="69"/>
      <c r="NUD293" s="240"/>
      <c r="NUE293" s="69"/>
      <c r="NUF293" s="241"/>
      <c r="NUG293" s="242"/>
      <c r="NUH293" s="69"/>
      <c r="NUI293" s="243"/>
      <c r="NUJ293" s="69"/>
      <c r="NUK293" s="244"/>
      <c r="NUL293" s="69"/>
      <c r="NUM293" s="228"/>
      <c r="NUN293" s="229"/>
      <c r="NUO293" s="230"/>
      <c r="NUP293" s="245"/>
      <c r="NUQ293" s="230"/>
      <c r="NUR293" s="231"/>
      <c r="NUS293" s="232"/>
      <c r="NUT293" s="233"/>
      <c r="NUU293" s="233"/>
      <c r="NUV293" s="69"/>
      <c r="NUW293" s="154"/>
      <c r="NUX293" s="97"/>
      <c r="NUY293" s="98"/>
      <c r="NUZ293" s="97"/>
      <c r="NVA293" s="99"/>
      <c r="NVB293" s="225"/>
      <c r="NVC293" s="234"/>
      <c r="NVD293" s="235"/>
      <c r="NVE293" s="236"/>
      <c r="NVF293" s="234"/>
      <c r="NVG293" s="237"/>
      <c r="NVH293" s="238"/>
      <c r="NVI293" s="216"/>
      <c r="NVJ293" s="239"/>
      <c r="NVK293" s="239"/>
      <c r="NVL293" s="101"/>
      <c r="NVM293" s="81"/>
      <c r="NVN293" s="81"/>
      <c r="NVO293" s="226"/>
      <c r="NVP293" s="69"/>
      <c r="NVQ293" s="240"/>
      <c r="NVR293" s="69"/>
      <c r="NVS293" s="241"/>
      <c r="NVT293" s="242"/>
      <c r="NVU293" s="69"/>
      <c r="NVV293" s="243"/>
      <c r="NVW293" s="69"/>
      <c r="NVX293" s="244"/>
      <c r="NVY293" s="69"/>
      <c r="NVZ293" s="228"/>
      <c r="NWA293" s="229"/>
      <c r="NWB293" s="230"/>
      <c r="NWC293" s="245"/>
      <c r="NWD293" s="230"/>
      <c r="NWE293" s="231"/>
      <c r="NWF293" s="232"/>
      <c r="NWG293" s="233"/>
      <c r="NWH293" s="233"/>
      <c r="NWI293" s="69"/>
      <c r="NWJ293" s="154"/>
      <c r="NWK293" s="97"/>
      <c r="NWL293" s="98"/>
      <c r="NWM293" s="97"/>
      <c r="NWN293" s="99"/>
      <c r="NWO293" s="225"/>
      <c r="NWP293" s="234"/>
      <c r="NWQ293" s="235"/>
      <c r="NWR293" s="236"/>
      <c r="NWS293" s="234"/>
      <c r="NWT293" s="237"/>
      <c r="NWU293" s="238"/>
      <c r="NWV293" s="216"/>
      <c r="NWW293" s="239"/>
      <c r="NWX293" s="239"/>
      <c r="NWY293" s="101"/>
      <c r="NWZ293" s="81"/>
      <c r="NXA293" s="81"/>
      <c r="NXB293" s="226"/>
      <c r="NXC293" s="69"/>
      <c r="NXD293" s="240"/>
      <c r="NXE293" s="69"/>
      <c r="NXF293" s="241"/>
      <c r="NXG293" s="242"/>
      <c r="NXH293" s="69"/>
      <c r="NXI293" s="243"/>
      <c r="NXJ293" s="69"/>
      <c r="NXK293" s="244"/>
      <c r="NXL293" s="69"/>
      <c r="NXM293" s="228"/>
      <c r="NXN293" s="229"/>
      <c r="NXO293" s="230"/>
      <c r="NXP293" s="245"/>
      <c r="NXQ293" s="230"/>
      <c r="NXR293" s="231"/>
      <c r="NXS293" s="232"/>
      <c r="NXT293" s="233"/>
      <c r="NXU293" s="233"/>
      <c r="NXV293" s="69"/>
      <c r="NXW293" s="154"/>
      <c r="NXX293" s="97"/>
      <c r="NXY293" s="98"/>
      <c r="NXZ293" s="97"/>
      <c r="NYA293" s="99"/>
      <c r="NYB293" s="225"/>
      <c r="NYC293" s="234"/>
      <c r="NYD293" s="235"/>
      <c r="NYE293" s="236"/>
      <c r="NYF293" s="234"/>
      <c r="NYG293" s="237"/>
      <c r="NYH293" s="238"/>
      <c r="NYI293" s="216"/>
      <c r="NYJ293" s="239"/>
      <c r="NYK293" s="239"/>
      <c r="NYL293" s="101"/>
      <c r="NYM293" s="81"/>
      <c r="NYN293" s="81"/>
      <c r="NYO293" s="226"/>
      <c r="NYP293" s="69"/>
      <c r="NYQ293" s="240"/>
      <c r="NYR293" s="69"/>
      <c r="NYS293" s="241"/>
      <c r="NYT293" s="242"/>
      <c r="NYU293" s="69"/>
      <c r="NYV293" s="243"/>
      <c r="NYW293" s="69"/>
      <c r="NYX293" s="244"/>
      <c r="NYY293" s="69"/>
      <c r="NYZ293" s="228"/>
      <c r="NZA293" s="229"/>
      <c r="NZB293" s="230"/>
      <c r="NZC293" s="245"/>
      <c r="NZD293" s="230"/>
      <c r="NZE293" s="231"/>
      <c r="NZF293" s="232"/>
      <c r="NZG293" s="233"/>
      <c r="NZH293" s="233"/>
      <c r="NZI293" s="69"/>
      <c r="NZJ293" s="154"/>
      <c r="NZK293" s="97"/>
      <c r="NZL293" s="98"/>
      <c r="NZM293" s="97"/>
      <c r="NZN293" s="99"/>
      <c r="NZO293" s="225"/>
      <c r="NZP293" s="234"/>
      <c r="NZQ293" s="235"/>
      <c r="NZR293" s="236"/>
      <c r="NZS293" s="234"/>
      <c r="NZT293" s="237"/>
      <c r="NZU293" s="238"/>
      <c r="NZV293" s="216"/>
      <c r="NZW293" s="239"/>
      <c r="NZX293" s="239"/>
      <c r="NZY293" s="101"/>
      <c r="NZZ293" s="81"/>
      <c r="OAA293" s="81"/>
      <c r="OAB293" s="226"/>
      <c r="OAC293" s="69"/>
      <c r="OAD293" s="240"/>
      <c r="OAE293" s="69"/>
      <c r="OAF293" s="241"/>
      <c r="OAG293" s="242"/>
      <c r="OAH293" s="69"/>
      <c r="OAI293" s="243"/>
      <c r="OAJ293" s="69"/>
      <c r="OAK293" s="244"/>
      <c r="OAL293" s="69"/>
      <c r="OAM293" s="228"/>
      <c r="OAN293" s="229"/>
      <c r="OAO293" s="230"/>
      <c r="OAP293" s="245"/>
      <c r="OAQ293" s="230"/>
      <c r="OAR293" s="231"/>
      <c r="OAS293" s="232"/>
      <c r="OAT293" s="233"/>
      <c r="OAU293" s="233"/>
      <c r="OAV293" s="69"/>
      <c r="OAW293" s="154"/>
      <c r="OAX293" s="97"/>
      <c r="OAY293" s="98"/>
      <c r="OAZ293" s="97"/>
      <c r="OBA293" s="99"/>
      <c r="OBB293" s="225"/>
      <c r="OBC293" s="234"/>
      <c r="OBD293" s="235"/>
      <c r="OBE293" s="236"/>
      <c r="OBF293" s="234"/>
      <c r="OBG293" s="237"/>
      <c r="OBH293" s="238"/>
      <c r="OBI293" s="216"/>
      <c r="OBJ293" s="239"/>
      <c r="OBK293" s="239"/>
      <c r="OBL293" s="101"/>
      <c r="OBM293" s="81"/>
      <c r="OBN293" s="81"/>
      <c r="OBO293" s="226"/>
      <c r="OBP293" s="69"/>
      <c r="OBQ293" s="240"/>
      <c r="OBR293" s="69"/>
      <c r="OBS293" s="241"/>
      <c r="OBT293" s="242"/>
      <c r="OBU293" s="69"/>
      <c r="OBV293" s="243"/>
      <c r="OBW293" s="69"/>
      <c r="OBX293" s="244"/>
      <c r="OBY293" s="69"/>
      <c r="OBZ293" s="228"/>
      <c r="OCA293" s="229"/>
      <c r="OCB293" s="230"/>
      <c r="OCC293" s="245"/>
      <c r="OCD293" s="230"/>
      <c r="OCE293" s="231"/>
      <c r="OCF293" s="232"/>
      <c r="OCG293" s="233"/>
      <c r="OCH293" s="233"/>
      <c r="OCI293" s="69"/>
      <c r="OCJ293" s="154"/>
      <c r="OCK293" s="97"/>
      <c r="OCL293" s="98"/>
      <c r="OCM293" s="97"/>
      <c r="OCN293" s="99"/>
      <c r="OCO293" s="225"/>
      <c r="OCP293" s="234"/>
      <c r="OCQ293" s="235"/>
      <c r="OCR293" s="236"/>
      <c r="OCS293" s="234"/>
      <c r="OCT293" s="237"/>
      <c r="OCU293" s="238"/>
      <c r="OCV293" s="216"/>
      <c r="OCW293" s="239"/>
      <c r="OCX293" s="239"/>
      <c r="OCY293" s="101"/>
      <c r="OCZ293" s="81"/>
      <c r="ODA293" s="81"/>
      <c r="ODB293" s="226"/>
      <c r="ODC293" s="69"/>
      <c r="ODD293" s="240"/>
      <c r="ODE293" s="69"/>
      <c r="ODF293" s="241"/>
      <c r="ODG293" s="242"/>
      <c r="ODH293" s="69"/>
      <c r="ODI293" s="243"/>
      <c r="ODJ293" s="69"/>
      <c r="ODK293" s="244"/>
      <c r="ODL293" s="69"/>
      <c r="ODM293" s="228"/>
      <c r="ODN293" s="229"/>
      <c r="ODO293" s="230"/>
      <c r="ODP293" s="245"/>
      <c r="ODQ293" s="230"/>
      <c r="ODR293" s="231"/>
      <c r="ODS293" s="232"/>
      <c r="ODT293" s="233"/>
      <c r="ODU293" s="233"/>
      <c r="ODV293" s="69"/>
      <c r="ODW293" s="154"/>
      <c r="ODX293" s="97"/>
      <c r="ODY293" s="98"/>
      <c r="ODZ293" s="97"/>
      <c r="OEA293" s="99"/>
      <c r="OEB293" s="225"/>
      <c r="OEC293" s="234"/>
      <c r="OED293" s="235"/>
      <c r="OEE293" s="236"/>
      <c r="OEF293" s="234"/>
      <c r="OEG293" s="237"/>
      <c r="OEH293" s="238"/>
      <c r="OEI293" s="216"/>
      <c r="OEJ293" s="239"/>
      <c r="OEK293" s="239"/>
      <c r="OEL293" s="101"/>
      <c r="OEM293" s="81"/>
      <c r="OEN293" s="81"/>
      <c r="OEO293" s="226"/>
      <c r="OEP293" s="69"/>
      <c r="OEQ293" s="240"/>
      <c r="OER293" s="69"/>
      <c r="OES293" s="241"/>
      <c r="OET293" s="242"/>
      <c r="OEU293" s="69"/>
      <c r="OEV293" s="243"/>
      <c r="OEW293" s="69"/>
      <c r="OEX293" s="244"/>
      <c r="OEY293" s="69"/>
      <c r="OEZ293" s="228"/>
      <c r="OFA293" s="229"/>
      <c r="OFB293" s="230"/>
      <c r="OFC293" s="245"/>
      <c r="OFD293" s="230"/>
      <c r="OFE293" s="231"/>
      <c r="OFF293" s="232"/>
      <c r="OFG293" s="233"/>
      <c r="OFH293" s="233"/>
      <c r="OFI293" s="69"/>
      <c r="OFJ293" s="154"/>
      <c r="OFK293" s="97"/>
      <c r="OFL293" s="98"/>
      <c r="OFM293" s="97"/>
      <c r="OFN293" s="99"/>
      <c r="OFO293" s="225"/>
      <c r="OFP293" s="234"/>
      <c r="OFQ293" s="235"/>
      <c r="OFR293" s="236"/>
      <c r="OFS293" s="234"/>
      <c r="OFT293" s="237"/>
      <c r="OFU293" s="238"/>
      <c r="OFV293" s="216"/>
      <c r="OFW293" s="239"/>
      <c r="OFX293" s="239"/>
      <c r="OFY293" s="101"/>
      <c r="OFZ293" s="81"/>
      <c r="OGA293" s="81"/>
      <c r="OGB293" s="226"/>
      <c r="OGC293" s="69"/>
      <c r="OGD293" s="240"/>
      <c r="OGE293" s="69"/>
      <c r="OGF293" s="241"/>
      <c r="OGG293" s="242"/>
      <c r="OGH293" s="69"/>
      <c r="OGI293" s="243"/>
      <c r="OGJ293" s="69"/>
      <c r="OGK293" s="244"/>
      <c r="OGL293" s="69"/>
      <c r="OGM293" s="228"/>
      <c r="OGN293" s="229"/>
      <c r="OGO293" s="230"/>
      <c r="OGP293" s="245"/>
      <c r="OGQ293" s="230"/>
      <c r="OGR293" s="231"/>
      <c r="OGS293" s="232"/>
      <c r="OGT293" s="233"/>
      <c r="OGU293" s="233"/>
      <c r="OGV293" s="69"/>
      <c r="OGW293" s="154"/>
      <c r="OGX293" s="97"/>
      <c r="OGY293" s="98"/>
      <c r="OGZ293" s="97"/>
      <c r="OHA293" s="99"/>
      <c r="OHB293" s="225"/>
      <c r="OHC293" s="234"/>
      <c r="OHD293" s="235"/>
      <c r="OHE293" s="236"/>
      <c r="OHF293" s="234"/>
      <c r="OHG293" s="237"/>
      <c r="OHH293" s="238"/>
      <c r="OHI293" s="216"/>
      <c r="OHJ293" s="239"/>
      <c r="OHK293" s="239"/>
      <c r="OHL293" s="101"/>
      <c r="OHM293" s="81"/>
      <c r="OHN293" s="81"/>
      <c r="OHO293" s="226"/>
      <c r="OHP293" s="69"/>
      <c r="OHQ293" s="240"/>
      <c r="OHR293" s="69"/>
      <c r="OHS293" s="241"/>
      <c r="OHT293" s="242"/>
      <c r="OHU293" s="69"/>
      <c r="OHV293" s="243"/>
      <c r="OHW293" s="69"/>
      <c r="OHX293" s="244"/>
      <c r="OHY293" s="69"/>
      <c r="OHZ293" s="228"/>
      <c r="OIA293" s="229"/>
      <c r="OIB293" s="230"/>
      <c r="OIC293" s="245"/>
      <c r="OID293" s="230"/>
      <c r="OIE293" s="231"/>
      <c r="OIF293" s="232"/>
      <c r="OIG293" s="233"/>
      <c r="OIH293" s="233"/>
      <c r="OII293" s="69"/>
      <c r="OIJ293" s="154"/>
      <c r="OIK293" s="97"/>
      <c r="OIL293" s="98"/>
      <c r="OIM293" s="97"/>
      <c r="OIN293" s="99"/>
      <c r="OIO293" s="225"/>
      <c r="OIP293" s="234"/>
      <c r="OIQ293" s="235"/>
      <c r="OIR293" s="236"/>
      <c r="OIS293" s="234"/>
      <c r="OIT293" s="237"/>
      <c r="OIU293" s="238"/>
      <c r="OIV293" s="216"/>
      <c r="OIW293" s="239"/>
      <c r="OIX293" s="239"/>
      <c r="OIY293" s="101"/>
      <c r="OIZ293" s="81"/>
      <c r="OJA293" s="81"/>
      <c r="OJB293" s="226"/>
      <c r="OJC293" s="69"/>
      <c r="OJD293" s="240"/>
      <c r="OJE293" s="69"/>
      <c r="OJF293" s="241"/>
      <c r="OJG293" s="242"/>
      <c r="OJH293" s="69"/>
      <c r="OJI293" s="243"/>
      <c r="OJJ293" s="69"/>
      <c r="OJK293" s="244"/>
      <c r="OJL293" s="69"/>
      <c r="OJM293" s="228"/>
      <c r="OJN293" s="229"/>
      <c r="OJO293" s="230"/>
      <c r="OJP293" s="245"/>
      <c r="OJQ293" s="230"/>
      <c r="OJR293" s="231"/>
      <c r="OJS293" s="232"/>
      <c r="OJT293" s="233"/>
      <c r="OJU293" s="233"/>
      <c r="OJV293" s="69"/>
      <c r="OJW293" s="154"/>
      <c r="OJX293" s="97"/>
      <c r="OJY293" s="98"/>
      <c r="OJZ293" s="97"/>
      <c r="OKA293" s="99"/>
      <c r="OKB293" s="225"/>
      <c r="OKC293" s="234"/>
      <c r="OKD293" s="235"/>
      <c r="OKE293" s="236"/>
      <c r="OKF293" s="234"/>
      <c r="OKG293" s="237"/>
      <c r="OKH293" s="238"/>
      <c r="OKI293" s="216"/>
      <c r="OKJ293" s="239"/>
      <c r="OKK293" s="239"/>
      <c r="OKL293" s="101"/>
      <c r="OKM293" s="81"/>
      <c r="OKN293" s="81"/>
      <c r="OKO293" s="226"/>
      <c r="OKP293" s="69"/>
      <c r="OKQ293" s="240"/>
      <c r="OKR293" s="69"/>
      <c r="OKS293" s="241"/>
      <c r="OKT293" s="242"/>
      <c r="OKU293" s="69"/>
      <c r="OKV293" s="243"/>
      <c r="OKW293" s="69"/>
      <c r="OKX293" s="244"/>
      <c r="OKY293" s="69"/>
      <c r="OKZ293" s="228"/>
      <c r="OLA293" s="229"/>
      <c r="OLB293" s="230"/>
      <c r="OLC293" s="245"/>
      <c r="OLD293" s="230"/>
      <c r="OLE293" s="231"/>
      <c r="OLF293" s="232"/>
      <c r="OLG293" s="233"/>
      <c r="OLH293" s="233"/>
      <c r="OLI293" s="69"/>
      <c r="OLJ293" s="154"/>
      <c r="OLK293" s="97"/>
      <c r="OLL293" s="98"/>
      <c r="OLM293" s="97"/>
      <c r="OLN293" s="99"/>
      <c r="OLO293" s="225"/>
      <c r="OLP293" s="234"/>
      <c r="OLQ293" s="235"/>
      <c r="OLR293" s="236"/>
      <c r="OLS293" s="234"/>
      <c r="OLT293" s="237"/>
      <c r="OLU293" s="238"/>
      <c r="OLV293" s="216"/>
      <c r="OLW293" s="239"/>
      <c r="OLX293" s="239"/>
      <c r="OLY293" s="101"/>
      <c r="OLZ293" s="81"/>
      <c r="OMA293" s="81"/>
      <c r="OMB293" s="226"/>
      <c r="OMC293" s="69"/>
      <c r="OMD293" s="240"/>
      <c r="OME293" s="69"/>
      <c r="OMF293" s="241"/>
      <c r="OMG293" s="242"/>
      <c r="OMH293" s="69"/>
      <c r="OMI293" s="243"/>
      <c r="OMJ293" s="69"/>
      <c r="OMK293" s="244"/>
      <c r="OML293" s="69"/>
      <c r="OMM293" s="228"/>
      <c r="OMN293" s="229"/>
      <c r="OMO293" s="230"/>
      <c r="OMP293" s="245"/>
      <c r="OMQ293" s="230"/>
      <c r="OMR293" s="231"/>
      <c r="OMS293" s="232"/>
      <c r="OMT293" s="233"/>
      <c r="OMU293" s="233"/>
      <c r="OMV293" s="69"/>
      <c r="OMW293" s="154"/>
      <c r="OMX293" s="97"/>
      <c r="OMY293" s="98"/>
      <c r="OMZ293" s="97"/>
      <c r="ONA293" s="99"/>
      <c r="ONB293" s="225"/>
      <c r="ONC293" s="234"/>
      <c r="OND293" s="235"/>
      <c r="ONE293" s="236"/>
      <c r="ONF293" s="234"/>
      <c r="ONG293" s="237"/>
      <c r="ONH293" s="238"/>
      <c r="ONI293" s="216"/>
      <c r="ONJ293" s="239"/>
      <c r="ONK293" s="239"/>
      <c r="ONL293" s="101"/>
      <c r="ONM293" s="81"/>
      <c r="ONN293" s="81"/>
      <c r="ONO293" s="226"/>
      <c r="ONP293" s="69"/>
      <c r="ONQ293" s="240"/>
      <c r="ONR293" s="69"/>
      <c r="ONS293" s="241"/>
      <c r="ONT293" s="242"/>
      <c r="ONU293" s="69"/>
      <c r="ONV293" s="243"/>
      <c r="ONW293" s="69"/>
      <c r="ONX293" s="244"/>
      <c r="ONY293" s="69"/>
      <c r="ONZ293" s="228"/>
      <c r="OOA293" s="229"/>
      <c r="OOB293" s="230"/>
      <c r="OOC293" s="245"/>
      <c r="OOD293" s="230"/>
      <c r="OOE293" s="231"/>
      <c r="OOF293" s="232"/>
      <c r="OOG293" s="233"/>
      <c r="OOH293" s="233"/>
      <c r="OOI293" s="69"/>
      <c r="OOJ293" s="154"/>
      <c r="OOK293" s="97"/>
      <c r="OOL293" s="98"/>
      <c r="OOM293" s="97"/>
      <c r="OON293" s="99"/>
      <c r="OOO293" s="225"/>
      <c r="OOP293" s="234"/>
      <c r="OOQ293" s="235"/>
      <c r="OOR293" s="236"/>
      <c r="OOS293" s="234"/>
      <c r="OOT293" s="237"/>
      <c r="OOU293" s="238"/>
      <c r="OOV293" s="216"/>
      <c r="OOW293" s="239"/>
      <c r="OOX293" s="239"/>
      <c r="OOY293" s="101"/>
      <c r="OOZ293" s="81"/>
      <c r="OPA293" s="81"/>
      <c r="OPB293" s="226"/>
      <c r="OPC293" s="69"/>
      <c r="OPD293" s="240"/>
      <c r="OPE293" s="69"/>
      <c r="OPF293" s="241"/>
      <c r="OPG293" s="242"/>
      <c r="OPH293" s="69"/>
      <c r="OPI293" s="243"/>
      <c r="OPJ293" s="69"/>
      <c r="OPK293" s="244"/>
      <c r="OPL293" s="69"/>
      <c r="OPM293" s="228"/>
      <c r="OPN293" s="229"/>
      <c r="OPO293" s="230"/>
      <c r="OPP293" s="245"/>
      <c r="OPQ293" s="230"/>
      <c r="OPR293" s="231"/>
      <c r="OPS293" s="232"/>
      <c r="OPT293" s="233"/>
      <c r="OPU293" s="233"/>
      <c r="OPV293" s="69"/>
      <c r="OPW293" s="154"/>
      <c r="OPX293" s="97"/>
      <c r="OPY293" s="98"/>
      <c r="OPZ293" s="97"/>
      <c r="OQA293" s="99"/>
      <c r="OQB293" s="225"/>
      <c r="OQC293" s="234"/>
      <c r="OQD293" s="235"/>
      <c r="OQE293" s="236"/>
      <c r="OQF293" s="234"/>
      <c r="OQG293" s="237"/>
      <c r="OQH293" s="238"/>
      <c r="OQI293" s="216"/>
      <c r="OQJ293" s="239"/>
      <c r="OQK293" s="239"/>
      <c r="OQL293" s="101"/>
      <c r="OQM293" s="81"/>
      <c r="OQN293" s="81"/>
      <c r="OQO293" s="226"/>
      <c r="OQP293" s="69"/>
      <c r="OQQ293" s="240"/>
      <c r="OQR293" s="69"/>
      <c r="OQS293" s="241"/>
      <c r="OQT293" s="242"/>
      <c r="OQU293" s="69"/>
      <c r="OQV293" s="243"/>
      <c r="OQW293" s="69"/>
      <c r="OQX293" s="244"/>
      <c r="OQY293" s="69"/>
      <c r="OQZ293" s="228"/>
      <c r="ORA293" s="229"/>
      <c r="ORB293" s="230"/>
      <c r="ORC293" s="245"/>
      <c r="ORD293" s="230"/>
      <c r="ORE293" s="231"/>
      <c r="ORF293" s="232"/>
      <c r="ORG293" s="233"/>
      <c r="ORH293" s="233"/>
      <c r="ORI293" s="69"/>
      <c r="ORJ293" s="154"/>
      <c r="ORK293" s="97"/>
      <c r="ORL293" s="98"/>
      <c r="ORM293" s="97"/>
      <c r="ORN293" s="99"/>
      <c r="ORO293" s="225"/>
      <c r="ORP293" s="234"/>
      <c r="ORQ293" s="235"/>
      <c r="ORR293" s="236"/>
      <c r="ORS293" s="234"/>
      <c r="ORT293" s="237"/>
      <c r="ORU293" s="238"/>
      <c r="ORV293" s="216"/>
      <c r="ORW293" s="239"/>
      <c r="ORX293" s="239"/>
      <c r="ORY293" s="101"/>
      <c r="ORZ293" s="81"/>
      <c r="OSA293" s="81"/>
      <c r="OSB293" s="226"/>
      <c r="OSC293" s="69"/>
      <c r="OSD293" s="240"/>
      <c r="OSE293" s="69"/>
      <c r="OSF293" s="241"/>
      <c r="OSG293" s="242"/>
      <c r="OSH293" s="69"/>
      <c r="OSI293" s="243"/>
      <c r="OSJ293" s="69"/>
      <c r="OSK293" s="244"/>
      <c r="OSL293" s="69"/>
      <c r="OSM293" s="228"/>
      <c r="OSN293" s="229"/>
      <c r="OSO293" s="230"/>
      <c r="OSP293" s="245"/>
      <c r="OSQ293" s="230"/>
      <c r="OSR293" s="231"/>
      <c r="OSS293" s="232"/>
      <c r="OST293" s="233"/>
      <c r="OSU293" s="233"/>
      <c r="OSV293" s="69"/>
      <c r="OSW293" s="154"/>
      <c r="OSX293" s="97"/>
      <c r="OSY293" s="98"/>
      <c r="OSZ293" s="97"/>
      <c r="OTA293" s="99"/>
      <c r="OTB293" s="225"/>
      <c r="OTC293" s="234"/>
      <c r="OTD293" s="235"/>
      <c r="OTE293" s="236"/>
      <c r="OTF293" s="234"/>
      <c r="OTG293" s="237"/>
      <c r="OTH293" s="238"/>
      <c r="OTI293" s="216"/>
      <c r="OTJ293" s="239"/>
      <c r="OTK293" s="239"/>
      <c r="OTL293" s="101"/>
      <c r="OTM293" s="81"/>
      <c r="OTN293" s="81"/>
      <c r="OTO293" s="226"/>
      <c r="OTP293" s="69"/>
      <c r="OTQ293" s="240"/>
      <c r="OTR293" s="69"/>
      <c r="OTS293" s="241"/>
      <c r="OTT293" s="242"/>
      <c r="OTU293" s="69"/>
      <c r="OTV293" s="243"/>
      <c r="OTW293" s="69"/>
      <c r="OTX293" s="244"/>
      <c r="OTY293" s="69"/>
      <c r="OTZ293" s="228"/>
      <c r="OUA293" s="229"/>
      <c r="OUB293" s="230"/>
      <c r="OUC293" s="245"/>
      <c r="OUD293" s="230"/>
      <c r="OUE293" s="231"/>
      <c r="OUF293" s="232"/>
      <c r="OUG293" s="233"/>
      <c r="OUH293" s="233"/>
      <c r="OUI293" s="69"/>
      <c r="OUJ293" s="154"/>
      <c r="OUK293" s="97"/>
      <c r="OUL293" s="98"/>
      <c r="OUM293" s="97"/>
      <c r="OUN293" s="99"/>
      <c r="OUO293" s="225"/>
      <c r="OUP293" s="234"/>
      <c r="OUQ293" s="235"/>
      <c r="OUR293" s="236"/>
      <c r="OUS293" s="234"/>
      <c r="OUT293" s="237"/>
      <c r="OUU293" s="238"/>
      <c r="OUV293" s="216"/>
      <c r="OUW293" s="239"/>
      <c r="OUX293" s="239"/>
      <c r="OUY293" s="101"/>
      <c r="OUZ293" s="81"/>
      <c r="OVA293" s="81"/>
      <c r="OVB293" s="226"/>
      <c r="OVC293" s="69"/>
      <c r="OVD293" s="240"/>
      <c r="OVE293" s="69"/>
      <c r="OVF293" s="241"/>
      <c r="OVG293" s="242"/>
      <c r="OVH293" s="69"/>
      <c r="OVI293" s="243"/>
      <c r="OVJ293" s="69"/>
      <c r="OVK293" s="244"/>
      <c r="OVL293" s="69"/>
      <c r="OVM293" s="228"/>
      <c r="OVN293" s="229"/>
      <c r="OVO293" s="230"/>
      <c r="OVP293" s="245"/>
      <c r="OVQ293" s="230"/>
      <c r="OVR293" s="231"/>
      <c r="OVS293" s="232"/>
      <c r="OVT293" s="233"/>
      <c r="OVU293" s="233"/>
      <c r="OVV293" s="69"/>
      <c r="OVW293" s="154"/>
      <c r="OVX293" s="97"/>
      <c r="OVY293" s="98"/>
      <c r="OVZ293" s="97"/>
      <c r="OWA293" s="99"/>
      <c r="OWB293" s="225"/>
      <c r="OWC293" s="234"/>
      <c r="OWD293" s="235"/>
      <c r="OWE293" s="236"/>
      <c r="OWF293" s="234"/>
      <c r="OWG293" s="237"/>
      <c r="OWH293" s="238"/>
      <c r="OWI293" s="216"/>
      <c r="OWJ293" s="239"/>
      <c r="OWK293" s="239"/>
      <c r="OWL293" s="101"/>
      <c r="OWM293" s="81"/>
      <c r="OWN293" s="81"/>
      <c r="OWO293" s="226"/>
      <c r="OWP293" s="69"/>
      <c r="OWQ293" s="240"/>
      <c r="OWR293" s="69"/>
      <c r="OWS293" s="241"/>
      <c r="OWT293" s="242"/>
      <c r="OWU293" s="69"/>
      <c r="OWV293" s="243"/>
      <c r="OWW293" s="69"/>
      <c r="OWX293" s="244"/>
      <c r="OWY293" s="69"/>
      <c r="OWZ293" s="228"/>
      <c r="OXA293" s="229"/>
      <c r="OXB293" s="230"/>
      <c r="OXC293" s="245"/>
      <c r="OXD293" s="230"/>
      <c r="OXE293" s="231"/>
      <c r="OXF293" s="232"/>
      <c r="OXG293" s="233"/>
      <c r="OXH293" s="233"/>
      <c r="OXI293" s="69"/>
      <c r="OXJ293" s="154"/>
      <c r="OXK293" s="97"/>
      <c r="OXL293" s="98"/>
      <c r="OXM293" s="97"/>
      <c r="OXN293" s="99"/>
      <c r="OXO293" s="225"/>
      <c r="OXP293" s="234"/>
      <c r="OXQ293" s="235"/>
      <c r="OXR293" s="236"/>
      <c r="OXS293" s="234"/>
      <c r="OXT293" s="237"/>
      <c r="OXU293" s="238"/>
      <c r="OXV293" s="216"/>
      <c r="OXW293" s="239"/>
      <c r="OXX293" s="239"/>
      <c r="OXY293" s="101"/>
      <c r="OXZ293" s="81"/>
      <c r="OYA293" s="81"/>
      <c r="OYB293" s="226"/>
      <c r="OYC293" s="69"/>
      <c r="OYD293" s="240"/>
      <c r="OYE293" s="69"/>
      <c r="OYF293" s="241"/>
      <c r="OYG293" s="242"/>
      <c r="OYH293" s="69"/>
      <c r="OYI293" s="243"/>
      <c r="OYJ293" s="69"/>
      <c r="OYK293" s="244"/>
      <c r="OYL293" s="69"/>
      <c r="OYM293" s="228"/>
      <c r="OYN293" s="229"/>
      <c r="OYO293" s="230"/>
      <c r="OYP293" s="245"/>
      <c r="OYQ293" s="230"/>
      <c r="OYR293" s="231"/>
      <c r="OYS293" s="232"/>
      <c r="OYT293" s="233"/>
      <c r="OYU293" s="233"/>
      <c r="OYV293" s="69"/>
      <c r="OYW293" s="154"/>
      <c r="OYX293" s="97"/>
      <c r="OYY293" s="98"/>
      <c r="OYZ293" s="97"/>
      <c r="OZA293" s="99"/>
      <c r="OZB293" s="225"/>
      <c r="OZC293" s="234"/>
      <c r="OZD293" s="235"/>
      <c r="OZE293" s="236"/>
      <c r="OZF293" s="234"/>
      <c r="OZG293" s="237"/>
      <c r="OZH293" s="238"/>
      <c r="OZI293" s="216"/>
      <c r="OZJ293" s="239"/>
      <c r="OZK293" s="239"/>
      <c r="OZL293" s="101"/>
      <c r="OZM293" s="81"/>
      <c r="OZN293" s="81"/>
      <c r="OZO293" s="226"/>
      <c r="OZP293" s="69"/>
      <c r="OZQ293" s="240"/>
      <c r="OZR293" s="69"/>
      <c r="OZS293" s="241"/>
      <c r="OZT293" s="242"/>
      <c r="OZU293" s="69"/>
      <c r="OZV293" s="243"/>
      <c r="OZW293" s="69"/>
      <c r="OZX293" s="244"/>
      <c r="OZY293" s="69"/>
      <c r="OZZ293" s="228"/>
      <c r="PAA293" s="229"/>
      <c r="PAB293" s="230"/>
      <c r="PAC293" s="245"/>
      <c r="PAD293" s="230"/>
      <c r="PAE293" s="231"/>
      <c r="PAF293" s="232"/>
      <c r="PAG293" s="233"/>
      <c r="PAH293" s="233"/>
      <c r="PAI293" s="69"/>
      <c r="PAJ293" s="154"/>
      <c r="PAK293" s="97"/>
      <c r="PAL293" s="98"/>
      <c r="PAM293" s="97"/>
      <c r="PAN293" s="99"/>
      <c r="PAO293" s="225"/>
      <c r="PAP293" s="234"/>
      <c r="PAQ293" s="235"/>
      <c r="PAR293" s="236"/>
      <c r="PAS293" s="234"/>
      <c r="PAT293" s="237"/>
      <c r="PAU293" s="238"/>
      <c r="PAV293" s="216"/>
      <c r="PAW293" s="239"/>
      <c r="PAX293" s="239"/>
      <c r="PAY293" s="101"/>
      <c r="PAZ293" s="81"/>
      <c r="PBA293" s="81"/>
      <c r="PBB293" s="226"/>
      <c r="PBC293" s="69"/>
      <c r="PBD293" s="240"/>
      <c r="PBE293" s="69"/>
      <c r="PBF293" s="241"/>
      <c r="PBG293" s="242"/>
      <c r="PBH293" s="69"/>
      <c r="PBI293" s="243"/>
      <c r="PBJ293" s="69"/>
      <c r="PBK293" s="244"/>
      <c r="PBL293" s="69"/>
      <c r="PBM293" s="228"/>
      <c r="PBN293" s="229"/>
      <c r="PBO293" s="230"/>
      <c r="PBP293" s="245"/>
      <c r="PBQ293" s="230"/>
      <c r="PBR293" s="231"/>
      <c r="PBS293" s="232"/>
      <c r="PBT293" s="233"/>
      <c r="PBU293" s="233"/>
      <c r="PBV293" s="69"/>
      <c r="PBW293" s="154"/>
      <c r="PBX293" s="97"/>
      <c r="PBY293" s="98"/>
      <c r="PBZ293" s="97"/>
      <c r="PCA293" s="99"/>
      <c r="PCB293" s="225"/>
      <c r="PCC293" s="234"/>
      <c r="PCD293" s="235"/>
      <c r="PCE293" s="236"/>
      <c r="PCF293" s="234"/>
      <c r="PCG293" s="237"/>
      <c r="PCH293" s="238"/>
      <c r="PCI293" s="216"/>
      <c r="PCJ293" s="239"/>
      <c r="PCK293" s="239"/>
      <c r="PCL293" s="101"/>
      <c r="PCM293" s="81"/>
      <c r="PCN293" s="81"/>
      <c r="PCO293" s="226"/>
      <c r="PCP293" s="69"/>
      <c r="PCQ293" s="240"/>
      <c r="PCR293" s="69"/>
      <c r="PCS293" s="241"/>
      <c r="PCT293" s="242"/>
      <c r="PCU293" s="69"/>
      <c r="PCV293" s="243"/>
      <c r="PCW293" s="69"/>
      <c r="PCX293" s="244"/>
      <c r="PCY293" s="69"/>
      <c r="PCZ293" s="228"/>
      <c r="PDA293" s="229"/>
      <c r="PDB293" s="230"/>
      <c r="PDC293" s="245"/>
      <c r="PDD293" s="230"/>
      <c r="PDE293" s="231"/>
      <c r="PDF293" s="232"/>
      <c r="PDG293" s="233"/>
      <c r="PDH293" s="233"/>
      <c r="PDI293" s="69"/>
      <c r="PDJ293" s="154"/>
      <c r="PDK293" s="97"/>
      <c r="PDL293" s="98"/>
      <c r="PDM293" s="97"/>
      <c r="PDN293" s="99"/>
      <c r="PDO293" s="225"/>
      <c r="PDP293" s="234"/>
      <c r="PDQ293" s="235"/>
      <c r="PDR293" s="236"/>
      <c r="PDS293" s="234"/>
      <c r="PDT293" s="237"/>
      <c r="PDU293" s="238"/>
      <c r="PDV293" s="216"/>
      <c r="PDW293" s="239"/>
      <c r="PDX293" s="239"/>
      <c r="PDY293" s="101"/>
      <c r="PDZ293" s="81"/>
      <c r="PEA293" s="81"/>
      <c r="PEB293" s="226"/>
      <c r="PEC293" s="69"/>
      <c r="PED293" s="240"/>
      <c r="PEE293" s="69"/>
      <c r="PEF293" s="241"/>
      <c r="PEG293" s="242"/>
      <c r="PEH293" s="69"/>
      <c r="PEI293" s="243"/>
      <c r="PEJ293" s="69"/>
      <c r="PEK293" s="244"/>
      <c r="PEL293" s="69"/>
      <c r="PEM293" s="228"/>
      <c r="PEN293" s="229"/>
      <c r="PEO293" s="230"/>
      <c r="PEP293" s="245"/>
      <c r="PEQ293" s="230"/>
      <c r="PER293" s="231"/>
      <c r="PES293" s="232"/>
      <c r="PET293" s="233"/>
      <c r="PEU293" s="233"/>
      <c r="PEV293" s="69"/>
      <c r="PEW293" s="154"/>
      <c r="PEX293" s="97"/>
      <c r="PEY293" s="98"/>
      <c r="PEZ293" s="97"/>
      <c r="PFA293" s="99"/>
      <c r="PFB293" s="225"/>
      <c r="PFC293" s="234"/>
      <c r="PFD293" s="235"/>
      <c r="PFE293" s="236"/>
      <c r="PFF293" s="234"/>
      <c r="PFG293" s="237"/>
      <c r="PFH293" s="238"/>
      <c r="PFI293" s="216"/>
      <c r="PFJ293" s="239"/>
      <c r="PFK293" s="239"/>
      <c r="PFL293" s="101"/>
      <c r="PFM293" s="81"/>
      <c r="PFN293" s="81"/>
      <c r="PFO293" s="226"/>
      <c r="PFP293" s="69"/>
      <c r="PFQ293" s="240"/>
      <c r="PFR293" s="69"/>
      <c r="PFS293" s="241"/>
      <c r="PFT293" s="242"/>
      <c r="PFU293" s="69"/>
      <c r="PFV293" s="243"/>
      <c r="PFW293" s="69"/>
      <c r="PFX293" s="244"/>
      <c r="PFY293" s="69"/>
      <c r="PFZ293" s="228"/>
      <c r="PGA293" s="229"/>
      <c r="PGB293" s="230"/>
      <c r="PGC293" s="245"/>
      <c r="PGD293" s="230"/>
      <c r="PGE293" s="231"/>
      <c r="PGF293" s="232"/>
      <c r="PGG293" s="233"/>
      <c r="PGH293" s="233"/>
      <c r="PGI293" s="69"/>
      <c r="PGJ293" s="154"/>
      <c r="PGK293" s="97"/>
      <c r="PGL293" s="98"/>
      <c r="PGM293" s="97"/>
      <c r="PGN293" s="99"/>
      <c r="PGO293" s="225"/>
      <c r="PGP293" s="234"/>
      <c r="PGQ293" s="235"/>
      <c r="PGR293" s="236"/>
      <c r="PGS293" s="234"/>
      <c r="PGT293" s="237"/>
      <c r="PGU293" s="238"/>
      <c r="PGV293" s="216"/>
      <c r="PGW293" s="239"/>
      <c r="PGX293" s="239"/>
      <c r="PGY293" s="101"/>
      <c r="PGZ293" s="81"/>
      <c r="PHA293" s="81"/>
      <c r="PHB293" s="226"/>
      <c r="PHC293" s="69"/>
      <c r="PHD293" s="240"/>
      <c r="PHE293" s="69"/>
      <c r="PHF293" s="241"/>
      <c r="PHG293" s="242"/>
      <c r="PHH293" s="69"/>
      <c r="PHI293" s="243"/>
      <c r="PHJ293" s="69"/>
      <c r="PHK293" s="244"/>
      <c r="PHL293" s="69"/>
      <c r="PHM293" s="228"/>
      <c r="PHN293" s="229"/>
      <c r="PHO293" s="230"/>
      <c r="PHP293" s="245"/>
      <c r="PHQ293" s="230"/>
      <c r="PHR293" s="231"/>
      <c r="PHS293" s="232"/>
      <c r="PHT293" s="233"/>
      <c r="PHU293" s="233"/>
      <c r="PHV293" s="69"/>
      <c r="PHW293" s="154"/>
      <c r="PHX293" s="97"/>
      <c r="PHY293" s="98"/>
      <c r="PHZ293" s="97"/>
      <c r="PIA293" s="99"/>
      <c r="PIB293" s="225"/>
      <c r="PIC293" s="234"/>
      <c r="PID293" s="235"/>
      <c r="PIE293" s="236"/>
      <c r="PIF293" s="234"/>
      <c r="PIG293" s="237"/>
      <c r="PIH293" s="238"/>
      <c r="PII293" s="216"/>
      <c r="PIJ293" s="239"/>
      <c r="PIK293" s="239"/>
      <c r="PIL293" s="101"/>
      <c r="PIM293" s="81"/>
      <c r="PIN293" s="81"/>
      <c r="PIO293" s="226"/>
      <c r="PIP293" s="69"/>
      <c r="PIQ293" s="240"/>
      <c r="PIR293" s="69"/>
      <c r="PIS293" s="241"/>
      <c r="PIT293" s="242"/>
      <c r="PIU293" s="69"/>
      <c r="PIV293" s="243"/>
      <c r="PIW293" s="69"/>
      <c r="PIX293" s="244"/>
      <c r="PIY293" s="69"/>
      <c r="PIZ293" s="228"/>
      <c r="PJA293" s="229"/>
      <c r="PJB293" s="230"/>
      <c r="PJC293" s="245"/>
      <c r="PJD293" s="230"/>
      <c r="PJE293" s="231"/>
      <c r="PJF293" s="232"/>
      <c r="PJG293" s="233"/>
      <c r="PJH293" s="233"/>
      <c r="PJI293" s="69"/>
      <c r="PJJ293" s="154"/>
      <c r="PJK293" s="97"/>
      <c r="PJL293" s="98"/>
      <c r="PJM293" s="97"/>
      <c r="PJN293" s="99"/>
      <c r="PJO293" s="225"/>
      <c r="PJP293" s="234"/>
      <c r="PJQ293" s="235"/>
      <c r="PJR293" s="236"/>
      <c r="PJS293" s="234"/>
      <c r="PJT293" s="237"/>
      <c r="PJU293" s="238"/>
      <c r="PJV293" s="216"/>
      <c r="PJW293" s="239"/>
      <c r="PJX293" s="239"/>
      <c r="PJY293" s="101"/>
      <c r="PJZ293" s="81"/>
      <c r="PKA293" s="81"/>
      <c r="PKB293" s="226"/>
      <c r="PKC293" s="69"/>
      <c r="PKD293" s="240"/>
      <c r="PKE293" s="69"/>
      <c r="PKF293" s="241"/>
      <c r="PKG293" s="242"/>
      <c r="PKH293" s="69"/>
      <c r="PKI293" s="243"/>
      <c r="PKJ293" s="69"/>
      <c r="PKK293" s="244"/>
      <c r="PKL293" s="69"/>
      <c r="PKM293" s="228"/>
      <c r="PKN293" s="229"/>
      <c r="PKO293" s="230"/>
      <c r="PKP293" s="245"/>
      <c r="PKQ293" s="230"/>
      <c r="PKR293" s="231"/>
      <c r="PKS293" s="232"/>
      <c r="PKT293" s="233"/>
      <c r="PKU293" s="233"/>
      <c r="PKV293" s="69"/>
      <c r="PKW293" s="154"/>
      <c r="PKX293" s="97"/>
      <c r="PKY293" s="98"/>
      <c r="PKZ293" s="97"/>
      <c r="PLA293" s="99"/>
      <c r="PLB293" s="225"/>
      <c r="PLC293" s="234"/>
      <c r="PLD293" s="235"/>
      <c r="PLE293" s="236"/>
      <c r="PLF293" s="234"/>
      <c r="PLG293" s="237"/>
      <c r="PLH293" s="238"/>
      <c r="PLI293" s="216"/>
      <c r="PLJ293" s="239"/>
      <c r="PLK293" s="239"/>
      <c r="PLL293" s="101"/>
      <c r="PLM293" s="81"/>
      <c r="PLN293" s="81"/>
      <c r="PLO293" s="226"/>
      <c r="PLP293" s="69"/>
      <c r="PLQ293" s="240"/>
      <c r="PLR293" s="69"/>
      <c r="PLS293" s="241"/>
      <c r="PLT293" s="242"/>
      <c r="PLU293" s="69"/>
      <c r="PLV293" s="243"/>
      <c r="PLW293" s="69"/>
      <c r="PLX293" s="244"/>
      <c r="PLY293" s="69"/>
      <c r="PLZ293" s="228"/>
      <c r="PMA293" s="229"/>
      <c r="PMB293" s="230"/>
      <c r="PMC293" s="245"/>
      <c r="PMD293" s="230"/>
      <c r="PME293" s="231"/>
      <c r="PMF293" s="232"/>
      <c r="PMG293" s="233"/>
      <c r="PMH293" s="233"/>
      <c r="PMI293" s="69"/>
      <c r="PMJ293" s="154"/>
      <c r="PMK293" s="97"/>
      <c r="PML293" s="98"/>
      <c r="PMM293" s="97"/>
      <c r="PMN293" s="99"/>
      <c r="PMO293" s="225"/>
      <c r="PMP293" s="234"/>
      <c r="PMQ293" s="235"/>
      <c r="PMR293" s="236"/>
      <c r="PMS293" s="234"/>
      <c r="PMT293" s="237"/>
      <c r="PMU293" s="238"/>
      <c r="PMV293" s="216"/>
      <c r="PMW293" s="239"/>
      <c r="PMX293" s="239"/>
      <c r="PMY293" s="101"/>
      <c r="PMZ293" s="81"/>
      <c r="PNA293" s="81"/>
      <c r="PNB293" s="226"/>
      <c r="PNC293" s="69"/>
      <c r="PND293" s="240"/>
      <c r="PNE293" s="69"/>
      <c r="PNF293" s="241"/>
      <c r="PNG293" s="242"/>
      <c r="PNH293" s="69"/>
      <c r="PNI293" s="243"/>
      <c r="PNJ293" s="69"/>
      <c r="PNK293" s="244"/>
      <c r="PNL293" s="69"/>
      <c r="PNM293" s="228"/>
      <c r="PNN293" s="229"/>
      <c r="PNO293" s="230"/>
      <c r="PNP293" s="245"/>
      <c r="PNQ293" s="230"/>
      <c r="PNR293" s="231"/>
      <c r="PNS293" s="232"/>
      <c r="PNT293" s="233"/>
      <c r="PNU293" s="233"/>
      <c r="PNV293" s="69"/>
      <c r="PNW293" s="154"/>
      <c r="PNX293" s="97"/>
      <c r="PNY293" s="98"/>
      <c r="PNZ293" s="97"/>
      <c r="POA293" s="99"/>
      <c r="POB293" s="225"/>
      <c r="POC293" s="234"/>
      <c r="POD293" s="235"/>
      <c r="POE293" s="236"/>
      <c r="POF293" s="234"/>
      <c r="POG293" s="237"/>
      <c r="POH293" s="238"/>
      <c r="POI293" s="216"/>
      <c r="POJ293" s="239"/>
      <c r="POK293" s="239"/>
      <c r="POL293" s="101"/>
      <c r="POM293" s="81"/>
      <c r="PON293" s="81"/>
      <c r="POO293" s="226"/>
      <c r="POP293" s="69"/>
      <c r="POQ293" s="240"/>
      <c r="POR293" s="69"/>
      <c r="POS293" s="241"/>
      <c r="POT293" s="242"/>
      <c r="POU293" s="69"/>
      <c r="POV293" s="243"/>
      <c r="POW293" s="69"/>
      <c r="POX293" s="244"/>
      <c r="POY293" s="69"/>
      <c r="POZ293" s="228"/>
      <c r="PPA293" s="229"/>
      <c r="PPB293" s="230"/>
      <c r="PPC293" s="245"/>
      <c r="PPD293" s="230"/>
      <c r="PPE293" s="231"/>
      <c r="PPF293" s="232"/>
      <c r="PPG293" s="233"/>
      <c r="PPH293" s="233"/>
      <c r="PPI293" s="69"/>
      <c r="PPJ293" s="154"/>
      <c r="PPK293" s="97"/>
      <c r="PPL293" s="98"/>
      <c r="PPM293" s="97"/>
      <c r="PPN293" s="99"/>
      <c r="PPO293" s="225"/>
      <c r="PPP293" s="234"/>
      <c r="PPQ293" s="235"/>
      <c r="PPR293" s="236"/>
      <c r="PPS293" s="234"/>
      <c r="PPT293" s="237"/>
      <c r="PPU293" s="238"/>
      <c r="PPV293" s="216"/>
      <c r="PPW293" s="239"/>
      <c r="PPX293" s="239"/>
      <c r="PPY293" s="101"/>
      <c r="PPZ293" s="81"/>
      <c r="PQA293" s="81"/>
      <c r="PQB293" s="226"/>
      <c r="PQC293" s="69"/>
      <c r="PQD293" s="240"/>
      <c r="PQE293" s="69"/>
      <c r="PQF293" s="241"/>
      <c r="PQG293" s="242"/>
      <c r="PQH293" s="69"/>
      <c r="PQI293" s="243"/>
      <c r="PQJ293" s="69"/>
      <c r="PQK293" s="244"/>
      <c r="PQL293" s="69"/>
      <c r="PQM293" s="228"/>
      <c r="PQN293" s="229"/>
      <c r="PQO293" s="230"/>
      <c r="PQP293" s="245"/>
      <c r="PQQ293" s="230"/>
      <c r="PQR293" s="231"/>
      <c r="PQS293" s="232"/>
      <c r="PQT293" s="233"/>
      <c r="PQU293" s="233"/>
      <c r="PQV293" s="69"/>
      <c r="PQW293" s="154"/>
      <c r="PQX293" s="97"/>
      <c r="PQY293" s="98"/>
      <c r="PQZ293" s="97"/>
      <c r="PRA293" s="99"/>
      <c r="PRB293" s="225"/>
      <c r="PRC293" s="234"/>
      <c r="PRD293" s="235"/>
      <c r="PRE293" s="236"/>
      <c r="PRF293" s="234"/>
      <c r="PRG293" s="237"/>
      <c r="PRH293" s="238"/>
      <c r="PRI293" s="216"/>
      <c r="PRJ293" s="239"/>
      <c r="PRK293" s="239"/>
      <c r="PRL293" s="101"/>
      <c r="PRM293" s="81"/>
      <c r="PRN293" s="81"/>
      <c r="PRO293" s="226"/>
      <c r="PRP293" s="69"/>
      <c r="PRQ293" s="240"/>
      <c r="PRR293" s="69"/>
      <c r="PRS293" s="241"/>
      <c r="PRT293" s="242"/>
      <c r="PRU293" s="69"/>
      <c r="PRV293" s="243"/>
      <c r="PRW293" s="69"/>
      <c r="PRX293" s="244"/>
      <c r="PRY293" s="69"/>
      <c r="PRZ293" s="228"/>
      <c r="PSA293" s="229"/>
      <c r="PSB293" s="230"/>
      <c r="PSC293" s="245"/>
      <c r="PSD293" s="230"/>
      <c r="PSE293" s="231"/>
      <c r="PSF293" s="232"/>
      <c r="PSG293" s="233"/>
      <c r="PSH293" s="233"/>
      <c r="PSI293" s="69"/>
      <c r="PSJ293" s="154"/>
      <c r="PSK293" s="97"/>
      <c r="PSL293" s="98"/>
      <c r="PSM293" s="97"/>
      <c r="PSN293" s="99"/>
      <c r="PSO293" s="225"/>
      <c r="PSP293" s="234"/>
      <c r="PSQ293" s="235"/>
      <c r="PSR293" s="236"/>
      <c r="PSS293" s="234"/>
      <c r="PST293" s="237"/>
      <c r="PSU293" s="238"/>
      <c r="PSV293" s="216"/>
      <c r="PSW293" s="239"/>
      <c r="PSX293" s="239"/>
      <c r="PSY293" s="101"/>
      <c r="PSZ293" s="81"/>
      <c r="PTA293" s="81"/>
      <c r="PTB293" s="226"/>
      <c r="PTC293" s="69"/>
      <c r="PTD293" s="240"/>
      <c r="PTE293" s="69"/>
      <c r="PTF293" s="241"/>
      <c r="PTG293" s="242"/>
      <c r="PTH293" s="69"/>
      <c r="PTI293" s="243"/>
      <c r="PTJ293" s="69"/>
      <c r="PTK293" s="244"/>
      <c r="PTL293" s="69"/>
      <c r="PTM293" s="228"/>
      <c r="PTN293" s="229"/>
      <c r="PTO293" s="230"/>
      <c r="PTP293" s="245"/>
      <c r="PTQ293" s="230"/>
      <c r="PTR293" s="231"/>
      <c r="PTS293" s="232"/>
      <c r="PTT293" s="233"/>
      <c r="PTU293" s="233"/>
      <c r="PTV293" s="69"/>
      <c r="PTW293" s="154"/>
      <c r="PTX293" s="97"/>
      <c r="PTY293" s="98"/>
      <c r="PTZ293" s="97"/>
      <c r="PUA293" s="99"/>
      <c r="PUB293" s="225"/>
      <c r="PUC293" s="234"/>
      <c r="PUD293" s="235"/>
      <c r="PUE293" s="236"/>
      <c r="PUF293" s="234"/>
      <c r="PUG293" s="237"/>
      <c r="PUH293" s="238"/>
      <c r="PUI293" s="216"/>
      <c r="PUJ293" s="239"/>
      <c r="PUK293" s="239"/>
      <c r="PUL293" s="101"/>
      <c r="PUM293" s="81"/>
      <c r="PUN293" s="81"/>
      <c r="PUO293" s="226"/>
      <c r="PUP293" s="69"/>
      <c r="PUQ293" s="240"/>
      <c r="PUR293" s="69"/>
      <c r="PUS293" s="241"/>
      <c r="PUT293" s="242"/>
      <c r="PUU293" s="69"/>
      <c r="PUV293" s="243"/>
      <c r="PUW293" s="69"/>
      <c r="PUX293" s="244"/>
      <c r="PUY293" s="69"/>
      <c r="PUZ293" s="228"/>
      <c r="PVA293" s="229"/>
      <c r="PVB293" s="230"/>
      <c r="PVC293" s="245"/>
      <c r="PVD293" s="230"/>
      <c r="PVE293" s="231"/>
      <c r="PVF293" s="232"/>
      <c r="PVG293" s="233"/>
      <c r="PVH293" s="233"/>
      <c r="PVI293" s="69"/>
      <c r="PVJ293" s="154"/>
      <c r="PVK293" s="97"/>
      <c r="PVL293" s="98"/>
      <c r="PVM293" s="97"/>
      <c r="PVN293" s="99"/>
      <c r="PVO293" s="225"/>
      <c r="PVP293" s="234"/>
      <c r="PVQ293" s="235"/>
      <c r="PVR293" s="236"/>
      <c r="PVS293" s="234"/>
      <c r="PVT293" s="237"/>
      <c r="PVU293" s="238"/>
      <c r="PVV293" s="216"/>
      <c r="PVW293" s="239"/>
      <c r="PVX293" s="239"/>
      <c r="PVY293" s="101"/>
      <c r="PVZ293" s="81"/>
      <c r="PWA293" s="81"/>
      <c r="PWB293" s="226"/>
      <c r="PWC293" s="69"/>
      <c r="PWD293" s="240"/>
      <c r="PWE293" s="69"/>
      <c r="PWF293" s="241"/>
      <c r="PWG293" s="242"/>
      <c r="PWH293" s="69"/>
      <c r="PWI293" s="243"/>
      <c r="PWJ293" s="69"/>
      <c r="PWK293" s="244"/>
      <c r="PWL293" s="69"/>
      <c r="PWM293" s="228"/>
      <c r="PWN293" s="229"/>
      <c r="PWO293" s="230"/>
      <c r="PWP293" s="245"/>
      <c r="PWQ293" s="230"/>
      <c r="PWR293" s="231"/>
      <c r="PWS293" s="232"/>
      <c r="PWT293" s="233"/>
      <c r="PWU293" s="233"/>
      <c r="PWV293" s="69"/>
      <c r="PWW293" s="154"/>
      <c r="PWX293" s="97"/>
      <c r="PWY293" s="98"/>
      <c r="PWZ293" s="97"/>
      <c r="PXA293" s="99"/>
      <c r="PXB293" s="225"/>
      <c r="PXC293" s="234"/>
      <c r="PXD293" s="235"/>
      <c r="PXE293" s="236"/>
      <c r="PXF293" s="234"/>
      <c r="PXG293" s="237"/>
      <c r="PXH293" s="238"/>
      <c r="PXI293" s="216"/>
      <c r="PXJ293" s="239"/>
      <c r="PXK293" s="239"/>
      <c r="PXL293" s="101"/>
      <c r="PXM293" s="81"/>
      <c r="PXN293" s="81"/>
      <c r="PXO293" s="226"/>
      <c r="PXP293" s="69"/>
      <c r="PXQ293" s="240"/>
      <c r="PXR293" s="69"/>
      <c r="PXS293" s="241"/>
      <c r="PXT293" s="242"/>
      <c r="PXU293" s="69"/>
      <c r="PXV293" s="243"/>
      <c r="PXW293" s="69"/>
      <c r="PXX293" s="244"/>
      <c r="PXY293" s="69"/>
      <c r="PXZ293" s="228"/>
      <c r="PYA293" s="229"/>
      <c r="PYB293" s="230"/>
      <c r="PYC293" s="245"/>
      <c r="PYD293" s="230"/>
      <c r="PYE293" s="231"/>
      <c r="PYF293" s="232"/>
      <c r="PYG293" s="233"/>
      <c r="PYH293" s="233"/>
      <c r="PYI293" s="69"/>
      <c r="PYJ293" s="154"/>
      <c r="PYK293" s="97"/>
      <c r="PYL293" s="98"/>
      <c r="PYM293" s="97"/>
      <c r="PYN293" s="99"/>
      <c r="PYO293" s="225"/>
      <c r="PYP293" s="234"/>
      <c r="PYQ293" s="235"/>
      <c r="PYR293" s="236"/>
      <c r="PYS293" s="234"/>
      <c r="PYT293" s="237"/>
      <c r="PYU293" s="238"/>
      <c r="PYV293" s="216"/>
      <c r="PYW293" s="239"/>
      <c r="PYX293" s="239"/>
      <c r="PYY293" s="101"/>
      <c r="PYZ293" s="81"/>
      <c r="PZA293" s="81"/>
      <c r="PZB293" s="226"/>
      <c r="PZC293" s="69"/>
      <c r="PZD293" s="240"/>
      <c r="PZE293" s="69"/>
      <c r="PZF293" s="241"/>
      <c r="PZG293" s="242"/>
      <c r="PZH293" s="69"/>
      <c r="PZI293" s="243"/>
      <c r="PZJ293" s="69"/>
      <c r="PZK293" s="244"/>
      <c r="PZL293" s="69"/>
      <c r="PZM293" s="228"/>
      <c r="PZN293" s="229"/>
      <c r="PZO293" s="230"/>
      <c r="PZP293" s="245"/>
      <c r="PZQ293" s="230"/>
      <c r="PZR293" s="231"/>
      <c r="PZS293" s="232"/>
      <c r="PZT293" s="233"/>
      <c r="PZU293" s="233"/>
      <c r="PZV293" s="69"/>
      <c r="PZW293" s="154"/>
      <c r="PZX293" s="97"/>
      <c r="PZY293" s="98"/>
      <c r="PZZ293" s="97"/>
      <c r="QAA293" s="99"/>
      <c r="QAB293" s="225"/>
      <c r="QAC293" s="234"/>
      <c r="QAD293" s="235"/>
      <c r="QAE293" s="236"/>
      <c r="QAF293" s="234"/>
      <c r="QAG293" s="237"/>
      <c r="QAH293" s="238"/>
      <c r="QAI293" s="216"/>
      <c r="QAJ293" s="239"/>
      <c r="QAK293" s="239"/>
      <c r="QAL293" s="101"/>
      <c r="QAM293" s="81"/>
      <c r="QAN293" s="81"/>
      <c r="QAO293" s="226"/>
      <c r="QAP293" s="69"/>
      <c r="QAQ293" s="240"/>
      <c r="QAR293" s="69"/>
      <c r="QAS293" s="241"/>
      <c r="QAT293" s="242"/>
      <c r="QAU293" s="69"/>
      <c r="QAV293" s="243"/>
      <c r="QAW293" s="69"/>
      <c r="QAX293" s="244"/>
      <c r="QAY293" s="69"/>
      <c r="QAZ293" s="228"/>
      <c r="QBA293" s="229"/>
      <c r="QBB293" s="230"/>
      <c r="QBC293" s="245"/>
      <c r="QBD293" s="230"/>
      <c r="QBE293" s="231"/>
      <c r="QBF293" s="232"/>
      <c r="QBG293" s="233"/>
      <c r="QBH293" s="233"/>
      <c r="QBI293" s="69"/>
      <c r="QBJ293" s="154"/>
      <c r="QBK293" s="97"/>
      <c r="QBL293" s="98"/>
      <c r="QBM293" s="97"/>
      <c r="QBN293" s="99"/>
      <c r="QBO293" s="225"/>
      <c r="QBP293" s="234"/>
      <c r="QBQ293" s="235"/>
      <c r="QBR293" s="236"/>
      <c r="QBS293" s="234"/>
      <c r="QBT293" s="237"/>
      <c r="QBU293" s="238"/>
      <c r="QBV293" s="216"/>
      <c r="QBW293" s="239"/>
      <c r="QBX293" s="239"/>
      <c r="QBY293" s="101"/>
      <c r="QBZ293" s="81"/>
      <c r="QCA293" s="81"/>
      <c r="QCB293" s="226"/>
      <c r="QCC293" s="69"/>
      <c r="QCD293" s="240"/>
      <c r="QCE293" s="69"/>
      <c r="QCF293" s="241"/>
      <c r="QCG293" s="242"/>
      <c r="QCH293" s="69"/>
      <c r="QCI293" s="243"/>
      <c r="QCJ293" s="69"/>
      <c r="QCK293" s="244"/>
      <c r="QCL293" s="69"/>
      <c r="QCM293" s="228"/>
      <c r="QCN293" s="229"/>
      <c r="QCO293" s="230"/>
      <c r="QCP293" s="245"/>
      <c r="QCQ293" s="230"/>
      <c r="QCR293" s="231"/>
      <c r="QCS293" s="232"/>
      <c r="QCT293" s="233"/>
      <c r="QCU293" s="233"/>
      <c r="QCV293" s="69"/>
      <c r="QCW293" s="154"/>
      <c r="QCX293" s="97"/>
      <c r="QCY293" s="98"/>
      <c r="QCZ293" s="97"/>
      <c r="QDA293" s="99"/>
      <c r="QDB293" s="225"/>
      <c r="QDC293" s="234"/>
      <c r="QDD293" s="235"/>
      <c r="QDE293" s="236"/>
      <c r="QDF293" s="234"/>
      <c r="QDG293" s="237"/>
      <c r="QDH293" s="238"/>
      <c r="QDI293" s="216"/>
      <c r="QDJ293" s="239"/>
      <c r="QDK293" s="239"/>
      <c r="QDL293" s="101"/>
      <c r="QDM293" s="81"/>
      <c r="QDN293" s="81"/>
      <c r="QDO293" s="226"/>
      <c r="QDP293" s="69"/>
      <c r="QDQ293" s="240"/>
      <c r="QDR293" s="69"/>
      <c r="QDS293" s="241"/>
      <c r="QDT293" s="242"/>
      <c r="QDU293" s="69"/>
      <c r="QDV293" s="243"/>
      <c r="QDW293" s="69"/>
      <c r="QDX293" s="244"/>
      <c r="QDY293" s="69"/>
      <c r="QDZ293" s="228"/>
      <c r="QEA293" s="229"/>
      <c r="QEB293" s="230"/>
      <c r="QEC293" s="245"/>
      <c r="QED293" s="230"/>
      <c r="QEE293" s="231"/>
      <c r="QEF293" s="232"/>
      <c r="QEG293" s="233"/>
      <c r="QEH293" s="233"/>
      <c r="QEI293" s="69"/>
      <c r="QEJ293" s="154"/>
      <c r="QEK293" s="97"/>
      <c r="QEL293" s="98"/>
      <c r="QEM293" s="97"/>
      <c r="QEN293" s="99"/>
      <c r="QEO293" s="225"/>
      <c r="QEP293" s="234"/>
      <c r="QEQ293" s="235"/>
      <c r="QER293" s="236"/>
      <c r="QES293" s="234"/>
      <c r="QET293" s="237"/>
      <c r="QEU293" s="238"/>
      <c r="QEV293" s="216"/>
      <c r="QEW293" s="239"/>
      <c r="QEX293" s="239"/>
      <c r="QEY293" s="101"/>
      <c r="QEZ293" s="81"/>
      <c r="QFA293" s="81"/>
      <c r="QFB293" s="226"/>
      <c r="QFC293" s="69"/>
      <c r="QFD293" s="240"/>
      <c r="QFE293" s="69"/>
      <c r="QFF293" s="241"/>
      <c r="QFG293" s="242"/>
      <c r="QFH293" s="69"/>
      <c r="QFI293" s="243"/>
      <c r="QFJ293" s="69"/>
      <c r="QFK293" s="244"/>
      <c r="QFL293" s="69"/>
      <c r="QFM293" s="228"/>
      <c r="QFN293" s="229"/>
      <c r="QFO293" s="230"/>
      <c r="QFP293" s="245"/>
      <c r="QFQ293" s="230"/>
      <c r="QFR293" s="231"/>
      <c r="QFS293" s="232"/>
      <c r="QFT293" s="233"/>
      <c r="QFU293" s="233"/>
      <c r="QFV293" s="69"/>
      <c r="QFW293" s="154"/>
      <c r="QFX293" s="97"/>
      <c r="QFY293" s="98"/>
      <c r="QFZ293" s="97"/>
      <c r="QGA293" s="99"/>
      <c r="QGB293" s="225"/>
      <c r="QGC293" s="234"/>
      <c r="QGD293" s="235"/>
      <c r="QGE293" s="236"/>
      <c r="QGF293" s="234"/>
      <c r="QGG293" s="237"/>
      <c r="QGH293" s="238"/>
      <c r="QGI293" s="216"/>
      <c r="QGJ293" s="239"/>
      <c r="QGK293" s="239"/>
      <c r="QGL293" s="101"/>
      <c r="QGM293" s="81"/>
      <c r="QGN293" s="81"/>
      <c r="QGO293" s="226"/>
      <c r="QGP293" s="69"/>
      <c r="QGQ293" s="240"/>
      <c r="QGR293" s="69"/>
      <c r="QGS293" s="241"/>
      <c r="QGT293" s="242"/>
      <c r="QGU293" s="69"/>
      <c r="QGV293" s="243"/>
      <c r="QGW293" s="69"/>
      <c r="QGX293" s="244"/>
      <c r="QGY293" s="69"/>
      <c r="QGZ293" s="228"/>
      <c r="QHA293" s="229"/>
      <c r="QHB293" s="230"/>
      <c r="QHC293" s="245"/>
      <c r="QHD293" s="230"/>
      <c r="QHE293" s="231"/>
      <c r="QHF293" s="232"/>
      <c r="QHG293" s="233"/>
      <c r="QHH293" s="233"/>
      <c r="QHI293" s="69"/>
      <c r="QHJ293" s="154"/>
      <c r="QHK293" s="97"/>
      <c r="QHL293" s="98"/>
      <c r="QHM293" s="97"/>
      <c r="QHN293" s="99"/>
      <c r="QHO293" s="225"/>
      <c r="QHP293" s="234"/>
      <c r="QHQ293" s="235"/>
      <c r="QHR293" s="236"/>
      <c r="QHS293" s="234"/>
      <c r="QHT293" s="237"/>
      <c r="QHU293" s="238"/>
      <c r="QHV293" s="216"/>
      <c r="QHW293" s="239"/>
      <c r="QHX293" s="239"/>
      <c r="QHY293" s="101"/>
      <c r="QHZ293" s="81"/>
      <c r="QIA293" s="81"/>
      <c r="QIB293" s="226"/>
      <c r="QIC293" s="69"/>
      <c r="QID293" s="240"/>
      <c r="QIE293" s="69"/>
      <c r="QIF293" s="241"/>
      <c r="QIG293" s="242"/>
      <c r="QIH293" s="69"/>
      <c r="QII293" s="243"/>
      <c r="QIJ293" s="69"/>
      <c r="QIK293" s="244"/>
      <c r="QIL293" s="69"/>
      <c r="QIM293" s="228"/>
      <c r="QIN293" s="229"/>
      <c r="QIO293" s="230"/>
      <c r="QIP293" s="245"/>
      <c r="QIQ293" s="230"/>
      <c r="QIR293" s="231"/>
      <c r="QIS293" s="232"/>
      <c r="QIT293" s="233"/>
      <c r="QIU293" s="233"/>
      <c r="QIV293" s="69"/>
      <c r="QIW293" s="154"/>
      <c r="QIX293" s="97"/>
      <c r="QIY293" s="98"/>
      <c r="QIZ293" s="97"/>
      <c r="QJA293" s="99"/>
      <c r="QJB293" s="225"/>
      <c r="QJC293" s="234"/>
      <c r="QJD293" s="235"/>
      <c r="QJE293" s="236"/>
      <c r="QJF293" s="234"/>
      <c r="QJG293" s="237"/>
      <c r="QJH293" s="238"/>
      <c r="QJI293" s="216"/>
      <c r="QJJ293" s="239"/>
      <c r="QJK293" s="239"/>
      <c r="QJL293" s="101"/>
      <c r="QJM293" s="81"/>
      <c r="QJN293" s="81"/>
      <c r="QJO293" s="226"/>
      <c r="QJP293" s="69"/>
      <c r="QJQ293" s="240"/>
      <c r="QJR293" s="69"/>
      <c r="QJS293" s="241"/>
      <c r="QJT293" s="242"/>
      <c r="QJU293" s="69"/>
      <c r="QJV293" s="243"/>
      <c r="QJW293" s="69"/>
      <c r="QJX293" s="244"/>
      <c r="QJY293" s="69"/>
      <c r="QJZ293" s="228"/>
      <c r="QKA293" s="229"/>
      <c r="QKB293" s="230"/>
      <c r="QKC293" s="245"/>
      <c r="QKD293" s="230"/>
      <c r="QKE293" s="231"/>
      <c r="QKF293" s="232"/>
      <c r="QKG293" s="233"/>
      <c r="QKH293" s="233"/>
      <c r="QKI293" s="69"/>
      <c r="QKJ293" s="154"/>
      <c r="QKK293" s="97"/>
      <c r="QKL293" s="98"/>
      <c r="QKM293" s="97"/>
      <c r="QKN293" s="99"/>
      <c r="QKO293" s="225"/>
      <c r="QKP293" s="234"/>
      <c r="QKQ293" s="235"/>
      <c r="QKR293" s="236"/>
      <c r="QKS293" s="234"/>
      <c r="QKT293" s="237"/>
      <c r="QKU293" s="238"/>
      <c r="QKV293" s="216"/>
      <c r="QKW293" s="239"/>
      <c r="QKX293" s="239"/>
      <c r="QKY293" s="101"/>
      <c r="QKZ293" s="81"/>
      <c r="QLA293" s="81"/>
      <c r="QLB293" s="226"/>
      <c r="QLC293" s="69"/>
      <c r="QLD293" s="240"/>
      <c r="QLE293" s="69"/>
      <c r="QLF293" s="241"/>
      <c r="QLG293" s="242"/>
      <c r="QLH293" s="69"/>
      <c r="QLI293" s="243"/>
      <c r="QLJ293" s="69"/>
      <c r="QLK293" s="244"/>
      <c r="QLL293" s="69"/>
      <c r="QLM293" s="228"/>
      <c r="QLN293" s="229"/>
      <c r="QLO293" s="230"/>
      <c r="QLP293" s="245"/>
      <c r="QLQ293" s="230"/>
      <c r="QLR293" s="231"/>
      <c r="QLS293" s="232"/>
      <c r="QLT293" s="233"/>
      <c r="QLU293" s="233"/>
      <c r="QLV293" s="69"/>
      <c r="QLW293" s="154"/>
      <c r="QLX293" s="97"/>
      <c r="QLY293" s="98"/>
      <c r="QLZ293" s="97"/>
      <c r="QMA293" s="99"/>
      <c r="QMB293" s="225"/>
      <c r="QMC293" s="234"/>
      <c r="QMD293" s="235"/>
      <c r="QME293" s="236"/>
      <c r="QMF293" s="234"/>
      <c r="QMG293" s="237"/>
      <c r="QMH293" s="238"/>
      <c r="QMI293" s="216"/>
      <c r="QMJ293" s="239"/>
      <c r="QMK293" s="239"/>
      <c r="QML293" s="101"/>
      <c r="QMM293" s="81"/>
      <c r="QMN293" s="81"/>
      <c r="QMO293" s="226"/>
      <c r="QMP293" s="69"/>
      <c r="QMQ293" s="240"/>
      <c r="QMR293" s="69"/>
      <c r="QMS293" s="241"/>
      <c r="QMT293" s="242"/>
      <c r="QMU293" s="69"/>
      <c r="QMV293" s="243"/>
      <c r="QMW293" s="69"/>
      <c r="QMX293" s="244"/>
      <c r="QMY293" s="69"/>
      <c r="QMZ293" s="228"/>
      <c r="QNA293" s="229"/>
      <c r="QNB293" s="230"/>
      <c r="QNC293" s="245"/>
      <c r="QND293" s="230"/>
      <c r="QNE293" s="231"/>
      <c r="QNF293" s="232"/>
      <c r="QNG293" s="233"/>
      <c r="QNH293" s="233"/>
      <c r="QNI293" s="69"/>
      <c r="QNJ293" s="154"/>
      <c r="QNK293" s="97"/>
      <c r="QNL293" s="98"/>
      <c r="QNM293" s="97"/>
      <c r="QNN293" s="99"/>
      <c r="QNO293" s="225"/>
      <c r="QNP293" s="234"/>
      <c r="QNQ293" s="235"/>
      <c r="QNR293" s="236"/>
      <c r="QNS293" s="234"/>
      <c r="QNT293" s="237"/>
      <c r="QNU293" s="238"/>
      <c r="QNV293" s="216"/>
      <c r="QNW293" s="239"/>
      <c r="QNX293" s="239"/>
      <c r="QNY293" s="101"/>
      <c r="QNZ293" s="81"/>
      <c r="QOA293" s="81"/>
      <c r="QOB293" s="226"/>
      <c r="QOC293" s="69"/>
      <c r="QOD293" s="240"/>
      <c r="QOE293" s="69"/>
      <c r="QOF293" s="241"/>
      <c r="QOG293" s="242"/>
      <c r="QOH293" s="69"/>
      <c r="QOI293" s="243"/>
      <c r="QOJ293" s="69"/>
      <c r="QOK293" s="244"/>
      <c r="QOL293" s="69"/>
      <c r="QOM293" s="228"/>
      <c r="QON293" s="229"/>
      <c r="QOO293" s="230"/>
      <c r="QOP293" s="245"/>
      <c r="QOQ293" s="230"/>
      <c r="QOR293" s="231"/>
      <c r="QOS293" s="232"/>
      <c r="QOT293" s="233"/>
      <c r="QOU293" s="233"/>
      <c r="QOV293" s="69"/>
      <c r="QOW293" s="154"/>
      <c r="QOX293" s="97"/>
      <c r="QOY293" s="98"/>
      <c r="QOZ293" s="97"/>
      <c r="QPA293" s="99"/>
      <c r="QPB293" s="225"/>
      <c r="QPC293" s="234"/>
      <c r="QPD293" s="235"/>
      <c r="QPE293" s="236"/>
      <c r="QPF293" s="234"/>
      <c r="QPG293" s="237"/>
      <c r="QPH293" s="238"/>
      <c r="QPI293" s="216"/>
      <c r="QPJ293" s="239"/>
      <c r="QPK293" s="239"/>
      <c r="QPL293" s="101"/>
      <c r="QPM293" s="81"/>
      <c r="QPN293" s="81"/>
      <c r="QPO293" s="226"/>
      <c r="QPP293" s="69"/>
      <c r="QPQ293" s="240"/>
      <c r="QPR293" s="69"/>
      <c r="QPS293" s="241"/>
      <c r="QPT293" s="242"/>
      <c r="QPU293" s="69"/>
      <c r="QPV293" s="243"/>
      <c r="QPW293" s="69"/>
      <c r="QPX293" s="244"/>
      <c r="QPY293" s="69"/>
      <c r="QPZ293" s="228"/>
      <c r="QQA293" s="229"/>
      <c r="QQB293" s="230"/>
      <c r="QQC293" s="245"/>
      <c r="QQD293" s="230"/>
      <c r="QQE293" s="231"/>
      <c r="QQF293" s="232"/>
      <c r="QQG293" s="233"/>
      <c r="QQH293" s="233"/>
      <c r="QQI293" s="69"/>
      <c r="QQJ293" s="154"/>
      <c r="QQK293" s="97"/>
      <c r="QQL293" s="98"/>
      <c r="QQM293" s="97"/>
      <c r="QQN293" s="99"/>
      <c r="QQO293" s="225"/>
      <c r="QQP293" s="234"/>
      <c r="QQQ293" s="235"/>
      <c r="QQR293" s="236"/>
      <c r="QQS293" s="234"/>
      <c r="QQT293" s="237"/>
      <c r="QQU293" s="238"/>
      <c r="QQV293" s="216"/>
      <c r="QQW293" s="239"/>
      <c r="QQX293" s="239"/>
      <c r="QQY293" s="101"/>
      <c r="QQZ293" s="81"/>
      <c r="QRA293" s="81"/>
      <c r="QRB293" s="226"/>
      <c r="QRC293" s="69"/>
      <c r="QRD293" s="240"/>
      <c r="QRE293" s="69"/>
      <c r="QRF293" s="241"/>
      <c r="QRG293" s="242"/>
      <c r="QRH293" s="69"/>
      <c r="QRI293" s="243"/>
      <c r="QRJ293" s="69"/>
      <c r="QRK293" s="244"/>
      <c r="QRL293" s="69"/>
      <c r="QRM293" s="228"/>
      <c r="QRN293" s="229"/>
      <c r="QRO293" s="230"/>
      <c r="QRP293" s="245"/>
      <c r="QRQ293" s="230"/>
      <c r="QRR293" s="231"/>
      <c r="QRS293" s="232"/>
      <c r="QRT293" s="233"/>
      <c r="QRU293" s="233"/>
      <c r="QRV293" s="69"/>
      <c r="QRW293" s="154"/>
      <c r="QRX293" s="97"/>
      <c r="QRY293" s="98"/>
      <c r="QRZ293" s="97"/>
      <c r="QSA293" s="99"/>
      <c r="QSB293" s="225"/>
      <c r="QSC293" s="234"/>
      <c r="QSD293" s="235"/>
      <c r="QSE293" s="236"/>
      <c r="QSF293" s="234"/>
      <c r="QSG293" s="237"/>
      <c r="QSH293" s="238"/>
      <c r="QSI293" s="216"/>
      <c r="QSJ293" s="239"/>
      <c r="QSK293" s="239"/>
      <c r="QSL293" s="101"/>
      <c r="QSM293" s="81"/>
      <c r="QSN293" s="81"/>
      <c r="QSO293" s="226"/>
      <c r="QSP293" s="69"/>
      <c r="QSQ293" s="240"/>
      <c r="QSR293" s="69"/>
      <c r="QSS293" s="241"/>
      <c r="QST293" s="242"/>
      <c r="QSU293" s="69"/>
      <c r="QSV293" s="243"/>
      <c r="QSW293" s="69"/>
      <c r="QSX293" s="244"/>
      <c r="QSY293" s="69"/>
      <c r="QSZ293" s="228"/>
      <c r="QTA293" s="229"/>
      <c r="QTB293" s="230"/>
      <c r="QTC293" s="245"/>
      <c r="QTD293" s="230"/>
      <c r="QTE293" s="231"/>
      <c r="QTF293" s="232"/>
      <c r="QTG293" s="233"/>
      <c r="QTH293" s="233"/>
      <c r="QTI293" s="69"/>
      <c r="QTJ293" s="154"/>
      <c r="QTK293" s="97"/>
      <c r="QTL293" s="98"/>
      <c r="QTM293" s="97"/>
      <c r="QTN293" s="99"/>
      <c r="QTO293" s="225"/>
      <c r="QTP293" s="234"/>
      <c r="QTQ293" s="235"/>
      <c r="QTR293" s="236"/>
      <c r="QTS293" s="234"/>
      <c r="QTT293" s="237"/>
      <c r="QTU293" s="238"/>
      <c r="QTV293" s="216"/>
      <c r="QTW293" s="239"/>
      <c r="QTX293" s="239"/>
      <c r="QTY293" s="101"/>
      <c r="QTZ293" s="81"/>
      <c r="QUA293" s="81"/>
      <c r="QUB293" s="226"/>
      <c r="QUC293" s="69"/>
      <c r="QUD293" s="240"/>
      <c r="QUE293" s="69"/>
      <c r="QUF293" s="241"/>
      <c r="QUG293" s="242"/>
      <c r="QUH293" s="69"/>
      <c r="QUI293" s="243"/>
      <c r="QUJ293" s="69"/>
      <c r="QUK293" s="244"/>
      <c r="QUL293" s="69"/>
      <c r="QUM293" s="228"/>
      <c r="QUN293" s="229"/>
      <c r="QUO293" s="230"/>
      <c r="QUP293" s="245"/>
      <c r="QUQ293" s="230"/>
      <c r="QUR293" s="231"/>
      <c r="QUS293" s="232"/>
      <c r="QUT293" s="233"/>
      <c r="QUU293" s="233"/>
      <c r="QUV293" s="69"/>
      <c r="QUW293" s="154"/>
      <c r="QUX293" s="97"/>
      <c r="QUY293" s="98"/>
      <c r="QUZ293" s="97"/>
      <c r="QVA293" s="99"/>
      <c r="QVB293" s="225"/>
      <c r="QVC293" s="234"/>
      <c r="QVD293" s="235"/>
      <c r="QVE293" s="236"/>
      <c r="QVF293" s="234"/>
      <c r="QVG293" s="237"/>
      <c r="QVH293" s="238"/>
      <c r="QVI293" s="216"/>
      <c r="QVJ293" s="239"/>
      <c r="QVK293" s="239"/>
      <c r="QVL293" s="101"/>
      <c r="QVM293" s="81"/>
      <c r="QVN293" s="81"/>
      <c r="QVO293" s="226"/>
      <c r="QVP293" s="69"/>
      <c r="QVQ293" s="240"/>
      <c r="QVR293" s="69"/>
      <c r="QVS293" s="241"/>
      <c r="QVT293" s="242"/>
      <c r="QVU293" s="69"/>
      <c r="QVV293" s="243"/>
      <c r="QVW293" s="69"/>
      <c r="QVX293" s="244"/>
      <c r="QVY293" s="69"/>
      <c r="QVZ293" s="228"/>
      <c r="QWA293" s="229"/>
      <c r="QWB293" s="230"/>
      <c r="QWC293" s="245"/>
      <c r="QWD293" s="230"/>
      <c r="QWE293" s="231"/>
      <c r="QWF293" s="232"/>
      <c r="QWG293" s="233"/>
      <c r="QWH293" s="233"/>
      <c r="QWI293" s="69"/>
      <c r="QWJ293" s="154"/>
      <c r="QWK293" s="97"/>
      <c r="QWL293" s="98"/>
      <c r="QWM293" s="97"/>
      <c r="QWN293" s="99"/>
      <c r="QWO293" s="225"/>
      <c r="QWP293" s="234"/>
      <c r="QWQ293" s="235"/>
      <c r="QWR293" s="236"/>
      <c r="QWS293" s="234"/>
      <c r="QWT293" s="237"/>
      <c r="QWU293" s="238"/>
      <c r="QWV293" s="216"/>
      <c r="QWW293" s="239"/>
      <c r="QWX293" s="239"/>
      <c r="QWY293" s="101"/>
      <c r="QWZ293" s="81"/>
      <c r="QXA293" s="81"/>
      <c r="QXB293" s="226"/>
      <c r="QXC293" s="69"/>
      <c r="QXD293" s="240"/>
      <c r="QXE293" s="69"/>
      <c r="QXF293" s="241"/>
      <c r="QXG293" s="242"/>
      <c r="QXH293" s="69"/>
      <c r="QXI293" s="243"/>
      <c r="QXJ293" s="69"/>
      <c r="QXK293" s="244"/>
      <c r="QXL293" s="69"/>
      <c r="QXM293" s="228"/>
      <c r="QXN293" s="229"/>
      <c r="QXO293" s="230"/>
      <c r="QXP293" s="245"/>
      <c r="QXQ293" s="230"/>
      <c r="QXR293" s="231"/>
      <c r="QXS293" s="232"/>
      <c r="QXT293" s="233"/>
      <c r="QXU293" s="233"/>
      <c r="QXV293" s="69"/>
      <c r="QXW293" s="154"/>
      <c r="QXX293" s="97"/>
      <c r="QXY293" s="98"/>
      <c r="QXZ293" s="97"/>
      <c r="QYA293" s="99"/>
      <c r="QYB293" s="225"/>
      <c r="QYC293" s="234"/>
      <c r="QYD293" s="235"/>
      <c r="QYE293" s="236"/>
      <c r="QYF293" s="234"/>
      <c r="QYG293" s="237"/>
      <c r="QYH293" s="238"/>
      <c r="QYI293" s="216"/>
      <c r="QYJ293" s="239"/>
      <c r="QYK293" s="239"/>
      <c r="QYL293" s="101"/>
      <c r="QYM293" s="81"/>
      <c r="QYN293" s="81"/>
      <c r="QYO293" s="226"/>
      <c r="QYP293" s="69"/>
      <c r="QYQ293" s="240"/>
      <c r="QYR293" s="69"/>
      <c r="QYS293" s="241"/>
      <c r="QYT293" s="242"/>
      <c r="QYU293" s="69"/>
      <c r="QYV293" s="243"/>
      <c r="QYW293" s="69"/>
      <c r="QYX293" s="244"/>
      <c r="QYY293" s="69"/>
      <c r="QYZ293" s="228"/>
      <c r="QZA293" s="229"/>
      <c r="QZB293" s="230"/>
      <c r="QZC293" s="245"/>
      <c r="QZD293" s="230"/>
      <c r="QZE293" s="231"/>
      <c r="QZF293" s="232"/>
      <c r="QZG293" s="233"/>
      <c r="QZH293" s="233"/>
      <c r="QZI293" s="69"/>
      <c r="QZJ293" s="154"/>
      <c r="QZK293" s="97"/>
      <c r="QZL293" s="98"/>
      <c r="QZM293" s="97"/>
      <c r="QZN293" s="99"/>
      <c r="QZO293" s="225"/>
      <c r="QZP293" s="234"/>
      <c r="QZQ293" s="235"/>
      <c r="QZR293" s="236"/>
      <c r="QZS293" s="234"/>
      <c r="QZT293" s="237"/>
      <c r="QZU293" s="238"/>
      <c r="QZV293" s="216"/>
      <c r="QZW293" s="239"/>
      <c r="QZX293" s="239"/>
      <c r="QZY293" s="101"/>
      <c r="QZZ293" s="81"/>
      <c r="RAA293" s="81"/>
      <c r="RAB293" s="226"/>
      <c r="RAC293" s="69"/>
      <c r="RAD293" s="240"/>
      <c r="RAE293" s="69"/>
      <c r="RAF293" s="241"/>
      <c r="RAG293" s="242"/>
      <c r="RAH293" s="69"/>
      <c r="RAI293" s="243"/>
      <c r="RAJ293" s="69"/>
      <c r="RAK293" s="244"/>
      <c r="RAL293" s="69"/>
      <c r="RAM293" s="228"/>
      <c r="RAN293" s="229"/>
      <c r="RAO293" s="230"/>
      <c r="RAP293" s="245"/>
      <c r="RAQ293" s="230"/>
      <c r="RAR293" s="231"/>
      <c r="RAS293" s="232"/>
      <c r="RAT293" s="233"/>
      <c r="RAU293" s="233"/>
      <c r="RAV293" s="69"/>
      <c r="RAW293" s="154"/>
      <c r="RAX293" s="97"/>
      <c r="RAY293" s="98"/>
      <c r="RAZ293" s="97"/>
      <c r="RBA293" s="99"/>
      <c r="RBB293" s="225"/>
      <c r="RBC293" s="234"/>
      <c r="RBD293" s="235"/>
      <c r="RBE293" s="236"/>
      <c r="RBF293" s="234"/>
      <c r="RBG293" s="237"/>
      <c r="RBH293" s="238"/>
      <c r="RBI293" s="216"/>
      <c r="RBJ293" s="239"/>
      <c r="RBK293" s="239"/>
      <c r="RBL293" s="101"/>
      <c r="RBM293" s="81"/>
      <c r="RBN293" s="81"/>
      <c r="RBO293" s="226"/>
      <c r="RBP293" s="69"/>
      <c r="RBQ293" s="240"/>
      <c r="RBR293" s="69"/>
      <c r="RBS293" s="241"/>
      <c r="RBT293" s="242"/>
      <c r="RBU293" s="69"/>
      <c r="RBV293" s="243"/>
      <c r="RBW293" s="69"/>
      <c r="RBX293" s="244"/>
      <c r="RBY293" s="69"/>
      <c r="RBZ293" s="228"/>
      <c r="RCA293" s="229"/>
      <c r="RCB293" s="230"/>
      <c r="RCC293" s="245"/>
      <c r="RCD293" s="230"/>
      <c r="RCE293" s="231"/>
      <c r="RCF293" s="232"/>
      <c r="RCG293" s="233"/>
      <c r="RCH293" s="233"/>
      <c r="RCI293" s="69"/>
      <c r="RCJ293" s="154"/>
      <c r="RCK293" s="97"/>
      <c r="RCL293" s="98"/>
      <c r="RCM293" s="97"/>
      <c r="RCN293" s="99"/>
      <c r="RCO293" s="225"/>
      <c r="RCP293" s="234"/>
      <c r="RCQ293" s="235"/>
      <c r="RCR293" s="236"/>
      <c r="RCS293" s="234"/>
      <c r="RCT293" s="237"/>
      <c r="RCU293" s="238"/>
      <c r="RCV293" s="216"/>
      <c r="RCW293" s="239"/>
      <c r="RCX293" s="239"/>
      <c r="RCY293" s="101"/>
      <c r="RCZ293" s="81"/>
      <c r="RDA293" s="81"/>
      <c r="RDB293" s="226"/>
      <c r="RDC293" s="69"/>
      <c r="RDD293" s="240"/>
      <c r="RDE293" s="69"/>
      <c r="RDF293" s="241"/>
      <c r="RDG293" s="242"/>
      <c r="RDH293" s="69"/>
      <c r="RDI293" s="243"/>
      <c r="RDJ293" s="69"/>
      <c r="RDK293" s="244"/>
      <c r="RDL293" s="69"/>
      <c r="RDM293" s="228"/>
      <c r="RDN293" s="229"/>
      <c r="RDO293" s="230"/>
      <c r="RDP293" s="245"/>
      <c r="RDQ293" s="230"/>
      <c r="RDR293" s="231"/>
      <c r="RDS293" s="232"/>
      <c r="RDT293" s="233"/>
      <c r="RDU293" s="233"/>
      <c r="RDV293" s="69"/>
      <c r="RDW293" s="154"/>
      <c r="RDX293" s="97"/>
      <c r="RDY293" s="98"/>
      <c r="RDZ293" s="97"/>
      <c r="REA293" s="99"/>
      <c r="REB293" s="225"/>
      <c r="REC293" s="234"/>
      <c r="RED293" s="235"/>
      <c r="REE293" s="236"/>
      <c r="REF293" s="234"/>
      <c r="REG293" s="237"/>
      <c r="REH293" s="238"/>
      <c r="REI293" s="216"/>
      <c r="REJ293" s="239"/>
      <c r="REK293" s="239"/>
      <c r="REL293" s="101"/>
      <c r="REM293" s="81"/>
      <c r="REN293" s="81"/>
      <c r="REO293" s="226"/>
      <c r="REP293" s="69"/>
      <c r="REQ293" s="240"/>
      <c r="RER293" s="69"/>
      <c r="RES293" s="241"/>
      <c r="RET293" s="242"/>
      <c r="REU293" s="69"/>
      <c r="REV293" s="243"/>
      <c r="REW293" s="69"/>
      <c r="REX293" s="244"/>
      <c r="REY293" s="69"/>
      <c r="REZ293" s="228"/>
      <c r="RFA293" s="229"/>
      <c r="RFB293" s="230"/>
      <c r="RFC293" s="245"/>
      <c r="RFD293" s="230"/>
      <c r="RFE293" s="231"/>
      <c r="RFF293" s="232"/>
      <c r="RFG293" s="233"/>
      <c r="RFH293" s="233"/>
      <c r="RFI293" s="69"/>
      <c r="RFJ293" s="154"/>
      <c r="RFK293" s="97"/>
      <c r="RFL293" s="98"/>
      <c r="RFM293" s="97"/>
      <c r="RFN293" s="99"/>
      <c r="RFO293" s="225"/>
      <c r="RFP293" s="234"/>
      <c r="RFQ293" s="235"/>
      <c r="RFR293" s="236"/>
      <c r="RFS293" s="234"/>
      <c r="RFT293" s="237"/>
      <c r="RFU293" s="238"/>
      <c r="RFV293" s="216"/>
      <c r="RFW293" s="239"/>
      <c r="RFX293" s="239"/>
      <c r="RFY293" s="101"/>
      <c r="RFZ293" s="81"/>
      <c r="RGA293" s="81"/>
      <c r="RGB293" s="226"/>
      <c r="RGC293" s="69"/>
      <c r="RGD293" s="240"/>
      <c r="RGE293" s="69"/>
      <c r="RGF293" s="241"/>
      <c r="RGG293" s="242"/>
      <c r="RGH293" s="69"/>
      <c r="RGI293" s="243"/>
      <c r="RGJ293" s="69"/>
      <c r="RGK293" s="244"/>
      <c r="RGL293" s="69"/>
      <c r="RGM293" s="228"/>
      <c r="RGN293" s="229"/>
      <c r="RGO293" s="230"/>
      <c r="RGP293" s="245"/>
      <c r="RGQ293" s="230"/>
      <c r="RGR293" s="231"/>
      <c r="RGS293" s="232"/>
      <c r="RGT293" s="233"/>
      <c r="RGU293" s="233"/>
      <c r="RGV293" s="69"/>
      <c r="RGW293" s="154"/>
      <c r="RGX293" s="97"/>
      <c r="RGY293" s="98"/>
      <c r="RGZ293" s="97"/>
      <c r="RHA293" s="99"/>
      <c r="RHB293" s="225"/>
      <c r="RHC293" s="234"/>
      <c r="RHD293" s="235"/>
      <c r="RHE293" s="236"/>
      <c r="RHF293" s="234"/>
      <c r="RHG293" s="237"/>
      <c r="RHH293" s="238"/>
      <c r="RHI293" s="216"/>
      <c r="RHJ293" s="239"/>
      <c r="RHK293" s="239"/>
      <c r="RHL293" s="101"/>
      <c r="RHM293" s="81"/>
      <c r="RHN293" s="81"/>
      <c r="RHO293" s="226"/>
      <c r="RHP293" s="69"/>
      <c r="RHQ293" s="240"/>
      <c r="RHR293" s="69"/>
      <c r="RHS293" s="241"/>
      <c r="RHT293" s="242"/>
      <c r="RHU293" s="69"/>
      <c r="RHV293" s="243"/>
      <c r="RHW293" s="69"/>
      <c r="RHX293" s="244"/>
      <c r="RHY293" s="69"/>
      <c r="RHZ293" s="228"/>
      <c r="RIA293" s="229"/>
      <c r="RIB293" s="230"/>
      <c r="RIC293" s="245"/>
      <c r="RID293" s="230"/>
      <c r="RIE293" s="231"/>
      <c r="RIF293" s="232"/>
      <c r="RIG293" s="233"/>
      <c r="RIH293" s="233"/>
      <c r="RII293" s="69"/>
      <c r="RIJ293" s="154"/>
      <c r="RIK293" s="97"/>
      <c r="RIL293" s="98"/>
      <c r="RIM293" s="97"/>
      <c r="RIN293" s="99"/>
      <c r="RIO293" s="225"/>
      <c r="RIP293" s="234"/>
      <c r="RIQ293" s="235"/>
      <c r="RIR293" s="236"/>
      <c r="RIS293" s="234"/>
      <c r="RIT293" s="237"/>
      <c r="RIU293" s="238"/>
      <c r="RIV293" s="216"/>
      <c r="RIW293" s="239"/>
      <c r="RIX293" s="239"/>
      <c r="RIY293" s="101"/>
      <c r="RIZ293" s="81"/>
      <c r="RJA293" s="81"/>
      <c r="RJB293" s="226"/>
      <c r="RJC293" s="69"/>
      <c r="RJD293" s="240"/>
      <c r="RJE293" s="69"/>
      <c r="RJF293" s="241"/>
      <c r="RJG293" s="242"/>
      <c r="RJH293" s="69"/>
      <c r="RJI293" s="243"/>
      <c r="RJJ293" s="69"/>
      <c r="RJK293" s="244"/>
      <c r="RJL293" s="69"/>
      <c r="RJM293" s="228"/>
      <c r="RJN293" s="229"/>
      <c r="RJO293" s="230"/>
      <c r="RJP293" s="245"/>
      <c r="RJQ293" s="230"/>
      <c r="RJR293" s="231"/>
      <c r="RJS293" s="232"/>
      <c r="RJT293" s="233"/>
      <c r="RJU293" s="233"/>
      <c r="RJV293" s="69"/>
      <c r="RJW293" s="154"/>
      <c r="RJX293" s="97"/>
      <c r="RJY293" s="98"/>
      <c r="RJZ293" s="97"/>
      <c r="RKA293" s="99"/>
      <c r="RKB293" s="225"/>
      <c r="RKC293" s="234"/>
      <c r="RKD293" s="235"/>
      <c r="RKE293" s="236"/>
      <c r="RKF293" s="234"/>
      <c r="RKG293" s="237"/>
      <c r="RKH293" s="238"/>
      <c r="RKI293" s="216"/>
      <c r="RKJ293" s="239"/>
      <c r="RKK293" s="239"/>
      <c r="RKL293" s="101"/>
      <c r="RKM293" s="81"/>
      <c r="RKN293" s="81"/>
      <c r="RKO293" s="226"/>
      <c r="RKP293" s="69"/>
      <c r="RKQ293" s="240"/>
      <c r="RKR293" s="69"/>
      <c r="RKS293" s="241"/>
      <c r="RKT293" s="242"/>
      <c r="RKU293" s="69"/>
      <c r="RKV293" s="243"/>
      <c r="RKW293" s="69"/>
      <c r="RKX293" s="244"/>
      <c r="RKY293" s="69"/>
      <c r="RKZ293" s="228"/>
      <c r="RLA293" s="229"/>
      <c r="RLB293" s="230"/>
      <c r="RLC293" s="245"/>
      <c r="RLD293" s="230"/>
      <c r="RLE293" s="231"/>
      <c r="RLF293" s="232"/>
      <c r="RLG293" s="233"/>
      <c r="RLH293" s="233"/>
      <c r="RLI293" s="69"/>
      <c r="RLJ293" s="154"/>
      <c r="RLK293" s="97"/>
      <c r="RLL293" s="98"/>
      <c r="RLM293" s="97"/>
      <c r="RLN293" s="99"/>
      <c r="RLO293" s="225"/>
      <c r="RLP293" s="234"/>
      <c r="RLQ293" s="235"/>
      <c r="RLR293" s="236"/>
      <c r="RLS293" s="234"/>
      <c r="RLT293" s="237"/>
      <c r="RLU293" s="238"/>
      <c r="RLV293" s="216"/>
      <c r="RLW293" s="239"/>
      <c r="RLX293" s="239"/>
      <c r="RLY293" s="101"/>
      <c r="RLZ293" s="81"/>
      <c r="RMA293" s="81"/>
      <c r="RMB293" s="226"/>
      <c r="RMC293" s="69"/>
      <c r="RMD293" s="240"/>
      <c r="RME293" s="69"/>
      <c r="RMF293" s="241"/>
      <c r="RMG293" s="242"/>
      <c r="RMH293" s="69"/>
      <c r="RMI293" s="243"/>
      <c r="RMJ293" s="69"/>
      <c r="RMK293" s="244"/>
      <c r="RML293" s="69"/>
      <c r="RMM293" s="228"/>
      <c r="RMN293" s="229"/>
      <c r="RMO293" s="230"/>
      <c r="RMP293" s="245"/>
      <c r="RMQ293" s="230"/>
      <c r="RMR293" s="231"/>
      <c r="RMS293" s="232"/>
      <c r="RMT293" s="233"/>
      <c r="RMU293" s="233"/>
      <c r="RMV293" s="69"/>
      <c r="RMW293" s="154"/>
      <c r="RMX293" s="97"/>
      <c r="RMY293" s="98"/>
      <c r="RMZ293" s="97"/>
      <c r="RNA293" s="99"/>
      <c r="RNB293" s="225"/>
      <c r="RNC293" s="234"/>
      <c r="RND293" s="235"/>
      <c r="RNE293" s="236"/>
      <c r="RNF293" s="234"/>
      <c r="RNG293" s="237"/>
      <c r="RNH293" s="238"/>
      <c r="RNI293" s="216"/>
      <c r="RNJ293" s="239"/>
      <c r="RNK293" s="239"/>
      <c r="RNL293" s="101"/>
      <c r="RNM293" s="81"/>
      <c r="RNN293" s="81"/>
      <c r="RNO293" s="226"/>
      <c r="RNP293" s="69"/>
      <c r="RNQ293" s="240"/>
      <c r="RNR293" s="69"/>
      <c r="RNS293" s="241"/>
      <c r="RNT293" s="242"/>
      <c r="RNU293" s="69"/>
      <c r="RNV293" s="243"/>
      <c r="RNW293" s="69"/>
      <c r="RNX293" s="244"/>
      <c r="RNY293" s="69"/>
      <c r="RNZ293" s="228"/>
      <c r="ROA293" s="229"/>
      <c r="ROB293" s="230"/>
      <c r="ROC293" s="245"/>
      <c r="ROD293" s="230"/>
      <c r="ROE293" s="231"/>
      <c r="ROF293" s="232"/>
      <c r="ROG293" s="233"/>
      <c r="ROH293" s="233"/>
      <c r="ROI293" s="69"/>
      <c r="ROJ293" s="154"/>
      <c r="ROK293" s="97"/>
      <c r="ROL293" s="98"/>
      <c r="ROM293" s="97"/>
      <c r="RON293" s="99"/>
      <c r="ROO293" s="225"/>
      <c r="ROP293" s="234"/>
      <c r="ROQ293" s="235"/>
      <c r="ROR293" s="236"/>
      <c r="ROS293" s="234"/>
      <c r="ROT293" s="237"/>
      <c r="ROU293" s="238"/>
      <c r="ROV293" s="216"/>
      <c r="ROW293" s="239"/>
      <c r="ROX293" s="239"/>
      <c r="ROY293" s="101"/>
      <c r="ROZ293" s="81"/>
      <c r="RPA293" s="81"/>
      <c r="RPB293" s="226"/>
      <c r="RPC293" s="69"/>
      <c r="RPD293" s="240"/>
      <c r="RPE293" s="69"/>
      <c r="RPF293" s="241"/>
      <c r="RPG293" s="242"/>
      <c r="RPH293" s="69"/>
      <c r="RPI293" s="243"/>
      <c r="RPJ293" s="69"/>
      <c r="RPK293" s="244"/>
      <c r="RPL293" s="69"/>
      <c r="RPM293" s="228"/>
      <c r="RPN293" s="229"/>
      <c r="RPO293" s="230"/>
      <c r="RPP293" s="245"/>
      <c r="RPQ293" s="230"/>
      <c r="RPR293" s="231"/>
      <c r="RPS293" s="232"/>
      <c r="RPT293" s="233"/>
      <c r="RPU293" s="233"/>
      <c r="RPV293" s="69"/>
      <c r="RPW293" s="154"/>
      <c r="RPX293" s="97"/>
      <c r="RPY293" s="98"/>
      <c r="RPZ293" s="97"/>
      <c r="RQA293" s="99"/>
      <c r="RQB293" s="225"/>
      <c r="RQC293" s="234"/>
      <c r="RQD293" s="235"/>
      <c r="RQE293" s="236"/>
      <c r="RQF293" s="234"/>
      <c r="RQG293" s="237"/>
      <c r="RQH293" s="238"/>
      <c r="RQI293" s="216"/>
      <c r="RQJ293" s="239"/>
      <c r="RQK293" s="239"/>
      <c r="RQL293" s="101"/>
      <c r="RQM293" s="81"/>
      <c r="RQN293" s="81"/>
      <c r="RQO293" s="226"/>
      <c r="RQP293" s="69"/>
      <c r="RQQ293" s="240"/>
      <c r="RQR293" s="69"/>
      <c r="RQS293" s="241"/>
      <c r="RQT293" s="242"/>
      <c r="RQU293" s="69"/>
      <c r="RQV293" s="243"/>
      <c r="RQW293" s="69"/>
      <c r="RQX293" s="244"/>
      <c r="RQY293" s="69"/>
      <c r="RQZ293" s="228"/>
      <c r="RRA293" s="229"/>
      <c r="RRB293" s="230"/>
      <c r="RRC293" s="245"/>
      <c r="RRD293" s="230"/>
      <c r="RRE293" s="231"/>
      <c r="RRF293" s="232"/>
      <c r="RRG293" s="233"/>
      <c r="RRH293" s="233"/>
      <c r="RRI293" s="69"/>
      <c r="RRJ293" s="154"/>
      <c r="RRK293" s="97"/>
      <c r="RRL293" s="98"/>
      <c r="RRM293" s="97"/>
      <c r="RRN293" s="99"/>
      <c r="RRO293" s="225"/>
      <c r="RRP293" s="234"/>
      <c r="RRQ293" s="235"/>
      <c r="RRR293" s="236"/>
      <c r="RRS293" s="234"/>
      <c r="RRT293" s="237"/>
      <c r="RRU293" s="238"/>
      <c r="RRV293" s="216"/>
      <c r="RRW293" s="239"/>
      <c r="RRX293" s="239"/>
      <c r="RRY293" s="101"/>
      <c r="RRZ293" s="81"/>
      <c r="RSA293" s="81"/>
      <c r="RSB293" s="226"/>
      <c r="RSC293" s="69"/>
      <c r="RSD293" s="240"/>
      <c r="RSE293" s="69"/>
      <c r="RSF293" s="241"/>
      <c r="RSG293" s="242"/>
      <c r="RSH293" s="69"/>
      <c r="RSI293" s="243"/>
      <c r="RSJ293" s="69"/>
      <c r="RSK293" s="244"/>
      <c r="RSL293" s="69"/>
      <c r="RSM293" s="228"/>
      <c r="RSN293" s="229"/>
      <c r="RSO293" s="230"/>
      <c r="RSP293" s="245"/>
      <c r="RSQ293" s="230"/>
      <c r="RSR293" s="231"/>
      <c r="RSS293" s="232"/>
      <c r="RST293" s="233"/>
      <c r="RSU293" s="233"/>
      <c r="RSV293" s="69"/>
      <c r="RSW293" s="154"/>
      <c r="RSX293" s="97"/>
      <c r="RSY293" s="98"/>
      <c r="RSZ293" s="97"/>
      <c r="RTA293" s="99"/>
      <c r="RTB293" s="225"/>
      <c r="RTC293" s="234"/>
      <c r="RTD293" s="235"/>
      <c r="RTE293" s="236"/>
      <c r="RTF293" s="234"/>
      <c r="RTG293" s="237"/>
      <c r="RTH293" s="238"/>
      <c r="RTI293" s="216"/>
      <c r="RTJ293" s="239"/>
      <c r="RTK293" s="239"/>
      <c r="RTL293" s="101"/>
      <c r="RTM293" s="81"/>
      <c r="RTN293" s="81"/>
      <c r="RTO293" s="226"/>
      <c r="RTP293" s="69"/>
      <c r="RTQ293" s="240"/>
      <c r="RTR293" s="69"/>
      <c r="RTS293" s="241"/>
      <c r="RTT293" s="242"/>
      <c r="RTU293" s="69"/>
      <c r="RTV293" s="243"/>
      <c r="RTW293" s="69"/>
      <c r="RTX293" s="244"/>
      <c r="RTY293" s="69"/>
      <c r="RTZ293" s="228"/>
      <c r="RUA293" s="229"/>
      <c r="RUB293" s="230"/>
      <c r="RUC293" s="245"/>
      <c r="RUD293" s="230"/>
      <c r="RUE293" s="231"/>
      <c r="RUF293" s="232"/>
      <c r="RUG293" s="233"/>
      <c r="RUH293" s="233"/>
      <c r="RUI293" s="69"/>
      <c r="RUJ293" s="154"/>
      <c r="RUK293" s="97"/>
      <c r="RUL293" s="98"/>
      <c r="RUM293" s="97"/>
      <c r="RUN293" s="99"/>
      <c r="RUO293" s="225"/>
      <c r="RUP293" s="234"/>
      <c r="RUQ293" s="235"/>
      <c r="RUR293" s="236"/>
      <c r="RUS293" s="234"/>
      <c r="RUT293" s="237"/>
      <c r="RUU293" s="238"/>
      <c r="RUV293" s="216"/>
      <c r="RUW293" s="239"/>
      <c r="RUX293" s="239"/>
      <c r="RUY293" s="101"/>
      <c r="RUZ293" s="81"/>
      <c r="RVA293" s="81"/>
      <c r="RVB293" s="226"/>
      <c r="RVC293" s="69"/>
      <c r="RVD293" s="240"/>
      <c r="RVE293" s="69"/>
      <c r="RVF293" s="241"/>
      <c r="RVG293" s="242"/>
      <c r="RVH293" s="69"/>
      <c r="RVI293" s="243"/>
      <c r="RVJ293" s="69"/>
      <c r="RVK293" s="244"/>
      <c r="RVL293" s="69"/>
      <c r="RVM293" s="228"/>
      <c r="RVN293" s="229"/>
      <c r="RVO293" s="230"/>
      <c r="RVP293" s="245"/>
      <c r="RVQ293" s="230"/>
      <c r="RVR293" s="231"/>
      <c r="RVS293" s="232"/>
      <c r="RVT293" s="233"/>
      <c r="RVU293" s="233"/>
      <c r="RVV293" s="69"/>
      <c r="RVW293" s="154"/>
      <c r="RVX293" s="97"/>
      <c r="RVY293" s="98"/>
      <c r="RVZ293" s="97"/>
      <c r="RWA293" s="99"/>
      <c r="RWB293" s="225"/>
      <c r="RWC293" s="234"/>
      <c r="RWD293" s="235"/>
      <c r="RWE293" s="236"/>
      <c r="RWF293" s="234"/>
      <c r="RWG293" s="237"/>
      <c r="RWH293" s="238"/>
      <c r="RWI293" s="216"/>
      <c r="RWJ293" s="239"/>
      <c r="RWK293" s="239"/>
      <c r="RWL293" s="101"/>
      <c r="RWM293" s="81"/>
      <c r="RWN293" s="81"/>
      <c r="RWO293" s="226"/>
      <c r="RWP293" s="69"/>
      <c r="RWQ293" s="240"/>
      <c r="RWR293" s="69"/>
      <c r="RWS293" s="241"/>
      <c r="RWT293" s="242"/>
      <c r="RWU293" s="69"/>
      <c r="RWV293" s="243"/>
      <c r="RWW293" s="69"/>
      <c r="RWX293" s="244"/>
      <c r="RWY293" s="69"/>
      <c r="RWZ293" s="228"/>
      <c r="RXA293" s="229"/>
      <c r="RXB293" s="230"/>
      <c r="RXC293" s="245"/>
      <c r="RXD293" s="230"/>
      <c r="RXE293" s="231"/>
      <c r="RXF293" s="232"/>
      <c r="RXG293" s="233"/>
      <c r="RXH293" s="233"/>
      <c r="RXI293" s="69"/>
      <c r="RXJ293" s="154"/>
      <c r="RXK293" s="97"/>
      <c r="RXL293" s="98"/>
      <c r="RXM293" s="97"/>
      <c r="RXN293" s="99"/>
      <c r="RXO293" s="225"/>
      <c r="RXP293" s="234"/>
      <c r="RXQ293" s="235"/>
      <c r="RXR293" s="236"/>
      <c r="RXS293" s="234"/>
      <c r="RXT293" s="237"/>
      <c r="RXU293" s="238"/>
      <c r="RXV293" s="216"/>
      <c r="RXW293" s="239"/>
      <c r="RXX293" s="239"/>
      <c r="RXY293" s="101"/>
      <c r="RXZ293" s="81"/>
      <c r="RYA293" s="81"/>
      <c r="RYB293" s="226"/>
      <c r="RYC293" s="69"/>
      <c r="RYD293" s="240"/>
      <c r="RYE293" s="69"/>
      <c r="RYF293" s="241"/>
      <c r="RYG293" s="242"/>
      <c r="RYH293" s="69"/>
      <c r="RYI293" s="243"/>
      <c r="RYJ293" s="69"/>
      <c r="RYK293" s="244"/>
      <c r="RYL293" s="69"/>
      <c r="RYM293" s="228"/>
      <c r="RYN293" s="229"/>
      <c r="RYO293" s="230"/>
      <c r="RYP293" s="245"/>
      <c r="RYQ293" s="230"/>
      <c r="RYR293" s="231"/>
      <c r="RYS293" s="232"/>
      <c r="RYT293" s="233"/>
      <c r="RYU293" s="233"/>
      <c r="RYV293" s="69"/>
      <c r="RYW293" s="154"/>
      <c r="RYX293" s="97"/>
      <c r="RYY293" s="98"/>
      <c r="RYZ293" s="97"/>
      <c r="RZA293" s="99"/>
      <c r="RZB293" s="225"/>
      <c r="RZC293" s="234"/>
      <c r="RZD293" s="235"/>
      <c r="RZE293" s="236"/>
      <c r="RZF293" s="234"/>
      <c r="RZG293" s="237"/>
      <c r="RZH293" s="238"/>
      <c r="RZI293" s="216"/>
      <c r="RZJ293" s="239"/>
      <c r="RZK293" s="239"/>
      <c r="RZL293" s="101"/>
      <c r="RZM293" s="81"/>
      <c r="RZN293" s="81"/>
      <c r="RZO293" s="226"/>
      <c r="RZP293" s="69"/>
      <c r="RZQ293" s="240"/>
      <c r="RZR293" s="69"/>
      <c r="RZS293" s="241"/>
      <c r="RZT293" s="242"/>
      <c r="RZU293" s="69"/>
      <c r="RZV293" s="243"/>
      <c r="RZW293" s="69"/>
      <c r="RZX293" s="244"/>
      <c r="RZY293" s="69"/>
      <c r="RZZ293" s="228"/>
      <c r="SAA293" s="229"/>
      <c r="SAB293" s="230"/>
      <c r="SAC293" s="245"/>
      <c r="SAD293" s="230"/>
      <c r="SAE293" s="231"/>
      <c r="SAF293" s="232"/>
      <c r="SAG293" s="233"/>
      <c r="SAH293" s="233"/>
      <c r="SAI293" s="69"/>
      <c r="SAJ293" s="154"/>
      <c r="SAK293" s="97"/>
      <c r="SAL293" s="98"/>
      <c r="SAM293" s="97"/>
      <c r="SAN293" s="99"/>
      <c r="SAO293" s="225"/>
      <c r="SAP293" s="234"/>
      <c r="SAQ293" s="235"/>
      <c r="SAR293" s="236"/>
      <c r="SAS293" s="234"/>
      <c r="SAT293" s="237"/>
      <c r="SAU293" s="238"/>
      <c r="SAV293" s="216"/>
      <c r="SAW293" s="239"/>
      <c r="SAX293" s="239"/>
      <c r="SAY293" s="101"/>
      <c r="SAZ293" s="81"/>
      <c r="SBA293" s="81"/>
      <c r="SBB293" s="226"/>
      <c r="SBC293" s="69"/>
      <c r="SBD293" s="240"/>
      <c r="SBE293" s="69"/>
      <c r="SBF293" s="241"/>
      <c r="SBG293" s="242"/>
      <c r="SBH293" s="69"/>
      <c r="SBI293" s="243"/>
      <c r="SBJ293" s="69"/>
      <c r="SBK293" s="244"/>
      <c r="SBL293" s="69"/>
      <c r="SBM293" s="228"/>
      <c r="SBN293" s="229"/>
      <c r="SBO293" s="230"/>
      <c r="SBP293" s="245"/>
      <c r="SBQ293" s="230"/>
      <c r="SBR293" s="231"/>
      <c r="SBS293" s="232"/>
      <c r="SBT293" s="233"/>
      <c r="SBU293" s="233"/>
      <c r="SBV293" s="69"/>
      <c r="SBW293" s="154"/>
      <c r="SBX293" s="97"/>
      <c r="SBY293" s="98"/>
      <c r="SBZ293" s="97"/>
      <c r="SCA293" s="99"/>
      <c r="SCB293" s="225"/>
      <c r="SCC293" s="234"/>
      <c r="SCD293" s="235"/>
      <c r="SCE293" s="236"/>
      <c r="SCF293" s="234"/>
      <c r="SCG293" s="237"/>
      <c r="SCH293" s="238"/>
      <c r="SCI293" s="216"/>
      <c r="SCJ293" s="239"/>
      <c r="SCK293" s="239"/>
      <c r="SCL293" s="101"/>
      <c r="SCM293" s="81"/>
      <c r="SCN293" s="81"/>
      <c r="SCO293" s="226"/>
      <c r="SCP293" s="69"/>
      <c r="SCQ293" s="240"/>
      <c r="SCR293" s="69"/>
      <c r="SCS293" s="241"/>
      <c r="SCT293" s="242"/>
      <c r="SCU293" s="69"/>
      <c r="SCV293" s="243"/>
      <c r="SCW293" s="69"/>
      <c r="SCX293" s="244"/>
      <c r="SCY293" s="69"/>
      <c r="SCZ293" s="228"/>
      <c r="SDA293" s="229"/>
      <c r="SDB293" s="230"/>
      <c r="SDC293" s="245"/>
      <c r="SDD293" s="230"/>
      <c r="SDE293" s="231"/>
      <c r="SDF293" s="232"/>
      <c r="SDG293" s="233"/>
      <c r="SDH293" s="233"/>
      <c r="SDI293" s="69"/>
      <c r="SDJ293" s="154"/>
      <c r="SDK293" s="97"/>
      <c r="SDL293" s="98"/>
      <c r="SDM293" s="97"/>
      <c r="SDN293" s="99"/>
      <c r="SDO293" s="225"/>
      <c r="SDP293" s="234"/>
      <c r="SDQ293" s="235"/>
      <c r="SDR293" s="236"/>
      <c r="SDS293" s="234"/>
      <c r="SDT293" s="237"/>
      <c r="SDU293" s="238"/>
      <c r="SDV293" s="216"/>
      <c r="SDW293" s="239"/>
      <c r="SDX293" s="239"/>
      <c r="SDY293" s="101"/>
      <c r="SDZ293" s="81"/>
      <c r="SEA293" s="81"/>
      <c r="SEB293" s="226"/>
      <c r="SEC293" s="69"/>
      <c r="SED293" s="240"/>
      <c r="SEE293" s="69"/>
      <c r="SEF293" s="241"/>
      <c r="SEG293" s="242"/>
      <c r="SEH293" s="69"/>
      <c r="SEI293" s="243"/>
      <c r="SEJ293" s="69"/>
      <c r="SEK293" s="244"/>
      <c r="SEL293" s="69"/>
      <c r="SEM293" s="228"/>
      <c r="SEN293" s="229"/>
      <c r="SEO293" s="230"/>
      <c r="SEP293" s="245"/>
      <c r="SEQ293" s="230"/>
      <c r="SER293" s="231"/>
      <c r="SES293" s="232"/>
      <c r="SET293" s="233"/>
      <c r="SEU293" s="233"/>
      <c r="SEV293" s="69"/>
      <c r="SEW293" s="154"/>
      <c r="SEX293" s="97"/>
      <c r="SEY293" s="98"/>
      <c r="SEZ293" s="97"/>
      <c r="SFA293" s="99"/>
      <c r="SFB293" s="225"/>
      <c r="SFC293" s="234"/>
      <c r="SFD293" s="235"/>
      <c r="SFE293" s="236"/>
      <c r="SFF293" s="234"/>
      <c r="SFG293" s="237"/>
      <c r="SFH293" s="238"/>
      <c r="SFI293" s="216"/>
      <c r="SFJ293" s="239"/>
      <c r="SFK293" s="239"/>
      <c r="SFL293" s="101"/>
      <c r="SFM293" s="81"/>
      <c r="SFN293" s="81"/>
      <c r="SFO293" s="226"/>
      <c r="SFP293" s="69"/>
      <c r="SFQ293" s="240"/>
      <c r="SFR293" s="69"/>
      <c r="SFS293" s="241"/>
      <c r="SFT293" s="242"/>
      <c r="SFU293" s="69"/>
      <c r="SFV293" s="243"/>
      <c r="SFW293" s="69"/>
      <c r="SFX293" s="244"/>
      <c r="SFY293" s="69"/>
      <c r="SFZ293" s="228"/>
      <c r="SGA293" s="229"/>
      <c r="SGB293" s="230"/>
      <c r="SGC293" s="245"/>
      <c r="SGD293" s="230"/>
      <c r="SGE293" s="231"/>
      <c r="SGF293" s="232"/>
      <c r="SGG293" s="233"/>
      <c r="SGH293" s="233"/>
      <c r="SGI293" s="69"/>
      <c r="SGJ293" s="154"/>
      <c r="SGK293" s="97"/>
      <c r="SGL293" s="98"/>
      <c r="SGM293" s="97"/>
      <c r="SGN293" s="99"/>
      <c r="SGO293" s="225"/>
      <c r="SGP293" s="234"/>
      <c r="SGQ293" s="235"/>
      <c r="SGR293" s="236"/>
      <c r="SGS293" s="234"/>
      <c r="SGT293" s="237"/>
      <c r="SGU293" s="238"/>
      <c r="SGV293" s="216"/>
      <c r="SGW293" s="239"/>
      <c r="SGX293" s="239"/>
      <c r="SGY293" s="101"/>
      <c r="SGZ293" s="81"/>
      <c r="SHA293" s="81"/>
      <c r="SHB293" s="226"/>
      <c r="SHC293" s="69"/>
      <c r="SHD293" s="240"/>
      <c r="SHE293" s="69"/>
      <c r="SHF293" s="241"/>
      <c r="SHG293" s="242"/>
      <c r="SHH293" s="69"/>
      <c r="SHI293" s="243"/>
      <c r="SHJ293" s="69"/>
      <c r="SHK293" s="244"/>
      <c r="SHL293" s="69"/>
      <c r="SHM293" s="228"/>
      <c r="SHN293" s="229"/>
      <c r="SHO293" s="230"/>
      <c r="SHP293" s="245"/>
      <c r="SHQ293" s="230"/>
      <c r="SHR293" s="231"/>
      <c r="SHS293" s="232"/>
      <c r="SHT293" s="233"/>
      <c r="SHU293" s="233"/>
      <c r="SHV293" s="69"/>
      <c r="SHW293" s="154"/>
      <c r="SHX293" s="97"/>
      <c r="SHY293" s="98"/>
      <c r="SHZ293" s="97"/>
      <c r="SIA293" s="99"/>
      <c r="SIB293" s="225"/>
      <c r="SIC293" s="234"/>
      <c r="SID293" s="235"/>
      <c r="SIE293" s="236"/>
      <c r="SIF293" s="234"/>
      <c r="SIG293" s="237"/>
      <c r="SIH293" s="238"/>
      <c r="SII293" s="216"/>
      <c r="SIJ293" s="239"/>
      <c r="SIK293" s="239"/>
      <c r="SIL293" s="101"/>
      <c r="SIM293" s="81"/>
      <c r="SIN293" s="81"/>
      <c r="SIO293" s="226"/>
      <c r="SIP293" s="69"/>
      <c r="SIQ293" s="240"/>
      <c r="SIR293" s="69"/>
      <c r="SIS293" s="241"/>
      <c r="SIT293" s="242"/>
      <c r="SIU293" s="69"/>
      <c r="SIV293" s="243"/>
      <c r="SIW293" s="69"/>
      <c r="SIX293" s="244"/>
      <c r="SIY293" s="69"/>
      <c r="SIZ293" s="228"/>
      <c r="SJA293" s="229"/>
      <c r="SJB293" s="230"/>
      <c r="SJC293" s="245"/>
      <c r="SJD293" s="230"/>
      <c r="SJE293" s="231"/>
      <c r="SJF293" s="232"/>
      <c r="SJG293" s="233"/>
      <c r="SJH293" s="233"/>
      <c r="SJI293" s="69"/>
      <c r="SJJ293" s="154"/>
      <c r="SJK293" s="97"/>
      <c r="SJL293" s="98"/>
      <c r="SJM293" s="97"/>
      <c r="SJN293" s="99"/>
      <c r="SJO293" s="225"/>
      <c r="SJP293" s="234"/>
      <c r="SJQ293" s="235"/>
      <c r="SJR293" s="236"/>
      <c r="SJS293" s="234"/>
      <c r="SJT293" s="237"/>
      <c r="SJU293" s="238"/>
      <c r="SJV293" s="216"/>
      <c r="SJW293" s="239"/>
      <c r="SJX293" s="239"/>
      <c r="SJY293" s="101"/>
      <c r="SJZ293" s="81"/>
      <c r="SKA293" s="81"/>
      <c r="SKB293" s="226"/>
      <c r="SKC293" s="69"/>
      <c r="SKD293" s="240"/>
      <c r="SKE293" s="69"/>
      <c r="SKF293" s="241"/>
      <c r="SKG293" s="242"/>
      <c r="SKH293" s="69"/>
      <c r="SKI293" s="243"/>
      <c r="SKJ293" s="69"/>
      <c r="SKK293" s="244"/>
      <c r="SKL293" s="69"/>
      <c r="SKM293" s="228"/>
      <c r="SKN293" s="229"/>
      <c r="SKO293" s="230"/>
      <c r="SKP293" s="245"/>
      <c r="SKQ293" s="230"/>
      <c r="SKR293" s="231"/>
      <c r="SKS293" s="232"/>
      <c r="SKT293" s="233"/>
      <c r="SKU293" s="233"/>
      <c r="SKV293" s="69"/>
      <c r="SKW293" s="154"/>
      <c r="SKX293" s="97"/>
      <c r="SKY293" s="98"/>
      <c r="SKZ293" s="97"/>
      <c r="SLA293" s="99"/>
      <c r="SLB293" s="225"/>
      <c r="SLC293" s="234"/>
      <c r="SLD293" s="235"/>
      <c r="SLE293" s="236"/>
      <c r="SLF293" s="234"/>
      <c r="SLG293" s="237"/>
      <c r="SLH293" s="238"/>
      <c r="SLI293" s="216"/>
      <c r="SLJ293" s="239"/>
      <c r="SLK293" s="239"/>
      <c r="SLL293" s="101"/>
      <c r="SLM293" s="81"/>
      <c r="SLN293" s="81"/>
      <c r="SLO293" s="226"/>
      <c r="SLP293" s="69"/>
      <c r="SLQ293" s="240"/>
      <c r="SLR293" s="69"/>
      <c r="SLS293" s="241"/>
      <c r="SLT293" s="242"/>
      <c r="SLU293" s="69"/>
      <c r="SLV293" s="243"/>
      <c r="SLW293" s="69"/>
      <c r="SLX293" s="244"/>
      <c r="SLY293" s="69"/>
      <c r="SLZ293" s="228"/>
      <c r="SMA293" s="229"/>
      <c r="SMB293" s="230"/>
      <c r="SMC293" s="245"/>
      <c r="SMD293" s="230"/>
      <c r="SME293" s="231"/>
      <c r="SMF293" s="232"/>
      <c r="SMG293" s="233"/>
      <c r="SMH293" s="233"/>
      <c r="SMI293" s="69"/>
      <c r="SMJ293" s="154"/>
      <c r="SMK293" s="97"/>
      <c r="SML293" s="98"/>
      <c r="SMM293" s="97"/>
      <c r="SMN293" s="99"/>
      <c r="SMO293" s="225"/>
      <c r="SMP293" s="234"/>
      <c r="SMQ293" s="235"/>
      <c r="SMR293" s="236"/>
      <c r="SMS293" s="234"/>
      <c r="SMT293" s="237"/>
      <c r="SMU293" s="238"/>
      <c r="SMV293" s="216"/>
      <c r="SMW293" s="239"/>
      <c r="SMX293" s="239"/>
      <c r="SMY293" s="101"/>
      <c r="SMZ293" s="81"/>
      <c r="SNA293" s="81"/>
      <c r="SNB293" s="226"/>
      <c r="SNC293" s="69"/>
      <c r="SND293" s="240"/>
      <c r="SNE293" s="69"/>
      <c r="SNF293" s="241"/>
      <c r="SNG293" s="242"/>
      <c r="SNH293" s="69"/>
      <c r="SNI293" s="243"/>
      <c r="SNJ293" s="69"/>
      <c r="SNK293" s="244"/>
      <c r="SNL293" s="69"/>
      <c r="SNM293" s="228"/>
      <c r="SNN293" s="229"/>
      <c r="SNO293" s="230"/>
      <c r="SNP293" s="245"/>
      <c r="SNQ293" s="230"/>
      <c r="SNR293" s="231"/>
      <c r="SNS293" s="232"/>
      <c r="SNT293" s="233"/>
      <c r="SNU293" s="233"/>
      <c r="SNV293" s="69"/>
      <c r="SNW293" s="154"/>
      <c r="SNX293" s="97"/>
      <c r="SNY293" s="98"/>
      <c r="SNZ293" s="97"/>
      <c r="SOA293" s="99"/>
      <c r="SOB293" s="225"/>
      <c r="SOC293" s="234"/>
      <c r="SOD293" s="235"/>
      <c r="SOE293" s="236"/>
      <c r="SOF293" s="234"/>
      <c r="SOG293" s="237"/>
      <c r="SOH293" s="238"/>
      <c r="SOI293" s="216"/>
      <c r="SOJ293" s="239"/>
      <c r="SOK293" s="239"/>
      <c r="SOL293" s="101"/>
      <c r="SOM293" s="81"/>
      <c r="SON293" s="81"/>
      <c r="SOO293" s="226"/>
      <c r="SOP293" s="69"/>
      <c r="SOQ293" s="240"/>
      <c r="SOR293" s="69"/>
      <c r="SOS293" s="241"/>
      <c r="SOT293" s="242"/>
      <c r="SOU293" s="69"/>
      <c r="SOV293" s="243"/>
      <c r="SOW293" s="69"/>
      <c r="SOX293" s="244"/>
      <c r="SOY293" s="69"/>
      <c r="SOZ293" s="228"/>
      <c r="SPA293" s="229"/>
      <c r="SPB293" s="230"/>
      <c r="SPC293" s="245"/>
      <c r="SPD293" s="230"/>
      <c r="SPE293" s="231"/>
      <c r="SPF293" s="232"/>
      <c r="SPG293" s="233"/>
      <c r="SPH293" s="233"/>
      <c r="SPI293" s="69"/>
      <c r="SPJ293" s="154"/>
      <c r="SPK293" s="97"/>
      <c r="SPL293" s="98"/>
      <c r="SPM293" s="97"/>
      <c r="SPN293" s="99"/>
      <c r="SPO293" s="225"/>
      <c r="SPP293" s="234"/>
      <c r="SPQ293" s="235"/>
      <c r="SPR293" s="236"/>
      <c r="SPS293" s="234"/>
      <c r="SPT293" s="237"/>
      <c r="SPU293" s="238"/>
      <c r="SPV293" s="216"/>
      <c r="SPW293" s="239"/>
      <c r="SPX293" s="239"/>
      <c r="SPY293" s="101"/>
      <c r="SPZ293" s="81"/>
      <c r="SQA293" s="81"/>
      <c r="SQB293" s="226"/>
      <c r="SQC293" s="69"/>
      <c r="SQD293" s="240"/>
      <c r="SQE293" s="69"/>
      <c r="SQF293" s="241"/>
      <c r="SQG293" s="242"/>
      <c r="SQH293" s="69"/>
      <c r="SQI293" s="243"/>
      <c r="SQJ293" s="69"/>
      <c r="SQK293" s="244"/>
      <c r="SQL293" s="69"/>
      <c r="SQM293" s="228"/>
      <c r="SQN293" s="229"/>
      <c r="SQO293" s="230"/>
      <c r="SQP293" s="245"/>
      <c r="SQQ293" s="230"/>
      <c r="SQR293" s="231"/>
      <c r="SQS293" s="232"/>
      <c r="SQT293" s="233"/>
      <c r="SQU293" s="233"/>
      <c r="SQV293" s="69"/>
      <c r="SQW293" s="154"/>
      <c r="SQX293" s="97"/>
      <c r="SQY293" s="98"/>
      <c r="SQZ293" s="97"/>
      <c r="SRA293" s="99"/>
      <c r="SRB293" s="225"/>
      <c r="SRC293" s="234"/>
      <c r="SRD293" s="235"/>
      <c r="SRE293" s="236"/>
      <c r="SRF293" s="234"/>
      <c r="SRG293" s="237"/>
      <c r="SRH293" s="238"/>
      <c r="SRI293" s="216"/>
      <c r="SRJ293" s="239"/>
      <c r="SRK293" s="239"/>
      <c r="SRL293" s="101"/>
      <c r="SRM293" s="81"/>
      <c r="SRN293" s="81"/>
      <c r="SRO293" s="226"/>
      <c r="SRP293" s="69"/>
      <c r="SRQ293" s="240"/>
      <c r="SRR293" s="69"/>
      <c r="SRS293" s="241"/>
      <c r="SRT293" s="242"/>
      <c r="SRU293" s="69"/>
      <c r="SRV293" s="243"/>
      <c r="SRW293" s="69"/>
      <c r="SRX293" s="244"/>
      <c r="SRY293" s="69"/>
      <c r="SRZ293" s="228"/>
      <c r="SSA293" s="229"/>
      <c r="SSB293" s="230"/>
      <c r="SSC293" s="245"/>
      <c r="SSD293" s="230"/>
      <c r="SSE293" s="231"/>
      <c r="SSF293" s="232"/>
      <c r="SSG293" s="233"/>
      <c r="SSH293" s="233"/>
      <c r="SSI293" s="69"/>
      <c r="SSJ293" s="154"/>
      <c r="SSK293" s="97"/>
      <c r="SSL293" s="98"/>
      <c r="SSM293" s="97"/>
      <c r="SSN293" s="99"/>
      <c r="SSO293" s="225"/>
      <c r="SSP293" s="234"/>
      <c r="SSQ293" s="235"/>
      <c r="SSR293" s="236"/>
      <c r="SSS293" s="234"/>
      <c r="SST293" s="237"/>
      <c r="SSU293" s="238"/>
      <c r="SSV293" s="216"/>
      <c r="SSW293" s="239"/>
      <c r="SSX293" s="239"/>
      <c r="SSY293" s="101"/>
      <c r="SSZ293" s="81"/>
      <c r="STA293" s="81"/>
      <c r="STB293" s="226"/>
      <c r="STC293" s="69"/>
      <c r="STD293" s="240"/>
      <c r="STE293" s="69"/>
      <c r="STF293" s="241"/>
      <c r="STG293" s="242"/>
      <c r="STH293" s="69"/>
      <c r="STI293" s="243"/>
      <c r="STJ293" s="69"/>
      <c r="STK293" s="244"/>
      <c r="STL293" s="69"/>
      <c r="STM293" s="228"/>
      <c r="STN293" s="229"/>
      <c r="STO293" s="230"/>
      <c r="STP293" s="245"/>
      <c r="STQ293" s="230"/>
      <c r="STR293" s="231"/>
      <c r="STS293" s="232"/>
      <c r="STT293" s="233"/>
      <c r="STU293" s="233"/>
      <c r="STV293" s="69"/>
      <c r="STW293" s="154"/>
      <c r="STX293" s="97"/>
      <c r="STY293" s="98"/>
      <c r="STZ293" s="97"/>
      <c r="SUA293" s="99"/>
      <c r="SUB293" s="225"/>
      <c r="SUC293" s="234"/>
      <c r="SUD293" s="235"/>
      <c r="SUE293" s="236"/>
      <c r="SUF293" s="234"/>
      <c r="SUG293" s="237"/>
      <c r="SUH293" s="238"/>
      <c r="SUI293" s="216"/>
      <c r="SUJ293" s="239"/>
      <c r="SUK293" s="239"/>
      <c r="SUL293" s="101"/>
      <c r="SUM293" s="81"/>
      <c r="SUN293" s="81"/>
      <c r="SUO293" s="226"/>
      <c r="SUP293" s="69"/>
      <c r="SUQ293" s="240"/>
      <c r="SUR293" s="69"/>
      <c r="SUS293" s="241"/>
      <c r="SUT293" s="242"/>
      <c r="SUU293" s="69"/>
      <c r="SUV293" s="243"/>
      <c r="SUW293" s="69"/>
      <c r="SUX293" s="244"/>
      <c r="SUY293" s="69"/>
      <c r="SUZ293" s="228"/>
      <c r="SVA293" s="229"/>
      <c r="SVB293" s="230"/>
      <c r="SVC293" s="245"/>
      <c r="SVD293" s="230"/>
      <c r="SVE293" s="231"/>
      <c r="SVF293" s="232"/>
      <c r="SVG293" s="233"/>
      <c r="SVH293" s="233"/>
      <c r="SVI293" s="69"/>
      <c r="SVJ293" s="154"/>
      <c r="SVK293" s="97"/>
      <c r="SVL293" s="98"/>
      <c r="SVM293" s="97"/>
      <c r="SVN293" s="99"/>
      <c r="SVO293" s="225"/>
      <c r="SVP293" s="234"/>
      <c r="SVQ293" s="235"/>
      <c r="SVR293" s="236"/>
      <c r="SVS293" s="234"/>
      <c r="SVT293" s="237"/>
      <c r="SVU293" s="238"/>
      <c r="SVV293" s="216"/>
      <c r="SVW293" s="239"/>
      <c r="SVX293" s="239"/>
      <c r="SVY293" s="101"/>
      <c r="SVZ293" s="81"/>
      <c r="SWA293" s="81"/>
      <c r="SWB293" s="226"/>
      <c r="SWC293" s="69"/>
      <c r="SWD293" s="240"/>
      <c r="SWE293" s="69"/>
      <c r="SWF293" s="241"/>
      <c r="SWG293" s="242"/>
      <c r="SWH293" s="69"/>
      <c r="SWI293" s="243"/>
      <c r="SWJ293" s="69"/>
      <c r="SWK293" s="244"/>
      <c r="SWL293" s="69"/>
      <c r="SWM293" s="228"/>
      <c r="SWN293" s="229"/>
      <c r="SWO293" s="230"/>
      <c r="SWP293" s="245"/>
      <c r="SWQ293" s="230"/>
      <c r="SWR293" s="231"/>
      <c r="SWS293" s="232"/>
      <c r="SWT293" s="233"/>
      <c r="SWU293" s="233"/>
      <c r="SWV293" s="69"/>
      <c r="SWW293" s="154"/>
      <c r="SWX293" s="97"/>
      <c r="SWY293" s="98"/>
      <c r="SWZ293" s="97"/>
      <c r="SXA293" s="99"/>
      <c r="SXB293" s="225"/>
      <c r="SXC293" s="234"/>
      <c r="SXD293" s="235"/>
      <c r="SXE293" s="236"/>
      <c r="SXF293" s="234"/>
      <c r="SXG293" s="237"/>
      <c r="SXH293" s="238"/>
      <c r="SXI293" s="216"/>
      <c r="SXJ293" s="239"/>
      <c r="SXK293" s="239"/>
      <c r="SXL293" s="101"/>
      <c r="SXM293" s="81"/>
      <c r="SXN293" s="81"/>
      <c r="SXO293" s="226"/>
      <c r="SXP293" s="69"/>
      <c r="SXQ293" s="240"/>
      <c r="SXR293" s="69"/>
      <c r="SXS293" s="241"/>
      <c r="SXT293" s="242"/>
      <c r="SXU293" s="69"/>
      <c r="SXV293" s="243"/>
      <c r="SXW293" s="69"/>
      <c r="SXX293" s="244"/>
      <c r="SXY293" s="69"/>
      <c r="SXZ293" s="228"/>
      <c r="SYA293" s="229"/>
      <c r="SYB293" s="230"/>
      <c r="SYC293" s="245"/>
      <c r="SYD293" s="230"/>
      <c r="SYE293" s="231"/>
      <c r="SYF293" s="232"/>
      <c r="SYG293" s="233"/>
      <c r="SYH293" s="233"/>
      <c r="SYI293" s="69"/>
      <c r="SYJ293" s="154"/>
      <c r="SYK293" s="97"/>
      <c r="SYL293" s="98"/>
      <c r="SYM293" s="97"/>
      <c r="SYN293" s="99"/>
      <c r="SYO293" s="225"/>
      <c r="SYP293" s="234"/>
      <c r="SYQ293" s="235"/>
      <c r="SYR293" s="236"/>
      <c r="SYS293" s="234"/>
      <c r="SYT293" s="237"/>
      <c r="SYU293" s="238"/>
      <c r="SYV293" s="216"/>
      <c r="SYW293" s="239"/>
      <c r="SYX293" s="239"/>
      <c r="SYY293" s="101"/>
      <c r="SYZ293" s="81"/>
      <c r="SZA293" s="81"/>
      <c r="SZB293" s="226"/>
      <c r="SZC293" s="69"/>
      <c r="SZD293" s="240"/>
      <c r="SZE293" s="69"/>
      <c r="SZF293" s="241"/>
      <c r="SZG293" s="242"/>
      <c r="SZH293" s="69"/>
      <c r="SZI293" s="243"/>
      <c r="SZJ293" s="69"/>
      <c r="SZK293" s="244"/>
      <c r="SZL293" s="69"/>
      <c r="SZM293" s="228"/>
      <c r="SZN293" s="229"/>
      <c r="SZO293" s="230"/>
      <c r="SZP293" s="245"/>
      <c r="SZQ293" s="230"/>
      <c r="SZR293" s="231"/>
      <c r="SZS293" s="232"/>
      <c r="SZT293" s="233"/>
      <c r="SZU293" s="233"/>
      <c r="SZV293" s="69"/>
      <c r="SZW293" s="154"/>
      <c r="SZX293" s="97"/>
      <c r="SZY293" s="98"/>
      <c r="SZZ293" s="97"/>
      <c r="TAA293" s="99"/>
      <c r="TAB293" s="225"/>
      <c r="TAC293" s="234"/>
      <c r="TAD293" s="235"/>
      <c r="TAE293" s="236"/>
      <c r="TAF293" s="234"/>
      <c r="TAG293" s="237"/>
      <c r="TAH293" s="238"/>
      <c r="TAI293" s="216"/>
      <c r="TAJ293" s="239"/>
      <c r="TAK293" s="239"/>
      <c r="TAL293" s="101"/>
      <c r="TAM293" s="81"/>
      <c r="TAN293" s="81"/>
      <c r="TAO293" s="226"/>
      <c r="TAP293" s="69"/>
      <c r="TAQ293" s="240"/>
      <c r="TAR293" s="69"/>
      <c r="TAS293" s="241"/>
      <c r="TAT293" s="242"/>
      <c r="TAU293" s="69"/>
      <c r="TAV293" s="243"/>
      <c r="TAW293" s="69"/>
      <c r="TAX293" s="244"/>
      <c r="TAY293" s="69"/>
      <c r="TAZ293" s="228"/>
      <c r="TBA293" s="229"/>
      <c r="TBB293" s="230"/>
      <c r="TBC293" s="245"/>
      <c r="TBD293" s="230"/>
      <c r="TBE293" s="231"/>
      <c r="TBF293" s="232"/>
      <c r="TBG293" s="233"/>
      <c r="TBH293" s="233"/>
      <c r="TBI293" s="69"/>
      <c r="TBJ293" s="154"/>
      <c r="TBK293" s="97"/>
      <c r="TBL293" s="98"/>
      <c r="TBM293" s="97"/>
      <c r="TBN293" s="99"/>
      <c r="TBO293" s="225"/>
      <c r="TBP293" s="234"/>
      <c r="TBQ293" s="235"/>
      <c r="TBR293" s="236"/>
      <c r="TBS293" s="234"/>
      <c r="TBT293" s="237"/>
      <c r="TBU293" s="238"/>
      <c r="TBV293" s="216"/>
      <c r="TBW293" s="239"/>
      <c r="TBX293" s="239"/>
      <c r="TBY293" s="101"/>
      <c r="TBZ293" s="81"/>
      <c r="TCA293" s="81"/>
      <c r="TCB293" s="226"/>
      <c r="TCC293" s="69"/>
      <c r="TCD293" s="240"/>
      <c r="TCE293" s="69"/>
      <c r="TCF293" s="241"/>
      <c r="TCG293" s="242"/>
      <c r="TCH293" s="69"/>
      <c r="TCI293" s="243"/>
      <c r="TCJ293" s="69"/>
      <c r="TCK293" s="244"/>
      <c r="TCL293" s="69"/>
      <c r="TCM293" s="228"/>
      <c r="TCN293" s="229"/>
      <c r="TCO293" s="230"/>
      <c r="TCP293" s="245"/>
      <c r="TCQ293" s="230"/>
      <c r="TCR293" s="231"/>
      <c r="TCS293" s="232"/>
      <c r="TCT293" s="233"/>
      <c r="TCU293" s="233"/>
      <c r="TCV293" s="69"/>
      <c r="TCW293" s="154"/>
      <c r="TCX293" s="97"/>
      <c r="TCY293" s="98"/>
      <c r="TCZ293" s="97"/>
      <c r="TDA293" s="99"/>
      <c r="TDB293" s="225"/>
      <c r="TDC293" s="234"/>
      <c r="TDD293" s="235"/>
      <c r="TDE293" s="236"/>
      <c r="TDF293" s="234"/>
      <c r="TDG293" s="237"/>
      <c r="TDH293" s="238"/>
      <c r="TDI293" s="216"/>
      <c r="TDJ293" s="239"/>
      <c r="TDK293" s="239"/>
      <c r="TDL293" s="101"/>
      <c r="TDM293" s="81"/>
      <c r="TDN293" s="81"/>
      <c r="TDO293" s="226"/>
      <c r="TDP293" s="69"/>
      <c r="TDQ293" s="240"/>
      <c r="TDR293" s="69"/>
      <c r="TDS293" s="241"/>
      <c r="TDT293" s="242"/>
      <c r="TDU293" s="69"/>
      <c r="TDV293" s="243"/>
      <c r="TDW293" s="69"/>
      <c r="TDX293" s="244"/>
      <c r="TDY293" s="69"/>
      <c r="TDZ293" s="228"/>
      <c r="TEA293" s="229"/>
      <c r="TEB293" s="230"/>
      <c r="TEC293" s="245"/>
      <c r="TED293" s="230"/>
      <c r="TEE293" s="231"/>
      <c r="TEF293" s="232"/>
      <c r="TEG293" s="233"/>
      <c r="TEH293" s="233"/>
      <c r="TEI293" s="69"/>
      <c r="TEJ293" s="154"/>
      <c r="TEK293" s="97"/>
      <c r="TEL293" s="98"/>
      <c r="TEM293" s="97"/>
      <c r="TEN293" s="99"/>
      <c r="TEO293" s="225"/>
      <c r="TEP293" s="234"/>
      <c r="TEQ293" s="235"/>
      <c r="TER293" s="236"/>
      <c r="TES293" s="234"/>
      <c r="TET293" s="237"/>
      <c r="TEU293" s="238"/>
      <c r="TEV293" s="216"/>
      <c r="TEW293" s="239"/>
      <c r="TEX293" s="239"/>
      <c r="TEY293" s="101"/>
      <c r="TEZ293" s="81"/>
      <c r="TFA293" s="81"/>
      <c r="TFB293" s="226"/>
      <c r="TFC293" s="69"/>
      <c r="TFD293" s="240"/>
      <c r="TFE293" s="69"/>
      <c r="TFF293" s="241"/>
      <c r="TFG293" s="242"/>
      <c r="TFH293" s="69"/>
      <c r="TFI293" s="243"/>
      <c r="TFJ293" s="69"/>
      <c r="TFK293" s="244"/>
      <c r="TFL293" s="69"/>
      <c r="TFM293" s="228"/>
      <c r="TFN293" s="229"/>
      <c r="TFO293" s="230"/>
      <c r="TFP293" s="245"/>
      <c r="TFQ293" s="230"/>
      <c r="TFR293" s="231"/>
      <c r="TFS293" s="232"/>
      <c r="TFT293" s="233"/>
      <c r="TFU293" s="233"/>
      <c r="TFV293" s="69"/>
      <c r="TFW293" s="154"/>
      <c r="TFX293" s="97"/>
      <c r="TFY293" s="98"/>
      <c r="TFZ293" s="97"/>
      <c r="TGA293" s="99"/>
      <c r="TGB293" s="225"/>
      <c r="TGC293" s="234"/>
      <c r="TGD293" s="235"/>
      <c r="TGE293" s="236"/>
      <c r="TGF293" s="234"/>
      <c r="TGG293" s="237"/>
      <c r="TGH293" s="238"/>
      <c r="TGI293" s="216"/>
      <c r="TGJ293" s="239"/>
      <c r="TGK293" s="239"/>
      <c r="TGL293" s="101"/>
      <c r="TGM293" s="81"/>
      <c r="TGN293" s="81"/>
      <c r="TGO293" s="226"/>
      <c r="TGP293" s="69"/>
      <c r="TGQ293" s="240"/>
      <c r="TGR293" s="69"/>
      <c r="TGS293" s="241"/>
      <c r="TGT293" s="242"/>
      <c r="TGU293" s="69"/>
      <c r="TGV293" s="243"/>
      <c r="TGW293" s="69"/>
      <c r="TGX293" s="244"/>
      <c r="TGY293" s="69"/>
      <c r="TGZ293" s="228"/>
      <c r="THA293" s="229"/>
      <c r="THB293" s="230"/>
      <c r="THC293" s="245"/>
      <c r="THD293" s="230"/>
      <c r="THE293" s="231"/>
      <c r="THF293" s="232"/>
      <c r="THG293" s="233"/>
      <c r="THH293" s="233"/>
      <c r="THI293" s="69"/>
      <c r="THJ293" s="154"/>
      <c r="THK293" s="97"/>
      <c r="THL293" s="98"/>
      <c r="THM293" s="97"/>
      <c r="THN293" s="99"/>
      <c r="THO293" s="225"/>
      <c r="THP293" s="234"/>
      <c r="THQ293" s="235"/>
      <c r="THR293" s="236"/>
      <c r="THS293" s="234"/>
      <c r="THT293" s="237"/>
      <c r="THU293" s="238"/>
      <c r="THV293" s="216"/>
      <c r="THW293" s="239"/>
      <c r="THX293" s="239"/>
      <c r="THY293" s="101"/>
      <c r="THZ293" s="81"/>
      <c r="TIA293" s="81"/>
      <c r="TIB293" s="226"/>
      <c r="TIC293" s="69"/>
      <c r="TID293" s="240"/>
      <c r="TIE293" s="69"/>
      <c r="TIF293" s="241"/>
      <c r="TIG293" s="242"/>
      <c r="TIH293" s="69"/>
      <c r="TII293" s="243"/>
      <c r="TIJ293" s="69"/>
      <c r="TIK293" s="244"/>
      <c r="TIL293" s="69"/>
      <c r="TIM293" s="228"/>
      <c r="TIN293" s="229"/>
      <c r="TIO293" s="230"/>
      <c r="TIP293" s="245"/>
      <c r="TIQ293" s="230"/>
      <c r="TIR293" s="231"/>
      <c r="TIS293" s="232"/>
      <c r="TIT293" s="233"/>
      <c r="TIU293" s="233"/>
      <c r="TIV293" s="69"/>
      <c r="TIW293" s="154"/>
      <c r="TIX293" s="97"/>
      <c r="TIY293" s="98"/>
      <c r="TIZ293" s="97"/>
      <c r="TJA293" s="99"/>
      <c r="TJB293" s="225"/>
      <c r="TJC293" s="234"/>
      <c r="TJD293" s="235"/>
      <c r="TJE293" s="236"/>
      <c r="TJF293" s="234"/>
      <c r="TJG293" s="237"/>
      <c r="TJH293" s="238"/>
      <c r="TJI293" s="216"/>
      <c r="TJJ293" s="239"/>
      <c r="TJK293" s="239"/>
      <c r="TJL293" s="101"/>
      <c r="TJM293" s="81"/>
      <c r="TJN293" s="81"/>
      <c r="TJO293" s="226"/>
      <c r="TJP293" s="69"/>
      <c r="TJQ293" s="240"/>
      <c r="TJR293" s="69"/>
      <c r="TJS293" s="241"/>
      <c r="TJT293" s="242"/>
      <c r="TJU293" s="69"/>
      <c r="TJV293" s="243"/>
      <c r="TJW293" s="69"/>
      <c r="TJX293" s="244"/>
      <c r="TJY293" s="69"/>
      <c r="TJZ293" s="228"/>
      <c r="TKA293" s="229"/>
      <c r="TKB293" s="230"/>
      <c r="TKC293" s="245"/>
      <c r="TKD293" s="230"/>
      <c r="TKE293" s="231"/>
      <c r="TKF293" s="232"/>
      <c r="TKG293" s="233"/>
      <c r="TKH293" s="233"/>
      <c r="TKI293" s="69"/>
      <c r="TKJ293" s="154"/>
      <c r="TKK293" s="97"/>
      <c r="TKL293" s="98"/>
      <c r="TKM293" s="97"/>
      <c r="TKN293" s="99"/>
      <c r="TKO293" s="225"/>
      <c r="TKP293" s="234"/>
      <c r="TKQ293" s="235"/>
      <c r="TKR293" s="236"/>
      <c r="TKS293" s="234"/>
      <c r="TKT293" s="237"/>
      <c r="TKU293" s="238"/>
      <c r="TKV293" s="216"/>
      <c r="TKW293" s="239"/>
      <c r="TKX293" s="239"/>
      <c r="TKY293" s="101"/>
      <c r="TKZ293" s="81"/>
      <c r="TLA293" s="81"/>
      <c r="TLB293" s="226"/>
      <c r="TLC293" s="69"/>
      <c r="TLD293" s="240"/>
      <c r="TLE293" s="69"/>
      <c r="TLF293" s="241"/>
      <c r="TLG293" s="242"/>
      <c r="TLH293" s="69"/>
      <c r="TLI293" s="243"/>
      <c r="TLJ293" s="69"/>
      <c r="TLK293" s="244"/>
      <c r="TLL293" s="69"/>
      <c r="TLM293" s="228"/>
      <c r="TLN293" s="229"/>
      <c r="TLO293" s="230"/>
      <c r="TLP293" s="245"/>
      <c r="TLQ293" s="230"/>
      <c r="TLR293" s="231"/>
      <c r="TLS293" s="232"/>
      <c r="TLT293" s="233"/>
      <c r="TLU293" s="233"/>
      <c r="TLV293" s="69"/>
      <c r="TLW293" s="154"/>
      <c r="TLX293" s="97"/>
      <c r="TLY293" s="98"/>
      <c r="TLZ293" s="97"/>
      <c r="TMA293" s="99"/>
      <c r="TMB293" s="225"/>
      <c r="TMC293" s="234"/>
      <c r="TMD293" s="235"/>
      <c r="TME293" s="236"/>
      <c r="TMF293" s="234"/>
      <c r="TMG293" s="237"/>
      <c r="TMH293" s="238"/>
      <c r="TMI293" s="216"/>
      <c r="TMJ293" s="239"/>
      <c r="TMK293" s="239"/>
      <c r="TML293" s="101"/>
      <c r="TMM293" s="81"/>
      <c r="TMN293" s="81"/>
      <c r="TMO293" s="226"/>
      <c r="TMP293" s="69"/>
      <c r="TMQ293" s="240"/>
      <c r="TMR293" s="69"/>
      <c r="TMS293" s="241"/>
      <c r="TMT293" s="242"/>
      <c r="TMU293" s="69"/>
      <c r="TMV293" s="243"/>
      <c r="TMW293" s="69"/>
      <c r="TMX293" s="244"/>
      <c r="TMY293" s="69"/>
      <c r="TMZ293" s="228"/>
      <c r="TNA293" s="229"/>
      <c r="TNB293" s="230"/>
      <c r="TNC293" s="245"/>
      <c r="TND293" s="230"/>
      <c r="TNE293" s="231"/>
      <c r="TNF293" s="232"/>
      <c r="TNG293" s="233"/>
      <c r="TNH293" s="233"/>
      <c r="TNI293" s="69"/>
      <c r="TNJ293" s="154"/>
      <c r="TNK293" s="97"/>
      <c r="TNL293" s="98"/>
      <c r="TNM293" s="97"/>
      <c r="TNN293" s="99"/>
      <c r="TNO293" s="225"/>
      <c r="TNP293" s="234"/>
      <c r="TNQ293" s="235"/>
      <c r="TNR293" s="236"/>
      <c r="TNS293" s="234"/>
      <c r="TNT293" s="237"/>
      <c r="TNU293" s="238"/>
      <c r="TNV293" s="216"/>
      <c r="TNW293" s="239"/>
      <c r="TNX293" s="239"/>
      <c r="TNY293" s="101"/>
      <c r="TNZ293" s="81"/>
      <c r="TOA293" s="81"/>
      <c r="TOB293" s="226"/>
      <c r="TOC293" s="69"/>
      <c r="TOD293" s="240"/>
      <c r="TOE293" s="69"/>
      <c r="TOF293" s="241"/>
      <c r="TOG293" s="242"/>
      <c r="TOH293" s="69"/>
      <c r="TOI293" s="243"/>
      <c r="TOJ293" s="69"/>
      <c r="TOK293" s="244"/>
      <c r="TOL293" s="69"/>
      <c r="TOM293" s="228"/>
      <c r="TON293" s="229"/>
      <c r="TOO293" s="230"/>
      <c r="TOP293" s="245"/>
      <c r="TOQ293" s="230"/>
      <c r="TOR293" s="231"/>
      <c r="TOS293" s="232"/>
      <c r="TOT293" s="233"/>
      <c r="TOU293" s="233"/>
      <c r="TOV293" s="69"/>
      <c r="TOW293" s="154"/>
      <c r="TOX293" s="97"/>
      <c r="TOY293" s="98"/>
      <c r="TOZ293" s="97"/>
      <c r="TPA293" s="99"/>
      <c r="TPB293" s="225"/>
      <c r="TPC293" s="234"/>
      <c r="TPD293" s="235"/>
      <c r="TPE293" s="236"/>
      <c r="TPF293" s="234"/>
      <c r="TPG293" s="237"/>
      <c r="TPH293" s="238"/>
      <c r="TPI293" s="216"/>
      <c r="TPJ293" s="239"/>
      <c r="TPK293" s="239"/>
      <c r="TPL293" s="101"/>
      <c r="TPM293" s="81"/>
      <c r="TPN293" s="81"/>
      <c r="TPO293" s="226"/>
      <c r="TPP293" s="69"/>
      <c r="TPQ293" s="240"/>
      <c r="TPR293" s="69"/>
      <c r="TPS293" s="241"/>
      <c r="TPT293" s="242"/>
      <c r="TPU293" s="69"/>
      <c r="TPV293" s="243"/>
      <c r="TPW293" s="69"/>
      <c r="TPX293" s="244"/>
      <c r="TPY293" s="69"/>
      <c r="TPZ293" s="228"/>
      <c r="TQA293" s="229"/>
      <c r="TQB293" s="230"/>
      <c r="TQC293" s="245"/>
      <c r="TQD293" s="230"/>
      <c r="TQE293" s="231"/>
      <c r="TQF293" s="232"/>
      <c r="TQG293" s="233"/>
      <c r="TQH293" s="233"/>
      <c r="TQI293" s="69"/>
      <c r="TQJ293" s="154"/>
      <c r="TQK293" s="97"/>
      <c r="TQL293" s="98"/>
      <c r="TQM293" s="97"/>
      <c r="TQN293" s="99"/>
      <c r="TQO293" s="225"/>
      <c r="TQP293" s="234"/>
      <c r="TQQ293" s="235"/>
      <c r="TQR293" s="236"/>
      <c r="TQS293" s="234"/>
      <c r="TQT293" s="237"/>
      <c r="TQU293" s="238"/>
      <c r="TQV293" s="216"/>
      <c r="TQW293" s="239"/>
      <c r="TQX293" s="239"/>
      <c r="TQY293" s="101"/>
      <c r="TQZ293" s="81"/>
      <c r="TRA293" s="81"/>
      <c r="TRB293" s="226"/>
      <c r="TRC293" s="69"/>
      <c r="TRD293" s="240"/>
      <c r="TRE293" s="69"/>
      <c r="TRF293" s="241"/>
      <c r="TRG293" s="242"/>
      <c r="TRH293" s="69"/>
      <c r="TRI293" s="243"/>
      <c r="TRJ293" s="69"/>
      <c r="TRK293" s="244"/>
      <c r="TRL293" s="69"/>
      <c r="TRM293" s="228"/>
      <c r="TRN293" s="229"/>
      <c r="TRO293" s="230"/>
      <c r="TRP293" s="245"/>
      <c r="TRQ293" s="230"/>
      <c r="TRR293" s="231"/>
      <c r="TRS293" s="232"/>
      <c r="TRT293" s="233"/>
      <c r="TRU293" s="233"/>
      <c r="TRV293" s="69"/>
      <c r="TRW293" s="154"/>
      <c r="TRX293" s="97"/>
      <c r="TRY293" s="98"/>
      <c r="TRZ293" s="97"/>
      <c r="TSA293" s="99"/>
      <c r="TSB293" s="225"/>
      <c r="TSC293" s="234"/>
      <c r="TSD293" s="235"/>
      <c r="TSE293" s="236"/>
      <c r="TSF293" s="234"/>
      <c r="TSG293" s="237"/>
      <c r="TSH293" s="238"/>
      <c r="TSI293" s="216"/>
      <c r="TSJ293" s="239"/>
      <c r="TSK293" s="239"/>
      <c r="TSL293" s="101"/>
      <c r="TSM293" s="81"/>
      <c r="TSN293" s="81"/>
      <c r="TSO293" s="226"/>
      <c r="TSP293" s="69"/>
      <c r="TSQ293" s="240"/>
      <c r="TSR293" s="69"/>
      <c r="TSS293" s="241"/>
      <c r="TST293" s="242"/>
      <c r="TSU293" s="69"/>
      <c r="TSV293" s="243"/>
      <c r="TSW293" s="69"/>
      <c r="TSX293" s="244"/>
      <c r="TSY293" s="69"/>
      <c r="TSZ293" s="228"/>
      <c r="TTA293" s="229"/>
      <c r="TTB293" s="230"/>
      <c r="TTC293" s="245"/>
      <c r="TTD293" s="230"/>
      <c r="TTE293" s="231"/>
      <c r="TTF293" s="232"/>
      <c r="TTG293" s="233"/>
      <c r="TTH293" s="233"/>
      <c r="TTI293" s="69"/>
      <c r="TTJ293" s="154"/>
      <c r="TTK293" s="97"/>
      <c r="TTL293" s="98"/>
      <c r="TTM293" s="97"/>
      <c r="TTN293" s="99"/>
      <c r="TTO293" s="225"/>
      <c r="TTP293" s="234"/>
      <c r="TTQ293" s="235"/>
      <c r="TTR293" s="236"/>
      <c r="TTS293" s="234"/>
      <c r="TTT293" s="237"/>
      <c r="TTU293" s="238"/>
      <c r="TTV293" s="216"/>
      <c r="TTW293" s="239"/>
      <c r="TTX293" s="239"/>
      <c r="TTY293" s="101"/>
      <c r="TTZ293" s="81"/>
      <c r="TUA293" s="81"/>
      <c r="TUB293" s="226"/>
      <c r="TUC293" s="69"/>
      <c r="TUD293" s="240"/>
      <c r="TUE293" s="69"/>
      <c r="TUF293" s="241"/>
      <c r="TUG293" s="242"/>
      <c r="TUH293" s="69"/>
      <c r="TUI293" s="243"/>
      <c r="TUJ293" s="69"/>
      <c r="TUK293" s="244"/>
      <c r="TUL293" s="69"/>
      <c r="TUM293" s="228"/>
      <c r="TUN293" s="229"/>
      <c r="TUO293" s="230"/>
      <c r="TUP293" s="245"/>
      <c r="TUQ293" s="230"/>
      <c r="TUR293" s="231"/>
      <c r="TUS293" s="232"/>
      <c r="TUT293" s="233"/>
      <c r="TUU293" s="233"/>
      <c r="TUV293" s="69"/>
      <c r="TUW293" s="154"/>
      <c r="TUX293" s="97"/>
      <c r="TUY293" s="98"/>
      <c r="TUZ293" s="97"/>
      <c r="TVA293" s="99"/>
      <c r="TVB293" s="225"/>
      <c r="TVC293" s="234"/>
      <c r="TVD293" s="235"/>
      <c r="TVE293" s="236"/>
      <c r="TVF293" s="234"/>
      <c r="TVG293" s="237"/>
      <c r="TVH293" s="238"/>
      <c r="TVI293" s="216"/>
      <c r="TVJ293" s="239"/>
      <c r="TVK293" s="239"/>
      <c r="TVL293" s="101"/>
      <c r="TVM293" s="81"/>
      <c r="TVN293" s="81"/>
      <c r="TVO293" s="226"/>
      <c r="TVP293" s="69"/>
      <c r="TVQ293" s="240"/>
      <c r="TVR293" s="69"/>
      <c r="TVS293" s="241"/>
      <c r="TVT293" s="242"/>
      <c r="TVU293" s="69"/>
      <c r="TVV293" s="243"/>
      <c r="TVW293" s="69"/>
      <c r="TVX293" s="244"/>
      <c r="TVY293" s="69"/>
      <c r="TVZ293" s="228"/>
      <c r="TWA293" s="229"/>
      <c r="TWB293" s="230"/>
      <c r="TWC293" s="245"/>
      <c r="TWD293" s="230"/>
      <c r="TWE293" s="231"/>
      <c r="TWF293" s="232"/>
      <c r="TWG293" s="233"/>
      <c r="TWH293" s="233"/>
      <c r="TWI293" s="69"/>
      <c r="TWJ293" s="154"/>
      <c r="TWK293" s="97"/>
      <c r="TWL293" s="98"/>
      <c r="TWM293" s="97"/>
      <c r="TWN293" s="99"/>
      <c r="TWO293" s="225"/>
      <c r="TWP293" s="234"/>
      <c r="TWQ293" s="235"/>
      <c r="TWR293" s="236"/>
      <c r="TWS293" s="234"/>
      <c r="TWT293" s="237"/>
      <c r="TWU293" s="238"/>
      <c r="TWV293" s="216"/>
      <c r="TWW293" s="239"/>
      <c r="TWX293" s="239"/>
      <c r="TWY293" s="101"/>
      <c r="TWZ293" s="81"/>
      <c r="TXA293" s="81"/>
      <c r="TXB293" s="226"/>
      <c r="TXC293" s="69"/>
      <c r="TXD293" s="240"/>
      <c r="TXE293" s="69"/>
      <c r="TXF293" s="241"/>
      <c r="TXG293" s="242"/>
      <c r="TXH293" s="69"/>
      <c r="TXI293" s="243"/>
      <c r="TXJ293" s="69"/>
      <c r="TXK293" s="244"/>
      <c r="TXL293" s="69"/>
      <c r="TXM293" s="228"/>
      <c r="TXN293" s="229"/>
      <c r="TXO293" s="230"/>
      <c r="TXP293" s="245"/>
      <c r="TXQ293" s="230"/>
      <c r="TXR293" s="231"/>
      <c r="TXS293" s="232"/>
      <c r="TXT293" s="233"/>
      <c r="TXU293" s="233"/>
      <c r="TXV293" s="69"/>
      <c r="TXW293" s="154"/>
      <c r="TXX293" s="97"/>
      <c r="TXY293" s="98"/>
      <c r="TXZ293" s="97"/>
      <c r="TYA293" s="99"/>
      <c r="TYB293" s="225"/>
      <c r="TYC293" s="234"/>
      <c r="TYD293" s="235"/>
      <c r="TYE293" s="236"/>
      <c r="TYF293" s="234"/>
      <c r="TYG293" s="237"/>
      <c r="TYH293" s="238"/>
      <c r="TYI293" s="216"/>
      <c r="TYJ293" s="239"/>
      <c r="TYK293" s="239"/>
      <c r="TYL293" s="101"/>
      <c r="TYM293" s="81"/>
      <c r="TYN293" s="81"/>
      <c r="TYO293" s="226"/>
      <c r="TYP293" s="69"/>
      <c r="TYQ293" s="240"/>
      <c r="TYR293" s="69"/>
      <c r="TYS293" s="241"/>
      <c r="TYT293" s="242"/>
      <c r="TYU293" s="69"/>
      <c r="TYV293" s="243"/>
      <c r="TYW293" s="69"/>
      <c r="TYX293" s="244"/>
      <c r="TYY293" s="69"/>
      <c r="TYZ293" s="228"/>
      <c r="TZA293" s="229"/>
      <c r="TZB293" s="230"/>
      <c r="TZC293" s="245"/>
      <c r="TZD293" s="230"/>
      <c r="TZE293" s="231"/>
      <c r="TZF293" s="232"/>
      <c r="TZG293" s="233"/>
      <c r="TZH293" s="233"/>
      <c r="TZI293" s="69"/>
      <c r="TZJ293" s="154"/>
      <c r="TZK293" s="97"/>
      <c r="TZL293" s="98"/>
      <c r="TZM293" s="97"/>
      <c r="TZN293" s="99"/>
      <c r="TZO293" s="225"/>
      <c r="TZP293" s="234"/>
      <c r="TZQ293" s="235"/>
      <c r="TZR293" s="236"/>
      <c r="TZS293" s="234"/>
      <c r="TZT293" s="237"/>
      <c r="TZU293" s="238"/>
      <c r="TZV293" s="216"/>
      <c r="TZW293" s="239"/>
      <c r="TZX293" s="239"/>
      <c r="TZY293" s="101"/>
      <c r="TZZ293" s="81"/>
      <c r="UAA293" s="81"/>
      <c r="UAB293" s="226"/>
      <c r="UAC293" s="69"/>
      <c r="UAD293" s="240"/>
      <c r="UAE293" s="69"/>
      <c r="UAF293" s="241"/>
      <c r="UAG293" s="242"/>
      <c r="UAH293" s="69"/>
      <c r="UAI293" s="243"/>
      <c r="UAJ293" s="69"/>
      <c r="UAK293" s="244"/>
      <c r="UAL293" s="69"/>
      <c r="UAM293" s="228"/>
      <c r="UAN293" s="229"/>
      <c r="UAO293" s="230"/>
      <c r="UAP293" s="245"/>
      <c r="UAQ293" s="230"/>
      <c r="UAR293" s="231"/>
      <c r="UAS293" s="232"/>
      <c r="UAT293" s="233"/>
      <c r="UAU293" s="233"/>
      <c r="UAV293" s="69"/>
      <c r="UAW293" s="154"/>
      <c r="UAX293" s="97"/>
      <c r="UAY293" s="98"/>
      <c r="UAZ293" s="97"/>
      <c r="UBA293" s="99"/>
      <c r="UBB293" s="225"/>
      <c r="UBC293" s="234"/>
      <c r="UBD293" s="235"/>
      <c r="UBE293" s="236"/>
      <c r="UBF293" s="234"/>
      <c r="UBG293" s="237"/>
      <c r="UBH293" s="238"/>
      <c r="UBI293" s="216"/>
      <c r="UBJ293" s="239"/>
      <c r="UBK293" s="239"/>
      <c r="UBL293" s="101"/>
      <c r="UBM293" s="81"/>
      <c r="UBN293" s="81"/>
      <c r="UBO293" s="226"/>
      <c r="UBP293" s="69"/>
      <c r="UBQ293" s="240"/>
      <c r="UBR293" s="69"/>
      <c r="UBS293" s="241"/>
      <c r="UBT293" s="242"/>
      <c r="UBU293" s="69"/>
      <c r="UBV293" s="243"/>
      <c r="UBW293" s="69"/>
      <c r="UBX293" s="244"/>
      <c r="UBY293" s="69"/>
      <c r="UBZ293" s="228"/>
      <c r="UCA293" s="229"/>
      <c r="UCB293" s="230"/>
      <c r="UCC293" s="245"/>
      <c r="UCD293" s="230"/>
      <c r="UCE293" s="231"/>
      <c r="UCF293" s="232"/>
      <c r="UCG293" s="233"/>
      <c r="UCH293" s="233"/>
      <c r="UCI293" s="69"/>
      <c r="UCJ293" s="154"/>
      <c r="UCK293" s="97"/>
      <c r="UCL293" s="98"/>
      <c r="UCM293" s="97"/>
      <c r="UCN293" s="99"/>
      <c r="UCO293" s="225"/>
      <c r="UCP293" s="234"/>
      <c r="UCQ293" s="235"/>
      <c r="UCR293" s="236"/>
      <c r="UCS293" s="234"/>
      <c r="UCT293" s="237"/>
      <c r="UCU293" s="238"/>
      <c r="UCV293" s="216"/>
      <c r="UCW293" s="239"/>
      <c r="UCX293" s="239"/>
      <c r="UCY293" s="101"/>
      <c r="UCZ293" s="81"/>
      <c r="UDA293" s="81"/>
      <c r="UDB293" s="226"/>
      <c r="UDC293" s="69"/>
      <c r="UDD293" s="240"/>
      <c r="UDE293" s="69"/>
      <c r="UDF293" s="241"/>
      <c r="UDG293" s="242"/>
      <c r="UDH293" s="69"/>
      <c r="UDI293" s="243"/>
      <c r="UDJ293" s="69"/>
      <c r="UDK293" s="244"/>
      <c r="UDL293" s="69"/>
      <c r="UDM293" s="228"/>
      <c r="UDN293" s="229"/>
      <c r="UDO293" s="230"/>
      <c r="UDP293" s="245"/>
      <c r="UDQ293" s="230"/>
      <c r="UDR293" s="231"/>
      <c r="UDS293" s="232"/>
      <c r="UDT293" s="233"/>
      <c r="UDU293" s="233"/>
      <c r="UDV293" s="69"/>
      <c r="UDW293" s="154"/>
      <c r="UDX293" s="97"/>
      <c r="UDY293" s="98"/>
      <c r="UDZ293" s="97"/>
      <c r="UEA293" s="99"/>
      <c r="UEB293" s="225"/>
      <c r="UEC293" s="234"/>
      <c r="UED293" s="235"/>
      <c r="UEE293" s="236"/>
      <c r="UEF293" s="234"/>
      <c r="UEG293" s="237"/>
      <c r="UEH293" s="238"/>
      <c r="UEI293" s="216"/>
      <c r="UEJ293" s="239"/>
      <c r="UEK293" s="239"/>
      <c r="UEL293" s="101"/>
      <c r="UEM293" s="81"/>
      <c r="UEN293" s="81"/>
      <c r="UEO293" s="226"/>
      <c r="UEP293" s="69"/>
      <c r="UEQ293" s="240"/>
      <c r="UER293" s="69"/>
      <c r="UES293" s="241"/>
      <c r="UET293" s="242"/>
      <c r="UEU293" s="69"/>
      <c r="UEV293" s="243"/>
      <c r="UEW293" s="69"/>
      <c r="UEX293" s="244"/>
      <c r="UEY293" s="69"/>
      <c r="UEZ293" s="228"/>
      <c r="UFA293" s="229"/>
      <c r="UFB293" s="230"/>
      <c r="UFC293" s="245"/>
      <c r="UFD293" s="230"/>
      <c r="UFE293" s="231"/>
      <c r="UFF293" s="232"/>
      <c r="UFG293" s="233"/>
      <c r="UFH293" s="233"/>
      <c r="UFI293" s="69"/>
      <c r="UFJ293" s="154"/>
      <c r="UFK293" s="97"/>
      <c r="UFL293" s="98"/>
      <c r="UFM293" s="97"/>
      <c r="UFN293" s="99"/>
      <c r="UFO293" s="225"/>
      <c r="UFP293" s="234"/>
      <c r="UFQ293" s="235"/>
      <c r="UFR293" s="236"/>
      <c r="UFS293" s="234"/>
      <c r="UFT293" s="237"/>
      <c r="UFU293" s="238"/>
      <c r="UFV293" s="216"/>
      <c r="UFW293" s="239"/>
      <c r="UFX293" s="239"/>
      <c r="UFY293" s="101"/>
      <c r="UFZ293" s="81"/>
      <c r="UGA293" s="81"/>
      <c r="UGB293" s="226"/>
      <c r="UGC293" s="69"/>
      <c r="UGD293" s="240"/>
      <c r="UGE293" s="69"/>
      <c r="UGF293" s="241"/>
      <c r="UGG293" s="242"/>
      <c r="UGH293" s="69"/>
      <c r="UGI293" s="243"/>
      <c r="UGJ293" s="69"/>
      <c r="UGK293" s="244"/>
      <c r="UGL293" s="69"/>
      <c r="UGM293" s="228"/>
      <c r="UGN293" s="229"/>
      <c r="UGO293" s="230"/>
      <c r="UGP293" s="245"/>
      <c r="UGQ293" s="230"/>
      <c r="UGR293" s="231"/>
      <c r="UGS293" s="232"/>
      <c r="UGT293" s="233"/>
      <c r="UGU293" s="233"/>
      <c r="UGV293" s="69"/>
      <c r="UGW293" s="154"/>
      <c r="UGX293" s="97"/>
      <c r="UGY293" s="98"/>
      <c r="UGZ293" s="97"/>
      <c r="UHA293" s="99"/>
      <c r="UHB293" s="225"/>
      <c r="UHC293" s="234"/>
      <c r="UHD293" s="235"/>
      <c r="UHE293" s="236"/>
      <c r="UHF293" s="234"/>
      <c r="UHG293" s="237"/>
      <c r="UHH293" s="238"/>
      <c r="UHI293" s="216"/>
      <c r="UHJ293" s="239"/>
      <c r="UHK293" s="239"/>
      <c r="UHL293" s="101"/>
      <c r="UHM293" s="81"/>
      <c r="UHN293" s="81"/>
      <c r="UHO293" s="226"/>
      <c r="UHP293" s="69"/>
      <c r="UHQ293" s="240"/>
      <c r="UHR293" s="69"/>
      <c r="UHS293" s="241"/>
      <c r="UHT293" s="242"/>
      <c r="UHU293" s="69"/>
      <c r="UHV293" s="243"/>
      <c r="UHW293" s="69"/>
      <c r="UHX293" s="244"/>
      <c r="UHY293" s="69"/>
      <c r="UHZ293" s="228"/>
      <c r="UIA293" s="229"/>
      <c r="UIB293" s="230"/>
      <c r="UIC293" s="245"/>
      <c r="UID293" s="230"/>
      <c r="UIE293" s="231"/>
      <c r="UIF293" s="232"/>
      <c r="UIG293" s="233"/>
      <c r="UIH293" s="233"/>
      <c r="UII293" s="69"/>
      <c r="UIJ293" s="154"/>
      <c r="UIK293" s="97"/>
      <c r="UIL293" s="98"/>
      <c r="UIM293" s="97"/>
      <c r="UIN293" s="99"/>
      <c r="UIO293" s="225"/>
      <c r="UIP293" s="234"/>
      <c r="UIQ293" s="235"/>
      <c r="UIR293" s="236"/>
      <c r="UIS293" s="234"/>
      <c r="UIT293" s="237"/>
      <c r="UIU293" s="238"/>
      <c r="UIV293" s="216"/>
      <c r="UIW293" s="239"/>
      <c r="UIX293" s="239"/>
      <c r="UIY293" s="101"/>
      <c r="UIZ293" s="81"/>
      <c r="UJA293" s="81"/>
      <c r="UJB293" s="226"/>
      <c r="UJC293" s="69"/>
      <c r="UJD293" s="240"/>
      <c r="UJE293" s="69"/>
      <c r="UJF293" s="241"/>
      <c r="UJG293" s="242"/>
      <c r="UJH293" s="69"/>
      <c r="UJI293" s="243"/>
      <c r="UJJ293" s="69"/>
      <c r="UJK293" s="244"/>
      <c r="UJL293" s="69"/>
      <c r="UJM293" s="228"/>
      <c r="UJN293" s="229"/>
      <c r="UJO293" s="230"/>
      <c r="UJP293" s="245"/>
      <c r="UJQ293" s="230"/>
      <c r="UJR293" s="231"/>
      <c r="UJS293" s="232"/>
      <c r="UJT293" s="233"/>
      <c r="UJU293" s="233"/>
      <c r="UJV293" s="69"/>
      <c r="UJW293" s="154"/>
      <c r="UJX293" s="97"/>
      <c r="UJY293" s="98"/>
      <c r="UJZ293" s="97"/>
      <c r="UKA293" s="99"/>
      <c r="UKB293" s="225"/>
      <c r="UKC293" s="234"/>
      <c r="UKD293" s="235"/>
      <c r="UKE293" s="236"/>
      <c r="UKF293" s="234"/>
      <c r="UKG293" s="237"/>
      <c r="UKH293" s="238"/>
      <c r="UKI293" s="216"/>
      <c r="UKJ293" s="239"/>
      <c r="UKK293" s="239"/>
      <c r="UKL293" s="101"/>
      <c r="UKM293" s="81"/>
      <c r="UKN293" s="81"/>
      <c r="UKO293" s="226"/>
      <c r="UKP293" s="69"/>
      <c r="UKQ293" s="240"/>
      <c r="UKR293" s="69"/>
      <c r="UKS293" s="241"/>
      <c r="UKT293" s="242"/>
      <c r="UKU293" s="69"/>
      <c r="UKV293" s="243"/>
      <c r="UKW293" s="69"/>
      <c r="UKX293" s="244"/>
      <c r="UKY293" s="69"/>
      <c r="UKZ293" s="228"/>
      <c r="ULA293" s="229"/>
      <c r="ULB293" s="230"/>
      <c r="ULC293" s="245"/>
      <c r="ULD293" s="230"/>
      <c r="ULE293" s="231"/>
      <c r="ULF293" s="232"/>
      <c r="ULG293" s="233"/>
      <c r="ULH293" s="233"/>
      <c r="ULI293" s="69"/>
      <c r="ULJ293" s="154"/>
      <c r="ULK293" s="97"/>
      <c r="ULL293" s="98"/>
      <c r="ULM293" s="97"/>
      <c r="ULN293" s="99"/>
      <c r="ULO293" s="225"/>
      <c r="ULP293" s="234"/>
      <c r="ULQ293" s="235"/>
      <c r="ULR293" s="236"/>
      <c r="ULS293" s="234"/>
      <c r="ULT293" s="237"/>
      <c r="ULU293" s="238"/>
      <c r="ULV293" s="216"/>
      <c r="ULW293" s="239"/>
      <c r="ULX293" s="239"/>
      <c r="ULY293" s="101"/>
      <c r="ULZ293" s="81"/>
      <c r="UMA293" s="81"/>
      <c r="UMB293" s="226"/>
      <c r="UMC293" s="69"/>
      <c r="UMD293" s="240"/>
      <c r="UME293" s="69"/>
      <c r="UMF293" s="241"/>
      <c r="UMG293" s="242"/>
      <c r="UMH293" s="69"/>
      <c r="UMI293" s="243"/>
      <c r="UMJ293" s="69"/>
      <c r="UMK293" s="244"/>
      <c r="UML293" s="69"/>
      <c r="UMM293" s="228"/>
      <c r="UMN293" s="229"/>
      <c r="UMO293" s="230"/>
      <c r="UMP293" s="245"/>
      <c r="UMQ293" s="230"/>
      <c r="UMR293" s="231"/>
      <c r="UMS293" s="232"/>
      <c r="UMT293" s="233"/>
      <c r="UMU293" s="233"/>
      <c r="UMV293" s="69"/>
      <c r="UMW293" s="154"/>
      <c r="UMX293" s="97"/>
      <c r="UMY293" s="98"/>
      <c r="UMZ293" s="97"/>
      <c r="UNA293" s="99"/>
      <c r="UNB293" s="225"/>
      <c r="UNC293" s="234"/>
      <c r="UND293" s="235"/>
      <c r="UNE293" s="236"/>
      <c r="UNF293" s="234"/>
      <c r="UNG293" s="237"/>
      <c r="UNH293" s="238"/>
      <c r="UNI293" s="216"/>
      <c r="UNJ293" s="239"/>
      <c r="UNK293" s="239"/>
      <c r="UNL293" s="101"/>
      <c r="UNM293" s="81"/>
      <c r="UNN293" s="81"/>
      <c r="UNO293" s="226"/>
      <c r="UNP293" s="69"/>
      <c r="UNQ293" s="240"/>
      <c r="UNR293" s="69"/>
      <c r="UNS293" s="241"/>
      <c r="UNT293" s="242"/>
      <c r="UNU293" s="69"/>
      <c r="UNV293" s="243"/>
      <c r="UNW293" s="69"/>
      <c r="UNX293" s="244"/>
      <c r="UNY293" s="69"/>
      <c r="UNZ293" s="228"/>
      <c r="UOA293" s="229"/>
      <c r="UOB293" s="230"/>
      <c r="UOC293" s="245"/>
      <c r="UOD293" s="230"/>
      <c r="UOE293" s="231"/>
      <c r="UOF293" s="232"/>
      <c r="UOG293" s="233"/>
      <c r="UOH293" s="233"/>
      <c r="UOI293" s="69"/>
      <c r="UOJ293" s="154"/>
      <c r="UOK293" s="97"/>
      <c r="UOL293" s="98"/>
      <c r="UOM293" s="97"/>
      <c r="UON293" s="99"/>
      <c r="UOO293" s="225"/>
      <c r="UOP293" s="234"/>
      <c r="UOQ293" s="235"/>
      <c r="UOR293" s="236"/>
      <c r="UOS293" s="234"/>
      <c r="UOT293" s="237"/>
      <c r="UOU293" s="238"/>
      <c r="UOV293" s="216"/>
      <c r="UOW293" s="239"/>
      <c r="UOX293" s="239"/>
      <c r="UOY293" s="101"/>
      <c r="UOZ293" s="81"/>
      <c r="UPA293" s="81"/>
      <c r="UPB293" s="226"/>
      <c r="UPC293" s="69"/>
      <c r="UPD293" s="240"/>
      <c r="UPE293" s="69"/>
      <c r="UPF293" s="241"/>
      <c r="UPG293" s="242"/>
      <c r="UPH293" s="69"/>
      <c r="UPI293" s="243"/>
      <c r="UPJ293" s="69"/>
      <c r="UPK293" s="244"/>
      <c r="UPL293" s="69"/>
      <c r="UPM293" s="228"/>
      <c r="UPN293" s="229"/>
      <c r="UPO293" s="230"/>
      <c r="UPP293" s="245"/>
      <c r="UPQ293" s="230"/>
      <c r="UPR293" s="231"/>
      <c r="UPS293" s="232"/>
      <c r="UPT293" s="233"/>
      <c r="UPU293" s="233"/>
      <c r="UPV293" s="69"/>
      <c r="UPW293" s="154"/>
      <c r="UPX293" s="97"/>
      <c r="UPY293" s="98"/>
      <c r="UPZ293" s="97"/>
      <c r="UQA293" s="99"/>
      <c r="UQB293" s="225"/>
      <c r="UQC293" s="234"/>
      <c r="UQD293" s="235"/>
      <c r="UQE293" s="236"/>
      <c r="UQF293" s="234"/>
      <c r="UQG293" s="237"/>
      <c r="UQH293" s="238"/>
      <c r="UQI293" s="216"/>
      <c r="UQJ293" s="239"/>
      <c r="UQK293" s="239"/>
      <c r="UQL293" s="101"/>
      <c r="UQM293" s="81"/>
      <c r="UQN293" s="81"/>
      <c r="UQO293" s="226"/>
      <c r="UQP293" s="69"/>
      <c r="UQQ293" s="240"/>
      <c r="UQR293" s="69"/>
      <c r="UQS293" s="241"/>
      <c r="UQT293" s="242"/>
      <c r="UQU293" s="69"/>
      <c r="UQV293" s="243"/>
      <c r="UQW293" s="69"/>
      <c r="UQX293" s="244"/>
      <c r="UQY293" s="69"/>
      <c r="UQZ293" s="228"/>
      <c r="URA293" s="229"/>
      <c r="URB293" s="230"/>
      <c r="URC293" s="245"/>
      <c r="URD293" s="230"/>
      <c r="URE293" s="231"/>
      <c r="URF293" s="232"/>
      <c r="URG293" s="233"/>
      <c r="URH293" s="233"/>
      <c r="URI293" s="69"/>
      <c r="URJ293" s="154"/>
      <c r="URK293" s="97"/>
      <c r="URL293" s="98"/>
      <c r="URM293" s="97"/>
      <c r="URN293" s="99"/>
      <c r="URO293" s="225"/>
      <c r="URP293" s="234"/>
      <c r="URQ293" s="235"/>
      <c r="URR293" s="236"/>
      <c r="URS293" s="234"/>
      <c r="URT293" s="237"/>
      <c r="URU293" s="238"/>
      <c r="URV293" s="216"/>
      <c r="URW293" s="239"/>
      <c r="URX293" s="239"/>
      <c r="URY293" s="101"/>
      <c r="URZ293" s="81"/>
      <c r="USA293" s="81"/>
      <c r="USB293" s="226"/>
      <c r="USC293" s="69"/>
      <c r="USD293" s="240"/>
      <c r="USE293" s="69"/>
      <c r="USF293" s="241"/>
      <c r="USG293" s="242"/>
      <c r="USH293" s="69"/>
      <c r="USI293" s="243"/>
      <c r="USJ293" s="69"/>
      <c r="USK293" s="244"/>
      <c r="USL293" s="69"/>
      <c r="USM293" s="228"/>
      <c r="USN293" s="229"/>
      <c r="USO293" s="230"/>
      <c r="USP293" s="245"/>
      <c r="USQ293" s="230"/>
      <c r="USR293" s="231"/>
      <c r="USS293" s="232"/>
      <c r="UST293" s="233"/>
      <c r="USU293" s="233"/>
      <c r="USV293" s="69"/>
      <c r="USW293" s="154"/>
      <c r="USX293" s="97"/>
      <c r="USY293" s="98"/>
      <c r="USZ293" s="97"/>
      <c r="UTA293" s="99"/>
      <c r="UTB293" s="225"/>
      <c r="UTC293" s="234"/>
      <c r="UTD293" s="235"/>
      <c r="UTE293" s="236"/>
      <c r="UTF293" s="234"/>
      <c r="UTG293" s="237"/>
      <c r="UTH293" s="238"/>
      <c r="UTI293" s="216"/>
      <c r="UTJ293" s="239"/>
      <c r="UTK293" s="239"/>
      <c r="UTL293" s="101"/>
      <c r="UTM293" s="81"/>
      <c r="UTN293" s="81"/>
      <c r="UTO293" s="226"/>
      <c r="UTP293" s="69"/>
      <c r="UTQ293" s="240"/>
      <c r="UTR293" s="69"/>
      <c r="UTS293" s="241"/>
      <c r="UTT293" s="242"/>
      <c r="UTU293" s="69"/>
      <c r="UTV293" s="243"/>
      <c r="UTW293" s="69"/>
      <c r="UTX293" s="244"/>
      <c r="UTY293" s="69"/>
      <c r="UTZ293" s="228"/>
      <c r="UUA293" s="229"/>
      <c r="UUB293" s="230"/>
      <c r="UUC293" s="245"/>
      <c r="UUD293" s="230"/>
      <c r="UUE293" s="231"/>
      <c r="UUF293" s="232"/>
      <c r="UUG293" s="233"/>
      <c r="UUH293" s="233"/>
      <c r="UUI293" s="69"/>
      <c r="UUJ293" s="154"/>
      <c r="UUK293" s="97"/>
      <c r="UUL293" s="98"/>
      <c r="UUM293" s="97"/>
      <c r="UUN293" s="99"/>
      <c r="UUO293" s="225"/>
      <c r="UUP293" s="234"/>
      <c r="UUQ293" s="235"/>
      <c r="UUR293" s="236"/>
      <c r="UUS293" s="234"/>
      <c r="UUT293" s="237"/>
      <c r="UUU293" s="238"/>
      <c r="UUV293" s="216"/>
      <c r="UUW293" s="239"/>
      <c r="UUX293" s="239"/>
      <c r="UUY293" s="101"/>
      <c r="UUZ293" s="81"/>
      <c r="UVA293" s="81"/>
      <c r="UVB293" s="226"/>
      <c r="UVC293" s="69"/>
      <c r="UVD293" s="240"/>
      <c r="UVE293" s="69"/>
      <c r="UVF293" s="241"/>
      <c r="UVG293" s="242"/>
      <c r="UVH293" s="69"/>
      <c r="UVI293" s="243"/>
      <c r="UVJ293" s="69"/>
      <c r="UVK293" s="244"/>
      <c r="UVL293" s="69"/>
      <c r="UVM293" s="228"/>
      <c r="UVN293" s="229"/>
      <c r="UVO293" s="230"/>
      <c r="UVP293" s="245"/>
      <c r="UVQ293" s="230"/>
      <c r="UVR293" s="231"/>
      <c r="UVS293" s="232"/>
      <c r="UVT293" s="233"/>
      <c r="UVU293" s="233"/>
      <c r="UVV293" s="69"/>
      <c r="UVW293" s="154"/>
      <c r="UVX293" s="97"/>
      <c r="UVY293" s="98"/>
      <c r="UVZ293" s="97"/>
      <c r="UWA293" s="99"/>
      <c r="UWB293" s="225"/>
      <c r="UWC293" s="234"/>
      <c r="UWD293" s="235"/>
      <c r="UWE293" s="236"/>
      <c r="UWF293" s="234"/>
      <c r="UWG293" s="237"/>
      <c r="UWH293" s="238"/>
      <c r="UWI293" s="216"/>
      <c r="UWJ293" s="239"/>
      <c r="UWK293" s="239"/>
      <c r="UWL293" s="101"/>
      <c r="UWM293" s="81"/>
      <c r="UWN293" s="81"/>
      <c r="UWO293" s="226"/>
      <c r="UWP293" s="69"/>
      <c r="UWQ293" s="240"/>
      <c r="UWR293" s="69"/>
      <c r="UWS293" s="241"/>
      <c r="UWT293" s="242"/>
      <c r="UWU293" s="69"/>
      <c r="UWV293" s="243"/>
      <c r="UWW293" s="69"/>
      <c r="UWX293" s="244"/>
      <c r="UWY293" s="69"/>
      <c r="UWZ293" s="228"/>
      <c r="UXA293" s="229"/>
      <c r="UXB293" s="230"/>
      <c r="UXC293" s="245"/>
      <c r="UXD293" s="230"/>
      <c r="UXE293" s="231"/>
      <c r="UXF293" s="232"/>
      <c r="UXG293" s="233"/>
      <c r="UXH293" s="233"/>
      <c r="UXI293" s="69"/>
      <c r="UXJ293" s="154"/>
      <c r="UXK293" s="97"/>
      <c r="UXL293" s="98"/>
      <c r="UXM293" s="97"/>
      <c r="UXN293" s="99"/>
      <c r="UXO293" s="225"/>
      <c r="UXP293" s="234"/>
      <c r="UXQ293" s="235"/>
      <c r="UXR293" s="236"/>
      <c r="UXS293" s="234"/>
      <c r="UXT293" s="237"/>
      <c r="UXU293" s="238"/>
      <c r="UXV293" s="216"/>
      <c r="UXW293" s="239"/>
      <c r="UXX293" s="239"/>
      <c r="UXY293" s="101"/>
      <c r="UXZ293" s="81"/>
      <c r="UYA293" s="81"/>
      <c r="UYB293" s="226"/>
      <c r="UYC293" s="69"/>
      <c r="UYD293" s="240"/>
      <c r="UYE293" s="69"/>
      <c r="UYF293" s="241"/>
      <c r="UYG293" s="242"/>
      <c r="UYH293" s="69"/>
      <c r="UYI293" s="243"/>
      <c r="UYJ293" s="69"/>
      <c r="UYK293" s="244"/>
      <c r="UYL293" s="69"/>
      <c r="UYM293" s="228"/>
      <c r="UYN293" s="229"/>
      <c r="UYO293" s="230"/>
      <c r="UYP293" s="245"/>
      <c r="UYQ293" s="230"/>
      <c r="UYR293" s="231"/>
      <c r="UYS293" s="232"/>
      <c r="UYT293" s="233"/>
      <c r="UYU293" s="233"/>
      <c r="UYV293" s="69"/>
      <c r="UYW293" s="154"/>
      <c r="UYX293" s="97"/>
      <c r="UYY293" s="98"/>
      <c r="UYZ293" s="97"/>
      <c r="UZA293" s="99"/>
      <c r="UZB293" s="225"/>
      <c r="UZC293" s="234"/>
      <c r="UZD293" s="235"/>
      <c r="UZE293" s="236"/>
      <c r="UZF293" s="234"/>
      <c r="UZG293" s="237"/>
      <c r="UZH293" s="238"/>
      <c r="UZI293" s="216"/>
      <c r="UZJ293" s="239"/>
      <c r="UZK293" s="239"/>
      <c r="UZL293" s="101"/>
      <c r="UZM293" s="81"/>
      <c r="UZN293" s="81"/>
      <c r="UZO293" s="226"/>
      <c r="UZP293" s="69"/>
      <c r="UZQ293" s="240"/>
      <c r="UZR293" s="69"/>
      <c r="UZS293" s="241"/>
      <c r="UZT293" s="242"/>
      <c r="UZU293" s="69"/>
      <c r="UZV293" s="243"/>
      <c r="UZW293" s="69"/>
      <c r="UZX293" s="244"/>
      <c r="UZY293" s="69"/>
      <c r="UZZ293" s="228"/>
      <c r="VAA293" s="229"/>
      <c r="VAB293" s="230"/>
      <c r="VAC293" s="245"/>
      <c r="VAD293" s="230"/>
      <c r="VAE293" s="231"/>
      <c r="VAF293" s="232"/>
      <c r="VAG293" s="233"/>
      <c r="VAH293" s="233"/>
      <c r="VAI293" s="69"/>
      <c r="VAJ293" s="154"/>
      <c r="VAK293" s="97"/>
      <c r="VAL293" s="98"/>
      <c r="VAM293" s="97"/>
      <c r="VAN293" s="99"/>
      <c r="VAO293" s="225"/>
      <c r="VAP293" s="234"/>
      <c r="VAQ293" s="235"/>
      <c r="VAR293" s="236"/>
      <c r="VAS293" s="234"/>
      <c r="VAT293" s="237"/>
      <c r="VAU293" s="238"/>
      <c r="VAV293" s="216"/>
      <c r="VAW293" s="239"/>
      <c r="VAX293" s="239"/>
      <c r="VAY293" s="101"/>
      <c r="VAZ293" s="81"/>
      <c r="VBA293" s="81"/>
      <c r="VBB293" s="226"/>
      <c r="VBC293" s="69"/>
      <c r="VBD293" s="240"/>
      <c r="VBE293" s="69"/>
      <c r="VBF293" s="241"/>
      <c r="VBG293" s="242"/>
      <c r="VBH293" s="69"/>
      <c r="VBI293" s="243"/>
      <c r="VBJ293" s="69"/>
      <c r="VBK293" s="244"/>
      <c r="VBL293" s="69"/>
      <c r="VBM293" s="228"/>
      <c r="VBN293" s="229"/>
      <c r="VBO293" s="230"/>
      <c r="VBP293" s="245"/>
      <c r="VBQ293" s="230"/>
      <c r="VBR293" s="231"/>
      <c r="VBS293" s="232"/>
      <c r="VBT293" s="233"/>
      <c r="VBU293" s="233"/>
      <c r="VBV293" s="69"/>
      <c r="VBW293" s="154"/>
      <c r="VBX293" s="97"/>
      <c r="VBY293" s="98"/>
      <c r="VBZ293" s="97"/>
      <c r="VCA293" s="99"/>
      <c r="VCB293" s="225"/>
      <c r="VCC293" s="234"/>
      <c r="VCD293" s="235"/>
      <c r="VCE293" s="236"/>
      <c r="VCF293" s="234"/>
      <c r="VCG293" s="237"/>
      <c r="VCH293" s="238"/>
      <c r="VCI293" s="216"/>
      <c r="VCJ293" s="239"/>
      <c r="VCK293" s="239"/>
      <c r="VCL293" s="101"/>
      <c r="VCM293" s="81"/>
      <c r="VCN293" s="81"/>
      <c r="VCO293" s="226"/>
      <c r="VCP293" s="69"/>
      <c r="VCQ293" s="240"/>
      <c r="VCR293" s="69"/>
      <c r="VCS293" s="241"/>
      <c r="VCT293" s="242"/>
      <c r="VCU293" s="69"/>
      <c r="VCV293" s="243"/>
      <c r="VCW293" s="69"/>
      <c r="VCX293" s="244"/>
      <c r="VCY293" s="69"/>
      <c r="VCZ293" s="228"/>
      <c r="VDA293" s="229"/>
      <c r="VDB293" s="230"/>
      <c r="VDC293" s="245"/>
      <c r="VDD293" s="230"/>
      <c r="VDE293" s="231"/>
      <c r="VDF293" s="232"/>
      <c r="VDG293" s="233"/>
      <c r="VDH293" s="233"/>
      <c r="VDI293" s="69"/>
      <c r="VDJ293" s="154"/>
      <c r="VDK293" s="97"/>
      <c r="VDL293" s="98"/>
      <c r="VDM293" s="97"/>
      <c r="VDN293" s="99"/>
      <c r="VDO293" s="225"/>
      <c r="VDP293" s="234"/>
      <c r="VDQ293" s="235"/>
      <c r="VDR293" s="236"/>
      <c r="VDS293" s="234"/>
      <c r="VDT293" s="237"/>
      <c r="VDU293" s="238"/>
      <c r="VDV293" s="216"/>
      <c r="VDW293" s="239"/>
      <c r="VDX293" s="239"/>
      <c r="VDY293" s="101"/>
      <c r="VDZ293" s="81"/>
      <c r="VEA293" s="81"/>
      <c r="VEB293" s="226"/>
      <c r="VEC293" s="69"/>
      <c r="VED293" s="240"/>
      <c r="VEE293" s="69"/>
      <c r="VEF293" s="241"/>
      <c r="VEG293" s="242"/>
      <c r="VEH293" s="69"/>
      <c r="VEI293" s="243"/>
      <c r="VEJ293" s="69"/>
      <c r="VEK293" s="244"/>
      <c r="VEL293" s="69"/>
      <c r="VEM293" s="228"/>
      <c r="VEN293" s="229"/>
      <c r="VEO293" s="230"/>
      <c r="VEP293" s="245"/>
      <c r="VEQ293" s="230"/>
      <c r="VER293" s="231"/>
      <c r="VES293" s="232"/>
      <c r="VET293" s="233"/>
      <c r="VEU293" s="233"/>
      <c r="VEV293" s="69"/>
      <c r="VEW293" s="154"/>
      <c r="VEX293" s="97"/>
      <c r="VEY293" s="98"/>
      <c r="VEZ293" s="97"/>
      <c r="VFA293" s="99"/>
      <c r="VFB293" s="225"/>
      <c r="VFC293" s="234"/>
      <c r="VFD293" s="235"/>
      <c r="VFE293" s="236"/>
      <c r="VFF293" s="234"/>
      <c r="VFG293" s="237"/>
      <c r="VFH293" s="238"/>
      <c r="VFI293" s="216"/>
      <c r="VFJ293" s="239"/>
      <c r="VFK293" s="239"/>
      <c r="VFL293" s="101"/>
      <c r="VFM293" s="81"/>
      <c r="VFN293" s="81"/>
      <c r="VFO293" s="226"/>
      <c r="VFP293" s="69"/>
      <c r="VFQ293" s="240"/>
      <c r="VFR293" s="69"/>
      <c r="VFS293" s="241"/>
      <c r="VFT293" s="242"/>
      <c r="VFU293" s="69"/>
      <c r="VFV293" s="243"/>
      <c r="VFW293" s="69"/>
      <c r="VFX293" s="244"/>
      <c r="VFY293" s="69"/>
      <c r="VFZ293" s="228"/>
      <c r="VGA293" s="229"/>
      <c r="VGB293" s="230"/>
      <c r="VGC293" s="245"/>
      <c r="VGD293" s="230"/>
      <c r="VGE293" s="231"/>
      <c r="VGF293" s="232"/>
      <c r="VGG293" s="233"/>
      <c r="VGH293" s="233"/>
      <c r="VGI293" s="69"/>
      <c r="VGJ293" s="154"/>
      <c r="VGK293" s="97"/>
      <c r="VGL293" s="98"/>
      <c r="VGM293" s="97"/>
      <c r="VGN293" s="99"/>
      <c r="VGO293" s="225"/>
      <c r="VGP293" s="234"/>
      <c r="VGQ293" s="235"/>
      <c r="VGR293" s="236"/>
      <c r="VGS293" s="234"/>
      <c r="VGT293" s="237"/>
      <c r="VGU293" s="238"/>
      <c r="VGV293" s="216"/>
      <c r="VGW293" s="239"/>
      <c r="VGX293" s="239"/>
      <c r="VGY293" s="101"/>
      <c r="VGZ293" s="81"/>
      <c r="VHA293" s="81"/>
      <c r="VHB293" s="226"/>
      <c r="VHC293" s="69"/>
      <c r="VHD293" s="240"/>
      <c r="VHE293" s="69"/>
      <c r="VHF293" s="241"/>
      <c r="VHG293" s="242"/>
      <c r="VHH293" s="69"/>
      <c r="VHI293" s="243"/>
      <c r="VHJ293" s="69"/>
      <c r="VHK293" s="244"/>
      <c r="VHL293" s="69"/>
      <c r="VHM293" s="228"/>
      <c r="VHN293" s="229"/>
      <c r="VHO293" s="230"/>
      <c r="VHP293" s="245"/>
      <c r="VHQ293" s="230"/>
      <c r="VHR293" s="231"/>
      <c r="VHS293" s="232"/>
      <c r="VHT293" s="233"/>
      <c r="VHU293" s="233"/>
      <c r="VHV293" s="69"/>
      <c r="VHW293" s="154"/>
      <c r="VHX293" s="97"/>
      <c r="VHY293" s="98"/>
      <c r="VHZ293" s="97"/>
      <c r="VIA293" s="99"/>
      <c r="VIB293" s="225"/>
      <c r="VIC293" s="234"/>
      <c r="VID293" s="235"/>
      <c r="VIE293" s="236"/>
      <c r="VIF293" s="234"/>
      <c r="VIG293" s="237"/>
      <c r="VIH293" s="238"/>
      <c r="VII293" s="216"/>
      <c r="VIJ293" s="239"/>
      <c r="VIK293" s="239"/>
      <c r="VIL293" s="101"/>
      <c r="VIM293" s="81"/>
      <c r="VIN293" s="81"/>
      <c r="VIO293" s="226"/>
      <c r="VIP293" s="69"/>
      <c r="VIQ293" s="240"/>
      <c r="VIR293" s="69"/>
      <c r="VIS293" s="241"/>
      <c r="VIT293" s="242"/>
      <c r="VIU293" s="69"/>
      <c r="VIV293" s="243"/>
      <c r="VIW293" s="69"/>
      <c r="VIX293" s="244"/>
      <c r="VIY293" s="69"/>
      <c r="VIZ293" s="228"/>
      <c r="VJA293" s="229"/>
      <c r="VJB293" s="230"/>
      <c r="VJC293" s="245"/>
      <c r="VJD293" s="230"/>
      <c r="VJE293" s="231"/>
      <c r="VJF293" s="232"/>
      <c r="VJG293" s="233"/>
      <c r="VJH293" s="233"/>
      <c r="VJI293" s="69"/>
      <c r="VJJ293" s="154"/>
      <c r="VJK293" s="97"/>
      <c r="VJL293" s="98"/>
      <c r="VJM293" s="97"/>
      <c r="VJN293" s="99"/>
      <c r="VJO293" s="225"/>
      <c r="VJP293" s="234"/>
      <c r="VJQ293" s="235"/>
      <c r="VJR293" s="236"/>
      <c r="VJS293" s="234"/>
      <c r="VJT293" s="237"/>
      <c r="VJU293" s="238"/>
      <c r="VJV293" s="216"/>
      <c r="VJW293" s="239"/>
      <c r="VJX293" s="239"/>
      <c r="VJY293" s="101"/>
      <c r="VJZ293" s="81"/>
      <c r="VKA293" s="81"/>
      <c r="VKB293" s="226"/>
      <c r="VKC293" s="69"/>
      <c r="VKD293" s="240"/>
      <c r="VKE293" s="69"/>
      <c r="VKF293" s="241"/>
      <c r="VKG293" s="242"/>
      <c r="VKH293" s="69"/>
      <c r="VKI293" s="243"/>
      <c r="VKJ293" s="69"/>
      <c r="VKK293" s="244"/>
      <c r="VKL293" s="69"/>
      <c r="VKM293" s="228"/>
      <c r="VKN293" s="229"/>
      <c r="VKO293" s="230"/>
      <c r="VKP293" s="245"/>
      <c r="VKQ293" s="230"/>
      <c r="VKR293" s="231"/>
      <c r="VKS293" s="232"/>
      <c r="VKT293" s="233"/>
      <c r="VKU293" s="233"/>
      <c r="VKV293" s="69"/>
      <c r="VKW293" s="154"/>
      <c r="VKX293" s="97"/>
      <c r="VKY293" s="98"/>
      <c r="VKZ293" s="97"/>
      <c r="VLA293" s="99"/>
      <c r="VLB293" s="225"/>
      <c r="VLC293" s="234"/>
      <c r="VLD293" s="235"/>
      <c r="VLE293" s="236"/>
      <c r="VLF293" s="234"/>
      <c r="VLG293" s="237"/>
      <c r="VLH293" s="238"/>
      <c r="VLI293" s="216"/>
      <c r="VLJ293" s="239"/>
      <c r="VLK293" s="239"/>
      <c r="VLL293" s="101"/>
      <c r="VLM293" s="81"/>
      <c r="VLN293" s="81"/>
      <c r="VLO293" s="226"/>
      <c r="VLP293" s="69"/>
      <c r="VLQ293" s="240"/>
      <c r="VLR293" s="69"/>
      <c r="VLS293" s="241"/>
      <c r="VLT293" s="242"/>
      <c r="VLU293" s="69"/>
      <c r="VLV293" s="243"/>
      <c r="VLW293" s="69"/>
      <c r="VLX293" s="244"/>
      <c r="VLY293" s="69"/>
      <c r="VLZ293" s="228"/>
      <c r="VMA293" s="229"/>
      <c r="VMB293" s="230"/>
      <c r="VMC293" s="245"/>
      <c r="VMD293" s="230"/>
      <c r="VME293" s="231"/>
      <c r="VMF293" s="232"/>
      <c r="VMG293" s="233"/>
      <c r="VMH293" s="233"/>
      <c r="VMI293" s="69"/>
      <c r="VMJ293" s="154"/>
      <c r="VMK293" s="97"/>
      <c r="VML293" s="98"/>
      <c r="VMM293" s="97"/>
      <c r="VMN293" s="99"/>
      <c r="VMO293" s="225"/>
      <c r="VMP293" s="234"/>
      <c r="VMQ293" s="235"/>
      <c r="VMR293" s="236"/>
      <c r="VMS293" s="234"/>
      <c r="VMT293" s="237"/>
      <c r="VMU293" s="238"/>
      <c r="VMV293" s="216"/>
      <c r="VMW293" s="239"/>
      <c r="VMX293" s="239"/>
      <c r="VMY293" s="101"/>
      <c r="VMZ293" s="81"/>
      <c r="VNA293" s="81"/>
      <c r="VNB293" s="226"/>
      <c r="VNC293" s="69"/>
      <c r="VND293" s="240"/>
      <c r="VNE293" s="69"/>
      <c r="VNF293" s="241"/>
      <c r="VNG293" s="242"/>
      <c r="VNH293" s="69"/>
      <c r="VNI293" s="243"/>
      <c r="VNJ293" s="69"/>
      <c r="VNK293" s="244"/>
      <c r="VNL293" s="69"/>
      <c r="VNM293" s="228"/>
      <c r="VNN293" s="229"/>
      <c r="VNO293" s="230"/>
      <c r="VNP293" s="245"/>
      <c r="VNQ293" s="230"/>
      <c r="VNR293" s="231"/>
      <c r="VNS293" s="232"/>
      <c r="VNT293" s="233"/>
      <c r="VNU293" s="233"/>
      <c r="VNV293" s="69"/>
      <c r="VNW293" s="154"/>
      <c r="VNX293" s="97"/>
      <c r="VNY293" s="98"/>
      <c r="VNZ293" s="97"/>
      <c r="VOA293" s="99"/>
      <c r="VOB293" s="225"/>
      <c r="VOC293" s="234"/>
      <c r="VOD293" s="235"/>
      <c r="VOE293" s="236"/>
      <c r="VOF293" s="234"/>
      <c r="VOG293" s="237"/>
      <c r="VOH293" s="238"/>
      <c r="VOI293" s="216"/>
      <c r="VOJ293" s="239"/>
      <c r="VOK293" s="239"/>
      <c r="VOL293" s="101"/>
      <c r="VOM293" s="81"/>
      <c r="VON293" s="81"/>
      <c r="VOO293" s="226"/>
      <c r="VOP293" s="69"/>
      <c r="VOQ293" s="240"/>
      <c r="VOR293" s="69"/>
      <c r="VOS293" s="241"/>
      <c r="VOT293" s="242"/>
      <c r="VOU293" s="69"/>
      <c r="VOV293" s="243"/>
      <c r="VOW293" s="69"/>
      <c r="VOX293" s="244"/>
      <c r="VOY293" s="69"/>
      <c r="VOZ293" s="228"/>
      <c r="VPA293" s="229"/>
      <c r="VPB293" s="230"/>
      <c r="VPC293" s="245"/>
      <c r="VPD293" s="230"/>
      <c r="VPE293" s="231"/>
      <c r="VPF293" s="232"/>
      <c r="VPG293" s="233"/>
      <c r="VPH293" s="233"/>
      <c r="VPI293" s="69"/>
      <c r="VPJ293" s="154"/>
      <c r="VPK293" s="97"/>
      <c r="VPL293" s="98"/>
      <c r="VPM293" s="97"/>
      <c r="VPN293" s="99"/>
      <c r="VPO293" s="225"/>
      <c r="VPP293" s="234"/>
      <c r="VPQ293" s="235"/>
      <c r="VPR293" s="236"/>
      <c r="VPS293" s="234"/>
      <c r="VPT293" s="237"/>
      <c r="VPU293" s="238"/>
      <c r="VPV293" s="216"/>
      <c r="VPW293" s="239"/>
      <c r="VPX293" s="239"/>
      <c r="VPY293" s="101"/>
      <c r="VPZ293" s="81"/>
      <c r="VQA293" s="81"/>
      <c r="VQB293" s="226"/>
      <c r="VQC293" s="69"/>
      <c r="VQD293" s="240"/>
      <c r="VQE293" s="69"/>
      <c r="VQF293" s="241"/>
      <c r="VQG293" s="242"/>
      <c r="VQH293" s="69"/>
      <c r="VQI293" s="243"/>
      <c r="VQJ293" s="69"/>
      <c r="VQK293" s="244"/>
      <c r="VQL293" s="69"/>
      <c r="VQM293" s="228"/>
      <c r="VQN293" s="229"/>
      <c r="VQO293" s="230"/>
      <c r="VQP293" s="245"/>
      <c r="VQQ293" s="230"/>
      <c r="VQR293" s="231"/>
      <c r="VQS293" s="232"/>
      <c r="VQT293" s="233"/>
      <c r="VQU293" s="233"/>
      <c r="VQV293" s="69"/>
      <c r="VQW293" s="154"/>
      <c r="VQX293" s="97"/>
      <c r="VQY293" s="98"/>
      <c r="VQZ293" s="97"/>
      <c r="VRA293" s="99"/>
      <c r="VRB293" s="225"/>
      <c r="VRC293" s="234"/>
      <c r="VRD293" s="235"/>
      <c r="VRE293" s="236"/>
      <c r="VRF293" s="234"/>
      <c r="VRG293" s="237"/>
      <c r="VRH293" s="238"/>
      <c r="VRI293" s="216"/>
      <c r="VRJ293" s="239"/>
      <c r="VRK293" s="239"/>
      <c r="VRL293" s="101"/>
      <c r="VRM293" s="81"/>
      <c r="VRN293" s="81"/>
      <c r="VRO293" s="226"/>
      <c r="VRP293" s="69"/>
      <c r="VRQ293" s="240"/>
      <c r="VRR293" s="69"/>
      <c r="VRS293" s="241"/>
      <c r="VRT293" s="242"/>
      <c r="VRU293" s="69"/>
      <c r="VRV293" s="243"/>
      <c r="VRW293" s="69"/>
      <c r="VRX293" s="244"/>
      <c r="VRY293" s="69"/>
      <c r="VRZ293" s="228"/>
      <c r="VSA293" s="229"/>
      <c r="VSB293" s="230"/>
      <c r="VSC293" s="245"/>
      <c r="VSD293" s="230"/>
      <c r="VSE293" s="231"/>
      <c r="VSF293" s="232"/>
      <c r="VSG293" s="233"/>
      <c r="VSH293" s="233"/>
      <c r="VSI293" s="69"/>
      <c r="VSJ293" s="154"/>
      <c r="VSK293" s="97"/>
      <c r="VSL293" s="98"/>
      <c r="VSM293" s="97"/>
      <c r="VSN293" s="99"/>
      <c r="VSO293" s="225"/>
      <c r="VSP293" s="234"/>
      <c r="VSQ293" s="235"/>
      <c r="VSR293" s="236"/>
      <c r="VSS293" s="234"/>
      <c r="VST293" s="237"/>
      <c r="VSU293" s="238"/>
      <c r="VSV293" s="216"/>
      <c r="VSW293" s="239"/>
      <c r="VSX293" s="239"/>
      <c r="VSY293" s="101"/>
      <c r="VSZ293" s="81"/>
      <c r="VTA293" s="81"/>
      <c r="VTB293" s="226"/>
      <c r="VTC293" s="69"/>
      <c r="VTD293" s="240"/>
      <c r="VTE293" s="69"/>
      <c r="VTF293" s="241"/>
      <c r="VTG293" s="242"/>
      <c r="VTH293" s="69"/>
      <c r="VTI293" s="243"/>
      <c r="VTJ293" s="69"/>
      <c r="VTK293" s="244"/>
      <c r="VTL293" s="69"/>
      <c r="VTM293" s="228"/>
      <c r="VTN293" s="229"/>
      <c r="VTO293" s="230"/>
      <c r="VTP293" s="245"/>
      <c r="VTQ293" s="230"/>
      <c r="VTR293" s="231"/>
      <c r="VTS293" s="232"/>
      <c r="VTT293" s="233"/>
      <c r="VTU293" s="233"/>
      <c r="VTV293" s="69"/>
      <c r="VTW293" s="154"/>
      <c r="VTX293" s="97"/>
      <c r="VTY293" s="98"/>
      <c r="VTZ293" s="97"/>
      <c r="VUA293" s="99"/>
      <c r="VUB293" s="225"/>
      <c r="VUC293" s="234"/>
      <c r="VUD293" s="235"/>
      <c r="VUE293" s="236"/>
      <c r="VUF293" s="234"/>
      <c r="VUG293" s="237"/>
      <c r="VUH293" s="238"/>
      <c r="VUI293" s="216"/>
      <c r="VUJ293" s="239"/>
      <c r="VUK293" s="239"/>
      <c r="VUL293" s="101"/>
      <c r="VUM293" s="81"/>
      <c r="VUN293" s="81"/>
      <c r="VUO293" s="226"/>
      <c r="VUP293" s="69"/>
      <c r="VUQ293" s="240"/>
      <c r="VUR293" s="69"/>
      <c r="VUS293" s="241"/>
      <c r="VUT293" s="242"/>
      <c r="VUU293" s="69"/>
      <c r="VUV293" s="243"/>
      <c r="VUW293" s="69"/>
      <c r="VUX293" s="244"/>
      <c r="VUY293" s="69"/>
      <c r="VUZ293" s="228"/>
      <c r="VVA293" s="229"/>
      <c r="VVB293" s="230"/>
      <c r="VVC293" s="245"/>
      <c r="VVD293" s="230"/>
      <c r="VVE293" s="231"/>
      <c r="VVF293" s="232"/>
      <c r="VVG293" s="233"/>
      <c r="VVH293" s="233"/>
      <c r="VVI293" s="69"/>
      <c r="VVJ293" s="154"/>
      <c r="VVK293" s="97"/>
      <c r="VVL293" s="98"/>
      <c r="VVM293" s="97"/>
      <c r="VVN293" s="99"/>
      <c r="VVO293" s="225"/>
      <c r="VVP293" s="234"/>
      <c r="VVQ293" s="235"/>
      <c r="VVR293" s="236"/>
      <c r="VVS293" s="234"/>
      <c r="VVT293" s="237"/>
      <c r="VVU293" s="238"/>
      <c r="VVV293" s="216"/>
      <c r="VVW293" s="239"/>
      <c r="VVX293" s="239"/>
      <c r="VVY293" s="101"/>
      <c r="VVZ293" s="81"/>
      <c r="VWA293" s="81"/>
      <c r="VWB293" s="226"/>
      <c r="VWC293" s="69"/>
      <c r="VWD293" s="240"/>
      <c r="VWE293" s="69"/>
      <c r="VWF293" s="241"/>
      <c r="VWG293" s="242"/>
      <c r="VWH293" s="69"/>
      <c r="VWI293" s="243"/>
      <c r="VWJ293" s="69"/>
      <c r="VWK293" s="244"/>
      <c r="VWL293" s="69"/>
      <c r="VWM293" s="228"/>
      <c r="VWN293" s="229"/>
      <c r="VWO293" s="230"/>
      <c r="VWP293" s="245"/>
      <c r="VWQ293" s="230"/>
      <c r="VWR293" s="231"/>
      <c r="VWS293" s="232"/>
      <c r="VWT293" s="233"/>
      <c r="VWU293" s="233"/>
      <c r="VWV293" s="69"/>
      <c r="VWW293" s="154"/>
      <c r="VWX293" s="97"/>
      <c r="VWY293" s="98"/>
      <c r="VWZ293" s="97"/>
      <c r="VXA293" s="99"/>
      <c r="VXB293" s="225"/>
      <c r="VXC293" s="234"/>
      <c r="VXD293" s="235"/>
      <c r="VXE293" s="236"/>
      <c r="VXF293" s="234"/>
      <c r="VXG293" s="237"/>
      <c r="VXH293" s="238"/>
      <c r="VXI293" s="216"/>
      <c r="VXJ293" s="239"/>
      <c r="VXK293" s="239"/>
      <c r="VXL293" s="101"/>
      <c r="VXM293" s="81"/>
      <c r="VXN293" s="81"/>
      <c r="VXO293" s="226"/>
      <c r="VXP293" s="69"/>
      <c r="VXQ293" s="240"/>
      <c r="VXR293" s="69"/>
      <c r="VXS293" s="241"/>
      <c r="VXT293" s="242"/>
      <c r="VXU293" s="69"/>
      <c r="VXV293" s="243"/>
      <c r="VXW293" s="69"/>
      <c r="VXX293" s="244"/>
      <c r="VXY293" s="69"/>
      <c r="VXZ293" s="228"/>
      <c r="VYA293" s="229"/>
      <c r="VYB293" s="230"/>
      <c r="VYC293" s="245"/>
      <c r="VYD293" s="230"/>
      <c r="VYE293" s="231"/>
      <c r="VYF293" s="232"/>
      <c r="VYG293" s="233"/>
      <c r="VYH293" s="233"/>
      <c r="VYI293" s="69"/>
      <c r="VYJ293" s="154"/>
      <c r="VYK293" s="97"/>
      <c r="VYL293" s="98"/>
      <c r="VYM293" s="97"/>
      <c r="VYN293" s="99"/>
      <c r="VYO293" s="225"/>
      <c r="VYP293" s="234"/>
      <c r="VYQ293" s="235"/>
      <c r="VYR293" s="236"/>
      <c r="VYS293" s="234"/>
      <c r="VYT293" s="237"/>
      <c r="VYU293" s="238"/>
      <c r="VYV293" s="216"/>
      <c r="VYW293" s="239"/>
      <c r="VYX293" s="239"/>
      <c r="VYY293" s="101"/>
      <c r="VYZ293" s="81"/>
      <c r="VZA293" s="81"/>
      <c r="VZB293" s="226"/>
      <c r="VZC293" s="69"/>
      <c r="VZD293" s="240"/>
      <c r="VZE293" s="69"/>
      <c r="VZF293" s="241"/>
      <c r="VZG293" s="242"/>
      <c r="VZH293" s="69"/>
      <c r="VZI293" s="243"/>
      <c r="VZJ293" s="69"/>
      <c r="VZK293" s="244"/>
      <c r="VZL293" s="69"/>
      <c r="VZM293" s="228"/>
      <c r="VZN293" s="229"/>
      <c r="VZO293" s="230"/>
      <c r="VZP293" s="245"/>
      <c r="VZQ293" s="230"/>
      <c r="VZR293" s="231"/>
      <c r="VZS293" s="232"/>
      <c r="VZT293" s="233"/>
      <c r="VZU293" s="233"/>
      <c r="VZV293" s="69"/>
      <c r="VZW293" s="154"/>
      <c r="VZX293" s="97"/>
      <c r="VZY293" s="98"/>
      <c r="VZZ293" s="97"/>
      <c r="WAA293" s="99"/>
      <c r="WAB293" s="225"/>
      <c r="WAC293" s="234"/>
      <c r="WAD293" s="235"/>
      <c r="WAE293" s="236"/>
      <c r="WAF293" s="234"/>
      <c r="WAG293" s="237"/>
      <c r="WAH293" s="238"/>
      <c r="WAI293" s="216"/>
      <c r="WAJ293" s="239"/>
      <c r="WAK293" s="239"/>
      <c r="WAL293" s="101"/>
      <c r="WAM293" s="81"/>
      <c r="WAN293" s="81"/>
      <c r="WAO293" s="226"/>
      <c r="WAP293" s="69"/>
      <c r="WAQ293" s="240"/>
      <c r="WAR293" s="69"/>
      <c r="WAS293" s="241"/>
      <c r="WAT293" s="242"/>
      <c r="WAU293" s="69"/>
      <c r="WAV293" s="243"/>
      <c r="WAW293" s="69"/>
      <c r="WAX293" s="244"/>
      <c r="WAY293" s="69"/>
      <c r="WAZ293" s="228"/>
      <c r="WBA293" s="229"/>
      <c r="WBB293" s="230"/>
      <c r="WBC293" s="245"/>
      <c r="WBD293" s="230"/>
      <c r="WBE293" s="231"/>
      <c r="WBF293" s="232"/>
      <c r="WBG293" s="233"/>
      <c r="WBH293" s="233"/>
      <c r="WBI293" s="69"/>
      <c r="WBJ293" s="154"/>
      <c r="WBK293" s="97"/>
      <c r="WBL293" s="98"/>
      <c r="WBM293" s="97"/>
      <c r="WBN293" s="99"/>
      <c r="WBO293" s="225"/>
      <c r="WBP293" s="234"/>
      <c r="WBQ293" s="235"/>
      <c r="WBR293" s="236"/>
      <c r="WBS293" s="234"/>
      <c r="WBT293" s="237"/>
      <c r="WBU293" s="238"/>
      <c r="WBV293" s="216"/>
      <c r="WBW293" s="239"/>
      <c r="WBX293" s="239"/>
      <c r="WBY293" s="101"/>
      <c r="WBZ293" s="81"/>
      <c r="WCA293" s="81"/>
      <c r="WCB293" s="226"/>
      <c r="WCC293" s="69"/>
      <c r="WCD293" s="240"/>
      <c r="WCE293" s="69"/>
      <c r="WCF293" s="241"/>
      <c r="WCG293" s="242"/>
      <c r="WCH293" s="69"/>
      <c r="WCI293" s="243"/>
      <c r="WCJ293" s="69"/>
      <c r="WCK293" s="244"/>
      <c r="WCL293" s="69"/>
      <c r="WCM293" s="228"/>
      <c r="WCN293" s="229"/>
      <c r="WCO293" s="230"/>
      <c r="WCP293" s="245"/>
      <c r="WCQ293" s="230"/>
      <c r="WCR293" s="231"/>
      <c r="WCS293" s="232"/>
      <c r="WCT293" s="233"/>
      <c r="WCU293" s="233"/>
      <c r="WCV293" s="69"/>
      <c r="WCW293" s="154"/>
      <c r="WCX293" s="97"/>
      <c r="WCY293" s="98"/>
      <c r="WCZ293" s="97"/>
      <c r="WDA293" s="99"/>
      <c r="WDB293" s="225"/>
      <c r="WDC293" s="234"/>
      <c r="WDD293" s="235"/>
      <c r="WDE293" s="236"/>
      <c r="WDF293" s="234"/>
      <c r="WDG293" s="237"/>
      <c r="WDH293" s="238"/>
      <c r="WDI293" s="216"/>
      <c r="WDJ293" s="239"/>
      <c r="WDK293" s="239"/>
      <c r="WDL293" s="101"/>
      <c r="WDM293" s="81"/>
      <c r="WDN293" s="81"/>
      <c r="WDO293" s="226"/>
      <c r="WDP293" s="69"/>
      <c r="WDQ293" s="240"/>
      <c r="WDR293" s="69"/>
      <c r="WDS293" s="241"/>
      <c r="WDT293" s="242"/>
      <c r="WDU293" s="69"/>
      <c r="WDV293" s="243"/>
      <c r="WDW293" s="69"/>
      <c r="WDX293" s="244"/>
      <c r="WDY293" s="69"/>
      <c r="WDZ293" s="228"/>
      <c r="WEA293" s="229"/>
      <c r="WEB293" s="230"/>
      <c r="WEC293" s="245"/>
      <c r="WED293" s="230"/>
      <c r="WEE293" s="231"/>
      <c r="WEF293" s="232"/>
      <c r="WEG293" s="233"/>
      <c r="WEH293" s="233"/>
      <c r="WEI293" s="69"/>
      <c r="WEJ293" s="154"/>
      <c r="WEK293" s="97"/>
      <c r="WEL293" s="98"/>
      <c r="WEM293" s="97"/>
      <c r="WEN293" s="99"/>
      <c r="WEO293" s="225"/>
      <c r="WEP293" s="234"/>
      <c r="WEQ293" s="235"/>
      <c r="WER293" s="236"/>
      <c r="WES293" s="234"/>
      <c r="WET293" s="237"/>
      <c r="WEU293" s="238"/>
      <c r="WEV293" s="216"/>
      <c r="WEW293" s="239"/>
      <c r="WEX293" s="239"/>
      <c r="WEY293" s="101"/>
      <c r="WEZ293" s="81"/>
      <c r="WFA293" s="81"/>
      <c r="WFB293" s="226"/>
      <c r="WFC293" s="69"/>
      <c r="WFD293" s="240"/>
      <c r="WFE293" s="69"/>
      <c r="WFF293" s="241"/>
      <c r="WFG293" s="242"/>
      <c r="WFH293" s="69"/>
      <c r="WFI293" s="243"/>
      <c r="WFJ293" s="69"/>
      <c r="WFK293" s="244"/>
      <c r="WFL293" s="69"/>
      <c r="WFM293" s="228"/>
      <c r="WFN293" s="229"/>
      <c r="WFO293" s="230"/>
      <c r="WFP293" s="245"/>
      <c r="WFQ293" s="230"/>
      <c r="WFR293" s="231"/>
      <c r="WFS293" s="232"/>
      <c r="WFT293" s="233"/>
      <c r="WFU293" s="233"/>
      <c r="WFV293" s="69"/>
      <c r="WFW293" s="154"/>
      <c r="WFX293" s="97"/>
      <c r="WFY293" s="98"/>
      <c r="WFZ293" s="97"/>
      <c r="WGA293" s="99"/>
      <c r="WGB293" s="225"/>
      <c r="WGC293" s="234"/>
      <c r="WGD293" s="235"/>
      <c r="WGE293" s="236"/>
      <c r="WGF293" s="234"/>
      <c r="WGG293" s="237"/>
      <c r="WGH293" s="238"/>
      <c r="WGI293" s="216"/>
      <c r="WGJ293" s="239"/>
      <c r="WGK293" s="239"/>
      <c r="WGL293" s="101"/>
      <c r="WGM293" s="81"/>
      <c r="WGN293" s="81"/>
      <c r="WGO293" s="226"/>
      <c r="WGP293" s="69"/>
      <c r="WGQ293" s="240"/>
      <c r="WGR293" s="69"/>
      <c r="WGS293" s="241"/>
      <c r="WGT293" s="242"/>
      <c r="WGU293" s="69"/>
      <c r="WGV293" s="243"/>
      <c r="WGW293" s="69"/>
      <c r="WGX293" s="244"/>
      <c r="WGY293" s="69"/>
      <c r="WGZ293" s="228"/>
      <c r="WHA293" s="229"/>
      <c r="WHB293" s="230"/>
      <c r="WHC293" s="245"/>
      <c r="WHD293" s="230"/>
      <c r="WHE293" s="231"/>
      <c r="WHF293" s="232"/>
      <c r="WHG293" s="233"/>
      <c r="WHH293" s="233"/>
      <c r="WHI293" s="69"/>
      <c r="WHJ293" s="154"/>
      <c r="WHK293" s="97"/>
      <c r="WHL293" s="98"/>
      <c r="WHM293" s="97"/>
      <c r="WHN293" s="99"/>
      <c r="WHO293" s="225"/>
      <c r="WHP293" s="234"/>
      <c r="WHQ293" s="235"/>
      <c r="WHR293" s="236"/>
      <c r="WHS293" s="234"/>
      <c r="WHT293" s="237"/>
      <c r="WHU293" s="238"/>
      <c r="WHV293" s="216"/>
      <c r="WHW293" s="239"/>
      <c r="WHX293" s="239"/>
      <c r="WHY293" s="101"/>
      <c r="WHZ293" s="81"/>
      <c r="WIA293" s="81"/>
      <c r="WIB293" s="226"/>
      <c r="WIC293" s="69"/>
      <c r="WID293" s="240"/>
      <c r="WIE293" s="69"/>
      <c r="WIF293" s="241"/>
      <c r="WIG293" s="242"/>
      <c r="WIH293" s="69"/>
      <c r="WII293" s="243"/>
      <c r="WIJ293" s="69"/>
      <c r="WIK293" s="244"/>
      <c r="WIL293" s="69"/>
      <c r="WIM293" s="228"/>
      <c r="WIN293" s="229"/>
      <c r="WIO293" s="230"/>
      <c r="WIP293" s="245"/>
      <c r="WIQ293" s="230"/>
      <c r="WIR293" s="231"/>
      <c r="WIS293" s="232"/>
      <c r="WIT293" s="233"/>
      <c r="WIU293" s="233"/>
      <c r="WIV293" s="69"/>
      <c r="WIW293" s="154"/>
      <c r="WIX293" s="97"/>
      <c r="WIY293" s="98"/>
      <c r="WIZ293" s="97"/>
      <c r="WJA293" s="99"/>
      <c r="WJB293" s="225"/>
      <c r="WJC293" s="234"/>
      <c r="WJD293" s="235"/>
      <c r="WJE293" s="236"/>
      <c r="WJF293" s="234"/>
      <c r="WJG293" s="237"/>
      <c r="WJH293" s="238"/>
      <c r="WJI293" s="216"/>
      <c r="WJJ293" s="239"/>
      <c r="WJK293" s="239"/>
      <c r="WJL293" s="101"/>
      <c r="WJM293" s="81"/>
      <c r="WJN293" s="81"/>
      <c r="WJO293" s="226"/>
      <c r="WJP293" s="69"/>
      <c r="WJQ293" s="240"/>
      <c r="WJR293" s="69"/>
      <c r="WJS293" s="241"/>
      <c r="WJT293" s="242"/>
      <c r="WJU293" s="69"/>
      <c r="WJV293" s="243"/>
      <c r="WJW293" s="69"/>
      <c r="WJX293" s="244"/>
      <c r="WJY293" s="69"/>
      <c r="WJZ293" s="228"/>
      <c r="WKA293" s="229"/>
      <c r="WKB293" s="230"/>
      <c r="WKC293" s="245"/>
      <c r="WKD293" s="230"/>
      <c r="WKE293" s="231"/>
      <c r="WKF293" s="232"/>
      <c r="WKG293" s="233"/>
      <c r="WKH293" s="233"/>
      <c r="WKI293" s="69"/>
      <c r="WKJ293" s="154"/>
      <c r="WKK293" s="97"/>
      <c r="WKL293" s="98"/>
      <c r="WKM293" s="97"/>
      <c r="WKN293" s="99"/>
      <c r="WKO293" s="225"/>
      <c r="WKP293" s="234"/>
      <c r="WKQ293" s="235"/>
      <c r="WKR293" s="236"/>
      <c r="WKS293" s="234"/>
      <c r="WKT293" s="237"/>
      <c r="WKU293" s="238"/>
      <c r="WKV293" s="216"/>
      <c r="WKW293" s="239"/>
      <c r="WKX293" s="239"/>
      <c r="WKY293" s="101"/>
      <c r="WKZ293" s="81"/>
      <c r="WLA293" s="81"/>
      <c r="WLB293" s="226"/>
      <c r="WLC293" s="69"/>
      <c r="WLD293" s="240"/>
      <c r="WLE293" s="69"/>
      <c r="WLF293" s="241"/>
      <c r="WLG293" s="242"/>
      <c r="WLH293" s="69"/>
      <c r="WLI293" s="243"/>
      <c r="WLJ293" s="69"/>
      <c r="WLK293" s="244"/>
      <c r="WLL293" s="69"/>
      <c r="WLM293" s="228"/>
      <c r="WLN293" s="229"/>
      <c r="WLO293" s="230"/>
      <c r="WLP293" s="245"/>
      <c r="WLQ293" s="230"/>
      <c r="WLR293" s="231"/>
      <c r="WLS293" s="232"/>
      <c r="WLT293" s="233"/>
      <c r="WLU293" s="233"/>
      <c r="WLV293" s="69"/>
      <c r="WLW293" s="154"/>
      <c r="WLX293" s="97"/>
      <c r="WLY293" s="98"/>
      <c r="WLZ293" s="97"/>
      <c r="WMA293" s="99"/>
      <c r="WMB293" s="225"/>
      <c r="WMC293" s="234"/>
      <c r="WMD293" s="235"/>
      <c r="WME293" s="236"/>
      <c r="WMF293" s="234"/>
      <c r="WMG293" s="237"/>
      <c r="WMH293" s="238"/>
      <c r="WMI293" s="216"/>
      <c r="WMJ293" s="239"/>
      <c r="WMK293" s="239"/>
      <c r="WML293" s="101"/>
      <c r="WMM293" s="81"/>
      <c r="WMN293" s="81"/>
      <c r="WMO293" s="226"/>
      <c r="WMP293" s="69"/>
      <c r="WMQ293" s="240"/>
      <c r="WMR293" s="69"/>
      <c r="WMS293" s="241"/>
      <c r="WMT293" s="242"/>
      <c r="WMU293" s="69"/>
      <c r="WMV293" s="243"/>
      <c r="WMW293" s="69"/>
      <c r="WMX293" s="244"/>
      <c r="WMY293" s="69"/>
      <c r="WMZ293" s="228"/>
      <c r="WNA293" s="229"/>
      <c r="WNB293" s="230"/>
      <c r="WNC293" s="245"/>
      <c r="WND293" s="230"/>
      <c r="WNE293" s="231"/>
      <c r="WNF293" s="232"/>
      <c r="WNG293" s="233"/>
      <c r="WNH293" s="233"/>
      <c r="WNI293" s="69"/>
      <c r="WNJ293" s="154"/>
      <c r="WNK293" s="97"/>
      <c r="WNL293" s="98"/>
      <c r="WNM293" s="97"/>
      <c r="WNN293" s="99"/>
      <c r="WNO293" s="225"/>
      <c r="WNP293" s="234"/>
      <c r="WNQ293" s="235"/>
      <c r="WNR293" s="236"/>
      <c r="WNS293" s="234"/>
      <c r="WNT293" s="237"/>
      <c r="WNU293" s="238"/>
      <c r="WNV293" s="216"/>
      <c r="WNW293" s="239"/>
      <c r="WNX293" s="239"/>
      <c r="WNY293" s="101"/>
      <c r="WNZ293" s="81"/>
      <c r="WOA293" s="81"/>
      <c r="WOB293" s="226"/>
      <c r="WOC293" s="69"/>
      <c r="WOD293" s="240"/>
      <c r="WOE293" s="69"/>
      <c r="WOF293" s="241"/>
      <c r="WOG293" s="242"/>
      <c r="WOH293" s="69"/>
      <c r="WOI293" s="243"/>
      <c r="WOJ293" s="69"/>
      <c r="WOK293" s="244"/>
      <c r="WOL293" s="69"/>
      <c r="WOM293" s="228"/>
      <c r="WON293" s="229"/>
      <c r="WOO293" s="230"/>
      <c r="WOP293" s="245"/>
      <c r="WOQ293" s="230"/>
      <c r="WOR293" s="231"/>
      <c r="WOS293" s="232"/>
      <c r="WOT293" s="233"/>
      <c r="WOU293" s="233"/>
      <c r="WOV293" s="69"/>
      <c r="WOW293" s="154"/>
      <c r="WOX293" s="97"/>
      <c r="WOY293" s="98"/>
      <c r="WOZ293" s="97"/>
      <c r="WPA293" s="99"/>
      <c r="WPB293" s="225"/>
      <c r="WPC293" s="234"/>
      <c r="WPD293" s="235"/>
      <c r="WPE293" s="236"/>
      <c r="WPF293" s="234"/>
      <c r="WPG293" s="237"/>
      <c r="WPH293" s="238"/>
      <c r="WPI293" s="216"/>
      <c r="WPJ293" s="239"/>
      <c r="WPK293" s="239"/>
      <c r="WPL293" s="101"/>
      <c r="WPM293" s="81"/>
      <c r="WPN293" s="81"/>
      <c r="WPO293" s="226"/>
      <c r="WPP293" s="69"/>
      <c r="WPQ293" s="240"/>
      <c r="WPR293" s="69"/>
      <c r="WPS293" s="241"/>
      <c r="WPT293" s="242"/>
      <c r="WPU293" s="69"/>
      <c r="WPV293" s="243"/>
      <c r="WPW293" s="69"/>
      <c r="WPX293" s="244"/>
      <c r="WPY293" s="69"/>
      <c r="WPZ293" s="228"/>
      <c r="WQA293" s="229"/>
      <c r="WQB293" s="230"/>
      <c r="WQC293" s="245"/>
      <c r="WQD293" s="230"/>
      <c r="WQE293" s="231"/>
      <c r="WQF293" s="232"/>
      <c r="WQG293" s="233"/>
      <c r="WQH293" s="233"/>
      <c r="WQI293" s="69"/>
      <c r="WQJ293" s="154"/>
      <c r="WQK293" s="97"/>
      <c r="WQL293" s="98"/>
      <c r="WQM293" s="97"/>
      <c r="WQN293" s="99"/>
      <c r="WQO293" s="225"/>
      <c r="WQP293" s="234"/>
      <c r="WQQ293" s="235"/>
      <c r="WQR293" s="236"/>
      <c r="WQS293" s="234"/>
      <c r="WQT293" s="237"/>
      <c r="WQU293" s="238"/>
      <c r="WQV293" s="216"/>
      <c r="WQW293" s="239"/>
      <c r="WQX293" s="239"/>
      <c r="WQY293" s="101"/>
      <c r="WQZ293" s="81"/>
      <c r="WRA293" s="81"/>
      <c r="WRB293" s="226"/>
      <c r="WRC293" s="69"/>
      <c r="WRD293" s="240"/>
      <c r="WRE293" s="69"/>
      <c r="WRF293" s="241"/>
      <c r="WRG293" s="242"/>
      <c r="WRH293" s="69"/>
      <c r="WRI293" s="243"/>
      <c r="WRJ293" s="69"/>
      <c r="WRK293" s="244"/>
      <c r="WRL293" s="69"/>
      <c r="WRM293" s="228"/>
      <c r="WRN293" s="229"/>
      <c r="WRO293" s="230"/>
      <c r="WRP293" s="245"/>
      <c r="WRQ293" s="230"/>
      <c r="WRR293" s="231"/>
      <c r="WRS293" s="232"/>
      <c r="WRT293" s="233"/>
      <c r="WRU293" s="233"/>
      <c r="WRV293" s="69"/>
      <c r="WRW293" s="154"/>
      <c r="WRX293" s="97"/>
      <c r="WRY293" s="98"/>
      <c r="WRZ293" s="97"/>
      <c r="WSA293" s="99"/>
      <c r="WSB293" s="225"/>
      <c r="WSC293" s="234"/>
      <c r="WSD293" s="235"/>
      <c r="WSE293" s="236"/>
      <c r="WSF293" s="234"/>
      <c r="WSG293" s="237"/>
      <c r="WSH293" s="238"/>
      <c r="WSI293" s="216"/>
      <c r="WSJ293" s="239"/>
      <c r="WSK293" s="239"/>
      <c r="WSL293" s="101"/>
      <c r="WSM293" s="81"/>
      <c r="WSN293" s="81"/>
      <c r="WSO293" s="226"/>
      <c r="WSP293" s="69"/>
      <c r="WSQ293" s="240"/>
      <c r="WSR293" s="69"/>
      <c r="WSS293" s="241"/>
      <c r="WST293" s="242"/>
      <c r="WSU293" s="69"/>
      <c r="WSV293" s="243"/>
      <c r="WSW293" s="69"/>
      <c r="WSX293" s="244"/>
      <c r="WSY293" s="69"/>
      <c r="WSZ293" s="228"/>
      <c r="WTA293" s="229"/>
      <c r="WTB293" s="230"/>
      <c r="WTC293" s="245"/>
      <c r="WTD293" s="230"/>
      <c r="WTE293" s="231"/>
      <c r="WTF293" s="232"/>
      <c r="WTG293" s="233"/>
      <c r="WTH293" s="233"/>
      <c r="WTI293" s="69"/>
      <c r="WTJ293" s="154"/>
      <c r="WTK293" s="97"/>
      <c r="WTL293" s="98"/>
      <c r="WTM293" s="97"/>
      <c r="WTN293" s="99"/>
      <c r="WTO293" s="225"/>
      <c r="WTP293" s="234"/>
      <c r="WTQ293" s="235"/>
      <c r="WTR293" s="236"/>
      <c r="WTS293" s="234"/>
      <c r="WTT293" s="237"/>
      <c r="WTU293" s="238"/>
      <c r="WTV293" s="216"/>
      <c r="WTW293" s="239"/>
      <c r="WTX293" s="239"/>
      <c r="WTY293" s="101"/>
      <c r="WTZ293" s="81"/>
      <c r="WUA293" s="81"/>
      <c r="WUB293" s="226"/>
      <c r="WUC293" s="69"/>
      <c r="WUD293" s="240"/>
      <c r="WUE293" s="69"/>
      <c r="WUF293" s="241"/>
      <c r="WUG293" s="242"/>
      <c r="WUH293" s="69"/>
      <c r="WUI293" s="243"/>
      <c r="WUJ293" s="69"/>
      <c r="WUK293" s="244"/>
      <c r="WUL293" s="69"/>
      <c r="WUM293" s="228"/>
      <c r="WUN293" s="229"/>
      <c r="WUO293" s="230"/>
      <c r="WUP293" s="245"/>
      <c r="WUQ293" s="230"/>
      <c r="WUR293" s="231"/>
      <c r="WUS293" s="232"/>
      <c r="WUT293" s="233"/>
      <c r="WUU293" s="233"/>
      <c r="WUV293" s="69"/>
      <c r="WUW293" s="154"/>
      <c r="WUX293" s="97"/>
      <c r="WUY293" s="98"/>
      <c r="WUZ293" s="97"/>
      <c r="WVA293" s="99"/>
      <c r="WVB293" s="225"/>
      <c r="WVC293" s="234"/>
      <c r="WVD293" s="235"/>
      <c r="WVE293" s="236"/>
      <c r="WVF293" s="234"/>
      <c r="WVG293" s="237"/>
      <c r="WVH293" s="238"/>
      <c r="WVI293" s="216"/>
      <c r="WVJ293" s="239"/>
      <c r="WVK293" s="239"/>
      <c r="WVL293" s="101"/>
      <c r="WVM293" s="81"/>
      <c r="WVN293" s="81"/>
      <c r="WVO293" s="226"/>
      <c r="WVP293" s="69"/>
      <c r="WVQ293" s="240"/>
      <c r="WVR293" s="69"/>
      <c r="WVS293" s="241"/>
      <c r="WVT293" s="242"/>
      <c r="WVU293" s="69"/>
      <c r="WVV293" s="243"/>
      <c r="WVW293" s="69"/>
      <c r="WVX293" s="244"/>
      <c r="WVY293" s="69"/>
      <c r="WVZ293" s="228"/>
      <c r="WWA293" s="229"/>
      <c r="WWB293" s="230"/>
      <c r="WWC293" s="245"/>
      <c r="WWD293" s="230"/>
      <c r="WWE293" s="231"/>
      <c r="WWF293" s="232"/>
      <c r="WWG293" s="233"/>
      <c r="WWH293" s="233"/>
      <c r="WWI293" s="69"/>
      <c r="WWJ293" s="154"/>
      <c r="WWK293" s="97"/>
      <c r="WWL293" s="98"/>
      <c r="WWM293" s="97"/>
      <c r="WWN293" s="99"/>
      <c r="WWO293" s="225"/>
      <c r="WWP293" s="234"/>
      <c r="WWQ293" s="235"/>
      <c r="WWR293" s="236"/>
      <c r="WWS293" s="234"/>
      <c r="WWT293" s="237"/>
      <c r="WWU293" s="238"/>
      <c r="WWV293" s="216"/>
      <c r="WWW293" s="239"/>
      <c r="WWX293" s="239"/>
      <c r="WWY293" s="101"/>
      <c r="WWZ293" s="81"/>
      <c r="WXA293" s="81"/>
      <c r="WXB293" s="226"/>
      <c r="WXC293" s="69"/>
      <c r="WXD293" s="240"/>
      <c r="WXE293" s="69"/>
      <c r="WXF293" s="241"/>
      <c r="WXG293" s="242"/>
      <c r="WXH293" s="69"/>
      <c r="WXI293" s="243"/>
      <c r="WXJ293" s="69"/>
      <c r="WXK293" s="244"/>
      <c r="WXL293" s="69"/>
      <c r="WXM293" s="228"/>
      <c r="WXN293" s="229"/>
      <c r="WXO293" s="230"/>
      <c r="WXP293" s="245"/>
      <c r="WXQ293" s="230"/>
      <c r="WXR293" s="231"/>
      <c r="WXS293" s="232"/>
      <c r="WXT293" s="233"/>
      <c r="WXU293" s="233"/>
      <c r="WXV293" s="69"/>
      <c r="WXW293" s="154"/>
      <c r="WXX293" s="97"/>
      <c r="WXY293" s="98"/>
      <c r="WXZ293" s="97"/>
      <c r="WYA293" s="99"/>
      <c r="WYB293" s="225"/>
      <c r="WYC293" s="234"/>
      <c r="WYD293" s="235"/>
      <c r="WYE293" s="236"/>
      <c r="WYF293" s="234"/>
      <c r="WYG293" s="237"/>
      <c r="WYH293" s="238"/>
      <c r="WYI293" s="216"/>
      <c r="WYJ293" s="239"/>
      <c r="WYK293" s="239"/>
      <c r="WYL293" s="101"/>
      <c r="WYM293" s="81"/>
      <c r="WYN293" s="81"/>
      <c r="WYO293" s="226"/>
      <c r="WYP293" s="69"/>
      <c r="WYQ293" s="240"/>
      <c r="WYR293" s="69"/>
      <c r="WYS293" s="241"/>
      <c r="WYT293" s="242"/>
      <c r="WYU293" s="69"/>
      <c r="WYV293" s="243"/>
      <c r="WYW293" s="69"/>
      <c r="WYX293" s="244"/>
      <c r="WYY293" s="69"/>
      <c r="WYZ293" s="228"/>
      <c r="WZA293" s="229"/>
      <c r="WZB293" s="230"/>
      <c r="WZC293" s="245"/>
      <c r="WZD293" s="230"/>
      <c r="WZE293" s="231"/>
      <c r="WZF293" s="232"/>
      <c r="WZG293" s="233"/>
      <c r="WZH293" s="233"/>
      <c r="WZI293" s="69"/>
      <c r="WZJ293" s="154"/>
      <c r="WZK293" s="97"/>
      <c r="WZL293" s="98"/>
      <c r="WZM293" s="97"/>
      <c r="WZN293" s="99"/>
      <c r="WZO293" s="225"/>
      <c r="WZP293" s="234"/>
      <c r="WZQ293" s="235"/>
      <c r="WZR293" s="236"/>
      <c r="WZS293" s="234"/>
      <c r="WZT293" s="237"/>
      <c r="WZU293" s="238"/>
      <c r="WZV293" s="216"/>
      <c r="WZW293" s="239"/>
      <c r="WZX293" s="239"/>
      <c r="WZY293" s="101"/>
      <c r="WZZ293" s="81"/>
      <c r="XAA293" s="81"/>
      <c r="XAB293" s="226"/>
      <c r="XAC293" s="69"/>
      <c r="XAD293" s="240"/>
      <c r="XAE293" s="69"/>
      <c r="XAF293" s="241"/>
      <c r="XAG293" s="242"/>
      <c r="XAH293" s="69"/>
      <c r="XAI293" s="243"/>
      <c r="XAJ293" s="69"/>
      <c r="XAK293" s="244"/>
      <c r="XAL293" s="69"/>
      <c r="XAM293" s="228"/>
      <c r="XAN293" s="229"/>
      <c r="XAO293" s="230"/>
      <c r="XAP293" s="245"/>
      <c r="XAQ293" s="230"/>
      <c r="XAR293" s="231"/>
      <c r="XAS293" s="232"/>
      <c r="XAT293" s="233"/>
      <c r="XAU293" s="233"/>
      <c r="XAV293" s="69"/>
      <c r="XAW293" s="154"/>
      <c r="XAX293" s="97"/>
      <c r="XAY293" s="98"/>
      <c r="XAZ293" s="97"/>
      <c r="XBA293" s="99"/>
      <c r="XBB293" s="225"/>
      <c r="XBC293" s="234"/>
      <c r="XBD293" s="235"/>
      <c r="XBE293" s="236"/>
      <c r="XBF293" s="234"/>
      <c r="XBG293" s="237"/>
      <c r="XBH293" s="238"/>
      <c r="XBI293" s="216"/>
      <c r="XBJ293" s="239"/>
      <c r="XBK293" s="239"/>
      <c r="XBL293" s="101"/>
      <c r="XBM293" s="81"/>
      <c r="XBN293" s="81"/>
      <c r="XBO293" s="226"/>
      <c r="XBP293" s="69"/>
      <c r="XBQ293" s="240"/>
      <c r="XBR293" s="69"/>
      <c r="XBS293" s="241"/>
      <c r="XBT293" s="242"/>
      <c r="XBU293" s="69"/>
      <c r="XBV293" s="243"/>
      <c r="XBW293" s="69"/>
      <c r="XBX293" s="244"/>
      <c r="XBY293" s="69"/>
      <c r="XBZ293" s="228"/>
      <c r="XCA293" s="229"/>
      <c r="XCB293" s="230"/>
      <c r="XCC293" s="245"/>
      <c r="XCD293" s="230"/>
      <c r="XCE293" s="231"/>
      <c r="XCF293" s="232"/>
      <c r="XCG293" s="233"/>
      <c r="XCH293" s="233"/>
      <c r="XCI293" s="69"/>
      <c r="XCJ293" s="154"/>
      <c r="XCK293" s="97"/>
      <c r="XCL293" s="98"/>
      <c r="XCM293" s="97"/>
      <c r="XCN293" s="99"/>
      <c r="XCO293" s="225"/>
      <c r="XCP293" s="234"/>
      <c r="XCQ293" s="235"/>
      <c r="XCR293" s="236"/>
      <c r="XCS293" s="234"/>
      <c r="XCT293" s="237"/>
      <c r="XCU293" s="238"/>
      <c r="XCV293" s="216"/>
      <c r="XCW293" s="239"/>
      <c r="XCX293" s="239"/>
      <c r="XCY293" s="101"/>
      <c r="XCZ293" s="81"/>
      <c r="XDA293" s="81"/>
      <c r="XDB293" s="226"/>
      <c r="XDC293" s="69"/>
      <c r="XDD293" s="240"/>
      <c r="XDE293" s="69"/>
      <c r="XDF293" s="241"/>
      <c r="XDG293" s="242"/>
      <c r="XDH293" s="69"/>
      <c r="XDI293" s="243"/>
      <c r="XDJ293" s="69"/>
      <c r="XDK293" s="244"/>
      <c r="XDL293" s="69"/>
      <c r="XDM293" s="228"/>
      <c r="XDN293" s="229"/>
      <c r="XDO293" s="230"/>
      <c r="XDP293" s="245"/>
      <c r="XDQ293" s="230"/>
      <c r="XDR293" s="231"/>
      <c r="XDS293" s="232"/>
      <c r="XDT293" s="233"/>
      <c r="XDU293" s="233"/>
      <c r="XDV293" s="69"/>
      <c r="XDW293" s="154"/>
      <c r="XDX293" s="97"/>
      <c r="XDY293" s="98"/>
      <c r="XDZ293" s="97"/>
      <c r="XEA293" s="99"/>
      <c r="XEB293" s="225"/>
      <c r="XEC293" s="234"/>
      <c r="XED293" s="235"/>
      <c r="XEE293" s="236"/>
      <c r="XEF293" s="234"/>
      <c r="XEG293" s="237"/>
      <c r="XEH293" s="238"/>
      <c r="XEI293" s="216"/>
      <c r="XEJ293" s="239"/>
      <c r="XEK293" s="239"/>
      <c r="XEL293" s="101"/>
      <c r="XEM293" s="81"/>
      <c r="XEN293" s="81"/>
      <c r="XEO293" s="226"/>
      <c r="XEP293" s="69"/>
      <c r="XEQ293" s="240"/>
      <c r="XER293" s="69"/>
      <c r="XES293" s="241"/>
      <c r="XET293" s="242"/>
      <c r="XEU293" s="69"/>
      <c r="XEV293" s="243"/>
      <c r="XEW293" s="69"/>
      <c r="XEX293" s="244"/>
      <c r="XEY293" s="69"/>
      <c r="XEZ293" s="228"/>
      <c r="XFA293" s="229"/>
      <c r="XFB293" s="230"/>
    </row>
    <row r="294" spans="1:16382" s="54" customFormat="1" ht="34.5" customHeight="1" x14ac:dyDescent="0.25">
      <c r="A294" s="54">
        <v>1031</v>
      </c>
      <c r="B294" s="26">
        <v>239</v>
      </c>
      <c r="C294" s="28" t="s">
        <v>903</v>
      </c>
      <c r="D294" s="81" t="s">
        <v>239</v>
      </c>
      <c r="E294" s="64" t="s">
        <v>117</v>
      </c>
      <c r="F294" s="114" t="s">
        <v>142</v>
      </c>
      <c r="G294" s="146" t="s">
        <v>901</v>
      </c>
      <c r="H294" s="130">
        <v>98544258</v>
      </c>
      <c r="I294" s="147">
        <v>4293967</v>
      </c>
      <c r="J294" s="95">
        <v>12452504</v>
      </c>
      <c r="L294" s="96" t="s">
        <v>105</v>
      </c>
      <c r="M294" s="97" t="s">
        <v>242</v>
      </c>
      <c r="N294" s="108" cm="1">
        <f t="array" ref="N294">_xlfn.XLOOKUP(Contrato[[#This Row],[SUPERVISOR TITULAR]],[1]!PERSONAL_ACTIVO_2024[[#All],[Nombre completo]],[1]!PERSONAL_ACTIVO_2024[[#All],[Documento identidad]],"",0)</f>
        <v>71610877</v>
      </c>
      <c r="O294" s="97" t="s">
        <v>896</v>
      </c>
      <c r="P294" s="40" cm="1">
        <f t="array" ref="P294">_xlfn.XLOOKUP(Contrato[[#This Row],[SUPERVISOR SUPLENTE ]],[1]!PERSONAL_ACTIVO_2024[[#All],[Nombre completo]],[1]!PERSONAL_ACTIVO_2024[[#All],[Documento identidad]],"",0)</f>
        <v>8434266</v>
      </c>
      <c r="Q294" s="100">
        <v>1013</v>
      </c>
      <c r="R294" s="42" t="str" cm="1">
        <f t="array" ref="R294">_xlfn.XLOOKUP(Contrato[[#This Row],[CDP]],[1]!DISPONIBILIDADES_2024[[#All],[consecutivo]],[1]!DISPONIBILIDADES_2024[[#All],[fecha_aprobacion]],"",0)</f>
        <v>26/09/2024 12:10</v>
      </c>
      <c r="S294" s="43">
        <f>SUMIF([1]!DISPONIBILIDADES_2024[[#All],[consecutivo]],Contrato[[#This Row],[CDP]],[1]!DISPONIBILIDADES_2024[[#All],[valor_total_rubro]])</f>
        <v>0</v>
      </c>
      <c r="T294" s="44" cm="1">
        <f t="array" ref="T294">_xlfn.XLOOKUP(Contrato[[#This Row],[CONTRATO]]&amp;Contrato[[#This Row],[CDP]],[1]!Corr_Contr_CDP[[#All],[CONTRATO-CDP]],[1]!Corr_Contr_CDP[[#All],[CRP]],_xlfn.XLOOKUP(Contrato[[#This Row],[CDP]],[1]!COMPROMISOS_2024[[#All],[disponibilidad]],[1]!COMPROMISOS_2024[[#All],[consecutivo]],"",0),0)</f>
        <v>9903</v>
      </c>
      <c r="U294" s="45" t="str" cm="1">
        <f t="array" ref="U294">+_xlfn.XLOOKUP(Contrato[[#This Row],[RCP]],[1]!COMPROMISOS_2024[[#All],[consecutivo]],[1]!COMPROMISOS_2024[[#All],[fecha_aprobacion]],"",0)</f>
        <v>2/10/2024 21:08</v>
      </c>
      <c r="V294" s="46">
        <f>SUMIF([1]!COMPROMISOS_2024[[#All],[consecutivo]],Contrato[[#This Row],[RCP]],[1]!COMPROMISOS_2024[[#All],[valor_total]])</f>
        <v>12452504</v>
      </c>
      <c r="W294" s="47">
        <v>45566</v>
      </c>
      <c r="X294" s="47">
        <v>45572</v>
      </c>
      <c r="Y294" s="48">
        <v>45569</v>
      </c>
      <c r="Z294" s="49">
        <v>45657</v>
      </c>
      <c r="AA294" s="223"/>
      <c r="AB294" s="81" t="s">
        <v>899</v>
      </c>
      <c r="AC294" s="29"/>
      <c r="AD294" s="169"/>
      <c r="AF294" s="55" t="str">
        <f>TEXT(LEFT(Contrato[[#This Row],[CONTRATO]],3),"0")</f>
        <v>239</v>
      </c>
      <c r="AG294" s="55" t="str">
        <f>IF(LEN(Contrato[[#This Row],[Contrato2]])=3,Contrato[[#This Row],[Contrato2]],TEXT(Contrato[[#This Row],[Contrato2]],"000"))</f>
        <v>239</v>
      </c>
      <c r="AH294" s="56">
        <f ca="1">IFERROR(_xlfn.DAYS(Contrato[[#This Row],[Fecha Proyectada liquidación]],TODAY())/30,"")</f>
        <v>2.1333333333333333</v>
      </c>
      <c r="AI294" s="57">
        <f>+Contrato[[#This Row],[FECHA TERMINACIÓN ]]+120</f>
        <v>45777</v>
      </c>
      <c r="AK294" s="59" t="str">
        <f ca="1">IF(Contrato[[#This Row],[FECHA TERMINACIÓN ]]&lt;TODAY(), "Terminado",IF(ISNUMBER(Contrato[[#This Row],[Fecha Real de liquiidación ]]),"Liquidado",IF(Contrato[[#This Row],[FECHA TERMINACIÓN ]]&gt;=TODAY(),"En ejecución","")))</f>
        <v>Terminado</v>
      </c>
      <c r="AL294" s="60">
        <f>SUMIF([1]!COMPROMISOS_2024[[#All],[consecutivo]],Contrato[[#This Row],[RCP]],[1]!COMPROMISOS_2024[[#All],[Total pagado]])</f>
        <v>12452504</v>
      </c>
      <c r="AM294" s="61">
        <f>IFERROR(Contrato[[#This Row],[Pagos]]/Contrato[[#This Row],[VALOR CONTRATO]],0)</f>
        <v>1</v>
      </c>
      <c r="AN294" s="217">
        <f>+Contrato[[#This Row],[VALOR CONTRATO]]-Contrato[[#This Row],[Pagos]]</f>
        <v>0</v>
      </c>
      <c r="AO294" s="228" t="str" cm="1">
        <f t="array" ref="AO294">_xlfn.XLOOKUP(Contrato[[#This Row],[DOCUMENTO ]],[1]!PERSONAL_ACTIVO_2024[[#All],[Documento identidad]],[1]!PERSONAL_ACTIVO_2024[[#All],[Mail ]],0,0)</f>
        <v>mcgarcia@indeportesantioquia.gov.co</v>
      </c>
      <c r="AP294" s="229" t="str" cm="1">
        <f t="array" ref="AP294">_xlfn.XLOOKUP(Contrato[[#This Row],[DOCUMENTO]],[1]!PERSONAL_ACTIVO_2024[[#All],[Documento identidad]],[1]!PERSONAL_ACTIVO_2024[[#All],[Mail ]],0,0)</f>
        <v>gbonilla@indeportesantioquia.gov.co</v>
      </c>
      <c r="AQ294" s="230" t="str" cm="1">
        <f t="array" ref="AQ294">IF(ISBLANK(Contrato[[#This Row],[DEPENDENCIA ]]),0,IFERROR(_xlfn.XLOOKUP(Contrato[[#This Row],[DEPENDENCIA ]],[1]!PERSONAL_ACTIVO_2024[[#All],[Dependencia]],[1]!PERSONAL_ACTIVO_2024[[#All],[Mail ]],0,0),0))</f>
        <v>ocardona@indeportesantioquia.gov.co</v>
      </c>
      <c r="AR294" s="231"/>
      <c r="AS294" s="232"/>
      <c r="AT294" s="233"/>
      <c r="AU294" s="233"/>
      <c r="AV294" s="69"/>
      <c r="AW294" s="154"/>
      <c r="AX294" s="97"/>
      <c r="AY294" s="98"/>
      <c r="AZ294" s="97"/>
      <c r="BA294" s="99"/>
      <c r="BB294" s="225"/>
      <c r="BC294" s="234"/>
      <c r="BD294" s="235"/>
      <c r="BE294" s="236"/>
      <c r="BF294" s="234"/>
      <c r="BG294" s="237"/>
      <c r="BH294" s="238"/>
      <c r="BI294" s="216"/>
      <c r="BJ294" s="239"/>
      <c r="BK294" s="239"/>
      <c r="BL294" s="101"/>
      <c r="BM294" s="81"/>
      <c r="BN294" s="81"/>
      <c r="BO294" s="226"/>
      <c r="BP294" s="69"/>
      <c r="BQ294" s="240"/>
      <c r="BR294" s="69"/>
      <c r="BS294" s="241"/>
      <c r="BT294" s="242"/>
      <c r="BU294" s="69"/>
      <c r="BV294" s="243"/>
      <c r="BW294" s="69"/>
      <c r="BX294" s="244"/>
      <c r="BY294" s="69"/>
      <c r="BZ294" s="228"/>
      <c r="CA294" s="229"/>
      <c r="CB294" s="230"/>
      <c r="CC294" s="245"/>
      <c r="CD294" s="230"/>
      <c r="CE294" s="231"/>
      <c r="CF294" s="232"/>
      <c r="CG294" s="233"/>
      <c r="CH294" s="233"/>
      <c r="CI294" s="69"/>
      <c r="CJ294" s="154"/>
      <c r="CK294" s="97"/>
      <c r="CL294" s="98"/>
      <c r="CM294" s="97"/>
      <c r="CN294" s="99"/>
      <c r="CO294" s="225"/>
      <c r="CP294" s="234"/>
      <c r="CQ294" s="235"/>
      <c r="CR294" s="236"/>
      <c r="CS294" s="234"/>
      <c r="CT294" s="237"/>
      <c r="CU294" s="238"/>
      <c r="CV294" s="216"/>
      <c r="CW294" s="239"/>
      <c r="CX294" s="239"/>
      <c r="CY294" s="101"/>
      <c r="CZ294" s="81"/>
      <c r="DA294" s="81"/>
      <c r="DB294" s="226"/>
      <c r="DC294" s="69"/>
      <c r="DD294" s="240"/>
      <c r="DE294" s="69"/>
      <c r="DF294" s="241"/>
      <c r="DG294" s="242"/>
      <c r="DH294" s="69"/>
      <c r="DI294" s="243"/>
      <c r="DJ294" s="69"/>
      <c r="DK294" s="244"/>
      <c r="DL294" s="69"/>
      <c r="DM294" s="228"/>
      <c r="DN294" s="229"/>
      <c r="DO294" s="230"/>
      <c r="DP294" s="245"/>
      <c r="DQ294" s="230"/>
      <c r="DR294" s="231"/>
      <c r="DS294" s="232"/>
      <c r="DT294" s="233"/>
      <c r="DU294" s="233"/>
      <c r="DV294" s="69"/>
      <c r="DW294" s="154"/>
      <c r="DX294" s="97"/>
      <c r="DY294" s="98"/>
      <c r="DZ294" s="97"/>
      <c r="EA294" s="99"/>
      <c r="EB294" s="225"/>
      <c r="EC294" s="234"/>
      <c r="ED294" s="235"/>
      <c r="EE294" s="236"/>
      <c r="EF294" s="234"/>
      <c r="EG294" s="237"/>
      <c r="EH294" s="238"/>
      <c r="EI294" s="216"/>
      <c r="EJ294" s="239"/>
      <c r="EK294" s="239"/>
      <c r="EL294" s="101"/>
      <c r="EM294" s="81"/>
      <c r="EN294" s="81"/>
      <c r="EO294" s="226"/>
      <c r="EP294" s="69"/>
      <c r="EQ294" s="240"/>
      <c r="ER294" s="69"/>
      <c r="ES294" s="241"/>
      <c r="ET294" s="242"/>
      <c r="EU294" s="69"/>
      <c r="EV294" s="243"/>
      <c r="EW294" s="69"/>
      <c r="EX294" s="244"/>
      <c r="EY294" s="69"/>
      <c r="EZ294" s="228"/>
      <c r="FA294" s="229"/>
      <c r="FB294" s="230"/>
      <c r="FC294" s="245"/>
      <c r="FD294" s="230"/>
      <c r="FE294" s="231"/>
      <c r="FF294" s="232"/>
      <c r="FG294" s="233"/>
      <c r="FH294" s="233"/>
      <c r="FI294" s="69"/>
      <c r="FJ294" s="154"/>
      <c r="FK294" s="97"/>
      <c r="FL294" s="98"/>
      <c r="FM294" s="97"/>
      <c r="FN294" s="99"/>
      <c r="FO294" s="225"/>
      <c r="FP294" s="234"/>
      <c r="FQ294" s="235"/>
      <c r="FR294" s="236"/>
      <c r="FS294" s="234"/>
      <c r="FT294" s="237"/>
      <c r="FU294" s="238"/>
      <c r="FV294" s="216"/>
      <c r="FW294" s="239"/>
      <c r="FX294" s="239"/>
      <c r="FY294" s="101"/>
      <c r="FZ294" s="81"/>
      <c r="GA294" s="81"/>
      <c r="GB294" s="226"/>
      <c r="GC294" s="69"/>
      <c r="GD294" s="240"/>
      <c r="GE294" s="69"/>
      <c r="GF294" s="241"/>
      <c r="GG294" s="242"/>
      <c r="GH294" s="69"/>
      <c r="GI294" s="243"/>
      <c r="GJ294" s="69"/>
      <c r="GK294" s="244"/>
      <c r="GL294" s="69"/>
      <c r="GM294" s="228"/>
      <c r="GN294" s="229"/>
      <c r="GO294" s="230"/>
      <c r="GP294" s="245"/>
      <c r="GQ294" s="230"/>
      <c r="GR294" s="231"/>
      <c r="GS294" s="232"/>
      <c r="GT294" s="233"/>
      <c r="GU294" s="233"/>
      <c r="GV294" s="69"/>
      <c r="GW294" s="154"/>
      <c r="GX294" s="97"/>
      <c r="GY294" s="98"/>
      <c r="GZ294" s="97"/>
      <c r="HA294" s="99"/>
      <c r="HB294" s="225"/>
      <c r="HC294" s="234"/>
      <c r="HD294" s="235"/>
      <c r="HE294" s="236"/>
      <c r="HF294" s="234"/>
      <c r="HG294" s="237"/>
      <c r="HH294" s="238"/>
      <c r="HI294" s="216"/>
      <c r="HJ294" s="239"/>
      <c r="HK294" s="239"/>
      <c r="HL294" s="101"/>
      <c r="HM294" s="81"/>
      <c r="HN294" s="81"/>
      <c r="HO294" s="226"/>
      <c r="HP294" s="69"/>
      <c r="HQ294" s="240"/>
      <c r="HR294" s="69"/>
      <c r="HS294" s="241"/>
      <c r="HT294" s="242"/>
      <c r="HU294" s="69"/>
      <c r="HV294" s="243"/>
      <c r="HW294" s="69"/>
      <c r="HX294" s="244"/>
      <c r="HY294" s="69"/>
      <c r="HZ294" s="228"/>
      <c r="IA294" s="229"/>
      <c r="IB294" s="230"/>
      <c r="IC294" s="245"/>
      <c r="ID294" s="230"/>
      <c r="IE294" s="231"/>
      <c r="IF294" s="232"/>
      <c r="IG294" s="233"/>
      <c r="IH294" s="233"/>
      <c r="II294" s="69"/>
      <c r="IJ294" s="154"/>
      <c r="IK294" s="97"/>
      <c r="IL294" s="98"/>
      <c r="IM294" s="97"/>
      <c r="IN294" s="99"/>
      <c r="IO294" s="225"/>
      <c r="IP294" s="234"/>
      <c r="IQ294" s="235"/>
      <c r="IR294" s="236"/>
      <c r="IS294" s="234"/>
      <c r="IT294" s="237"/>
      <c r="IU294" s="238"/>
      <c r="IV294" s="216"/>
      <c r="IW294" s="239"/>
      <c r="IX294" s="239"/>
      <c r="IY294" s="101"/>
      <c r="IZ294" s="81"/>
      <c r="JA294" s="81"/>
      <c r="JB294" s="226"/>
      <c r="JC294" s="69"/>
      <c r="JD294" s="240"/>
      <c r="JE294" s="69"/>
      <c r="JF294" s="241"/>
      <c r="JG294" s="242"/>
      <c r="JH294" s="69"/>
      <c r="JI294" s="243"/>
      <c r="JJ294" s="69"/>
      <c r="JK294" s="244"/>
      <c r="JL294" s="69"/>
      <c r="JM294" s="228"/>
      <c r="JN294" s="229"/>
      <c r="JO294" s="230"/>
      <c r="JP294" s="245"/>
      <c r="JQ294" s="230"/>
      <c r="JR294" s="231"/>
      <c r="JS294" s="232"/>
      <c r="JT294" s="233"/>
      <c r="JU294" s="233"/>
      <c r="JV294" s="69"/>
      <c r="JW294" s="154"/>
      <c r="JX294" s="97"/>
      <c r="JY294" s="98"/>
      <c r="JZ294" s="97"/>
      <c r="KA294" s="99"/>
      <c r="KB294" s="225"/>
      <c r="KC294" s="234"/>
      <c r="KD294" s="235"/>
      <c r="KE294" s="236"/>
      <c r="KF294" s="234"/>
      <c r="KG294" s="237"/>
      <c r="KH294" s="238"/>
      <c r="KI294" s="216"/>
      <c r="KJ294" s="239"/>
      <c r="KK294" s="239"/>
      <c r="KL294" s="101"/>
      <c r="KM294" s="81"/>
      <c r="KN294" s="81"/>
      <c r="KO294" s="226"/>
      <c r="KP294" s="69"/>
      <c r="KQ294" s="240"/>
      <c r="KR294" s="69"/>
      <c r="KS294" s="241"/>
      <c r="KT294" s="242"/>
      <c r="KU294" s="69"/>
      <c r="KV294" s="243"/>
      <c r="KW294" s="69"/>
      <c r="KX294" s="244"/>
      <c r="KY294" s="69"/>
      <c r="KZ294" s="228"/>
      <c r="LA294" s="229"/>
      <c r="LB294" s="230"/>
      <c r="LC294" s="245"/>
      <c r="LD294" s="230"/>
      <c r="LE294" s="231"/>
      <c r="LF294" s="232"/>
      <c r="LG294" s="233"/>
      <c r="LH294" s="233"/>
      <c r="LI294" s="69"/>
      <c r="LJ294" s="154"/>
      <c r="LK294" s="97"/>
      <c r="LL294" s="98"/>
      <c r="LM294" s="97"/>
      <c r="LN294" s="99"/>
      <c r="LO294" s="225"/>
      <c r="LP294" s="234"/>
      <c r="LQ294" s="235"/>
      <c r="LR294" s="236"/>
      <c r="LS294" s="234"/>
      <c r="LT294" s="237"/>
      <c r="LU294" s="238"/>
      <c r="LV294" s="216"/>
      <c r="LW294" s="239"/>
      <c r="LX294" s="239"/>
      <c r="LY294" s="101"/>
      <c r="LZ294" s="81"/>
      <c r="MA294" s="81"/>
      <c r="MB294" s="226"/>
      <c r="MC294" s="69"/>
      <c r="MD294" s="240"/>
      <c r="ME294" s="69"/>
      <c r="MF294" s="241"/>
      <c r="MG294" s="242"/>
      <c r="MH294" s="69"/>
      <c r="MI294" s="243"/>
      <c r="MJ294" s="69"/>
      <c r="MK294" s="244"/>
      <c r="ML294" s="69"/>
      <c r="MM294" s="228"/>
      <c r="MN294" s="229"/>
      <c r="MO294" s="230"/>
      <c r="MP294" s="245"/>
      <c r="MQ294" s="230"/>
      <c r="MR294" s="231"/>
      <c r="MS294" s="232"/>
      <c r="MT294" s="233"/>
      <c r="MU294" s="233"/>
      <c r="MV294" s="69"/>
      <c r="MW294" s="154"/>
      <c r="MX294" s="97"/>
      <c r="MY294" s="98"/>
      <c r="MZ294" s="97"/>
      <c r="NA294" s="99"/>
      <c r="NB294" s="225"/>
      <c r="NC294" s="234"/>
      <c r="ND294" s="235"/>
      <c r="NE294" s="236"/>
      <c r="NF294" s="234"/>
      <c r="NG294" s="237"/>
      <c r="NH294" s="238"/>
      <c r="NI294" s="216"/>
      <c r="NJ294" s="239"/>
      <c r="NK294" s="239"/>
      <c r="NL294" s="101"/>
      <c r="NM294" s="81"/>
      <c r="NN294" s="81"/>
      <c r="NO294" s="226"/>
      <c r="NP294" s="69"/>
      <c r="NQ294" s="240"/>
      <c r="NR294" s="69"/>
      <c r="NS294" s="241"/>
      <c r="NT294" s="242"/>
      <c r="NU294" s="69"/>
      <c r="NV294" s="243"/>
      <c r="NW294" s="69"/>
      <c r="NX294" s="244"/>
      <c r="NY294" s="69"/>
      <c r="NZ294" s="228"/>
      <c r="OA294" s="229"/>
      <c r="OB294" s="230"/>
      <c r="OC294" s="245"/>
      <c r="OD294" s="230"/>
      <c r="OE294" s="231"/>
      <c r="OF294" s="232"/>
      <c r="OG294" s="233"/>
      <c r="OH294" s="233"/>
      <c r="OI294" s="69"/>
      <c r="OJ294" s="154"/>
      <c r="OK294" s="97"/>
      <c r="OL294" s="98"/>
      <c r="OM294" s="97"/>
      <c r="ON294" s="99"/>
      <c r="OO294" s="225"/>
      <c r="OP294" s="234"/>
      <c r="OQ294" s="235"/>
      <c r="OR294" s="236"/>
      <c r="OS294" s="234"/>
      <c r="OT294" s="237"/>
      <c r="OU294" s="238"/>
      <c r="OV294" s="216"/>
      <c r="OW294" s="239"/>
      <c r="OX294" s="239"/>
      <c r="OY294" s="101"/>
      <c r="OZ294" s="81"/>
      <c r="PA294" s="81"/>
      <c r="PB294" s="226"/>
      <c r="PC294" s="69"/>
      <c r="PD294" s="240"/>
      <c r="PE294" s="69"/>
      <c r="PF294" s="241"/>
      <c r="PG294" s="242"/>
      <c r="PH294" s="69"/>
      <c r="PI294" s="243"/>
      <c r="PJ294" s="69"/>
      <c r="PK294" s="244"/>
      <c r="PL294" s="69"/>
      <c r="PM294" s="228"/>
      <c r="PN294" s="229"/>
      <c r="PO294" s="230"/>
      <c r="PP294" s="245"/>
      <c r="PQ294" s="230"/>
      <c r="PR294" s="231"/>
      <c r="PS294" s="232"/>
      <c r="PT294" s="233"/>
      <c r="PU294" s="233"/>
      <c r="PV294" s="69"/>
      <c r="PW294" s="154"/>
      <c r="PX294" s="97"/>
      <c r="PY294" s="98"/>
      <c r="PZ294" s="97"/>
      <c r="QA294" s="99"/>
      <c r="QB294" s="225"/>
      <c r="QC294" s="234"/>
      <c r="QD294" s="235"/>
      <c r="QE294" s="236"/>
      <c r="QF294" s="234"/>
      <c r="QG294" s="237"/>
      <c r="QH294" s="238"/>
      <c r="QI294" s="216"/>
      <c r="QJ294" s="239"/>
      <c r="QK294" s="239"/>
      <c r="QL294" s="101"/>
      <c r="QM294" s="81"/>
      <c r="QN294" s="81"/>
      <c r="QO294" s="226"/>
      <c r="QP294" s="69"/>
      <c r="QQ294" s="240"/>
      <c r="QR294" s="69"/>
      <c r="QS294" s="241"/>
      <c r="QT294" s="242"/>
      <c r="QU294" s="69"/>
      <c r="QV294" s="243"/>
      <c r="QW294" s="69"/>
      <c r="QX294" s="244"/>
      <c r="QY294" s="69"/>
      <c r="QZ294" s="228"/>
      <c r="RA294" s="229"/>
      <c r="RB294" s="230"/>
      <c r="RC294" s="245"/>
      <c r="RD294" s="230"/>
      <c r="RE294" s="231"/>
      <c r="RF294" s="232"/>
      <c r="RG294" s="233"/>
      <c r="RH294" s="233"/>
      <c r="RI294" s="69"/>
      <c r="RJ294" s="154"/>
      <c r="RK294" s="97"/>
      <c r="RL294" s="98"/>
      <c r="RM294" s="97"/>
      <c r="RN294" s="99"/>
      <c r="RO294" s="225"/>
      <c r="RP294" s="234"/>
      <c r="RQ294" s="235"/>
      <c r="RR294" s="236"/>
      <c r="RS294" s="234"/>
      <c r="RT294" s="237"/>
      <c r="RU294" s="238"/>
      <c r="RV294" s="216"/>
      <c r="RW294" s="239"/>
      <c r="RX294" s="239"/>
      <c r="RY294" s="101"/>
      <c r="RZ294" s="81"/>
      <c r="SA294" s="81"/>
      <c r="SB294" s="226"/>
      <c r="SC294" s="69"/>
      <c r="SD294" s="240"/>
      <c r="SE294" s="69"/>
      <c r="SF294" s="241"/>
      <c r="SG294" s="242"/>
      <c r="SH294" s="69"/>
      <c r="SI294" s="243"/>
      <c r="SJ294" s="69"/>
      <c r="SK294" s="244"/>
      <c r="SL294" s="69"/>
      <c r="SM294" s="228"/>
      <c r="SN294" s="229"/>
      <c r="SO294" s="230"/>
      <c r="SP294" s="245"/>
      <c r="SQ294" s="230"/>
      <c r="SR294" s="231"/>
      <c r="SS294" s="232"/>
      <c r="ST294" s="233"/>
      <c r="SU294" s="233"/>
      <c r="SV294" s="69"/>
      <c r="SW294" s="154"/>
      <c r="SX294" s="97"/>
      <c r="SY294" s="98"/>
      <c r="SZ294" s="97"/>
      <c r="TA294" s="99"/>
      <c r="TB294" s="225"/>
      <c r="TC294" s="234"/>
      <c r="TD294" s="235"/>
      <c r="TE294" s="236"/>
      <c r="TF294" s="234"/>
      <c r="TG294" s="237"/>
      <c r="TH294" s="238"/>
      <c r="TI294" s="216"/>
      <c r="TJ294" s="239"/>
      <c r="TK294" s="239"/>
      <c r="TL294" s="101"/>
      <c r="TM294" s="81"/>
      <c r="TN294" s="81"/>
      <c r="TO294" s="226"/>
      <c r="TP294" s="69"/>
      <c r="TQ294" s="240"/>
      <c r="TR294" s="69"/>
      <c r="TS294" s="241"/>
      <c r="TT294" s="242"/>
      <c r="TU294" s="69"/>
      <c r="TV294" s="243"/>
      <c r="TW294" s="69"/>
      <c r="TX294" s="244"/>
      <c r="TY294" s="69"/>
      <c r="TZ294" s="228"/>
      <c r="UA294" s="229"/>
      <c r="UB294" s="230"/>
      <c r="UC294" s="245"/>
      <c r="UD294" s="230"/>
      <c r="UE294" s="231"/>
      <c r="UF294" s="232"/>
      <c r="UG294" s="233"/>
      <c r="UH294" s="233"/>
      <c r="UI294" s="69"/>
      <c r="UJ294" s="154"/>
      <c r="UK294" s="97"/>
      <c r="UL294" s="98"/>
      <c r="UM294" s="97"/>
      <c r="UN294" s="99"/>
      <c r="UO294" s="225"/>
      <c r="UP294" s="234"/>
      <c r="UQ294" s="235"/>
      <c r="UR294" s="236"/>
      <c r="US294" s="234"/>
      <c r="UT294" s="237"/>
      <c r="UU294" s="238"/>
      <c r="UV294" s="216"/>
      <c r="UW294" s="239"/>
      <c r="UX294" s="239"/>
      <c r="UY294" s="101"/>
      <c r="UZ294" s="81"/>
      <c r="VA294" s="81"/>
      <c r="VB294" s="226"/>
      <c r="VC294" s="69"/>
      <c r="VD294" s="240"/>
      <c r="VE294" s="69"/>
      <c r="VF294" s="241"/>
      <c r="VG294" s="242"/>
      <c r="VH294" s="69"/>
      <c r="VI294" s="243"/>
      <c r="VJ294" s="69"/>
      <c r="VK294" s="244"/>
      <c r="VL294" s="69"/>
      <c r="VM294" s="228"/>
      <c r="VN294" s="229"/>
      <c r="VO294" s="230"/>
      <c r="VP294" s="245"/>
      <c r="VQ294" s="230"/>
      <c r="VR294" s="231"/>
      <c r="VS294" s="232"/>
      <c r="VT294" s="233"/>
      <c r="VU294" s="233"/>
      <c r="VV294" s="69"/>
      <c r="VW294" s="154"/>
      <c r="VX294" s="97"/>
      <c r="VY294" s="98"/>
      <c r="VZ294" s="97"/>
      <c r="WA294" s="99"/>
      <c r="WB294" s="225"/>
      <c r="WC294" s="234"/>
      <c r="WD294" s="235"/>
      <c r="WE294" s="236"/>
      <c r="WF294" s="234"/>
      <c r="WG294" s="237"/>
      <c r="WH294" s="238"/>
      <c r="WI294" s="216"/>
      <c r="WJ294" s="239"/>
      <c r="WK294" s="239"/>
      <c r="WL294" s="101"/>
      <c r="WM294" s="81"/>
      <c r="WN294" s="81"/>
      <c r="WO294" s="226"/>
      <c r="WP294" s="69"/>
      <c r="WQ294" s="240"/>
      <c r="WR294" s="69"/>
      <c r="WS294" s="241"/>
      <c r="WT294" s="242"/>
      <c r="WU294" s="69"/>
      <c r="WV294" s="243"/>
      <c r="WW294" s="69"/>
      <c r="WX294" s="244"/>
      <c r="WY294" s="69"/>
      <c r="WZ294" s="228"/>
      <c r="XA294" s="229"/>
      <c r="XB294" s="230"/>
      <c r="XC294" s="245"/>
      <c r="XD294" s="230"/>
      <c r="XE294" s="231"/>
      <c r="XF294" s="232"/>
      <c r="XG294" s="233"/>
      <c r="XH294" s="233"/>
      <c r="XI294" s="69"/>
      <c r="XJ294" s="154"/>
      <c r="XK294" s="97"/>
      <c r="XL294" s="98"/>
      <c r="XM294" s="97"/>
      <c r="XN294" s="99"/>
      <c r="XO294" s="225"/>
      <c r="XP294" s="234"/>
      <c r="XQ294" s="235"/>
      <c r="XR294" s="236"/>
      <c r="XS294" s="234"/>
      <c r="XT294" s="237"/>
      <c r="XU294" s="238"/>
      <c r="XV294" s="216"/>
      <c r="XW294" s="239"/>
      <c r="XX294" s="239"/>
      <c r="XY294" s="101"/>
      <c r="XZ294" s="81"/>
      <c r="YA294" s="81"/>
      <c r="YB294" s="226"/>
      <c r="YC294" s="69"/>
      <c r="YD294" s="240"/>
      <c r="YE294" s="69"/>
      <c r="YF294" s="241"/>
      <c r="YG294" s="242"/>
      <c r="YH294" s="69"/>
      <c r="YI294" s="243"/>
      <c r="YJ294" s="69"/>
      <c r="YK294" s="244"/>
      <c r="YL294" s="69"/>
      <c r="YM294" s="228"/>
      <c r="YN294" s="229"/>
      <c r="YO294" s="230"/>
      <c r="YP294" s="245"/>
      <c r="YQ294" s="230"/>
      <c r="YR294" s="231"/>
      <c r="YS294" s="232"/>
      <c r="YT294" s="233"/>
      <c r="YU294" s="233"/>
      <c r="YV294" s="69"/>
      <c r="YW294" s="154"/>
      <c r="YX294" s="97"/>
      <c r="YY294" s="98"/>
      <c r="YZ294" s="97"/>
      <c r="ZA294" s="99"/>
      <c r="ZB294" s="225"/>
      <c r="ZC294" s="234"/>
      <c r="ZD294" s="235"/>
      <c r="ZE294" s="236"/>
      <c r="ZF294" s="234"/>
      <c r="ZG294" s="237"/>
      <c r="ZH294" s="238"/>
      <c r="ZI294" s="216"/>
      <c r="ZJ294" s="239"/>
      <c r="ZK294" s="239"/>
      <c r="ZL294" s="101"/>
      <c r="ZM294" s="81"/>
      <c r="ZN294" s="81"/>
      <c r="ZO294" s="226"/>
      <c r="ZP294" s="69"/>
      <c r="ZQ294" s="240"/>
      <c r="ZR294" s="69"/>
      <c r="ZS294" s="241"/>
      <c r="ZT294" s="242"/>
      <c r="ZU294" s="69"/>
      <c r="ZV294" s="243"/>
      <c r="ZW294" s="69"/>
      <c r="ZX294" s="244"/>
      <c r="ZY294" s="69"/>
      <c r="ZZ294" s="228"/>
      <c r="AAA294" s="229"/>
      <c r="AAB294" s="230"/>
      <c r="AAC294" s="245"/>
      <c r="AAD294" s="230"/>
      <c r="AAE294" s="231"/>
      <c r="AAF294" s="232"/>
      <c r="AAG294" s="233"/>
      <c r="AAH294" s="233"/>
      <c r="AAI294" s="69"/>
      <c r="AAJ294" s="154"/>
      <c r="AAK294" s="97"/>
      <c r="AAL294" s="98"/>
      <c r="AAM294" s="97"/>
      <c r="AAN294" s="99"/>
      <c r="AAO294" s="225"/>
      <c r="AAP294" s="234"/>
      <c r="AAQ294" s="235"/>
      <c r="AAR294" s="236"/>
      <c r="AAS294" s="234"/>
      <c r="AAT294" s="237"/>
      <c r="AAU294" s="238"/>
      <c r="AAV294" s="216"/>
      <c r="AAW294" s="239"/>
      <c r="AAX294" s="239"/>
      <c r="AAY294" s="101"/>
      <c r="AAZ294" s="81"/>
      <c r="ABA294" s="81"/>
      <c r="ABB294" s="226"/>
      <c r="ABC294" s="69"/>
      <c r="ABD294" s="240"/>
      <c r="ABE294" s="69"/>
      <c r="ABF294" s="241"/>
      <c r="ABG294" s="242"/>
      <c r="ABH294" s="69"/>
      <c r="ABI294" s="243"/>
      <c r="ABJ294" s="69"/>
      <c r="ABK294" s="244"/>
      <c r="ABL294" s="69"/>
      <c r="ABM294" s="228"/>
      <c r="ABN294" s="229"/>
      <c r="ABO294" s="230"/>
      <c r="ABP294" s="245"/>
      <c r="ABQ294" s="230"/>
      <c r="ABR294" s="231"/>
      <c r="ABS294" s="232"/>
      <c r="ABT294" s="233"/>
      <c r="ABU294" s="233"/>
      <c r="ABV294" s="69"/>
      <c r="ABW294" s="154"/>
      <c r="ABX294" s="97"/>
      <c r="ABY294" s="98"/>
      <c r="ABZ294" s="97"/>
      <c r="ACA294" s="99"/>
      <c r="ACB294" s="225"/>
      <c r="ACC294" s="234"/>
      <c r="ACD294" s="235"/>
      <c r="ACE294" s="236"/>
      <c r="ACF294" s="234"/>
      <c r="ACG294" s="237"/>
      <c r="ACH294" s="238"/>
      <c r="ACI294" s="216"/>
      <c r="ACJ294" s="239"/>
      <c r="ACK294" s="239"/>
      <c r="ACL294" s="101"/>
      <c r="ACM294" s="81"/>
      <c r="ACN294" s="81"/>
      <c r="ACO294" s="226"/>
      <c r="ACP294" s="69"/>
      <c r="ACQ294" s="240"/>
      <c r="ACR294" s="69"/>
      <c r="ACS294" s="241"/>
      <c r="ACT294" s="242"/>
      <c r="ACU294" s="69"/>
      <c r="ACV294" s="243"/>
      <c r="ACW294" s="69"/>
      <c r="ACX294" s="244"/>
      <c r="ACY294" s="69"/>
      <c r="ACZ294" s="228"/>
      <c r="ADA294" s="229"/>
      <c r="ADB294" s="230"/>
      <c r="ADC294" s="245"/>
      <c r="ADD294" s="230"/>
      <c r="ADE294" s="231"/>
      <c r="ADF294" s="232"/>
      <c r="ADG294" s="233"/>
      <c r="ADH294" s="233"/>
      <c r="ADI294" s="69"/>
      <c r="ADJ294" s="154"/>
      <c r="ADK294" s="97"/>
      <c r="ADL294" s="98"/>
      <c r="ADM294" s="97"/>
      <c r="ADN294" s="99"/>
      <c r="ADO294" s="225"/>
      <c r="ADP294" s="234"/>
      <c r="ADQ294" s="235"/>
      <c r="ADR294" s="236"/>
      <c r="ADS294" s="234"/>
      <c r="ADT294" s="237"/>
      <c r="ADU294" s="238"/>
      <c r="ADV294" s="216"/>
      <c r="ADW294" s="239"/>
      <c r="ADX294" s="239"/>
      <c r="ADY294" s="101"/>
      <c r="ADZ294" s="81"/>
      <c r="AEA294" s="81"/>
      <c r="AEB294" s="226"/>
      <c r="AEC294" s="69"/>
      <c r="AED294" s="240"/>
      <c r="AEE294" s="69"/>
      <c r="AEF294" s="241"/>
      <c r="AEG294" s="242"/>
      <c r="AEH294" s="69"/>
      <c r="AEI294" s="243"/>
      <c r="AEJ294" s="69"/>
      <c r="AEK294" s="244"/>
      <c r="AEL294" s="69"/>
      <c r="AEM294" s="228"/>
      <c r="AEN294" s="229"/>
      <c r="AEO294" s="230"/>
      <c r="AEP294" s="245"/>
      <c r="AEQ294" s="230"/>
      <c r="AER294" s="231"/>
      <c r="AES294" s="232"/>
      <c r="AET294" s="233"/>
      <c r="AEU294" s="233"/>
      <c r="AEV294" s="69"/>
      <c r="AEW294" s="154"/>
      <c r="AEX294" s="97"/>
      <c r="AEY294" s="98"/>
      <c r="AEZ294" s="97"/>
      <c r="AFA294" s="99"/>
      <c r="AFB294" s="225"/>
      <c r="AFC294" s="234"/>
      <c r="AFD294" s="235"/>
      <c r="AFE294" s="236"/>
      <c r="AFF294" s="234"/>
      <c r="AFG294" s="237"/>
      <c r="AFH294" s="238"/>
      <c r="AFI294" s="216"/>
      <c r="AFJ294" s="239"/>
      <c r="AFK294" s="239"/>
      <c r="AFL294" s="101"/>
      <c r="AFM294" s="81"/>
      <c r="AFN294" s="81"/>
      <c r="AFO294" s="226"/>
      <c r="AFP294" s="69"/>
      <c r="AFQ294" s="240"/>
      <c r="AFR294" s="69"/>
      <c r="AFS294" s="241"/>
      <c r="AFT294" s="242"/>
      <c r="AFU294" s="69"/>
      <c r="AFV294" s="243"/>
      <c r="AFW294" s="69"/>
      <c r="AFX294" s="244"/>
      <c r="AFY294" s="69"/>
      <c r="AFZ294" s="228"/>
      <c r="AGA294" s="229"/>
      <c r="AGB294" s="230"/>
      <c r="AGC294" s="245"/>
      <c r="AGD294" s="230"/>
      <c r="AGE294" s="231"/>
      <c r="AGF294" s="232"/>
      <c r="AGG294" s="233"/>
      <c r="AGH294" s="233"/>
      <c r="AGI294" s="69"/>
      <c r="AGJ294" s="154"/>
      <c r="AGK294" s="97"/>
      <c r="AGL294" s="98"/>
      <c r="AGM294" s="97"/>
      <c r="AGN294" s="99"/>
      <c r="AGO294" s="225"/>
      <c r="AGP294" s="234"/>
      <c r="AGQ294" s="235"/>
      <c r="AGR294" s="236"/>
      <c r="AGS294" s="234"/>
      <c r="AGT294" s="237"/>
      <c r="AGU294" s="238"/>
      <c r="AGV294" s="216"/>
      <c r="AGW294" s="239"/>
      <c r="AGX294" s="239"/>
      <c r="AGY294" s="101"/>
      <c r="AGZ294" s="81"/>
      <c r="AHA294" s="81"/>
      <c r="AHB294" s="226"/>
      <c r="AHC294" s="69"/>
      <c r="AHD294" s="240"/>
      <c r="AHE294" s="69"/>
      <c r="AHF294" s="241"/>
      <c r="AHG294" s="242"/>
      <c r="AHH294" s="69"/>
      <c r="AHI294" s="243"/>
      <c r="AHJ294" s="69"/>
      <c r="AHK294" s="244"/>
      <c r="AHL294" s="69"/>
      <c r="AHM294" s="228"/>
      <c r="AHN294" s="229"/>
      <c r="AHO294" s="230"/>
      <c r="AHP294" s="245"/>
      <c r="AHQ294" s="230"/>
      <c r="AHR294" s="231"/>
      <c r="AHS294" s="232"/>
      <c r="AHT294" s="233"/>
      <c r="AHU294" s="233"/>
      <c r="AHV294" s="69"/>
      <c r="AHW294" s="154"/>
      <c r="AHX294" s="97"/>
      <c r="AHY294" s="98"/>
      <c r="AHZ294" s="97"/>
      <c r="AIA294" s="99"/>
      <c r="AIB294" s="225"/>
      <c r="AIC294" s="234"/>
      <c r="AID294" s="235"/>
      <c r="AIE294" s="236"/>
      <c r="AIF294" s="234"/>
      <c r="AIG294" s="237"/>
      <c r="AIH294" s="238"/>
      <c r="AII294" s="216"/>
      <c r="AIJ294" s="239"/>
      <c r="AIK294" s="239"/>
      <c r="AIL294" s="101"/>
      <c r="AIM294" s="81"/>
      <c r="AIN294" s="81"/>
      <c r="AIO294" s="226"/>
      <c r="AIP294" s="69"/>
      <c r="AIQ294" s="240"/>
      <c r="AIR294" s="69"/>
      <c r="AIS294" s="241"/>
      <c r="AIT294" s="242"/>
      <c r="AIU294" s="69"/>
      <c r="AIV294" s="243"/>
      <c r="AIW294" s="69"/>
      <c r="AIX294" s="244"/>
      <c r="AIY294" s="69"/>
      <c r="AIZ294" s="228"/>
      <c r="AJA294" s="229"/>
      <c r="AJB294" s="230"/>
      <c r="AJC294" s="245"/>
      <c r="AJD294" s="230"/>
      <c r="AJE294" s="231"/>
      <c r="AJF294" s="232"/>
      <c r="AJG294" s="233"/>
      <c r="AJH294" s="233"/>
      <c r="AJI294" s="69"/>
      <c r="AJJ294" s="154"/>
      <c r="AJK294" s="97"/>
      <c r="AJL294" s="98"/>
      <c r="AJM294" s="97"/>
      <c r="AJN294" s="99"/>
      <c r="AJO294" s="225"/>
      <c r="AJP294" s="234"/>
      <c r="AJQ294" s="235"/>
      <c r="AJR294" s="236"/>
      <c r="AJS294" s="234"/>
      <c r="AJT294" s="237"/>
      <c r="AJU294" s="238"/>
      <c r="AJV294" s="216"/>
      <c r="AJW294" s="239"/>
      <c r="AJX294" s="239"/>
      <c r="AJY294" s="101"/>
      <c r="AJZ294" s="81"/>
      <c r="AKA294" s="81"/>
      <c r="AKB294" s="226"/>
      <c r="AKC294" s="69"/>
      <c r="AKD294" s="240"/>
      <c r="AKE294" s="69"/>
      <c r="AKF294" s="241"/>
      <c r="AKG294" s="242"/>
      <c r="AKH294" s="69"/>
      <c r="AKI294" s="243"/>
      <c r="AKJ294" s="69"/>
      <c r="AKK294" s="244"/>
      <c r="AKL294" s="69"/>
      <c r="AKM294" s="228"/>
      <c r="AKN294" s="229"/>
      <c r="AKO294" s="230"/>
      <c r="AKP294" s="245"/>
      <c r="AKQ294" s="230"/>
      <c r="AKR294" s="231"/>
      <c r="AKS294" s="232"/>
      <c r="AKT294" s="233"/>
      <c r="AKU294" s="233"/>
      <c r="AKV294" s="69"/>
      <c r="AKW294" s="154"/>
      <c r="AKX294" s="97"/>
      <c r="AKY294" s="98"/>
      <c r="AKZ294" s="97"/>
      <c r="ALA294" s="99"/>
      <c r="ALB294" s="225"/>
      <c r="ALC294" s="234"/>
      <c r="ALD294" s="235"/>
      <c r="ALE294" s="236"/>
      <c r="ALF294" s="234"/>
      <c r="ALG294" s="237"/>
      <c r="ALH294" s="238"/>
      <c r="ALI294" s="216"/>
      <c r="ALJ294" s="239"/>
      <c r="ALK294" s="239"/>
      <c r="ALL294" s="101"/>
      <c r="ALM294" s="81"/>
      <c r="ALN294" s="81"/>
      <c r="ALO294" s="226"/>
      <c r="ALP294" s="69"/>
      <c r="ALQ294" s="240"/>
      <c r="ALR294" s="69"/>
      <c r="ALS294" s="241"/>
      <c r="ALT294" s="242"/>
      <c r="ALU294" s="69"/>
      <c r="ALV294" s="243"/>
      <c r="ALW294" s="69"/>
      <c r="ALX294" s="244"/>
      <c r="ALY294" s="69"/>
      <c r="ALZ294" s="228"/>
      <c r="AMA294" s="229"/>
      <c r="AMB294" s="230"/>
      <c r="AMC294" s="245"/>
      <c r="AMD294" s="230"/>
      <c r="AME294" s="231"/>
      <c r="AMF294" s="232"/>
      <c r="AMG294" s="233"/>
      <c r="AMH294" s="233"/>
      <c r="AMI294" s="69"/>
      <c r="AMJ294" s="154"/>
      <c r="AMK294" s="97"/>
      <c r="AML294" s="98"/>
      <c r="AMM294" s="97"/>
      <c r="AMN294" s="99"/>
      <c r="AMO294" s="225"/>
      <c r="AMP294" s="234"/>
      <c r="AMQ294" s="235"/>
      <c r="AMR294" s="236"/>
      <c r="AMS294" s="234"/>
      <c r="AMT294" s="237"/>
      <c r="AMU294" s="238"/>
      <c r="AMV294" s="216"/>
      <c r="AMW294" s="239"/>
      <c r="AMX294" s="239"/>
      <c r="AMY294" s="101"/>
      <c r="AMZ294" s="81"/>
      <c r="ANA294" s="81"/>
      <c r="ANB294" s="226"/>
      <c r="ANC294" s="69"/>
      <c r="AND294" s="240"/>
      <c r="ANE294" s="69"/>
      <c r="ANF294" s="241"/>
      <c r="ANG294" s="242"/>
      <c r="ANH294" s="69"/>
      <c r="ANI294" s="243"/>
      <c r="ANJ294" s="69"/>
      <c r="ANK294" s="244"/>
      <c r="ANL294" s="69"/>
      <c r="ANM294" s="228"/>
      <c r="ANN294" s="229"/>
      <c r="ANO294" s="230"/>
      <c r="ANP294" s="245"/>
      <c r="ANQ294" s="230"/>
      <c r="ANR294" s="231"/>
      <c r="ANS294" s="232"/>
      <c r="ANT294" s="233"/>
      <c r="ANU294" s="233"/>
      <c r="ANV294" s="69"/>
      <c r="ANW294" s="154"/>
      <c r="ANX294" s="97"/>
      <c r="ANY294" s="98"/>
      <c r="ANZ294" s="97"/>
      <c r="AOA294" s="99"/>
      <c r="AOB294" s="225"/>
      <c r="AOC294" s="234"/>
      <c r="AOD294" s="235"/>
      <c r="AOE294" s="236"/>
      <c r="AOF294" s="234"/>
      <c r="AOG294" s="237"/>
      <c r="AOH294" s="238"/>
      <c r="AOI294" s="216"/>
      <c r="AOJ294" s="239"/>
      <c r="AOK294" s="239"/>
      <c r="AOL294" s="101"/>
      <c r="AOM294" s="81"/>
      <c r="AON294" s="81"/>
      <c r="AOO294" s="226"/>
      <c r="AOP294" s="69"/>
      <c r="AOQ294" s="240"/>
      <c r="AOR294" s="69"/>
      <c r="AOS294" s="241"/>
      <c r="AOT294" s="242"/>
      <c r="AOU294" s="69"/>
      <c r="AOV294" s="243"/>
      <c r="AOW294" s="69"/>
      <c r="AOX294" s="244"/>
      <c r="AOY294" s="69"/>
      <c r="AOZ294" s="228"/>
      <c r="APA294" s="229"/>
      <c r="APB294" s="230"/>
      <c r="APC294" s="245"/>
      <c r="APD294" s="230"/>
      <c r="APE294" s="231"/>
      <c r="APF294" s="232"/>
      <c r="APG294" s="233"/>
      <c r="APH294" s="233"/>
      <c r="API294" s="69"/>
      <c r="APJ294" s="154"/>
      <c r="APK294" s="97"/>
      <c r="APL294" s="98"/>
      <c r="APM294" s="97"/>
      <c r="APN294" s="99"/>
      <c r="APO294" s="225"/>
      <c r="APP294" s="234"/>
      <c r="APQ294" s="235"/>
      <c r="APR294" s="236"/>
      <c r="APS294" s="234"/>
      <c r="APT294" s="237"/>
      <c r="APU294" s="238"/>
      <c r="APV294" s="216"/>
      <c r="APW294" s="239"/>
      <c r="APX294" s="239"/>
      <c r="APY294" s="101"/>
      <c r="APZ294" s="81"/>
      <c r="AQA294" s="81"/>
      <c r="AQB294" s="226"/>
      <c r="AQC294" s="69"/>
      <c r="AQD294" s="240"/>
      <c r="AQE294" s="69"/>
      <c r="AQF294" s="241"/>
      <c r="AQG294" s="242"/>
      <c r="AQH294" s="69"/>
      <c r="AQI294" s="243"/>
      <c r="AQJ294" s="69"/>
      <c r="AQK294" s="244"/>
      <c r="AQL294" s="69"/>
      <c r="AQM294" s="228"/>
      <c r="AQN294" s="229"/>
      <c r="AQO294" s="230"/>
      <c r="AQP294" s="245"/>
      <c r="AQQ294" s="230"/>
      <c r="AQR294" s="231"/>
      <c r="AQS294" s="232"/>
      <c r="AQT294" s="233"/>
      <c r="AQU294" s="233"/>
      <c r="AQV294" s="69"/>
      <c r="AQW294" s="154"/>
      <c r="AQX294" s="97"/>
      <c r="AQY294" s="98"/>
      <c r="AQZ294" s="97"/>
      <c r="ARA294" s="99"/>
      <c r="ARB294" s="225"/>
      <c r="ARC294" s="234"/>
      <c r="ARD294" s="235"/>
      <c r="ARE294" s="236"/>
      <c r="ARF294" s="234"/>
      <c r="ARG294" s="237"/>
      <c r="ARH294" s="238"/>
      <c r="ARI294" s="216"/>
      <c r="ARJ294" s="239"/>
      <c r="ARK294" s="239"/>
      <c r="ARL294" s="101"/>
      <c r="ARM294" s="81"/>
      <c r="ARN294" s="81"/>
      <c r="ARO294" s="226"/>
      <c r="ARP294" s="69"/>
      <c r="ARQ294" s="240"/>
      <c r="ARR294" s="69"/>
      <c r="ARS294" s="241"/>
      <c r="ART294" s="242"/>
      <c r="ARU294" s="69"/>
      <c r="ARV294" s="243"/>
      <c r="ARW294" s="69"/>
      <c r="ARX294" s="244"/>
      <c r="ARY294" s="69"/>
      <c r="ARZ294" s="228"/>
      <c r="ASA294" s="229"/>
      <c r="ASB294" s="230"/>
      <c r="ASC294" s="245"/>
      <c r="ASD294" s="230"/>
      <c r="ASE294" s="231"/>
      <c r="ASF294" s="232"/>
      <c r="ASG294" s="233"/>
      <c r="ASH294" s="233"/>
      <c r="ASI294" s="69"/>
      <c r="ASJ294" s="154"/>
      <c r="ASK294" s="97"/>
      <c r="ASL294" s="98"/>
      <c r="ASM294" s="97"/>
      <c r="ASN294" s="99"/>
      <c r="ASO294" s="225"/>
      <c r="ASP294" s="234"/>
      <c r="ASQ294" s="235"/>
      <c r="ASR294" s="236"/>
      <c r="ASS294" s="234"/>
      <c r="AST294" s="237"/>
      <c r="ASU294" s="238"/>
      <c r="ASV294" s="216"/>
      <c r="ASW294" s="239"/>
      <c r="ASX294" s="239"/>
      <c r="ASY294" s="101"/>
      <c r="ASZ294" s="81"/>
      <c r="ATA294" s="81"/>
      <c r="ATB294" s="226"/>
      <c r="ATC294" s="69"/>
      <c r="ATD294" s="240"/>
      <c r="ATE294" s="69"/>
      <c r="ATF294" s="241"/>
      <c r="ATG294" s="242"/>
      <c r="ATH294" s="69"/>
      <c r="ATI294" s="243"/>
      <c r="ATJ294" s="69"/>
      <c r="ATK294" s="244"/>
      <c r="ATL294" s="69"/>
      <c r="ATM294" s="228"/>
      <c r="ATN294" s="229"/>
      <c r="ATO294" s="230"/>
      <c r="ATP294" s="245"/>
      <c r="ATQ294" s="230"/>
      <c r="ATR294" s="231"/>
      <c r="ATS294" s="232"/>
      <c r="ATT294" s="233"/>
      <c r="ATU294" s="233"/>
      <c r="ATV294" s="69"/>
      <c r="ATW294" s="154"/>
      <c r="ATX294" s="97"/>
      <c r="ATY294" s="98"/>
      <c r="ATZ294" s="97"/>
      <c r="AUA294" s="99"/>
      <c r="AUB294" s="225"/>
      <c r="AUC294" s="234"/>
      <c r="AUD294" s="235"/>
      <c r="AUE294" s="236"/>
      <c r="AUF294" s="234"/>
      <c r="AUG294" s="237"/>
      <c r="AUH294" s="238"/>
      <c r="AUI294" s="216"/>
      <c r="AUJ294" s="239"/>
      <c r="AUK294" s="239"/>
      <c r="AUL294" s="101"/>
      <c r="AUM294" s="81"/>
      <c r="AUN294" s="81"/>
      <c r="AUO294" s="226"/>
      <c r="AUP294" s="69"/>
      <c r="AUQ294" s="240"/>
      <c r="AUR294" s="69"/>
      <c r="AUS294" s="241"/>
      <c r="AUT294" s="242"/>
      <c r="AUU294" s="69"/>
      <c r="AUV294" s="243"/>
      <c r="AUW294" s="69"/>
      <c r="AUX294" s="244"/>
      <c r="AUY294" s="69"/>
      <c r="AUZ294" s="228"/>
      <c r="AVA294" s="229"/>
      <c r="AVB294" s="230"/>
      <c r="AVC294" s="245"/>
      <c r="AVD294" s="230"/>
      <c r="AVE294" s="231"/>
      <c r="AVF294" s="232"/>
      <c r="AVG294" s="233"/>
      <c r="AVH294" s="233"/>
      <c r="AVI294" s="69"/>
      <c r="AVJ294" s="154"/>
      <c r="AVK294" s="97"/>
      <c r="AVL294" s="98"/>
      <c r="AVM294" s="97"/>
      <c r="AVN294" s="99"/>
      <c r="AVO294" s="225"/>
      <c r="AVP294" s="234"/>
      <c r="AVQ294" s="235"/>
      <c r="AVR294" s="236"/>
      <c r="AVS294" s="234"/>
      <c r="AVT294" s="237"/>
      <c r="AVU294" s="238"/>
      <c r="AVV294" s="216"/>
      <c r="AVW294" s="239"/>
      <c r="AVX294" s="239"/>
      <c r="AVY294" s="101"/>
      <c r="AVZ294" s="81"/>
      <c r="AWA294" s="81"/>
      <c r="AWB294" s="226"/>
      <c r="AWC294" s="69"/>
      <c r="AWD294" s="240"/>
      <c r="AWE294" s="69"/>
      <c r="AWF294" s="241"/>
      <c r="AWG294" s="242"/>
      <c r="AWH294" s="69"/>
      <c r="AWI294" s="243"/>
      <c r="AWJ294" s="69"/>
      <c r="AWK294" s="244"/>
      <c r="AWL294" s="69"/>
      <c r="AWM294" s="228"/>
      <c r="AWN294" s="229"/>
      <c r="AWO294" s="230"/>
      <c r="AWP294" s="245"/>
      <c r="AWQ294" s="230"/>
      <c r="AWR294" s="231"/>
      <c r="AWS294" s="232"/>
      <c r="AWT294" s="233"/>
      <c r="AWU294" s="233"/>
      <c r="AWV294" s="69"/>
      <c r="AWW294" s="154"/>
      <c r="AWX294" s="97"/>
      <c r="AWY294" s="98"/>
      <c r="AWZ294" s="97"/>
      <c r="AXA294" s="99"/>
      <c r="AXB294" s="225"/>
      <c r="AXC294" s="234"/>
      <c r="AXD294" s="235"/>
      <c r="AXE294" s="236"/>
      <c r="AXF294" s="234"/>
      <c r="AXG294" s="237"/>
      <c r="AXH294" s="238"/>
      <c r="AXI294" s="216"/>
      <c r="AXJ294" s="239"/>
      <c r="AXK294" s="239"/>
      <c r="AXL294" s="101"/>
      <c r="AXM294" s="81"/>
      <c r="AXN294" s="81"/>
      <c r="AXO294" s="226"/>
      <c r="AXP294" s="69"/>
      <c r="AXQ294" s="240"/>
      <c r="AXR294" s="69"/>
      <c r="AXS294" s="241"/>
      <c r="AXT294" s="242"/>
      <c r="AXU294" s="69"/>
      <c r="AXV294" s="243"/>
      <c r="AXW294" s="69"/>
      <c r="AXX294" s="244"/>
      <c r="AXY294" s="69"/>
      <c r="AXZ294" s="228"/>
      <c r="AYA294" s="229"/>
      <c r="AYB294" s="230"/>
      <c r="AYC294" s="245"/>
      <c r="AYD294" s="230"/>
      <c r="AYE294" s="231"/>
      <c r="AYF294" s="232"/>
      <c r="AYG294" s="233"/>
      <c r="AYH294" s="233"/>
      <c r="AYI294" s="69"/>
      <c r="AYJ294" s="154"/>
      <c r="AYK294" s="97"/>
      <c r="AYL294" s="98"/>
      <c r="AYM294" s="97"/>
      <c r="AYN294" s="99"/>
      <c r="AYO294" s="225"/>
      <c r="AYP294" s="234"/>
      <c r="AYQ294" s="235"/>
      <c r="AYR294" s="236"/>
      <c r="AYS294" s="234"/>
      <c r="AYT294" s="237"/>
      <c r="AYU294" s="238"/>
      <c r="AYV294" s="216"/>
      <c r="AYW294" s="239"/>
      <c r="AYX294" s="239"/>
      <c r="AYY294" s="101"/>
      <c r="AYZ294" s="81"/>
      <c r="AZA294" s="81"/>
      <c r="AZB294" s="226"/>
      <c r="AZC294" s="69"/>
      <c r="AZD294" s="240"/>
      <c r="AZE294" s="69"/>
      <c r="AZF294" s="241"/>
      <c r="AZG294" s="242"/>
      <c r="AZH294" s="69"/>
      <c r="AZI294" s="243"/>
      <c r="AZJ294" s="69"/>
      <c r="AZK294" s="244"/>
      <c r="AZL294" s="69"/>
      <c r="AZM294" s="228"/>
      <c r="AZN294" s="229"/>
      <c r="AZO294" s="230"/>
      <c r="AZP294" s="245"/>
      <c r="AZQ294" s="230"/>
      <c r="AZR294" s="231"/>
      <c r="AZS294" s="232"/>
      <c r="AZT294" s="233"/>
      <c r="AZU294" s="233"/>
      <c r="AZV294" s="69"/>
      <c r="AZW294" s="154"/>
      <c r="AZX294" s="97"/>
      <c r="AZY294" s="98"/>
      <c r="AZZ294" s="97"/>
      <c r="BAA294" s="99"/>
      <c r="BAB294" s="225"/>
      <c r="BAC294" s="234"/>
      <c r="BAD294" s="235"/>
      <c r="BAE294" s="236"/>
      <c r="BAF294" s="234"/>
      <c r="BAG294" s="237"/>
      <c r="BAH294" s="238"/>
      <c r="BAI294" s="216"/>
      <c r="BAJ294" s="239"/>
      <c r="BAK294" s="239"/>
      <c r="BAL294" s="101"/>
      <c r="BAM294" s="81"/>
      <c r="BAN294" s="81"/>
      <c r="BAO294" s="226"/>
      <c r="BAP294" s="69"/>
      <c r="BAQ294" s="240"/>
      <c r="BAR294" s="69"/>
      <c r="BAS294" s="241"/>
      <c r="BAT294" s="242"/>
      <c r="BAU294" s="69"/>
      <c r="BAV294" s="243"/>
      <c r="BAW294" s="69"/>
      <c r="BAX294" s="244"/>
      <c r="BAY294" s="69"/>
      <c r="BAZ294" s="228"/>
      <c r="BBA294" s="229"/>
      <c r="BBB294" s="230"/>
      <c r="BBC294" s="245"/>
      <c r="BBD294" s="230"/>
      <c r="BBE294" s="231"/>
      <c r="BBF294" s="232"/>
      <c r="BBG294" s="233"/>
      <c r="BBH294" s="233"/>
      <c r="BBI294" s="69"/>
      <c r="BBJ294" s="154"/>
      <c r="BBK294" s="97"/>
      <c r="BBL294" s="98"/>
      <c r="BBM294" s="97"/>
      <c r="BBN294" s="99"/>
      <c r="BBO294" s="225"/>
      <c r="BBP294" s="234"/>
      <c r="BBQ294" s="235"/>
      <c r="BBR294" s="236"/>
      <c r="BBS294" s="234"/>
      <c r="BBT294" s="237"/>
      <c r="BBU294" s="238"/>
      <c r="BBV294" s="216"/>
      <c r="BBW294" s="239"/>
      <c r="BBX294" s="239"/>
      <c r="BBY294" s="101"/>
      <c r="BBZ294" s="81"/>
      <c r="BCA294" s="81"/>
      <c r="BCB294" s="226"/>
      <c r="BCC294" s="69"/>
      <c r="BCD294" s="240"/>
      <c r="BCE294" s="69"/>
      <c r="BCF294" s="241"/>
      <c r="BCG294" s="242"/>
      <c r="BCH294" s="69"/>
      <c r="BCI294" s="243"/>
      <c r="BCJ294" s="69"/>
      <c r="BCK294" s="244"/>
      <c r="BCL294" s="69"/>
      <c r="BCM294" s="228"/>
      <c r="BCN294" s="229"/>
      <c r="BCO294" s="230"/>
      <c r="BCP294" s="245"/>
      <c r="BCQ294" s="230"/>
      <c r="BCR294" s="231"/>
      <c r="BCS294" s="232"/>
      <c r="BCT294" s="233"/>
      <c r="BCU294" s="233"/>
      <c r="BCV294" s="69"/>
      <c r="BCW294" s="154"/>
      <c r="BCX294" s="97"/>
      <c r="BCY294" s="98"/>
      <c r="BCZ294" s="97"/>
      <c r="BDA294" s="99"/>
      <c r="BDB294" s="225"/>
      <c r="BDC294" s="234"/>
      <c r="BDD294" s="235"/>
      <c r="BDE294" s="236"/>
      <c r="BDF294" s="234"/>
      <c r="BDG294" s="237"/>
      <c r="BDH294" s="238"/>
      <c r="BDI294" s="216"/>
      <c r="BDJ294" s="239"/>
      <c r="BDK294" s="239"/>
      <c r="BDL294" s="101"/>
      <c r="BDM294" s="81"/>
      <c r="BDN294" s="81"/>
      <c r="BDO294" s="226"/>
      <c r="BDP294" s="69"/>
      <c r="BDQ294" s="240"/>
      <c r="BDR294" s="69"/>
      <c r="BDS294" s="241"/>
      <c r="BDT294" s="242"/>
      <c r="BDU294" s="69"/>
      <c r="BDV294" s="243"/>
      <c r="BDW294" s="69"/>
      <c r="BDX294" s="244"/>
      <c r="BDY294" s="69"/>
      <c r="BDZ294" s="228"/>
      <c r="BEA294" s="229"/>
      <c r="BEB294" s="230"/>
      <c r="BEC294" s="245"/>
      <c r="BED294" s="230"/>
      <c r="BEE294" s="231"/>
      <c r="BEF294" s="232"/>
      <c r="BEG294" s="233"/>
      <c r="BEH294" s="233"/>
      <c r="BEI294" s="69"/>
      <c r="BEJ294" s="154"/>
      <c r="BEK294" s="97"/>
      <c r="BEL294" s="98"/>
      <c r="BEM294" s="97"/>
      <c r="BEN294" s="99"/>
      <c r="BEO294" s="225"/>
      <c r="BEP294" s="234"/>
      <c r="BEQ294" s="235"/>
      <c r="BER294" s="236"/>
      <c r="BES294" s="234"/>
      <c r="BET294" s="237"/>
      <c r="BEU294" s="238"/>
      <c r="BEV294" s="216"/>
      <c r="BEW294" s="239"/>
      <c r="BEX294" s="239"/>
      <c r="BEY294" s="101"/>
      <c r="BEZ294" s="81"/>
      <c r="BFA294" s="81"/>
      <c r="BFB294" s="226"/>
      <c r="BFC294" s="69"/>
      <c r="BFD294" s="240"/>
      <c r="BFE294" s="69"/>
      <c r="BFF294" s="241"/>
      <c r="BFG294" s="242"/>
      <c r="BFH294" s="69"/>
      <c r="BFI294" s="243"/>
      <c r="BFJ294" s="69"/>
      <c r="BFK294" s="244"/>
      <c r="BFL294" s="69"/>
      <c r="BFM294" s="228"/>
      <c r="BFN294" s="229"/>
      <c r="BFO294" s="230"/>
      <c r="BFP294" s="245"/>
      <c r="BFQ294" s="230"/>
      <c r="BFR294" s="231"/>
      <c r="BFS294" s="232"/>
      <c r="BFT294" s="233"/>
      <c r="BFU294" s="233"/>
      <c r="BFV294" s="69"/>
      <c r="BFW294" s="154"/>
      <c r="BFX294" s="97"/>
      <c r="BFY294" s="98"/>
      <c r="BFZ294" s="97"/>
      <c r="BGA294" s="99"/>
      <c r="BGB294" s="225"/>
      <c r="BGC294" s="234"/>
      <c r="BGD294" s="235"/>
      <c r="BGE294" s="236"/>
      <c r="BGF294" s="234"/>
      <c r="BGG294" s="237"/>
      <c r="BGH294" s="238"/>
      <c r="BGI294" s="216"/>
      <c r="BGJ294" s="239"/>
      <c r="BGK294" s="239"/>
      <c r="BGL294" s="101"/>
      <c r="BGM294" s="81"/>
      <c r="BGN294" s="81"/>
      <c r="BGO294" s="226"/>
      <c r="BGP294" s="69"/>
      <c r="BGQ294" s="240"/>
      <c r="BGR294" s="69"/>
      <c r="BGS294" s="241"/>
      <c r="BGT294" s="242"/>
      <c r="BGU294" s="69"/>
      <c r="BGV294" s="243"/>
      <c r="BGW294" s="69"/>
      <c r="BGX294" s="244"/>
      <c r="BGY294" s="69"/>
      <c r="BGZ294" s="228"/>
      <c r="BHA294" s="229"/>
      <c r="BHB294" s="230"/>
      <c r="BHC294" s="245"/>
      <c r="BHD294" s="230"/>
      <c r="BHE294" s="231"/>
      <c r="BHF294" s="232"/>
      <c r="BHG294" s="233"/>
      <c r="BHH294" s="233"/>
      <c r="BHI294" s="69"/>
      <c r="BHJ294" s="154"/>
      <c r="BHK294" s="97"/>
      <c r="BHL294" s="98"/>
      <c r="BHM294" s="97"/>
      <c r="BHN294" s="99"/>
      <c r="BHO294" s="225"/>
      <c r="BHP294" s="234"/>
      <c r="BHQ294" s="235"/>
      <c r="BHR294" s="236"/>
      <c r="BHS294" s="234"/>
      <c r="BHT294" s="237"/>
      <c r="BHU294" s="238"/>
      <c r="BHV294" s="216"/>
      <c r="BHW294" s="239"/>
      <c r="BHX294" s="239"/>
      <c r="BHY294" s="101"/>
      <c r="BHZ294" s="81"/>
      <c r="BIA294" s="81"/>
      <c r="BIB294" s="226"/>
      <c r="BIC294" s="69"/>
      <c r="BID294" s="240"/>
      <c r="BIE294" s="69"/>
      <c r="BIF294" s="241"/>
      <c r="BIG294" s="242"/>
      <c r="BIH294" s="69"/>
      <c r="BII294" s="243"/>
      <c r="BIJ294" s="69"/>
      <c r="BIK294" s="244"/>
      <c r="BIL294" s="69"/>
      <c r="BIM294" s="228"/>
      <c r="BIN294" s="229"/>
      <c r="BIO294" s="230"/>
      <c r="BIP294" s="245"/>
      <c r="BIQ294" s="230"/>
      <c r="BIR294" s="231"/>
      <c r="BIS294" s="232"/>
      <c r="BIT294" s="233"/>
      <c r="BIU294" s="233"/>
      <c r="BIV294" s="69"/>
      <c r="BIW294" s="154"/>
      <c r="BIX294" s="97"/>
      <c r="BIY294" s="98"/>
      <c r="BIZ294" s="97"/>
      <c r="BJA294" s="99"/>
      <c r="BJB294" s="225"/>
      <c r="BJC294" s="234"/>
      <c r="BJD294" s="235"/>
      <c r="BJE294" s="236"/>
      <c r="BJF294" s="234"/>
      <c r="BJG294" s="237"/>
      <c r="BJH294" s="238"/>
      <c r="BJI294" s="216"/>
      <c r="BJJ294" s="239"/>
      <c r="BJK294" s="239"/>
      <c r="BJL294" s="101"/>
      <c r="BJM294" s="81"/>
      <c r="BJN294" s="81"/>
      <c r="BJO294" s="226"/>
      <c r="BJP294" s="69"/>
      <c r="BJQ294" s="240"/>
      <c r="BJR294" s="69"/>
      <c r="BJS294" s="241"/>
      <c r="BJT294" s="242"/>
      <c r="BJU294" s="69"/>
      <c r="BJV294" s="243"/>
      <c r="BJW294" s="69"/>
      <c r="BJX294" s="244"/>
      <c r="BJY294" s="69"/>
      <c r="BJZ294" s="228"/>
      <c r="BKA294" s="229"/>
      <c r="BKB294" s="230"/>
      <c r="BKC294" s="245"/>
      <c r="BKD294" s="230"/>
      <c r="BKE294" s="231"/>
      <c r="BKF294" s="232"/>
      <c r="BKG294" s="233"/>
      <c r="BKH294" s="233"/>
      <c r="BKI294" s="69"/>
      <c r="BKJ294" s="154"/>
      <c r="BKK294" s="97"/>
      <c r="BKL294" s="98"/>
      <c r="BKM294" s="97"/>
      <c r="BKN294" s="99"/>
      <c r="BKO294" s="225"/>
      <c r="BKP294" s="234"/>
      <c r="BKQ294" s="235"/>
      <c r="BKR294" s="236"/>
      <c r="BKS294" s="234"/>
      <c r="BKT294" s="237"/>
      <c r="BKU294" s="238"/>
      <c r="BKV294" s="216"/>
      <c r="BKW294" s="239"/>
      <c r="BKX294" s="239"/>
      <c r="BKY294" s="101"/>
      <c r="BKZ294" s="81"/>
      <c r="BLA294" s="81"/>
      <c r="BLB294" s="226"/>
      <c r="BLC294" s="69"/>
      <c r="BLD294" s="240"/>
      <c r="BLE294" s="69"/>
      <c r="BLF294" s="241"/>
      <c r="BLG294" s="242"/>
      <c r="BLH294" s="69"/>
      <c r="BLI294" s="243"/>
      <c r="BLJ294" s="69"/>
      <c r="BLK294" s="244"/>
      <c r="BLL294" s="69"/>
      <c r="BLM294" s="228"/>
      <c r="BLN294" s="229"/>
      <c r="BLO294" s="230"/>
      <c r="BLP294" s="245"/>
      <c r="BLQ294" s="230"/>
      <c r="BLR294" s="231"/>
      <c r="BLS294" s="232"/>
      <c r="BLT294" s="233"/>
      <c r="BLU294" s="233"/>
      <c r="BLV294" s="69"/>
      <c r="BLW294" s="154"/>
      <c r="BLX294" s="97"/>
      <c r="BLY294" s="98"/>
      <c r="BLZ294" s="97"/>
      <c r="BMA294" s="99"/>
      <c r="BMB294" s="225"/>
      <c r="BMC294" s="234"/>
      <c r="BMD294" s="235"/>
      <c r="BME294" s="236"/>
      <c r="BMF294" s="234"/>
      <c r="BMG294" s="237"/>
      <c r="BMH294" s="238"/>
      <c r="BMI294" s="216"/>
      <c r="BMJ294" s="239"/>
      <c r="BMK294" s="239"/>
      <c r="BML294" s="101"/>
      <c r="BMM294" s="81"/>
      <c r="BMN294" s="81"/>
      <c r="BMO294" s="226"/>
      <c r="BMP294" s="69"/>
      <c r="BMQ294" s="240"/>
      <c r="BMR294" s="69"/>
      <c r="BMS294" s="241"/>
      <c r="BMT294" s="242"/>
      <c r="BMU294" s="69"/>
      <c r="BMV294" s="243"/>
      <c r="BMW294" s="69"/>
      <c r="BMX294" s="244"/>
      <c r="BMY294" s="69"/>
      <c r="BMZ294" s="228"/>
      <c r="BNA294" s="229"/>
      <c r="BNB294" s="230"/>
      <c r="BNC294" s="245"/>
      <c r="BND294" s="230"/>
      <c r="BNE294" s="231"/>
      <c r="BNF294" s="232"/>
      <c r="BNG294" s="233"/>
      <c r="BNH294" s="233"/>
      <c r="BNI294" s="69"/>
      <c r="BNJ294" s="154"/>
      <c r="BNK294" s="97"/>
      <c r="BNL294" s="98"/>
      <c r="BNM294" s="97"/>
      <c r="BNN294" s="99"/>
      <c r="BNO294" s="225"/>
      <c r="BNP294" s="234"/>
      <c r="BNQ294" s="235"/>
      <c r="BNR294" s="236"/>
      <c r="BNS294" s="234"/>
      <c r="BNT294" s="237"/>
      <c r="BNU294" s="238"/>
      <c r="BNV294" s="216"/>
      <c r="BNW294" s="239"/>
      <c r="BNX294" s="239"/>
      <c r="BNY294" s="101"/>
      <c r="BNZ294" s="81"/>
      <c r="BOA294" s="81"/>
      <c r="BOB294" s="226"/>
      <c r="BOC294" s="69"/>
      <c r="BOD294" s="240"/>
      <c r="BOE294" s="69"/>
      <c r="BOF294" s="241"/>
      <c r="BOG294" s="242"/>
      <c r="BOH294" s="69"/>
      <c r="BOI294" s="243"/>
      <c r="BOJ294" s="69"/>
      <c r="BOK294" s="244"/>
      <c r="BOL294" s="69"/>
      <c r="BOM294" s="228"/>
      <c r="BON294" s="229"/>
      <c r="BOO294" s="230"/>
      <c r="BOP294" s="245"/>
      <c r="BOQ294" s="230"/>
      <c r="BOR294" s="231"/>
      <c r="BOS294" s="232"/>
      <c r="BOT294" s="233"/>
      <c r="BOU294" s="233"/>
      <c r="BOV294" s="69"/>
      <c r="BOW294" s="154"/>
      <c r="BOX294" s="97"/>
      <c r="BOY294" s="98"/>
      <c r="BOZ294" s="97"/>
      <c r="BPA294" s="99"/>
      <c r="BPB294" s="225"/>
      <c r="BPC294" s="234"/>
      <c r="BPD294" s="235"/>
      <c r="BPE294" s="236"/>
      <c r="BPF294" s="234"/>
      <c r="BPG294" s="237"/>
      <c r="BPH294" s="238"/>
      <c r="BPI294" s="216"/>
      <c r="BPJ294" s="239"/>
      <c r="BPK294" s="239"/>
      <c r="BPL294" s="101"/>
      <c r="BPM294" s="81"/>
      <c r="BPN294" s="81"/>
      <c r="BPO294" s="226"/>
      <c r="BPP294" s="69"/>
      <c r="BPQ294" s="240"/>
      <c r="BPR294" s="69"/>
      <c r="BPS294" s="241"/>
      <c r="BPT294" s="242"/>
      <c r="BPU294" s="69"/>
      <c r="BPV294" s="243"/>
      <c r="BPW294" s="69"/>
      <c r="BPX294" s="244"/>
      <c r="BPY294" s="69"/>
      <c r="BPZ294" s="228"/>
      <c r="BQA294" s="229"/>
      <c r="BQB294" s="230"/>
      <c r="BQC294" s="245"/>
      <c r="BQD294" s="230"/>
      <c r="BQE294" s="231"/>
      <c r="BQF294" s="232"/>
      <c r="BQG294" s="233"/>
      <c r="BQH294" s="233"/>
      <c r="BQI294" s="69"/>
      <c r="BQJ294" s="154"/>
      <c r="BQK294" s="97"/>
      <c r="BQL294" s="98"/>
      <c r="BQM294" s="97"/>
      <c r="BQN294" s="99"/>
      <c r="BQO294" s="225"/>
      <c r="BQP294" s="234"/>
      <c r="BQQ294" s="235"/>
      <c r="BQR294" s="236"/>
      <c r="BQS294" s="234"/>
      <c r="BQT294" s="237"/>
      <c r="BQU294" s="238"/>
      <c r="BQV294" s="216"/>
      <c r="BQW294" s="239"/>
      <c r="BQX294" s="239"/>
      <c r="BQY294" s="101"/>
      <c r="BQZ294" s="81"/>
      <c r="BRA294" s="81"/>
      <c r="BRB294" s="226"/>
      <c r="BRC294" s="69"/>
      <c r="BRD294" s="240"/>
      <c r="BRE294" s="69"/>
      <c r="BRF294" s="241"/>
      <c r="BRG294" s="242"/>
      <c r="BRH294" s="69"/>
      <c r="BRI294" s="243"/>
      <c r="BRJ294" s="69"/>
      <c r="BRK294" s="244"/>
      <c r="BRL294" s="69"/>
      <c r="BRM294" s="228"/>
      <c r="BRN294" s="229"/>
      <c r="BRO294" s="230"/>
      <c r="BRP294" s="245"/>
      <c r="BRQ294" s="230"/>
      <c r="BRR294" s="231"/>
      <c r="BRS294" s="232"/>
      <c r="BRT294" s="233"/>
      <c r="BRU294" s="233"/>
      <c r="BRV294" s="69"/>
      <c r="BRW294" s="154"/>
      <c r="BRX294" s="97"/>
      <c r="BRY294" s="98"/>
      <c r="BRZ294" s="97"/>
      <c r="BSA294" s="99"/>
      <c r="BSB294" s="225"/>
      <c r="BSC294" s="234"/>
      <c r="BSD294" s="235"/>
      <c r="BSE294" s="236"/>
      <c r="BSF294" s="234"/>
      <c r="BSG294" s="237"/>
      <c r="BSH294" s="238"/>
      <c r="BSI294" s="216"/>
      <c r="BSJ294" s="239"/>
      <c r="BSK294" s="239"/>
      <c r="BSL294" s="101"/>
      <c r="BSM294" s="81"/>
      <c r="BSN294" s="81"/>
      <c r="BSO294" s="226"/>
      <c r="BSP294" s="69"/>
      <c r="BSQ294" s="240"/>
      <c r="BSR294" s="69"/>
      <c r="BSS294" s="241"/>
      <c r="BST294" s="242"/>
      <c r="BSU294" s="69"/>
      <c r="BSV294" s="243"/>
      <c r="BSW294" s="69"/>
      <c r="BSX294" s="244"/>
      <c r="BSY294" s="69"/>
      <c r="BSZ294" s="228"/>
      <c r="BTA294" s="229"/>
      <c r="BTB294" s="230"/>
      <c r="BTC294" s="245"/>
      <c r="BTD294" s="230"/>
      <c r="BTE294" s="231"/>
      <c r="BTF294" s="232"/>
      <c r="BTG294" s="233"/>
      <c r="BTH294" s="233"/>
      <c r="BTI294" s="69"/>
      <c r="BTJ294" s="154"/>
      <c r="BTK294" s="97"/>
      <c r="BTL294" s="98"/>
      <c r="BTM294" s="97"/>
      <c r="BTN294" s="99"/>
      <c r="BTO294" s="225"/>
      <c r="BTP294" s="234"/>
      <c r="BTQ294" s="235"/>
      <c r="BTR294" s="236"/>
      <c r="BTS294" s="234"/>
      <c r="BTT294" s="237"/>
      <c r="BTU294" s="238"/>
      <c r="BTV294" s="216"/>
      <c r="BTW294" s="239"/>
      <c r="BTX294" s="239"/>
      <c r="BTY294" s="101"/>
      <c r="BTZ294" s="81"/>
      <c r="BUA294" s="81"/>
      <c r="BUB294" s="226"/>
      <c r="BUC294" s="69"/>
      <c r="BUD294" s="240"/>
      <c r="BUE294" s="69"/>
      <c r="BUF294" s="241"/>
      <c r="BUG294" s="242"/>
      <c r="BUH294" s="69"/>
      <c r="BUI294" s="243"/>
      <c r="BUJ294" s="69"/>
      <c r="BUK294" s="244"/>
      <c r="BUL294" s="69"/>
      <c r="BUM294" s="228"/>
      <c r="BUN294" s="229"/>
      <c r="BUO294" s="230"/>
      <c r="BUP294" s="245"/>
      <c r="BUQ294" s="230"/>
      <c r="BUR294" s="231"/>
      <c r="BUS294" s="232"/>
      <c r="BUT294" s="233"/>
      <c r="BUU294" s="233"/>
      <c r="BUV294" s="69"/>
      <c r="BUW294" s="154"/>
      <c r="BUX294" s="97"/>
      <c r="BUY294" s="98"/>
      <c r="BUZ294" s="97"/>
      <c r="BVA294" s="99"/>
      <c r="BVB294" s="225"/>
      <c r="BVC294" s="234"/>
      <c r="BVD294" s="235"/>
      <c r="BVE294" s="236"/>
      <c r="BVF294" s="234"/>
      <c r="BVG294" s="237"/>
      <c r="BVH294" s="238"/>
      <c r="BVI294" s="216"/>
      <c r="BVJ294" s="239"/>
      <c r="BVK294" s="239"/>
      <c r="BVL294" s="101"/>
      <c r="BVM294" s="81"/>
      <c r="BVN294" s="81"/>
      <c r="BVO294" s="226"/>
      <c r="BVP294" s="69"/>
      <c r="BVQ294" s="240"/>
      <c r="BVR294" s="69"/>
      <c r="BVS294" s="241"/>
      <c r="BVT294" s="242"/>
      <c r="BVU294" s="69"/>
      <c r="BVV294" s="243"/>
      <c r="BVW294" s="69"/>
      <c r="BVX294" s="244"/>
      <c r="BVY294" s="69"/>
      <c r="BVZ294" s="228"/>
      <c r="BWA294" s="229"/>
      <c r="BWB294" s="230"/>
      <c r="BWC294" s="245"/>
      <c r="BWD294" s="230"/>
      <c r="BWE294" s="231"/>
      <c r="BWF294" s="232"/>
      <c r="BWG294" s="233"/>
      <c r="BWH294" s="233"/>
      <c r="BWI294" s="69"/>
      <c r="BWJ294" s="154"/>
      <c r="BWK294" s="97"/>
      <c r="BWL294" s="98"/>
      <c r="BWM294" s="97"/>
      <c r="BWN294" s="99"/>
      <c r="BWO294" s="225"/>
      <c r="BWP294" s="234"/>
      <c r="BWQ294" s="235"/>
      <c r="BWR294" s="236"/>
      <c r="BWS294" s="234"/>
      <c r="BWT294" s="237"/>
      <c r="BWU294" s="238"/>
      <c r="BWV294" s="216"/>
      <c r="BWW294" s="239"/>
      <c r="BWX294" s="239"/>
      <c r="BWY294" s="101"/>
      <c r="BWZ294" s="81"/>
      <c r="BXA294" s="81"/>
      <c r="BXB294" s="226"/>
      <c r="BXC294" s="69"/>
      <c r="BXD294" s="240"/>
      <c r="BXE294" s="69"/>
      <c r="BXF294" s="241"/>
      <c r="BXG294" s="242"/>
      <c r="BXH294" s="69"/>
      <c r="BXI294" s="243"/>
      <c r="BXJ294" s="69"/>
      <c r="BXK294" s="244"/>
      <c r="BXL294" s="69"/>
      <c r="BXM294" s="228"/>
      <c r="BXN294" s="229"/>
      <c r="BXO294" s="230"/>
      <c r="BXP294" s="245"/>
      <c r="BXQ294" s="230"/>
      <c r="BXR294" s="231"/>
      <c r="BXS294" s="232"/>
      <c r="BXT294" s="233"/>
      <c r="BXU294" s="233"/>
      <c r="BXV294" s="69"/>
      <c r="BXW294" s="154"/>
      <c r="BXX294" s="97"/>
      <c r="BXY294" s="98"/>
      <c r="BXZ294" s="97"/>
      <c r="BYA294" s="99"/>
      <c r="BYB294" s="225"/>
      <c r="BYC294" s="234"/>
      <c r="BYD294" s="235"/>
      <c r="BYE294" s="236"/>
      <c r="BYF294" s="234"/>
      <c r="BYG294" s="237"/>
      <c r="BYH294" s="238"/>
      <c r="BYI294" s="216"/>
      <c r="BYJ294" s="239"/>
      <c r="BYK294" s="239"/>
      <c r="BYL294" s="101"/>
      <c r="BYM294" s="81"/>
      <c r="BYN294" s="81"/>
      <c r="BYO294" s="226"/>
      <c r="BYP294" s="69"/>
      <c r="BYQ294" s="240"/>
      <c r="BYR294" s="69"/>
      <c r="BYS294" s="241"/>
      <c r="BYT294" s="242"/>
      <c r="BYU294" s="69"/>
      <c r="BYV294" s="243"/>
      <c r="BYW294" s="69"/>
      <c r="BYX294" s="244"/>
      <c r="BYY294" s="69"/>
      <c r="BYZ294" s="228"/>
      <c r="BZA294" s="229"/>
      <c r="BZB294" s="230"/>
      <c r="BZC294" s="245"/>
      <c r="BZD294" s="230"/>
      <c r="BZE294" s="231"/>
      <c r="BZF294" s="232"/>
      <c r="BZG294" s="233"/>
      <c r="BZH294" s="233"/>
      <c r="BZI294" s="69"/>
      <c r="BZJ294" s="154"/>
      <c r="BZK294" s="97"/>
      <c r="BZL294" s="98"/>
      <c r="BZM294" s="97"/>
      <c r="BZN294" s="99"/>
      <c r="BZO294" s="225"/>
      <c r="BZP294" s="234"/>
      <c r="BZQ294" s="235"/>
      <c r="BZR294" s="236"/>
      <c r="BZS294" s="234"/>
      <c r="BZT294" s="237"/>
      <c r="BZU294" s="238"/>
      <c r="BZV294" s="216"/>
      <c r="BZW294" s="239"/>
      <c r="BZX294" s="239"/>
      <c r="BZY294" s="101"/>
      <c r="BZZ294" s="81"/>
      <c r="CAA294" s="81"/>
      <c r="CAB294" s="226"/>
      <c r="CAC294" s="69"/>
      <c r="CAD294" s="240"/>
      <c r="CAE294" s="69"/>
      <c r="CAF294" s="241"/>
      <c r="CAG294" s="242"/>
      <c r="CAH294" s="69"/>
      <c r="CAI294" s="243"/>
      <c r="CAJ294" s="69"/>
      <c r="CAK294" s="244"/>
      <c r="CAL294" s="69"/>
      <c r="CAM294" s="228"/>
      <c r="CAN294" s="229"/>
      <c r="CAO294" s="230"/>
      <c r="CAP294" s="245"/>
      <c r="CAQ294" s="230"/>
      <c r="CAR294" s="231"/>
      <c r="CAS294" s="232"/>
      <c r="CAT294" s="233"/>
      <c r="CAU294" s="233"/>
      <c r="CAV294" s="69"/>
      <c r="CAW294" s="154"/>
      <c r="CAX294" s="97"/>
      <c r="CAY294" s="98"/>
      <c r="CAZ294" s="97"/>
      <c r="CBA294" s="99"/>
      <c r="CBB294" s="225"/>
      <c r="CBC294" s="234"/>
      <c r="CBD294" s="235"/>
      <c r="CBE294" s="236"/>
      <c r="CBF294" s="234"/>
      <c r="CBG294" s="237"/>
      <c r="CBH294" s="238"/>
      <c r="CBI294" s="216"/>
      <c r="CBJ294" s="239"/>
      <c r="CBK294" s="239"/>
      <c r="CBL294" s="101"/>
      <c r="CBM294" s="81"/>
      <c r="CBN294" s="81"/>
      <c r="CBO294" s="226"/>
      <c r="CBP294" s="69"/>
      <c r="CBQ294" s="240"/>
      <c r="CBR294" s="69"/>
      <c r="CBS294" s="241"/>
      <c r="CBT294" s="242"/>
      <c r="CBU294" s="69"/>
      <c r="CBV294" s="243"/>
      <c r="CBW294" s="69"/>
      <c r="CBX294" s="244"/>
      <c r="CBY294" s="69"/>
      <c r="CBZ294" s="228"/>
      <c r="CCA294" s="229"/>
      <c r="CCB294" s="230"/>
      <c r="CCC294" s="245"/>
      <c r="CCD294" s="230"/>
      <c r="CCE294" s="231"/>
      <c r="CCF294" s="232"/>
      <c r="CCG294" s="233"/>
      <c r="CCH294" s="233"/>
      <c r="CCI294" s="69"/>
      <c r="CCJ294" s="154"/>
      <c r="CCK294" s="97"/>
      <c r="CCL294" s="98"/>
      <c r="CCM294" s="97"/>
      <c r="CCN294" s="99"/>
      <c r="CCO294" s="225"/>
      <c r="CCP294" s="234"/>
      <c r="CCQ294" s="235"/>
      <c r="CCR294" s="236"/>
      <c r="CCS294" s="234"/>
      <c r="CCT294" s="237"/>
      <c r="CCU294" s="238"/>
      <c r="CCV294" s="216"/>
      <c r="CCW294" s="239"/>
      <c r="CCX294" s="239"/>
      <c r="CCY294" s="101"/>
      <c r="CCZ294" s="81"/>
      <c r="CDA294" s="81"/>
      <c r="CDB294" s="226"/>
      <c r="CDC294" s="69"/>
      <c r="CDD294" s="240"/>
      <c r="CDE294" s="69"/>
      <c r="CDF294" s="241"/>
      <c r="CDG294" s="242"/>
      <c r="CDH294" s="69"/>
      <c r="CDI294" s="243"/>
      <c r="CDJ294" s="69"/>
      <c r="CDK294" s="244"/>
      <c r="CDL294" s="69"/>
      <c r="CDM294" s="228"/>
      <c r="CDN294" s="229"/>
      <c r="CDO294" s="230"/>
      <c r="CDP294" s="245"/>
      <c r="CDQ294" s="230"/>
      <c r="CDR294" s="231"/>
      <c r="CDS294" s="232"/>
      <c r="CDT294" s="233"/>
      <c r="CDU294" s="233"/>
      <c r="CDV294" s="69"/>
      <c r="CDW294" s="154"/>
      <c r="CDX294" s="97"/>
      <c r="CDY294" s="98"/>
      <c r="CDZ294" s="97"/>
      <c r="CEA294" s="99"/>
      <c r="CEB294" s="225"/>
      <c r="CEC294" s="234"/>
      <c r="CED294" s="235"/>
      <c r="CEE294" s="236"/>
      <c r="CEF294" s="234"/>
      <c r="CEG294" s="237"/>
      <c r="CEH294" s="238"/>
      <c r="CEI294" s="216"/>
      <c r="CEJ294" s="239"/>
      <c r="CEK294" s="239"/>
      <c r="CEL294" s="101"/>
      <c r="CEM294" s="81"/>
      <c r="CEN294" s="81"/>
      <c r="CEO294" s="226"/>
      <c r="CEP294" s="69"/>
      <c r="CEQ294" s="240"/>
      <c r="CER294" s="69"/>
      <c r="CES294" s="241"/>
      <c r="CET294" s="242"/>
      <c r="CEU294" s="69"/>
      <c r="CEV294" s="243"/>
      <c r="CEW294" s="69"/>
      <c r="CEX294" s="244"/>
      <c r="CEY294" s="69"/>
      <c r="CEZ294" s="228"/>
      <c r="CFA294" s="229"/>
      <c r="CFB294" s="230"/>
      <c r="CFC294" s="245"/>
      <c r="CFD294" s="230"/>
      <c r="CFE294" s="231"/>
      <c r="CFF294" s="232"/>
      <c r="CFG294" s="233"/>
      <c r="CFH294" s="233"/>
      <c r="CFI294" s="69"/>
      <c r="CFJ294" s="154"/>
      <c r="CFK294" s="97"/>
      <c r="CFL294" s="98"/>
      <c r="CFM294" s="97"/>
      <c r="CFN294" s="99"/>
      <c r="CFO294" s="225"/>
      <c r="CFP294" s="234"/>
      <c r="CFQ294" s="235"/>
      <c r="CFR294" s="236"/>
      <c r="CFS294" s="234"/>
      <c r="CFT294" s="237"/>
      <c r="CFU294" s="238"/>
      <c r="CFV294" s="216"/>
      <c r="CFW294" s="239"/>
      <c r="CFX294" s="239"/>
      <c r="CFY294" s="101"/>
      <c r="CFZ294" s="81"/>
      <c r="CGA294" s="81"/>
      <c r="CGB294" s="226"/>
      <c r="CGC294" s="69"/>
      <c r="CGD294" s="240"/>
      <c r="CGE294" s="69"/>
      <c r="CGF294" s="241"/>
      <c r="CGG294" s="242"/>
      <c r="CGH294" s="69"/>
      <c r="CGI294" s="243"/>
      <c r="CGJ294" s="69"/>
      <c r="CGK294" s="244"/>
      <c r="CGL294" s="69"/>
      <c r="CGM294" s="228"/>
      <c r="CGN294" s="229"/>
      <c r="CGO294" s="230"/>
      <c r="CGP294" s="245"/>
      <c r="CGQ294" s="230"/>
      <c r="CGR294" s="231"/>
      <c r="CGS294" s="232"/>
      <c r="CGT294" s="233"/>
      <c r="CGU294" s="233"/>
      <c r="CGV294" s="69"/>
      <c r="CGW294" s="154"/>
      <c r="CGX294" s="97"/>
      <c r="CGY294" s="98"/>
      <c r="CGZ294" s="97"/>
      <c r="CHA294" s="99"/>
      <c r="CHB294" s="225"/>
      <c r="CHC294" s="234"/>
      <c r="CHD294" s="235"/>
      <c r="CHE294" s="236"/>
      <c r="CHF294" s="234"/>
      <c r="CHG294" s="237"/>
      <c r="CHH294" s="238"/>
      <c r="CHI294" s="216"/>
      <c r="CHJ294" s="239"/>
      <c r="CHK294" s="239"/>
      <c r="CHL294" s="101"/>
      <c r="CHM294" s="81"/>
      <c r="CHN294" s="81"/>
      <c r="CHO294" s="226"/>
      <c r="CHP294" s="69"/>
      <c r="CHQ294" s="240"/>
      <c r="CHR294" s="69"/>
      <c r="CHS294" s="241"/>
      <c r="CHT294" s="242"/>
      <c r="CHU294" s="69"/>
      <c r="CHV294" s="243"/>
      <c r="CHW294" s="69"/>
      <c r="CHX294" s="244"/>
      <c r="CHY294" s="69"/>
      <c r="CHZ294" s="228"/>
      <c r="CIA294" s="229"/>
      <c r="CIB294" s="230"/>
      <c r="CIC294" s="245"/>
      <c r="CID294" s="230"/>
      <c r="CIE294" s="231"/>
      <c r="CIF294" s="232"/>
      <c r="CIG294" s="233"/>
      <c r="CIH294" s="233"/>
      <c r="CII294" s="69"/>
      <c r="CIJ294" s="154"/>
      <c r="CIK294" s="97"/>
      <c r="CIL294" s="98"/>
      <c r="CIM294" s="97"/>
      <c r="CIN294" s="99"/>
      <c r="CIO294" s="225"/>
      <c r="CIP294" s="234"/>
      <c r="CIQ294" s="235"/>
      <c r="CIR294" s="236"/>
      <c r="CIS294" s="234"/>
      <c r="CIT294" s="237"/>
      <c r="CIU294" s="238"/>
      <c r="CIV294" s="216"/>
      <c r="CIW294" s="239"/>
      <c r="CIX294" s="239"/>
      <c r="CIY294" s="101"/>
      <c r="CIZ294" s="81"/>
      <c r="CJA294" s="81"/>
      <c r="CJB294" s="226"/>
      <c r="CJC294" s="69"/>
      <c r="CJD294" s="240"/>
      <c r="CJE294" s="69"/>
      <c r="CJF294" s="241"/>
      <c r="CJG294" s="242"/>
      <c r="CJH294" s="69"/>
      <c r="CJI294" s="243"/>
      <c r="CJJ294" s="69"/>
      <c r="CJK294" s="244"/>
      <c r="CJL294" s="69"/>
      <c r="CJM294" s="228"/>
      <c r="CJN294" s="229"/>
      <c r="CJO294" s="230"/>
      <c r="CJP294" s="245"/>
      <c r="CJQ294" s="230"/>
      <c r="CJR294" s="231"/>
      <c r="CJS294" s="232"/>
      <c r="CJT294" s="233"/>
      <c r="CJU294" s="233"/>
      <c r="CJV294" s="69"/>
      <c r="CJW294" s="154"/>
      <c r="CJX294" s="97"/>
      <c r="CJY294" s="98"/>
      <c r="CJZ294" s="97"/>
      <c r="CKA294" s="99"/>
      <c r="CKB294" s="225"/>
      <c r="CKC294" s="234"/>
      <c r="CKD294" s="235"/>
      <c r="CKE294" s="236"/>
      <c r="CKF294" s="234"/>
      <c r="CKG294" s="237"/>
      <c r="CKH294" s="238"/>
      <c r="CKI294" s="216"/>
      <c r="CKJ294" s="239"/>
      <c r="CKK294" s="239"/>
      <c r="CKL294" s="101"/>
      <c r="CKM294" s="81"/>
      <c r="CKN294" s="81"/>
      <c r="CKO294" s="226"/>
      <c r="CKP294" s="69"/>
      <c r="CKQ294" s="240"/>
      <c r="CKR294" s="69"/>
      <c r="CKS294" s="241"/>
      <c r="CKT294" s="242"/>
      <c r="CKU294" s="69"/>
      <c r="CKV294" s="243"/>
      <c r="CKW294" s="69"/>
      <c r="CKX294" s="244"/>
      <c r="CKY294" s="69"/>
      <c r="CKZ294" s="228"/>
      <c r="CLA294" s="229"/>
      <c r="CLB294" s="230"/>
      <c r="CLC294" s="245"/>
      <c r="CLD294" s="230"/>
      <c r="CLE294" s="231"/>
      <c r="CLF294" s="232"/>
      <c r="CLG294" s="233"/>
      <c r="CLH294" s="233"/>
      <c r="CLI294" s="69"/>
      <c r="CLJ294" s="154"/>
      <c r="CLK294" s="97"/>
      <c r="CLL294" s="98"/>
      <c r="CLM294" s="97"/>
      <c r="CLN294" s="99"/>
      <c r="CLO294" s="225"/>
      <c r="CLP294" s="234"/>
      <c r="CLQ294" s="235"/>
      <c r="CLR294" s="236"/>
      <c r="CLS294" s="234"/>
      <c r="CLT294" s="237"/>
      <c r="CLU294" s="238"/>
      <c r="CLV294" s="216"/>
      <c r="CLW294" s="239"/>
      <c r="CLX294" s="239"/>
      <c r="CLY294" s="101"/>
      <c r="CLZ294" s="81"/>
      <c r="CMA294" s="81"/>
      <c r="CMB294" s="226"/>
      <c r="CMC294" s="69"/>
      <c r="CMD294" s="240"/>
      <c r="CME294" s="69"/>
      <c r="CMF294" s="241"/>
      <c r="CMG294" s="242"/>
      <c r="CMH294" s="69"/>
      <c r="CMI294" s="243"/>
      <c r="CMJ294" s="69"/>
      <c r="CMK294" s="244"/>
      <c r="CML294" s="69"/>
      <c r="CMM294" s="228"/>
      <c r="CMN294" s="229"/>
      <c r="CMO294" s="230"/>
      <c r="CMP294" s="245"/>
      <c r="CMQ294" s="230"/>
      <c r="CMR294" s="231"/>
      <c r="CMS294" s="232"/>
      <c r="CMT294" s="233"/>
      <c r="CMU294" s="233"/>
      <c r="CMV294" s="69"/>
      <c r="CMW294" s="154"/>
      <c r="CMX294" s="97"/>
      <c r="CMY294" s="98"/>
      <c r="CMZ294" s="97"/>
      <c r="CNA294" s="99"/>
      <c r="CNB294" s="225"/>
      <c r="CNC294" s="234"/>
      <c r="CND294" s="235"/>
      <c r="CNE294" s="236"/>
      <c r="CNF294" s="234"/>
      <c r="CNG294" s="237"/>
      <c r="CNH294" s="238"/>
      <c r="CNI294" s="216"/>
      <c r="CNJ294" s="239"/>
      <c r="CNK294" s="239"/>
      <c r="CNL294" s="101"/>
      <c r="CNM294" s="81"/>
      <c r="CNN294" s="81"/>
      <c r="CNO294" s="226"/>
      <c r="CNP294" s="69"/>
      <c r="CNQ294" s="240"/>
      <c r="CNR294" s="69"/>
      <c r="CNS294" s="241"/>
      <c r="CNT294" s="242"/>
      <c r="CNU294" s="69"/>
      <c r="CNV294" s="243"/>
      <c r="CNW294" s="69"/>
      <c r="CNX294" s="244"/>
      <c r="CNY294" s="69"/>
      <c r="CNZ294" s="228"/>
      <c r="COA294" s="229"/>
      <c r="COB294" s="230"/>
      <c r="COC294" s="245"/>
      <c r="COD294" s="230"/>
      <c r="COE294" s="231"/>
      <c r="COF294" s="232"/>
      <c r="COG294" s="233"/>
      <c r="COH294" s="233"/>
      <c r="COI294" s="69"/>
      <c r="COJ294" s="154"/>
      <c r="COK294" s="97"/>
      <c r="COL294" s="98"/>
      <c r="COM294" s="97"/>
      <c r="CON294" s="99"/>
      <c r="COO294" s="225"/>
      <c r="COP294" s="234"/>
      <c r="COQ294" s="235"/>
      <c r="COR294" s="236"/>
      <c r="COS294" s="234"/>
      <c r="COT294" s="237"/>
      <c r="COU294" s="238"/>
      <c r="COV294" s="216"/>
      <c r="COW294" s="239"/>
      <c r="COX294" s="239"/>
      <c r="COY294" s="101"/>
      <c r="COZ294" s="81"/>
      <c r="CPA294" s="81"/>
      <c r="CPB294" s="226"/>
      <c r="CPC294" s="69"/>
      <c r="CPD294" s="240"/>
      <c r="CPE294" s="69"/>
      <c r="CPF294" s="241"/>
      <c r="CPG294" s="242"/>
      <c r="CPH294" s="69"/>
      <c r="CPI294" s="243"/>
      <c r="CPJ294" s="69"/>
      <c r="CPK294" s="244"/>
      <c r="CPL294" s="69"/>
      <c r="CPM294" s="228"/>
      <c r="CPN294" s="229"/>
      <c r="CPO294" s="230"/>
      <c r="CPP294" s="245"/>
      <c r="CPQ294" s="230"/>
      <c r="CPR294" s="231"/>
      <c r="CPS294" s="232"/>
      <c r="CPT294" s="233"/>
      <c r="CPU294" s="233"/>
      <c r="CPV294" s="69"/>
      <c r="CPW294" s="154"/>
      <c r="CPX294" s="97"/>
      <c r="CPY294" s="98"/>
      <c r="CPZ294" s="97"/>
      <c r="CQA294" s="99"/>
      <c r="CQB294" s="225"/>
      <c r="CQC294" s="234"/>
      <c r="CQD294" s="235"/>
      <c r="CQE294" s="236"/>
      <c r="CQF294" s="234"/>
      <c r="CQG294" s="237"/>
      <c r="CQH294" s="238"/>
      <c r="CQI294" s="216"/>
      <c r="CQJ294" s="239"/>
      <c r="CQK294" s="239"/>
      <c r="CQL294" s="101"/>
      <c r="CQM294" s="81"/>
      <c r="CQN294" s="81"/>
      <c r="CQO294" s="226"/>
      <c r="CQP294" s="69"/>
      <c r="CQQ294" s="240"/>
      <c r="CQR294" s="69"/>
      <c r="CQS294" s="241"/>
      <c r="CQT294" s="242"/>
      <c r="CQU294" s="69"/>
      <c r="CQV294" s="243"/>
      <c r="CQW294" s="69"/>
      <c r="CQX294" s="244"/>
      <c r="CQY294" s="69"/>
      <c r="CQZ294" s="228"/>
      <c r="CRA294" s="229"/>
      <c r="CRB294" s="230"/>
      <c r="CRC294" s="245"/>
      <c r="CRD294" s="230"/>
      <c r="CRE294" s="231"/>
      <c r="CRF294" s="232"/>
      <c r="CRG294" s="233"/>
      <c r="CRH294" s="233"/>
      <c r="CRI294" s="69"/>
      <c r="CRJ294" s="154"/>
      <c r="CRK294" s="97"/>
      <c r="CRL294" s="98"/>
      <c r="CRM294" s="97"/>
      <c r="CRN294" s="99"/>
      <c r="CRO294" s="225"/>
      <c r="CRP294" s="234"/>
      <c r="CRQ294" s="235"/>
      <c r="CRR294" s="236"/>
      <c r="CRS294" s="234"/>
      <c r="CRT294" s="237"/>
      <c r="CRU294" s="238"/>
      <c r="CRV294" s="216"/>
      <c r="CRW294" s="239"/>
      <c r="CRX294" s="239"/>
      <c r="CRY294" s="101"/>
      <c r="CRZ294" s="81"/>
      <c r="CSA294" s="81"/>
      <c r="CSB294" s="226"/>
      <c r="CSC294" s="69"/>
      <c r="CSD294" s="240"/>
      <c r="CSE294" s="69"/>
      <c r="CSF294" s="241"/>
      <c r="CSG294" s="242"/>
      <c r="CSH294" s="69"/>
      <c r="CSI294" s="243"/>
      <c r="CSJ294" s="69"/>
      <c r="CSK294" s="244"/>
      <c r="CSL294" s="69"/>
      <c r="CSM294" s="228"/>
      <c r="CSN294" s="229"/>
      <c r="CSO294" s="230"/>
      <c r="CSP294" s="245"/>
      <c r="CSQ294" s="230"/>
      <c r="CSR294" s="231"/>
      <c r="CSS294" s="232"/>
      <c r="CST294" s="233"/>
      <c r="CSU294" s="233"/>
      <c r="CSV294" s="69"/>
      <c r="CSW294" s="154"/>
      <c r="CSX294" s="97"/>
      <c r="CSY294" s="98"/>
      <c r="CSZ294" s="97"/>
      <c r="CTA294" s="99"/>
      <c r="CTB294" s="225"/>
      <c r="CTC294" s="234"/>
      <c r="CTD294" s="235"/>
      <c r="CTE294" s="236"/>
      <c r="CTF294" s="234"/>
      <c r="CTG294" s="237"/>
      <c r="CTH294" s="238"/>
      <c r="CTI294" s="216"/>
      <c r="CTJ294" s="239"/>
      <c r="CTK294" s="239"/>
      <c r="CTL294" s="101"/>
      <c r="CTM294" s="81"/>
      <c r="CTN294" s="81"/>
      <c r="CTO294" s="226"/>
      <c r="CTP294" s="69"/>
      <c r="CTQ294" s="240"/>
      <c r="CTR294" s="69"/>
      <c r="CTS294" s="241"/>
      <c r="CTT294" s="242"/>
      <c r="CTU294" s="69"/>
      <c r="CTV294" s="243"/>
      <c r="CTW294" s="69"/>
      <c r="CTX294" s="244"/>
      <c r="CTY294" s="69"/>
      <c r="CTZ294" s="228"/>
      <c r="CUA294" s="229"/>
      <c r="CUB294" s="230"/>
      <c r="CUC294" s="245"/>
      <c r="CUD294" s="230"/>
      <c r="CUE294" s="231"/>
      <c r="CUF294" s="232"/>
      <c r="CUG294" s="233"/>
      <c r="CUH294" s="233"/>
      <c r="CUI294" s="69"/>
      <c r="CUJ294" s="154"/>
      <c r="CUK294" s="97"/>
      <c r="CUL294" s="98"/>
      <c r="CUM294" s="97"/>
      <c r="CUN294" s="99"/>
      <c r="CUO294" s="225"/>
      <c r="CUP294" s="234"/>
      <c r="CUQ294" s="235"/>
      <c r="CUR294" s="236"/>
      <c r="CUS294" s="234"/>
      <c r="CUT294" s="237"/>
      <c r="CUU294" s="238"/>
      <c r="CUV294" s="216"/>
      <c r="CUW294" s="239"/>
      <c r="CUX294" s="239"/>
      <c r="CUY294" s="101"/>
      <c r="CUZ294" s="81"/>
      <c r="CVA294" s="81"/>
      <c r="CVB294" s="226"/>
      <c r="CVC294" s="69"/>
      <c r="CVD294" s="240"/>
      <c r="CVE294" s="69"/>
      <c r="CVF294" s="241"/>
      <c r="CVG294" s="242"/>
      <c r="CVH294" s="69"/>
      <c r="CVI294" s="243"/>
      <c r="CVJ294" s="69"/>
      <c r="CVK294" s="244"/>
      <c r="CVL294" s="69"/>
      <c r="CVM294" s="228"/>
      <c r="CVN294" s="229"/>
      <c r="CVO294" s="230"/>
      <c r="CVP294" s="245"/>
      <c r="CVQ294" s="230"/>
      <c r="CVR294" s="231"/>
      <c r="CVS294" s="232"/>
      <c r="CVT294" s="233"/>
      <c r="CVU294" s="233"/>
      <c r="CVV294" s="69"/>
      <c r="CVW294" s="154"/>
      <c r="CVX294" s="97"/>
      <c r="CVY294" s="98"/>
      <c r="CVZ294" s="97"/>
      <c r="CWA294" s="99"/>
      <c r="CWB294" s="225"/>
      <c r="CWC294" s="234"/>
      <c r="CWD294" s="235"/>
      <c r="CWE294" s="236"/>
      <c r="CWF294" s="234"/>
      <c r="CWG294" s="237"/>
      <c r="CWH294" s="238"/>
      <c r="CWI294" s="216"/>
      <c r="CWJ294" s="239"/>
      <c r="CWK294" s="239"/>
      <c r="CWL294" s="101"/>
      <c r="CWM294" s="81"/>
      <c r="CWN294" s="81"/>
      <c r="CWO294" s="226"/>
      <c r="CWP294" s="69"/>
      <c r="CWQ294" s="240"/>
      <c r="CWR294" s="69"/>
      <c r="CWS294" s="241"/>
      <c r="CWT294" s="242"/>
      <c r="CWU294" s="69"/>
      <c r="CWV294" s="243"/>
      <c r="CWW294" s="69"/>
      <c r="CWX294" s="244"/>
      <c r="CWY294" s="69"/>
      <c r="CWZ294" s="228"/>
      <c r="CXA294" s="229"/>
      <c r="CXB294" s="230"/>
      <c r="CXC294" s="245"/>
      <c r="CXD294" s="230"/>
      <c r="CXE294" s="231"/>
      <c r="CXF294" s="232"/>
      <c r="CXG294" s="233"/>
      <c r="CXH294" s="233"/>
      <c r="CXI294" s="69"/>
      <c r="CXJ294" s="154"/>
      <c r="CXK294" s="97"/>
      <c r="CXL294" s="98"/>
      <c r="CXM294" s="97"/>
      <c r="CXN294" s="99"/>
      <c r="CXO294" s="225"/>
      <c r="CXP294" s="234"/>
      <c r="CXQ294" s="235"/>
      <c r="CXR294" s="236"/>
      <c r="CXS294" s="234"/>
      <c r="CXT294" s="237"/>
      <c r="CXU294" s="238"/>
      <c r="CXV294" s="216"/>
      <c r="CXW294" s="239"/>
      <c r="CXX294" s="239"/>
      <c r="CXY294" s="101"/>
      <c r="CXZ294" s="81"/>
      <c r="CYA294" s="81"/>
      <c r="CYB294" s="226"/>
      <c r="CYC294" s="69"/>
      <c r="CYD294" s="240"/>
      <c r="CYE294" s="69"/>
      <c r="CYF294" s="241"/>
      <c r="CYG294" s="242"/>
      <c r="CYH294" s="69"/>
      <c r="CYI294" s="243"/>
      <c r="CYJ294" s="69"/>
      <c r="CYK294" s="244"/>
      <c r="CYL294" s="69"/>
      <c r="CYM294" s="228"/>
      <c r="CYN294" s="229"/>
      <c r="CYO294" s="230"/>
      <c r="CYP294" s="245"/>
      <c r="CYQ294" s="230"/>
      <c r="CYR294" s="231"/>
      <c r="CYS294" s="232"/>
      <c r="CYT294" s="233"/>
      <c r="CYU294" s="233"/>
      <c r="CYV294" s="69"/>
      <c r="CYW294" s="154"/>
      <c r="CYX294" s="97"/>
      <c r="CYY294" s="98"/>
      <c r="CYZ294" s="97"/>
      <c r="CZA294" s="99"/>
      <c r="CZB294" s="225"/>
      <c r="CZC294" s="234"/>
      <c r="CZD294" s="235"/>
      <c r="CZE294" s="236"/>
      <c r="CZF294" s="234"/>
      <c r="CZG294" s="237"/>
      <c r="CZH294" s="238"/>
      <c r="CZI294" s="216"/>
      <c r="CZJ294" s="239"/>
      <c r="CZK294" s="239"/>
      <c r="CZL294" s="101"/>
      <c r="CZM294" s="81"/>
      <c r="CZN294" s="81"/>
      <c r="CZO294" s="226"/>
      <c r="CZP294" s="69"/>
      <c r="CZQ294" s="240"/>
      <c r="CZR294" s="69"/>
      <c r="CZS294" s="241"/>
      <c r="CZT294" s="242"/>
      <c r="CZU294" s="69"/>
      <c r="CZV294" s="243"/>
      <c r="CZW294" s="69"/>
      <c r="CZX294" s="244"/>
      <c r="CZY294" s="69"/>
      <c r="CZZ294" s="228"/>
      <c r="DAA294" s="229"/>
      <c r="DAB294" s="230"/>
      <c r="DAC294" s="245"/>
      <c r="DAD294" s="230"/>
      <c r="DAE294" s="231"/>
      <c r="DAF294" s="232"/>
      <c r="DAG294" s="233"/>
      <c r="DAH294" s="233"/>
      <c r="DAI294" s="69"/>
      <c r="DAJ294" s="154"/>
      <c r="DAK294" s="97"/>
      <c r="DAL294" s="98"/>
      <c r="DAM294" s="97"/>
      <c r="DAN294" s="99"/>
      <c r="DAO294" s="225"/>
      <c r="DAP294" s="234"/>
      <c r="DAQ294" s="235"/>
      <c r="DAR294" s="236"/>
      <c r="DAS294" s="234"/>
      <c r="DAT294" s="237"/>
      <c r="DAU294" s="238"/>
      <c r="DAV294" s="216"/>
      <c r="DAW294" s="239"/>
      <c r="DAX294" s="239"/>
      <c r="DAY294" s="101"/>
      <c r="DAZ294" s="81"/>
      <c r="DBA294" s="81"/>
      <c r="DBB294" s="226"/>
      <c r="DBC294" s="69"/>
      <c r="DBD294" s="240"/>
      <c r="DBE294" s="69"/>
      <c r="DBF294" s="241"/>
      <c r="DBG294" s="242"/>
      <c r="DBH294" s="69"/>
      <c r="DBI294" s="243"/>
      <c r="DBJ294" s="69"/>
      <c r="DBK294" s="244"/>
      <c r="DBL294" s="69"/>
      <c r="DBM294" s="228"/>
      <c r="DBN294" s="229"/>
      <c r="DBO294" s="230"/>
      <c r="DBP294" s="245"/>
      <c r="DBQ294" s="230"/>
      <c r="DBR294" s="231"/>
      <c r="DBS294" s="232"/>
      <c r="DBT294" s="233"/>
      <c r="DBU294" s="233"/>
      <c r="DBV294" s="69"/>
      <c r="DBW294" s="154"/>
      <c r="DBX294" s="97"/>
      <c r="DBY294" s="98"/>
      <c r="DBZ294" s="97"/>
      <c r="DCA294" s="99"/>
      <c r="DCB294" s="225"/>
      <c r="DCC294" s="234"/>
      <c r="DCD294" s="235"/>
      <c r="DCE294" s="236"/>
      <c r="DCF294" s="234"/>
      <c r="DCG294" s="237"/>
      <c r="DCH294" s="238"/>
      <c r="DCI294" s="216"/>
      <c r="DCJ294" s="239"/>
      <c r="DCK294" s="239"/>
      <c r="DCL294" s="101"/>
      <c r="DCM294" s="81"/>
      <c r="DCN294" s="81"/>
      <c r="DCO294" s="226"/>
      <c r="DCP294" s="69"/>
      <c r="DCQ294" s="240"/>
      <c r="DCR294" s="69"/>
      <c r="DCS294" s="241"/>
      <c r="DCT294" s="242"/>
      <c r="DCU294" s="69"/>
      <c r="DCV294" s="243"/>
      <c r="DCW294" s="69"/>
      <c r="DCX294" s="244"/>
      <c r="DCY294" s="69"/>
      <c r="DCZ294" s="228"/>
      <c r="DDA294" s="229"/>
      <c r="DDB294" s="230"/>
      <c r="DDC294" s="245"/>
      <c r="DDD294" s="230"/>
      <c r="DDE294" s="231"/>
      <c r="DDF294" s="232"/>
      <c r="DDG294" s="233"/>
      <c r="DDH294" s="233"/>
      <c r="DDI294" s="69"/>
      <c r="DDJ294" s="154"/>
      <c r="DDK294" s="97"/>
      <c r="DDL294" s="98"/>
      <c r="DDM294" s="97"/>
      <c r="DDN294" s="99"/>
      <c r="DDO294" s="225"/>
      <c r="DDP294" s="234"/>
      <c r="DDQ294" s="235"/>
      <c r="DDR294" s="236"/>
      <c r="DDS294" s="234"/>
      <c r="DDT294" s="237"/>
      <c r="DDU294" s="238"/>
      <c r="DDV294" s="216"/>
      <c r="DDW294" s="239"/>
      <c r="DDX294" s="239"/>
      <c r="DDY294" s="101"/>
      <c r="DDZ294" s="81"/>
      <c r="DEA294" s="81"/>
      <c r="DEB294" s="226"/>
      <c r="DEC294" s="69"/>
      <c r="DED294" s="240"/>
      <c r="DEE294" s="69"/>
      <c r="DEF294" s="241"/>
      <c r="DEG294" s="242"/>
      <c r="DEH294" s="69"/>
      <c r="DEI294" s="243"/>
      <c r="DEJ294" s="69"/>
      <c r="DEK294" s="244"/>
      <c r="DEL294" s="69"/>
      <c r="DEM294" s="228"/>
      <c r="DEN294" s="229"/>
      <c r="DEO294" s="230"/>
      <c r="DEP294" s="245"/>
      <c r="DEQ294" s="230"/>
      <c r="DER294" s="231"/>
      <c r="DES294" s="232"/>
      <c r="DET294" s="233"/>
      <c r="DEU294" s="233"/>
      <c r="DEV294" s="69"/>
      <c r="DEW294" s="154"/>
      <c r="DEX294" s="97"/>
      <c r="DEY294" s="98"/>
      <c r="DEZ294" s="97"/>
      <c r="DFA294" s="99"/>
      <c r="DFB294" s="225"/>
      <c r="DFC294" s="234"/>
      <c r="DFD294" s="235"/>
      <c r="DFE294" s="236"/>
      <c r="DFF294" s="234"/>
      <c r="DFG294" s="237"/>
      <c r="DFH294" s="238"/>
      <c r="DFI294" s="216"/>
      <c r="DFJ294" s="239"/>
      <c r="DFK294" s="239"/>
      <c r="DFL294" s="101"/>
      <c r="DFM294" s="81"/>
      <c r="DFN294" s="81"/>
      <c r="DFO294" s="226"/>
      <c r="DFP294" s="69"/>
      <c r="DFQ294" s="240"/>
      <c r="DFR294" s="69"/>
      <c r="DFS294" s="241"/>
      <c r="DFT294" s="242"/>
      <c r="DFU294" s="69"/>
      <c r="DFV294" s="243"/>
      <c r="DFW294" s="69"/>
      <c r="DFX294" s="244"/>
      <c r="DFY294" s="69"/>
      <c r="DFZ294" s="228"/>
      <c r="DGA294" s="229"/>
      <c r="DGB294" s="230"/>
      <c r="DGC294" s="245"/>
      <c r="DGD294" s="230"/>
      <c r="DGE294" s="231"/>
      <c r="DGF294" s="232"/>
      <c r="DGG294" s="233"/>
      <c r="DGH294" s="233"/>
      <c r="DGI294" s="69"/>
      <c r="DGJ294" s="154"/>
      <c r="DGK294" s="97"/>
      <c r="DGL294" s="98"/>
      <c r="DGM294" s="97"/>
      <c r="DGN294" s="99"/>
      <c r="DGO294" s="225"/>
      <c r="DGP294" s="234"/>
      <c r="DGQ294" s="235"/>
      <c r="DGR294" s="236"/>
      <c r="DGS294" s="234"/>
      <c r="DGT294" s="237"/>
      <c r="DGU294" s="238"/>
      <c r="DGV294" s="216"/>
      <c r="DGW294" s="239"/>
      <c r="DGX294" s="239"/>
      <c r="DGY294" s="101"/>
      <c r="DGZ294" s="81"/>
      <c r="DHA294" s="81"/>
      <c r="DHB294" s="226"/>
      <c r="DHC294" s="69"/>
      <c r="DHD294" s="240"/>
      <c r="DHE294" s="69"/>
      <c r="DHF294" s="241"/>
      <c r="DHG294" s="242"/>
      <c r="DHH294" s="69"/>
      <c r="DHI294" s="243"/>
      <c r="DHJ294" s="69"/>
      <c r="DHK294" s="244"/>
      <c r="DHL294" s="69"/>
      <c r="DHM294" s="228"/>
      <c r="DHN294" s="229"/>
      <c r="DHO294" s="230"/>
      <c r="DHP294" s="245"/>
      <c r="DHQ294" s="230"/>
      <c r="DHR294" s="231"/>
      <c r="DHS294" s="232"/>
      <c r="DHT294" s="233"/>
      <c r="DHU294" s="233"/>
      <c r="DHV294" s="69"/>
      <c r="DHW294" s="154"/>
      <c r="DHX294" s="97"/>
      <c r="DHY294" s="98"/>
      <c r="DHZ294" s="97"/>
      <c r="DIA294" s="99"/>
      <c r="DIB294" s="225"/>
      <c r="DIC294" s="234"/>
      <c r="DID294" s="235"/>
      <c r="DIE294" s="236"/>
      <c r="DIF294" s="234"/>
      <c r="DIG294" s="237"/>
      <c r="DIH294" s="238"/>
      <c r="DII294" s="216"/>
      <c r="DIJ294" s="239"/>
      <c r="DIK294" s="239"/>
      <c r="DIL294" s="101"/>
      <c r="DIM294" s="81"/>
      <c r="DIN294" s="81"/>
      <c r="DIO294" s="226"/>
      <c r="DIP294" s="69"/>
      <c r="DIQ294" s="240"/>
      <c r="DIR294" s="69"/>
      <c r="DIS294" s="241"/>
      <c r="DIT294" s="242"/>
      <c r="DIU294" s="69"/>
      <c r="DIV294" s="243"/>
      <c r="DIW294" s="69"/>
      <c r="DIX294" s="244"/>
      <c r="DIY294" s="69"/>
      <c r="DIZ294" s="228"/>
      <c r="DJA294" s="229"/>
      <c r="DJB294" s="230"/>
      <c r="DJC294" s="245"/>
      <c r="DJD294" s="230"/>
      <c r="DJE294" s="231"/>
      <c r="DJF294" s="232"/>
      <c r="DJG294" s="233"/>
      <c r="DJH294" s="233"/>
      <c r="DJI294" s="69"/>
      <c r="DJJ294" s="154"/>
      <c r="DJK294" s="97"/>
      <c r="DJL294" s="98"/>
      <c r="DJM294" s="97"/>
      <c r="DJN294" s="99"/>
      <c r="DJO294" s="225"/>
      <c r="DJP294" s="234"/>
      <c r="DJQ294" s="235"/>
      <c r="DJR294" s="236"/>
      <c r="DJS294" s="234"/>
      <c r="DJT294" s="237"/>
      <c r="DJU294" s="238"/>
      <c r="DJV294" s="216"/>
      <c r="DJW294" s="239"/>
      <c r="DJX294" s="239"/>
      <c r="DJY294" s="101"/>
      <c r="DJZ294" s="81"/>
      <c r="DKA294" s="81"/>
      <c r="DKB294" s="226"/>
      <c r="DKC294" s="69"/>
      <c r="DKD294" s="240"/>
      <c r="DKE294" s="69"/>
      <c r="DKF294" s="241"/>
      <c r="DKG294" s="242"/>
      <c r="DKH294" s="69"/>
      <c r="DKI294" s="243"/>
      <c r="DKJ294" s="69"/>
      <c r="DKK294" s="244"/>
      <c r="DKL294" s="69"/>
      <c r="DKM294" s="228"/>
      <c r="DKN294" s="229"/>
      <c r="DKO294" s="230"/>
      <c r="DKP294" s="245"/>
      <c r="DKQ294" s="230"/>
      <c r="DKR294" s="231"/>
      <c r="DKS294" s="232"/>
      <c r="DKT294" s="233"/>
      <c r="DKU294" s="233"/>
      <c r="DKV294" s="69"/>
      <c r="DKW294" s="154"/>
      <c r="DKX294" s="97"/>
      <c r="DKY294" s="98"/>
      <c r="DKZ294" s="97"/>
      <c r="DLA294" s="99"/>
      <c r="DLB294" s="225"/>
      <c r="DLC294" s="234"/>
      <c r="DLD294" s="235"/>
      <c r="DLE294" s="236"/>
      <c r="DLF294" s="234"/>
      <c r="DLG294" s="237"/>
      <c r="DLH294" s="238"/>
      <c r="DLI294" s="216"/>
      <c r="DLJ294" s="239"/>
      <c r="DLK294" s="239"/>
      <c r="DLL294" s="101"/>
      <c r="DLM294" s="81"/>
      <c r="DLN294" s="81"/>
      <c r="DLO294" s="226"/>
      <c r="DLP294" s="69"/>
      <c r="DLQ294" s="240"/>
      <c r="DLR294" s="69"/>
      <c r="DLS294" s="241"/>
      <c r="DLT294" s="242"/>
      <c r="DLU294" s="69"/>
      <c r="DLV294" s="243"/>
      <c r="DLW294" s="69"/>
      <c r="DLX294" s="244"/>
      <c r="DLY294" s="69"/>
      <c r="DLZ294" s="228"/>
      <c r="DMA294" s="229"/>
      <c r="DMB294" s="230"/>
      <c r="DMC294" s="245"/>
      <c r="DMD294" s="230"/>
      <c r="DME294" s="231"/>
      <c r="DMF294" s="232"/>
      <c r="DMG294" s="233"/>
      <c r="DMH294" s="233"/>
      <c r="DMI294" s="69"/>
      <c r="DMJ294" s="154"/>
      <c r="DMK294" s="97"/>
      <c r="DML294" s="98"/>
      <c r="DMM294" s="97"/>
      <c r="DMN294" s="99"/>
      <c r="DMO294" s="225"/>
      <c r="DMP294" s="234"/>
      <c r="DMQ294" s="235"/>
      <c r="DMR294" s="236"/>
      <c r="DMS294" s="234"/>
      <c r="DMT294" s="237"/>
      <c r="DMU294" s="238"/>
      <c r="DMV294" s="216"/>
      <c r="DMW294" s="239"/>
      <c r="DMX294" s="239"/>
      <c r="DMY294" s="101"/>
      <c r="DMZ294" s="81"/>
      <c r="DNA294" s="81"/>
      <c r="DNB294" s="226"/>
      <c r="DNC294" s="69"/>
      <c r="DND294" s="240"/>
      <c r="DNE294" s="69"/>
      <c r="DNF294" s="241"/>
      <c r="DNG294" s="242"/>
      <c r="DNH294" s="69"/>
      <c r="DNI294" s="243"/>
      <c r="DNJ294" s="69"/>
      <c r="DNK294" s="244"/>
      <c r="DNL294" s="69"/>
      <c r="DNM294" s="228"/>
      <c r="DNN294" s="229"/>
      <c r="DNO294" s="230"/>
      <c r="DNP294" s="245"/>
      <c r="DNQ294" s="230"/>
      <c r="DNR294" s="231"/>
      <c r="DNS294" s="232"/>
      <c r="DNT294" s="233"/>
      <c r="DNU294" s="233"/>
      <c r="DNV294" s="69"/>
      <c r="DNW294" s="154"/>
      <c r="DNX294" s="97"/>
      <c r="DNY294" s="98"/>
      <c r="DNZ294" s="97"/>
      <c r="DOA294" s="99"/>
      <c r="DOB294" s="225"/>
      <c r="DOC294" s="234"/>
      <c r="DOD294" s="235"/>
      <c r="DOE294" s="236"/>
      <c r="DOF294" s="234"/>
      <c r="DOG294" s="237"/>
      <c r="DOH294" s="238"/>
      <c r="DOI294" s="216"/>
      <c r="DOJ294" s="239"/>
      <c r="DOK294" s="239"/>
      <c r="DOL294" s="101"/>
      <c r="DOM294" s="81"/>
      <c r="DON294" s="81"/>
      <c r="DOO294" s="226"/>
      <c r="DOP294" s="69"/>
      <c r="DOQ294" s="240"/>
      <c r="DOR294" s="69"/>
      <c r="DOS294" s="241"/>
      <c r="DOT294" s="242"/>
      <c r="DOU294" s="69"/>
      <c r="DOV294" s="243"/>
      <c r="DOW294" s="69"/>
      <c r="DOX294" s="244"/>
      <c r="DOY294" s="69"/>
      <c r="DOZ294" s="228"/>
      <c r="DPA294" s="229"/>
      <c r="DPB294" s="230"/>
      <c r="DPC294" s="245"/>
      <c r="DPD294" s="230"/>
      <c r="DPE294" s="231"/>
      <c r="DPF294" s="232"/>
      <c r="DPG294" s="233"/>
      <c r="DPH294" s="233"/>
      <c r="DPI294" s="69"/>
      <c r="DPJ294" s="154"/>
      <c r="DPK294" s="97"/>
      <c r="DPL294" s="98"/>
      <c r="DPM294" s="97"/>
      <c r="DPN294" s="99"/>
      <c r="DPO294" s="225"/>
      <c r="DPP294" s="234"/>
      <c r="DPQ294" s="235"/>
      <c r="DPR294" s="236"/>
      <c r="DPS294" s="234"/>
      <c r="DPT294" s="237"/>
      <c r="DPU294" s="238"/>
      <c r="DPV294" s="216"/>
      <c r="DPW294" s="239"/>
      <c r="DPX294" s="239"/>
      <c r="DPY294" s="101"/>
      <c r="DPZ294" s="81"/>
      <c r="DQA294" s="81"/>
      <c r="DQB294" s="226"/>
      <c r="DQC294" s="69"/>
      <c r="DQD294" s="240"/>
      <c r="DQE294" s="69"/>
      <c r="DQF294" s="241"/>
      <c r="DQG294" s="242"/>
      <c r="DQH294" s="69"/>
      <c r="DQI294" s="243"/>
      <c r="DQJ294" s="69"/>
      <c r="DQK294" s="244"/>
      <c r="DQL294" s="69"/>
      <c r="DQM294" s="228"/>
      <c r="DQN294" s="229"/>
      <c r="DQO294" s="230"/>
      <c r="DQP294" s="245"/>
      <c r="DQQ294" s="230"/>
      <c r="DQR294" s="231"/>
      <c r="DQS294" s="232"/>
      <c r="DQT294" s="233"/>
      <c r="DQU294" s="233"/>
      <c r="DQV294" s="69"/>
      <c r="DQW294" s="154"/>
      <c r="DQX294" s="97"/>
      <c r="DQY294" s="98"/>
      <c r="DQZ294" s="97"/>
      <c r="DRA294" s="99"/>
      <c r="DRB294" s="225"/>
      <c r="DRC294" s="234"/>
      <c r="DRD294" s="235"/>
      <c r="DRE294" s="236"/>
      <c r="DRF294" s="234"/>
      <c r="DRG294" s="237"/>
      <c r="DRH294" s="238"/>
      <c r="DRI294" s="216"/>
      <c r="DRJ294" s="239"/>
      <c r="DRK294" s="239"/>
      <c r="DRL294" s="101"/>
      <c r="DRM294" s="81"/>
      <c r="DRN294" s="81"/>
      <c r="DRO294" s="226"/>
      <c r="DRP294" s="69"/>
      <c r="DRQ294" s="240"/>
      <c r="DRR294" s="69"/>
      <c r="DRS294" s="241"/>
      <c r="DRT294" s="242"/>
      <c r="DRU294" s="69"/>
      <c r="DRV294" s="243"/>
      <c r="DRW294" s="69"/>
      <c r="DRX294" s="244"/>
      <c r="DRY294" s="69"/>
      <c r="DRZ294" s="228"/>
      <c r="DSA294" s="229"/>
      <c r="DSB294" s="230"/>
      <c r="DSC294" s="245"/>
      <c r="DSD294" s="230"/>
      <c r="DSE294" s="231"/>
      <c r="DSF294" s="232"/>
      <c r="DSG294" s="233"/>
      <c r="DSH294" s="233"/>
      <c r="DSI294" s="69"/>
      <c r="DSJ294" s="154"/>
      <c r="DSK294" s="97"/>
      <c r="DSL294" s="98"/>
      <c r="DSM294" s="97"/>
      <c r="DSN294" s="99"/>
      <c r="DSO294" s="225"/>
      <c r="DSP294" s="234"/>
      <c r="DSQ294" s="235"/>
      <c r="DSR294" s="236"/>
      <c r="DSS294" s="234"/>
      <c r="DST294" s="237"/>
      <c r="DSU294" s="238"/>
      <c r="DSV294" s="216"/>
      <c r="DSW294" s="239"/>
      <c r="DSX294" s="239"/>
      <c r="DSY294" s="101"/>
      <c r="DSZ294" s="81"/>
      <c r="DTA294" s="81"/>
      <c r="DTB294" s="226"/>
      <c r="DTC294" s="69"/>
      <c r="DTD294" s="240"/>
      <c r="DTE294" s="69"/>
      <c r="DTF294" s="241"/>
      <c r="DTG294" s="242"/>
      <c r="DTH294" s="69"/>
      <c r="DTI294" s="243"/>
      <c r="DTJ294" s="69"/>
      <c r="DTK294" s="244"/>
      <c r="DTL294" s="69"/>
      <c r="DTM294" s="228"/>
      <c r="DTN294" s="229"/>
      <c r="DTO294" s="230"/>
      <c r="DTP294" s="245"/>
      <c r="DTQ294" s="230"/>
      <c r="DTR294" s="231"/>
      <c r="DTS294" s="232"/>
      <c r="DTT294" s="233"/>
      <c r="DTU294" s="233"/>
      <c r="DTV294" s="69"/>
      <c r="DTW294" s="154"/>
      <c r="DTX294" s="97"/>
      <c r="DTY294" s="98"/>
      <c r="DTZ294" s="97"/>
      <c r="DUA294" s="99"/>
      <c r="DUB294" s="225"/>
      <c r="DUC294" s="234"/>
      <c r="DUD294" s="235"/>
      <c r="DUE294" s="236"/>
      <c r="DUF294" s="234"/>
      <c r="DUG294" s="237"/>
      <c r="DUH294" s="238"/>
      <c r="DUI294" s="216"/>
      <c r="DUJ294" s="239"/>
      <c r="DUK294" s="239"/>
      <c r="DUL294" s="101"/>
      <c r="DUM294" s="81"/>
      <c r="DUN294" s="81"/>
      <c r="DUO294" s="226"/>
      <c r="DUP294" s="69"/>
      <c r="DUQ294" s="240"/>
      <c r="DUR294" s="69"/>
      <c r="DUS294" s="241"/>
      <c r="DUT294" s="242"/>
      <c r="DUU294" s="69"/>
      <c r="DUV294" s="243"/>
      <c r="DUW294" s="69"/>
      <c r="DUX294" s="244"/>
      <c r="DUY294" s="69"/>
      <c r="DUZ294" s="228"/>
      <c r="DVA294" s="229"/>
      <c r="DVB294" s="230"/>
      <c r="DVC294" s="245"/>
      <c r="DVD294" s="230"/>
      <c r="DVE294" s="231"/>
      <c r="DVF294" s="232"/>
      <c r="DVG294" s="233"/>
      <c r="DVH294" s="233"/>
      <c r="DVI294" s="69"/>
      <c r="DVJ294" s="154"/>
      <c r="DVK294" s="97"/>
      <c r="DVL294" s="98"/>
      <c r="DVM294" s="97"/>
      <c r="DVN294" s="99"/>
      <c r="DVO294" s="225"/>
      <c r="DVP294" s="234"/>
      <c r="DVQ294" s="235"/>
      <c r="DVR294" s="236"/>
      <c r="DVS294" s="234"/>
      <c r="DVT294" s="237"/>
      <c r="DVU294" s="238"/>
      <c r="DVV294" s="216"/>
      <c r="DVW294" s="239"/>
      <c r="DVX294" s="239"/>
      <c r="DVY294" s="101"/>
      <c r="DVZ294" s="81"/>
      <c r="DWA294" s="81"/>
      <c r="DWB294" s="226"/>
      <c r="DWC294" s="69"/>
      <c r="DWD294" s="240"/>
      <c r="DWE294" s="69"/>
      <c r="DWF294" s="241"/>
      <c r="DWG294" s="242"/>
      <c r="DWH294" s="69"/>
      <c r="DWI294" s="243"/>
      <c r="DWJ294" s="69"/>
      <c r="DWK294" s="244"/>
      <c r="DWL294" s="69"/>
      <c r="DWM294" s="228"/>
      <c r="DWN294" s="229"/>
      <c r="DWO294" s="230"/>
      <c r="DWP294" s="245"/>
      <c r="DWQ294" s="230"/>
      <c r="DWR294" s="231"/>
      <c r="DWS294" s="232"/>
      <c r="DWT294" s="233"/>
      <c r="DWU294" s="233"/>
      <c r="DWV294" s="69"/>
      <c r="DWW294" s="154"/>
      <c r="DWX294" s="97"/>
      <c r="DWY294" s="98"/>
      <c r="DWZ294" s="97"/>
      <c r="DXA294" s="99"/>
      <c r="DXB294" s="225"/>
      <c r="DXC294" s="234"/>
      <c r="DXD294" s="235"/>
      <c r="DXE294" s="236"/>
      <c r="DXF294" s="234"/>
      <c r="DXG294" s="237"/>
      <c r="DXH294" s="238"/>
      <c r="DXI294" s="216"/>
      <c r="DXJ294" s="239"/>
      <c r="DXK294" s="239"/>
      <c r="DXL294" s="101"/>
      <c r="DXM294" s="81"/>
      <c r="DXN294" s="81"/>
      <c r="DXO294" s="226"/>
      <c r="DXP294" s="69"/>
      <c r="DXQ294" s="240"/>
      <c r="DXR294" s="69"/>
      <c r="DXS294" s="241"/>
      <c r="DXT294" s="242"/>
      <c r="DXU294" s="69"/>
      <c r="DXV294" s="243"/>
      <c r="DXW294" s="69"/>
      <c r="DXX294" s="244"/>
      <c r="DXY294" s="69"/>
      <c r="DXZ294" s="228"/>
      <c r="DYA294" s="229"/>
      <c r="DYB294" s="230"/>
      <c r="DYC294" s="245"/>
      <c r="DYD294" s="230"/>
      <c r="DYE294" s="231"/>
      <c r="DYF294" s="232"/>
      <c r="DYG294" s="233"/>
      <c r="DYH294" s="233"/>
      <c r="DYI294" s="69"/>
      <c r="DYJ294" s="154"/>
      <c r="DYK294" s="97"/>
      <c r="DYL294" s="98"/>
      <c r="DYM294" s="97"/>
      <c r="DYN294" s="99"/>
      <c r="DYO294" s="225"/>
      <c r="DYP294" s="234"/>
      <c r="DYQ294" s="235"/>
      <c r="DYR294" s="236"/>
      <c r="DYS294" s="234"/>
      <c r="DYT294" s="237"/>
      <c r="DYU294" s="238"/>
      <c r="DYV294" s="216"/>
      <c r="DYW294" s="239"/>
      <c r="DYX294" s="239"/>
      <c r="DYY294" s="101"/>
      <c r="DYZ294" s="81"/>
      <c r="DZA294" s="81"/>
      <c r="DZB294" s="226"/>
      <c r="DZC294" s="69"/>
      <c r="DZD294" s="240"/>
      <c r="DZE294" s="69"/>
      <c r="DZF294" s="241"/>
      <c r="DZG294" s="242"/>
      <c r="DZH294" s="69"/>
      <c r="DZI294" s="243"/>
      <c r="DZJ294" s="69"/>
      <c r="DZK294" s="244"/>
      <c r="DZL294" s="69"/>
      <c r="DZM294" s="228"/>
      <c r="DZN294" s="229"/>
      <c r="DZO294" s="230"/>
      <c r="DZP294" s="245"/>
      <c r="DZQ294" s="230"/>
      <c r="DZR294" s="231"/>
      <c r="DZS294" s="232"/>
      <c r="DZT294" s="233"/>
      <c r="DZU294" s="233"/>
      <c r="DZV294" s="69"/>
      <c r="DZW294" s="154"/>
      <c r="DZX294" s="97"/>
      <c r="DZY294" s="98"/>
      <c r="DZZ294" s="97"/>
      <c r="EAA294" s="99"/>
      <c r="EAB294" s="225"/>
      <c r="EAC294" s="234"/>
      <c r="EAD294" s="235"/>
      <c r="EAE294" s="236"/>
      <c r="EAF294" s="234"/>
      <c r="EAG294" s="237"/>
      <c r="EAH294" s="238"/>
      <c r="EAI294" s="216"/>
      <c r="EAJ294" s="239"/>
      <c r="EAK294" s="239"/>
      <c r="EAL294" s="101"/>
      <c r="EAM294" s="81"/>
      <c r="EAN294" s="81"/>
      <c r="EAO294" s="226"/>
      <c r="EAP294" s="69"/>
      <c r="EAQ294" s="240"/>
      <c r="EAR294" s="69"/>
      <c r="EAS294" s="241"/>
      <c r="EAT294" s="242"/>
      <c r="EAU294" s="69"/>
      <c r="EAV294" s="243"/>
      <c r="EAW294" s="69"/>
      <c r="EAX294" s="244"/>
      <c r="EAY294" s="69"/>
      <c r="EAZ294" s="228"/>
      <c r="EBA294" s="229"/>
      <c r="EBB294" s="230"/>
      <c r="EBC294" s="245"/>
      <c r="EBD294" s="230"/>
      <c r="EBE294" s="231"/>
      <c r="EBF294" s="232"/>
      <c r="EBG294" s="233"/>
      <c r="EBH294" s="233"/>
      <c r="EBI294" s="69"/>
      <c r="EBJ294" s="154"/>
      <c r="EBK294" s="97"/>
      <c r="EBL294" s="98"/>
      <c r="EBM294" s="97"/>
      <c r="EBN294" s="99"/>
      <c r="EBO294" s="225"/>
      <c r="EBP294" s="234"/>
      <c r="EBQ294" s="235"/>
      <c r="EBR294" s="236"/>
      <c r="EBS294" s="234"/>
      <c r="EBT294" s="237"/>
      <c r="EBU294" s="238"/>
      <c r="EBV294" s="216"/>
      <c r="EBW294" s="239"/>
      <c r="EBX294" s="239"/>
      <c r="EBY294" s="101"/>
      <c r="EBZ294" s="81"/>
      <c r="ECA294" s="81"/>
      <c r="ECB294" s="226"/>
      <c r="ECC294" s="69"/>
      <c r="ECD294" s="240"/>
      <c r="ECE294" s="69"/>
      <c r="ECF294" s="241"/>
      <c r="ECG294" s="242"/>
      <c r="ECH294" s="69"/>
      <c r="ECI294" s="243"/>
      <c r="ECJ294" s="69"/>
      <c r="ECK294" s="244"/>
      <c r="ECL294" s="69"/>
      <c r="ECM294" s="228"/>
      <c r="ECN294" s="229"/>
      <c r="ECO294" s="230"/>
      <c r="ECP294" s="245"/>
      <c r="ECQ294" s="230"/>
      <c r="ECR294" s="231"/>
      <c r="ECS294" s="232"/>
      <c r="ECT294" s="233"/>
      <c r="ECU294" s="233"/>
      <c r="ECV294" s="69"/>
      <c r="ECW294" s="154"/>
      <c r="ECX294" s="97"/>
      <c r="ECY294" s="98"/>
      <c r="ECZ294" s="97"/>
      <c r="EDA294" s="99"/>
      <c r="EDB294" s="225"/>
      <c r="EDC294" s="234"/>
      <c r="EDD294" s="235"/>
      <c r="EDE294" s="236"/>
      <c r="EDF294" s="234"/>
      <c r="EDG294" s="237"/>
      <c r="EDH294" s="238"/>
      <c r="EDI294" s="216"/>
      <c r="EDJ294" s="239"/>
      <c r="EDK294" s="239"/>
      <c r="EDL294" s="101"/>
      <c r="EDM294" s="81"/>
      <c r="EDN294" s="81"/>
      <c r="EDO294" s="226"/>
      <c r="EDP294" s="69"/>
      <c r="EDQ294" s="240"/>
      <c r="EDR294" s="69"/>
      <c r="EDS294" s="241"/>
      <c r="EDT294" s="242"/>
      <c r="EDU294" s="69"/>
      <c r="EDV294" s="243"/>
      <c r="EDW294" s="69"/>
      <c r="EDX294" s="244"/>
      <c r="EDY294" s="69"/>
      <c r="EDZ294" s="228"/>
      <c r="EEA294" s="229"/>
      <c r="EEB294" s="230"/>
      <c r="EEC294" s="245"/>
      <c r="EED294" s="230"/>
      <c r="EEE294" s="231"/>
      <c r="EEF294" s="232"/>
      <c r="EEG294" s="233"/>
      <c r="EEH294" s="233"/>
      <c r="EEI294" s="69"/>
      <c r="EEJ294" s="154"/>
      <c r="EEK294" s="97"/>
      <c r="EEL294" s="98"/>
      <c r="EEM294" s="97"/>
      <c r="EEN294" s="99"/>
      <c r="EEO294" s="225"/>
      <c r="EEP294" s="234"/>
      <c r="EEQ294" s="235"/>
      <c r="EER294" s="236"/>
      <c r="EES294" s="234"/>
      <c r="EET294" s="237"/>
      <c r="EEU294" s="238"/>
      <c r="EEV294" s="216"/>
      <c r="EEW294" s="239"/>
      <c r="EEX294" s="239"/>
      <c r="EEY294" s="101"/>
      <c r="EEZ294" s="81"/>
      <c r="EFA294" s="81"/>
      <c r="EFB294" s="226"/>
      <c r="EFC294" s="69"/>
      <c r="EFD294" s="240"/>
      <c r="EFE294" s="69"/>
      <c r="EFF294" s="241"/>
      <c r="EFG294" s="242"/>
      <c r="EFH294" s="69"/>
      <c r="EFI294" s="243"/>
      <c r="EFJ294" s="69"/>
      <c r="EFK294" s="244"/>
      <c r="EFL294" s="69"/>
      <c r="EFM294" s="228"/>
      <c r="EFN294" s="229"/>
      <c r="EFO294" s="230"/>
      <c r="EFP294" s="245"/>
      <c r="EFQ294" s="230"/>
      <c r="EFR294" s="231"/>
      <c r="EFS294" s="232"/>
      <c r="EFT294" s="233"/>
      <c r="EFU294" s="233"/>
      <c r="EFV294" s="69"/>
      <c r="EFW294" s="154"/>
      <c r="EFX294" s="97"/>
      <c r="EFY294" s="98"/>
      <c r="EFZ294" s="97"/>
      <c r="EGA294" s="99"/>
      <c r="EGB294" s="225"/>
      <c r="EGC294" s="234"/>
      <c r="EGD294" s="235"/>
      <c r="EGE294" s="236"/>
      <c r="EGF294" s="234"/>
      <c r="EGG294" s="237"/>
      <c r="EGH294" s="238"/>
      <c r="EGI294" s="216"/>
      <c r="EGJ294" s="239"/>
      <c r="EGK294" s="239"/>
      <c r="EGL294" s="101"/>
      <c r="EGM294" s="81"/>
      <c r="EGN294" s="81"/>
      <c r="EGO294" s="226"/>
      <c r="EGP294" s="69"/>
      <c r="EGQ294" s="240"/>
      <c r="EGR294" s="69"/>
      <c r="EGS294" s="241"/>
      <c r="EGT294" s="242"/>
      <c r="EGU294" s="69"/>
      <c r="EGV294" s="243"/>
      <c r="EGW294" s="69"/>
      <c r="EGX294" s="244"/>
      <c r="EGY294" s="69"/>
      <c r="EGZ294" s="228"/>
      <c r="EHA294" s="229"/>
      <c r="EHB294" s="230"/>
      <c r="EHC294" s="245"/>
      <c r="EHD294" s="230"/>
      <c r="EHE294" s="231"/>
      <c r="EHF294" s="232"/>
      <c r="EHG294" s="233"/>
      <c r="EHH294" s="233"/>
      <c r="EHI294" s="69"/>
      <c r="EHJ294" s="154"/>
      <c r="EHK294" s="97"/>
      <c r="EHL294" s="98"/>
      <c r="EHM294" s="97"/>
      <c r="EHN294" s="99"/>
      <c r="EHO294" s="225"/>
      <c r="EHP294" s="234"/>
      <c r="EHQ294" s="235"/>
      <c r="EHR294" s="236"/>
      <c r="EHS294" s="234"/>
      <c r="EHT294" s="237"/>
      <c r="EHU294" s="238"/>
      <c r="EHV294" s="216"/>
      <c r="EHW294" s="239"/>
      <c r="EHX294" s="239"/>
      <c r="EHY294" s="101"/>
      <c r="EHZ294" s="81"/>
      <c r="EIA294" s="81"/>
      <c r="EIB294" s="226"/>
      <c r="EIC294" s="69"/>
      <c r="EID294" s="240"/>
      <c r="EIE294" s="69"/>
      <c r="EIF294" s="241"/>
      <c r="EIG294" s="242"/>
      <c r="EIH294" s="69"/>
      <c r="EII294" s="243"/>
      <c r="EIJ294" s="69"/>
      <c r="EIK294" s="244"/>
      <c r="EIL294" s="69"/>
      <c r="EIM294" s="228"/>
      <c r="EIN294" s="229"/>
      <c r="EIO294" s="230"/>
      <c r="EIP294" s="245"/>
      <c r="EIQ294" s="230"/>
      <c r="EIR294" s="231"/>
      <c r="EIS294" s="232"/>
      <c r="EIT294" s="233"/>
      <c r="EIU294" s="233"/>
      <c r="EIV294" s="69"/>
      <c r="EIW294" s="154"/>
      <c r="EIX294" s="97"/>
      <c r="EIY294" s="98"/>
      <c r="EIZ294" s="97"/>
      <c r="EJA294" s="99"/>
      <c r="EJB294" s="225"/>
      <c r="EJC294" s="234"/>
      <c r="EJD294" s="235"/>
      <c r="EJE294" s="236"/>
      <c r="EJF294" s="234"/>
      <c r="EJG294" s="237"/>
      <c r="EJH294" s="238"/>
      <c r="EJI294" s="216"/>
      <c r="EJJ294" s="239"/>
      <c r="EJK294" s="239"/>
      <c r="EJL294" s="101"/>
      <c r="EJM294" s="81"/>
      <c r="EJN294" s="81"/>
      <c r="EJO294" s="226"/>
      <c r="EJP294" s="69"/>
      <c r="EJQ294" s="240"/>
      <c r="EJR294" s="69"/>
      <c r="EJS294" s="241"/>
      <c r="EJT294" s="242"/>
      <c r="EJU294" s="69"/>
      <c r="EJV294" s="243"/>
      <c r="EJW294" s="69"/>
      <c r="EJX294" s="244"/>
      <c r="EJY294" s="69"/>
      <c r="EJZ294" s="228"/>
      <c r="EKA294" s="229"/>
      <c r="EKB294" s="230"/>
      <c r="EKC294" s="245"/>
      <c r="EKD294" s="230"/>
      <c r="EKE294" s="231"/>
      <c r="EKF294" s="232"/>
      <c r="EKG294" s="233"/>
      <c r="EKH294" s="233"/>
      <c r="EKI294" s="69"/>
      <c r="EKJ294" s="154"/>
      <c r="EKK294" s="97"/>
      <c r="EKL294" s="98"/>
      <c r="EKM294" s="97"/>
      <c r="EKN294" s="99"/>
      <c r="EKO294" s="225"/>
      <c r="EKP294" s="234"/>
      <c r="EKQ294" s="235"/>
      <c r="EKR294" s="236"/>
      <c r="EKS294" s="234"/>
      <c r="EKT294" s="237"/>
      <c r="EKU294" s="238"/>
      <c r="EKV294" s="216"/>
      <c r="EKW294" s="239"/>
      <c r="EKX294" s="239"/>
      <c r="EKY294" s="101"/>
      <c r="EKZ294" s="81"/>
      <c r="ELA294" s="81"/>
      <c r="ELB294" s="226"/>
      <c r="ELC294" s="69"/>
      <c r="ELD294" s="240"/>
      <c r="ELE294" s="69"/>
      <c r="ELF294" s="241"/>
      <c r="ELG294" s="242"/>
      <c r="ELH294" s="69"/>
      <c r="ELI294" s="243"/>
      <c r="ELJ294" s="69"/>
      <c r="ELK294" s="244"/>
      <c r="ELL294" s="69"/>
      <c r="ELM294" s="228"/>
      <c r="ELN294" s="229"/>
      <c r="ELO294" s="230"/>
      <c r="ELP294" s="245"/>
      <c r="ELQ294" s="230"/>
      <c r="ELR294" s="231"/>
      <c r="ELS294" s="232"/>
      <c r="ELT294" s="233"/>
      <c r="ELU294" s="233"/>
      <c r="ELV294" s="69"/>
      <c r="ELW294" s="154"/>
      <c r="ELX294" s="97"/>
      <c r="ELY294" s="98"/>
      <c r="ELZ294" s="97"/>
      <c r="EMA294" s="99"/>
      <c r="EMB294" s="225"/>
      <c r="EMC294" s="234"/>
      <c r="EMD294" s="235"/>
      <c r="EME294" s="236"/>
      <c r="EMF294" s="234"/>
      <c r="EMG294" s="237"/>
      <c r="EMH294" s="238"/>
      <c r="EMI294" s="216"/>
      <c r="EMJ294" s="239"/>
      <c r="EMK294" s="239"/>
      <c r="EML294" s="101"/>
      <c r="EMM294" s="81"/>
      <c r="EMN294" s="81"/>
      <c r="EMO294" s="226"/>
      <c r="EMP294" s="69"/>
      <c r="EMQ294" s="240"/>
      <c r="EMR294" s="69"/>
      <c r="EMS294" s="241"/>
      <c r="EMT294" s="242"/>
      <c r="EMU294" s="69"/>
      <c r="EMV294" s="243"/>
      <c r="EMW294" s="69"/>
      <c r="EMX294" s="244"/>
      <c r="EMY294" s="69"/>
      <c r="EMZ294" s="228"/>
      <c r="ENA294" s="229"/>
      <c r="ENB294" s="230"/>
      <c r="ENC294" s="245"/>
      <c r="END294" s="230"/>
      <c r="ENE294" s="231"/>
      <c r="ENF294" s="232"/>
      <c r="ENG294" s="233"/>
      <c r="ENH294" s="233"/>
      <c r="ENI294" s="69"/>
      <c r="ENJ294" s="154"/>
      <c r="ENK294" s="97"/>
      <c r="ENL294" s="98"/>
      <c r="ENM294" s="97"/>
      <c r="ENN294" s="99"/>
      <c r="ENO294" s="225"/>
      <c r="ENP294" s="234"/>
      <c r="ENQ294" s="235"/>
      <c r="ENR294" s="236"/>
      <c r="ENS294" s="234"/>
      <c r="ENT294" s="237"/>
      <c r="ENU294" s="238"/>
      <c r="ENV294" s="216"/>
      <c r="ENW294" s="239"/>
      <c r="ENX294" s="239"/>
      <c r="ENY294" s="101"/>
      <c r="ENZ294" s="81"/>
      <c r="EOA294" s="81"/>
      <c r="EOB294" s="226"/>
      <c r="EOC294" s="69"/>
      <c r="EOD294" s="240"/>
      <c r="EOE294" s="69"/>
      <c r="EOF294" s="241"/>
      <c r="EOG294" s="242"/>
      <c r="EOH294" s="69"/>
      <c r="EOI294" s="243"/>
      <c r="EOJ294" s="69"/>
      <c r="EOK294" s="244"/>
      <c r="EOL294" s="69"/>
      <c r="EOM294" s="228"/>
      <c r="EON294" s="229"/>
      <c r="EOO294" s="230"/>
      <c r="EOP294" s="245"/>
      <c r="EOQ294" s="230"/>
      <c r="EOR294" s="231"/>
      <c r="EOS294" s="232"/>
      <c r="EOT294" s="233"/>
      <c r="EOU294" s="233"/>
      <c r="EOV294" s="69"/>
      <c r="EOW294" s="154"/>
      <c r="EOX294" s="97"/>
      <c r="EOY294" s="98"/>
      <c r="EOZ294" s="97"/>
      <c r="EPA294" s="99"/>
      <c r="EPB294" s="225"/>
      <c r="EPC294" s="234"/>
      <c r="EPD294" s="235"/>
      <c r="EPE294" s="236"/>
      <c r="EPF294" s="234"/>
      <c r="EPG294" s="237"/>
      <c r="EPH294" s="238"/>
      <c r="EPI294" s="216"/>
      <c r="EPJ294" s="239"/>
      <c r="EPK294" s="239"/>
      <c r="EPL294" s="101"/>
      <c r="EPM294" s="81"/>
      <c r="EPN294" s="81"/>
      <c r="EPO294" s="226"/>
      <c r="EPP294" s="69"/>
      <c r="EPQ294" s="240"/>
      <c r="EPR294" s="69"/>
      <c r="EPS294" s="241"/>
      <c r="EPT294" s="242"/>
      <c r="EPU294" s="69"/>
      <c r="EPV294" s="243"/>
      <c r="EPW294" s="69"/>
      <c r="EPX294" s="244"/>
      <c r="EPY294" s="69"/>
      <c r="EPZ294" s="228"/>
      <c r="EQA294" s="229"/>
      <c r="EQB294" s="230"/>
      <c r="EQC294" s="245"/>
      <c r="EQD294" s="230"/>
      <c r="EQE294" s="231"/>
      <c r="EQF294" s="232"/>
      <c r="EQG294" s="233"/>
      <c r="EQH294" s="233"/>
      <c r="EQI294" s="69"/>
      <c r="EQJ294" s="154"/>
      <c r="EQK294" s="97"/>
      <c r="EQL294" s="98"/>
      <c r="EQM294" s="97"/>
      <c r="EQN294" s="99"/>
      <c r="EQO294" s="225"/>
      <c r="EQP294" s="234"/>
      <c r="EQQ294" s="235"/>
      <c r="EQR294" s="236"/>
      <c r="EQS294" s="234"/>
      <c r="EQT294" s="237"/>
      <c r="EQU294" s="238"/>
      <c r="EQV294" s="216"/>
      <c r="EQW294" s="239"/>
      <c r="EQX294" s="239"/>
      <c r="EQY294" s="101"/>
      <c r="EQZ294" s="81"/>
      <c r="ERA294" s="81"/>
      <c r="ERB294" s="226"/>
      <c r="ERC294" s="69"/>
      <c r="ERD294" s="240"/>
      <c r="ERE294" s="69"/>
      <c r="ERF294" s="241"/>
      <c r="ERG294" s="242"/>
      <c r="ERH294" s="69"/>
      <c r="ERI294" s="243"/>
      <c r="ERJ294" s="69"/>
      <c r="ERK294" s="244"/>
      <c r="ERL294" s="69"/>
      <c r="ERM294" s="228"/>
      <c r="ERN294" s="229"/>
      <c r="ERO294" s="230"/>
      <c r="ERP294" s="245"/>
      <c r="ERQ294" s="230"/>
      <c r="ERR294" s="231"/>
      <c r="ERS294" s="232"/>
      <c r="ERT294" s="233"/>
      <c r="ERU294" s="233"/>
      <c r="ERV294" s="69"/>
      <c r="ERW294" s="154"/>
      <c r="ERX294" s="97"/>
      <c r="ERY294" s="98"/>
      <c r="ERZ294" s="97"/>
      <c r="ESA294" s="99"/>
      <c r="ESB294" s="225"/>
      <c r="ESC294" s="234"/>
      <c r="ESD294" s="235"/>
      <c r="ESE294" s="236"/>
      <c r="ESF294" s="234"/>
      <c r="ESG294" s="237"/>
      <c r="ESH294" s="238"/>
      <c r="ESI294" s="216"/>
      <c r="ESJ294" s="239"/>
      <c r="ESK294" s="239"/>
      <c r="ESL294" s="101"/>
      <c r="ESM294" s="81"/>
      <c r="ESN294" s="81"/>
      <c r="ESO294" s="226"/>
      <c r="ESP294" s="69"/>
      <c r="ESQ294" s="240"/>
      <c r="ESR294" s="69"/>
      <c r="ESS294" s="241"/>
      <c r="EST294" s="242"/>
      <c r="ESU294" s="69"/>
      <c r="ESV294" s="243"/>
      <c r="ESW294" s="69"/>
      <c r="ESX294" s="244"/>
      <c r="ESY294" s="69"/>
      <c r="ESZ294" s="228"/>
      <c r="ETA294" s="229"/>
      <c r="ETB294" s="230"/>
      <c r="ETC294" s="245"/>
      <c r="ETD294" s="230"/>
      <c r="ETE294" s="231"/>
      <c r="ETF294" s="232"/>
      <c r="ETG294" s="233"/>
      <c r="ETH294" s="233"/>
      <c r="ETI294" s="69"/>
      <c r="ETJ294" s="154"/>
      <c r="ETK294" s="97"/>
      <c r="ETL294" s="98"/>
      <c r="ETM294" s="97"/>
      <c r="ETN294" s="99"/>
      <c r="ETO294" s="225"/>
      <c r="ETP294" s="234"/>
      <c r="ETQ294" s="235"/>
      <c r="ETR294" s="236"/>
      <c r="ETS294" s="234"/>
      <c r="ETT294" s="237"/>
      <c r="ETU294" s="238"/>
      <c r="ETV294" s="216"/>
      <c r="ETW294" s="239"/>
      <c r="ETX294" s="239"/>
      <c r="ETY294" s="101"/>
      <c r="ETZ294" s="81"/>
      <c r="EUA294" s="81"/>
      <c r="EUB294" s="226"/>
      <c r="EUC294" s="69"/>
      <c r="EUD294" s="240"/>
      <c r="EUE294" s="69"/>
      <c r="EUF294" s="241"/>
      <c r="EUG294" s="242"/>
      <c r="EUH294" s="69"/>
      <c r="EUI294" s="243"/>
      <c r="EUJ294" s="69"/>
      <c r="EUK294" s="244"/>
      <c r="EUL294" s="69"/>
      <c r="EUM294" s="228"/>
      <c r="EUN294" s="229"/>
      <c r="EUO294" s="230"/>
      <c r="EUP294" s="245"/>
      <c r="EUQ294" s="230"/>
      <c r="EUR294" s="231"/>
      <c r="EUS294" s="232"/>
      <c r="EUT294" s="233"/>
      <c r="EUU294" s="233"/>
      <c r="EUV294" s="69"/>
      <c r="EUW294" s="154"/>
      <c r="EUX294" s="97"/>
      <c r="EUY294" s="98"/>
      <c r="EUZ294" s="97"/>
      <c r="EVA294" s="99"/>
      <c r="EVB294" s="225"/>
      <c r="EVC294" s="234"/>
      <c r="EVD294" s="235"/>
      <c r="EVE294" s="236"/>
      <c r="EVF294" s="234"/>
      <c r="EVG294" s="237"/>
      <c r="EVH294" s="238"/>
      <c r="EVI294" s="216"/>
      <c r="EVJ294" s="239"/>
      <c r="EVK294" s="239"/>
      <c r="EVL294" s="101"/>
      <c r="EVM294" s="81"/>
      <c r="EVN294" s="81"/>
      <c r="EVO294" s="226"/>
      <c r="EVP294" s="69"/>
      <c r="EVQ294" s="240"/>
      <c r="EVR294" s="69"/>
      <c r="EVS294" s="241"/>
      <c r="EVT294" s="242"/>
      <c r="EVU294" s="69"/>
      <c r="EVV294" s="243"/>
      <c r="EVW294" s="69"/>
      <c r="EVX294" s="244"/>
      <c r="EVY294" s="69"/>
      <c r="EVZ294" s="228"/>
      <c r="EWA294" s="229"/>
      <c r="EWB294" s="230"/>
      <c r="EWC294" s="245"/>
      <c r="EWD294" s="230"/>
      <c r="EWE294" s="231"/>
      <c r="EWF294" s="232"/>
      <c r="EWG294" s="233"/>
      <c r="EWH294" s="233"/>
      <c r="EWI294" s="69"/>
      <c r="EWJ294" s="154"/>
      <c r="EWK294" s="97"/>
      <c r="EWL294" s="98"/>
      <c r="EWM294" s="97"/>
      <c r="EWN294" s="99"/>
      <c r="EWO294" s="225"/>
      <c r="EWP294" s="234"/>
      <c r="EWQ294" s="235"/>
      <c r="EWR294" s="236"/>
      <c r="EWS294" s="234"/>
      <c r="EWT294" s="237"/>
      <c r="EWU294" s="238"/>
      <c r="EWV294" s="216"/>
      <c r="EWW294" s="239"/>
      <c r="EWX294" s="239"/>
      <c r="EWY294" s="101"/>
      <c r="EWZ294" s="81"/>
      <c r="EXA294" s="81"/>
      <c r="EXB294" s="226"/>
      <c r="EXC294" s="69"/>
      <c r="EXD294" s="240"/>
      <c r="EXE294" s="69"/>
      <c r="EXF294" s="241"/>
      <c r="EXG294" s="242"/>
      <c r="EXH294" s="69"/>
      <c r="EXI294" s="243"/>
      <c r="EXJ294" s="69"/>
      <c r="EXK294" s="244"/>
      <c r="EXL294" s="69"/>
      <c r="EXM294" s="228"/>
      <c r="EXN294" s="229"/>
      <c r="EXO294" s="230"/>
      <c r="EXP294" s="245"/>
      <c r="EXQ294" s="230"/>
      <c r="EXR294" s="231"/>
      <c r="EXS294" s="232"/>
      <c r="EXT294" s="233"/>
      <c r="EXU294" s="233"/>
      <c r="EXV294" s="69"/>
      <c r="EXW294" s="154"/>
      <c r="EXX294" s="97"/>
      <c r="EXY294" s="98"/>
      <c r="EXZ294" s="97"/>
      <c r="EYA294" s="99"/>
      <c r="EYB294" s="225"/>
      <c r="EYC294" s="234"/>
      <c r="EYD294" s="235"/>
      <c r="EYE294" s="236"/>
      <c r="EYF294" s="234"/>
      <c r="EYG294" s="237"/>
      <c r="EYH294" s="238"/>
      <c r="EYI294" s="216"/>
      <c r="EYJ294" s="239"/>
      <c r="EYK294" s="239"/>
      <c r="EYL294" s="101"/>
      <c r="EYM294" s="81"/>
      <c r="EYN294" s="81"/>
      <c r="EYO294" s="226"/>
      <c r="EYP294" s="69"/>
      <c r="EYQ294" s="240"/>
      <c r="EYR294" s="69"/>
      <c r="EYS294" s="241"/>
      <c r="EYT294" s="242"/>
      <c r="EYU294" s="69"/>
      <c r="EYV294" s="243"/>
      <c r="EYW294" s="69"/>
      <c r="EYX294" s="244"/>
      <c r="EYY294" s="69"/>
      <c r="EYZ294" s="228"/>
      <c r="EZA294" s="229"/>
      <c r="EZB294" s="230"/>
      <c r="EZC294" s="245"/>
      <c r="EZD294" s="230"/>
      <c r="EZE294" s="231"/>
      <c r="EZF294" s="232"/>
      <c r="EZG294" s="233"/>
      <c r="EZH294" s="233"/>
      <c r="EZI294" s="69"/>
      <c r="EZJ294" s="154"/>
      <c r="EZK294" s="97"/>
      <c r="EZL294" s="98"/>
      <c r="EZM294" s="97"/>
      <c r="EZN294" s="99"/>
      <c r="EZO294" s="225"/>
      <c r="EZP294" s="234"/>
      <c r="EZQ294" s="235"/>
      <c r="EZR294" s="236"/>
      <c r="EZS294" s="234"/>
      <c r="EZT294" s="237"/>
      <c r="EZU294" s="238"/>
      <c r="EZV294" s="216"/>
      <c r="EZW294" s="239"/>
      <c r="EZX294" s="239"/>
      <c r="EZY294" s="101"/>
      <c r="EZZ294" s="81"/>
      <c r="FAA294" s="81"/>
      <c r="FAB294" s="226"/>
      <c r="FAC294" s="69"/>
      <c r="FAD294" s="240"/>
      <c r="FAE294" s="69"/>
      <c r="FAF294" s="241"/>
      <c r="FAG294" s="242"/>
      <c r="FAH294" s="69"/>
      <c r="FAI294" s="243"/>
      <c r="FAJ294" s="69"/>
      <c r="FAK294" s="244"/>
      <c r="FAL294" s="69"/>
      <c r="FAM294" s="228"/>
      <c r="FAN294" s="229"/>
      <c r="FAO294" s="230"/>
      <c r="FAP294" s="245"/>
      <c r="FAQ294" s="230"/>
      <c r="FAR294" s="231"/>
      <c r="FAS294" s="232"/>
      <c r="FAT294" s="233"/>
      <c r="FAU294" s="233"/>
      <c r="FAV294" s="69"/>
      <c r="FAW294" s="154"/>
      <c r="FAX294" s="97"/>
      <c r="FAY294" s="98"/>
      <c r="FAZ294" s="97"/>
      <c r="FBA294" s="99"/>
      <c r="FBB294" s="225"/>
      <c r="FBC294" s="234"/>
      <c r="FBD294" s="235"/>
      <c r="FBE294" s="236"/>
      <c r="FBF294" s="234"/>
      <c r="FBG294" s="237"/>
      <c r="FBH294" s="238"/>
      <c r="FBI294" s="216"/>
      <c r="FBJ294" s="239"/>
      <c r="FBK294" s="239"/>
      <c r="FBL294" s="101"/>
      <c r="FBM294" s="81"/>
      <c r="FBN294" s="81"/>
      <c r="FBO294" s="226"/>
      <c r="FBP294" s="69"/>
      <c r="FBQ294" s="240"/>
      <c r="FBR294" s="69"/>
      <c r="FBS294" s="241"/>
      <c r="FBT294" s="242"/>
      <c r="FBU294" s="69"/>
      <c r="FBV294" s="243"/>
      <c r="FBW294" s="69"/>
      <c r="FBX294" s="244"/>
      <c r="FBY294" s="69"/>
      <c r="FBZ294" s="228"/>
      <c r="FCA294" s="229"/>
      <c r="FCB294" s="230"/>
      <c r="FCC294" s="245"/>
      <c r="FCD294" s="230"/>
      <c r="FCE294" s="231"/>
      <c r="FCF294" s="232"/>
      <c r="FCG294" s="233"/>
      <c r="FCH294" s="233"/>
      <c r="FCI294" s="69"/>
      <c r="FCJ294" s="154"/>
      <c r="FCK294" s="97"/>
      <c r="FCL294" s="98"/>
      <c r="FCM294" s="97"/>
      <c r="FCN294" s="99"/>
      <c r="FCO294" s="225"/>
      <c r="FCP294" s="234"/>
      <c r="FCQ294" s="235"/>
      <c r="FCR294" s="236"/>
      <c r="FCS294" s="234"/>
      <c r="FCT294" s="237"/>
      <c r="FCU294" s="238"/>
      <c r="FCV294" s="216"/>
      <c r="FCW294" s="239"/>
      <c r="FCX294" s="239"/>
      <c r="FCY294" s="101"/>
      <c r="FCZ294" s="81"/>
      <c r="FDA294" s="81"/>
      <c r="FDB294" s="226"/>
      <c r="FDC294" s="69"/>
      <c r="FDD294" s="240"/>
      <c r="FDE294" s="69"/>
      <c r="FDF294" s="241"/>
      <c r="FDG294" s="242"/>
      <c r="FDH294" s="69"/>
      <c r="FDI294" s="243"/>
      <c r="FDJ294" s="69"/>
      <c r="FDK294" s="244"/>
      <c r="FDL294" s="69"/>
      <c r="FDM294" s="228"/>
      <c r="FDN294" s="229"/>
      <c r="FDO294" s="230"/>
      <c r="FDP294" s="245"/>
      <c r="FDQ294" s="230"/>
      <c r="FDR294" s="231"/>
      <c r="FDS294" s="232"/>
      <c r="FDT294" s="233"/>
      <c r="FDU294" s="233"/>
      <c r="FDV294" s="69"/>
      <c r="FDW294" s="154"/>
      <c r="FDX294" s="97"/>
      <c r="FDY294" s="98"/>
      <c r="FDZ294" s="97"/>
      <c r="FEA294" s="99"/>
      <c r="FEB294" s="225"/>
      <c r="FEC294" s="234"/>
      <c r="FED294" s="235"/>
      <c r="FEE294" s="236"/>
      <c r="FEF294" s="234"/>
      <c r="FEG294" s="237"/>
      <c r="FEH294" s="238"/>
      <c r="FEI294" s="216"/>
      <c r="FEJ294" s="239"/>
      <c r="FEK294" s="239"/>
      <c r="FEL294" s="101"/>
      <c r="FEM294" s="81"/>
      <c r="FEN294" s="81"/>
      <c r="FEO294" s="226"/>
      <c r="FEP294" s="69"/>
      <c r="FEQ294" s="240"/>
      <c r="FER294" s="69"/>
      <c r="FES294" s="241"/>
      <c r="FET294" s="242"/>
      <c r="FEU294" s="69"/>
      <c r="FEV294" s="243"/>
      <c r="FEW294" s="69"/>
      <c r="FEX294" s="244"/>
      <c r="FEY294" s="69"/>
      <c r="FEZ294" s="228"/>
      <c r="FFA294" s="229"/>
      <c r="FFB294" s="230"/>
      <c r="FFC294" s="245"/>
      <c r="FFD294" s="230"/>
      <c r="FFE294" s="231"/>
      <c r="FFF294" s="232"/>
      <c r="FFG294" s="233"/>
      <c r="FFH294" s="233"/>
      <c r="FFI294" s="69"/>
      <c r="FFJ294" s="154"/>
      <c r="FFK294" s="97"/>
      <c r="FFL294" s="98"/>
      <c r="FFM294" s="97"/>
      <c r="FFN294" s="99"/>
      <c r="FFO294" s="225"/>
      <c r="FFP294" s="234"/>
      <c r="FFQ294" s="235"/>
      <c r="FFR294" s="236"/>
      <c r="FFS294" s="234"/>
      <c r="FFT294" s="237"/>
      <c r="FFU294" s="238"/>
      <c r="FFV294" s="216"/>
      <c r="FFW294" s="239"/>
      <c r="FFX294" s="239"/>
      <c r="FFY294" s="101"/>
      <c r="FFZ294" s="81"/>
      <c r="FGA294" s="81"/>
      <c r="FGB294" s="226"/>
      <c r="FGC294" s="69"/>
      <c r="FGD294" s="240"/>
      <c r="FGE294" s="69"/>
      <c r="FGF294" s="241"/>
      <c r="FGG294" s="242"/>
      <c r="FGH294" s="69"/>
      <c r="FGI294" s="243"/>
      <c r="FGJ294" s="69"/>
      <c r="FGK294" s="244"/>
      <c r="FGL294" s="69"/>
      <c r="FGM294" s="228"/>
      <c r="FGN294" s="229"/>
      <c r="FGO294" s="230"/>
      <c r="FGP294" s="245"/>
      <c r="FGQ294" s="230"/>
      <c r="FGR294" s="231"/>
      <c r="FGS294" s="232"/>
      <c r="FGT294" s="233"/>
      <c r="FGU294" s="233"/>
      <c r="FGV294" s="69"/>
      <c r="FGW294" s="154"/>
      <c r="FGX294" s="97"/>
      <c r="FGY294" s="98"/>
      <c r="FGZ294" s="97"/>
      <c r="FHA294" s="99"/>
      <c r="FHB294" s="225"/>
      <c r="FHC294" s="234"/>
      <c r="FHD294" s="235"/>
      <c r="FHE294" s="236"/>
      <c r="FHF294" s="234"/>
      <c r="FHG294" s="237"/>
      <c r="FHH294" s="238"/>
      <c r="FHI294" s="216"/>
      <c r="FHJ294" s="239"/>
      <c r="FHK294" s="239"/>
      <c r="FHL294" s="101"/>
      <c r="FHM294" s="81"/>
      <c r="FHN294" s="81"/>
      <c r="FHO294" s="226"/>
      <c r="FHP294" s="69"/>
      <c r="FHQ294" s="240"/>
      <c r="FHR294" s="69"/>
      <c r="FHS294" s="241"/>
      <c r="FHT294" s="242"/>
      <c r="FHU294" s="69"/>
      <c r="FHV294" s="243"/>
      <c r="FHW294" s="69"/>
      <c r="FHX294" s="244"/>
      <c r="FHY294" s="69"/>
      <c r="FHZ294" s="228"/>
      <c r="FIA294" s="229"/>
      <c r="FIB294" s="230"/>
      <c r="FIC294" s="245"/>
      <c r="FID294" s="230"/>
      <c r="FIE294" s="231"/>
      <c r="FIF294" s="232"/>
      <c r="FIG294" s="233"/>
      <c r="FIH294" s="233"/>
      <c r="FII294" s="69"/>
      <c r="FIJ294" s="154"/>
      <c r="FIK294" s="97"/>
      <c r="FIL294" s="98"/>
      <c r="FIM294" s="97"/>
      <c r="FIN294" s="99"/>
      <c r="FIO294" s="225"/>
      <c r="FIP294" s="234"/>
      <c r="FIQ294" s="235"/>
      <c r="FIR294" s="236"/>
      <c r="FIS294" s="234"/>
      <c r="FIT294" s="237"/>
      <c r="FIU294" s="238"/>
      <c r="FIV294" s="216"/>
      <c r="FIW294" s="239"/>
      <c r="FIX294" s="239"/>
      <c r="FIY294" s="101"/>
      <c r="FIZ294" s="81"/>
      <c r="FJA294" s="81"/>
      <c r="FJB294" s="226"/>
      <c r="FJC294" s="69"/>
      <c r="FJD294" s="240"/>
      <c r="FJE294" s="69"/>
      <c r="FJF294" s="241"/>
      <c r="FJG294" s="242"/>
      <c r="FJH294" s="69"/>
      <c r="FJI294" s="243"/>
      <c r="FJJ294" s="69"/>
      <c r="FJK294" s="244"/>
      <c r="FJL294" s="69"/>
      <c r="FJM294" s="228"/>
      <c r="FJN294" s="229"/>
      <c r="FJO294" s="230"/>
      <c r="FJP294" s="245"/>
      <c r="FJQ294" s="230"/>
      <c r="FJR294" s="231"/>
      <c r="FJS294" s="232"/>
      <c r="FJT294" s="233"/>
      <c r="FJU294" s="233"/>
      <c r="FJV294" s="69"/>
      <c r="FJW294" s="154"/>
      <c r="FJX294" s="97"/>
      <c r="FJY294" s="98"/>
      <c r="FJZ294" s="97"/>
      <c r="FKA294" s="99"/>
      <c r="FKB294" s="225"/>
      <c r="FKC294" s="234"/>
      <c r="FKD294" s="235"/>
      <c r="FKE294" s="236"/>
      <c r="FKF294" s="234"/>
      <c r="FKG294" s="237"/>
      <c r="FKH294" s="238"/>
      <c r="FKI294" s="216"/>
      <c r="FKJ294" s="239"/>
      <c r="FKK294" s="239"/>
      <c r="FKL294" s="101"/>
      <c r="FKM294" s="81"/>
      <c r="FKN294" s="81"/>
      <c r="FKO294" s="226"/>
      <c r="FKP294" s="69"/>
      <c r="FKQ294" s="240"/>
      <c r="FKR294" s="69"/>
      <c r="FKS294" s="241"/>
      <c r="FKT294" s="242"/>
      <c r="FKU294" s="69"/>
      <c r="FKV294" s="243"/>
      <c r="FKW294" s="69"/>
      <c r="FKX294" s="244"/>
      <c r="FKY294" s="69"/>
      <c r="FKZ294" s="228"/>
      <c r="FLA294" s="229"/>
      <c r="FLB294" s="230"/>
      <c r="FLC294" s="245"/>
      <c r="FLD294" s="230"/>
      <c r="FLE294" s="231"/>
      <c r="FLF294" s="232"/>
      <c r="FLG294" s="233"/>
      <c r="FLH294" s="233"/>
      <c r="FLI294" s="69"/>
      <c r="FLJ294" s="154"/>
      <c r="FLK294" s="97"/>
      <c r="FLL294" s="98"/>
      <c r="FLM294" s="97"/>
      <c r="FLN294" s="99"/>
      <c r="FLO294" s="225"/>
      <c r="FLP294" s="234"/>
      <c r="FLQ294" s="235"/>
      <c r="FLR294" s="236"/>
      <c r="FLS294" s="234"/>
      <c r="FLT294" s="237"/>
      <c r="FLU294" s="238"/>
      <c r="FLV294" s="216"/>
      <c r="FLW294" s="239"/>
      <c r="FLX294" s="239"/>
      <c r="FLY294" s="101"/>
      <c r="FLZ294" s="81"/>
      <c r="FMA294" s="81"/>
      <c r="FMB294" s="226"/>
      <c r="FMC294" s="69"/>
      <c r="FMD294" s="240"/>
      <c r="FME294" s="69"/>
      <c r="FMF294" s="241"/>
      <c r="FMG294" s="242"/>
      <c r="FMH294" s="69"/>
      <c r="FMI294" s="243"/>
      <c r="FMJ294" s="69"/>
      <c r="FMK294" s="244"/>
      <c r="FML294" s="69"/>
      <c r="FMM294" s="228"/>
      <c r="FMN294" s="229"/>
      <c r="FMO294" s="230"/>
      <c r="FMP294" s="245"/>
      <c r="FMQ294" s="230"/>
      <c r="FMR294" s="231"/>
      <c r="FMS294" s="232"/>
      <c r="FMT294" s="233"/>
      <c r="FMU294" s="233"/>
      <c r="FMV294" s="69"/>
      <c r="FMW294" s="154"/>
      <c r="FMX294" s="97"/>
      <c r="FMY294" s="98"/>
      <c r="FMZ294" s="97"/>
      <c r="FNA294" s="99"/>
      <c r="FNB294" s="225"/>
      <c r="FNC294" s="234"/>
      <c r="FND294" s="235"/>
      <c r="FNE294" s="236"/>
      <c r="FNF294" s="234"/>
      <c r="FNG294" s="237"/>
      <c r="FNH294" s="238"/>
      <c r="FNI294" s="216"/>
      <c r="FNJ294" s="239"/>
      <c r="FNK294" s="239"/>
      <c r="FNL294" s="101"/>
      <c r="FNM294" s="81"/>
      <c r="FNN294" s="81"/>
      <c r="FNO294" s="226"/>
      <c r="FNP294" s="69"/>
      <c r="FNQ294" s="240"/>
      <c r="FNR294" s="69"/>
      <c r="FNS294" s="241"/>
      <c r="FNT294" s="242"/>
      <c r="FNU294" s="69"/>
      <c r="FNV294" s="243"/>
      <c r="FNW294" s="69"/>
      <c r="FNX294" s="244"/>
      <c r="FNY294" s="69"/>
      <c r="FNZ294" s="228"/>
      <c r="FOA294" s="229"/>
      <c r="FOB294" s="230"/>
      <c r="FOC294" s="245"/>
      <c r="FOD294" s="230"/>
      <c r="FOE294" s="231"/>
      <c r="FOF294" s="232"/>
      <c r="FOG294" s="233"/>
      <c r="FOH294" s="233"/>
      <c r="FOI294" s="69"/>
      <c r="FOJ294" s="154"/>
      <c r="FOK294" s="97"/>
      <c r="FOL294" s="98"/>
      <c r="FOM294" s="97"/>
      <c r="FON294" s="99"/>
      <c r="FOO294" s="225"/>
      <c r="FOP294" s="234"/>
      <c r="FOQ294" s="235"/>
      <c r="FOR294" s="236"/>
      <c r="FOS294" s="234"/>
      <c r="FOT294" s="237"/>
      <c r="FOU294" s="238"/>
      <c r="FOV294" s="216"/>
      <c r="FOW294" s="239"/>
      <c r="FOX294" s="239"/>
      <c r="FOY294" s="101"/>
      <c r="FOZ294" s="81"/>
      <c r="FPA294" s="81"/>
      <c r="FPB294" s="226"/>
      <c r="FPC294" s="69"/>
      <c r="FPD294" s="240"/>
      <c r="FPE294" s="69"/>
      <c r="FPF294" s="241"/>
      <c r="FPG294" s="242"/>
      <c r="FPH294" s="69"/>
      <c r="FPI294" s="243"/>
      <c r="FPJ294" s="69"/>
      <c r="FPK294" s="244"/>
      <c r="FPL294" s="69"/>
      <c r="FPM294" s="228"/>
      <c r="FPN294" s="229"/>
      <c r="FPO294" s="230"/>
      <c r="FPP294" s="245"/>
      <c r="FPQ294" s="230"/>
      <c r="FPR294" s="231"/>
      <c r="FPS294" s="232"/>
      <c r="FPT294" s="233"/>
      <c r="FPU294" s="233"/>
      <c r="FPV294" s="69"/>
      <c r="FPW294" s="154"/>
      <c r="FPX294" s="97"/>
      <c r="FPY294" s="98"/>
      <c r="FPZ294" s="97"/>
      <c r="FQA294" s="99"/>
      <c r="FQB294" s="225"/>
      <c r="FQC294" s="234"/>
      <c r="FQD294" s="235"/>
      <c r="FQE294" s="236"/>
      <c r="FQF294" s="234"/>
      <c r="FQG294" s="237"/>
      <c r="FQH294" s="238"/>
      <c r="FQI294" s="216"/>
      <c r="FQJ294" s="239"/>
      <c r="FQK294" s="239"/>
      <c r="FQL294" s="101"/>
      <c r="FQM294" s="81"/>
      <c r="FQN294" s="81"/>
      <c r="FQO294" s="226"/>
      <c r="FQP294" s="69"/>
      <c r="FQQ294" s="240"/>
      <c r="FQR294" s="69"/>
      <c r="FQS294" s="241"/>
      <c r="FQT294" s="242"/>
      <c r="FQU294" s="69"/>
      <c r="FQV294" s="243"/>
      <c r="FQW294" s="69"/>
      <c r="FQX294" s="244"/>
      <c r="FQY294" s="69"/>
      <c r="FQZ294" s="228"/>
      <c r="FRA294" s="229"/>
      <c r="FRB294" s="230"/>
      <c r="FRC294" s="245"/>
      <c r="FRD294" s="230"/>
      <c r="FRE294" s="231"/>
      <c r="FRF294" s="232"/>
      <c r="FRG294" s="233"/>
      <c r="FRH294" s="233"/>
      <c r="FRI294" s="69"/>
      <c r="FRJ294" s="154"/>
      <c r="FRK294" s="97"/>
      <c r="FRL294" s="98"/>
      <c r="FRM294" s="97"/>
      <c r="FRN294" s="99"/>
      <c r="FRO294" s="225"/>
      <c r="FRP294" s="234"/>
      <c r="FRQ294" s="235"/>
      <c r="FRR294" s="236"/>
      <c r="FRS294" s="234"/>
      <c r="FRT294" s="237"/>
      <c r="FRU294" s="238"/>
      <c r="FRV294" s="216"/>
      <c r="FRW294" s="239"/>
      <c r="FRX294" s="239"/>
      <c r="FRY294" s="101"/>
      <c r="FRZ294" s="81"/>
      <c r="FSA294" s="81"/>
      <c r="FSB294" s="226"/>
      <c r="FSC294" s="69"/>
      <c r="FSD294" s="240"/>
      <c r="FSE294" s="69"/>
      <c r="FSF294" s="241"/>
      <c r="FSG294" s="242"/>
      <c r="FSH294" s="69"/>
      <c r="FSI294" s="243"/>
      <c r="FSJ294" s="69"/>
      <c r="FSK294" s="244"/>
      <c r="FSL294" s="69"/>
      <c r="FSM294" s="228"/>
      <c r="FSN294" s="229"/>
      <c r="FSO294" s="230"/>
      <c r="FSP294" s="245"/>
      <c r="FSQ294" s="230"/>
      <c r="FSR294" s="231"/>
      <c r="FSS294" s="232"/>
      <c r="FST294" s="233"/>
      <c r="FSU294" s="233"/>
      <c r="FSV294" s="69"/>
      <c r="FSW294" s="154"/>
      <c r="FSX294" s="97"/>
      <c r="FSY294" s="98"/>
      <c r="FSZ294" s="97"/>
      <c r="FTA294" s="99"/>
      <c r="FTB294" s="225"/>
      <c r="FTC294" s="234"/>
      <c r="FTD294" s="235"/>
      <c r="FTE294" s="236"/>
      <c r="FTF294" s="234"/>
      <c r="FTG294" s="237"/>
      <c r="FTH294" s="238"/>
      <c r="FTI294" s="216"/>
      <c r="FTJ294" s="239"/>
      <c r="FTK294" s="239"/>
      <c r="FTL294" s="101"/>
      <c r="FTM294" s="81"/>
      <c r="FTN294" s="81"/>
      <c r="FTO294" s="226"/>
      <c r="FTP294" s="69"/>
      <c r="FTQ294" s="240"/>
      <c r="FTR294" s="69"/>
      <c r="FTS294" s="241"/>
      <c r="FTT294" s="242"/>
      <c r="FTU294" s="69"/>
      <c r="FTV294" s="243"/>
      <c r="FTW294" s="69"/>
      <c r="FTX294" s="244"/>
      <c r="FTY294" s="69"/>
      <c r="FTZ294" s="228"/>
      <c r="FUA294" s="229"/>
      <c r="FUB294" s="230"/>
      <c r="FUC294" s="245"/>
      <c r="FUD294" s="230"/>
      <c r="FUE294" s="231"/>
      <c r="FUF294" s="232"/>
      <c r="FUG294" s="233"/>
      <c r="FUH294" s="233"/>
      <c r="FUI294" s="69"/>
      <c r="FUJ294" s="154"/>
      <c r="FUK294" s="97"/>
      <c r="FUL294" s="98"/>
      <c r="FUM294" s="97"/>
      <c r="FUN294" s="99"/>
      <c r="FUO294" s="225"/>
      <c r="FUP294" s="234"/>
      <c r="FUQ294" s="235"/>
      <c r="FUR294" s="236"/>
      <c r="FUS294" s="234"/>
      <c r="FUT294" s="237"/>
      <c r="FUU294" s="238"/>
      <c r="FUV294" s="216"/>
      <c r="FUW294" s="239"/>
      <c r="FUX294" s="239"/>
      <c r="FUY294" s="101"/>
      <c r="FUZ294" s="81"/>
      <c r="FVA294" s="81"/>
      <c r="FVB294" s="226"/>
      <c r="FVC294" s="69"/>
      <c r="FVD294" s="240"/>
      <c r="FVE294" s="69"/>
      <c r="FVF294" s="241"/>
      <c r="FVG294" s="242"/>
      <c r="FVH294" s="69"/>
      <c r="FVI294" s="243"/>
      <c r="FVJ294" s="69"/>
      <c r="FVK294" s="244"/>
      <c r="FVL294" s="69"/>
      <c r="FVM294" s="228"/>
      <c r="FVN294" s="229"/>
      <c r="FVO294" s="230"/>
      <c r="FVP294" s="245"/>
      <c r="FVQ294" s="230"/>
      <c r="FVR294" s="231"/>
      <c r="FVS294" s="232"/>
      <c r="FVT294" s="233"/>
      <c r="FVU294" s="233"/>
      <c r="FVV294" s="69"/>
      <c r="FVW294" s="154"/>
      <c r="FVX294" s="97"/>
      <c r="FVY294" s="98"/>
      <c r="FVZ294" s="97"/>
      <c r="FWA294" s="99"/>
      <c r="FWB294" s="225"/>
      <c r="FWC294" s="234"/>
      <c r="FWD294" s="235"/>
      <c r="FWE294" s="236"/>
      <c r="FWF294" s="234"/>
      <c r="FWG294" s="237"/>
      <c r="FWH294" s="238"/>
      <c r="FWI294" s="216"/>
      <c r="FWJ294" s="239"/>
      <c r="FWK294" s="239"/>
      <c r="FWL294" s="101"/>
      <c r="FWM294" s="81"/>
      <c r="FWN294" s="81"/>
      <c r="FWO294" s="226"/>
      <c r="FWP294" s="69"/>
      <c r="FWQ294" s="240"/>
      <c r="FWR294" s="69"/>
      <c r="FWS294" s="241"/>
      <c r="FWT294" s="242"/>
      <c r="FWU294" s="69"/>
      <c r="FWV294" s="243"/>
      <c r="FWW294" s="69"/>
      <c r="FWX294" s="244"/>
      <c r="FWY294" s="69"/>
      <c r="FWZ294" s="228"/>
      <c r="FXA294" s="229"/>
      <c r="FXB294" s="230"/>
      <c r="FXC294" s="245"/>
      <c r="FXD294" s="230"/>
      <c r="FXE294" s="231"/>
      <c r="FXF294" s="232"/>
      <c r="FXG294" s="233"/>
      <c r="FXH294" s="233"/>
      <c r="FXI294" s="69"/>
      <c r="FXJ294" s="154"/>
      <c r="FXK294" s="97"/>
      <c r="FXL294" s="98"/>
      <c r="FXM294" s="97"/>
      <c r="FXN294" s="99"/>
      <c r="FXO294" s="225"/>
      <c r="FXP294" s="234"/>
      <c r="FXQ294" s="235"/>
      <c r="FXR294" s="236"/>
      <c r="FXS294" s="234"/>
      <c r="FXT294" s="237"/>
      <c r="FXU294" s="238"/>
      <c r="FXV294" s="216"/>
      <c r="FXW294" s="239"/>
      <c r="FXX294" s="239"/>
      <c r="FXY294" s="101"/>
      <c r="FXZ294" s="81"/>
      <c r="FYA294" s="81"/>
      <c r="FYB294" s="226"/>
      <c r="FYC294" s="69"/>
      <c r="FYD294" s="240"/>
      <c r="FYE294" s="69"/>
      <c r="FYF294" s="241"/>
      <c r="FYG294" s="242"/>
      <c r="FYH294" s="69"/>
      <c r="FYI294" s="243"/>
      <c r="FYJ294" s="69"/>
      <c r="FYK294" s="244"/>
      <c r="FYL294" s="69"/>
      <c r="FYM294" s="228"/>
      <c r="FYN294" s="229"/>
      <c r="FYO294" s="230"/>
      <c r="FYP294" s="245"/>
      <c r="FYQ294" s="230"/>
      <c r="FYR294" s="231"/>
      <c r="FYS294" s="232"/>
      <c r="FYT294" s="233"/>
      <c r="FYU294" s="233"/>
      <c r="FYV294" s="69"/>
      <c r="FYW294" s="154"/>
      <c r="FYX294" s="97"/>
      <c r="FYY294" s="98"/>
      <c r="FYZ294" s="97"/>
      <c r="FZA294" s="99"/>
      <c r="FZB294" s="225"/>
      <c r="FZC294" s="234"/>
      <c r="FZD294" s="235"/>
      <c r="FZE294" s="236"/>
      <c r="FZF294" s="234"/>
      <c r="FZG294" s="237"/>
      <c r="FZH294" s="238"/>
      <c r="FZI294" s="216"/>
      <c r="FZJ294" s="239"/>
      <c r="FZK294" s="239"/>
      <c r="FZL294" s="101"/>
      <c r="FZM294" s="81"/>
      <c r="FZN294" s="81"/>
      <c r="FZO294" s="226"/>
      <c r="FZP294" s="69"/>
      <c r="FZQ294" s="240"/>
      <c r="FZR294" s="69"/>
      <c r="FZS294" s="241"/>
      <c r="FZT294" s="242"/>
      <c r="FZU294" s="69"/>
      <c r="FZV294" s="243"/>
      <c r="FZW294" s="69"/>
      <c r="FZX294" s="244"/>
      <c r="FZY294" s="69"/>
      <c r="FZZ294" s="228"/>
      <c r="GAA294" s="229"/>
      <c r="GAB294" s="230"/>
      <c r="GAC294" s="245"/>
      <c r="GAD294" s="230"/>
      <c r="GAE294" s="231"/>
      <c r="GAF294" s="232"/>
      <c r="GAG294" s="233"/>
      <c r="GAH294" s="233"/>
      <c r="GAI294" s="69"/>
      <c r="GAJ294" s="154"/>
      <c r="GAK294" s="97"/>
      <c r="GAL294" s="98"/>
      <c r="GAM294" s="97"/>
      <c r="GAN294" s="99"/>
      <c r="GAO294" s="225"/>
      <c r="GAP294" s="234"/>
      <c r="GAQ294" s="235"/>
      <c r="GAR294" s="236"/>
      <c r="GAS294" s="234"/>
      <c r="GAT294" s="237"/>
      <c r="GAU294" s="238"/>
      <c r="GAV294" s="216"/>
      <c r="GAW294" s="239"/>
      <c r="GAX294" s="239"/>
      <c r="GAY294" s="101"/>
      <c r="GAZ294" s="81"/>
      <c r="GBA294" s="81"/>
      <c r="GBB294" s="226"/>
      <c r="GBC294" s="69"/>
      <c r="GBD294" s="240"/>
      <c r="GBE294" s="69"/>
      <c r="GBF294" s="241"/>
      <c r="GBG294" s="242"/>
      <c r="GBH294" s="69"/>
      <c r="GBI294" s="243"/>
      <c r="GBJ294" s="69"/>
      <c r="GBK294" s="244"/>
      <c r="GBL294" s="69"/>
      <c r="GBM294" s="228"/>
      <c r="GBN294" s="229"/>
      <c r="GBO294" s="230"/>
      <c r="GBP294" s="245"/>
      <c r="GBQ294" s="230"/>
      <c r="GBR294" s="231"/>
      <c r="GBS294" s="232"/>
      <c r="GBT294" s="233"/>
      <c r="GBU294" s="233"/>
      <c r="GBV294" s="69"/>
      <c r="GBW294" s="154"/>
      <c r="GBX294" s="97"/>
      <c r="GBY294" s="98"/>
      <c r="GBZ294" s="97"/>
      <c r="GCA294" s="99"/>
      <c r="GCB294" s="225"/>
      <c r="GCC294" s="234"/>
      <c r="GCD294" s="235"/>
      <c r="GCE294" s="236"/>
      <c r="GCF294" s="234"/>
      <c r="GCG294" s="237"/>
      <c r="GCH294" s="238"/>
      <c r="GCI294" s="216"/>
      <c r="GCJ294" s="239"/>
      <c r="GCK294" s="239"/>
      <c r="GCL294" s="101"/>
      <c r="GCM294" s="81"/>
      <c r="GCN294" s="81"/>
      <c r="GCO294" s="226"/>
      <c r="GCP294" s="69"/>
      <c r="GCQ294" s="240"/>
      <c r="GCR294" s="69"/>
      <c r="GCS294" s="241"/>
      <c r="GCT294" s="242"/>
      <c r="GCU294" s="69"/>
      <c r="GCV294" s="243"/>
      <c r="GCW294" s="69"/>
      <c r="GCX294" s="244"/>
      <c r="GCY294" s="69"/>
      <c r="GCZ294" s="228"/>
      <c r="GDA294" s="229"/>
      <c r="GDB294" s="230"/>
      <c r="GDC294" s="245"/>
      <c r="GDD294" s="230"/>
      <c r="GDE294" s="231"/>
      <c r="GDF294" s="232"/>
      <c r="GDG294" s="233"/>
      <c r="GDH294" s="233"/>
      <c r="GDI294" s="69"/>
      <c r="GDJ294" s="154"/>
      <c r="GDK294" s="97"/>
      <c r="GDL294" s="98"/>
      <c r="GDM294" s="97"/>
      <c r="GDN294" s="99"/>
      <c r="GDO294" s="225"/>
      <c r="GDP294" s="234"/>
      <c r="GDQ294" s="235"/>
      <c r="GDR294" s="236"/>
      <c r="GDS294" s="234"/>
      <c r="GDT294" s="237"/>
      <c r="GDU294" s="238"/>
      <c r="GDV294" s="216"/>
      <c r="GDW294" s="239"/>
      <c r="GDX294" s="239"/>
      <c r="GDY294" s="101"/>
      <c r="GDZ294" s="81"/>
      <c r="GEA294" s="81"/>
      <c r="GEB294" s="226"/>
      <c r="GEC294" s="69"/>
      <c r="GED294" s="240"/>
      <c r="GEE294" s="69"/>
      <c r="GEF294" s="241"/>
      <c r="GEG294" s="242"/>
      <c r="GEH294" s="69"/>
      <c r="GEI294" s="243"/>
      <c r="GEJ294" s="69"/>
      <c r="GEK294" s="244"/>
      <c r="GEL294" s="69"/>
      <c r="GEM294" s="228"/>
      <c r="GEN294" s="229"/>
      <c r="GEO294" s="230"/>
      <c r="GEP294" s="245"/>
      <c r="GEQ294" s="230"/>
      <c r="GER294" s="231"/>
      <c r="GES294" s="232"/>
      <c r="GET294" s="233"/>
      <c r="GEU294" s="233"/>
      <c r="GEV294" s="69"/>
      <c r="GEW294" s="154"/>
      <c r="GEX294" s="97"/>
      <c r="GEY294" s="98"/>
      <c r="GEZ294" s="97"/>
      <c r="GFA294" s="99"/>
      <c r="GFB294" s="225"/>
      <c r="GFC294" s="234"/>
      <c r="GFD294" s="235"/>
      <c r="GFE294" s="236"/>
      <c r="GFF294" s="234"/>
      <c r="GFG294" s="237"/>
      <c r="GFH294" s="238"/>
      <c r="GFI294" s="216"/>
      <c r="GFJ294" s="239"/>
      <c r="GFK294" s="239"/>
      <c r="GFL294" s="101"/>
      <c r="GFM294" s="81"/>
      <c r="GFN294" s="81"/>
      <c r="GFO294" s="226"/>
      <c r="GFP294" s="69"/>
      <c r="GFQ294" s="240"/>
      <c r="GFR294" s="69"/>
      <c r="GFS294" s="241"/>
      <c r="GFT294" s="242"/>
      <c r="GFU294" s="69"/>
      <c r="GFV294" s="243"/>
      <c r="GFW294" s="69"/>
      <c r="GFX294" s="244"/>
      <c r="GFY294" s="69"/>
      <c r="GFZ294" s="228"/>
      <c r="GGA294" s="229"/>
      <c r="GGB294" s="230"/>
      <c r="GGC294" s="245"/>
      <c r="GGD294" s="230"/>
      <c r="GGE294" s="231"/>
      <c r="GGF294" s="232"/>
      <c r="GGG294" s="233"/>
      <c r="GGH294" s="233"/>
      <c r="GGI294" s="69"/>
      <c r="GGJ294" s="154"/>
      <c r="GGK294" s="97"/>
      <c r="GGL294" s="98"/>
      <c r="GGM294" s="97"/>
      <c r="GGN294" s="99"/>
      <c r="GGO294" s="225"/>
      <c r="GGP294" s="234"/>
      <c r="GGQ294" s="235"/>
      <c r="GGR294" s="236"/>
      <c r="GGS294" s="234"/>
      <c r="GGT294" s="237"/>
      <c r="GGU294" s="238"/>
      <c r="GGV294" s="216"/>
      <c r="GGW294" s="239"/>
      <c r="GGX294" s="239"/>
      <c r="GGY294" s="101"/>
      <c r="GGZ294" s="81"/>
      <c r="GHA294" s="81"/>
      <c r="GHB294" s="226"/>
      <c r="GHC294" s="69"/>
      <c r="GHD294" s="240"/>
      <c r="GHE294" s="69"/>
      <c r="GHF294" s="241"/>
      <c r="GHG294" s="242"/>
      <c r="GHH294" s="69"/>
      <c r="GHI294" s="243"/>
      <c r="GHJ294" s="69"/>
      <c r="GHK294" s="244"/>
      <c r="GHL294" s="69"/>
      <c r="GHM294" s="228"/>
      <c r="GHN294" s="229"/>
      <c r="GHO294" s="230"/>
      <c r="GHP294" s="245"/>
      <c r="GHQ294" s="230"/>
      <c r="GHR294" s="231"/>
      <c r="GHS294" s="232"/>
      <c r="GHT294" s="233"/>
      <c r="GHU294" s="233"/>
      <c r="GHV294" s="69"/>
      <c r="GHW294" s="154"/>
      <c r="GHX294" s="97"/>
      <c r="GHY294" s="98"/>
      <c r="GHZ294" s="97"/>
      <c r="GIA294" s="99"/>
      <c r="GIB294" s="225"/>
      <c r="GIC294" s="234"/>
      <c r="GID294" s="235"/>
      <c r="GIE294" s="236"/>
      <c r="GIF294" s="234"/>
      <c r="GIG294" s="237"/>
      <c r="GIH294" s="238"/>
      <c r="GII294" s="216"/>
      <c r="GIJ294" s="239"/>
      <c r="GIK294" s="239"/>
      <c r="GIL294" s="101"/>
      <c r="GIM294" s="81"/>
      <c r="GIN294" s="81"/>
      <c r="GIO294" s="226"/>
      <c r="GIP294" s="69"/>
      <c r="GIQ294" s="240"/>
      <c r="GIR294" s="69"/>
      <c r="GIS294" s="241"/>
      <c r="GIT294" s="242"/>
      <c r="GIU294" s="69"/>
      <c r="GIV294" s="243"/>
      <c r="GIW294" s="69"/>
      <c r="GIX294" s="244"/>
      <c r="GIY294" s="69"/>
      <c r="GIZ294" s="228"/>
      <c r="GJA294" s="229"/>
      <c r="GJB294" s="230"/>
      <c r="GJC294" s="245"/>
      <c r="GJD294" s="230"/>
      <c r="GJE294" s="231"/>
      <c r="GJF294" s="232"/>
      <c r="GJG294" s="233"/>
      <c r="GJH294" s="233"/>
      <c r="GJI294" s="69"/>
      <c r="GJJ294" s="154"/>
      <c r="GJK294" s="97"/>
      <c r="GJL294" s="98"/>
      <c r="GJM294" s="97"/>
      <c r="GJN294" s="99"/>
      <c r="GJO294" s="225"/>
      <c r="GJP294" s="234"/>
      <c r="GJQ294" s="235"/>
      <c r="GJR294" s="236"/>
      <c r="GJS294" s="234"/>
      <c r="GJT294" s="237"/>
      <c r="GJU294" s="238"/>
      <c r="GJV294" s="216"/>
      <c r="GJW294" s="239"/>
      <c r="GJX294" s="239"/>
      <c r="GJY294" s="101"/>
      <c r="GJZ294" s="81"/>
      <c r="GKA294" s="81"/>
      <c r="GKB294" s="226"/>
      <c r="GKC294" s="69"/>
      <c r="GKD294" s="240"/>
      <c r="GKE294" s="69"/>
      <c r="GKF294" s="241"/>
      <c r="GKG294" s="242"/>
      <c r="GKH294" s="69"/>
      <c r="GKI294" s="243"/>
      <c r="GKJ294" s="69"/>
      <c r="GKK294" s="244"/>
      <c r="GKL294" s="69"/>
      <c r="GKM294" s="228"/>
      <c r="GKN294" s="229"/>
      <c r="GKO294" s="230"/>
      <c r="GKP294" s="245"/>
      <c r="GKQ294" s="230"/>
      <c r="GKR294" s="231"/>
      <c r="GKS294" s="232"/>
      <c r="GKT294" s="233"/>
      <c r="GKU294" s="233"/>
      <c r="GKV294" s="69"/>
      <c r="GKW294" s="154"/>
      <c r="GKX294" s="97"/>
      <c r="GKY294" s="98"/>
      <c r="GKZ294" s="97"/>
      <c r="GLA294" s="99"/>
      <c r="GLB294" s="225"/>
      <c r="GLC294" s="234"/>
      <c r="GLD294" s="235"/>
      <c r="GLE294" s="236"/>
      <c r="GLF294" s="234"/>
      <c r="GLG294" s="237"/>
      <c r="GLH294" s="238"/>
      <c r="GLI294" s="216"/>
      <c r="GLJ294" s="239"/>
      <c r="GLK294" s="239"/>
      <c r="GLL294" s="101"/>
      <c r="GLM294" s="81"/>
      <c r="GLN294" s="81"/>
      <c r="GLO294" s="226"/>
      <c r="GLP294" s="69"/>
      <c r="GLQ294" s="240"/>
      <c r="GLR294" s="69"/>
      <c r="GLS294" s="241"/>
      <c r="GLT294" s="242"/>
      <c r="GLU294" s="69"/>
      <c r="GLV294" s="243"/>
      <c r="GLW294" s="69"/>
      <c r="GLX294" s="244"/>
      <c r="GLY294" s="69"/>
      <c r="GLZ294" s="228"/>
      <c r="GMA294" s="229"/>
      <c r="GMB294" s="230"/>
      <c r="GMC294" s="245"/>
      <c r="GMD294" s="230"/>
      <c r="GME294" s="231"/>
      <c r="GMF294" s="232"/>
      <c r="GMG294" s="233"/>
      <c r="GMH294" s="233"/>
      <c r="GMI294" s="69"/>
      <c r="GMJ294" s="154"/>
      <c r="GMK294" s="97"/>
      <c r="GML294" s="98"/>
      <c r="GMM294" s="97"/>
      <c r="GMN294" s="99"/>
      <c r="GMO294" s="225"/>
      <c r="GMP294" s="234"/>
      <c r="GMQ294" s="235"/>
      <c r="GMR294" s="236"/>
      <c r="GMS294" s="234"/>
      <c r="GMT294" s="237"/>
      <c r="GMU294" s="238"/>
      <c r="GMV294" s="216"/>
      <c r="GMW294" s="239"/>
      <c r="GMX294" s="239"/>
      <c r="GMY294" s="101"/>
      <c r="GMZ294" s="81"/>
      <c r="GNA294" s="81"/>
      <c r="GNB294" s="226"/>
      <c r="GNC294" s="69"/>
      <c r="GND294" s="240"/>
      <c r="GNE294" s="69"/>
      <c r="GNF294" s="241"/>
      <c r="GNG294" s="242"/>
      <c r="GNH294" s="69"/>
      <c r="GNI294" s="243"/>
      <c r="GNJ294" s="69"/>
      <c r="GNK294" s="244"/>
      <c r="GNL294" s="69"/>
      <c r="GNM294" s="228"/>
      <c r="GNN294" s="229"/>
      <c r="GNO294" s="230"/>
      <c r="GNP294" s="245"/>
      <c r="GNQ294" s="230"/>
      <c r="GNR294" s="231"/>
      <c r="GNS294" s="232"/>
      <c r="GNT294" s="233"/>
      <c r="GNU294" s="233"/>
      <c r="GNV294" s="69"/>
      <c r="GNW294" s="154"/>
      <c r="GNX294" s="97"/>
      <c r="GNY294" s="98"/>
      <c r="GNZ294" s="97"/>
      <c r="GOA294" s="99"/>
      <c r="GOB294" s="225"/>
      <c r="GOC294" s="234"/>
      <c r="GOD294" s="235"/>
      <c r="GOE294" s="236"/>
      <c r="GOF294" s="234"/>
      <c r="GOG294" s="237"/>
      <c r="GOH294" s="238"/>
      <c r="GOI294" s="216"/>
      <c r="GOJ294" s="239"/>
      <c r="GOK294" s="239"/>
      <c r="GOL294" s="101"/>
      <c r="GOM294" s="81"/>
      <c r="GON294" s="81"/>
      <c r="GOO294" s="226"/>
      <c r="GOP294" s="69"/>
      <c r="GOQ294" s="240"/>
      <c r="GOR294" s="69"/>
      <c r="GOS294" s="241"/>
      <c r="GOT294" s="242"/>
      <c r="GOU294" s="69"/>
      <c r="GOV294" s="243"/>
      <c r="GOW294" s="69"/>
      <c r="GOX294" s="244"/>
      <c r="GOY294" s="69"/>
      <c r="GOZ294" s="228"/>
      <c r="GPA294" s="229"/>
      <c r="GPB294" s="230"/>
      <c r="GPC294" s="245"/>
      <c r="GPD294" s="230"/>
      <c r="GPE294" s="231"/>
      <c r="GPF294" s="232"/>
      <c r="GPG294" s="233"/>
      <c r="GPH294" s="233"/>
      <c r="GPI294" s="69"/>
      <c r="GPJ294" s="154"/>
      <c r="GPK294" s="97"/>
      <c r="GPL294" s="98"/>
      <c r="GPM294" s="97"/>
      <c r="GPN294" s="99"/>
      <c r="GPO294" s="225"/>
      <c r="GPP294" s="234"/>
      <c r="GPQ294" s="235"/>
      <c r="GPR294" s="236"/>
      <c r="GPS294" s="234"/>
      <c r="GPT294" s="237"/>
      <c r="GPU294" s="238"/>
      <c r="GPV294" s="216"/>
      <c r="GPW294" s="239"/>
      <c r="GPX294" s="239"/>
      <c r="GPY294" s="101"/>
      <c r="GPZ294" s="81"/>
      <c r="GQA294" s="81"/>
      <c r="GQB294" s="226"/>
      <c r="GQC294" s="69"/>
      <c r="GQD294" s="240"/>
      <c r="GQE294" s="69"/>
      <c r="GQF294" s="241"/>
      <c r="GQG294" s="242"/>
      <c r="GQH294" s="69"/>
      <c r="GQI294" s="243"/>
      <c r="GQJ294" s="69"/>
      <c r="GQK294" s="244"/>
      <c r="GQL294" s="69"/>
      <c r="GQM294" s="228"/>
      <c r="GQN294" s="229"/>
      <c r="GQO294" s="230"/>
      <c r="GQP294" s="245"/>
      <c r="GQQ294" s="230"/>
      <c r="GQR294" s="231"/>
      <c r="GQS294" s="232"/>
      <c r="GQT294" s="233"/>
      <c r="GQU294" s="233"/>
      <c r="GQV294" s="69"/>
      <c r="GQW294" s="154"/>
      <c r="GQX294" s="97"/>
      <c r="GQY294" s="98"/>
      <c r="GQZ294" s="97"/>
      <c r="GRA294" s="99"/>
      <c r="GRB294" s="225"/>
      <c r="GRC294" s="234"/>
      <c r="GRD294" s="235"/>
      <c r="GRE294" s="236"/>
      <c r="GRF294" s="234"/>
      <c r="GRG294" s="237"/>
      <c r="GRH294" s="238"/>
      <c r="GRI294" s="216"/>
      <c r="GRJ294" s="239"/>
      <c r="GRK294" s="239"/>
      <c r="GRL294" s="101"/>
      <c r="GRM294" s="81"/>
      <c r="GRN294" s="81"/>
      <c r="GRO294" s="226"/>
      <c r="GRP294" s="69"/>
      <c r="GRQ294" s="240"/>
      <c r="GRR294" s="69"/>
      <c r="GRS294" s="241"/>
      <c r="GRT294" s="242"/>
      <c r="GRU294" s="69"/>
      <c r="GRV294" s="243"/>
      <c r="GRW294" s="69"/>
      <c r="GRX294" s="244"/>
      <c r="GRY294" s="69"/>
      <c r="GRZ294" s="228"/>
      <c r="GSA294" s="229"/>
      <c r="GSB294" s="230"/>
      <c r="GSC294" s="245"/>
      <c r="GSD294" s="230"/>
      <c r="GSE294" s="231"/>
      <c r="GSF294" s="232"/>
      <c r="GSG294" s="233"/>
      <c r="GSH294" s="233"/>
      <c r="GSI294" s="69"/>
      <c r="GSJ294" s="154"/>
      <c r="GSK294" s="97"/>
      <c r="GSL294" s="98"/>
      <c r="GSM294" s="97"/>
      <c r="GSN294" s="99"/>
      <c r="GSO294" s="225"/>
      <c r="GSP294" s="234"/>
      <c r="GSQ294" s="235"/>
      <c r="GSR294" s="236"/>
      <c r="GSS294" s="234"/>
      <c r="GST294" s="237"/>
      <c r="GSU294" s="238"/>
      <c r="GSV294" s="216"/>
      <c r="GSW294" s="239"/>
      <c r="GSX294" s="239"/>
      <c r="GSY294" s="101"/>
      <c r="GSZ294" s="81"/>
      <c r="GTA294" s="81"/>
      <c r="GTB294" s="226"/>
      <c r="GTC294" s="69"/>
      <c r="GTD294" s="240"/>
      <c r="GTE294" s="69"/>
      <c r="GTF294" s="241"/>
      <c r="GTG294" s="242"/>
      <c r="GTH294" s="69"/>
      <c r="GTI294" s="243"/>
      <c r="GTJ294" s="69"/>
      <c r="GTK294" s="244"/>
      <c r="GTL294" s="69"/>
      <c r="GTM294" s="228"/>
      <c r="GTN294" s="229"/>
      <c r="GTO294" s="230"/>
      <c r="GTP294" s="245"/>
      <c r="GTQ294" s="230"/>
      <c r="GTR294" s="231"/>
      <c r="GTS294" s="232"/>
      <c r="GTT294" s="233"/>
      <c r="GTU294" s="233"/>
      <c r="GTV294" s="69"/>
      <c r="GTW294" s="154"/>
      <c r="GTX294" s="97"/>
      <c r="GTY294" s="98"/>
      <c r="GTZ294" s="97"/>
      <c r="GUA294" s="99"/>
      <c r="GUB294" s="225"/>
      <c r="GUC294" s="234"/>
      <c r="GUD294" s="235"/>
      <c r="GUE294" s="236"/>
      <c r="GUF294" s="234"/>
      <c r="GUG294" s="237"/>
      <c r="GUH294" s="238"/>
      <c r="GUI294" s="216"/>
      <c r="GUJ294" s="239"/>
      <c r="GUK294" s="239"/>
      <c r="GUL294" s="101"/>
      <c r="GUM294" s="81"/>
      <c r="GUN294" s="81"/>
      <c r="GUO294" s="226"/>
      <c r="GUP294" s="69"/>
      <c r="GUQ294" s="240"/>
      <c r="GUR294" s="69"/>
      <c r="GUS294" s="241"/>
      <c r="GUT294" s="242"/>
      <c r="GUU294" s="69"/>
      <c r="GUV294" s="243"/>
      <c r="GUW294" s="69"/>
      <c r="GUX294" s="244"/>
      <c r="GUY294" s="69"/>
      <c r="GUZ294" s="228"/>
      <c r="GVA294" s="229"/>
      <c r="GVB294" s="230"/>
      <c r="GVC294" s="245"/>
      <c r="GVD294" s="230"/>
      <c r="GVE294" s="231"/>
      <c r="GVF294" s="232"/>
      <c r="GVG294" s="233"/>
      <c r="GVH294" s="233"/>
      <c r="GVI294" s="69"/>
      <c r="GVJ294" s="154"/>
      <c r="GVK294" s="97"/>
      <c r="GVL294" s="98"/>
      <c r="GVM294" s="97"/>
      <c r="GVN294" s="99"/>
      <c r="GVO294" s="225"/>
      <c r="GVP294" s="234"/>
      <c r="GVQ294" s="235"/>
      <c r="GVR294" s="236"/>
      <c r="GVS294" s="234"/>
      <c r="GVT294" s="237"/>
      <c r="GVU294" s="238"/>
      <c r="GVV294" s="216"/>
      <c r="GVW294" s="239"/>
      <c r="GVX294" s="239"/>
      <c r="GVY294" s="101"/>
      <c r="GVZ294" s="81"/>
      <c r="GWA294" s="81"/>
      <c r="GWB294" s="226"/>
      <c r="GWC294" s="69"/>
      <c r="GWD294" s="240"/>
      <c r="GWE294" s="69"/>
      <c r="GWF294" s="241"/>
      <c r="GWG294" s="242"/>
      <c r="GWH294" s="69"/>
      <c r="GWI294" s="243"/>
      <c r="GWJ294" s="69"/>
      <c r="GWK294" s="244"/>
      <c r="GWL294" s="69"/>
      <c r="GWM294" s="228"/>
      <c r="GWN294" s="229"/>
      <c r="GWO294" s="230"/>
      <c r="GWP294" s="245"/>
      <c r="GWQ294" s="230"/>
      <c r="GWR294" s="231"/>
      <c r="GWS294" s="232"/>
      <c r="GWT294" s="233"/>
      <c r="GWU294" s="233"/>
      <c r="GWV294" s="69"/>
      <c r="GWW294" s="154"/>
      <c r="GWX294" s="97"/>
      <c r="GWY294" s="98"/>
      <c r="GWZ294" s="97"/>
      <c r="GXA294" s="99"/>
      <c r="GXB294" s="225"/>
      <c r="GXC294" s="234"/>
      <c r="GXD294" s="235"/>
      <c r="GXE294" s="236"/>
      <c r="GXF294" s="234"/>
      <c r="GXG294" s="237"/>
      <c r="GXH294" s="238"/>
      <c r="GXI294" s="216"/>
      <c r="GXJ294" s="239"/>
      <c r="GXK294" s="239"/>
      <c r="GXL294" s="101"/>
      <c r="GXM294" s="81"/>
      <c r="GXN294" s="81"/>
      <c r="GXO294" s="226"/>
      <c r="GXP294" s="69"/>
      <c r="GXQ294" s="240"/>
      <c r="GXR294" s="69"/>
      <c r="GXS294" s="241"/>
      <c r="GXT294" s="242"/>
      <c r="GXU294" s="69"/>
      <c r="GXV294" s="243"/>
      <c r="GXW294" s="69"/>
      <c r="GXX294" s="244"/>
      <c r="GXY294" s="69"/>
      <c r="GXZ294" s="228"/>
      <c r="GYA294" s="229"/>
      <c r="GYB294" s="230"/>
      <c r="GYC294" s="245"/>
      <c r="GYD294" s="230"/>
      <c r="GYE294" s="231"/>
      <c r="GYF294" s="232"/>
      <c r="GYG294" s="233"/>
      <c r="GYH294" s="233"/>
      <c r="GYI294" s="69"/>
      <c r="GYJ294" s="154"/>
      <c r="GYK294" s="97"/>
      <c r="GYL294" s="98"/>
      <c r="GYM294" s="97"/>
      <c r="GYN294" s="99"/>
      <c r="GYO294" s="225"/>
      <c r="GYP294" s="234"/>
      <c r="GYQ294" s="235"/>
      <c r="GYR294" s="236"/>
      <c r="GYS294" s="234"/>
      <c r="GYT294" s="237"/>
      <c r="GYU294" s="238"/>
      <c r="GYV294" s="216"/>
      <c r="GYW294" s="239"/>
      <c r="GYX294" s="239"/>
      <c r="GYY294" s="101"/>
      <c r="GYZ294" s="81"/>
      <c r="GZA294" s="81"/>
      <c r="GZB294" s="226"/>
      <c r="GZC294" s="69"/>
      <c r="GZD294" s="240"/>
      <c r="GZE294" s="69"/>
      <c r="GZF294" s="241"/>
      <c r="GZG294" s="242"/>
      <c r="GZH294" s="69"/>
      <c r="GZI294" s="243"/>
      <c r="GZJ294" s="69"/>
      <c r="GZK294" s="244"/>
      <c r="GZL294" s="69"/>
      <c r="GZM294" s="228"/>
      <c r="GZN294" s="229"/>
      <c r="GZO294" s="230"/>
      <c r="GZP294" s="245"/>
      <c r="GZQ294" s="230"/>
      <c r="GZR294" s="231"/>
      <c r="GZS294" s="232"/>
      <c r="GZT294" s="233"/>
      <c r="GZU294" s="233"/>
      <c r="GZV294" s="69"/>
      <c r="GZW294" s="154"/>
      <c r="GZX294" s="97"/>
      <c r="GZY294" s="98"/>
      <c r="GZZ294" s="97"/>
      <c r="HAA294" s="99"/>
      <c r="HAB294" s="225"/>
      <c r="HAC294" s="234"/>
      <c r="HAD294" s="235"/>
      <c r="HAE294" s="236"/>
      <c r="HAF294" s="234"/>
      <c r="HAG294" s="237"/>
      <c r="HAH294" s="238"/>
      <c r="HAI294" s="216"/>
      <c r="HAJ294" s="239"/>
      <c r="HAK294" s="239"/>
      <c r="HAL294" s="101"/>
      <c r="HAM294" s="81"/>
      <c r="HAN294" s="81"/>
      <c r="HAO294" s="226"/>
      <c r="HAP294" s="69"/>
      <c r="HAQ294" s="240"/>
      <c r="HAR294" s="69"/>
      <c r="HAS294" s="241"/>
      <c r="HAT294" s="242"/>
      <c r="HAU294" s="69"/>
      <c r="HAV294" s="243"/>
      <c r="HAW294" s="69"/>
      <c r="HAX294" s="244"/>
      <c r="HAY294" s="69"/>
      <c r="HAZ294" s="228"/>
      <c r="HBA294" s="229"/>
      <c r="HBB294" s="230"/>
      <c r="HBC294" s="245"/>
      <c r="HBD294" s="230"/>
      <c r="HBE294" s="231"/>
      <c r="HBF294" s="232"/>
      <c r="HBG294" s="233"/>
      <c r="HBH294" s="233"/>
      <c r="HBI294" s="69"/>
      <c r="HBJ294" s="154"/>
      <c r="HBK294" s="97"/>
      <c r="HBL294" s="98"/>
      <c r="HBM294" s="97"/>
      <c r="HBN294" s="99"/>
      <c r="HBO294" s="225"/>
      <c r="HBP294" s="234"/>
      <c r="HBQ294" s="235"/>
      <c r="HBR294" s="236"/>
      <c r="HBS294" s="234"/>
      <c r="HBT294" s="237"/>
      <c r="HBU294" s="238"/>
      <c r="HBV294" s="216"/>
      <c r="HBW294" s="239"/>
      <c r="HBX294" s="239"/>
      <c r="HBY294" s="101"/>
      <c r="HBZ294" s="81"/>
      <c r="HCA294" s="81"/>
      <c r="HCB294" s="226"/>
      <c r="HCC294" s="69"/>
      <c r="HCD294" s="240"/>
      <c r="HCE294" s="69"/>
      <c r="HCF294" s="241"/>
      <c r="HCG294" s="242"/>
      <c r="HCH294" s="69"/>
      <c r="HCI294" s="243"/>
      <c r="HCJ294" s="69"/>
      <c r="HCK294" s="244"/>
      <c r="HCL294" s="69"/>
      <c r="HCM294" s="228"/>
      <c r="HCN294" s="229"/>
      <c r="HCO294" s="230"/>
      <c r="HCP294" s="245"/>
      <c r="HCQ294" s="230"/>
      <c r="HCR294" s="231"/>
      <c r="HCS294" s="232"/>
      <c r="HCT294" s="233"/>
      <c r="HCU294" s="233"/>
      <c r="HCV294" s="69"/>
      <c r="HCW294" s="154"/>
      <c r="HCX294" s="97"/>
      <c r="HCY294" s="98"/>
      <c r="HCZ294" s="97"/>
      <c r="HDA294" s="99"/>
      <c r="HDB294" s="225"/>
      <c r="HDC294" s="234"/>
      <c r="HDD294" s="235"/>
      <c r="HDE294" s="236"/>
      <c r="HDF294" s="234"/>
      <c r="HDG294" s="237"/>
      <c r="HDH294" s="238"/>
      <c r="HDI294" s="216"/>
      <c r="HDJ294" s="239"/>
      <c r="HDK294" s="239"/>
      <c r="HDL294" s="101"/>
      <c r="HDM294" s="81"/>
      <c r="HDN294" s="81"/>
      <c r="HDO294" s="226"/>
      <c r="HDP294" s="69"/>
      <c r="HDQ294" s="240"/>
      <c r="HDR294" s="69"/>
      <c r="HDS294" s="241"/>
      <c r="HDT294" s="242"/>
      <c r="HDU294" s="69"/>
      <c r="HDV294" s="243"/>
      <c r="HDW294" s="69"/>
      <c r="HDX294" s="244"/>
      <c r="HDY294" s="69"/>
      <c r="HDZ294" s="228"/>
      <c r="HEA294" s="229"/>
      <c r="HEB294" s="230"/>
      <c r="HEC294" s="245"/>
      <c r="HED294" s="230"/>
      <c r="HEE294" s="231"/>
      <c r="HEF294" s="232"/>
      <c r="HEG294" s="233"/>
      <c r="HEH294" s="233"/>
      <c r="HEI294" s="69"/>
      <c r="HEJ294" s="154"/>
      <c r="HEK294" s="97"/>
      <c r="HEL294" s="98"/>
      <c r="HEM294" s="97"/>
      <c r="HEN294" s="99"/>
      <c r="HEO294" s="225"/>
      <c r="HEP294" s="234"/>
      <c r="HEQ294" s="235"/>
      <c r="HER294" s="236"/>
      <c r="HES294" s="234"/>
      <c r="HET294" s="237"/>
      <c r="HEU294" s="238"/>
      <c r="HEV294" s="216"/>
      <c r="HEW294" s="239"/>
      <c r="HEX294" s="239"/>
      <c r="HEY294" s="101"/>
      <c r="HEZ294" s="81"/>
      <c r="HFA294" s="81"/>
      <c r="HFB294" s="226"/>
      <c r="HFC294" s="69"/>
      <c r="HFD294" s="240"/>
      <c r="HFE294" s="69"/>
      <c r="HFF294" s="241"/>
      <c r="HFG294" s="242"/>
      <c r="HFH294" s="69"/>
      <c r="HFI294" s="243"/>
      <c r="HFJ294" s="69"/>
      <c r="HFK294" s="244"/>
      <c r="HFL294" s="69"/>
      <c r="HFM294" s="228"/>
      <c r="HFN294" s="229"/>
      <c r="HFO294" s="230"/>
      <c r="HFP294" s="245"/>
      <c r="HFQ294" s="230"/>
      <c r="HFR294" s="231"/>
      <c r="HFS294" s="232"/>
      <c r="HFT294" s="233"/>
      <c r="HFU294" s="233"/>
      <c r="HFV294" s="69"/>
      <c r="HFW294" s="154"/>
      <c r="HFX294" s="97"/>
      <c r="HFY294" s="98"/>
      <c r="HFZ294" s="97"/>
      <c r="HGA294" s="99"/>
      <c r="HGB294" s="225"/>
      <c r="HGC294" s="234"/>
      <c r="HGD294" s="235"/>
      <c r="HGE294" s="236"/>
      <c r="HGF294" s="234"/>
      <c r="HGG294" s="237"/>
      <c r="HGH294" s="238"/>
      <c r="HGI294" s="216"/>
      <c r="HGJ294" s="239"/>
      <c r="HGK294" s="239"/>
      <c r="HGL294" s="101"/>
      <c r="HGM294" s="81"/>
      <c r="HGN294" s="81"/>
      <c r="HGO294" s="226"/>
      <c r="HGP294" s="69"/>
      <c r="HGQ294" s="240"/>
      <c r="HGR294" s="69"/>
      <c r="HGS294" s="241"/>
      <c r="HGT294" s="242"/>
      <c r="HGU294" s="69"/>
      <c r="HGV294" s="243"/>
      <c r="HGW294" s="69"/>
      <c r="HGX294" s="244"/>
      <c r="HGY294" s="69"/>
      <c r="HGZ294" s="228"/>
      <c r="HHA294" s="229"/>
      <c r="HHB294" s="230"/>
      <c r="HHC294" s="245"/>
      <c r="HHD294" s="230"/>
      <c r="HHE294" s="231"/>
      <c r="HHF294" s="232"/>
      <c r="HHG294" s="233"/>
      <c r="HHH294" s="233"/>
      <c r="HHI294" s="69"/>
      <c r="HHJ294" s="154"/>
      <c r="HHK294" s="97"/>
      <c r="HHL294" s="98"/>
      <c r="HHM294" s="97"/>
      <c r="HHN294" s="99"/>
      <c r="HHO294" s="225"/>
      <c r="HHP294" s="234"/>
      <c r="HHQ294" s="235"/>
      <c r="HHR294" s="236"/>
      <c r="HHS294" s="234"/>
      <c r="HHT294" s="237"/>
      <c r="HHU294" s="238"/>
      <c r="HHV294" s="216"/>
      <c r="HHW294" s="239"/>
      <c r="HHX294" s="239"/>
      <c r="HHY294" s="101"/>
      <c r="HHZ294" s="81"/>
      <c r="HIA294" s="81"/>
      <c r="HIB294" s="226"/>
      <c r="HIC294" s="69"/>
      <c r="HID294" s="240"/>
      <c r="HIE294" s="69"/>
      <c r="HIF294" s="241"/>
      <c r="HIG294" s="242"/>
      <c r="HIH294" s="69"/>
      <c r="HII294" s="243"/>
      <c r="HIJ294" s="69"/>
      <c r="HIK294" s="244"/>
      <c r="HIL294" s="69"/>
      <c r="HIM294" s="228"/>
      <c r="HIN294" s="229"/>
      <c r="HIO294" s="230"/>
      <c r="HIP294" s="245"/>
      <c r="HIQ294" s="230"/>
      <c r="HIR294" s="231"/>
      <c r="HIS294" s="232"/>
      <c r="HIT294" s="233"/>
      <c r="HIU294" s="233"/>
      <c r="HIV294" s="69"/>
      <c r="HIW294" s="154"/>
      <c r="HIX294" s="97"/>
      <c r="HIY294" s="98"/>
      <c r="HIZ294" s="97"/>
      <c r="HJA294" s="99"/>
      <c r="HJB294" s="225"/>
      <c r="HJC294" s="234"/>
      <c r="HJD294" s="235"/>
      <c r="HJE294" s="236"/>
      <c r="HJF294" s="234"/>
      <c r="HJG294" s="237"/>
      <c r="HJH294" s="238"/>
      <c r="HJI294" s="216"/>
      <c r="HJJ294" s="239"/>
      <c r="HJK294" s="239"/>
      <c r="HJL294" s="101"/>
      <c r="HJM294" s="81"/>
      <c r="HJN294" s="81"/>
      <c r="HJO294" s="226"/>
      <c r="HJP294" s="69"/>
      <c r="HJQ294" s="240"/>
      <c r="HJR294" s="69"/>
      <c r="HJS294" s="241"/>
      <c r="HJT294" s="242"/>
      <c r="HJU294" s="69"/>
      <c r="HJV294" s="243"/>
      <c r="HJW294" s="69"/>
      <c r="HJX294" s="244"/>
      <c r="HJY294" s="69"/>
      <c r="HJZ294" s="228"/>
      <c r="HKA294" s="229"/>
      <c r="HKB294" s="230"/>
      <c r="HKC294" s="245"/>
      <c r="HKD294" s="230"/>
      <c r="HKE294" s="231"/>
      <c r="HKF294" s="232"/>
      <c r="HKG294" s="233"/>
      <c r="HKH294" s="233"/>
      <c r="HKI294" s="69"/>
      <c r="HKJ294" s="154"/>
      <c r="HKK294" s="97"/>
      <c r="HKL294" s="98"/>
      <c r="HKM294" s="97"/>
      <c r="HKN294" s="99"/>
      <c r="HKO294" s="225"/>
      <c r="HKP294" s="234"/>
      <c r="HKQ294" s="235"/>
      <c r="HKR294" s="236"/>
      <c r="HKS294" s="234"/>
      <c r="HKT294" s="237"/>
      <c r="HKU294" s="238"/>
      <c r="HKV294" s="216"/>
      <c r="HKW294" s="239"/>
      <c r="HKX294" s="239"/>
      <c r="HKY294" s="101"/>
      <c r="HKZ294" s="81"/>
      <c r="HLA294" s="81"/>
      <c r="HLB294" s="226"/>
      <c r="HLC294" s="69"/>
      <c r="HLD294" s="240"/>
      <c r="HLE294" s="69"/>
      <c r="HLF294" s="241"/>
      <c r="HLG294" s="242"/>
      <c r="HLH294" s="69"/>
      <c r="HLI294" s="243"/>
      <c r="HLJ294" s="69"/>
      <c r="HLK294" s="244"/>
      <c r="HLL294" s="69"/>
      <c r="HLM294" s="228"/>
      <c r="HLN294" s="229"/>
      <c r="HLO294" s="230"/>
      <c r="HLP294" s="245"/>
      <c r="HLQ294" s="230"/>
      <c r="HLR294" s="231"/>
      <c r="HLS294" s="232"/>
      <c r="HLT294" s="233"/>
      <c r="HLU294" s="233"/>
      <c r="HLV294" s="69"/>
      <c r="HLW294" s="154"/>
      <c r="HLX294" s="97"/>
      <c r="HLY294" s="98"/>
      <c r="HLZ294" s="97"/>
      <c r="HMA294" s="99"/>
      <c r="HMB294" s="225"/>
      <c r="HMC294" s="234"/>
      <c r="HMD294" s="235"/>
      <c r="HME294" s="236"/>
      <c r="HMF294" s="234"/>
      <c r="HMG294" s="237"/>
      <c r="HMH294" s="238"/>
      <c r="HMI294" s="216"/>
      <c r="HMJ294" s="239"/>
      <c r="HMK294" s="239"/>
      <c r="HML294" s="101"/>
      <c r="HMM294" s="81"/>
      <c r="HMN294" s="81"/>
      <c r="HMO294" s="226"/>
      <c r="HMP294" s="69"/>
      <c r="HMQ294" s="240"/>
      <c r="HMR294" s="69"/>
      <c r="HMS294" s="241"/>
      <c r="HMT294" s="242"/>
      <c r="HMU294" s="69"/>
      <c r="HMV294" s="243"/>
      <c r="HMW294" s="69"/>
      <c r="HMX294" s="244"/>
      <c r="HMY294" s="69"/>
      <c r="HMZ294" s="228"/>
      <c r="HNA294" s="229"/>
      <c r="HNB294" s="230"/>
      <c r="HNC294" s="245"/>
      <c r="HND294" s="230"/>
      <c r="HNE294" s="231"/>
      <c r="HNF294" s="232"/>
      <c r="HNG294" s="233"/>
      <c r="HNH294" s="233"/>
      <c r="HNI294" s="69"/>
      <c r="HNJ294" s="154"/>
      <c r="HNK294" s="97"/>
      <c r="HNL294" s="98"/>
      <c r="HNM294" s="97"/>
      <c r="HNN294" s="99"/>
      <c r="HNO294" s="225"/>
      <c r="HNP294" s="234"/>
      <c r="HNQ294" s="235"/>
      <c r="HNR294" s="236"/>
      <c r="HNS294" s="234"/>
      <c r="HNT294" s="237"/>
      <c r="HNU294" s="238"/>
      <c r="HNV294" s="216"/>
      <c r="HNW294" s="239"/>
      <c r="HNX294" s="239"/>
      <c r="HNY294" s="101"/>
      <c r="HNZ294" s="81"/>
      <c r="HOA294" s="81"/>
      <c r="HOB294" s="226"/>
      <c r="HOC294" s="69"/>
      <c r="HOD294" s="240"/>
      <c r="HOE294" s="69"/>
      <c r="HOF294" s="241"/>
      <c r="HOG294" s="242"/>
      <c r="HOH294" s="69"/>
      <c r="HOI294" s="243"/>
      <c r="HOJ294" s="69"/>
      <c r="HOK294" s="244"/>
      <c r="HOL294" s="69"/>
      <c r="HOM294" s="228"/>
      <c r="HON294" s="229"/>
      <c r="HOO294" s="230"/>
      <c r="HOP294" s="245"/>
      <c r="HOQ294" s="230"/>
      <c r="HOR294" s="231"/>
      <c r="HOS294" s="232"/>
      <c r="HOT294" s="233"/>
      <c r="HOU294" s="233"/>
      <c r="HOV294" s="69"/>
      <c r="HOW294" s="154"/>
      <c r="HOX294" s="97"/>
      <c r="HOY294" s="98"/>
      <c r="HOZ294" s="97"/>
      <c r="HPA294" s="99"/>
      <c r="HPB294" s="225"/>
      <c r="HPC294" s="234"/>
      <c r="HPD294" s="235"/>
      <c r="HPE294" s="236"/>
      <c r="HPF294" s="234"/>
      <c r="HPG294" s="237"/>
      <c r="HPH294" s="238"/>
      <c r="HPI294" s="216"/>
      <c r="HPJ294" s="239"/>
      <c r="HPK294" s="239"/>
      <c r="HPL294" s="101"/>
      <c r="HPM294" s="81"/>
      <c r="HPN294" s="81"/>
      <c r="HPO294" s="226"/>
      <c r="HPP294" s="69"/>
      <c r="HPQ294" s="240"/>
      <c r="HPR294" s="69"/>
      <c r="HPS294" s="241"/>
      <c r="HPT294" s="242"/>
      <c r="HPU294" s="69"/>
      <c r="HPV294" s="243"/>
      <c r="HPW294" s="69"/>
      <c r="HPX294" s="244"/>
      <c r="HPY294" s="69"/>
      <c r="HPZ294" s="228"/>
      <c r="HQA294" s="229"/>
      <c r="HQB294" s="230"/>
      <c r="HQC294" s="245"/>
      <c r="HQD294" s="230"/>
      <c r="HQE294" s="231"/>
      <c r="HQF294" s="232"/>
      <c r="HQG294" s="233"/>
      <c r="HQH294" s="233"/>
      <c r="HQI294" s="69"/>
      <c r="HQJ294" s="154"/>
      <c r="HQK294" s="97"/>
      <c r="HQL294" s="98"/>
      <c r="HQM294" s="97"/>
      <c r="HQN294" s="99"/>
      <c r="HQO294" s="225"/>
      <c r="HQP294" s="234"/>
      <c r="HQQ294" s="235"/>
      <c r="HQR294" s="236"/>
      <c r="HQS294" s="234"/>
      <c r="HQT294" s="237"/>
      <c r="HQU294" s="238"/>
      <c r="HQV294" s="216"/>
      <c r="HQW294" s="239"/>
      <c r="HQX294" s="239"/>
      <c r="HQY294" s="101"/>
      <c r="HQZ294" s="81"/>
      <c r="HRA294" s="81"/>
      <c r="HRB294" s="226"/>
      <c r="HRC294" s="69"/>
      <c r="HRD294" s="240"/>
      <c r="HRE294" s="69"/>
      <c r="HRF294" s="241"/>
      <c r="HRG294" s="242"/>
      <c r="HRH294" s="69"/>
      <c r="HRI294" s="243"/>
      <c r="HRJ294" s="69"/>
      <c r="HRK294" s="244"/>
      <c r="HRL294" s="69"/>
      <c r="HRM294" s="228"/>
      <c r="HRN294" s="229"/>
      <c r="HRO294" s="230"/>
      <c r="HRP294" s="245"/>
      <c r="HRQ294" s="230"/>
      <c r="HRR294" s="231"/>
      <c r="HRS294" s="232"/>
      <c r="HRT294" s="233"/>
      <c r="HRU294" s="233"/>
      <c r="HRV294" s="69"/>
      <c r="HRW294" s="154"/>
      <c r="HRX294" s="97"/>
      <c r="HRY294" s="98"/>
      <c r="HRZ294" s="97"/>
      <c r="HSA294" s="99"/>
      <c r="HSB294" s="225"/>
      <c r="HSC294" s="234"/>
      <c r="HSD294" s="235"/>
      <c r="HSE294" s="236"/>
      <c r="HSF294" s="234"/>
      <c r="HSG294" s="237"/>
      <c r="HSH294" s="238"/>
      <c r="HSI294" s="216"/>
      <c r="HSJ294" s="239"/>
      <c r="HSK294" s="239"/>
      <c r="HSL294" s="101"/>
      <c r="HSM294" s="81"/>
      <c r="HSN294" s="81"/>
      <c r="HSO294" s="226"/>
      <c r="HSP294" s="69"/>
      <c r="HSQ294" s="240"/>
      <c r="HSR294" s="69"/>
      <c r="HSS294" s="241"/>
      <c r="HST294" s="242"/>
      <c r="HSU294" s="69"/>
      <c r="HSV294" s="243"/>
      <c r="HSW294" s="69"/>
      <c r="HSX294" s="244"/>
      <c r="HSY294" s="69"/>
      <c r="HSZ294" s="228"/>
      <c r="HTA294" s="229"/>
      <c r="HTB294" s="230"/>
      <c r="HTC294" s="245"/>
      <c r="HTD294" s="230"/>
      <c r="HTE294" s="231"/>
      <c r="HTF294" s="232"/>
      <c r="HTG294" s="233"/>
      <c r="HTH294" s="233"/>
      <c r="HTI294" s="69"/>
      <c r="HTJ294" s="154"/>
      <c r="HTK294" s="97"/>
      <c r="HTL294" s="98"/>
      <c r="HTM294" s="97"/>
      <c r="HTN294" s="99"/>
      <c r="HTO294" s="225"/>
      <c r="HTP294" s="234"/>
      <c r="HTQ294" s="235"/>
      <c r="HTR294" s="236"/>
      <c r="HTS294" s="234"/>
      <c r="HTT294" s="237"/>
      <c r="HTU294" s="238"/>
      <c r="HTV294" s="216"/>
      <c r="HTW294" s="239"/>
      <c r="HTX294" s="239"/>
      <c r="HTY294" s="101"/>
      <c r="HTZ294" s="81"/>
      <c r="HUA294" s="81"/>
      <c r="HUB294" s="226"/>
      <c r="HUC294" s="69"/>
      <c r="HUD294" s="240"/>
      <c r="HUE294" s="69"/>
      <c r="HUF294" s="241"/>
      <c r="HUG294" s="242"/>
      <c r="HUH294" s="69"/>
      <c r="HUI294" s="243"/>
      <c r="HUJ294" s="69"/>
      <c r="HUK294" s="244"/>
      <c r="HUL294" s="69"/>
      <c r="HUM294" s="228"/>
      <c r="HUN294" s="229"/>
      <c r="HUO294" s="230"/>
      <c r="HUP294" s="245"/>
      <c r="HUQ294" s="230"/>
      <c r="HUR294" s="231"/>
      <c r="HUS294" s="232"/>
      <c r="HUT294" s="233"/>
      <c r="HUU294" s="233"/>
      <c r="HUV294" s="69"/>
      <c r="HUW294" s="154"/>
      <c r="HUX294" s="97"/>
      <c r="HUY294" s="98"/>
      <c r="HUZ294" s="97"/>
      <c r="HVA294" s="99"/>
      <c r="HVB294" s="225"/>
      <c r="HVC294" s="234"/>
      <c r="HVD294" s="235"/>
      <c r="HVE294" s="236"/>
      <c r="HVF294" s="234"/>
      <c r="HVG294" s="237"/>
      <c r="HVH294" s="238"/>
      <c r="HVI294" s="216"/>
      <c r="HVJ294" s="239"/>
      <c r="HVK294" s="239"/>
      <c r="HVL294" s="101"/>
      <c r="HVM294" s="81"/>
      <c r="HVN294" s="81"/>
      <c r="HVO294" s="226"/>
      <c r="HVP294" s="69"/>
      <c r="HVQ294" s="240"/>
      <c r="HVR294" s="69"/>
      <c r="HVS294" s="241"/>
      <c r="HVT294" s="242"/>
      <c r="HVU294" s="69"/>
      <c r="HVV294" s="243"/>
      <c r="HVW294" s="69"/>
      <c r="HVX294" s="244"/>
      <c r="HVY294" s="69"/>
      <c r="HVZ294" s="228"/>
      <c r="HWA294" s="229"/>
      <c r="HWB294" s="230"/>
      <c r="HWC294" s="245"/>
      <c r="HWD294" s="230"/>
      <c r="HWE294" s="231"/>
      <c r="HWF294" s="232"/>
      <c r="HWG294" s="233"/>
      <c r="HWH294" s="233"/>
      <c r="HWI294" s="69"/>
      <c r="HWJ294" s="154"/>
      <c r="HWK294" s="97"/>
      <c r="HWL294" s="98"/>
      <c r="HWM294" s="97"/>
      <c r="HWN294" s="99"/>
      <c r="HWO294" s="225"/>
      <c r="HWP294" s="234"/>
      <c r="HWQ294" s="235"/>
      <c r="HWR294" s="236"/>
      <c r="HWS294" s="234"/>
      <c r="HWT294" s="237"/>
      <c r="HWU294" s="238"/>
      <c r="HWV294" s="216"/>
      <c r="HWW294" s="239"/>
      <c r="HWX294" s="239"/>
      <c r="HWY294" s="101"/>
      <c r="HWZ294" s="81"/>
      <c r="HXA294" s="81"/>
      <c r="HXB294" s="226"/>
      <c r="HXC294" s="69"/>
      <c r="HXD294" s="240"/>
      <c r="HXE294" s="69"/>
      <c r="HXF294" s="241"/>
      <c r="HXG294" s="242"/>
      <c r="HXH294" s="69"/>
      <c r="HXI294" s="243"/>
      <c r="HXJ294" s="69"/>
      <c r="HXK294" s="244"/>
      <c r="HXL294" s="69"/>
      <c r="HXM294" s="228"/>
      <c r="HXN294" s="229"/>
      <c r="HXO294" s="230"/>
      <c r="HXP294" s="245"/>
      <c r="HXQ294" s="230"/>
      <c r="HXR294" s="231"/>
      <c r="HXS294" s="232"/>
      <c r="HXT294" s="233"/>
      <c r="HXU294" s="233"/>
      <c r="HXV294" s="69"/>
      <c r="HXW294" s="154"/>
      <c r="HXX294" s="97"/>
      <c r="HXY294" s="98"/>
      <c r="HXZ294" s="97"/>
      <c r="HYA294" s="99"/>
      <c r="HYB294" s="225"/>
      <c r="HYC294" s="234"/>
      <c r="HYD294" s="235"/>
      <c r="HYE294" s="236"/>
      <c r="HYF294" s="234"/>
      <c r="HYG294" s="237"/>
      <c r="HYH294" s="238"/>
      <c r="HYI294" s="216"/>
      <c r="HYJ294" s="239"/>
      <c r="HYK294" s="239"/>
      <c r="HYL294" s="101"/>
      <c r="HYM294" s="81"/>
      <c r="HYN294" s="81"/>
      <c r="HYO294" s="226"/>
      <c r="HYP294" s="69"/>
      <c r="HYQ294" s="240"/>
      <c r="HYR294" s="69"/>
      <c r="HYS294" s="241"/>
      <c r="HYT294" s="242"/>
      <c r="HYU294" s="69"/>
      <c r="HYV294" s="243"/>
      <c r="HYW294" s="69"/>
      <c r="HYX294" s="244"/>
      <c r="HYY294" s="69"/>
      <c r="HYZ294" s="228"/>
      <c r="HZA294" s="229"/>
      <c r="HZB294" s="230"/>
      <c r="HZC294" s="245"/>
      <c r="HZD294" s="230"/>
      <c r="HZE294" s="231"/>
      <c r="HZF294" s="232"/>
      <c r="HZG294" s="233"/>
      <c r="HZH294" s="233"/>
      <c r="HZI294" s="69"/>
      <c r="HZJ294" s="154"/>
      <c r="HZK294" s="97"/>
      <c r="HZL294" s="98"/>
      <c r="HZM294" s="97"/>
      <c r="HZN294" s="99"/>
      <c r="HZO294" s="225"/>
      <c r="HZP294" s="234"/>
      <c r="HZQ294" s="235"/>
      <c r="HZR294" s="236"/>
      <c r="HZS294" s="234"/>
      <c r="HZT294" s="237"/>
      <c r="HZU294" s="238"/>
      <c r="HZV294" s="216"/>
      <c r="HZW294" s="239"/>
      <c r="HZX294" s="239"/>
      <c r="HZY294" s="101"/>
      <c r="HZZ294" s="81"/>
      <c r="IAA294" s="81"/>
      <c r="IAB294" s="226"/>
      <c r="IAC294" s="69"/>
      <c r="IAD294" s="240"/>
      <c r="IAE294" s="69"/>
      <c r="IAF294" s="241"/>
      <c r="IAG294" s="242"/>
      <c r="IAH294" s="69"/>
      <c r="IAI294" s="243"/>
      <c r="IAJ294" s="69"/>
      <c r="IAK294" s="244"/>
      <c r="IAL294" s="69"/>
      <c r="IAM294" s="228"/>
      <c r="IAN294" s="229"/>
      <c r="IAO294" s="230"/>
      <c r="IAP294" s="245"/>
      <c r="IAQ294" s="230"/>
      <c r="IAR294" s="231"/>
      <c r="IAS294" s="232"/>
      <c r="IAT294" s="233"/>
      <c r="IAU294" s="233"/>
      <c r="IAV294" s="69"/>
      <c r="IAW294" s="154"/>
      <c r="IAX294" s="97"/>
      <c r="IAY294" s="98"/>
      <c r="IAZ294" s="97"/>
      <c r="IBA294" s="99"/>
      <c r="IBB294" s="225"/>
      <c r="IBC294" s="234"/>
      <c r="IBD294" s="235"/>
      <c r="IBE294" s="236"/>
      <c r="IBF294" s="234"/>
      <c r="IBG294" s="237"/>
      <c r="IBH294" s="238"/>
      <c r="IBI294" s="216"/>
      <c r="IBJ294" s="239"/>
      <c r="IBK294" s="239"/>
      <c r="IBL294" s="101"/>
      <c r="IBM294" s="81"/>
      <c r="IBN294" s="81"/>
      <c r="IBO294" s="226"/>
      <c r="IBP294" s="69"/>
      <c r="IBQ294" s="240"/>
      <c r="IBR294" s="69"/>
      <c r="IBS294" s="241"/>
      <c r="IBT294" s="242"/>
      <c r="IBU294" s="69"/>
      <c r="IBV294" s="243"/>
      <c r="IBW294" s="69"/>
      <c r="IBX294" s="244"/>
      <c r="IBY294" s="69"/>
      <c r="IBZ294" s="228"/>
      <c r="ICA294" s="229"/>
      <c r="ICB294" s="230"/>
      <c r="ICC294" s="245"/>
      <c r="ICD294" s="230"/>
      <c r="ICE294" s="231"/>
      <c r="ICF294" s="232"/>
      <c r="ICG294" s="233"/>
      <c r="ICH294" s="233"/>
      <c r="ICI294" s="69"/>
      <c r="ICJ294" s="154"/>
      <c r="ICK294" s="97"/>
      <c r="ICL294" s="98"/>
      <c r="ICM294" s="97"/>
      <c r="ICN294" s="99"/>
      <c r="ICO294" s="225"/>
      <c r="ICP294" s="234"/>
      <c r="ICQ294" s="235"/>
      <c r="ICR294" s="236"/>
      <c r="ICS294" s="234"/>
      <c r="ICT294" s="237"/>
      <c r="ICU294" s="238"/>
      <c r="ICV294" s="216"/>
      <c r="ICW294" s="239"/>
      <c r="ICX294" s="239"/>
      <c r="ICY294" s="101"/>
      <c r="ICZ294" s="81"/>
      <c r="IDA294" s="81"/>
      <c r="IDB294" s="226"/>
      <c r="IDC294" s="69"/>
      <c r="IDD294" s="240"/>
      <c r="IDE294" s="69"/>
      <c r="IDF294" s="241"/>
      <c r="IDG294" s="242"/>
      <c r="IDH294" s="69"/>
      <c r="IDI294" s="243"/>
      <c r="IDJ294" s="69"/>
      <c r="IDK294" s="244"/>
      <c r="IDL294" s="69"/>
      <c r="IDM294" s="228"/>
      <c r="IDN294" s="229"/>
      <c r="IDO294" s="230"/>
      <c r="IDP294" s="245"/>
      <c r="IDQ294" s="230"/>
      <c r="IDR294" s="231"/>
      <c r="IDS294" s="232"/>
      <c r="IDT294" s="233"/>
      <c r="IDU294" s="233"/>
      <c r="IDV294" s="69"/>
      <c r="IDW294" s="154"/>
      <c r="IDX294" s="97"/>
      <c r="IDY294" s="98"/>
      <c r="IDZ294" s="97"/>
      <c r="IEA294" s="99"/>
      <c r="IEB294" s="225"/>
      <c r="IEC294" s="234"/>
      <c r="IED294" s="235"/>
      <c r="IEE294" s="236"/>
      <c r="IEF294" s="234"/>
      <c r="IEG294" s="237"/>
      <c r="IEH294" s="238"/>
      <c r="IEI294" s="216"/>
      <c r="IEJ294" s="239"/>
      <c r="IEK294" s="239"/>
      <c r="IEL294" s="101"/>
      <c r="IEM294" s="81"/>
      <c r="IEN294" s="81"/>
      <c r="IEO294" s="226"/>
      <c r="IEP294" s="69"/>
      <c r="IEQ294" s="240"/>
      <c r="IER294" s="69"/>
      <c r="IES294" s="241"/>
      <c r="IET294" s="242"/>
      <c r="IEU294" s="69"/>
      <c r="IEV294" s="243"/>
      <c r="IEW294" s="69"/>
      <c r="IEX294" s="244"/>
      <c r="IEY294" s="69"/>
      <c r="IEZ294" s="228"/>
      <c r="IFA294" s="229"/>
      <c r="IFB294" s="230"/>
      <c r="IFC294" s="245"/>
      <c r="IFD294" s="230"/>
      <c r="IFE294" s="231"/>
      <c r="IFF294" s="232"/>
      <c r="IFG294" s="233"/>
      <c r="IFH294" s="233"/>
      <c r="IFI294" s="69"/>
      <c r="IFJ294" s="154"/>
      <c r="IFK294" s="97"/>
      <c r="IFL294" s="98"/>
      <c r="IFM294" s="97"/>
      <c r="IFN294" s="99"/>
      <c r="IFO294" s="225"/>
      <c r="IFP294" s="234"/>
      <c r="IFQ294" s="235"/>
      <c r="IFR294" s="236"/>
      <c r="IFS294" s="234"/>
      <c r="IFT294" s="237"/>
      <c r="IFU294" s="238"/>
      <c r="IFV294" s="216"/>
      <c r="IFW294" s="239"/>
      <c r="IFX294" s="239"/>
      <c r="IFY294" s="101"/>
      <c r="IFZ294" s="81"/>
      <c r="IGA294" s="81"/>
      <c r="IGB294" s="226"/>
      <c r="IGC294" s="69"/>
      <c r="IGD294" s="240"/>
      <c r="IGE294" s="69"/>
      <c r="IGF294" s="241"/>
      <c r="IGG294" s="242"/>
      <c r="IGH294" s="69"/>
      <c r="IGI294" s="243"/>
      <c r="IGJ294" s="69"/>
      <c r="IGK294" s="244"/>
      <c r="IGL294" s="69"/>
      <c r="IGM294" s="228"/>
      <c r="IGN294" s="229"/>
      <c r="IGO294" s="230"/>
      <c r="IGP294" s="245"/>
      <c r="IGQ294" s="230"/>
      <c r="IGR294" s="231"/>
      <c r="IGS294" s="232"/>
      <c r="IGT294" s="233"/>
      <c r="IGU294" s="233"/>
      <c r="IGV294" s="69"/>
      <c r="IGW294" s="154"/>
      <c r="IGX294" s="97"/>
      <c r="IGY294" s="98"/>
      <c r="IGZ294" s="97"/>
      <c r="IHA294" s="99"/>
      <c r="IHB294" s="225"/>
      <c r="IHC294" s="234"/>
      <c r="IHD294" s="235"/>
      <c r="IHE294" s="236"/>
      <c r="IHF294" s="234"/>
      <c r="IHG294" s="237"/>
      <c r="IHH294" s="238"/>
      <c r="IHI294" s="216"/>
      <c r="IHJ294" s="239"/>
      <c r="IHK294" s="239"/>
      <c r="IHL294" s="101"/>
      <c r="IHM294" s="81"/>
      <c r="IHN294" s="81"/>
      <c r="IHO294" s="226"/>
      <c r="IHP294" s="69"/>
      <c r="IHQ294" s="240"/>
      <c r="IHR294" s="69"/>
      <c r="IHS294" s="241"/>
      <c r="IHT294" s="242"/>
      <c r="IHU294" s="69"/>
      <c r="IHV294" s="243"/>
      <c r="IHW294" s="69"/>
      <c r="IHX294" s="244"/>
      <c r="IHY294" s="69"/>
      <c r="IHZ294" s="228"/>
      <c r="IIA294" s="229"/>
      <c r="IIB294" s="230"/>
      <c r="IIC294" s="245"/>
      <c r="IID294" s="230"/>
      <c r="IIE294" s="231"/>
      <c r="IIF294" s="232"/>
      <c r="IIG294" s="233"/>
      <c r="IIH294" s="233"/>
      <c r="III294" s="69"/>
      <c r="IIJ294" s="154"/>
      <c r="IIK294" s="97"/>
      <c r="IIL294" s="98"/>
      <c r="IIM294" s="97"/>
      <c r="IIN294" s="99"/>
      <c r="IIO294" s="225"/>
      <c r="IIP294" s="234"/>
      <c r="IIQ294" s="235"/>
      <c r="IIR294" s="236"/>
      <c r="IIS294" s="234"/>
      <c r="IIT294" s="237"/>
      <c r="IIU294" s="238"/>
      <c r="IIV294" s="216"/>
      <c r="IIW294" s="239"/>
      <c r="IIX294" s="239"/>
      <c r="IIY294" s="101"/>
      <c r="IIZ294" s="81"/>
      <c r="IJA294" s="81"/>
      <c r="IJB294" s="226"/>
      <c r="IJC294" s="69"/>
      <c r="IJD294" s="240"/>
      <c r="IJE294" s="69"/>
      <c r="IJF294" s="241"/>
      <c r="IJG294" s="242"/>
      <c r="IJH294" s="69"/>
      <c r="IJI294" s="243"/>
      <c r="IJJ294" s="69"/>
      <c r="IJK294" s="244"/>
      <c r="IJL294" s="69"/>
      <c r="IJM294" s="228"/>
      <c r="IJN294" s="229"/>
      <c r="IJO294" s="230"/>
      <c r="IJP294" s="245"/>
      <c r="IJQ294" s="230"/>
      <c r="IJR294" s="231"/>
      <c r="IJS294" s="232"/>
      <c r="IJT294" s="233"/>
      <c r="IJU294" s="233"/>
      <c r="IJV294" s="69"/>
      <c r="IJW294" s="154"/>
      <c r="IJX294" s="97"/>
      <c r="IJY294" s="98"/>
      <c r="IJZ294" s="97"/>
      <c r="IKA294" s="99"/>
      <c r="IKB294" s="225"/>
      <c r="IKC294" s="234"/>
      <c r="IKD294" s="235"/>
      <c r="IKE294" s="236"/>
      <c r="IKF294" s="234"/>
      <c r="IKG294" s="237"/>
      <c r="IKH294" s="238"/>
      <c r="IKI294" s="216"/>
      <c r="IKJ294" s="239"/>
      <c r="IKK294" s="239"/>
      <c r="IKL294" s="101"/>
      <c r="IKM294" s="81"/>
      <c r="IKN294" s="81"/>
      <c r="IKO294" s="226"/>
      <c r="IKP294" s="69"/>
      <c r="IKQ294" s="240"/>
      <c r="IKR294" s="69"/>
      <c r="IKS294" s="241"/>
      <c r="IKT294" s="242"/>
      <c r="IKU294" s="69"/>
      <c r="IKV294" s="243"/>
      <c r="IKW294" s="69"/>
      <c r="IKX294" s="244"/>
      <c r="IKY294" s="69"/>
      <c r="IKZ294" s="228"/>
      <c r="ILA294" s="229"/>
      <c r="ILB294" s="230"/>
      <c r="ILC294" s="245"/>
      <c r="ILD294" s="230"/>
      <c r="ILE294" s="231"/>
      <c r="ILF294" s="232"/>
      <c r="ILG294" s="233"/>
      <c r="ILH294" s="233"/>
      <c r="ILI294" s="69"/>
      <c r="ILJ294" s="154"/>
      <c r="ILK294" s="97"/>
      <c r="ILL294" s="98"/>
      <c r="ILM294" s="97"/>
      <c r="ILN294" s="99"/>
      <c r="ILO294" s="225"/>
      <c r="ILP294" s="234"/>
      <c r="ILQ294" s="235"/>
      <c r="ILR294" s="236"/>
      <c r="ILS294" s="234"/>
      <c r="ILT294" s="237"/>
      <c r="ILU294" s="238"/>
      <c r="ILV294" s="216"/>
      <c r="ILW294" s="239"/>
      <c r="ILX294" s="239"/>
      <c r="ILY294" s="101"/>
      <c r="ILZ294" s="81"/>
      <c r="IMA294" s="81"/>
      <c r="IMB294" s="226"/>
      <c r="IMC294" s="69"/>
      <c r="IMD294" s="240"/>
      <c r="IME294" s="69"/>
      <c r="IMF294" s="241"/>
      <c r="IMG294" s="242"/>
      <c r="IMH294" s="69"/>
      <c r="IMI294" s="243"/>
      <c r="IMJ294" s="69"/>
      <c r="IMK294" s="244"/>
      <c r="IML294" s="69"/>
      <c r="IMM294" s="228"/>
      <c r="IMN294" s="229"/>
      <c r="IMO294" s="230"/>
      <c r="IMP294" s="245"/>
      <c r="IMQ294" s="230"/>
      <c r="IMR294" s="231"/>
      <c r="IMS294" s="232"/>
      <c r="IMT294" s="233"/>
      <c r="IMU294" s="233"/>
      <c r="IMV294" s="69"/>
      <c r="IMW294" s="154"/>
      <c r="IMX294" s="97"/>
      <c r="IMY294" s="98"/>
      <c r="IMZ294" s="97"/>
      <c r="INA294" s="99"/>
      <c r="INB294" s="225"/>
      <c r="INC294" s="234"/>
      <c r="IND294" s="235"/>
      <c r="INE294" s="236"/>
      <c r="INF294" s="234"/>
      <c r="ING294" s="237"/>
      <c r="INH294" s="238"/>
      <c r="INI294" s="216"/>
      <c r="INJ294" s="239"/>
      <c r="INK294" s="239"/>
      <c r="INL294" s="101"/>
      <c r="INM294" s="81"/>
      <c r="INN294" s="81"/>
      <c r="INO294" s="226"/>
      <c r="INP294" s="69"/>
      <c r="INQ294" s="240"/>
      <c r="INR294" s="69"/>
      <c r="INS294" s="241"/>
      <c r="INT294" s="242"/>
      <c r="INU294" s="69"/>
      <c r="INV294" s="243"/>
      <c r="INW294" s="69"/>
      <c r="INX294" s="244"/>
      <c r="INY294" s="69"/>
      <c r="INZ294" s="228"/>
      <c r="IOA294" s="229"/>
      <c r="IOB294" s="230"/>
      <c r="IOC294" s="245"/>
      <c r="IOD294" s="230"/>
      <c r="IOE294" s="231"/>
      <c r="IOF294" s="232"/>
      <c r="IOG294" s="233"/>
      <c r="IOH294" s="233"/>
      <c r="IOI294" s="69"/>
      <c r="IOJ294" s="154"/>
      <c r="IOK294" s="97"/>
      <c r="IOL294" s="98"/>
      <c r="IOM294" s="97"/>
      <c r="ION294" s="99"/>
      <c r="IOO294" s="225"/>
      <c r="IOP294" s="234"/>
      <c r="IOQ294" s="235"/>
      <c r="IOR294" s="236"/>
      <c r="IOS294" s="234"/>
      <c r="IOT294" s="237"/>
      <c r="IOU294" s="238"/>
      <c r="IOV294" s="216"/>
      <c r="IOW294" s="239"/>
      <c r="IOX294" s="239"/>
      <c r="IOY294" s="101"/>
      <c r="IOZ294" s="81"/>
      <c r="IPA294" s="81"/>
      <c r="IPB294" s="226"/>
      <c r="IPC294" s="69"/>
      <c r="IPD294" s="240"/>
      <c r="IPE294" s="69"/>
      <c r="IPF294" s="241"/>
      <c r="IPG294" s="242"/>
      <c r="IPH294" s="69"/>
      <c r="IPI294" s="243"/>
      <c r="IPJ294" s="69"/>
      <c r="IPK294" s="244"/>
      <c r="IPL294" s="69"/>
      <c r="IPM294" s="228"/>
      <c r="IPN294" s="229"/>
      <c r="IPO294" s="230"/>
      <c r="IPP294" s="245"/>
      <c r="IPQ294" s="230"/>
      <c r="IPR294" s="231"/>
      <c r="IPS294" s="232"/>
      <c r="IPT294" s="233"/>
      <c r="IPU294" s="233"/>
      <c r="IPV294" s="69"/>
      <c r="IPW294" s="154"/>
      <c r="IPX294" s="97"/>
      <c r="IPY294" s="98"/>
      <c r="IPZ294" s="97"/>
      <c r="IQA294" s="99"/>
      <c r="IQB294" s="225"/>
      <c r="IQC294" s="234"/>
      <c r="IQD294" s="235"/>
      <c r="IQE294" s="236"/>
      <c r="IQF294" s="234"/>
      <c r="IQG294" s="237"/>
      <c r="IQH294" s="238"/>
      <c r="IQI294" s="216"/>
      <c r="IQJ294" s="239"/>
      <c r="IQK294" s="239"/>
      <c r="IQL294" s="101"/>
      <c r="IQM294" s="81"/>
      <c r="IQN294" s="81"/>
      <c r="IQO294" s="226"/>
      <c r="IQP294" s="69"/>
      <c r="IQQ294" s="240"/>
      <c r="IQR294" s="69"/>
      <c r="IQS294" s="241"/>
      <c r="IQT294" s="242"/>
      <c r="IQU294" s="69"/>
      <c r="IQV294" s="243"/>
      <c r="IQW294" s="69"/>
      <c r="IQX294" s="244"/>
      <c r="IQY294" s="69"/>
      <c r="IQZ294" s="228"/>
      <c r="IRA294" s="229"/>
      <c r="IRB294" s="230"/>
      <c r="IRC294" s="245"/>
      <c r="IRD294" s="230"/>
      <c r="IRE294" s="231"/>
      <c r="IRF294" s="232"/>
      <c r="IRG294" s="233"/>
      <c r="IRH294" s="233"/>
      <c r="IRI294" s="69"/>
      <c r="IRJ294" s="154"/>
      <c r="IRK294" s="97"/>
      <c r="IRL294" s="98"/>
      <c r="IRM294" s="97"/>
      <c r="IRN294" s="99"/>
      <c r="IRO294" s="225"/>
      <c r="IRP294" s="234"/>
      <c r="IRQ294" s="235"/>
      <c r="IRR294" s="236"/>
      <c r="IRS294" s="234"/>
      <c r="IRT294" s="237"/>
      <c r="IRU294" s="238"/>
      <c r="IRV294" s="216"/>
      <c r="IRW294" s="239"/>
      <c r="IRX294" s="239"/>
      <c r="IRY294" s="101"/>
      <c r="IRZ294" s="81"/>
      <c r="ISA294" s="81"/>
      <c r="ISB294" s="226"/>
      <c r="ISC294" s="69"/>
      <c r="ISD294" s="240"/>
      <c r="ISE294" s="69"/>
      <c r="ISF294" s="241"/>
      <c r="ISG294" s="242"/>
      <c r="ISH294" s="69"/>
      <c r="ISI294" s="243"/>
      <c r="ISJ294" s="69"/>
      <c r="ISK294" s="244"/>
      <c r="ISL294" s="69"/>
      <c r="ISM294" s="228"/>
      <c r="ISN294" s="229"/>
      <c r="ISO294" s="230"/>
      <c r="ISP294" s="245"/>
      <c r="ISQ294" s="230"/>
      <c r="ISR294" s="231"/>
      <c r="ISS294" s="232"/>
      <c r="IST294" s="233"/>
      <c r="ISU294" s="233"/>
      <c r="ISV294" s="69"/>
      <c r="ISW294" s="154"/>
      <c r="ISX294" s="97"/>
      <c r="ISY294" s="98"/>
      <c r="ISZ294" s="97"/>
      <c r="ITA294" s="99"/>
      <c r="ITB294" s="225"/>
      <c r="ITC294" s="234"/>
      <c r="ITD294" s="235"/>
      <c r="ITE294" s="236"/>
      <c r="ITF294" s="234"/>
      <c r="ITG294" s="237"/>
      <c r="ITH294" s="238"/>
      <c r="ITI294" s="216"/>
      <c r="ITJ294" s="239"/>
      <c r="ITK294" s="239"/>
      <c r="ITL294" s="101"/>
      <c r="ITM294" s="81"/>
      <c r="ITN294" s="81"/>
      <c r="ITO294" s="226"/>
      <c r="ITP294" s="69"/>
      <c r="ITQ294" s="240"/>
      <c r="ITR294" s="69"/>
      <c r="ITS294" s="241"/>
      <c r="ITT294" s="242"/>
      <c r="ITU294" s="69"/>
      <c r="ITV294" s="243"/>
      <c r="ITW294" s="69"/>
      <c r="ITX294" s="244"/>
      <c r="ITY294" s="69"/>
      <c r="ITZ294" s="228"/>
      <c r="IUA294" s="229"/>
      <c r="IUB294" s="230"/>
      <c r="IUC294" s="245"/>
      <c r="IUD294" s="230"/>
      <c r="IUE294" s="231"/>
      <c r="IUF294" s="232"/>
      <c r="IUG294" s="233"/>
      <c r="IUH294" s="233"/>
      <c r="IUI294" s="69"/>
      <c r="IUJ294" s="154"/>
      <c r="IUK294" s="97"/>
      <c r="IUL294" s="98"/>
      <c r="IUM294" s="97"/>
      <c r="IUN294" s="99"/>
      <c r="IUO294" s="225"/>
      <c r="IUP294" s="234"/>
      <c r="IUQ294" s="235"/>
      <c r="IUR294" s="236"/>
      <c r="IUS294" s="234"/>
      <c r="IUT294" s="237"/>
      <c r="IUU294" s="238"/>
      <c r="IUV294" s="216"/>
      <c r="IUW294" s="239"/>
      <c r="IUX294" s="239"/>
      <c r="IUY294" s="101"/>
      <c r="IUZ294" s="81"/>
      <c r="IVA294" s="81"/>
      <c r="IVB294" s="226"/>
      <c r="IVC294" s="69"/>
      <c r="IVD294" s="240"/>
      <c r="IVE294" s="69"/>
      <c r="IVF294" s="241"/>
      <c r="IVG294" s="242"/>
      <c r="IVH294" s="69"/>
      <c r="IVI294" s="243"/>
      <c r="IVJ294" s="69"/>
      <c r="IVK294" s="244"/>
      <c r="IVL294" s="69"/>
      <c r="IVM294" s="228"/>
      <c r="IVN294" s="229"/>
      <c r="IVO294" s="230"/>
      <c r="IVP294" s="245"/>
      <c r="IVQ294" s="230"/>
      <c r="IVR294" s="231"/>
      <c r="IVS294" s="232"/>
      <c r="IVT294" s="233"/>
      <c r="IVU294" s="233"/>
      <c r="IVV294" s="69"/>
      <c r="IVW294" s="154"/>
      <c r="IVX294" s="97"/>
      <c r="IVY294" s="98"/>
      <c r="IVZ294" s="97"/>
      <c r="IWA294" s="99"/>
      <c r="IWB294" s="225"/>
      <c r="IWC294" s="234"/>
      <c r="IWD294" s="235"/>
      <c r="IWE294" s="236"/>
      <c r="IWF294" s="234"/>
      <c r="IWG294" s="237"/>
      <c r="IWH294" s="238"/>
      <c r="IWI294" s="216"/>
      <c r="IWJ294" s="239"/>
      <c r="IWK294" s="239"/>
      <c r="IWL294" s="101"/>
      <c r="IWM294" s="81"/>
      <c r="IWN294" s="81"/>
      <c r="IWO294" s="226"/>
      <c r="IWP294" s="69"/>
      <c r="IWQ294" s="240"/>
      <c r="IWR294" s="69"/>
      <c r="IWS294" s="241"/>
      <c r="IWT294" s="242"/>
      <c r="IWU294" s="69"/>
      <c r="IWV294" s="243"/>
      <c r="IWW294" s="69"/>
      <c r="IWX294" s="244"/>
      <c r="IWY294" s="69"/>
      <c r="IWZ294" s="228"/>
      <c r="IXA294" s="229"/>
      <c r="IXB294" s="230"/>
      <c r="IXC294" s="245"/>
      <c r="IXD294" s="230"/>
      <c r="IXE294" s="231"/>
      <c r="IXF294" s="232"/>
      <c r="IXG294" s="233"/>
      <c r="IXH294" s="233"/>
      <c r="IXI294" s="69"/>
      <c r="IXJ294" s="154"/>
      <c r="IXK294" s="97"/>
      <c r="IXL294" s="98"/>
      <c r="IXM294" s="97"/>
      <c r="IXN294" s="99"/>
      <c r="IXO294" s="225"/>
      <c r="IXP294" s="234"/>
      <c r="IXQ294" s="235"/>
      <c r="IXR294" s="236"/>
      <c r="IXS294" s="234"/>
      <c r="IXT294" s="237"/>
      <c r="IXU294" s="238"/>
      <c r="IXV294" s="216"/>
      <c r="IXW294" s="239"/>
      <c r="IXX294" s="239"/>
      <c r="IXY294" s="101"/>
      <c r="IXZ294" s="81"/>
      <c r="IYA294" s="81"/>
      <c r="IYB294" s="226"/>
      <c r="IYC294" s="69"/>
      <c r="IYD294" s="240"/>
      <c r="IYE294" s="69"/>
      <c r="IYF294" s="241"/>
      <c r="IYG294" s="242"/>
      <c r="IYH294" s="69"/>
      <c r="IYI294" s="243"/>
      <c r="IYJ294" s="69"/>
      <c r="IYK294" s="244"/>
      <c r="IYL294" s="69"/>
      <c r="IYM294" s="228"/>
      <c r="IYN294" s="229"/>
      <c r="IYO294" s="230"/>
      <c r="IYP294" s="245"/>
      <c r="IYQ294" s="230"/>
      <c r="IYR294" s="231"/>
      <c r="IYS294" s="232"/>
      <c r="IYT294" s="233"/>
      <c r="IYU294" s="233"/>
      <c r="IYV294" s="69"/>
      <c r="IYW294" s="154"/>
      <c r="IYX294" s="97"/>
      <c r="IYY294" s="98"/>
      <c r="IYZ294" s="97"/>
      <c r="IZA294" s="99"/>
      <c r="IZB294" s="225"/>
      <c r="IZC294" s="234"/>
      <c r="IZD294" s="235"/>
      <c r="IZE294" s="236"/>
      <c r="IZF294" s="234"/>
      <c r="IZG294" s="237"/>
      <c r="IZH294" s="238"/>
      <c r="IZI294" s="216"/>
      <c r="IZJ294" s="239"/>
      <c r="IZK294" s="239"/>
      <c r="IZL294" s="101"/>
      <c r="IZM294" s="81"/>
      <c r="IZN294" s="81"/>
      <c r="IZO294" s="226"/>
      <c r="IZP294" s="69"/>
      <c r="IZQ294" s="240"/>
      <c r="IZR294" s="69"/>
      <c r="IZS294" s="241"/>
      <c r="IZT294" s="242"/>
      <c r="IZU294" s="69"/>
      <c r="IZV294" s="243"/>
      <c r="IZW294" s="69"/>
      <c r="IZX294" s="244"/>
      <c r="IZY294" s="69"/>
      <c r="IZZ294" s="228"/>
      <c r="JAA294" s="229"/>
      <c r="JAB294" s="230"/>
      <c r="JAC294" s="245"/>
      <c r="JAD294" s="230"/>
      <c r="JAE294" s="231"/>
      <c r="JAF294" s="232"/>
      <c r="JAG294" s="233"/>
      <c r="JAH294" s="233"/>
      <c r="JAI294" s="69"/>
      <c r="JAJ294" s="154"/>
      <c r="JAK294" s="97"/>
      <c r="JAL294" s="98"/>
      <c r="JAM294" s="97"/>
      <c r="JAN294" s="99"/>
      <c r="JAO294" s="225"/>
      <c r="JAP294" s="234"/>
      <c r="JAQ294" s="235"/>
      <c r="JAR294" s="236"/>
      <c r="JAS294" s="234"/>
      <c r="JAT294" s="237"/>
      <c r="JAU294" s="238"/>
      <c r="JAV294" s="216"/>
      <c r="JAW294" s="239"/>
      <c r="JAX294" s="239"/>
      <c r="JAY294" s="101"/>
      <c r="JAZ294" s="81"/>
      <c r="JBA294" s="81"/>
      <c r="JBB294" s="226"/>
      <c r="JBC294" s="69"/>
      <c r="JBD294" s="240"/>
      <c r="JBE294" s="69"/>
      <c r="JBF294" s="241"/>
      <c r="JBG294" s="242"/>
      <c r="JBH294" s="69"/>
      <c r="JBI294" s="243"/>
      <c r="JBJ294" s="69"/>
      <c r="JBK294" s="244"/>
      <c r="JBL294" s="69"/>
      <c r="JBM294" s="228"/>
      <c r="JBN294" s="229"/>
      <c r="JBO294" s="230"/>
      <c r="JBP294" s="245"/>
      <c r="JBQ294" s="230"/>
      <c r="JBR294" s="231"/>
      <c r="JBS294" s="232"/>
      <c r="JBT294" s="233"/>
      <c r="JBU294" s="233"/>
      <c r="JBV294" s="69"/>
      <c r="JBW294" s="154"/>
      <c r="JBX294" s="97"/>
      <c r="JBY294" s="98"/>
      <c r="JBZ294" s="97"/>
      <c r="JCA294" s="99"/>
      <c r="JCB294" s="225"/>
      <c r="JCC294" s="234"/>
      <c r="JCD294" s="235"/>
      <c r="JCE294" s="236"/>
      <c r="JCF294" s="234"/>
      <c r="JCG294" s="237"/>
      <c r="JCH294" s="238"/>
      <c r="JCI294" s="216"/>
      <c r="JCJ294" s="239"/>
      <c r="JCK294" s="239"/>
      <c r="JCL294" s="101"/>
      <c r="JCM294" s="81"/>
      <c r="JCN294" s="81"/>
      <c r="JCO294" s="226"/>
      <c r="JCP294" s="69"/>
      <c r="JCQ294" s="240"/>
      <c r="JCR294" s="69"/>
      <c r="JCS294" s="241"/>
      <c r="JCT294" s="242"/>
      <c r="JCU294" s="69"/>
      <c r="JCV294" s="243"/>
      <c r="JCW294" s="69"/>
      <c r="JCX294" s="244"/>
      <c r="JCY294" s="69"/>
      <c r="JCZ294" s="228"/>
      <c r="JDA294" s="229"/>
      <c r="JDB294" s="230"/>
      <c r="JDC294" s="245"/>
      <c r="JDD294" s="230"/>
      <c r="JDE294" s="231"/>
      <c r="JDF294" s="232"/>
      <c r="JDG294" s="233"/>
      <c r="JDH294" s="233"/>
      <c r="JDI294" s="69"/>
      <c r="JDJ294" s="154"/>
      <c r="JDK294" s="97"/>
      <c r="JDL294" s="98"/>
      <c r="JDM294" s="97"/>
      <c r="JDN294" s="99"/>
      <c r="JDO294" s="225"/>
      <c r="JDP294" s="234"/>
      <c r="JDQ294" s="235"/>
      <c r="JDR294" s="236"/>
      <c r="JDS294" s="234"/>
      <c r="JDT294" s="237"/>
      <c r="JDU294" s="238"/>
      <c r="JDV294" s="216"/>
      <c r="JDW294" s="239"/>
      <c r="JDX294" s="239"/>
      <c r="JDY294" s="101"/>
      <c r="JDZ294" s="81"/>
      <c r="JEA294" s="81"/>
      <c r="JEB294" s="226"/>
      <c r="JEC294" s="69"/>
      <c r="JED294" s="240"/>
      <c r="JEE294" s="69"/>
      <c r="JEF294" s="241"/>
      <c r="JEG294" s="242"/>
      <c r="JEH294" s="69"/>
      <c r="JEI294" s="243"/>
      <c r="JEJ294" s="69"/>
      <c r="JEK294" s="244"/>
      <c r="JEL294" s="69"/>
      <c r="JEM294" s="228"/>
      <c r="JEN294" s="229"/>
      <c r="JEO294" s="230"/>
      <c r="JEP294" s="245"/>
      <c r="JEQ294" s="230"/>
      <c r="JER294" s="231"/>
      <c r="JES294" s="232"/>
      <c r="JET294" s="233"/>
      <c r="JEU294" s="233"/>
      <c r="JEV294" s="69"/>
      <c r="JEW294" s="154"/>
      <c r="JEX294" s="97"/>
      <c r="JEY294" s="98"/>
      <c r="JEZ294" s="97"/>
      <c r="JFA294" s="99"/>
      <c r="JFB294" s="225"/>
      <c r="JFC294" s="234"/>
      <c r="JFD294" s="235"/>
      <c r="JFE294" s="236"/>
      <c r="JFF294" s="234"/>
      <c r="JFG294" s="237"/>
      <c r="JFH294" s="238"/>
      <c r="JFI294" s="216"/>
      <c r="JFJ294" s="239"/>
      <c r="JFK294" s="239"/>
      <c r="JFL294" s="101"/>
      <c r="JFM294" s="81"/>
      <c r="JFN294" s="81"/>
      <c r="JFO294" s="226"/>
      <c r="JFP294" s="69"/>
      <c r="JFQ294" s="240"/>
      <c r="JFR294" s="69"/>
      <c r="JFS294" s="241"/>
      <c r="JFT294" s="242"/>
      <c r="JFU294" s="69"/>
      <c r="JFV294" s="243"/>
      <c r="JFW294" s="69"/>
      <c r="JFX294" s="244"/>
      <c r="JFY294" s="69"/>
      <c r="JFZ294" s="228"/>
      <c r="JGA294" s="229"/>
      <c r="JGB294" s="230"/>
      <c r="JGC294" s="245"/>
      <c r="JGD294" s="230"/>
      <c r="JGE294" s="231"/>
      <c r="JGF294" s="232"/>
      <c r="JGG294" s="233"/>
      <c r="JGH294" s="233"/>
      <c r="JGI294" s="69"/>
      <c r="JGJ294" s="154"/>
      <c r="JGK294" s="97"/>
      <c r="JGL294" s="98"/>
      <c r="JGM294" s="97"/>
      <c r="JGN294" s="99"/>
      <c r="JGO294" s="225"/>
      <c r="JGP294" s="234"/>
      <c r="JGQ294" s="235"/>
      <c r="JGR294" s="236"/>
      <c r="JGS294" s="234"/>
      <c r="JGT294" s="237"/>
      <c r="JGU294" s="238"/>
      <c r="JGV294" s="216"/>
      <c r="JGW294" s="239"/>
      <c r="JGX294" s="239"/>
      <c r="JGY294" s="101"/>
      <c r="JGZ294" s="81"/>
      <c r="JHA294" s="81"/>
      <c r="JHB294" s="226"/>
      <c r="JHC294" s="69"/>
      <c r="JHD294" s="240"/>
      <c r="JHE294" s="69"/>
      <c r="JHF294" s="241"/>
      <c r="JHG294" s="242"/>
      <c r="JHH294" s="69"/>
      <c r="JHI294" s="243"/>
      <c r="JHJ294" s="69"/>
      <c r="JHK294" s="244"/>
      <c r="JHL294" s="69"/>
      <c r="JHM294" s="228"/>
      <c r="JHN294" s="229"/>
      <c r="JHO294" s="230"/>
      <c r="JHP294" s="245"/>
      <c r="JHQ294" s="230"/>
      <c r="JHR294" s="231"/>
      <c r="JHS294" s="232"/>
      <c r="JHT294" s="233"/>
      <c r="JHU294" s="233"/>
      <c r="JHV294" s="69"/>
      <c r="JHW294" s="154"/>
      <c r="JHX294" s="97"/>
      <c r="JHY294" s="98"/>
      <c r="JHZ294" s="97"/>
      <c r="JIA294" s="99"/>
      <c r="JIB294" s="225"/>
      <c r="JIC294" s="234"/>
      <c r="JID294" s="235"/>
      <c r="JIE294" s="236"/>
      <c r="JIF294" s="234"/>
      <c r="JIG294" s="237"/>
      <c r="JIH294" s="238"/>
      <c r="JII294" s="216"/>
      <c r="JIJ294" s="239"/>
      <c r="JIK294" s="239"/>
      <c r="JIL294" s="101"/>
      <c r="JIM294" s="81"/>
      <c r="JIN294" s="81"/>
      <c r="JIO294" s="226"/>
      <c r="JIP294" s="69"/>
      <c r="JIQ294" s="240"/>
      <c r="JIR294" s="69"/>
      <c r="JIS294" s="241"/>
      <c r="JIT294" s="242"/>
      <c r="JIU294" s="69"/>
      <c r="JIV294" s="243"/>
      <c r="JIW294" s="69"/>
      <c r="JIX294" s="244"/>
      <c r="JIY294" s="69"/>
      <c r="JIZ294" s="228"/>
      <c r="JJA294" s="229"/>
      <c r="JJB294" s="230"/>
      <c r="JJC294" s="245"/>
      <c r="JJD294" s="230"/>
      <c r="JJE294" s="231"/>
      <c r="JJF294" s="232"/>
      <c r="JJG294" s="233"/>
      <c r="JJH294" s="233"/>
      <c r="JJI294" s="69"/>
      <c r="JJJ294" s="154"/>
      <c r="JJK294" s="97"/>
      <c r="JJL294" s="98"/>
      <c r="JJM294" s="97"/>
      <c r="JJN294" s="99"/>
      <c r="JJO294" s="225"/>
      <c r="JJP294" s="234"/>
      <c r="JJQ294" s="235"/>
      <c r="JJR294" s="236"/>
      <c r="JJS294" s="234"/>
      <c r="JJT294" s="237"/>
      <c r="JJU294" s="238"/>
      <c r="JJV294" s="216"/>
      <c r="JJW294" s="239"/>
      <c r="JJX294" s="239"/>
      <c r="JJY294" s="101"/>
      <c r="JJZ294" s="81"/>
      <c r="JKA294" s="81"/>
      <c r="JKB294" s="226"/>
      <c r="JKC294" s="69"/>
      <c r="JKD294" s="240"/>
      <c r="JKE294" s="69"/>
      <c r="JKF294" s="241"/>
      <c r="JKG294" s="242"/>
      <c r="JKH294" s="69"/>
      <c r="JKI294" s="243"/>
      <c r="JKJ294" s="69"/>
      <c r="JKK294" s="244"/>
      <c r="JKL294" s="69"/>
      <c r="JKM294" s="228"/>
      <c r="JKN294" s="229"/>
      <c r="JKO294" s="230"/>
      <c r="JKP294" s="245"/>
      <c r="JKQ294" s="230"/>
      <c r="JKR294" s="231"/>
      <c r="JKS294" s="232"/>
      <c r="JKT294" s="233"/>
      <c r="JKU294" s="233"/>
      <c r="JKV294" s="69"/>
      <c r="JKW294" s="154"/>
      <c r="JKX294" s="97"/>
      <c r="JKY294" s="98"/>
      <c r="JKZ294" s="97"/>
      <c r="JLA294" s="99"/>
      <c r="JLB294" s="225"/>
      <c r="JLC294" s="234"/>
      <c r="JLD294" s="235"/>
      <c r="JLE294" s="236"/>
      <c r="JLF294" s="234"/>
      <c r="JLG294" s="237"/>
      <c r="JLH294" s="238"/>
      <c r="JLI294" s="216"/>
      <c r="JLJ294" s="239"/>
      <c r="JLK294" s="239"/>
      <c r="JLL294" s="101"/>
      <c r="JLM294" s="81"/>
      <c r="JLN294" s="81"/>
      <c r="JLO294" s="226"/>
      <c r="JLP294" s="69"/>
      <c r="JLQ294" s="240"/>
      <c r="JLR294" s="69"/>
      <c r="JLS294" s="241"/>
      <c r="JLT294" s="242"/>
      <c r="JLU294" s="69"/>
      <c r="JLV294" s="243"/>
      <c r="JLW294" s="69"/>
      <c r="JLX294" s="244"/>
      <c r="JLY294" s="69"/>
      <c r="JLZ294" s="228"/>
      <c r="JMA294" s="229"/>
      <c r="JMB294" s="230"/>
      <c r="JMC294" s="245"/>
      <c r="JMD294" s="230"/>
      <c r="JME294" s="231"/>
      <c r="JMF294" s="232"/>
      <c r="JMG294" s="233"/>
      <c r="JMH294" s="233"/>
      <c r="JMI294" s="69"/>
      <c r="JMJ294" s="154"/>
      <c r="JMK294" s="97"/>
      <c r="JML294" s="98"/>
      <c r="JMM294" s="97"/>
      <c r="JMN294" s="99"/>
      <c r="JMO294" s="225"/>
      <c r="JMP294" s="234"/>
      <c r="JMQ294" s="235"/>
      <c r="JMR294" s="236"/>
      <c r="JMS294" s="234"/>
      <c r="JMT294" s="237"/>
      <c r="JMU294" s="238"/>
      <c r="JMV294" s="216"/>
      <c r="JMW294" s="239"/>
      <c r="JMX294" s="239"/>
      <c r="JMY294" s="101"/>
      <c r="JMZ294" s="81"/>
      <c r="JNA294" s="81"/>
      <c r="JNB294" s="226"/>
      <c r="JNC294" s="69"/>
      <c r="JND294" s="240"/>
      <c r="JNE294" s="69"/>
      <c r="JNF294" s="241"/>
      <c r="JNG294" s="242"/>
      <c r="JNH294" s="69"/>
      <c r="JNI294" s="243"/>
      <c r="JNJ294" s="69"/>
      <c r="JNK294" s="244"/>
      <c r="JNL294" s="69"/>
      <c r="JNM294" s="228"/>
      <c r="JNN294" s="229"/>
      <c r="JNO294" s="230"/>
      <c r="JNP294" s="245"/>
      <c r="JNQ294" s="230"/>
      <c r="JNR294" s="231"/>
      <c r="JNS294" s="232"/>
      <c r="JNT294" s="233"/>
      <c r="JNU294" s="233"/>
      <c r="JNV294" s="69"/>
      <c r="JNW294" s="154"/>
      <c r="JNX294" s="97"/>
      <c r="JNY294" s="98"/>
      <c r="JNZ294" s="97"/>
      <c r="JOA294" s="99"/>
      <c r="JOB294" s="225"/>
      <c r="JOC294" s="234"/>
      <c r="JOD294" s="235"/>
      <c r="JOE294" s="236"/>
      <c r="JOF294" s="234"/>
      <c r="JOG294" s="237"/>
      <c r="JOH294" s="238"/>
      <c r="JOI294" s="216"/>
      <c r="JOJ294" s="239"/>
      <c r="JOK294" s="239"/>
      <c r="JOL294" s="101"/>
      <c r="JOM294" s="81"/>
      <c r="JON294" s="81"/>
      <c r="JOO294" s="226"/>
      <c r="JOP294" s="69"/>
      <c r="JOQ294" s="240"/>
      <c r="JOR294" s="69"/>
      <c r="JOS294" s="241"/>
      <c r="JOT294" s="242"/>
      <c r="JOU294" s="69"/>
      <c r="JOV294" s="243"/>
      <c r="JOW294" s="69"/>
      <c r="JOX294" s="244"/>
      <c r="JOY294" s="69"/>
      <c r="JOZ294" s="228"/>
      <c r="JPA294" s="229"/>
      <c r="JPB294" s="230"/>
      <c r="JPC294" s="245"/>
      <c r="JPD294" s="230"/>
      <c r="JPE294" s="231"/>
      <c r="JPF294" s="232"/>
      <c r="JPG294" s="233"/>
      <c r="JPH294" s="233"/>
      <c r="JPI294" s="69"/>
      <c r="JPJ294" s="154"/>
      <c r="JPK294" s="97"/>
      <c r="JPL294" s="98"/>
      <c r="JPM294" s="97"/>
      <c r="JPN294" s="99"/>
      <c r="JPO294" s="225"/>
      <c r="JPP294" s="234"/>
      <c r="JPQ294" s="235"/>
      <c r="JPR294" s="236"/>
      <c r="JPS294" s="234"/>
      <c r="JPT294" s="237"/>
      <c r="JPU294" s="238"/>
      <c r="JPV294" s="216"/>
      <c r="JPW294" s="239"/>
      <c r="JPX294" s="239"/>
      <c r="JPY294" s="101"/>
      <c r="JPZ294" s="81"/>
      <c r="JQA294" s="81"/>
      <c r="JQB294" s="226"/>
      <c r="JQC294" s="69"/>
      <c r="JQD294" s="240"/>
      <c r="JQE294" s="69"/>
      <c r="JQF294" s="241"/>
      <c r="JQG294" s="242"/>
      <c r="JQH294" s="69"/>
      <c r="JQI294" s="243"/>
      <c r="JQJ294" s="69"/>
      <c r="JQK294" s="244"/>
      <c r="JQL294" s="69"/>
      <c r="JQM294" s="228"/>
      <c r="JQN294" s="229"/>
      <c r="JQO294" s="230"/>
      <c r="JQP294" s="245"/>
      <c r="JQQ294" s="230"/>
      <c r="JQR294" s="231"/>
      <c r="JQS294" s="232"/>
      <c r="JQT294" s="233"/>
      <c r="JQU294" s="233"/>
      <c r="JQV294" s="69"/>
      <c r="JQW294" s="154"/>
      <c r="JQX294" s="97"/>
      <c r="JQY294" s="98"/>
      <c r="JQZ294" s="97"/>
      <c r="JRA294" s="99"/>
      <c r="JRB294" s="225"/>
      <c r="JRC294" s="234"/>
      <c r="JRD294" s="235"/>
      <c r="JRE294" s="236"/>
      <c r="JRF294" s="234"/>
      <c r="JRG294" s="237"/>
      <c r="JRH294" s="238"/>
      <c r="JRI294" s="216"/>
      <c r="JRJ294" s="239"/>
      <c r="JRK294" s="239"/>
      <c r="JRL294" s="101"/>
      <c r="JRM294" s="81"/>
      <c r="JRN294" s="81"/>
      <c r="JRO294" s="226"/>
      <c r="JRP294" s="69"/>
      <c r="JRQ294" s="240"/>
      <c r="JRR294" s="69"/>
      <c r="JRS294" s="241"/>
      <c r="JRT294" s="242"/>
      <c r="JRU294" s="69"/>
      <c r="JRV294" s="243"/>
      <c r="JRW294" s="69"/>
      <c r="JRX294" s="244"/>
      <c r="JRY294" s="69"/>
      <c r="JRZ294" s="228"/>
      <c r="JSA294" s="229"/>
      <c r="JSB294" s="230"/>
      <c r="JSC294" s="245"/>
      <c r="JSD294" s="230"/>
      <c r="JSE294" s="231"/>
      <c r="JSF294" s="232"/>
      <c r="JSG294" s="233"/>
      <c r="JSH294" s="233"/>
      <c r="JSI294" s="69"/>
      <c r="JSJ294" s="154"/>
      <c r="JSK294" s="97"/>
      <c r="JSL294" s="98"/>
      <c r="JSM294" s="97"/>
      <c r="JSN294" s="99"/>
      <c r="JSO294" s="225"/>
      <c r="JSP294" s="234"/>
      <c r="JSQ294" s="235"/>
      <c r="JSR294" s="236"/>
      <c r="JSS294" s="234"/>
      <c r="JST294" s="237"/>
      <c r="JSU294" s="238"/>
      <c r="JSV294" s="216"/>
      <c r="JSW294" s="239"/>
      <c r="JSX294" s="239"/>
      <c r="JSY294" s="101"/>
      <c r="JSZ294" s="81"/>
      <c r="JTA294" s="81"/>
      <c r="JTB294" s="226"/>
      <c r="JTC294" s="69"/>
      <c r="JTD294" s="240"/>
      <c r="JTE294" s="69"/>
      <c r="JTF294" s="241"/>
      <c r="JTG294" s="242"/>
      <c r="JTH294" s="69"/>
      <c r="JTI294" s="243"/>
      <c r="JTJ294" s="69"/>
      <c r="JTK294" s="244"/>
      <c r="JTL294" s="69"/>
      <c r="JTM294" s="228"/>
      <c r="JTN294" s="229"/>
      <c r="JTO294" s="230"/>
      <c r="JTP294" s="245"/>
      <c r="JTQ294" s="230"/>
      <c r="JTR294" s="231"/>
      <c r="JTS294" s="232"/>
      <c r="JTT294" s="233"/>
      <c r="JTU294" s="233"/>
      <c r="JTV294" s="69"/>
      <c r="JTW294" s="154"/>
      <c r="JTX294" s="97"/>
      <c r="JTY294" s="98"/>
      <c r="JTZ294" s="97"/>
      <c r="JUA294" s="99"/>
      <c r="JUB294" s="225"/>
      <c r="JUC294" s="234"/>
      <c r="JUD294" s="235"/>
      <c r="JUE294" s="236"/>
      <c r="JUF294" s="234"/>
      <c r="JUG294" s="237"/>
      <c r="JUH294" s="238"/>
      <c r="JUI294" s="216"/>
      <c r="JUJ294" s="239"/>
      <c r="JUK294" s="239"/>
      <c r="JUL294" s="101"/>
      <c r="JUM294" s="81"/>
      <c r="JUN294" s="81"/>
      <c r="JUO294" s="226"/>
      <c r="JUP294" s="69"/>
      <c r="JUQ294" s="240"/>
      <c r="JUR294" s="69"/>
      <c r="JUS294" s="241"/>
      <c r="JUT294" s="242"/>
      <c r="JUU294" s="69"/>
      <c r="JUV294" s="243"/>
      <c r="JUW294" s="69"/>
      <c r="JUX294" s="244"/>
      <c r="JUY294" s="69"/>
      <c r="JUZ294" s="228"/>
      <c r="JVA294" s="229"/>
      <c r="JVB294" s="230"/>
      <c r="JVC294" s="245"/>
      <c r="JVD294" s="230"/>
      <c r="JVE294" s="231"/>
      <c r="JVF294" s="232"/>
      <c r="JVG294" s="233"/>
      <c r="JVH294" s="233"/>
      <c r="JVI294" s="69"/>
      <c r="JVJ294" s="154"/>
      <c r="JVK294" s="97"/>
      <c r="JVL294" s="98"/>
      <c r="JVM294" s="97"/>
      <c r="JVN294" s="99"/>
      <c r="JVO294" s="225"/>
      <c r="JVP294" s="234"/>
      <c r="JVQ294" s="235"/>
      <c r="JVR294" s="236"/>
      <c r="JVS294" s="234"/>
      <c r="JVT294" s="237"/>
      <c r="JVU294" s="238"/>
      <c r="JVV294" s="216"/>
      <c r="JVW294" s="239"/>
      <c r="JVX294" s="239"/>
      <c r="JVY294" s="101"/>
      <c r="JVZ294" s="81"/>
      <c r="JWA294" s="81"/>
      <c r="JWB294" s="226"/>
      <c r="JWC294" s="69"/>
      <c r="JWD294" s="240"/>
      <c r="JWE294" s="69"/>
      <c r="JWF294" s="241"/>
      <c r="JWG294" s="242"/>
      <c r="JWH294" s="69"/>
      <c r="JWI294" s="243"/>
      <c r="JWJ294" s="69"/>
      <c r="JWK294" s="244"/>
      <c r="JWL294" s="69"/>
      <c r="JWM294" s="228"/>
      <c r="JWN294" s="229"/>
      <c r="JWO294" s="230"/>
      <c r="JWP294" s="245"/>
      <c r="JWQ294" s="230"/>
      <c r="JWR294" s="231"/>
      <c r="JWS294" s="232"/>
      <c r="JWT294" s="233"/>
      <c r="JWU294" s="233"/>
      <c r="JWV294" s="69"/>
      <c r="JWW294" s="154"/>
      <c r="JWX294" s="97"/>
      <c r="JWY294" s="98"/>
      <c r="JWZ294" s="97"/>
      <c r="JXA294" s="99"/>
      <c r="JXB294" s="225"/>
      <c r="JXC294" s="234"/>
      <c r="JXD294" s="235"/>
      <c r="JXE294" s="236"/>
      <c r="JXF294" s="234"/>
      <c r="JXG294" s="237"/>
      <c r="JXH294" s="238"/>
      <c r="JXI294" s="216"/>
      <c r="JXJ294" s="239"/>
      <c r="JXK294" s="239"/>
      <c r="JXL294" s="101"/>
      <c r="JXM294" s="81"/>
      <c r="JXN294" s="81"/>
      <c r="JXO294" s="226"/>
      <c r="JXP294" s="69"/>
      <c r="JXQ294" s="240"/>
      <c r="JXR294" s="69"/>
      <c r="JXS294" s="241"/>
      <c r="JXT294" s="242"/>
      <c r="JXU294" s="69"/>
      <c r="JXV294" s="243"/>
      <c r="JXW294" s="69"/>
      <c r="JXX294" s="244"/>
      <c r="JXY294" s="69"/>
      <c r="JXZ294" s="228"/>
      <c r="JYA294" s="229"/>
      <c r="JYB294" s="230"/>
      <c r="JYC294" s="245"/>
      <c r="JYD294" s="230"/>
      <c r="JYE294" s="231"/>
      <c r="JYF294" s="232"/>
      <c r="JYG294" s="233"/>
      <c r="JYH294" s="233"/>
      <c r="JYI294" s="69"/>
      <c r="JYJ294" s="154"/>
      <c r="JYK294" s="97"/>
      <c r="JYL294" s="98"/>
      <c r="JYM294" s="97"/>
      <c r="JYN294" s="99"/>
      <c r="JYO294" s="225"/>
      <c r="JYP294" s="234"/>
      <c r="JYQ294" s="235"/>
      <c r="JYR294" s="236"/>
      <c r="JYS294" s="234"/>
      <c r="JYT294" s="237"/>
      <c r="JYU294" s="238"/>
      <c r="JYV294" s="216"/>
      <c r="JYW294" s="239"/>
      <c r="JYX294" s="239"/>
      <c r="JYY294" s="101"/>
      <c r="JYZ294" s="81"/>
      <c r="JZA294" s="81"/>
      <c r="JZB294" s="226"/>
      <c r="JZC294" s="69"/>
      <c r="JZD294" s="240"/>
      <c r="JZE294" s="69"/>
      <c r="JZF294" s="241"/>
      <c r="JZG294" s="242"/>
      <c r="JZH294" s="69"/>
      <c r="JZI294" s="243"/>
      <c r="JZJ294" s="69"/>
      <c r="JZK294" s="244"/>
      <c r="JZL294" s="69"/>
      <c r="JZM294" s="228"/>
      <c r="JZN294" s="229"/>
      <c r="JZO294" s="230"/>
      <c r="JZP294" s="245"/>
      <c r="JZQ294" s="230"/>
      <c r="JZR294" s="231"/>
      <c r="JZS294" s="232"/>
      <c r="JZT294" s="233"/>
      <c r="JZU294" s="233"/>
      <c r="JZV294" s="69"/>
      <c r="JZW294" s="154"/>
      <c r="JZX294" s="97"/>
      <c r="JZY294" s="98"/>
      <c r="JZZ294" s="97"/>
      <c r="KAA294" s="99"/>
      <c r="KAB294" s="225"/>
      <c r="KAC294" s="234"/>
      <c r="KAD294" s="235"/>
      <c r="KAE294" s="236"/>
      <c r="KAF294" s="234"/>
      <c r="KAG294" s="237"/>
      <c r="KAH294" s="238"/>
      <c r="KAI294" s="216"/>
      <c r="KAJ294" s="239"/>
      <c r="KAK294" s="239"/>
      <c r="KAL294" s="101"/>
      <c r="KAM294" s="81"/>
      <c r="KAN294" s="81"/>
      <c r="KAO294" s="226"/>
      <c r="KAP294" s="69"/>
      <c r="KAQ294" s="240"/>
      <c r="KAR294" s="69"/>
      <c r="KAS294" s="241"/>
      <c r="KAT294" s="242"/>
      <c r="KAU294" s="69"/>
      <c r="KAV294" s="243"/>
      <c r="KAW294" s="69"/>
      <c r="KAX294" s="244"/>
      <c r="KAY294" s="69"/>
      <c r="KAZ294" s="228"/>
      <c r="KBA294" s="229"/>
      <c r="KBB294" s="230"/>
      <c r="KBC294" s="245"/>
      <c r="KBD294" s="230"/>
      <c r="KBE294" s="231"/>
      <c r="KBF294" s="232"/>
      <c r="KBG294" s="233"/>
      <c r="KBH294" s="233"/>
      <c r="KBI294" s="69"/>
      <c r="KBJ294" s="154"/>
      <c r="KBK294" s="97"/>
      <c r="KBL294" s="98"/>
      <c r="KBM294" s="97"/>
      <c r="KBN294" s="99"/>
      <c r="KBO294" s="225"/>
      <c r="KBP294" s="234"/>
      <c r="KBQ294" s="235"/>
      <c r="KBR294" s="236"/>
      <c r="KBS294" s="234"/>
      <c r="KBT294" s="237"/>
      <c r="KBU294" s="238"/>
      <c r="KBV294" s="216"/>
      <c r="KBW294" s="239"/>
      <c r="KBX294" s="239"/>
      <c r="KBY294" s="101"/>
      <c r="KBZ294" s="81"/>
      <c r="KCA294" s="81"/>
      <c r="KCB294" s="226"/>
      <c r="KCC294" s="69"/>
      <c r="KCD294" s="240"/>
      <c r="KCE294" s="69"/>
      <c r="KCF294" s="241"/>
      <c r="KCG294" s="242"/>
      <c r="KCH294" s="69"/>
      <c r="KCI294" s="243"/>
      <c r="KCJ294" s="69"/>
      <c r="KCK294" s="244"/>
      <c r="KCL294" s="69"/>
      <c r="KCM294" s="228"/>
      <c r="KCN294" s="229"/>
      <c r="KCO294" s="230"/>
      <c r="KCP294" s="245"/>
      <c r="KCQ294" s="230"/>
      <c r="KCR294" s="231"/>
      <c r="KCS294" s="232"/>
      <c r="KCT294" s="233"/>
      <c r="KCU294" s="233"/>
      <c r="KCV294" s="69"/>
      <c r="KCW294" s="154"/>
      <c r="KCX294" s="97"/>
      <c r="KCY294" s="98"/>
      <c r="KCZ294" s="97"/>
      <c r="KDA294" s="99"/>
      <c r="KDB294" s="225"/>
      <c r="KDC294" s="234"/>
      <c r="KDD294" s="235"/>
      <c r="KDE294" s="236"/>
      <c r="KDF294" s="234"/>
      <c r="KDG294" s="237"/>
      <c r="KDH294" s="238"/>
      <c r="KDI294" s="216"/>
      <c r="KDJ294" s="239"/>
      <c r="KDK294" s="239"/>
      <c r="KDL294" s="101"/>
      <c r="KDM294" s="81"/>
      <c r="KDN294" s="81"/>
      <c r="KDO294" s="226"/>
      <c r="KDP294" s="69"/>
      <c r="KDQ294" s="240"/>
      <c r="KDR294" s="69"/>
      <c r="KDS294" s="241"/>
      <c r="KDT294" s="242"/>
      <c r="KDU294" s="69"/>
      <c r="KDV294" s="243"/>
      <c r="KDW294" s="69"/>
      <c r="KDX294" s="244"/>
      <c r="KDY294" s="69"/>
      <c r="KDZ294" s="228"/>
      <c r="KEA294" s="229"/>
      <c r="KEB294" s="230"/>
      <c r="KEC294" s="245"/>
      <c r="KED294" s="230"/>
      <c r="KEE294" s="231"/>
      <c r="KEF294" s="232"/>
      <c r="KEG294" s="233"/>
      <c r="KEH294" s="233"/>
      <c r="KEI294" s="69"/>
      <c r="KEJ294" s="154"/>
      <c r="KEK294" s="97"/>
      <c r="KEL294" s="98"/>
      <c r="KEM294" s="97"/>
      <c r="KEN294" s="99"/>
      <c r="KEO294" s="225"/>
      <c r="KEP294" s="234"/>
      <c r="KEQ294" s="235"/>
      <c r="KER294" s="236"/>
      <c r="KES294" s="234"/>
      <c r="KET294" s="237"/>
      <c r="KEU294" s="238"/>
      <c r="KEV294" s="216"/>
      <c r="KEW294" s="239"/>
      <c r="KEX294" s="239"/>
      <c r="KEY294" s="101"/>
      <c r="KEZ294" s="81"/>
      <c r="KFA294" s="81"/>
      <c r="KFB294" s="226"/>
      <c r="KFC294" s="69"/>
      <c r="KFD294" s="240"/>
      <c r="KFE294" s="69"/>
      <c r="KFF294" s="241"/>
      <c r="KFG294" s="242"/>
      <c r="KFH294" s="69"/>
      <c r="KFI294" s="243"/>
      <c r="KFJ294" s="69"/>
      <c r="KFK294" s="244"/>
      <c r="KFL294" s="69"/>
      <c r="KFM294" s="228"/>
      <c r="KFN294" s="229"/>
      <c r="KFO294" s="230"/>
      <c r="KFP294" s="245"/>
      <c r="KFQ294" s="230"/>
      <c r="KFR294" s="231"/>
      <c r="KFS294" s="232"/>
      <c r="KFT294" s="233"/>
      <c r="KFU294" s="233"/>
      <c r="KFV294" s="69"/>
      <c r="KFW294" s="154"/>
      <c r="KFX294" s="97"/>
      <c r="KFY294" s="98"/>
      <c r="KFZ294" s="97"/>
      <c r="KGA294" s="99"/>
      <c r="KGB294" s="225"/>
      <c r="KGC294" s="234"/>
      <c r="KGD294" s="235"/>
      <c r="KGE294" s="236"/>
      <c r="KGF294" s="234"/>
      <c r="KGG294" s="237"/>
      <c r="KGH294" s="238"/>
      <c r="KGI294" s="216"/>
      <c r="KGJ294" s="239"/>
      <c r="KGK294" s="239"/>
      <c r="KGL294" s="101"/>
      <c r="KGM294" s="81"/>
      <c r="KGN294" s="81"/>
      <c r="KGO294" s="226"/>
      <c r="KGP294" s="69"/>
      <c r="KGQ294" s="240"/>
      <c r="KGR294" s="69"/>
      <c r="KGS294" s="241"/>
      <c r="KGT294" s="242"/>
      <c r="KGU294" s="69"/>
      <c r="KGV294" s="243"/>
      <c r="KGW294" s="69"/>
      <c r="KGX294" s="244"/>
      <c r="KGY294" s="69"/>
      <c r="KGZ294" s="228"/>
      <c r="KHA294" s="229"/>
      <c r="KHB294" s="230"/>
      <c r="KHC294" s="245"/>
      <c r="KHD294" s="230"/>
      <c r="KHE294" s="231"/>
      <c r="KHF294" s="232"/>
      <c r="KHG294" s="233"/>
      <c r="KHH294" s="233"/>
      <c r="KHI294" s="69"/>
      <c r="KHJ294" s="154"/>
      <c r="KHK294" s="97"/>
      <c r="KHL294" s="98"/>
      <c r="KHM294" s="97"/>
      <c r="KHN294" s="99"/>
      <c r="KHO294" s="225"/>
      <c r="KHP294" s="234"/>
      <c r="KHQ294" s="235"/>
      <c r="KHR294" s="236"/>
      <c r="KHS294" s="234"/>
      <c r="KHT294" s="237"/>
      <c r="KHU294" s="238"/>
      <c r="KHV294" s="216"/>
      <c r="KHW294" s="239"/>
      <c r="KHX294" s="239"/>
      <c r="KHY294" s="101"/>
      <c r="KHZ294" s="81"/>
      <c r="KIA294" s="81"/>
      <c r="KIB294" s="226"/>
      <c r="KIC294" s="69"/>
      <c r="KID294" s="240"/>
      <c r="KIE294" s="69"/>
      <c r="KIF294" s="241"/>
      <c r="KIG294" s="242"/>
      <c r="KIH294" s="69"/>
      <c r="KII294" s="243"/>
      <c r="KIJ294" s="69"/>
      <c r="KIK294" s="244"/>
      <c r="KIL294" s="69"/>
      <c r="KIM294" s="228"/>
      <c r="KIN294" s="229"/>
      <c r="KIO294" s="230"/>
      <c r="KIP294" s="245"/>
      <c r="KIQ294" s="230"/>
      <c r="KIR294" s="231"/>
      <c r="KIS294" s="232"/>
      <c r="KIT294" s="233"/>
      <c r="KIU294" s="233"/>
      <c r="KIV294" s="69"/>
      <c r="KIW294" s="154"/>
      <c r="KIX294" s="97"/>
      <c r="KIY294" s="98"/>
      <c r="KIZ294" s="97"/>
      <c r="KJA294" s="99"/>
      <c r="KJB294" s="225"/>
      <c r="KJC294" s="234"/>
      <c r="KJD294" s="235"/>
      <c r="KJE294" s="236"/>
      <c r="KJF294" s="234"/>
      <c r="KJG294" s="237"/>
      <c r="KJH294" s="238"/>
      <c r="KJI294" s="216"/>
      <c r="KJJ294" s="239"/>
      <c r="KJK294" s="239"/>
      <c r="KJL294" s="101"/>
      <c r="KJM294" s="81"/>
      <c r="KJN294" s="81"/>
      <c r="KJO294" s="226"/>
      <c r="KJP294" s="69"/>
      <c r="KJQ294" s="240"/>
      <c r="KJR294" s="69"/>
      <c r="KJS294" s="241"/>
      <c r="KJT294" s="242"/>
      <c r="KJU294" s="69"/>
      <c r="KJV294" s="243"/>
      <c r="KJW294" s="69"/>
      <c r="KJX294" s="244"/>
      <c r="KJY294" s="69"/>
      <c r="KJZ294" s="228"/>
      <c r="KKA294" s="229"/>
      <c r="KKB294" s="230"/>
      <c r="KKC294" s="245"/>
      <c r="KKD294" s="230"/>
      <c r="KKE294" s="231"/>
      <c r="KKF294" s="232"/>
      <c r="KKG294" s="233"/>
      <c r="KKH294" s="233"/>
      <c r="KKI294" s="69"/>
      <c r="KKJ294" s="154"/>
      <c r="KKK294" s="97"/>
      <c r="KKL294" s="98"/>
      <c r="KKM294" s="97"/>
      <c r="KKN294" s="99"/>
      <c r="KKO294" s="225"/>
      <c r="KKP294" s="234"/>
      <c r="KKQ294" s="235"/>
      <c r="KKR294" s="236"/>
      <c r="KKS294" s="234"/>
      <c r="KKT294" s="237"/>
      <c r="KKU294" s="238"/>
      <c r="KKV294" s="216"/>
      <c r="KKW294" s="239"/>
      <c r="KKX294" s="239"/>
      <c r="KKY294" s="101"/>
      <c r="KKZ294" s="81"/>
      <c r="KLA294" s="81"/>
      <c r="KLB294" s="226"/>
      <c r="KLC294" s="69"/>
      <c r="KLD294" s="240"/>
      <c r="KLE294" s="69"/>
      <c r="KLF294" s="241"/>
      <c r="KLG294" s="242"/>
      <c r="KLH294" s="69"/>
      <c r="KLI294" s="243"/>
      <c r="KLJ294" s="69"/>
      <c r="KLK294" s="244"/>
      <c r="KLL294" s="69"/>
      <c r="KLM294" s="228"/>
      <c r="KLN294" s="229"/>
      <c r="KLO294" s="230"/>
      <c r="KLP294" s="245"/>
      <c r="KLQ294" s="230"/>
      <c r="KLR294" s="231"/>
      <c r="KLS294" s="232"/>
      <c r="KLT294" s="233"/>
      <c r="KLU294" s="233"/>
      <c r="KLV294" s="69"/>
      <c r="KLW294" s="154"/>
      <c r="KLX294" s="97"/>
      <c r="KLY294" s="98"/>
      <c r="KLZ294" s="97"/>
      <c r="KMA294" s="99"/>
      <c r="KMB294" s="225"/>
      <c r="KMC294" s="234"/>
      <c r="KMD294" s="235"/>
      <c r="KME294" s="236"/>
      <c r="KMF294" s="234"/>
      <c r="KMG294" s="237"/>
      <c r="KMH294" s="238"/>
      <c r="KMI294" s="216"/>
      <c r="KMJ294" s="239"/>
      <c r="KMK294" s="239"/>
      <c r="KML294" s="101"/>
      <c r="KMM294" s="81"/>
      <c r="KMN294" s="81"/>
      <c r="KMO294" s="226"/>
      <c r="KMP294" s="69"/>
      <c r="KMQ294" s="240"/>
      <c r="KMR294" s="69"/>
      <c r="KMS294" s="241"/>
      <c r="KMT294" s="242"/>
      <c r="KMU294" s="69"/>
      <c r="KMV294" s="243"/>
      <c r="KMW294" s="69"/>
      <c r="KMX294" s="244"/>
      <c r="KMY294" s="69"/>
      <c r="KMZ294" s="228"/>
      <c r="KNA294" s="229"/>
      <c r="KNB294" s="230"/>
      <c r="KNC294" s="245"/>
      <c r="KND294" s="230"/>
      <c r="KNE294" s="231"/>
      <c r="KNF294" s="232"/>
      <c r="KNG294" s="233"/>
      <c r="KNH294" s="233"/>
      <c r="KNI294" s="69"/>
      <c r="KNJ294" s="154"/>
      <c r="KNK294" s="97"/>
      <c r="KNL294" s="98"/>
      <c r="KNM294" s="97"/>
      <c r="KNN294" s="99"/>
      <c r="KNO294" s="225"/>
      <c r="KNP294" s="234"/>
      <c r="KNQ294" s="235"/>
      <c r="KNR294" s="236"/>
      <c r="KNS294" s="234"/>
      <c r="KNT294" s="237"/>
      <c r="KNU294" s="238"/>
      <c r="KNV294" s="216"/>
      <c r="KNW294" s="239"/>
      <c r="KNX294" s="239"/>
      <c r="KNY294" s="101"/>
      <c r="KNZ294" s="81"/>
      <c r="KOA294" s="81"/>
      <c r="KOB294" s="226"/>
      <c r="KOC294" s="69"/>
      <c r="KOD294" s="240"/>
      <c r="KOE294" s="69"/>
      <c r="KOF294" s="241"/>
      <c r="KOG294" s="242"/>
      <c r="KOH294" s="69"/>
      <c r="KOI294" s="243"/>
      <c r="KOJ294" s="69"/>
      <c r="KOK294" s="244"/>
      <c r="KOL294" s="69"/>
      <c r="KOM294" s="228"/>
      <c r="KON294" s="229"/>
      <c r="KOO294" s="230"/>
      <c r="KOP294" s="245"/>
      <c r="KOQ294" s="230"/>
      <c r="KOR294" s="231"/>
      <c r="KOS294" s="232"/>
      <c r="KOT294" s="233"/>
      <c r="KOU294" s="233"/>
      <c r="KOV294" s="69"/>
      <c r="KOW294" s="154"/>
      <c r="KOX294" s="97"/>
      <c r="KOY294" s="98"/>
      <c r="KOZ294" s="97"/>
      <c r="KPA294" s="99"/>
      <c r="KPB294" s="225"/>
      <c r="KPC294" s="234"/>
      <c r="KPD294" s="235"/>
      <c r="KPE294" s="236"/>
      <c r="KPF294" s="234"/>
      <c r="KPG294" s="237"/>
      <c r="KPH294" s="238"/>
      <c r="KPI294" s="216"/>
      <c r="KPJ294" s="239"/>
      <c r="KPK294" s="239"/>
      <c r="KPL294" s="101"/>
      <c r="KPM294" s="81"/>
      <c r="KPN294" s="81"/>
      <c r="KPO294" s="226"/>
      <c r="KPP294" s="69"/>
      <c r="KPQ294" s="240"/>
      <c r="KPR294" s="69"/>
      <c r="KPS294" s="241"/>
      <c r="KPT294" s="242"/>
      <c r="KPU294" s="69"/>
      <c r="KPV294" s="243"/>
      <c r="KPW294" s="69"/>
      <c r="KPX294" s="244"/>
      <c r="KPY294" s="69"/>
      <c r="KPZ294" s="228"/>
      <c r="KQA294" s="229"/>
      <c r="KQB294" s="230"/>
      <c r="KQC294" s="245"/>
      <c r="KQD294" s="230"/>
      <c r="KQE294" s="231"/>
      <c r="KQF294" s="232"/>
      <c r="KQG294" s="233"/>
      <c r="KQH294" s="233"/>
      <c r="KQI294" s="69"/>
      <c r="KQJ294" s="154"/>
      <c r="KQK294" s="97"/>
      <c r="KQL294" s="98"/>
      <c r="KQM294" s="97"/>
      <c r="KQN294" s="99"/>
      <c r="KQO294" s="225"/>
      <c r="KQP294" s="234"/>
      <c r="KQQ294" s="235"/>
      <c r="KQR294" s="236"/>
      <c r="KQS294" s="234"/>
      <c r="KQT294" s="237"/>
      <c r="KQU294" s="238"/>
      <c r="KQV294" s="216"/>
      <c r="KQW294" s="239"/>
      <c r="KQX294" s="239"/>
      <c r="KQY294" s="101"/>
      <c r="KQZ294" s="81"/>
      <c r="KRA294" s="81"/>
      <c r="KRB294" s="226"/>
      <c r="KRC294" s="69"/>
      <c r="KRD294" s="240"/>
      <c r="KRE294" s="69"/>
      <c r="KRF294" s="241"/>
      <c r="KRG294" s="242"/>
      <c r="KRH294" s="69"/>
      <c r="KRI294" s="243"/>
      <c r="KRJ294" s="69"/>
      <c r="KRK294" s="244"/>
      <c r="KRL294" s="69"/>
      <c r="KRM294" s="228"/>
      <c r="KRN294" s="229"/>
      <c r="KRO294" s="230"/>
      <c r="KRP294" s="245"/>
      <c r="KRQ294" s="230"/>
      <c r="KRR294" s="231"/>
      <c r="KRS294" s="232"/>
      <c r="KRT294" s="233"/>
      <c r="KRU294" s="233"/>
      <c r="KRV294" s="69"/>
      <c r="KRW294" s="154"/>
      <c r="KRX294" s="97"/>
      <c r="KRY294" s="98"/>
      <c r="KRZ294" s="97"/>
      <c r="KSA294" s="99"/>
      <c r="KSB294" s="225"/>
      <c r="KSC294" s="234"/>
      <c r="KSD294" s="235"/>
      <c r="KSE294" s="236"/>
      <c r="KSF294" s="234"/>
      <c r="KSG294" s="237"/>
      <c r="KSH294" s="238"/>
      <c r="KSI294" s="216"/>
      <c r="KSJ294" s="239"/>
      <c r="KSK294" s="239"/>
      <c r="KSL294" s="101"/>
      <c r="KSM294" s="81"/>
      <c r="KSN294" s="81"/>
      <c r="KSO294" s="226"/>
      <c r="KSP294" s="69"/>
      <c r="KSQ294" s="240"/>
      <c r="KSR294" s="69"/>
      <c r="KSS294" s="241"/>
      <c r="KST294" s="242"/>
      <c r="KSU294" s="69"/>
      <c r="KSV294" s="243"/>
      <c r="KSW294" s="69"/>
      <c r="KSX294" s="244"/>
      <c r="KSY294" s="69"/>
      <c r="KSZ294" s="228"/>
      <c r="KTA294" s="229"/>
      <c r="KTB294" s="230"/>
      <c r="KTC294" s="245"/>
      <c r="KTD294" s="230"/>
      <c r="KTE294" s="231"/>
      <c r="KTF294" s="232"/>
      <c r="KTG294" s="233"/>
      <c r="KTH294" s="233"/>
      <c r="KTI294" s="69"/>
      <c r="KTJ294" s="154"/>
      <c r="KTK294" s="97"/>
      <c r="KTL294" s="98"/>
      <c r="KTM294" s="97"/>
      <c r="KTN294" s="99"/>
      <c r="KTO294" s="225"/>
      <c r="KTP294" s="234"/>
      <c r="KTQ294" s="235"/>
      <c r="KTR294" s="236"/>
      <c r="KTS294" s="234"/>
      <c r="KTT294" s="237"/>
      <c r="KTU294" s="238"/>
      <c r="KTV294" s="216"/>
      <c r="KTW294" s="239"/>
      <c r="KTX294" s="239"/>
      <c r="KTY294" s="101"/>
      <c r="KTZ294" s="81"/>
      <c r="KUA294" s="81"/>
      <c r="KUB294" s="226"/>
      <c r="KUC294" s="69"/>
      <c r="KUD294" s="240"/>
      <c r="KUE294" s="69"/>
      <c r="KUF294" s="241"/>
      <c r="KUG294" s="242"/>
      <c r="KUH294" s="69"/>
      <c r="KUI294" s="243"/>
      <c r="KUJ294" s="69"/>
      <c r="KUK294" s="244"/>
      <c r="KUL294" s="69"/>
      <c r="KUM294" s="228"/>
      <c r="KUN294" s="229"/>
      <c r="KUO294" s="230"/>
      <c r="KUP294" s="245"/>
      <c r="KUQ294" s="230"/>
      <c r="KUR294" s="231"/>
      <c r="KUS294" s="232"/>
      <c r="KUT294" s="233"/>
      <c r="KUU294" s="233"/>
      <c r="KUV294" s="69"/>
      <c r="KUW294" s="154"/>
      <c r="KUX294" s="97"/>
      <c r="KUY294" s="98"/>
      <c r="KUZ294" s="97"/>
      <c r="KVA294" s="99"/>
      <c r="KVB294" s="225"/>
      <c r="KVC294" s="234"/>
      <c r="KVD294" s="235"/>
      <c r="KVE294" s="236"/>
      <c r="KVF294" s="234"/>
      <c r="KVG294" s="237"/>
      <c r="KVH294" s="238"/>
      <c r="KVI294" s="216"/>
      <c r="KVJ294" s="239"/>
      <c r="KVK294" s="239"/>
      <c r="KVL294" s="101"/>
      <c r="KVM294" s="81"/>
      <c r="KVN294" s="81"/>
      <c r="KVO294" s="226"/>
      <c r="KVP294" s="69"/>
      <c r="KVQ294" s="240"/>
      <c r="KVR294" s="69"/>
      <c r="KVS294" s="241"/>
      <c r="KVT294" s="242"/>
      <c r="KVU294" s="69"/>
      <c r="KVV294" s="243"/>
      <c r="KVW294" s="69"/>
      <c r="KVX294" s="244"/>
      <c r="KVY294" s="69"/>
      <c r="KVZ294" s="228"/>
      <c r="KWA294" s="229"/>
      <c r="KWB294" s="230"/>
      <c r="KWC294" s="245"/>
      <c r="KWD294" s="230"/>
      <c r="KWE294" s="231"/>
      <c r="KWF294" s="232"/>
      <c r="KWG294" s="233"/>
      <c r="KWH294" s="233"/>
      <c r="KWI294" s="69"/>
      <c r="KWJ294" s="154"/>
      <c r="KWK294" s="97"/>
      <c r="KWL294" s="98"/>
      <c r="KWM294" s="97"/>
      <c r="KWN294" s="99"/>
      <c r="KWO294" s="225"/>
      <c r="KWP294" s="234"/>
      <c r="KWQ294" s="235"/>
      <c r="KWR294" s="236"/>
      <c r="KWS294" s="234"/>
      <c r="KWT294" s="237"/>
      <c r="KWU294" s="238"/>
      <c r="KWV294" s="216"/>
      <c r="KWW294" s="239"/>
      <c r="KWX294" s="239"/>
      <c r="KWY294" s="101"/>
      <c r="KWZ294" s="81"/>
      <c r="KXA294" s="81"/>
      <c r="KXB294" s="226"/>
      <c r="KXC294" s="69"/>
      <c r="KXD294" s="240"/>
      <c r="KXE294" s="69"/>
      <c r="KXF294" s="241"/>
      <c r="KXG294" s="242"/>
      <c r="KXH294" s="69"/>
      <c r="KXI294" s="243"/>
      <c r="KXJ294" s="69"/>
      <c r="KXK294" s="244"/>
      <c r="KXL294" s="69"/>
      <c r="KXM294" s="228"/>
      <c r="KXN294" s="229"/>
      <c r="KXO294" s="230"/>
      <c r="KXP294" s="245"/>
      <c r="KXQ294" s="230"/>
      <c r="KXR294" s="231"/>
      <c r="KXS294" s="232"/>
      <c r="KXT294" s="233"/>
      <c r="KXU294" s="233"/>
      <c r="KXV294" s="69"/>
      <c r="KXW294" s="154"/>
      <c r="KXX294" s="97"/>
      <c r="KXY294" s="98"/>
      <c r="KXZ294" s="97"/>
      <c r="KYA294" s="99"/>
      <c r="KYB294" s="225"/>
      <c r="KYC294" s="234"/>
      <c r="KYD294" s="235"/>
      <c r="KYE294" s="236"/>
      <c r="KYF294" s="234"/>
      <c r="KYG294" s="237"/>
      <c r="KYH294" s="238"/>
      <c r="KYI294" s="216"/>
      <c r="KYJ294" s="239"/>
      <c r="KYK294" s="239"/>
      <c r="KYL294" s="101"/>
      <c r="KYM294" s="81"/>
      <c r="KYN294" s="81"/>
      <c r="KYO294" s="226"/>
      <c r="KYP294" s="69"/>
      <c r="KYQ294" s="240"/>
      <c r="KYR294" s="69"/>
      <c r="KYS294" s="241"/>
      <c r="KYT294" s="242"/>
      <c r="KYU294" s="69"/>
      <c r="KYV294" s="243"/>
      <c r="KYW294" s="69"/>
      <c r="KYX294" s="244"/>
      <c r="KYY294" s="69"/>
      <c r="KYZ294" s="228"/>
      <c r="KZA294" s="229"/>
      <c r="KZB294" s="230"/>
      <c r="KZC294" s="245"/>
      <c r="KZD294" s="230"/>
      <c r="KZE294" s="231"/>
      <c r="KZF294" s="232"/>
      <c r="KZG294" s="233"/>
      <c r="KZH294" s="233"/>
      <c r="KZI294" s="69"/>
      <c r="KZJ294" s="154"/>
      <c r="KZK294" s="97"/>
      <c r="KZL294" s="98"/>
      <c r="KZM294" s="97"/>
      <c r="KZN294" s="99"/>
      <c r="KZO294" s="225"/>
      <c r="KZP294" s="234"/>
      <c r="KZQ294" s="235"/>
      <c r="KZR294" s="236"/>
      <c r="KZS294" s="234"/>
      <c r="KZT294" s="237"/>
      <c r="KZU294" s="238"/>
      <c r="KZV294" s="216"/>
      <c r="KZW294" s="239"/>
      <c r="KZX294" s="239"/>
      <c r="KZY294" s="101"/>
      <c r="KZZ294" s="81"/>
      <c r="LAA294" s="81"/>
      <c r="LAB294" s="226"/>
      <c r="LAC294" s="69"/>
      <c r="LAD294" s="240"/>
      <c r="LAE294" s="69"/>
      <c r="LAF294" s="241"/>
      <c r="LAG294" s="242"/>
      <c r="LAH294" s="69"/>
      <c r="LAI294" s="243"/>
      <c r="LAJ294" s="69"/>
      <c r="LAK294" s="244"/>
      <c r="LAL294" s="69"/>
      <c r="LAM294" s="228"/>
      <c r="LAN294" s="229"/>
      <c r="LAO294" s="230"/>
      <c r="LAP294" s="245"/>
      <c r="LAQ294" s="230"/>
      <c r="LAR294" s="231"/>
      <c r="LAS294" s="232"/>
      <c r="LAT294" s="233"/>
      <c r="LAU294" s="233"/>
      <c r="LAV294" s="69"/>
      <c r="LAW294" s="154"/>
      <c r="LAX294" s="97"/>
      <c r="LAY294" s="98"/>
      <c r="LAZ294" s="97"/>
      <c r="LBA294" s="99"/>
      <c r="LBB294" s="225"/>
      <c r="LBC294" s="234"/>
      <c r="LBD294" s="235"/>
      <c r="LBE294" s="236"/>
      <c r="LBF294" s="234"/>
      <c r="LBG294" s="237"/>
      <c r="LBH294" s="238"/>
      <c r="LBI294" s="216"/>
      <c r="LBJ294" s="239"/>
      <c r="LBK294" s="239"/>
      <c r="LBL294" s="101"/>
      <c r="LBM294" s="81"/>
      <c r="LBN294" s="81"/>
      <c r="LBO294" s="226"/>
      <c r="LBP294" s="69"/>
      <c r="LBQ294" s="240"/>
      <c r="LBR294" s="69"/>
      <c r="LBS294" s="241"/>
      <c r="LBT294" s="242"/>
      <c r="LBU294" s="69"/>
      <c r="LBV294" s="243"/>
      <c r="LBW294" s="69"/>
      <c r="LBX294" s="244"/>
      <c r="LBY294" s="69"/>
      <c r="LBZ294" s="228"/>
      <c r="LCA294" s="229"/>
      <c r="LCB294" s="230"/>
      <c r="LCC294" s="245"/>
      <c r="LCD294" s="230"/>
      <c r="LCE294" s="231"/>
      <c r="LCF294" s="232"/>
      <c r="LCG294" s="233"/>
      <c r="LCH294" s="233"/>
      <c r="LCI294" s="69"/>
      <c r="LCJ294" s="154"/>
      <c r="LCK294" s="97"/>
      <c r="LCL294" s="98"/>
      <c r="LCM294" s="97"/>
      <c r="LCN294" s="99"/>
      <c r="LCO294" s="225"/>
      <c r="LCP294" s="234"/>
      <c r="LCQ294" s="235"/>
      <c r="LCR294" s="236"/>
      <c r="LCS294" s="234"/>
      <c r="LCT294" s="237"/>
      <c r="LCU294" s="238"/>
      <c r="LCV294" s="216"/>
      <c r="LCW294" s="239"/>
      <c r="LCX294" s="239"/>
      <c r="LCY294" s="101"/>
      <c r="LCZ294" s="81"/>
      <c r="LDA294" s="81"/>
      <c r="LDB294" s="226"/>
      <c r="LDC294" s="69"/>
      <c r="LDD294" s="240"/>
      <c r="LDE294" s="69"/>
      <c r="LDF294" s="241"/>
      <c r="LDG294" s="242"/>
      <c r="LDH294" s="69"/>
      <c r="LDI294" s="243"/>
      <c r="LDJ294" s="69"/>
      <c r="LDK294" s="244"/>
      <c r="LDL294" s="69"/>
      <c r="LDM294" s="228"/>
      <c r="LDN294" s="229"/>
      <c r="LDO294" s="230"/>
      <c r="LDP294" s="245"/>
      <c r="LDQ294" s="230"/>
      <c r="LDR294" s="231"/>
      <c r="LDS294" s="232"/>
      <c r="LDT294" s="233"/>
      <c r="LDU294" s="233"/>
      <c r="LDV294" s="69"/>
      <c r="LDW294" s="154"/>
      <c r="LDX294" s="97"/>
      <c r="LDY294" s="98"/>
      <c r="LDZ294" s="97"/>
      <c r="LEA294" s="99"/>
      <c r="LEB294" s="225"/>
      <c r="LEC294" s="234"/>
      <c r="LED294" s="235"/>
      <c r="LEE294" s="236"/>
      <c r="LEF294" s="234"/>
      <c r="LEG294" s="237"/>
      <c r="LEH294" s="238"/>
      <c r="LEI294" s="216"/>
      <c r="LEJ294" s="239"/>
      <c r="LEK294" s="239"/>
      <c r="LEL294" s="101"/>
      <c r="LEM294" s="81"/>
      <c r="LEN294" s="81"/>
      <c r="LEO294" s="226"/>
      <c r="LEP294" s="69"/>
      <c r="LEQ294" s="240"/>
      <c r="LER294" s="69"/>
      <c r="LES294" s="241"/>
      <c r="LET294" s="242"/>
      <c r="LEU294" s="69"/>
      <c r="LEV294" s="243"/>
      <c r="LEW294" s="69"/>
      <c r="LEX294" s="244"/>
      <c r="LEY294" s="69"/>
      <c r="LEZ294" s="228"/>
      <c r="LFA294" s="229"/>
      <c r="LFB294" s="230"/>
      <c r="LFC294" s="245"/>
      <c r="LFD294" s="230"/>
      <c r="LFE294" s="231"/>
      <c r="LFF294" s="232"/>
      <c r="LFG294" s="233"/>
      <c r="LFH294" s="233"/>
      <c r="LFI294" s="69"/>
      <c r="LFJ294" s="154"/>
      <c r="LFK294" s="97"/>
      <c r="LFL294" s="98"/>
      <c r="LFM294" s="97"/>
      <c r="LFN294" s="99"/>
      <c r="LFO294" s="225"/>
      <c r="LFP294" s="234"/>
      <c r="LFQ294" s="235"/>
      <c r="LFR294" s="236"/>
      <c r="LFS294" s="234"/>
      <c r="LFT294" s="237"/>
      <c r="LFU294" s="238"/>
      <c r="LFV294" s="216"/>
      <c r="LFW294" s="239"/>
      <c r="LFX294" s="239"/>
      <c r="LFY294" s="101"/>
      <c r="LFZ294" s="81"/>
      <c r="LGA294" s="81"/>
      <c r="LGB294" s="226"/>
      <c r="LGC294" s="69"/>
      <c r="LGD294" s="240"/>
      <c r="LGE294" s="69"/>
      <c r="LGF294" s="241"/>
      <c r="LGG294" s="242"/>
      <c r="LGH294" s="69"/>
      <c r="LGI294" s="243"/>
      <c r="LGJ294" s="69"/>
      <c r="LGK294" s="244"/>
      <c r="LGL294" s="69"/>
      <c r="LGM294" s="228"/>
      <c r="LGN294" s="229"/>
      <c r="LGO294" s="230"/>
      <c r="LGP294" s="245"/>
      <c r="LGQ294" s="230"/>
      <c r="LGR294" s="231"/>
      <c r="LGS294" s="232"/>
      <c r="LGT294" s="233"/>
      <c r="LGU294" s="233"/>
      <c r="LGV294" s="69"/>
      <c r="LGW294" s="154"/>
      <c r="LGX294" s="97"/>
      <c r="LGY294" s="98"/>
      <c r="LGZ294" s="97"/>
      <c r="LHA294" s="99"/>
      <c r="LHB294" s="225"/>
      <c r="LHC294" s="234"/>
      <c r="LHD294" s="235"/>
      <c r="LHE294" s="236"/>
      <c r="LHF294" s="234"/>
      <c r="LHG294" s="237"/>
      <c r="LHH294" s="238"/>
      <c r="LHI294" s="216"/>
      <c r="LHJ294" s="239"/>
      <c r="LHK294" s="239"/>
      <c r="LHL294" s="101"/>
      <c r="LHM294" s="81"/>
      <c r="LHN294" s="81"/>
      <c r="LHO294" s="226"/>
      <c r="LHP294" s="69"/>
      <c r="LHQ294" s="240"/>
      <c r="LHR294" s="69"/>
      <c r="LHS294" s="241"/>
      <c r="LHT294" s="242"/>
      <c r="LHU294" s="69"/>
      <c r="LHV294" s="243"/>
      <c r="LHW294" s="69"/>
      <c r="LHX294" s="244"/>
      <c r="LHY294" s="69"/>
      <c r="LHZ294" s="228"/>
      <c r="LIA294" s="229"/>
      <c r="LIB294" s="230"/>
      <c r="LIC294" s="245"/>
      <c r="LID294" s="230"/>
      <c r="LIE294" s="231"/>
      <c r="LIF294" s="232"/>
      <c r="LIG294" s="233"/>
      <c r="LIH294" s="233"/>
      <c r="LII294" s="69"/>
      <c r="LIJ294" s="154"/>
      <c r="LIK294" s="97"/>
      <c r="LIL294" s="98"/>
      <c r="LIM294" s="97"/>
      <c r="LIN294" s="99"/>
      <c r="LIO294" s="225"/>
      <c r="LIP294" s="234"/>
      <c r="LIQ294" s="235"/>
      <c r="LIR294" s="236"/>
      <c r="LIS294" s="234"/>
      <c r="LIT294" s="237"/>
      <c r="LIU294" s="238"/>
      <c r="LIV294" s="216"/>
      <c r="LIW294" s="239"/>
      <c r="LIX294" s="239"/>
      <c r="LIY294" s="101"/>
      <c r="LIZ294" s="81"/>
      <c r="LJA294" s="81"/>
      <c r="LJB294" s="226"/>
      <c r="LJC294" s="69"/>
      <c r="LJD294" s="240"/>
      <c r="LJE294" s="69"/>
      <c r="LJF294" s="241"/>
      <c r="LJG294" s="242"/>
      <c r="LJH294" s="69"/>
      <c r="LJI294" s="243"/>
      <c r="LJJ294" s="69"/>
      <c r="LJK294" s="244"/>
      <c r="LJL294" s="69"/>
      <c r="LJM294" s="228"/>
      <c r="LJN294" s="229"/>
      <c r="LJO294" s="230"/>
      <c r="LJP294" s="245"/>
      <c r="LJQ294" s="230"/>
      <c r="LJR294" s="231"/>
      <c r="LJS294" s="232"/>
      <c r="LJT294" s="233"/>
      <c r="LJU294" s="233"/>
      <c r="LJV294" s="69"/>
      <c r="LJW294" s="154"/>
      <c r="LJX294" s="97"/>
      <c r="LJY294" s="98"/>
      <c r="LJZ294" s="97"/>
      <c r="LKA294" s="99"/>
      <c r="LKB294" s="225"/>
      <c r="LKC294" s="234"/>
      <c r="LKD294" s="235"/>
      <c r="LKE294" s="236"/>
      <c r="LKF294" s="234"/>
      <c r="LKG294" s="237"/>
      <c r="LKH294" s="238"/>
      <c r="LKI294" s="216"/>
      <c r="LKJ294" s="239"/>
      <c r="LKK294" s="239"/>
      <c r="LKL294" s="101"/>
      <c r="LKM294" s="81"/>
      <c r="LKN294" s="81"/>
      <c r="LKO294" s="226"/>
      <c r="LKP294" s="69"/>
      <c r="LKQ294" s="240"/>
      <c r="LKR294" s="69"/>
      <c r="LKS294" s="241"/>
      <c r="LKT294" s="242"/>
      <c r="LKU294" s="69"/>
      <c r="LKV294" s="243"/>
      <c r="LKW294" s="69"/>
      <c r="LKX294" s="244"/>
      <c r="LKY294" s="69"/>
      <c r="LKZ294" s="228"/>
      <c r="LLA294" s="229"/>
      <c r="LLB294" s="230"/>
      <c r="LLC294" s="245"/>
      <c r="LLD294" s="230"/>
      <c r="LLE294" s="231"/>
      <c r="LLF294" s="232"/>
      <c r="LLG294" s="233"/>
      <c r="LLH294" s="233"/>
      <c r="LLI294" s="69"/>
      <c r="LLJ294" s="154"/>
      <c r="LLK294" s="97"/>
      <c r="LLL294" s="98"/>
      <c r="LLM294" s="97"/>
      <c r="LLN294" s="99"/>
      <c r="LLO294" s="225"/>
      <c r="LLP294" s="234"/>
      <c r="LLQ294" s="235"/>
      <c r="LLR294" s="236"/>
      <c r="LLS294" s="234"/>
      <c r="LLT294" s="237"/>
      <c r="LLU294" s="238"/>
      <c r="LLV294" s="216"/>
      <c r="LLW294" s="239"/>
      <c r="LLX294" s="239"/>
      <c r="LLY294" s="101"/>
      <c r="LLZ294" s="81"/>
      <c r="LMA294" s="81"/>
      <c r="LMB294" s="226"/>
      <c r="LMC294" s="69"/>
      <c r="LMD294" s="240"/>
      <c r="LME294" s="69"/>
      <c r="LMF294" s="241"/>
      <c r="LMG294" s="242"/>
      <c r="LMH294" s="69"/>
      <c r="LMI294" s="243"/>
      <c r="LMJ294" s="69"/>
      <c r="LMK294" s="244"/>
      <c r="LML294" s="69"/>
      <c r="LMM294" s="228"/>
      <c r="LMN294" s="229"/>
      <c r="LMO294" s="230"/>
      <c r="LMP294" s="245"/>
      <c r="LMQ294" s="230"/>
      <c r="LMR294" s="231"/>
      <c r="LMS294" s="232"/>
      <c r="LMT294" s="233"/>
      <c r="LMU294" s="233"/>
      <c r="LMV294" s="69"/>
      <c r="LMW294" s="154"/>
      <c r="LMX294" s="97"/>
      <c r="LMY294" s="98"/>
      <c r="LMZ294" s="97"/>
      <c r="LNA294" s="99"/>
      <c r="LNB294" s="225"/>
      <c r="LNC294" s="234"/>
      <c r="LND294" s="235"/>
      <c r="LNE294" s="236"/>
      <c r="LNF294" s="234"/>
      <c r="LNG294" s="237"/>
      <c r="LNH294" s="238"/>
      <c r="LNI294" s="216"/>
      <c r="LNJ294" s="239"/>
      <c r="LNK294" s="239"/>
      <c r="LNL294" s="101"/>
      <c r="LNM294" s="81"/>
      <c r="LNN294" s="81"/>
      <c r="LNO294" s="226"/>
      <c r="LNP294" s="69"/>
      <c r="LNQ294" s="240"/>
      <c r="LNR294" s="69"/>
      <c r="LNS294" s="241"/>
      <c r="LNT294" s="242"/>
      <c r="LNU294" s="69"/>
      <c r="LNV294" s="243"/>
      <c r="LNW294" s="69"/>
      <c r="LNX294" s="244"/>
      <c r="LNY294" s="69"/>
      <c r="LNZ294" s="228"/>
      <c r="LOA294" s="229"/>
      <c r="LOB294" s="230"/>
      <c r="LOC294" s="245"/>
      <c r="LOD294" s="230"/>
      <c r="LOE294" s="231"/>
      <c r="LOF294" s="232"/>
      <c r="LOG294" s="233"/>
      <c r="LOH294" s="233"/>
      <c r="LOI294" s="69"/>
      <c r="LOJ294" s="154"/>
      <c r="LOK294" s="97"/>
      <c r="LOL294" s="98"/>
      <c r="LOM294" s="97"/>
      <c r="LON294" s="99"/>
      <c r="LOO294" s="225"/>
      <c r="LOP294" s="234"/>
      <c r="LOQ294" s="235"/>
      <c r="LOR294" s="236"/>
      <c r="LOS294" s="234"/>
      <c r="LOT294" s="237"/>
      <c r="LOU294" s="238"/>
      <c r="LOV294" s="216"/>
      <c r="LOW294" s="239"/>
      <c r="LOX294" s="239"/>
      <c r="LOY294" s="101"/>
      <c r="LOZ294" s="81"/>
      <c r="LPA294" s="81"/>
      <c r="LPB294" s="226"/>
      <c r="LPC294" s="69"/>
      <c r="LPD294" s="240"/>
      <c r="LPE294" s="69"/>
      <c r="LPF294" s="241"/>
      <c r="LPG294" s="242"/>
      <c r="LPH294" s="69"/>
      <c r="LPI294" s="243"/>
      <c r="LPJ294" s="69"/>
      <c r="LPK294" s="244"/>
      <c r="LPL294" s="69"/>
      <c r="LPM294" s="228"/>
      <c r="LPN294" s="229"/>
      <c r="LPO294" s="230"/>
      <c r="LPP294" s="245"/>
      <c r="LPQ294" s="230"/>
      <c r="LPR294" s="231"/>
      <c r="LPS294" s="232"/>
      <c r="LPT294" s="233"/>
      <c r="LPU294" s="233"/>
      <c r="LPV294" s="69"/>
      <c r="LPW294" s="154"/>
      <c r="LPX294" s="97"/>
      <c r="LPY294" s="98"/>
      <c r="LPZ294" s="97"/>
      <c r="LQA294" s="99"/>
      <c r="LQB294" s="225"/>
      <c r="LQC294" s="234"/>
      <c r="LQD294" s="235"/>
      <c r="LQE294" s="236"/>
      <c r="LQF294" s="234"/>
      <c r="LQG294" s="237"/>
      <c r="LQH294" s="238"/>
      <c r="LQI294" s="216"/>
      <c r="LQJ294" s="239"/>
      <c r="LQK294" s="239"/>
      <c r="LQL294" s="101"/>
      <c r="LQM294" s="81"/>
      <c r="LQN294" s="81"/>
      <c r="LQO294" s="226"/>
      <c r="LQP294" s="69"/>
      <c r="LQQ294" s="240"/>
      <c r="LQR294" s="69"/>
      <c r="LQS294" s="241"/>
      <c r="LQT294" s="242"/>
      <c r="LQU294" s="69"/>
      <c r="LQV294" s="243"/>
      <c r="LQW294" s="69"/>
      <c r="LQX294" s="244"/>
      <c r="LQY294" s="69"/>
      <c r="LQZ294" s="228"/>
      <c r="LRA294" s="229"/>
      <c r="LRB294" s="230"/>
      <c r="LRC294" s="245"/>
      <c r="LRD294" s="230"/>
      <c r="LRE294" s="231"/>
      <c r="LRF294" s="232"/>
      <c r="LRG294" s="233"/>
      <c r="LRH294" s="233"/>
      <c r="LRI294" s="69"/>
      <c r="LRJ294" s="154"/>
      <c r="LRK294" s="97"/>
      <c r="LRL294" s="98"/>
      <c r="LRM294" s="97"/>
      <c r="LRN294" s="99"/>
      <c r="LRO294" s="225"/>
      <c r="LRP294" s="234"/>
      <c r="LRQ294" s="235"/>
      <c r="LRR294" s="236"/>
      <c r="LRS294" s="234"/>
      <c r="LRT294" s="237"/>
      <c r="LRU294" s="238"/>
      <c r="LRV294" s="216"/>
      <c r="LRW294" s="239"/>
      <c r="LRX294" s="239"/>
      <c r="LRY294" s="101"/>
      <c r="LRZ294" s="81"/>
      <c r="LSA294" s="81"/>
      <c r="LSB294" s="226"/>
      <c r="LSC294" s="69"/>
      <c r="LSD294" s="240"/>
      <c r="LSE294" s="69"/>
      <c r="LSF294" s="241"/>
      <c r="LSG294" s="242"/>
      <c r="LSH294" s="69"/>
      <c r="LSI294" s="243"/>
      <c r="LSJ294" s="69"/>
      <c r="LSK294" s="244"/>
      <c r="LSL294" s="69"/>
      <c r="LSM294" s="228"/>
      <c r="LSN294" s="229"/>
      <c r="LSO294" s="230"/>
      <c r="LSP294" s="245"/>
      <c r="LSQ294" s="230"/>
      <c r="LSR294" s="231"/>
      <c r="LSS294" s="232"/>
      <c r="LST294" s="233"/>
      <c r="LSU294" s="233"/>
      <c r="LSV294" s="69"/>
      <c r="LSW294" s="154"/>
      <c r="LSX294" s="97"/>
      <c r="LSY294" s="98"/>
      <c r="LSZ294" s="97"/>
      <c r="LTA294" s="99"/>
      <c r="LTB294" s="225"/>
      <c r="LTC294" s="234"/>
      <c r="LTD294" s="235"/>
      <c r="LTE294" s="236"/>
      <c r="LTF294" s="234"/>
      <c r="LTG294" s="237"/>
      <c r="LTH294" s="238"/>
      <c r="LTI294" s="216"/>
      <c r="LTJ294" s="239"/>
      <c r="LTK294" s="239"/>
      <c r="LTL294" s="101"/>
      <c r="LTM294" s="81"/>
      <c r="LTN294" s="81"/>
      <c r="LTO294" s="226"/>
      <c r="LTP294" s="69"/>
      <c r="LTQ294" s="240"/>
      <c r="LTR294" s="69"/>
      <c r="LTS294" s="241"/>
      <c r="LTT294" s="242"/>
      <c r="LTU294" s="69"/>
      <c r="LTV294" s="243"/>
      <c r="LTW294" s="69"/>
      <c r="LTX294" s="244"/>
      <c r="LTY294" s="69"/>
      <c r="LTZ294" s="228"/>
      <c r="LUA294" s="229"/>
      <c r="LUB294" s="230"/>
      <c r="LUC294" s="245"/>
      <c r="LUD294" s="230"/>
      <c r="LUE294" s="231"/>
      <c r="LUF294" s="232"/>
      <c r="LUG294" s="233"/>
      <c r="LUH294" s="233"/>
      <c r="LUI294" s="69"/>
      <c r="LUJ294" s="154"/>
      <c r="LUK294" s="97"/>
      <c r="LUL294" s="98"/>
      <c r="LUM294" s="97"/>
      <c r="LUN294" s="99"/>
      <c r="LUO294" s="225"/>
      <c r="LUP294" s="234"/>
      <c r="LUQ294" s="235"/>
      <c r="LUR294" s="236"/>
      <c r="LUS294" s="234"/>
      <c r="LUT294" s="237"/>
      <c r="LUU294" s="238"/>
      <c r="LUV294" s="216"/>
      <c r="LUW294" s="239"/>
      <c r="LUX294" s="239"/>
      <c r="LUY294" s="101"/>
      <c r="LUZ294" s="81"/>
      <c r="LVA294" s="81"/>
      <c r="LVB294" s="226"/>
      <c r="LVC294" s="69"/>
      <c r="LVD294" s="240"/>
      <c r="LVE294" s="69"/>
      <c r="LVF294" s="241"/>
      <c r="LVG294" s="242"/>
      <c r="LVH294" s="69"/>
      <c r="LVI294" s="243"/>
      <c r="LVJ294" s="69"/>
      <c r="LVK294" s="244"/>
      <c r="LVL294" s="69"/>
      <c r="LVM294" s="228"/>
      <c r="LVN294" s="229"/>
      <c r="LVO294" s="230"/>
      <c r="LVP294" s="245"/>
      <c r="LVQ294" s="230"/>
      <c r="LVR294" s="231"/>
      <c r="LVS294" s="232"/>
      <c r="LVT294" s="233"/>
      <c r="LVU294" s="233"/>
      <c r="LVV294" s="69"/>
      <c r="LVW294" s="154"/>
      <c r="LVX294" s="97"/>
      <c r="LVY294" s="98"/>
      <c r="LVZ294" s="97"/>
      <c r="LWA294" s="99"/>
      <c r="LWB294" s="225"/>
      <c r="LWC294" s="234"/>
      <c r="LWD294" s="235"/>
      <c r="LWE294" s="236"/>
      <c r="LWF294" s="234"/>
      <c r="LWG294" s="237"/>
      <c r="LWH294" s="238"/>
      <c r="LWI294" s="216"/>
      <c r="LWJ294" s="239"/>
      <c r="LWK294" s="239"/>
      <c r="LWL294" s="101"/>
      <c r="LWM294" s="81"/>
      <c r="LWN294" s="81"/>
      <c r="LWO294" s="226"/>
      <c r="LWP294" s="69"/>
      <c r="LWQ294" s="240"/>
      <c r="LWR294" s="69"/>
      <c r="LWS294" s="241"/>
      <c r="LWT294" s="242"/>
      <c r="LWU294" s="69"/>
      <c r="LWV294" s="243"/>
      <c r="LWW294" s="69"/>
      <c r="LWX294" s="244"/>
      <c r="LWY294" s="69"/>
      <c r="LWZ294" s="228"/>
      <c r="LXA294" s="229"/>
      <c r="LXB294" s="230"/>
      <c r="LXC294" s="245"/>
      <c r="LXD294" s="230"/>
      <c r="LXE294" s="231"/>
      <c r="LXF294" s="232"/>
      <c r="LXG294" s="233"/>
      <c r="LXH294" s="233"/>
      <c r="LXI294" s="69"/>
      <c r="LXJ294" s="154"/>
      <c r="LXK294" s="97"/>
      <c r="LXL294" s="98"/>
      <c r="LXM294" s="97"/>
      <c r="LXN294" s="99"/>
      <c r="LXO294" s="225"/>
      <c r="LXP294" s="234"/>
      <c r="LXQ294" s="235"/>
      <c r="LXR294" s="236"/>
      <c r="LXS294" s="234"/>
      <c r="LXT294" s="237"/>
      <c r="LXU294" s="238"/>
      <c r="LXV294" s="216"/>
      <c r="LXW294" s="239"/>
      <c r="LXX294" s="239"/>
      <c r="LXY294" s="101"/>
      <c r="LXZ294" s="81"/>
      <c r="LYA294" s="81"/>
      <c r="LYB294" s="226"/>
      <c r="LYC294" s="69"/>
      <c r="LYD294" s="240"/>
      <c r="LYE294" s="69"/>
      <c r="LYF294" s="241"/>
      <c r="LYG294" s="242"/>
      <c r="LYH294" s="69"/>
      <c r="LYI294" s="243"/>
      <c r="LYJ294" s="69"/>
      <c r="LYK294" s="244"/>
      <c r="LYL294" s="69"/>
      <c r="LYM294" s="228"/>
      <c r="LYN294" s="229"/>
      <c r="LYO294" s="230"/>
      <c r="LYP294" s="245"/>
      <c r="LYQ294" s="230"/>
      <c r="LYR294" s="231"/>
      <c r="LYS294" s="232"/>
      <c r="LYT294" s="233"/>
      <c r="LYU294" s="233"/>
      <c r="LYV294" s="69"/>
      <c r="LYW294" s="154"/>
      <c r="LYX294" s="97"/>
      <c r="LYY294" s="98"/>
      <c r="LYZ294" s="97"/>
      <c r="LZA294" s="99"/>
      <c r="LZB294" s="225"/>
      <c r="LZC294" s="234"/>
      <c r="LZD294" s="235"/>
      <c r="LZE294" s="236"/>
      <c r="LZF294" s="234"/>
      <c r="LZG294" s="237"/>
      <c r="LZH294" s="238"/>
      <c r="LZI294" s="216"/>
      <c r="LZJ294" s="239"/>
      <c r="LZK294" s="239"/>
      <c r="LZL294" s="101"/>
      <c r="LZM294" s="81"/>
      <c r="LZN294" s="81"/>
      <c r="LZO294" s="226"/>
      <c r="LZP294" s="69"/>
      <c r="LZQ294" s="240"/>
      <c r="LZR294" s="69"/>
      <c r="LZS294" s="241"/>
      <c r="LZT294" s="242"/>
      <c r="LZU294" s="69"/>
      <c r="LZV294" s="243"/>
      <c r="LZW294" s="69"/>
      <c r="LZX294" s="244"/>
      <c r="LZY294" s="69"/>
      <c r="LZZ294" s="228"/>
      <c r="MAA294" s="229"/>
      <c r="MAB294" s="230"/>
      <c r="MAC294" s="245"/>
      <c r="MAD294" s="230"/>
      <c r="MAE294" s="231"/>
      <c r="MAF294" s="232"/>
      <c r="MAG294" s="233"/>
      <c r="MAH294" s="233"/>
      <c r="MAI294" s="69"/>
      <c r="MAJ294" s="154"/>
      <c r="MAK294" s="97"/>
      <c r="MAL294" s="98"/>
      <c r="MAM294" s="97"/>
      <c r="MAN294" s="99"/>
      <c r="MAO294" s="225"/>
      <c r="MAP294" s="234"/>
      <c r="MAQ294" s="235"/>
      <c r="MAR294" s="236"/>
      <c r="MAS294" s="234"/>
      <c r="MAT294" s="237"/>
      <c r="MAU294" s="238"/>
      <c r="MAV294" s="216"/>
      <c r="MAW294" s="239"/>
      <c r="MAX294" s="239"/>
      <c r="MAY294" s="101"/>
      <c r="MAZ294" s="81"/>
      <c r="MBA294" s="81"/>
      <c r="MBB294" s="226"/>
      <c r="MBC294" s="69"/>
      <c r="MBD294" s="240"/>
      <c r="MBE294" s="69"/>
      <c r="MBF294" s="241"/>
      <c r="MBG294" s="242"/>
      <c r="MBH294" s="69"/>
      <c r="MBI294" s="243"/>
      <c r="MBJ294" s="69"/>
      <c r="MBK294" s="244"/>
      <c r="MBL294" s="69"/>
      <c r="MBM294" s="228"/>
      <c r="MBN294" s="229"/>
      <c r="MBO294" s="230"/>
      <c r="MBP294" s="245"/>
      <c r="MBQ294" s="230"/>
      <c r="MBR294" s="231"/>
      <c r="MBS294" s="232"/>
      <c r="MBT294" s="233"/>
      <c r="MBU294" s="233"/>
      <c r="MBV294" s="69"/>
      <c r="MBW294" s="154"/>
      <c r="MBX294" s="97"/>
      <c r="MBY294" s="98"/>
      <c r="MBZ294" s="97"/>
      <c r="MCA294" s="99"/>
      <c r="MCB294" s="225"/>
      <c r="MCC294" s="234"/>
      <c r="MCD294" s="235"/>
      <c r="MCE294" s="236"/>
      <c r="MCF294" s="234"/>
      <c r="MCG294" s="237"/>
      <c r="MCH294" s="238"/>
      <c r="MCI294" s="216"/>
      <c r="MCJ294" s="239"/>
      <c r="MCK294" s="239"/>
      <c r="MCL294" s="101"/>
      <c r="MCM294" s="81"/>
      <c r="MCN294" s="81"/>
      <c r="MCO294" s="226"/>
      <c r="MCP294" s="69"/>
      <c r="MCQ294" s="240"/>
      <c r="MCR294" s="69"/>
      <c r="MCS294" s="241"/>
      <c r="MCT294" s="242"/>
      <c r="MCU294" s="69"/>
      <c r="MCV294" s="243"/>
      <c r="MCW294" s="69"/>
      <c r="MCX294" s="244"/>
      <c r="MCY294" s="69"/>
      <c r="MCZ294" s="228"/>
      <c r="MDA294" s="229"/>
      <c r="MDB294" s="230"/>
      <c r="MDC294" s="245"/>
      <c r="MDD294" s="230"/>
      <c r="MDE294" s="231"/>
      <c r="MDF294" s="232"/>
      <c r="MDG294" s="233"/>
      <c r="MDH294" s="233"/>
      <c r="MDI294" s="69"/>
      <c r="MDJ294" s="154"/>
      <c r="MDK294" s="97"/>
      <c r="MDL294" s="98"/>
      <c r="MDM294" s="97"/>
      <c r="MDN294" s="99"/>
      <c r="MDO294" s="225"/>
      <c r="MDP294" s="234"/>
      <c r="MDQ294" s="235"/>
      <c r="MDR294" s="236"/>
      <c r="MDS294" s="234"/>
      <c r="MDT294" s="237"/>
      <c r="MDU294" s="238"/>
      <c r="MDV294" s="216"/>
      <c r="MDW294" s="239"/>
      <c r="MDX294" s="239"/>
      <c r="MDY294" s="101"/>
      <c r="MDZ294" s="81"/>
      <c r="MEA294" s="81"/>
      <c r="MEB294" s="226"/>
      <c r="MEC294" s="69"/>
      <c r="MED294" s="240"/>
      <c r="MEE294" s="69"/>
      <c r="MEF294" s="241"/>
      <c r="MEG294" s="242"/>
      <c r="MEH294" s="69"/>
      <c r="MEI294" s="243"/>
      <c r="MEJ294" s="69"/>
      <c r="MEK294" s="244"/>
      <c r="MEL294" s="69"/>
      <c r="MEM294" s="228"/>
      <c r="MEN294" s="229"/>
      <c r="MEO294" s="230"/>
      <c r="MEP294" s="245"/>
      <c r="MEQ294" s="230"/>
      <c r="MER294" s="231"/>
      <c r="MES294" s="232"/>
      <c r="MET294" s="233"/>
      <c r="MEU294" s="233"/>
      <c r="MEV294" s="69"/>
      <c r="MEW294" s="154"/>
      <c r="MEX294" s="97"/>
      <c r="MEY294" s="98"/>
      <c r="MEZ294" s="97"/>
      <c r="MFA294" s="99"/>
      <c r="MFB294" s="225"/>
      <c r="MFC294" s="234"/>
      <c r="MFD294" s="235"/>
      <c r="MFE294" s="236"/>
      <c r="MFF294" s="234"/>
      <c r="MFG294" s="237"/>
      <c r="MFH294" s="238"/>
      <c r="MFI294" s="216"/>
      <c r="MFJ294" s="239"/>
      <c r="MFK294" s="239"/>
      <c r="MFL294" s="101"/>
      <c r="MFM294" s="81"/>
      <c r="MFN294" s="81"/>
      <c r="MFO294" s="226"/>
      <c r="MFP294" s="69"/>
      <c r="MFQ294" s="240"/>
      <c r="MFR294" s="69"/>
      <c r="MFS294" s="241"/>
      <c r="MFT294" s="242"/>
      <c r="MFU294" s="69"/>
      <c r="MFV294" s="243"/>
      <c r="MFW294" s="69"/>
      <c r="MFX294" s="244"/>
      <c r="MFY294" s="69"/>
      <c r="MFZ294" s="228"/>
      <c r="MGA294" s="229"/>
      <c r="MGB294" s="230"/>
      <c r="MGC294" s="245"/>
      <c r="MGD294" s="230"/>
      <c r="MGE294" s="231"/>
      <c r="MGF294" s="232"/>
      <c r="MGG294" s="233"/>
      <c r="MGH294" s="233"/>
      <c r="MGI294" s="69"/>
      <c r="MGJ294" s="154"/>
      <c r="MGK294" s="97"/>
      <c r="MGL294" s="98"/>
      <c r="MGM294" s="97"/>
      <c r="MGN294" s="99"/>
      <c r="MGO294" s="225"/>
      <c r="MGP294" s="234"/>
      <c r="MGQ294" s="235"/>
      <c r="MGR294" s="236"/>
      <c r="MGS294" s="234"/>
      <c r="MGT294" s="237"/>
      <c r="MGU294" s="238"/>
      <c r="MGV294" s="216"/>
      <c r="MGW294" s="239"/>
      <c r="MGX294" s="239"/>
      <c r="MGY294" s="101"/>
      <c r="MGZ294" s="81"/>
      <c r="MHA294" s="81"/>
      <c r="MHB294" s="226"/>
      <c r="MHC294" s="69"/>
      <c r="MHD294" s="240"/>
      <c r="MHE294" s="69"/>
      <c r="MHF294" s="241"/>
      <c r="MHG294" s="242"/>
      <c r="MHH294" s="69"/>
      <c r="MHI294" s="243"/>
      <c r="MHJ294" s="69"/>
      <c r="MHK294" s="244"/>
      <c r="MHL294" s="69"/>
      <c r="MHM294" s="228"/>
      <c r="MHN294" s="229"/>
      <c r="MHO294" s="230"/>
      <c r="MHP294" s="245"/>
      <c r="MHQ294" s="230"/>
      <c r="MHR294" s="231"/>
      <c r="MHS294" s="232"/>
      <c r="MHT294" s="233"/>
      <c r="MHU294" s="233"/>
      <c r="MHV294" s="69"/>
      <c r="MHW294" s="154"/>
      <c r="MHX294" s="97"/>
      <c r="MHY294" s="98"/>
      <c r="MHZ294" s="97"/>
      <c r="MIA294" s="99"/>
      <c r="MIB294" s="225"/>
      <c r="MIC294" s="234"/>
      <c r="MID294" s="235"/>
      <c r="MIE294" s="236"/>
      <c r="MIF294" s="234"/>
      <c r="MIG294" s="237"/>
      <c r="MIH294" s="238"/>
      <c r="MII294" s="216"/>
      <c r="MIJ294" s="239"/>
      <c r="MIK294" s="239"/>
      <c r="MIL294" s="101"/>
      <c r="MIM294" s="81"/>
      <c r="MIN294" s="81"/>
      <c r="MIO294" s="226"/>
      <c r="MIP294" s="69"/>
      <c r="MIQ294" s="240"/>
      <c r="MIR294" s="69"/>
      <c r="MIS294" s="241"/>
      <c r="MIT294" s="242"/>
      <c r="MIU294" s="69"/>
      <c r="MIV294" s="243"/>
      <c r="MIW294" s="69"/>
      <c r="MIX294" s="244"/>
      <c r="MIY294" s="69"/>
      <c r="MIZ294" s="228"/>
      <c r="MJA294" s="229"/>
      <c r="MJB294" s="230"/>
      <c r="MJC294" s="245"/>
      <c r="MJD294" s="230"/>
      <c r="MJE294" s="231"/>
      <c r="MJF294" s="232"/>
      <c r="MJG294" s="233"/>
      <c r="MJH294" s="233"/>
      <c r="MJI294" s="69"/>
      <c r="MJJ294" s="154"/>
      <c r="MJK294" s="97"/>
      <c r="MJL294" s="98"/>
      <c r="MJM294" s="97"/>
      <c r="MJN294" s="99"/>
      <c r="MJO294" s="225"/>
      <c r="MJP294" s="234"/>
      <c r="MJQ294" s="235"/>
      <c r="MJR294" s="236"/>
      <c r="MJS294" s="234"/>
      <c r="MJT294" s="237"/>
      <c r="MJU294" s="238"/>
      <c r="MJV294" s="216"/>
      <c r="MJW294" s="239"/>
      <c r="MJX294" s="239"/>
      <c r="MJY294" s="101"/>
      <c r="MJZ294" s="81"/>
      <c r="MKA294" s="81"/>
      <c r="MKB294" s="226"/>
      <c r="MKC294" s="69"/>
      <c r="MKD294" s="240"/>
      <c r="MKE294" s="69"/>
      <c r="MKF294" s="241"/>
      <c r="MKG294" s="242"/>
      <c r="MKH294" s="69"/>
      <c r="MKI294" s="243"/>
      <c r="MKJ294" s="69"/>
      <c r="MKK294" s="244"/>
      <c r="MKL294" s="69"/>
      <c r="MKM294" s="228"/>
      <c r="MKN294" s="229"/>
      <c r="MKO294" s="230"/>
      <c r="MKP294" s="245"/>
      <c r="MKQ294" s="230"/>
      <c r="MKR294" s="231"/>
      <c r="MKS294" s="232"/>
      <c r="MKT294" s="233"/>
      <c r="MKU294" s="233"/>
      <c r="MKV294" s="69"/>
      <c r="MKW294" s="154"/>
      <c r="MKX294" s="97"/>
      <c r="MKY294" s="98"/>
      <c r="MKZ294" s="97"/>
      <c r="MLA294" s="99"/>
      <c r="MLB294" s="225"/>
      <c r="MLC294" s="234"/>
      <c r="MLD294" s="235"/>
      <c r="MLE294" s="236"/>
      <c r="MLF294" s="234"/>
      <c r="MLG294" s="237"/>
      <c r="MLH294" s="238"/>
      <c r="MLI294" s="216"/>
      <c r="MLJ294" s="239"/>
      <c r="MLK294" s="239"/>
      <c r="MLL294" s="101"/>
      <c r="MLM294" s="81"/>
      <c r="MLN294" s="81"/>
      <c r="MLO294" s="226"/>
      <c r="MLP294" s="69"/>
      <c r="MLQ294" s="240"/>
      <c r="MLR294" s="69"/>
      <c r="MLS294" s="241"/>
      <c r="MLT294" s="242"/>
      <c r="MLU294" s="69"/>
      <c r="MLV294" s="243"/>
      <c r="MLW294" s="69"/>
      <c r="MLX294" s="244"/>
      <c r="MLY294" s="69"/>
      <c r="MLZ294" s="228"/>
      <c r="MMA294" s="229"/>
      <c r="MMB294" s="230"/>
      <c r="MMC294" s="245"/>
      <c r="MMD294" s="230"/>
      <c r="MME294" s="231"/>
      <c r="MMF294" s="232"/>
      <c r="MMG294" s="233"/>
      <c r="MMH294" s="233"/>
      <c r="MMI294" s="69"/>
      <c r="MMJ294" s="154"/>
      <c r="MMK294" s="97"/>
      <c r="MML294" s="98"/>
      <c r="MMM294" s="97"/>
      <c r="MMN294" s="99"/>
      <c r="MMO294" s="225"/>
      <c r="MMP294" s="234"/>
      <c r="MMQ294" s="235"/>
      <c r="MMR294" s="236"/>
      <c r="MMS294" s="234"/>
      <c r="MMT294" s="237"/>
      <c r="MMU294" s="238"/>
      <c r="MMV294" s="216"/>
      <c r="MMW294" s="239"/>
      <c r="MMX294" s="239"/>
      <c r="MMY294" s="101"/>
      <c r="MMZ294" s="81"/>
      <c r="MNA294" s="81"/>
      <c r="MNB294" s="226"/>
      <c r="MNC294" s="69"/>
      <c r="MND294" s="240"/>
      <c r="MNE294" s="69"/>
      <c r="MNF294" s="241"/>
      <c r="MNG294" s="242"/>
      <c r="MNH294" s="69"/>
      <c r="MNI294" s="243"/>
      <c r="MNJ294" s="69"/>
      <c r="MNK294" s="244"/>
      <c r="MNL294" s="69"/>
      <c r="MNM294" s="228"/>
      <c r="MNN294" s="229"/>
      <c r="MNO294" s="230"/>
      <c r="MNP294" s="245"/>
      <c r="MNQ294" s="230"/>
      <c r="MNR294" s="231"/>
      <c r="MNS294" s="232"/>
      <c r="MNT294" s="233"/>
      <c r="MNU294" s="233"/>
      <c r="MNV294" s="69"/>
      <c r="MNW294" s="154"/>
      <c r="MNX294" s="97"/>
      <c r="MNY294" s="98"/>
      <c r="MNZ294" s="97"/>
      <c r="MOA294" s="99"/>
      <c r="MOB294" s="225"/>
      <c r="MOC294" s="234"/>
      <c r="MOD294" s="235"/>
      <c r="MOE294" s="236"/>
      <c r="MOF294" s="234"/>
      <c r="MOG294" s="237"/>
      <c r="MOH294" s="238"/>
      <c r="MOI294" s="216"/>
      <c r="MOJ294" s="239"/>
      <c r="MOK294" s="239"/>
      <c r="MOL294" s="101"/>
      <c r="MOM294" s="81"/>
      <c r="MON294" s="81"/>
      <c r="MOO294" s="226"/>
      <c r="MOP294" s="69"/>
      <c r="MOQ294" s="240"/>
      <c r="MOR294" s="69"/>
      <c r="MOS294" s="241"/>
      <c r="MOT294" s="242"/>
      <c r="MOU294" s="69"/>
      <c r="MOV294" s="243"/>
      <c r="MOW294" s="69"/>
      <c r="MOX294" s="244"/>
      <c r="MOY294" s="69"/>
      <c r="MOZ294" s="228"/>
      <c r="MPA294" s="229"/>
      <c r="MPB294" s="230"/>
      <c r="MPC294" s="245"/>
      <c r="MPD294" s="230"/>
      <c r="MPE294" s="231"/>
      <c r="MPF294" s="232"/>
      <c r="MPG294" s="233"/>
      <c r="MPH294" s="233"/>
      <c r="MPI294" s="69"/>
      <c r="MPJ294" s="154"/>
      <c r="MPK294" s="97"/>
      <c r="MPL294" s="98"/>
      <c r="MPM294" s="97"/>
      <c r="MPN294" s="99"/>
      <c r="MPO294" s="225"/>
      <c r="MPP294" s="234"/>
      <c r="MPQ294" s="235"/>
      <c r="MPR294" s="236"/>
      <c r="MPS294" s="234"/>
      <c r="MPT294" s="237"/>
      <c r="MPU294" s="238"/>
      <c r="MPV294" s="216"/>
      <c r="MPW294" s="239"/>
      <c r="MPX294" s="239"/>
      <c r="MPY294" s="101"/>
      <c r="MPZ294" s="81"/>
      <c r="MQA294" s="81"/>
      <c r="MQB294" s="226"/>
      <c r="MQC294" s="69"/>
      <c r="MQD294" s="240"/>
      <c r="MQE294" s="69"/>
      <c r="MQF294" s="241"/>
      <c r="MQG294" s="242"/>
      <c r="MQH294" s="69"/>
      <c r="MQI294" s="243"/>
      <c r="MQJ294" s="69"/>
      <c r="MQK294" s="244"/>
      <c r="MQL294" s="69"/>
      <c r="MQM294" s="228"/>
      <c r="MQN294" s="229"/>
      <c r="MQO294" s="230"/>
      <c r="MQP294" s="245"/>
      <c r="MQQ294" s="230"/>
      <c r="MQR294" s="231"/>
      <c r="MQS294" s="232"/>
      <c r="MQT294" s="233"/>
      <c r="MQU294" s="233"/>
      <c r="MQV294" s="69"/>
      <c r="MQW294" s="154"/>
      <c r="MQX294" s="97"/>
      <c r="MQY294" s="98"/>
      <c r="MQZ294" s="97"/>
      <c r="MRA294" s="99"/>
      <c r="MRB294" s="225"/>
      <c r="MRC294" s="234"/>
      <c r="MRD294" s="235"/>
      <c r="MRE294" s="236"/>
      <c r="MRF294" s="234"/>
      <c r="MRG294" s="237"/>
      <c r="MRH294" s="238"/>
      <c r="MRI294" s="216"/>
      <c r="MRJ294" s="239"/>
      <c r="MRK294" s="239"/>
      <c r="MRL294" s="101"/>
      <c r="MRM294" s="81"/>
      <c r="MRN294" s="81"/>
      <c r="MRO294" s="226"/>
      <c r="MRP294" s="69"/>
      <c r="MRQ294" s="240"/>
      <c r="MRR294" s="69"/>
      <c r="MRS294" s="241"/>
      <c r="MRT294" s="242"/>
      <c r="MRU294" s="69"/>
      <c r="MRV294" s="243"/>
      <c r="MRW294" s="69"/>
      <c r="MRX294" s="244"/>
      <c r="MRY294" s="69"/>
      <c r="MRZ294" s="228"/>
      <c r="MSA294" s="229"/>
      <c r="MSB294" s="230"/>
      <c r="MSC294" s="245"/>
      <c r="MSD294" s="230"/>
      <c r="MSE294" s="231"/>
      <c r="MSF294" s="232"/>
      <c r="MSG294" s="233"/>
      <c r="MSH294" s="233"/>
      <c r="MSI294" s="69"/>
      <c r="MSJ294" s="154"/>
      <c r="MSK294" s="97"/>
      <c r="MSL294" s="98"/>
      <c r="MSM294" s="97"/>
      <c r="MSN294" s="99"/>
      <c r="MSO294" s="225"/>
      <c r="MSP294" s="234"/>
      <c r="MSQ294" s="235"/>
      <c r="MSR294" s="236"/>
      <c r="MSS294" s="234"/>
      <c r="MST294" s="237"/>
      <c r="MSU294" s="238"/>
      <c r="MSV294" s="216"/>
      <c r="MSW294" s="239"/>
      <c r="MSX294" s="239"/>
      <c r="MSY294" s="101"/>
      <c r="MSZ294" s="81"/>
      <c r="MTA294" s="81"/>
      <c r="MTB294" s="226"/>
      <c r="MTC294" s="69"/>
      <c r="MTD294" s="240"/>
      <c r="MTE294" s="69"/>
      <c r="MTF294" s="241"/>
      <c r="MTG294" s="242"/>
      <c r="MTH294" s="69"/>
      <c r="MTI294" s="243"/>
      <c r="MTJ294" s="69"/>
      <c r="MTK294" s="244"/>
      <c r="MTL294" s="69"/>
      <c r="MTM294" s="228"/>
      <c r="MTN294" s="229"/>
      <c r="MTO294" s="230"/>
      <c r="MTP294" s="245"/>
      <c r="MTQ294" s="230"/>
      <c r="MTR294" s="231"/>
      <c r="MTS294" s="232"/>
      <c r="MTT294" s="233"/>
      <c r="MTU294" s="233"/>
      <c r="MTV294" s="69"/>
      <c r="MTW294" s="154"/>
      <c r="MTX294" s="97"/>
      <c r="MTY294" s="98"/>
      <c r="MTZ294" s="97"/>
      <c r="MUA294" s="99"/>
      <c r="MUB294" s="225"/>
      <c r="MUC294" s="234"/>
      <c r="MUD294" s="235"/>
      <c r="MUE294" s="236"/>
      <c r="MUF294" s="234"/>
      <c r="MUG294" s="237"/>
      <c r="MUH294" s="238"/>
      <c r="MUI294" s="216"/>
      <c r="MUJ294" s="239"/>
      <c r="MUK294" s="239"/>
      <c r="MUL294" s="101"/>
      <c r="MUM294" s="81"/>
      <c r="MUN294" s="81"/>
      <c r="MUO294" s="226"/>
      <c r="MUP294" s="69"/>
      <c r="MUQ294" s="240"/>
      <c r="MUR294" s="69"/>
      <c r="MUS294" s="241"/>
      <c r="MUT294" s="242"/>
      <c r="MUU294" s="69"/>
      <c r="MUV294" s="243"/>
      <c r="MUW294" s="69"/>
      <c r="MUX294" s="244"/>
      <c r="MUY294" s="69"/>
      <c r="MUZ294" s="228"/>
      <c r="MVA294" s="229"/>
      <c r="MVB294" s="230"/>
      <c r="MVC294" s="245"/>
      <c r="MVD294" s="230"/>
      <c r="MVE294" s="231"/>
      <c r="MVF294" s="232"/>
      <c r="MVG294" s="233"/>
      <c r="MVH294" s="233"/>
      <c r="MVI294" s="69"/>
      <c r="MVJ294" s="154"/>
      <c r="MVK294" s="97"/>
      <c r="MVL294" s="98"/>
      <c r="MVM294" s="97"/>
      <c r="MVN294" s="99"/>
      <c r="MVO294" s="225"/>
      <c r="MVP294" s="234"/>
      <c r="MVQ294" s="235"/>
      <c r="MVR294" s="236"/>
      <c r="MVS294" s="234"/>
      <c r="MVT294" s="237"/>
      <c r="MVU294" s="238"/>
      <c r="MVV294" s="216"/>
      <c r="MVW294" s="239"/>
      <c r="MVX294" s="239"/>
      <c r="MVY294" s="101"/>
      <c r="MVZ294" s="81"/>
      <c r="MWA294" s="81"/>
      <c r="MWB294" s="226"/>
      <c r="MWC294" s="69"/>
      <c r="MWD294" s="240"/>
      <c r="MWE294" s="69"/>
      <c r="MWF294" s="241"/>
      <c r="MWG294" s="242"/>
      <c r="MWH294" s="69"/>
      <c r="MWI294" s="243"/>
      <c r="MWJ294" s="69"/>
      <c r="MWK294" s="244"/>
      <c r="MWL294" s="69"/>
      <c r="MWM294" s="228"/>
      <c r="MWN294" s="229"/>
      <c r="MWO294" s="230"/>
      <c r="MWP294" s="245"/>
      <c r="MWQ294" s="230"/>
      <c r="MWR294" s="231"/>
      <c r="MWS294" s="232"/>
      <c r="MWT294" s="233"/>
      <c r="MWU294" s="233"/>
      <c r="MWV294" s="69"/>
      <c r="MWW294" s="154"/>
      <c r="MWX294" s="97"/>
      <c r="MWY294" s="98"/>
      <c r="MWZ294" s="97"/>
      <c r="MXA294" s="99"/>
      <c r="MXB294" s="225"/>
      <c r="MXC294" s="234"/>
      <c r="MXD294" s="235"/>
      <c r="MXE294" s="236"/>
      <c r="MXF294" s="234"/>
      <c r="MXG294" s="237"/>
      <c r="MXH294" s="238"/>
      <c r="MXI294" s="216"/>
      <c r="MXJ294" s="239"/>
      <c r="MXK294" s="239"/>
      <c r="MXL294" s="101"/>
      <c r="MXM294" s="81"/>
      <c r="MXN294" s="81"/>
      <c r="MXO294" s="226"/>
      <c r="MXP294" s="69"/>
      <c r="MXQ294" s="240"/>
      <c r="MXR294" s="69"/>
      <c r="MXS294" s="241"/>
      <c r="MXT294" s="242"/>
      <c r="MXU294" s="69"/>
      <c r="MXV294" s="243"/>
      <c r="MXW294" s="69"/>
      <c r="MXX294" s="244"/>
      <c r="MXY294" s="69"/>
      <c r="MXZ294" s="228"/>
      <c r="MYA294" s="229"/>
      <c r="MYB294" s="230"/>
      <c r="MYC294" s="245"/>
      <c r="MYD294" s="230"/>
      <c r="MYE294" s="231"/>
      <c r="MYF294" s="232"/>
      <c r="MYG294" s="233"/>
      <c r="MYH294" s="233"/>
      <c r="MYI294" s="69"/>
      <c r="MYJ294" s="154"/>
      <c r="MYK294" s="97"/>
      <c r="MYL294" s="98"/>
      <c r="MYM294" s="97"/>
      <c r="MYN294" s="99"/>
      <c r="MYO294" s="225"/>
      <c r="MYP294" s="234"/>
      <c r="MYQ294" s="235"/>
      <c r="MYR294" s="236"/>
      <c r="MYS294" s="234"/>
      <c r="MYT294" s="237"/>
      <c r="MYU294" s="238"/>
      <c r="MYV294" s="216"/>
      <c r="MYW294" s="239"/>
      <c r="MYX294" s="239"/>
      <c r="MYY294" s="101"/>
      <c r="MYZ294" s="81"/>
      <c r="MZA294" s="81"/>
      <c r="MZB294" s="226"/>
      <c r="MZC294" s="69"/>
      <c r="MZD294" s="240"/>
      <c r="MZE294" s="69"/>
      <c r="MZF294" s="241"/>
      <c r="MZG294" s="242"/>
      <c r="MZH294" s="69"/>
      <c r="MZI294" s="243"/>
      <c r="MZJ294" s="69"/>
      <c r="MZK294" s="244"/>
      <c r="MZL294" s="69"/>
      <c r="MZM294" s="228"/>
      <c r="MZN294" s="229"/>
      <c r="MZO294" s="230"/>
      <c r="MZP294" s="245"/>
      <c r="MZQ294" s="230"/>
      <c r="MZR294" s="231"/>
      <c r="MZS294" s="232"/>
      <c r="MZT294" s="233"/>
      <c r="MZU294" s="233"/>
      <c r="MZV294" s="69"/>
      <c r="MZW294" s="154"/>
      <c r="MZX294" s="97"/>
      <c r="MZY294" s="98"/>
      <c r="MZZ294" s="97"/>
      <c r="NAA294" s="99"/>
      <c r="NAB294" s="225"/>
      <c r="NAC294" s="234"/>
      <c r="NAD294" s="235"/>
      <c r="NAE294" s="236"/>
      <c r="NAF294" s="234"/>
      <c r="NAG294" s="237"/>
      <c r="NAH294" s="238"/>
      <c r="NAI294" s="216"/>
      <c r="NAJ294" s="239"/>
      <c r="NAK294" s="239"/>
      <c r="NAL294" s="101"/>
      <c r="NAM294" s="81"/>
      <c r="NAN294" s="81"/>
      <c r="NAO294" s="226"/>
      <c r="NAP294" s="69"/>
      <c r="NAQ294" s="240"/>
      <c r="NAR294" s="69"/>
      <c r="NAS294" s="241"/>
      <c r="NAT294" s="242"/>
      <c r="NAU294" s="69"/>
      <c r="NAV294" s="243"/>
      <c r="NAW294" s="69"/>
      <c r="NAX294" s="244"/>
      <c r="NAY294" s="69"/>
      <c r="NAZ294" s="228"/>
      <c r="NBA294" s="229"/>
      <c r="NBB294" s="230"/>
      <c r="NBC294" s="245"/>
      <c r="NBD294" s="230"/>
      <c r="NBE294" s="231"/>
      <c r="NBF294" s="232"/>
      <c r="NBG294" s="233"/>
      <c r="NBH294" s="233"/>
      <c r="NBI294" s="69"/>
      <c r="NBJ294" s="154"/>
      <c r="NBK294" s="97"/>
      <c r="NBL294" s="98"/>
      <c r="NBM294" s="97"/>
      <c r="NBN294" s="99"/>
      <c r="NBO294" s="225"/>
      <c r="NBP294" s="234"/>
      <c r="NBQ294" s="235"/>
      <c r="NBR294" s="236"/>
      <c r="NBS294" s="234"/>
      <c r="NBT294" s="237"/>
      <c r="NBU294" s="238"/>
      <c r="NBV294" s="216"/>
      <c r="NBW294" s="239"/>
      <c r="NBX294" s="239"/>
      <c r="NBY294" s="101"/>
      <c r="NBZ294" s="81"/>
      <c r="NCA294" s="81"/>
      <c r="NCB294" s="226"/>
      <c r="NCC294" s="69"/>
      <c r="NCD294" s="240"/>
      <c r="NCE294" s="69"/>
      <c r="NCF294" s="241"/>
      <c r="NCG294" s="242"/>
      <c r="NCH294" s="69"/>
      <c r="NCI294" s="243"/>
      <c r="NCJ294" s="69"/>
      <c r="NCK294" s="244"/>
      <c r="NCL294" s="69"/>
      <c r="NCM294" s="228"/>
      <c r="NCN294" s="229"/>
      <c r="NCO294" s="230"/>
      <c r="NCP294" s="245"/>
      <c r="NCQ294" s="230"/>
      <c r="NCR294" s="231"/>
      <c r="NCS294" s="232"/>
      <c r="NCT294" s="233"/>
      <c r="NCU294" s="233"/>
      <c r="NCV294" s="69"/>
      <c r="NCW294" s="154"/>
      <c r="NCX294" s="97"/>
      <c r="NCY294" s="98"/>
      <c r="NCZ294" s="97"/>
      <c r="NDA294" s="99"/>
      <c r="NDB294" s="225"/>
      <c r="NDC294" s="234"/>
      <c r="NDD294" s="235"/>
      <c r="NDE294" s="236"/>
      <c r="NDF294" s="234"/>
      <c r="NDG294" s="237"/>
      <c r="NDH294" s="238"/>
      <c r="NDI294" s="216"/>
      <c r="NDJ294" s="239"/>
      <c r="NDK294" s="239"/>
      <c r="NDL294" s="101"/>
      <c r="NDM294" s="81"/>
      <c r="NDN294" s="81"/>
      <c r="NDO294" s="226"/>
      <c r="NDP294" s="69"/>
      <c r="NDQ294" s="240"/>
      <c r="NDR294" s="69"/>
      <c r="NDS294" s="241"/>
      <c r="NDT294" s="242"/>
      <c r="NDU294" s="69"/>
      <c r="NDV294" s="243"/>
      <c r="NDW294" s="69"/>
      <c r="NDX294" s="244"/>
      <c r="NDY294" s="69"/>
      <c r="NDZ294" s="228"/>
      <c r="NEA294" s="229"/>
      <c r="NEB294" s="230"/>
      <c r="NEC294" s="245"/>
      <c r="NED294" s="230"/>
      <c r="NEE294" s="231"/>
      <c r="NEF294" s="232"/>
      <c r="NEG294" s="233"/>
      <c r="NEH294" s="233"/>
      <c r="NEI294" s="69"/>
      <c r="NEJ294" s="154"/>
      <c r="NEK294" s="97"/>
      <c r="NEL294" s="98"/>
      <c r="NEM294" s="97"/>
      <c r="NEN294" s="99"/>
      <c r="NEO294" s="225"/>
      <c r="NEP294" s="234"/>
      <c r="NEQ294" s="235"/>
      <c r="NER294" s="236"/>
      <c r="NES294" s="234"/>
      <c r="NET294" s="237"/>
      <c r="NEU294" s="238"/>
      <c r="NEV294" s="216"/>
      <c r="NEW294" s="239"/>
      <c r="NEX294" s="239"/>
      <c r="NEY294" s="101"/>
      <c r="NEZ294" s="81"/>
      <c r="NFA294" s="81"/>
      <c r="NFB294" s="226"/>
      <c r="NFC294" s="69"/>
      <c r="NFD294" s="240"/>
      <c r="NFE294" s="69"/>
      <c r="NFF294" s="241"/>
      <c r="NFG294" s="242"/>
      <c r="NFH294" s="69"/>
      <c r="NFI294" s="243"/>
      <c r="NFJ294" s="69"/>
      <c r="NFK294" s="244"/>
      <c r="NFL294" s="69"/>
      <c r="NFM294" s="228"/>
      <c r="NFN294" s="229"/>
      <c r="NFO294" s="230"/>
      <c r="NFP294" s="245"/>
      <c r="NFQ294" s="230"/>
      <c r="NFR294" s="231"/>
      <c r="NFS294" s="232"/>
      <c r="NFT294" s="233"/>
      <c r="NFU294" s="233"/>
      <c r="NFV294" s="69"/>
      <c r="NFW294" s="154"/>
      <c r="NFX294" s="97"/>
      <c r="NFY294" s="98"/>
      <c r="NFZ294" s="97"/>
      <c r="NGA294" s="99"/>
      <c r="NGB294" s="225"/>
      <c r="NGC294" s="234"/>
      <c r="NGD294" s="235"/>
      <c r="NGE294" s="236"/>
      <c r="NGF294" s="234"/>
      <c r="NGG294" s="237"/>
      <c r="NGH294" s="238"/>
      <c r="NGI294" s="216"/>
      <c r="NGJ294" s="239"/>
      <c r="NGK294" s="239"/>
      <c r="NGL294" s="101"/>
      <c r="NGM294" s="81"/>
      <c r="NGN294" s="81"/>
      <c r="NGO294" s="226"/>
      <c r="NGP294" s="69"/>
      <c r="NGQ294" s="240"/>
      <c r="NGR294" s="69"/>
      <c r="NGS294" s="241"/>
      <c r="NGT294" s="242"/>
      <c r="NGU294" s="69"/>
      <c r="NGV294" s="243"/>
      <c r="NGW294" s="69"/>
      <c r="NGX294" s="244"/>
      <c r="NGY294" s="69"/>
      <c r="NGZ294" s="228"/>
      <c r="NHA294" s="229"/>
      <c r="NHB294" s="230"/>
      <c r="NHC294" s="245"/>
      <c r="NHD294" s="230"/>
      <c r="NHE294" s="231"/>
      <c r="NHF294" s="232"/>
      <c r="NHG294" s="233"/>
      <c r="NHH294" s="233"/>
      <c r="NHI294" s="69"/>
      <c r="NHJ294" s="154"/>
      <c r="NHK294" s="97"/>
      <c r="NHL294" s="98"/>
      <c r="NHM294" s="97"/>
      <c r="NHN294" s="99"/>
      <c r="NHO294" s="225"/>
      <c r="NHP294" s="234"/>
      <c r="NHQ294" s="235"/>
      <c r="NHR294" s="236"/>
      <c r="NHS294" s="234"/>
      <c r="NHT294" s="237"/>
      <c r="NHU294" s="238"/>
      <c r="NHV294" s="216"/>
      <c r="NHW294" s="239"/>
      <c r="NHX294" s="239"/>
      <c r="NHY294" s="101"/>
      <c r="NHZ294" s="81"/>
      <c r="NIA294" s="81"/>
      <c r="NIB294" s="226"/>
      <c r="NIC294" s="69"/>
      <c r="NID294" s="240"/>
      <c r="NIE294" s="69"/>
      <c r="NIF294" s="241"/>
      <c r="NIG294" s="242"/>
      <c r="NIH294" s="69"/>
      <c r="NII294" s="243"/>
      <c r="NIJ294" s="69"/>
      <c r="NIK294" s="244"/>
      <c r="NIL294" s="69"/>
      <c r="NIM294" s="228"/>
      <c r="NIN294" s="229"/>
      <c r="NIO294" s="230"/>
      <c r="NIP294" s="245"/>
      <c r="NIQ294" s="230"/>
      <c r="NIR294" s="231"/>
      <c r="NIS294" s="232"/>
      <c r="NIT294" s="233"/>
      <c r="NIU294" s="233"/>
      <c r="NIV294" s="69"/>
      <c r="NIW294" s="154"/>
      <c r="NIX294" s="97"/>
      <c r="NIY294" s="98"/>
      <c r="NIZ294" s="97"/>
      <c r="NJA294" s="99"/>
      <c r="NJB294" s="225"/>
      <c r="NJC294" s="234"/>
      <c r="NJD294" s="235"/>
      <c r="NJE294" s="236"/>
      <c r="NJF294" s="234"/>
      <c r="NJG294" s="237"/>
      <c r="NJH294" s="238"/>
      <c r="NJI294" s="216"/>
      <c r="NJJ294" s="239"/>
      <c r="NJK294" s="239"/>
      <c r="NJL294" s="101"/>
      <c r="NJM294" s="81"/>
      <c r="NJN294" s="81"/>
      <c r="NJO294" s="226"/>
      <c r="NJP294" s="69"/>
      <c r="NJQ294" s="240"/>
      <c r="NJR294" s="69"/>
      <c r="NJS294" s="241"/>
      <c r="NJT294" s="242"/>
      <c r="NJU294" s="69"/>
      <c r="NJV294" s="243"/>
      <c r="NJW294" s="69"/>
      <c r="NJX294" s="244"/>
      <c r="NJY294" s="69"/>
      <c r="NJZ294" s="228"/>
      <c r="NKA294" s="229"/>
      <c r="NKB294" s="230"/>
      <c r="NKC294" s="245"/>
      <c r="NKD294" s="230"/>
      <c r="NKE294" s="231"/>
      <c r="NKF294" s="232"/>
      <c r="NKG294" s="233"/>
      <c r="NKH294" s="233"/>
      <c r="NKI294" s="69"/>
      <c r="NKJ294" s="154"/>
      <c r="NKK294" s="97"/>
      <c r="NKL294" s="98"/>
      <c r="NKM294" s="97"/>
      <c r="NKN294" s="99"/>
      <c r="NKO294" s="225"/>
      <c r="NKP294" s="234"/>
      <c r="NKQ294" s="235"/>
      <c r="NKR294" s="236"/>
      <c r="NKS294" s="234"/>
      <c r="NKT294" s="237"/>
      <c r="NKU294" s="238"/>
      <c r="NKV294" s="216"/>
      <c r="NKW294" s="239"/>
      <c r="NKX294" s="239"/>
      <c r="NKY294" s="101"/>
      <c r="NKZ294" s="81"/>
      <c r="NLA294" s="81"/>
      <c r="NLB294" s="226"/>
      <c r="NLC294" s="69"/>
      <c r="NLD294" s="240"/>
      <c r="NLE294" s="69"/>
      <c r="NLF294" s="241"/>
      <c r="NLG294" s="242"/>
      <c r="NLH294" s="69"/>
      <c r="NLI294" s="243"/>
      <c r="NLJ294" s="69"/>
      <c r="NLK294" s="244"/>
      <c r="NLL294" s="69"/>
      <c r="NLM294" s="228"/>
      <c r="NLN294" s="229"/>
      <c r="NLO294" s="230"/>
      <c r="NLP294" s="245"/>
      <c r="NLQ294" s="230"/>
      <c r="NLR294" s="231"/>
      <c r="NLS294" s="232"/>
      <c r="NLT294" s="233"/>
      <c r="NLU294" s="233"/>
      <c r="NLV294" s="69"/>
      <c r="NLW294" s="154"/>
      <c r="NLX294" s="97"/>
      <c r="NLY294" s="98"/>
      <c r="NLZ294" s="97"/>
      <c r="NMA294" s="99"/>
      <c r="NMB294" s="225"/>
      <c r="NMC294" s="234"/>
      <c r="NMD294" s="235"/>
      <c r="NME294" s="236"/>
      <c r="NMF294" s="234"/>
      <c r="NMG294" s="237"/>
      <c r="NMH294" s="238"/>
      <c r="NMI294" s="216"/>
      <c r="NMJ294" s="239"/>
      <c r="NMK294" s="239"/>
      <c r="NML294" s="101"/>
      <c r="NMM294" s="81"/>
      <c r="NMN294" s="81"/>
      <c r="NMO294" s="226"/>
      <c r="NMP294" s="69"/>
      <c r="NMQ294" s="240"/>
      <c r="NMR294" s="69"/>
      <c r="NMS294" s="241"/>
      <c r="NMT294" s="242"/>
      <c r="NMU294" s="69"/>
      <c r="NMV294" s="243"/>
      <c r="NMW294" s="69"/>
      <c r="NMX294" s="244"/>
      <c r="NMY294" s="69"/>
      <c r="NMZ294" s="228"/>
      <c r="NNA294" s="229"/>
      <c r="NNB294" s="230"/>
      <c r="NNC294" s="245"/>
      <c r="NND294" s="230"/>
      <c r="NNE294" s="231"/>
      <c r="NNF294" s="232"/>
      <c r="NNG294" s="233"/>
      <c r="NNH294" s="233"/>
      <c r="NNI294" s="69"/>
      <c r="NNJ294" s="154"/>
      <c r="NNK294" s="97"/>
      <c r="NNL294" s="98"/>
      <c r="NNM294" s="97"/>
      <c r="NNN294" s="99"/>
      <c r="NNO294" s="225"/>
      <c r="NNP294" s="234"/>
      <c r="NNQ294" s="235"/>
      <c r="NNR294" s="236"/>
      <c r="NNS294" s="234"/>
      <c r="NNT294" s="237"/>
      <c r="NNU294" s="238"/>
      <c r="NNV294" s="216"/>
      <c r="NNW294" s="239"/>
      <c r="NNX294" s="239"/>
      <c r="NNY294" s="101"/>
      <c r="NNZ294" s="81"/>
      <c r="NOA294" s="81"/>
      <c r="NOB294" s="226"/>
      <c r="NOC294" s="69"/>
      <c r="NOD294" s="240"/>
      <c r="NOE294" s="69"/>
      <c r="NOF294" s="241"/>
      <c r="NOG294" s="242"/>
      <c r="NOH294" s="69"/>
      <c r="NOI294" s="243"/>
      <c r="NOJ294" s="69"/>
      <c r="NOK294" s="244"/>
      <c r="NOL294" s="69"/>
      <c r="NOM294" s="228"/>
      <c r="NON294" s="229"/>
      <c r="NOO294" s="230"/>
      <c r="NOP294" s="245"/>
      <c r="NOQ294" s="230"/>
      <c r="NOR294" s="231"/>
      <c r="NOS294" s="232"/>
      <c r="NOT294" s="233"/>
      <c r="NOU294" s="233"/>
      <c r="NOV294" s="69"/>
      <c r="NOW294" s="154"/>
      <c r="NOX294" s="97"/>
      <c r="NOY294" s="98"/>
      <c r="NOZ294" s="97"/>
      <c r="NPA294" s="99"/>
      <c r="NPB294" s="225"/>
      <c r="NPC294" s="234"/>
      <c r="NPD294" s="235"/>
      <c r="NPE294" s="236"/>
      <c r="NPF294" s="234"/>
      <c r="NPG294" s="237"/>
      <c r="NPH294" s="238"/>
      <c r="NPI294" s="216"/>
      <c r="NPJ294" s="239"/>
      <c r="NPK294" s="239"/>
      <c r="NPL294" s="101"/>
      <c r="NPM294" s="81"/>
      <c r="NPN294" s="81"/>
      <c r="NPO294" s="226"/>
      <c r="NPP294" s="69"/>
      <c r="NPQ294" s="240"/>
      <c r="NPR294" s="69"/>
      <c r="NPS294" s="241"/>
      <c r="NPT294" s="242"/>
      <c r="NPU294" s="69"/>
      <c r="NPV294" s="243"/>
      <c r="NPW294" s="69"/>
      <c r="NPX294" s="244"/>
      <c r="NPY294" s="69"/>
      <c r="NPZ294" s="228"/>
      <c r="NQA294" s="229"/>
      <c r="NQB294" s="230"/>
      <c r="NQC294" s="245"/>
      <c r="NQD294" s="230"/>
      <c r="NQE294" s="231"/>
      <c r="NQF294" s="232"/>
      <c r="NQG294" s="233"/>
      <c r="NQH294" s="233"/>
      <c r="NQI294" s="69"/>
      <c r="NQJ294" s="154"/>
      <c r="NQK294" s="97"/>
      <c r="NQL294" s="98"/>
      <c r="NQM294" s="97"/>
      <c r="NQN294" s="99"/>
      <c r="NQO294" s="225"/>
      <c r="NQP294" s="234"/>
      <c r="NQQ294" s="235"/>
      <c r="NQR294" s="236"/>
      <c r="NQS294" s="234"/>
      <c r="NQT294" s="237"/>
      <c r="NQU294" s="238"/>
      <c r="NQV294" s="216"/>
      <c r="NQW294" s="239"/>
      <c r="NQX294" s="239"/>
      <c r="NQY294" s="101"/>
      <c r="NQZ294" s="81"/>
      <c r="NRA294" s="81"/>
      <c r="NRB294" s="226"/>
      <c r="NRC294" s="69"/>
      <c r="NRD294" s="240"/>
      <c r="NRE294" s="69"/>
      <c r="NRF294" s="241"/>
      <c r="NRG294" s="242"/>
      <c r="NRH294" s="69"/>
      <c r="NRI294" s="243"/>
      <c r="NRJ294" s="69"/>
      <c r="NRK294" s="244"/>
      <c r="NRL294" s="69"/>
      <c r="NRM294" s="228"/>
      <c r="NRN294" s="229"/>
      <c r="NRO294" s="230"/>
      <c r="NRP294" s="245"/>
      <c r="NRQ294" s="230"/>
      <c r="NRR294" s="231"/>
      <c r="NRS294" s="232"/>
      <c r="NRT294" s="233"/>
      <c r="NRU294" s="233"/>
      <c r="NRV294" s="69"/>
      <c r="NRW294" s="154"/>
      <c r="NRX294" s="97"/>
      <c r="NRY294" s="98"/>
      <c r="NRZ294" s="97"/>
      <c r="NSA294" s="99"/>
      <c r="NSB294" s="225"/>
      <c r="NSC294" s="234"/>
      <c r="NSD294" s="235"/>
      <c r="NSE294" s="236"/>
      <c r="NSF294" s="234"/>
      <c r="NSG294" s="237"/>
      <c r="NSH294" s="238"/>
      <c r="NSI294" s="216"/>
      <c r="NSJ294" s="239"/>
      <c r="NSK294" s="239"/>
      <c r="NSL294" s="101"/>
      <c r="NSM294" s="81"/>
      <c r="NSN294" s="81"/>
      <c r="NSO294" s="226"/>
      <c r="NSP294" s="69"/>
      <c r="NSQ294" s="240"/>
      <c r="NSR294" s="69"/>
      <c r="NSS294" s="241"/>
      <c r="NST294" s="242"/>
      <c r="NSU294" s="69"/>
      <c r="NSV294" s="243"/>
      <c r="NSW294" s="69"/>
      <c r="NSX294" s="244"/>
      <c r="NSY294" s="69"/>
      <c r="NSZ294" s="228"/>
      <c r="NTA294" s="229"/>
      <c r="NTB294" s="230"/>
      <c r="NTC294" s="245"/>
      <c r="NTD294" s="230"/>
      <c r="NTE294" s="231"/>
      <c r="NTF294" s="232"/>
      <c r="NTG294" s="233"/>
      <c r="NTH294" s="233"/>
      <c r="NTI294" s="69"/>
      <c r="NTJ294" s="154"/>
      <c r="NTK294" s="97"/>
      <c r="NTL294" s="98"/>
      <c r="NTM294" s="97"/>
      <c r="NTN294" s="99"/>
      <c r="NTO294" s="225"/>
      <c r="NTP294" s="234"/>
      <c r="NTQ294" s="235"/>
      <c r="NTR294" s="236"/>
      <c r="NTS294" s="234"/>
      <c r="NTT294" s="237"/>
      <c r="NTU294" s="238"/>
      <c r="NTV294" s="216"/>
      <c r="NTW294" s="239"/>
      <c r="NTX294" s="239"/>
      <c r="NTY294" s="101"/>
      <c r="NTZ294" s="81"/>
      <c r="NUA294" s="81"/>
      <c r="NUB294" s="226"/>
      <c r="NUC294" s="69"/>
      <c r="NUD294" s="240"/>
      <c r="NUE294" s="69"/>
      <c r="NUF294" s="241"/>
      <c r="NUG294" s="242"/>
      <c r="NUH294" s="69"/>
      <c r="NUI294" s="243"/>
      <c r="NUJ294" s="69"/>
      <c r="NUK294" s="244"/>
      <c r="NUL294" s="69"/>
      <c r="NUM294" s="228"/>
      <c r="NUN294" s="229"/>
      <c r="NUO294" s="230"/>
      <c r="NUP294" s="245"/>
      <c r="NUQ294" s="230"/>
      <c r="NUR294" s="231"/>
      <c r="NUS294" s="232"/>
      <c r="NUT294" s="233"/>
      <c r="NUU294" s="233"/>
      <c r="NUV294" s="69"/>
      <c r="NUW294" s="154"/>
      <c r="NUX294" s="97"/>
      <c r="NUY294" s="98"/>
      <c r="NUZ294" s="97"/>
      <c r="NVA294" s="99"/>
      <c r="NVB294" s="225"/>
      <c r="NVC294" s="234"/>
      <c r="NVD294" s="235"/>
      <c r="NVE294" s="236"/>
      <c r="NVF294" s="234"/>
      <c r="NVG294" s="237"/>
      <c r="NVH294" s="238"/>
      <c r="NVI294" s="216"/>
      <c r="NVJ294" s="239"/>
      <c r="NVK294" s="239"/>
      <c r="NVL294" s="101"/>
      <c r="NVM294" s="81"/>
      <c r="NVN294" s="81"/>
      <c r="NVO294" s="226"/>
      <c r="NVP294" s="69"/>
      <c r="NVQ294" s="240"/>
      <c r="NVR294" s="69"/>
      <c r="NVS294" s="241"/>
      <c r="NVT294" s="242"/>
      <c r="NVU294" s="69"/>
      <c r="NVV294" s="243"/>
      <c r="NVW294" s="69"/>
      <c r="NVX294" s="244"/>
      <c r="NVY294" s="69"/>
      <c r="NVZ294" s="228"/>
      <c r="NWA294" s="229"/>
      <c r="NWB294" s="230"/>
      <c r="NWC294" s="245"/>
      <c r="NWD294" s="230"/>
      <c r="NWE294" s="231"/>
      <c r="NWF294" s="232"/>
      <c r="NWG294" s="233"/>
      <c r="NWH294" s="233"/>
      <c r="NWI294" s="69"/>
      <c r="NWJ294" s="154"/>
      <c r="NWK294" s="97"/>
      <c r="NWL294" s="98"/>
      <c r="NWM294" s="97"/>
      <c r="NWN294" s="99"/>
      <c r="NWO294" s="225"/>
      <c r="NWP294" s="234"/>
      <c r="NWQ294" s="235"/>
      <c r="NWR294" s="236"/>
      <c r="NWS294" s="234"/>
      <c r="NWT294" s="237"/>
      <c r="NWU294" s="238"/>
      <c r="NWV294" s="216"/>
      <c r="NWW294" s="239"/>
      <c r="NWX294" s="239"/>
      <c r="NWY294" s="101"/>
      <c r="NWZ294" s="81"/>
      <c r="NXA294" s="81"/>
      <c r="NXB294" s="226"/>
      <c r="NXC294" s="69"/>
      <c r="NXD294" s="240"/>
      <c r="NXE294" s="69"/>
      <c r="NXF294" s="241"/>
      <c r="NXG294" s="242"/>
      <c r="NXH294" s="69"/>
      <c r="NXI294" s="243"/>
      <c r="NXJ294" s="69"/>
      <c r="NXK294" s="244"/>
      <c r="NXL294" s="69"/>
      <c r="NXM294" s="228"/>
      <c r="NXN294" s="229"/>
      <c r="NXO294" s="230"/>
      <c r="NXP294" s="245"/>
      <c r="NXQ294" s="230"/>
      <c r="NXR294" s="231"/>
      <c r="NXS294" s="232"/>
      <c r="NXT294" s="233"/>
      <c r="NXU294" s="233"/>
      <c r="NXV294" s="69"/>
      <c r="NXW294" s="154"/>
      <c r="NXX294" s="97"/>
      <c r="NXY294" s="98"/>
      <c r="NXZ294" s="97"/>
      <c r="NYA294" s="99"/>
      <c r="NYB294" s="225"/>
      <c r="NYC294" s="234"/>
      <c r="NYD294" s="235"/>
      <c r="NYE294" s="236"/>
      <c r="NYF294" s="234"/>
      <c r="NYG294" s="237"/>
      <c r="NYH294" s="238"/>
      <c r="NYI294" s="216"/>
      <c r="NYJ294" s="239"/>
      <c r="NYK294" s="239"/>
      <c r="NYL294" s="101"/>
      <c r="NYM294" s="81"/>
      <c r="NYN294" s="81"/>
      <c r="NYO294" s="226"/>
      <c r="NYP294" s="69"/>
      <c r="NYQ294" s="240"/>
      <c r="NYR294" s="69"/>
      <c r="NYS294" s="241"/>
      <c r="NYT294" s="242"/>
      <c r="NYU294" s="69"/>
      <c r="NYV294" s="243"/>
      <c r="NYW294" s="69"/>
      <c r="NYX294" s="244"/>
      <c r="NYY294" s="69"/>
      <c r="NYZ294" s="228"/>
      <c r="NZA294" s="229"/>
      <c r="NZB294" s="230"/>
      <c r="NZC294" s="245"/>
      <c r="NZD294" s="230"/>
      <c r="NZE294" s="231"/>
      <c r="NZF294" s="232"/>
      <c r="NZG294" s="233"/>
      <c r="NZH294" s="233"/>
      <c r="NZI294" s="69"/>
      <c r="NZJ294" s="154"/>
      <c r="NZK294" s="97"/>
      <c r="NZL294" s="98"/>
      <c r="NZM294" s="97"/>
      <c r="NZN294" s="99"/>
      <c r="NZO294" s="225"/>
      <c r="NZP294" s="234"/>
      <c r="NZQ294" s="235"/>
      <c r="NZR294" s="236"/>
      <c r="NZS294" s="234"/>
      <c r="NZT294" s="237"/>
      <c r="NZU294" s="238"/>
      <c r="NZV294" s="216"/>
      <c r="NZW294" s="239"/>
      <c r="NZX294" s="239"/>
      <c r="NZY294" s="101"/>
      <c r="NZZ294" s="81"/>
      <c r="OAA294" s="81"/>
      <c r="OAB294" s="226"/>
      <c r="OAC294" s="69"/>
      <c r="OAD294" s="240"/>
      <c r="OAE294" s="69"/>
      <c r="OAF294" s="241"/>
      <c r="OAG294" s="242"/>
      <c r="OAH294" s="69"/>
      <c r="OAI294" s="243"/>
      <c r="OAJ294" s="69"/>
      <c r="OAK294" s="244"/>
      <c r="OAL294" s="69"/>
      <c r="OAM294" s="228"/>
      <c r="OAN294" s="229"/>
      <c r="OAO294" s="230"/>
      <c r="OAP294" s="245"/>
      <c r="OAQ294" s="230"/>
      <c r="OAR294" s="231"/>
      <c r="OAS294" s="232"/>
      <c r="OAT294" s="233"/>
      <c r="OAU294" s="233"/>
      <c r="OAV294" s="69"/>
      <c r="OAW294" s="154"/>
      <c r="OAX294" s="97"/>
      <c r="OAY294" s="98"/>
      <c r="OAZ294" s="97"/>
      <c r="OBA294" s="99"/>
      <c r="OBB294" s="225"/>
      <c r="OBC294" s="234"/>
      <c r="OBD294" s="235"/>
      <c r="OBE294" s="236"/>
      <c r="OBF294" s="234"/>
      <c r="OBG294" s="237"/>
      <c r="OBH294" s="238"/>
      <c r="OBI294" s="216"/>
      <c r="OBJ294" s="239"/>
      <c r="OBK294" s="239"/>
      <c r="OBL294" s="101"/>
      <c r="OBM294" s="81"/>
      <c r="OBN294" s="81"/>
      <c r="OBO294" s="226"/>
      <c r="OBP294" s="69"/>
      <c r="OBQ294" s="240"/>
      <c r="OBR294" s="69"/>
      <c r="OBS294" s="241"/>
      <c r="OBT294" s="242"/>
      <c r="OBU294" s="69"/>
      <c r="OBV294" s="243"/>
      <c r="OBW294" s="69"/>
      <c r="OBX294" s="244"/>
      <c r="OBY294" s="69"/>
      <c r="OBZ294" s="228"/>
      <c r="OCA294" s="229"/>
      <c r="OCB294" s="230"/>
      <c r="OCC294" s="245"/>
      <c r="OCD294" s="230"/>
      <c r="OCE294" s="231"/>
      <c r="OCF294" s="232"/>
      <c r="OCG294" s="233"/>
      <c r="OCH294" s="233"/>
      <c r="OCI294" s="69"/>
      <c r="OCJ294" s="154"/>
      <c r="OCK294" s="97"/>
      <c r="OCL294" s="98"/>
      <c r="OCM294" s="97"/>
      <c r="OCN294" s="99"/>
      <c r="OCO294" s="225"/>
      <c r="OCP294" s="234"/>
      <c r="OCQ294" s="235"/>
      <c r="OCR294" s="236"/>
      <c r="OCS294" s="234"/>
      <c r="OCT294" s="237"/>
      <c r="OCU294" s="238"/>
      <c r="OCV294" s="216"/>
      <c r="OCW294" s="239"/>
      <c r="OCX294" s="239"/>
      <c r="OCY294" s="101"/>
      <c r="OCZ294" s="81"/>
      <c r="ODA294" s="81"/>
      <c r="ODB294" s="226"/>
      <c r="ODC294" s="69"/>
      <c r="ODD294" s="240"/>
      <c r="ODE294" s="69"/>
      <c r="ODF294" s="241"/>
      <c r="ODG294" s="242"/>
      <c r="ODH294" s="69"/>
      <c r="ODI294" s="243"/>
      <c r="ODJ294" s="69"/>
      <c r="ODK294" s="244"/>
      <c r="ODL294" s="69"/>
      <c r="ODM294" s="228"/>
      <c r="ODN294" s="229"/>
      <c r="ODO294" s="230"/>
      <c r="ODP294" s="245"/>
      <c r="ODQ294" s="230"/>
      <c r="ODR294" s="231"/>
      <c r="ODS294" s="232"/>
      <c r="ODT294" s="233"/>
      <c r="ODU294" s="233"/>
      <c r="ODV294" s="69"/>
      <c r="ODW294" s="154"/>
      <c r="ODX294" s="97"/>
      <c r="ODY294" s="98"/>
      <c r="ODZ294" s="97"/>
      <c r="OEA294" s="99"/>
      <c r="OEB294" s="225"/>
      <c r="OEC294" s="234"/>
      <c r="OED294" s="235"/>
      <c r="OEE294" s="236"/>
      <c r="OEF294" s="234"/>
      <c r="OEG294" s="237"/>
      <c r="OEH294" s="238"/>
      <c r="OEI294" s="216"/>
      <c r="OEJ294" s="239"/>
      <c r="OEK294" s="239"/>
      <c r="OEL294" s="101"/>
      <c r="OEM294" s="81"/>
      <c r="OEN294" s="81"/>
      <c r="OEO294" s="226"/>
      <c r="OEP294" s="69"/>
      <c r="OEQ294" s="240"/>
      <c r="OER294" s="69"/>
      <c r="OES294" s="241"/>
      <c r="OET294" s="242"/>
      <c r="OEU294" s="69"/>
      <c r="OEV294" s="243"/>
      <c r="OEW294" s="69"/>
      <c r="OEX294" s="244"/>
      <c r="OEY294" s="69"/>
      <c r="OEZ294" s="228"/>
      <c r="OFA294" s="229"/>
      <c r="OFB294" s="230"/>
      <c r="OFC294" s="245"/>
      <c r="OFD294" s="230"/>
      <c r="OFE294" s="231"/>
      <c r="OFF294" s="232"/>
      <c r="OFG294" s="233"/>
      <c r="OFH294" s="233"/>
      <c r="OFI294" s="69"/>
      <c r="OFJ294" s="154"/>
      <c r="OFK294" s="97"/>
      <c r="OFL294" s="98"/>
      <c r="OFM294" s="97"/>
      <c r="OFN294" s="99"/>
      <c r="OFO294" s="225"/>
      <c r="OFP294" s="234"/>
      <c r="OFQ294" s="235"/>
      <c r="OFR294" s="236"/>
      <c r="OFS294" s="234"/>
      <c r="OFT294" s="237"/>
      <c r="OFU294" s="238"/>
      <c r="OFV294" s="216"/>
      <c r="OFW294" s="239"/>
      <c r="OFX294" s="239"/>
      <c r="OFY294" s="101"/>
      <c r="OFZ294" s="81"/>
      <c r="OGA294" s="81"/>
      <c r="OGB294" s="226"/>
      <c r="OGC294" s="69"/>
      <c r="OGD294" s="240"/>
      <c r="OGE294" s="69"/>
      <c r="OGF294" s="241"/>
      <c r="OGG294" s="242"/>
      <c r="OGH294" s="69"/>
      <c r="OGI294" s="243"/>
      <c r="OGJ294" s="69"/>
      <c r="OGK294" s="244"/>
      <c r="OGL294" s="69"/>
      <c r="OGM294" s="228"/>
      <c r="OGN294" s="229"/>
      <c r="OGO294" s="230"/>
      <c r="OGP294" s="245"/>
      <c r="OGQ294" s="230"/>
      <c r="OGR294" s="231"/>
      <c r="OGS294" s="232"/>
      <c r="OGT294" s="233"/>
      <c r="OGU294" s="233"/>
      <c r="OGV294" s="69"/>
      <c r="OGW294" s="154"/>
      <c r="OGX294" s="97"/>
      <c r="OGY294" s="98"/>
      <c r="OGZ294" s="97"/>
      <c r="OHA294" s="99"/>
      <c r="OHB294" s="225"/>
      <c r="OHC294" s="234"/>
      <c r="OHD294" s="235"/>
      <c r="OHE294" s="236"/>
      <c r="OHF294" s="234"/>
      <c r="OHG294" s="237"/>
      <c r="OHH294" s="238"/>
      <c r="OHI294" s="216"/>
      <c r="OHJ294" s="239"/>
      <c r="OHK294" s="239"/>
      <c r="OHL294" s="101"/>
      <c r="OHM294" s="81"/>
      <c r="OHN294" s="81"/>
      <c r="OHO294" s="226"/>
      <c r="OHP294" s="69"/>
      <c r="OHQ294" s="240"/>
      <c r="OHR294" s="69"/>
      <c r="OHS294" s="241"/>
      <c r="OHT294" s="242"/>
      <c r="OHU294" s="69"/>
      <c r="OHV294" s="243"/>
      <c r="OHW294" s="69"/>
      <c r="OHX294" s="244"/>
      <c r="OHY294" s="69"/>
      <c r="OHZ294" s="228"/>
      <c r="OIA294" s="229"/>
      <c r="OIB294" s="230"/>
      <c r="OIC294" s="245"/>
      <c r="OID294" s="230"/>
      <c r="OIE294" s="231"/>
      <c r="OIF294" s="232"/>
      <c r="OIG294" s="233"/>
      <c r="OIH294" s="233"/>
      <c r="OII294" s="69"/>
      <c r="OIJ294" s="154"/>
      <c r="OIK294" s="97"/>
      <c r="OIL294" s="98"/>
      <c r="OIM294" s="97"/>
      <c r="OIN294" s="99"/>
      <c r="OIO294" s="225"/>
      <c r="OIP294" s="234"/>
      <c r="OIQ294" s="235"/>
      <c r="OIR294" s="236"/>
      <c r="OIS294" s="234"/>
      <c r="OIT294" s="237"/>
      <c r="OIU294" s="238"/>
      <c r="OIV294" s="216"/>
      <c r="OIW294" s="239"/>
      <c r="OIX294" s="239"/>
      <c r="OIY294" s="101"/>
      <c r="OIZ294" s="81"/>
      <c r="OJA294" s="81"/>
      <c r="OJB294" s="226"/>
      <c r="OJC294" s="69"/>
      <c r="OJD294" s="240"/>
      <c r="OJE294" s="69"/>
      <c r="OJF294" s="241"/>
      <c r="OJG294" s="242"/>
      <c r="OJH294" s="69"/>
      <c r="OJI294" s="243"/>
      <c r="OJJ294" s="69"/>
      <c r="OJK294" s="244"/>
      <c r="OJL294" s="69"/>
      <c r="OJM294" s="228"/>
      <c r="OJN294" s="229"/>
      <c r="OJO294" s="230"/>
      <c r="OJP294" s="245"/>
      <c r="OJQ294" s="230"/>
      <c r="OJR294" s="231"/>
      <c r="OJS294" s="232"/>
      <c r="OJT294" s="233"/>
      <c r="OJU294" s="233"/>
      <c r="OJV294" s="69"/>
      <c r="OJW294" s="154"/>
      <c r="OJX294" s="97"/>
      <c r="OJY294" s="98"/>
      <c r="OJZ294" s="97"/>
      <c r="OKA294" s="99"/>
      <c r="OKB294" s="225"/>
      <c r="OKC294" s="234"/>
      <c r="OKD294" s="235"/>
      <c r="OKE294" s="236"/>
      <c r="OKF294" s="234"/>
      <c r="OKG294" s="237"/>
      <c r="OKH294" s="238"/>
      <c r="OKI294" s="216"/>
      <c r="OKJ294" s="239"/>
      <c r="OKK294" s="239"/>
      <c r="OKL294" s="101"/>
      <c r="OKM294" s="81"/>
      <c r="OKN294" s="81"/>
      <c r="OKO294" s="226"/>
      <c r="OKP294" s="69"/>
      <c r="OKQ294" s="240"/>
      <c r="OKR294" s="69"/>
      <c r="OKS294" s="241"/>
      <c r="OKT294" s="242"/>
      <c r="OKU294" s="69"/>
      <c r="OKV294" s="243"/>
      <c r="OKW294" s="69"/>
      <c r="OKX294" s="244"/>
      <c r="OKY294" s="69"/>
      <c r="OKZ294" s="228"/>
      <c r="OLA294" s="229"/>
      <c r="OLB294" s="230"/>
      <c r="OLC294" s="245"/>
      <c r="OLD294" s="230"/>
      <c r="OLE294" s="231"/>
      <c r="OLF294" s="232"/>
      <c r="OLG294" s="233"/>
      <c r="OLH294" s="233"/>
      <c r="OLI294" s="69"/>
      <c r="OLJ294" s="154"/>
      <c r="OLK294" s="97"/>
      <c r="OLL294" s="98"/>
      <c r="OLM294" s="97"/>
      <c r="OLN294" s="99"/>
      <c r="OLO294" s="225"/>
      <c r="OLP294" s="234"/>
      <c r="OLQ294" s="235"/>
      <c r="OLR294" s="236"/>
      <c r="OLS294" s="234"/>
      <c r="OLT294" s="237"/>
      <c r="OLU294" s="238"/>
      <c r="OLV294" s="216"/>
      <c r="OLW294" s="239"/>
      <c r="OLX294" s="239"/>
      <c r="OLY294" s="101"/>
      <c r="OLZ294" s="81"/>
      <c r="OMA294" s="81"/>
      <c r="OMB294" s="226"/>
      <c r="OMC294" s="69"/>
      <c r="OMD294" s="240"/>
      <c r="OME294" s="69"/>
      <c r="OMF294" s="241"/>
      <c r="OMG294" s="242"/>
      <c r="OMH294" s="69"/>
      <c r="OMI294" s="243"/>
      <c r="OMJ294" s="69"/>
      <c r="OMK294" s="244"/>
      <c r="OML294" s="69"/>
      <c r="OMM294" s="228"/>
      <c r="OMN294" s="229"/>
      <c r="OMO294" s="230"/>
      <c r="OMP294" s="245"/>
      <c r="OMQ294" s="230"/>
      <c r="OMR294" s="231"/>
      <c r="OMS294" s="232"/>
      <c r="OMT294" s="233"/>
      <c r="OMU294" s="233"/>
      <c r="OMV294" s="69"/>
      <c r="OMW294" s="154"/>
      <c r="OMX294" s="97"/>
      <c r="OMY294" s="98"/>
      <c r="OMZ294" s="97"/>
      <c r="ONA294" s="99"/>
      <c r="ONB294" s="225"/>
      <c r="ONC294" s="234"/>
      <c r="OND294" s="235"/>
      <c r="ONE294" s="236"/>
      <c r="ONF294" s="234"/>
      <c r="ONG294" s="237"/>
      <c r="ONH294" s="238"/>
      <c r="ONI294" s="216"/>
      <c r="ONJ294" s="239"/>
      <c r="ONK294" s="239"/>
      <c r="ONL294" s="101"/>
      <c r="ONM294" s="81"/>
      <c r="ONN294" s="81"/>
      <c r="ONO294" s="226"/>
      <c r="ONP294" s="69"/>
      <c r="ONQ294" s="240"/>
      <c r="ONR294" s="69"/>
      <c r="ONS294" s="241"/>
      <c r="ONT294" s="242"/>
      <c r="ONU294" s="69"/>
      <c r="ONV294" s="243"/>
      <c r="ONW294" s="69"/>
      <c r="ONX294" s="244"/>
      <c r="ONY294" s="69"/>
      <c r="ONZ294" s="228"/>
      <c r="OOA294" s="229"/>
      <c r="OOB294" s="230"/>
      <c r="OOC294" s="245"/>
      <c r="OOD294" s="230"/>
      <c r="OOE294" s="231"/>
      <c r="OOF294" s="232"/>
      <c r="OOG294" s="233"/>
      <c r="OOH294" s="233"/>
      <c r="OOI294" s="69"/>
      <c r="OOJ294" s="154"/>
      <c r="OOK294" s="97"/>
      <c r="OOL294" s="98"/>
      <c r="OOM294" s="97"/>
      <c r="OON294" s="99"/>
      <c r="OOO294" s="225"/>
      <c r="OOP294" s="234"/>
      <c r="OOQ294" s="235"/>
      <c r="OOR294" s="236"/>
      <c r="OOS294" s="234"/>
      <c r="OOT294" s="237"/>
      <c r="OOU294" s="238"/>
      <c r="OOV294" s="216"/>
      <c r="OOW294" s="239"/>
      <c r="OOX294" s="239"/>
      <c r="OOY294" s="101"/>
      <c r="OOZ294" s="81"/>
      <c r="OPA294" s="81"/>
      <c r="OPB294" s="226"/>
      <c r="OPC294" s="69"/>
      <c r="OPD294" s="240"/>
      <c r="OPE294" s="69"/>
      <c r="OPF294" s="241"/>
      <c r="OPG294" s="242"/>
      <c r="OPH294" s="69"/>
      <c r="OPI294" s="243"/>
      <c r="OPJ294" s="69"/>
      <c r="OPK294" s="244"/>
      <c r="OPL294" s="69"/>
      <c r="OPM294" s="228"/>
      <c r="OPN294" s="229"/>
      <c r="OPO294" s="230"/>
      <c r="OPP294" s="245"/>
      <c r="OPQ294" s="230"/>
      <c r="OPR294" s="231"/>
      <c r="OPS294" s="232"/>
      <c r="OPT294" s="233"/>
      <c r="OPU294" s="233"/>
      <c r="OPV294" s="69"/>
      <c r="OPW294" s="154"/>
      <c r="OPX294" s="97"/>
      <c r="OPY294" s="98"/>
      <c r="OPZ294" s="97"/>
      <c r="OQA294" s="99"/>
      <c r="OQB294" s="225"/>
      <c r="OQC294" s="234"/>
      <c r="OQD294" s="235"/>
      <c r="OQE294" s="236"/>
      <c r="OQF294" s="234"/>
      <c r="OQG294" s="237"/>
      <c r="OQH294" s="238"/>
      <c r="OQI294" s="216"/>
      <c r="OQJ294" s="239"/>
      <c r="OQK294" s="239"/>
      <c r="OQL294" s="101"/>
      <c r="OQM294" s="81"/>
      <c r="OQN294" s="81"/>
      <c r="OQO294" s="226"/>
      <c r="OQP294" s="69"/>
      <c r="OQQ294" s="240"/>
      <c r="OQR294" s="69"/>
      <c r="OQS294" s="241"/>
      <c r="OQT294" s="242"/>
      <c r="OQU294" s="69"/>
      <c r="OQV294" s="243"/>
      <c r="OQW294" s="69"/>
      <c r="OQX294" s="244"/>
      <c r="OQY294" s="69"/>
      <c r="OQZ294" s="228"/>
      <c r="ORA294" s="229"/>
      <c r="ORB294" s="230"/>
      <c r="ORC294" s="245"/>
      <c r="ORD294" s="230"/>
      <c r="ORE294" s="231"/>
      <c r="ORF294" s="232"/>
      <c r="ORG294" s="233"/>
      <c r="ORH294" s="233"/>
      <c r="ORI294" s="69"/>
      <c r="ORJ294" s="154"/>
      <c r="ORK294" s="97"/>
      <c r="ORL294" s="98"/>
      <c r="ORM294" s="97"/>
      <c r="ORN294" s="99"/>
      <c r="ORO294" s="225"/>
      <c r="ORP294" s="234"/>
      <c r="ORQ294" s="235"/>
      <c r="ORR294" s="236"/>
      <c r="ORS294" s="234"/>
      <c r="ORT294" s="237"/>
      <c r="ORU294" s="238"/>
      <c r="ORV294" s="216"/>
      <c r="ORW294" s="239"/>
      <c r="ORX294" s="239"/>
      <c r="ORY294" s="101"/>
      <c r="ORZ294" s="81"/>
      <c r="OSA294" s="81"/>
      <c r="OSB294" s="226"/>
      <c r="OSC294" s="69"/>
      <c r="OSD294" s="240"/>
      <c r="OSE294" s="69"/>
      <c r="OSF294" s="241"/>
      <c r="OSG294" s="242"/>
      <c r="OSH294" s="69"/>
      <c r="OSI294" s="243"/>
      <c r="OSJ294" s="69"/>
      <c r="OSK294" s="244"/>
      <c r="OSL294" s="69"/>
      <c r="OSM294" s="228"/>
      <c r="OSN294" s="229"/>
      <c r="OSO294" s="230"/>
      <c r="OSP294" s="245"/>
      <c r="OSQ294" s="230"/>
      <c r="OSR294" s="231"/>
      <c r="OSS294" s="232"/>
      <c r="OST294" s="233"/>
      <c r="OSU294" s="233"/>
      <c r="OSV294" s="69"/>
      <c r="OSW294" s="154"/>
      <c r="OSX294" s="97"/>
      <c r="OSY294" s="98"/>
      <c r="OSZ294" s="97"/>
      <c r="OTA294" s="99"/>
      <c r="OTB294" s="225"/>
      <c r="OTC294" s="234"/>
      <c r="OTD294" s="235"/>
      <c r="OTE294" s="236"/>
      <c r="OTF294" s="234"/>
      <c r="OTG294" s="237"/>
      <c r="OTH294" s="238"/>
      <c r="OTI294" s="216"/>
      <c r="OTJ294" s="239"/>
      <c r="OTK294" s="239"/>
      <c r="OTL294" s="101"/>
      <c r="OTM294" s="81"/>
      <c r="OTN294" s="81"/>
      <c r="OTO294" s="226"/>
      <c r="OTP294" s="69"/>
      <c r="OTQ294" s="240"/>
      <c r="OTR294" s="69"/>
      <c r="OTS294" s="241"/>
      <c r="OTT294" s="242"/>
      <c r="OTU294" s="69"/>
      <c r="OTV294" s="243"/>
      <c r="OTW294" s="69"/>
      <c r="OTX294" s="244"/>
      <c r="OTY294" s="69"/>
      <c r="OTZ294" s="228"/>
      <c r="OUA294" s="229"/>
      <c r="OUB294" s="230"/>
      <c r="OUC294" s="245"/>
      <c r="OUD294" s="230"/>
      <c r="OUE294" s="231"/>
      <c r="OUF294" s="232"/>
      <c r="OUG294" s="233"/>
      <c r="OUH294" s="233"/>
      <c r="OUI294" s="69"/>
      <c r="OUJ294" s="154"/>
      <c r="OUK294" s="97"/>
      <c r="OUL294" s="98"/>
      <c r="OUM294" s="97"/>
      <c r="OUN294" s="99"/>
      <c r="OUO294" s="225"/>
      <c r="OUP294" s="234"/>
      <c r="OUQ294" s="235"/>
      <c r="OUR294" s="236"/>
      <c r="OUS294" s="234"/>
      <c r="OUT294" s="237"/>
      <c r="OUU294" s="238"/>
      <c r="OUV294" s="216"/>
      <c r="OUW294" s="239"/>
      <c r="OUX294" s="239"/>
      <c r="OUY294" s="101"/>
      <c r="OUZ294" s="81"/>
      <c r="OVA294" s="81"/>
      <c r="OVB294" s="226"/>
      <c r="OVC294" s="69"/>
      <c r="OVD294" s="240"/>
      <c r="OVE294" s="69"/>
      <c r="OVF294" s="241"/>
      <c r="OVG294" s="242"/>
      <c r="OVH294" s="69"/>
      <c r="OVI294" s="243"/>
      <c r="OVJ294" s="69"/>
      <c r="OVK294" s="244"/>
      <c r="OVL294" s="69"/>
      <c r="OVM294" s="228"/>
      <c r="OVN294" s="229"/>
      <c r="OVO294" s="230"/>
      <c r="OVP294" s="245"/>
      <c r="OVQ294" s="230"/>
      <c r="OVR294" s="231"/>
      <c r="OVS294" s="232"/>
      <c r="OVT294" s="233"/>
      <c r="OVU294" s="233"/>
      <c r="OVV294" s="69"/>
      <c r="OVW294" s="154"/>
      <c r="OVX294" s="97"/>
      <c r="OVY294" s="98"/>
      <c r="OVZ294" s="97"/>
      <c r="OWA294" s="99"/>
      <c r="OWB294" s="225"/>
      <c r="OWC294" s="234"/>
      <c r="OWD294" s="235"/>
      <c r="OWE294" s="236"/>
      <c r="OWF294" s="234"/>
      <c r="OWG294" s="237"/>
      <c r="OWH294" s="238"/>
      <c r="OWI294" s="216"/>
      <c r="OWJ294" s="239"/>
      <c r="OWK294" s="239"/>
      <c r="OWL294" s="101"/>
      <c r="OWM294" s="81"/>
      <c r="OWN294" s="81"/>
      <c r="OWO294" s="226"/>
      <c r="OWP294" s="69"/>
      <c r="OWQ294" s="240"/>
      <c r="OWR294" s="69"/>
      <c r="OWS294" s="241"/>
      <c r="OWT294" s="242"/>
      <c r="OWU294" s="69"/>
      <c r="OWV294" s="243"/>
      <c r="OWW294" s="69"/>
      <c r="OWX294" s="244"/>
      <c r="OWY294" s="69"/>
      <c r="OWZ294" s="228"/>
      <c r="OXA294" s="229"/>
      <c r="OXB294" s="230"/>
      <c r="OXC294" s="245"/>
      <c r="OXD294" s="230"/>
      <c r="OXE294" s="231"/>
      <c r="OXF294" s="232"/>
      <c r="OXG294" s="233"/>
      <c r="OXH294" s="233"/>
      <c r="OXI294" s="69"/>
      <c r="OXJ294" s="154"/>
      <c r="OXK294" s="97"/>
      <c r="OXL294" s="98"/>
      <c r="OXM294" s="97"/>
      <c r="OXN294" s="99"/>
      <c r="OXO294" s="225"/>
      <c r="OXP294" s="234"/>
      <c r="OXQ294" s="235"/>
      <c r="OXR294" s="236"/>
      <c r="OXS294" s="234"/>
      <c r="OXT294" s="237"/>
      <c r="OXU294" s="238"/>
      <c r="OXV294" s="216"/>
      <c r="OXW294" s="239"/>
      <c r="OXX294" s="239"/>
      <c r="OXY294" s="101"/>
      <c r="OXZ294" s="81"/>
      <c r="OYA294" s="81"/>
      <c r="OYB294" s="226"/>
      <c r="OYC294" s="69"/>
      <c r="OYD294" s="240"/>
      <c r="OYE294" s="69"/>
      <c r="OYF294" s="241"/>
      <c r="OYG294" s="242"/>
      <c r="OYH294" s="69"/>
      <c r="OYI294" s="243"/>
      <c r="OYJ294" s="69"/>
      <c r="OYK294" s="244"/>
      <c r="OYL294" s="69"/>
      <c r="OYM294" s="228"/>
      <c r="OYN294" s="229"/>
      <c r="OYO294" s="230"/>
      <c r="OYP294" s="245"/>
      <c r="OYQ294" s="230"/>
      <c r="OYR294" s="231"/>
      <c r="OYS294" s="232"/>
      <c r="OYT294" s="233"/>
      <c r="OYU294" s="233"/>
      <c r="OYV294" s="69"/>
      <c r="OYW294" s="154"/>
      <c r="OYX294" s="97"/>
      <c r="OYY294" s="98"/>
      <c r="OYZ294" s="97"/>
      <c r="OZA294" s="99"/>
      <c r="OZB294" s="225"/>
      <c r="OZC294" s="234"/>
      <c r="OZD294" s="235"/>
      <c r="OZE294" s="236"/>
      <c r="OZF294" s="234"/>
      <c r="OZG294" s="237"/>
      <c r="OZH294" s="238"/>
      <c r="OZI294" s="216"/>
      <c r="OZJ294" s="239"/>
      <c r="OZK294" s="239"/>
      <c r="OZL294" s="101"/>
      <c r="OZM294" s="81"/>
      <c r="OZN294" s="81"/>
      <c r="OZO294" s="226"/>
      <c r="OZP294" s="69"/>
      <c r="OZQ294" s="240"/>
      <c r="OZR294" s="69"/>
      <c r="OZS294" s="241"/>
      <c r="OZT294" s="242"/>
      <c r="OZU294" s="69"/>
      <c r="OZV294" s="243"/>
      <c r="OZW294" s="69"/>
      <c r="OZX294" s="244"/>
      <c r="OZY294" s="69"/>
      <c r="OZZ294" s="228"/>
      <c r="PAA294" s="229"/>
      <c r="PAB294" s="230"/>
      <c r="PAC294" s="245"/>
      <c r="PAD294" s="230"/>
      <c r="PAE294" s="231"/>
      <c r="PAF294" s="232"/>
      <c r="PAG294" s="233"/>
      <c r="PAH294" s="233"/>
      <c r="PAI294" s="69"/>
      <c r="PAJ294" s="154"/>
      <c r="PAK294" s="97"/>
      <c r="PAL294" s="98"/>
      <c r="PAM294" s="97"/>
      <c r="PAN294" s="99"/>
      <c r="PAO294" s="225"/>
      <c r="PAP294" s="234"/>
      <c r="PAQ294" s="235"/>
      <c r="PAR294" s="236"/>
      <c r="PAS294" s="234"/>
      <c r="PAT294" s="237"/>
      <c r="PAU294" s="238"/>
      <c r="PAV294" s="216"/>
      <c r="PAW294" s="239"/>
      <c r="PAX294" s="239"/>
      <c r="PAY294" s="101"/>
      <c r="PAZ294" s="81"/>
      <c r="PBA294" s="81"/>
      <c r="PBB294" s="226"/>
      <c r="PBC294" s="69"/>
      <c r="PBD294" s="240"/>
      <c r="PBE294" s="69"/>
      <c r="PBF294" s="241"/>
      <c r="PBG294" s="242"/>
      <c r="PBH294" s="69"/>
      <c r="PBI294" s="243"/>
      <c r="PBJ294" s="69"/>
      <c r="PBK294" s="244"/>
      <c r="PBL294" s="69"/>
      <c r="PBM294" s="228"/>
      <c r="PBN294" s="229"/>
      <c r="PBO294" s="230"/>
      <c r="PBP294" s="245"/>
      <c r="PBQ294" s="230"/>
      <c r="PBR294" s="231"/>
      <c r="PBS294" s="232"/>
      <c r="PBT294" s="233"/>
      <c r="PBU294" s="233"/>
      <c r="PBV294" s="69"/>
      <c r="PBW294" s="154"/>
      <c r="PBX294" s="97"/>
      <c r="PBY294" s="98"/>
      <c r="PBZ294" s="97"/>
      <c r="PCA294" s="99"/>
      <c r="PCB294" s="225"/>
      <c r="PCC294" s="234"/>
      <c r="PCD294" s="235"/>
      <c r="PCE294" s="236"/>
      <c r="PCF294" s="234"/>
      <c r="PCG294" s="237"/>
      <c r="PCH294" s="238"/>
      <c r="PCI294" s="216"/>
      <c r="PCJ294" s="239"/>
      <c r="PCK294" s="239"/>
      <c r="PCL294" s="101"/>
      <c r="PCM294" s="81"/>
      <c r="PCN294" s="81"/>
      <c r="PCO294" s="226"/>
      <c r="PCP294" s="69"/>
      <c r="PCQ294" s="240"/>
      <c r="PCR294" s="69"/>
      <c r="PCS294" s="241"/>
      <c r="PCT294" s="242"/>
      <c r="PCU294" s="69"/>
      <c r="PCV294" s="243"/>
      <c r="PCW294" s="69"/>
      <c r="PCX294" s="244"/>
      <c r="PCY294" s="69"/>
      <c r="PCZ294" s="228"/>
      <c r="PDA294" s="229"/>
      <c r="PDB294" s="230"/>
      <c r="PDC294" s="245"/>
      <c r="PDD294" s="230"/>
      <c r="PDE294" s="231"/>
      <c r="PDF294" s="232"/>
      <c r="PDG294" s="233"/>
      <c r="PDH294" s="233"/>
      <c r="PDI294" s="69"/>
      <c r="PDJ294" s="154"/>
      <c r="PDK294" s="97"/>
      <c r="PDL294" s="98"/>
      <c r="PDM294" s="97"/>
      <c r="PDN294" s="99"/>
      <c r="PDO294" s="225"/>
      <c r="PDP294" s="234"/>
      <c r="PDQ294" s="235"/>
      <c r="PDR294" s="236"/>
      <c r="PDS294" s="234"/>
      <c r="PDT294" s="237"/>
      <c r="PDU294" s="238"/>
      <c r="PDV294" s="216"/>
      <c r="PDW294" s="239"/>
      <c r="PDX294" s="239"/>
      <c r="PDY294" s="101"/>
      <c r="PDZ294" s="81"/>
      <c r="PEA294" s="81"/>
      <c r="PEB294" s="226"/>
      <c r="PEC294" s="69"/>
      <c r="PED294" s="240"/>
      <c r="PEE294" s="69"/>
      <c r="PEF294" s="241"/>
      <c r="PEG294" s="242"/>
      <c r="PEH294" s="69"/>
      <c r="PEI294" s="243"/>
      <c r="PEJ294" s="69"/>
      <c r="PEK294" s="244"/>
      <c r="PEL294" s="69"/>
      <c r="PEM294" s="228"/>
      <c r="PEN294" s="229"/>
      <c r="PEO294" s="230"/>
      <c r="PEP294" s="245"/>
      <c r="PEQ294" s="230"/>
      <c r="PER294" s="231"/>
      <c r="PES294" s="232"/>
      <c r="PET294" s="233"/>
      <c r="PEU294" s="233"/>
      <c r="PEV294" s="69"/>
      <c r="PEW294" s="154"/>
      <c r="PEX294" s="97"/>
      <c r="PEY294" s="98"/>
      <c r="PEZ294" s="97"/>
      <c r="PFA294" s="99"/>
      <c r="PFB294" s="225"/>
      <c r="PFC294" s="234"/>
      <c r="PFD294" s="235"/>
      <c r="PFE294" s="236"/>
      <c r="PFF294" s="234"/>
      <c r="PFG294" s="237"/>
      <c r="PFH294" s="238"/>
      <c r="PFI294" s="216"/>
      <c r="PFJ294" s="239"/>
      <c r="PFK294" s="239"/>
      <c r="PFL294" s="101"/>
      <c r="PFM294" s="81"/>
      <c r="PFN294" s="81"/>
      <c r="PFO294" s="226"/>
      <c r="PFP294" s="69"/>
      <c r="PFQ294" s="240"/>
      <c r="PFR294" s="69"/>
      <c r="PFS294" s="241"/>
      <c r="PFT294" s="242"/>
      <c r="PFU294" s="69"/>
      <c r="PFV294" s="243"/>
      <c r="PFW294" s="69"/>
      <c r="PFX294" s="244"/>
      <c r="PFY294" s="69"/>
      <c r="PFZ294" s="228"/>
      <c r="PGA294" s="229"/>
      <c r="PGB294" s="230"/>
      <c r="PGC294" s="245"/>
      <c r="PGD294" s="230"/>
      <c r="PGE294" s="231"/>
      <c r="PGF294" s="232"/>
      <c r="PGG294" s="233"/>
      <c r="PGH294" s="233"/>
      <c r="PGI294" s="69"/>
      <c r="PGJ294" s="154"/>
      <c r="PGK294" s="97"/>
      <c r="PGL294" s="98"/>
      <c r="PGM294" s="97"/>
      <c r="PGN294" s="99"/>
      <c r="PGO294" s="225"/>
      <c r="PGP294" s="234"/>
      <c r="PGQ294" s="235"/>
      <c r="PGR294" s="236"/>
      <c r="PGS294" s="234"/>
      <c r="PGT294" s="237"/>
      <c r="PGU294" s="238"/>
      <c r="PGV294" s="216"/>
      <c r="PGW294" s="239"/>
      <c r="PGX294" s="239"/>
      <c r="PGY294" s="101"/>
      <c r="PGZ294" s="81"/>
      <c r="PHA294" s="81"/>
      <c r="PHB294" s="226"/>
      <c r="PHC294" s="69"/>
      <c r="PHD294" s="240"/>
      <c r="PHE294" s="69"/>
      <c r="PHF294" s="241"/>
      <c r="PHG294" s="242"/>
      <c r="PHH294" s="69"/>
      <c r="PHI294" s="243"/>
      <c r="PHJ294" s="69"/>
      <c r="PHK294" s="244"/>
      <c r="PHL294" s="69"/>
      <c r="PHM294" s="228"/>
      <c r="PHN294" s="229"/>
      <c r="PHO294" s="230"/>
      <c r="PHP294" s="245"/>
      <c r="PHQ294" s="230"/>
      <c r="PHR294" s="231"/>
      <c r="PHS294" s="232"/>
      <c r="PHT294" s="233"/>
      <c r="PHU294" s="233"/>
      <c r="PHV294" s="69"/>
      <c r="PHW294" s="154"/>
      <c r="PHX294" s="97"/>
      <c r="PHY294" s="98"/>
      <c r="PHZ294" s="97"/>
      <c r="PIA294" s="99"/>
      <c r="PIB294" s="225"/>
      <c r="PIC294" s="234"/>
      <c r="PID294" s="235"/>
      <c r="PIE294" s="236"/>
      <c r="PIF294" s="234"/>
      <c r="PIG294" s="237"/>
      <c r="PIH294" s="238"/>
      <c r="PII294" s="216"/>
      <c r="PIJ294" s="239"/>
      <c r="PIK294" s="239"/>
      <c r="PIL294" s="101"/>
      <c r="PIM294" s="81"/>
      <c r="PIN294" s="81"/>
      <c r="PIO294" s="226"/>
      <c r="PIP294" s="69"/>
      <c r="PIQ294" s="240"/>
      <c r="PIR294" s="69"/>
      <c r="PIS294" s="241"/>
      <c r="PIT294" s="242"/>
      <c r="PIU294" s="69"/>
      <c r="PIV294" s="243"/>
      <c r="PIW294" s="69"/>
      <c r="PIX294" s="244"/>
      <c r="PIY294" s="69"/>
      <c r="PIZ294" s="228"/>
      <c r="PJA294" s="229"/>
      <c r="PJB294" s="230"/>
      <c r="PJC294" s="245"/>
      <c r="PJD294" s="230"/>
      <c r="PJE294" s="231"/>
      <c r="PJF294" s="232"/>
      <c r="PJG294" s="233"/>
      <c r="PJH294" s="233"/>
      <c r="PJI294" s="69"/>
      <c r="PJJ294" s="154"/>
      <c r="PJK294" s="97"/>
      <c r="PJL294" s="98"/>
      <c r="PJM294" s="97"/>
      <c r="PJN294" s="99"/>
      <c r="PJO294" s="225"/>
      <c r="PJP294" s="234"/>
      <c r="PJQ294" s="235"/>
      <c r="PJR294" s="236"/>
      <c r="PJS294" s="234"/>
      <c r="PJT294" s="237"/>
      <c r="PJU294" s="238"/>
      <c r="PJV294" s="216"/>
      <c r="PJW294" s="239"/>
      <c r="PJX294" s="239"/>
      <c r="PJY294" s="101"/>
      <c r="PJZ294" s="81"/>
      <c r="PKA294" s="81"/>
      <c r="PKB294" s="226"/>
      <c r="PKC294" s="69"/>
      <c r="PKD294" s="240"/>
      <c r="PKE294" s="69"/>
      <c r="PKF294" s="241"/>
      <c r="PKG294" s="242"/>
      <c r="PKH294" s="69"/>
      <c r="PKI294" s="243"/>
      <c r="PKJ294" s="69"/>
      <c r="PKK294" s="244"/>
      <c r="PKL294" s="69"/>
      <c r="PKM294" s="228"/>
      <c r="PKN294" s="229"/>
      <c r="PKO294" s="230"/>
      <c r="PKP294" s="245"/>
      <c r="PKQ294" s="230"/>
      <c r="PKR294" s="231"/>
      <c r="PKS294" s="232"/>
      <c r="PKT294" s="233"/>
      <c r="PKU294" s="233"/>
      <c r="PKV294" s="69"/>
      <c r="PKW294" s="154"/>
      <c r="PKX294" s="97"/>
      <c r="PKY294" s="98"/>
      <c r="PKZ294" s="97"/>
      <c r="PLA294" s="99"/>
      <c r="PLB294" s="225"/>
      <c r="PLC294" s="234"/>
      <c r="PLD294" s="235"/>
      <c r="PLE294" s="236"/>
      <c r="PLF294" s="234"/>
      <c r="PLG294" s="237"/>
      <c r="PLH294" s="238"/>
      <c r="PLI294" s="216"/>
      <c r="PLJ294" s="239"/>
      <c r="PLK294" s="239"/>
      <c r="PLL294" s="101"/>
      <c r="PLM294" s="81"/>
      <c r="PLN294" s="81"/>
      <c r="PLO294" s="226"/>
      <c r="PLP294" s="69"/>
      <c r="PLQ294" s="240"/>
      <c r="PLR294" s="69"/>
      <c r="PLS294" s="241"/>
      <c r="PLT294" s="242"/>
      <c r="PLU294" s="69"/>
      <c r="PLV294" s="243"/>
      <c r="PLW294" s="69"/>
      <c r="PLX294" s="244"/>
      <c r="PLY294" s="69"/>
      <c r="PLZ294" s="228"/>
      <c r="PMA294" s="229"/>
      <c r="PMB294" s="230"/>
      <c r="PMC294" s="245"/>
      <c r="PMD294" s="230"/>
      <c r="PME294" s="231"/>
      <c r="PMF294" s="232"/>
      <c r="PMG294" s="233"/>
      <c r="PMH294" s="233"/>
      <c r="PMI294" s="69"/>
      <c r="PMJ294" s="154"/>
      <c r="PMK294" s="97"/>
      <c r="PML294" s="98"/>
      <c r="PMM294" s="97"/>
      <c r="PMN294" s="99"/>
      <c r="PMO294" s="225"/>
      <c r="PMP294" s="234"/>
      <c r="PMQ294" s="235"/>
      <c r="PMR294" s="236"/>
      <c r="PMS294" s="234"/>
      <c r="PMT294" s="237"/>
      <c r="PMU294" s="238"/>
      <c r="PMV294" s="216"/>
      <c r="PMW294" s="239"/>
      <c r="PMX294" s="239"/>
      <c r="PMY294" s="101"/>
      <c r="PMZ294" s="81"/>
      <c r="PNA294" s="81"/>
      <c r="PNB294" s="226"/>
      <c r="PNC294" s="69"/>
      <c r="PND294" s="240"/>
      <c r="PNE294" s="69"/>
      <c r="PNF294" s="241"/>
      <c r="PNG294" s="242"/>
      <c r="PNH294" s="69"/>
      <c r="PNI294" s="243"/>
      <c r="PNJ294" s="69"/>
      <c r="PNK294" s="244"/>
      <c r="PNL294" s="69"/>
      <c r="PNM294" s="228"/>
      <c r="PNN294" s="229"/>
      <c r="PNO294" s="230"/>
      <c r="PNP294" s="245"/>
      <c r="PNQ294" s="230"/>
      <c r="PNR294" s="231"/>
      <c r="PNS294" s="232"/>
      <c r="PNT294" s="233"/>
      <c r="PNU294" s="233"/>
      <c r="PNV294" s="69"/>
      <c r="PNW294" s="154"/>
      <c r="PNX294" s="97"/>
      <c r="PNY294" s="98"/>
      <c r="PNZ294" s="97"/>
      <c r="POA294" s="99"/>
      <c r="POB294" s="225"/>
      <c r="POC294" s="234"/>
      <c r="POD294" s="235"/>
      <c r="POE294" s="236"/>
      <c r="POF294" s="234"/>
      <c r="POG294" s="237"/>
      <c r="POH294" s="238"/>
      <c r="POI294" s="216"/>
      <c r="POJ294" s="239"/>
      <c r="POK294" s="239"/>
      <c r="POL294" s="101"/>
      <c r="POM294" s="81"/>
      <c r="PON294" s="81"/>
      <c r="POO294" s="226"/>
      <c r="POP294" s="69"/>
      <c r="POQ294" s="240"/>
      <c r="POR294" s="69"/>
      <c r="POS294" s="241"/>
      <c r="POT294" s="242"/>
      <c r="POU294" s="69"/>
      <c r="POV294" s="243"/>
      <c r="POW294" s="69"/>
      <c r="POX294" s="244"/>
      <c r="POY294" s="69"/>
      <c r="POZ294" s="228"/>
      <c r="PPA294" s="229"/>
      <c r="PPB294" s="230"/>
      <c r="PPC294" s="245"/>
      <c r="PPD294" s="230"/>
      <c r="PPE294" s="231"/>
      <c r="PPF294" s="232"/>
      <c r="PPG294" s="233"/>
      <c r="PPH294" s="233"/>
      <c r="PPI294" s="69"/>
      <c r="PPJ294" s="154"/>
      <c r="PPK294" s="97"/>
      <c r="PPL294" s="98"/>
      <c r="PPM294" s="97"/>
      <c r="PPN294" s="99"/>
      <c r="PPO294" s="225"/>
      <c r="PPP294" s="234"/>
      <c r="PPQ294" s="235"/>
      <c r="PPR294" s="236"/>
      <c r="PPS294" s="234"/>
      <c r="PPT294" s="237"/>
      <c r="PPU294" s="238"/>
      <c r="PPV294" s="216"/>
      <c r="PPW294" s="239"/>
      <c r="PPX294" s="239"/>
      <c r="PPY294" s="101"/>
      <c r="PPZ294" s="81"/>
      <c r="PQA294" s="81"/>
      <c r="PQB294" s="226"/>
      <c r="PQC294" s="69"/>
      <c r="PQD294" s="240"/>
      <c r="PQE294" s="69"/>
      <c r="PQF294" s="241"/>
      <c r="PQG294" s="242"/>
      <c r="PQH294" s="69"/>
      <c r="PQI294" s="243"/>
      <c r="PQJ294" s="69"/>
      <c r="PQK294" s="244"/>
      <c r="PQL294" s="69"/>
      <c r="PQM294" s="228"/>
      <c r="PQN294" s="229"/>
      <c r="PQO294" s="230"/>
      <c r="PQP294" s="245"/>
      <c r="PQQ294" s="230"/>
      <c r="PQR294" s="231"/>
      <c r="PQS294" s="232"/>
      <c r="PQT294" s="233"/>
      <c r="PQU294" s="233"/>
      <c r="PQV294" s="69"/>
      <c r="PQW294" s="154"/>
      <c r="PQX294" s="97"/>
      <c r="PQY294" s="98"/>
      <c r="PQZ294" s="97"/>
      <c r="PRA294" s="99"/>
      <c r="PRB294" s="225"/>
      <c r="PRC294" s="234"/>
      <c r="PRD294" s="235"/>
      <c r="PRE294" s="236"/>
      <c r="PRF294" s="234"/>
      <c r="PRG294" s="237"/>
      <c r="PRH294" s="238"/>
      <c r="PRI294" s="216"/>
      <c r="PRJ294" s="239"/>
      <c r="PRK294" s="239"/>
      <c r="PRL294" s="101"/>
      <c r="PRM294" s="81"/>
      <c r="PRN294" s="81"/>
      <c r="PRO294" s="226"/>
      <c r="PRP294" s="69"/>
      <c r="PRQ294" s="240"/>
      <c r="PRR294" s="69"/>
      <c r="PRS294" s="241"/>
      <c r="PRT294" s="242"/>
      <c r="PRU294" s="69"/>
      <c r="PRV294" s="243"/>
      <c r="PRW294" s="69"/>
      <c r="PRX294" s="244"/>
      <c r="PRY294" s="69"/>
      <c r="PRZ294" s="228"/>
      <c r="PSA294" s="229"/>
      <c r="PSB294" s="230"/>
      <c r="PSC294" s="245"/>
      <c r="PSD294" s="230"/>
      <c r="PSE294" s="231"/>
      <c r="PSF294" s="232"/>
      <c r="PSG294" s="233"/>
      <c r="PSH294" s="233"/>
      <c r="PSI294" s="69"/>
      <c r="PSJ294" s="154"/>
      <c r="PSK294" s="97"/>
      <c r="PSL294" s="98"/>
      <c r="PSM294" s="97"/>
      <c r="PSN294" s="99"/>
      <c r="PSO294" s="225"/>
      <c r="PSP294" s="234"/>
      <c r="PSQ294" s="235"/>
      <c r="PSR294" s="236"/>
      <c r="PSS294" s="234"/>
      <c r="PST294" s="237"/>
      <c r="PSU294" s="238"/>
      <c r="PSV294" s="216"/>
      <c r="PSW294" s="239"/>
      <c r="PSX294" s="239"/>
      <c r="PSY294" s="101"/>
      <c r="PSZ294" s="81"/>
      <c r="PTA294" s="81"/>
      <c r="PTB294" s="226"/>
      <c r="PTC294" s="69"/>
      <c r="PTD294" s="240"/>
      <c r="PTE294" s="69"/>
      <c r="PTF294" s="241"/>
      <c r="PTG294" s="242"/>
      <c r="PTH294" s="69"/>
      <c r="PTI294" s="243"/>
      <c r="PTJ294" s="69"/>
      <c r="PTK294" s="244"/>
      <c r="PTL294" s="69"/>
      <c r="PTM294" s="228"/>
      <c r="PTN294" s="229"/>
      <c r="PTO294" s="230"/>
      <c r="PTP294" s="245"/>
      <c r="PTQ294" s="230"/>
      <c r="PTR294" s="231"/>
      <c r="PTS294" s="232"/>
      <c r="PTT294" s="233"/>
      <c r="PTU294" s="233"/>
      <c r="PTV294" s="69"/>
      <c r="PTW294" s="154"/>
      <c r="PTX294" s="97"/>
      <c r="PTY294" s="98"/>
      <c r="PTZ294" s="97"/>
      <c r="PUA294" s="99"/>
      <c r="PUB294" s="225"/>
      <c r="PUC294" s="234"/>
      <c r="PUD294" s="235"/>
      <c r="PUE294" s="236"/>
      <c r="PUF294" s="234"/>
      <c r="PUG294" s="237"/>
      <c r="PUH294" s="238"/>
      <c r="PUI294" s="216"/>
      <c r="PUJ294" s="239"/>
      <c r="PUK294" s="239"/>
      <c r="PUL294" s="101"/>
      <c r="PUM294" s="81"/>
      <c r="PUN294" s="81"/>
      <c r="PUO294" s="226"/>
      <c r="PUP294" s="69"/>
      <c r="PUQ294" s="240"/>
      <c r="PUR294" s="69"/>
      <c r="PUS294" s="241"/>
      <c r="PUT294" s="242"/>
      <c r="PUU294" s="69"/>
      <c r="PUV294" s="243"/>
      <c r="PUW294" s="69"/>
      <c r="PUX294" s="244"/>
      <c r="PUY294" s="69"/>
      <c r="PUZ294" s="228"/>
      <c r="PVA294" s="229"/>
      <c r="PVB294" s="230"/>
      <c r="PVC294" s="245"/>
      <c r="PVD294" s="230"/>
      <c r="PVE294" s="231"/>
      <c r="PVF294" s="232"/>
      <c r="PVG294" s="233"/>
      <c r="PVH294" s="233"/>
      <c r="PVI294" s="69"/>
      <c r="PVJ294" s="154"/>
      <c r="PVK294" s="97"/>
      <c r="PVL294" s="98"/>
      <c r="PVM294" s="97"/>
      <c r="PVN294" s="99"/>
      <c r="PVO294" s="225"/>
      <c r="PVP294" s="234"/>
      <c r="PVQ294" s="235"/>
      <c r="PVR294" s="236"/>
      <c r="PVS294" s="234"/>
      <c r="PVT294" s="237"/>
      <c r="PVU294" s="238"/>
      <c r="PVV294" s="216"/>
      <c r="PVW294" s="239"/>
      <c r="PVX294" s="239"/>
      <c r="PVY294" s="101"/>
      <c r="PVZ294" s="81"/>
      <c r="PWA294" s="81"/>
      <c r="PWB294" s="226"/>
      <c r="PWC294" s="69"/>
      <c r="PWD294" s="240"/>
      <c r="PWE294" s="69"/>
      <c r="PWF294" s="241"/>
      <c r="PWG294" s="242"/>
      <c r="PWH294" s="69"/>
      <c r="PWI294" s="243"/>
      <c r="PWJ294" s="69"/>
      <c r="PWK294" s="244"/>
      <c r="PWL294" s="69"/>
      <c r="PWM294" s="228"/>
      <c r="PWN294" s="229"/>
      <c r="PWO294" s="230"/>
      <c r="PWP294" s="245"/>
      <c r="PWQ294" s="230"/>
      <c r="PWR294" s="231"/>
      <c r="PWS294" s="232"/>
      <c r="PWT294" s="233"/>
      <c r="PWU294" s="233"/>
      <c r="PWV294" s="69"/>
      <c r="PWW294" s="154"/>
      <c r="PWX294" s="97"/>
      <c r="PWY294" s="98"/>
      <c r="PWZ294" s="97"/>
      <c r="PXA294" s="99"/>
      <c r="PXB294" s="225"/>
      <c r="PXC294" s="234"/>
      <c r="PXD294" s="235"/>
      <c r="PXE294" s="236"/>
      <c r="PXF294" s="234"/>
      <c r="PXG294" s="237"/>
      <c r="PXH294" s="238"/>
      <c r="PXI294" s="216"/>
      <c r="PXJ294" s="239"/>
      <c r="PXK294" s="239"/>
      <c r="PXL294" s="101"/>
      <c r="PXM294" s="81"/>
      <c r="PXN294" s="81"/>
      <c r="PXO294" s="226"/>
      <c r="PXP294" s="69"/>
      <c r="PXQ294" s="240"/>
      <c r="PXR294" s="69"/>
      <c r="PXS294" s="241"/>
      <c r="PXT294" s="242"/>
      <c r="PXU294" s="69"/>
      <c r="PXV294" s="243"/>
      <c r="PXW294" s="69"/>
      <c r="PXX294" s="244"/>
      <c r="PXY294" s="69"/>
      <c r="PXZ294" s="228"/>
      <c r="PYA294" s="229"/>
      <c r="PYB294" s="230"/>
      <c r="PYC294" s="245"/>
      <c r="PYD294" s="230"/>
      <c r="PYE294" s="231"/>
      <c r="PYF294" s="232"/>
      <c r="PYG294" s="233"/>
      <c r="PYH294" s="233"/>
      <c r="PYI294" s="69"/>
      <c r="PYJ294" s="154"/>
      <c r="PYK294" s="97"/>
      <c r="PYL294" s="98"/>
      <c r="PYM294" s="97"/>
      <c r="PYN294" s="99"/>
      <c r="PYO294" s="225"/>
      <c r="PYP294" s="234"/>
      <c r="PYQ294" s="235"/>
      <c r="PYR294" s="236"/>
      <c r="PYS294" s="234"/>
      <c r="PYT294" s="237"/>
      <c r="PYU294" s="238"/>
      <c r="PYV294" s="216"/>
      <c r="PYW294" s="239"/>
      <c r="PYX294" s="239"/>
      <c r="PYY294" s="101"/>
      <c r="PYZ294" s="81"/>
      <c r="PZA294" s="81"/>
      <c r="PZB294" s="226"/>
      <c r="PZC294" s="69"/>
      <c r="PZD294" s="240"/>
      <c r="PZE294" s="69"/>
      <c r="PZF294" s="241"/>
      <c r="PZG294" s="242"/>
      <c r="PZH294" s="69"/>
      <c r="PZI294" s="243"/>
      <c r="PZJ294" s="69"/>
      <c r="PZK294" s="244"/>
      <c r="PZL294" s="69"/>
      <c r="PZM294" s="228"/>
      <c r="PZN294" s="229"/>
      <c r="PZO294" s="230"/>
      <c r="PZP294" s="245"/>
      <c r="PZQ294" s="230"/>
      <c r="PZR294" s="231"/>
      <c r="PZS294" s="232"/>
      <c r="PZT294" s="233"/>
      <c r="PZU294" s="233"/>
      <c r="PZV294" s="69"/>
      <c r="PZW294" s="154"/>
      <c r="PZX294" s="97"/>
      <c r="PZY294" s="98"/>
      <c r="PZZ294" s="97"/>
      <c r="QAA294" s="99"/>
      <c r="QAB294" s="225"/>
      <c r="QAC294" s="234"/>
      <c r="QAD294" s="235"/>
      <c r="QAE294" s="236"/>
      <c r="QAF294" s="234"/>
      <c r="QAG294" s="237"/>
      <c r="QAH294" s="238"/>
      <c r="QAI294" s="216"/>
      <c r="QAJ294" s="239"/>
      <c r="QAK294" s="239"/>
      <c r="QAL294" s="101"/>
      <c r="QAM294" s="81"/>
      <c r="QAN294" s="81"/>
      <c r="QAO294" s="226"/>
      <c r="QAP294" s="69"/>
      <c r="QAQ294" s="240"/>
      <c r="QAR294" s="69"/>
      <c r="QAS294" s="241"/>
      <c r="QAT294" s="242"/>
      <c r="QAU294" s="69"/>
      <c r="QAV294" s="243"/>
      <c r="QAW294" s="69"/>
      <c r="QAX294" s="244"/>
      <c r="QAY294" s="69"/>
      <c r="QAZ294" s="228"/>
      <c r="QBA294" s="229"/>
      <c r="QBB294" s="230"/>
      <c r="QBC294" s="245"/>
      <c r="QBD294" s="230"/>
      <c r="QBE294" s="231"/>
      <c r="QBF294" s="232"/>
      <c r="QBG294" s="233"/>
      <c r="QBH294" s="233"/>
      <c r="QBI294" s="69"/>
      <c r="QBJ294" s="154"/>
      <c r="QBK294" s="97"/>
      <c r="QBL294" s="98"/>
      <c r="QBM294" s="97"/>
      <c r="QBN294" s="99"/>
      <c r="QBO294" s="225"/>
      <c r="QBP294" s="234"/>
      <c r="QBQ294" s="235"/>
      <c r="QBR294" s="236"/>
      <c r="QBS294" s="234"/>
      <c r="QBT294" s="237"/>
      <c r="QBU294" s="238"/>
      <c r="QBV294" s="216"/>
      <c r="QBW294" s="239"/>
      <c r="QBX294" s="239"/>
      <c r="QBY294" s="101"/>
      <c r="QBZ294" s="81"/>
      <c r="QCA294" s="81"/>
      <c r="QCB294" s="226"/>
      <c r="QCC294" s="69"/>
      <c r="QCD294" s="240"/>
      <c r="QCE294" s="69"/>
      <c r="QCF294" s="241"/>
      <c r="QCG294" s="242"/>
      <c r="QCH294" s="69"/>
      <c r="QCI294" s="243"/>
      <c r="QCJ294" s="69"/>
      <c r="QCK294" s="244"/>
      <c r="QCL294" s="69"/>
      <c r="QCM294" s="228"/>
      <c r="QCN294" s="229"/>
      <c r="QCO294" s="230"/>
      <c r="QCP294" s="245"/>
      <c r="QCQ294" s="230"/>
      <c r="QCR294" s="231"/>
      <c r="QCS294" s="232"/>
      <c r="QCT294" s="233"/>
      <c r="QCU294" s="233"/>
      <c r="QCV294" s="69"/>
      <c r="QCW294" s="154"/>
      <c r="QCX294" s="97"/>
      <c r="QCY294" s="98"/>
      <c r="QCZ294" s="97"/>
      <c r="QDA294" s="99"/>
      <c r="QDB294" s="225"/>
      <c r="QDC294" s="234"/>
      <c r="QDD294" s="235"/>
      <c r="QDE294" s="236"/>
      <c r="QDF294" s="234"/>
      <c r="QDG294" s="237"/>
      <c r="QDH294" s="238"/>
      <c r="QDI294" s="216"/>
      <c r="QDJ294" s="239"/>
      <c r="QDK294" s="239"/>
      <c r="QDL294" s="101"/>
      <c r="QDM294" s="81"/>
      <c r="QDN294" s="81"/>
      <c r="QDO294" s="226"/>
      <c r="QDP294" s="69"/>
      <c r="QDQ294" s="240"/>
      <c r="QDR294" s="69"/>
      <c r="QDS294" s="241"/>
      <c r="QDT294" s="242"/>
      <c r="QDU294" s="69"/>
      <c r="QDV294" s="243"/>
      <c r="QDW294" s="69"/>
      <c r="QDX294" s="244"/>
      <c r="QDY294" s="69"/>
      <c r="QDZ294" s="228"/>
      <c r="QEA294" s="229"/>
      <c r="QEB294" s="230"/>
      <c r="QEC294" s="245"/>
      <c r="QED294" s="230"/>
      <c r="QEE294" s="231"/>
      <c r="QEF294" s="232"/>
      <c r="QEG294" s="233"/>
      <c r="QEH294" s="233"/>
      <c r="QEI294" s="69"/>
      <c r="QEJ294" s="154"/>
      <c r="QEK294" s="97"/>
      <c r="QEL294" s="98"/>
      <c r="QEM294" s="97"/>
      <c r="QEN294" s="99"/>
      <c r="QEO294" s="225"/>
      <c r="QEP294" s="234"/>
      <c r="QEQ294" s="235"/>
      <c r="QER294" s="236"/>
      <c r="QES294" s="234"/>
      <c r="QET294" s="237"/>
      <c r="QEU294" s="238"/>
      <c r="QEV294" s="216"/>
      <c r="QEW294" s="239"/>
      <c r="QEX294" s="239"/>
      <c r="QEY294" s="101"/>
      <c r="QEZ294" s="81"/>
      <c r="QFA294" s="81"/>
      <c r="QFB294" s="226"/>
      <c r="QFC294" s="69"/>
      <c r="QFD294" s="240"/>
      <c r="QFE294" s="69"/>
      <c r="QFF294" s="241"/>
      <c r="QFG294" s="242"/>
      <c r="QFH294" s="69"/>
      <c r="QFI294" s="243"/>
      <c r="QFJ294" s="69"/>
      <c r="QFK294" s="244"/>
      <c r="QFL294" s="69"/>
      <c r="QFM294" s="228"/>
      <c r="QFN294" s="229"/>
      <c r="QFO294" s="230"/>
      <c r="QFP294" s="245"/>
      <c r="QFQ294" s="230"/>
      <c r="QFR294" s="231"/>
      <c r="QFS294" s="232"/>
      <c r="QFT294" s="233"/>
      <c r="QFU294" s="233"/>
      <c r="QFV294" s="69"/>
      <c r="QFW294" s="154"/>
      <c r="QFX294" s="97"/>
      <c r="QFY294" s="98"/>
      <c r="QFZ294" s="97"/>
      <c r="QGA294" s="99"/>
      <c r="QGB294" s="225"/>
      <c r="QGC294" s="234"/>
      <c r="QGD294" s="235"/>
      <c r="QGE294" s="236"/>
      <c r="QGF294" s="234"/>
      <c r="QGG294" s="237"/>
      <c r="QGH294" s="238"/>
      <c r="QGI294" s="216"/>
      <c r="QGJ294" s="239"/>
      <c r="QGK294" s="239"/>
      <c r="QGL294" s="101"/>
      <c r="QGM294" s="81"/>
      <c r="QGN294" s="81"/>
      <c r="QGO294" s="226"/>
      <c r="QGP294" s="69"/>
      <c r="QGQ294" s="240"/>
      <c r="QGR294" s="69"/>
      <c r="QGS294" s="241"/>
      <c r="QGT294" s="242"/>
      <c r="QGU294" s="69"/>
      <c r="QGV294" s="243"/>
      <c r="QGW294" s="69"/>
      <c r="QGX294" s="244"/>
      <c r="QGY294" s="69"/>
      <c r="QGZ294" s="228"/>
      <c r="QHA294" s="229"/>
      <c r="QHB294" s="230"/>
      <c r="QHC294" s="245"/>
      <c r="QHD294" s="230"/>
      <c r="QHE294" s="231"/>
      <c r="QHF294" s="232"/>
      <c r="QHG294" s="233"/>
      <c r="QHH294" s="233"/>
      <c r="QHI294" s="69"/>
      <c r="QHJ294" s="154"/>
      <c r="QHK294" s="97"/>
      <c r="QHL294" s="98"/>
      <c r="QHM294" s="97"/>
      <c r="QHN294" s="99"/>
      <c r="QHO294" s="225"/>
      <c r="QHP294" s="234"/>
      <c r="QHQ294" s="235"/>
      <c r="QHR294" s="236"/>
      <c r="QHS294" s="234"/>
      <c r="QHT294" s="237"/>
      <c r="QHU294" s="238"/>
      <c r="QHV294" s="216"/>
      <c r="QHW294" s="239"/>
      <c r="QHX294" s="239"/>
      <c r="QHY294" s="101"/>
      <c r="QHZ294" s="81"/>
      <c r="QIA294" s="81"/>
      <c r="QIB294" s="226"/>
      <c r="QIC294" s="69"/>
      <c r="QID294" s="240"/>
      <c r="QIE294" s="69"/>
      <c r="QIF294" s="241"/>
      <c r="QIG294" s="242"/>
      <c r="QIH294" s="69"/>
      <c r="QII294" s="243"/>
      <c r="QIJ294" s="69"/>
      <c r="QIK294" s="244"/>
      <c r="QIL294" s="69"/>
      <c r="QIM294" s="228"/>
      <c r="QIN294" s="229"/>
      <c r="QIO294" s="230"/>
      <c r="QIP294" s="245"/>
      <c r="QIQ294" s="230"/>
      <c r="QIR294" s="231"/>
      <c r="QIS294" s="232"/>
      <c r="QIT294" s="233"/>
      <c r="QIU294" s="233"/>
      <c r="QIV294" s="69"/>
      <c r="QIW294" s="154"/>
      <c r="QIX294" s="97"/>
      <c r="QIY294" s="98"/>
      <c r="QIZ294" s="97"/>
      <c r="QJA294" s="99"/>
      <c r="QJB294" s="225"/>
      <c r="QJC294" s="234"/>
      <c r="QJD294" s="235"/>
      <c r="QJE294" s="236"/>
      <c r="QJF294" s="234"/>
      <c r="QJG294" s="237"/>
      <c r="QJH294" s="238"/>
      <c r="QJI294" s="216"/>
      <c r="QJJ294" s="239"/>
      <c r="QJK294" s="239"/>
      <c r="QJL294" s="101"/>
      <c r="QJM294" s="81"/>
      <c r="QJN294" s="81"/>
      <c r="QJO294" s="226"/>
      <c r="QJP294" s="69"/>
      <c r="QJQ294" s="240"/>
      <c r="QJR294" s="69"/>
      <c r="QJS294" s="241"/>
      <c r="QJT294" s="242"/>
      <c r="QJU294" s="69"/>
      <c r="QJV294" s="243"/>
      <c r="QJW294" s="69"/>
      <c r="QJX294" s="244"/>
      <c r="QJY294" s="69"/>
      <c r="QJZ294" s="228"/>
      <c r="QKA294" s="229"/>
      <c r="QKB294" s="230"/>
      <c r="QKC294" s="245"/>
      <c r="QKD294" s="230"/>
      <c r="QKE294" s="231"/>
      <c r="QKF294" s="232"/>
      <c r="QKG294" s="233"/>
      <c r="QKH294" s="233"/>
      <c r="QKI294" s="69"/>
      <c r="QKJ294" s="154"/>
      <c r="QKK294" s="97"/>
      <c r="QKL294" s="98"/>
      <c r="QKM294" s="97"/>
      <c r="QKN294" s="99"/>
      <c r="QKO294" s="225"/>
      <c r="QKP294" s="234"/>
      <c r="QKQ294" s="235"/>
      <c r="QKR294" s="236"/>
      <c r="QKS294" s="234"/>
      <c r="QKT294" s="237"/>
      <c r="QKU294" s="238"/>
      <c r="QKV294" s="216"/>
      <c r="QKW294" s="239"/>
      <c r="QKX294" s="239"/>
      <c r="QKY294" s="101"/>
      <c r="QKZ294" s="81"/>
      <c r="QLA294" s="81"/>
      <c r="QLB294" s="226"/>
      <c r="QLC294" s="69"/>
      <c r="QLD294" s="240"/>
      <c r="QLE294" s="69"/>
      <c r="QLF294" s="241"/>
      <c r="QLG294" s="242"/>
      <c r="QLH294" s="69"/>
      <c r="QLI294" s="243"/>
      <c r="QLJ294" s="69"/>
      <c r="QLK294" s="244"/>
      <c r="QLL294" s="69"/>
      <c r="QLM294" s="228"/>
      <c r="QLN294" s="229"/>
      <c r="QLO294" s="230"/>
      <c r="QLP294" s="245"/>
      <c r="QLQ294" s="230"/>
      <c r="QLR294" s="231"/>
      <c r="QLS294" s="232"/>
      <c r="QLT294" s="233"/>
      <c r="QLU294" s="233"/>
      <c r="QLV294" s="69"/>
      <c r="QLW294" s="154"/>
      <c r="QLX294" s="97"/>
      <c r="QLY294" s="98"/>
      <c r="QLZ294" s="97"/>
      <c r="QMA294" s="99"/>
      <c r="QMB294" s="225"/>
      <c r="QMC294" s="234"/>
      <c r="QMD294" s="235"/>
      <c r="QME294" s="236"/>
      <c r="QMF294" s="234"/>
      <c r="QMG294" s="237"/>
      <c r="QMH294" s="238"/>
      <c r="QMI294" s="216"/>
      <c r="QMJ294" s="239"/>
      <c r="QMK294" s="239"/>
      <c r="QML294" s="101"/>
      <c r="QMM294" s="81"/>
      <c r="QMN294" s="81"/>
      <c r="QMO294" s="226"/>
      <c r="QMP294" s="69"/>
      <c r="QMQ294" s="240"/>
      <c r="QMR294" s="69"/>
      <c r="QMS294" s="241"/>
      <c r="QMT294" s="242"/>
      <c r="QMU294" s="69"/>
      <c r="QMV294" s="243"/>
      <c r="QMW294" s="69"/>
      <c r="QMX294" s="244"/>
      <c r="QMY294" s="69"/>
      <c r="QMZ294" s="228"/>
      <c r="QNA294" s="229"/>
      <c r="QNB294" s="230"/>
      <c r="QNC294" s="245"/>
      <c r="QND294" s="230"/>
      <c r="QNE294" s="231"/>
      <c r="QNF294" s="232"/>
      <c r="QNG294" s="233"/>
      <c r="QNH294" s="233"/>
      <c r="QNI294" s="69"/>
      <c r="QNJ294" s="154"/>
      <c r="QNK294" s="97"/>
      <c r="QNL294" s="98"/>
      <c r="QNM294" s="97"/>
      <c r="QNN294" s="99"/>
      <c r="QNO294" s="225"/>
      <c r="QNP294" s="234"/>
      <c r="QNQ294" s="235"/>
      <c r="QNR294" s="236"/>
      <c r="QNS294" s="234"/>
      <c r="QNT294" s="237"/>
      <c r="QNU294" s="238"/>
      <c r="QNV294" s="216"/>
      <c r="QNW294" s="239"/>
      <c r="QNX294" s="239"/>
      <c r="QNY294" s="101"/>
      <c r="QNZ294" s="81"/>
      <c r="QOA294" s="81"/>
      <c r="QOB294" s="226"/>
      <c r="QOC294" s="69"/>
      <c r="QOD294" s="240"/>
      <c r="QOE294" s="69"/>
      <c r="QOF294" s="241"/>
      <c r="QOG294" s="242"/>
      <c r="QOH294" s="69"/>
      <c r="QOI294" s="243"/>
      <c r="QOJ294" s="69"/>
      <c r="QOK294" s="244"/>
      <c r="QOL294" s="69"/>
      <c r="QOM294" s="228"/>
      <c r="QON294" s="229"/>
      <c r="QOO294" s="230"/>
      <c r="QOP294" s="245"/>
      <c r="QOQ294" s="230"/>
      <c r="QOR294" s="231"/>
      <c r="QOS294" s="232"/>
      <c r="QOT294" s="233"/>
      <c r="QOU294" s="233"/>
      <c r="QOV294" s="69"/>
      <c r="QOW294" s="154"/>
      <c r="QOX294" s="97"/>
      <c r="QOY294" s="98"/>
      <c r="QOZ294" s="97"/>
      <c r="QPA294" s="99"/>
      <c r="QPB294" s="225"/>
      <c r="QPC294" s="234"/>
      <c r="QPD294" s="235"/>
      <c r="QPE294" s="236"/>
      <c r="QPF294" s="234"/>
      <c r="QPG294" s="237"/>
      <c r="QPH294" s="238"/>
      <c r="QPI294" s="216"/>
      <c r="QPJ294" s="239"/>
      <c r="QPK294" s="239"/>
      <c r="QPL294" s="101"/>
      <c r="QPM294" s="81"/>
      <c r="QPN294" s="81"/>
      <c r="QPO294" s="226"/>
      <c r="QPP294" s="69"/>
      <c r="QPQ294" s="240"/>
      <c r="QPR294" s="69"/>
      <c r="QPS294" s="241"/>
      <c r="QPT294" s="242"/>
      <c r="QPU294" s="69"/>
      <c r="QPV294" s="243"/>
      <c r="QPW294" s="69"/>
      <c r="QPX294" s="244"/>
      <c r="QPY294" s="69"/>
      <c r="QPZ294" s="228"/>
      <c r="QQA294" s="229"/>
      <c r="QQB294" s="230"/>
      <c r="QQC294" s="245"/>
      <c r="QQD294" s="230"/>
      <c r="QQE294" s="231"/>
      <c r="QQF294" s="232"/>
      <c r="QQG294" s="233"/>
      <c r="QQH294" s="233"/>
      <c r="QQI294" s="69"/>
      <c r="QQJ294" s="154"/>
      <c r="QQK294" s="97"/>
      <c r="QQL294" s="98"/>
      <c r="QQM294" s="97"/>
      <c r="QQN294" s="99"/>
      <c r="QQO294" s="225"/>
      <c r="QQP294" s="234"/>
      <c r="QQQ294" s="235"/>
      <c r="QQR294" s="236"/>
      <c r="QQS294" s="234"/>
      <c r="QQT294" s="237"/>
      <c r="QQU294" s="238"/>
      <c r="QQV294" s="216"/>
      <c r="QQW294" s="239"/>
      <c r="QQX294" s="239"/>
      <c r="QQY294" s="101"/>
      <c r="QQZ294" s="81"/>
      <c r="QRA294" s="81"/>
      <c r="QRB294" s="226"/>
      <c r="QRC294" s="69"/>
      <c r="QRD294" s="240"/>
      <c r="QRE294" s="69"/>
      <c r="QRF294" s="241"/>
      <c r="QRG294" s="242"/>
      <c r="QRH294" s="69"/>
      <c r="QRI294" s="243"/>
      <c r="QRJ294" s="69"/>
      <c r="QRK294" s="244"/>
      <c r="QRL294" s="69"/>
      <c r="QRM294" s="228"/>
      <c r="QRN294" s="229"/>
      <c r="QRO294" s="230"/>
      <c r="QRP294" s="245"/>
      <c r="QRQ294" s="230"/>
      <c r="QRR294" s="231"/>
      <c r="QRS294" s="232"/>
      <c r="QRT294" s="233"/>
      <c r="QRU294" s="233"/>
      <c r="QRV294" s="69"/>
      <c r="QRW294" s="154"/>
      <c r="QRX294" s="97"/>
      <c r="QRY294" s="98"/>
      <c r="QRZ294" s="97"/>
      <c r="QSA294" s="99"/>
      <c r="QSB294" s="225"/>
      <c r="QSC294" s="234"/>
      <c r="QSD294" s="235"/>
      <c r="QSE294" s="236"/>
      <c r="QSF294" s="234"/>
      <c r="QSG294" s="237"/>
      <c r="QSH294" s="238"/>
      <c r="QSI294" s="216"/>
      <c r="QSJ294" s="239"/>
      <c r="QSK294" s="239"/>
      <c r="QSL294" s="101"/>
      <c r="QSM294" s="81"/>
      <c r="QSN294" s="81"/>
      <c r="QSO294" s="226"/>
      <c r="QSP294" s="69"/>
      <c r="QSQ294" s="240"/>
      <c r="QSR294" s="69"/>
      <c r="QSS294" s="241"/>
      <c r="QST294" s="242"/>
      <c r="QSU294" s="69"/>
      <c r="QSV294" s="243"/>
      <c r="QSW294" s="69"/>
      <c r="QSX294" s="244"/>
      <c r="QSY294" s="69"/>
      <c r="QSZ294" s="228"/>
      <c r="QTA294" s="229"/>
      <c r="QTB294" s="230"/>
      <c r="QTC294" s="245"/>
      <c r="QTD294" s="230"/>
      <c r="QTE294" s="231"/>
      <c r="QTF294" s="232"/>
      <c r="QTG294" s="233"/>
      <c r="QTH294" s="233"/>
      <c r="QTI294" s="69"/>
      <c r="QTJ294" s="154"/>
      <c r="QTK294" s="97"/>
      <c r="QTL294" s="98"/>
      <c r="QTM294" s="97"/>
      <c r="QTN294" s="99"/>
      <c r="QTO294" s="225"/>
      <c r="QTP294" s="234"/>
      <c r="QTQ294" s="235"/>
      <c r="QTR294" s="236"/>
      <c r="QTS294" s="234"/>
      <c r="QTT294" s="237"/>
      <c r="QTU294" s="238"/>
      <c r="QTV294" s="216"/>
      <c r="QTW294" s="239"/>
      <c r="QTX294" s="239"/>
      <c r="QTY294" s="101"/>
      <c r="QTZ294" s="81"/>
      <c r="QUA294" s="81"/>
      <c r="QUB294" s="226"/>
      <c r="QUC294" s="69"/>
      <c r="QUD294" s="240"/>
      <c r="QUE294" s="69"/>
      <c r="QUF294" s="241"/>
      <c r="QUG294" s="242"/>
      <c r="QUH294" s="69"/>
      <c r="QUI294" s="243"/>
      <c r="QUJ294" s="69"/>
      <c r="QUK294" s="244"/>
      <c r="QUL294" s="69"/>
      <c r="QUM294" s="228"/>
      <c r="QUN294" s="229"/>
      <c r="QUO294" s="230"/>
      <c r="QUP294" s="245"/>
      <c r="QUQ294" s="230"/>
      <c r="QUR294" s="231"/>
      <c r="QUS294" s="232"/>
      <c r="QUT294" s="233"/>
      <c r="QUU294" s="233"/>
      <c r="QUV294" s="69"/>
      <c r="QUW294" s="154"/>
      <c r="QUX294" s="97"/>
      <c r="QUY294" s="98"/>
      <c r="QUZ294" s="97"/>
      <c r="QVA294" s="99"/>
      <c r="QVB294" s="225"/>
      <c r="QVC294" s="234"/>
      <c r="QVD294" s="235"/>
      <c r="QVE294" s="236"/>
      <c r="QVF294" s="234"/>
      <c r="QVG294" s="237"/>
      <c r="QVH294" s="238"/>
      <c r="QVI294" s="216"/>
      <c r="QVJ294" s="239"/>
      <c r="QVK294" s="239"/>
      <c r="QVL294" s="101"/>
      <c r="QVM294" s="81"/>
      <c r="QVN294" s="81"/>
      <c r="QVO294" s="226"/>
      <c r="QVP294" s="69"/>
      <c r="QVQ294" s="240"/>
      <c r="QVR294" s="69"/>
      <c r="QVS294" s="241"/>
      <c r="QVT294" s="242"/>
      <c r="QVU294" s="69"/>
      <c r="QVV294" s="243"/>
      <c r="QVW294" s="69"/>
      <c r="QVX294" s="244"/>
      <c r="QVY294" s="69"/>
      <c r="QVZ294" s="228"/>
      <c r="QWA294" s="229"/>
      <c r="QWB294" s="230"/>
      <c r="QWC294" s="245"/>
      <c r="QWD294" s="230"/>
      <c r="QWE294" s="231"/>
      <c r="QWF294" s="232"/>
      <c r="QWG294" s="233"/>
      <c r="QWH294" s="233"/>
      <c r="QWI294" s="69"/>
      <c r="QWJ294" s="154"/>
      <c r="QWK294" s="97"/>
      <c r="QWL294" s="98"/>
      <c r="QWM294" s="97"/>
      <c r="QWN294" s="99"/>
      <c r="QWO294" s="225"/>
      <c r="QWP294" s="234"/>
      <c r="QWQ294" s="235"/>
      <c r="QWR294" s="236"/>
      <c r="QWS294" s="234"/>
      <c r="QWT294" s="237"/>
      <c r="QWU294" s="238"/>
      <c r="QWV294" s="216"/>
      <c r="QWW294" s="239"/>
      <c r="QWX294" s="239"/>
      <c r="QWY294" s="101"/>
      <c r="QWZ294" s="81"/>
      <c r="QXA294" s="81"/>
      <c r="QXB294" s="226"/>
      <c r="QXC294" s="69"/>
      <c r="QXD294" s="240"/>
      <c r="QXE294" s="69"/>
      <c r="QXF294" s="241"/>
      <c r="QXG294" s="242"/>
      <c r="QXH294" s="69"/>
      <c r="QXI294" s="243"/>
      <c r="QXJ294" s="69"/>
      <c r="QXK294" s="244"/>
      <c r="QXL294" s="69"/>
      <c r="QXM294" s="228"/>
      <c r="QXN294" s="229"/>
      <c r="QXO294" s="230"/>
      <c r="QXP294" s="245"/>
      <c r="QXQ294" s="230"/>
      <c r="QXR294" s="231"/>
      <c r="QXS294" s="232"/>
      <c r="QXT294" s="233"/>
      <c r="QXU294" s="233"/>
      <c r="QXV294" s="69"/>
      <c r="QXW294" s="154"/>
      <c r="QXX294" s="97"/>
      <c r="QXY294" s="98"/>
      <c r="QXZ294" s="97"/>
      <c r="QYA294" s="99"/>
      <c r="QYB294" s="225"/>
      <c r="QYC294" s="234"/>
      <c r="QYD294" s="235"/>
      <c r="QYE294" s="236"/>
      <c r="QYF294" s="234"/>
      <c r="QYG294" s="237"/>
      <c r="QYH294" s="238"/>
      <c r="QYI294" s="216"/>
      <c r="QYJ294" s="239"/>
      <c r="QYK294" s="239"/>
      <c r="QYL294" s="101"/>
      <c r="QYM294" s="81"/>
      <c r="QYN294" s="81"/>
      <c r="QYO294" s="226"/>
      <c r="QYP294" s="69"/>
      <c r="QYQ294" s="240"/>
      <c r="QYR294" s="69"/>
      <c r="QYS294" s="241"/>
      <c r="QYT294" s="242"/>
      <c r="QYU294" s="69"/>
      <c r="QYV294" s="243"/>
      <c r="QYW294" s="69"/>
      <c r="QYX294" s="244"/>
      <c r="QYY294" s="69"/>
      <c r="QYZ294" s="228"/>
      <c r="QZA294" s="229"/>
      <c r="QZB294" s="230"/>
      <c r="QZC294" s="245"/>
      <c r="QZD294" s="230"/>
      <c r="QZE294" s="231"/>
      <c r="QZF294" s="232"/>
      <c r="QZG294" s="233"/>
      <c r="QZH294" s="233"/>
      <c r="QZI294" s="69"/>
      <c r="QZJ294" s="154"/>
      <c r="QZK294" s="97"/>
      <c r="QZL294" s="98"/>
      <c r="QZM294" s="97"/>
      <c r="QZN294" s="99"/>
      <c r="QZO294" s="225"/>
      <c r="QZP294" s="234"/>
      <c r="QZQ294" s="235"/>
      <c r="QZR294" s="236"/>
      <c r="QZS294" s="234"/>
      <c r="QZT294" s="237"/>
      <c r="QZU294" s="238"/>
      <c r="QZV294" s="216"/>
      <c r="QZW294" s="239"/>
      <c r="QZX294" s="239"/>
      <c r="QZY294" s="101"/>
      <c r="QZZ294" s="81"/>
      <c r="RAA294" s="81"/>
      <c r="RAB294" s="226"/>
      <c r="RAC294" s="69"/>
      <c r="RAD294" s="240"/>
      <c r="RAE294" s="69"/>
      <c r="RAF294" s="241"/>
      <c r="RAG294" s="242"/>
      <c r="RAH294" s="69"/>
      <c r="RAI294" s="243"/>
      <c r="RAJ294" s="69"/>
      <c r="RAK294" s="244"/>
      <c r="RAL294" s="69"/>
      <c r="RAM294" s="228"/>
      <c r="RAN294" s="229"/>
      <c r="RAO294" s="230"/>
      <c r="RAP294" s="245"/>
      <c r="RAQ294" s="230"/>
      <c r="RAR294" s="231"/>
      <c r="RAS294" s="232"/>
      <c r="RAT294" s="233"/>
      <c r="RAU294" s="233"/>
      <c r="RAV294" s="69"/>
      <c r="RAW294" s="154"/>
      <c r="RAX294" s="97"/>
      <c r="RAY294" s="98"/>
      <c r="RAZ294" s="97"/>
      <c r="RBA294" s="99"/>
      <c r="RBB294" s="225"/>
      <c r="RBC294" s="234"/>
      <c r="RBD294" s="235"/>
      <c r="RBE294" s="236"/>
      <c r="RBF294" s="234"/>
      <c r="RBG294" s="237"/>
      <c r="RBH294" s="238"/>
      <c r="RBI294" s="216"/>
      <c r="RBJ294" s="239"/>
      <c r="RBK294" s="239"/>
      <c r="RBL294" s="101"/>
      <c r="RBM294" s="81"/>
      <c r="RBN294" s="81"/>
      <c r="RBO294" s="226"/>
      <c r="RBP294" s="69"/>
      <c r="RBQ294" s="240"/>
      <c r="RBR294" s="69"/>
      <c r="RBS294" s="241"/>
      <c r="RBT294" s="242"/>
      <c r="RBU294" s="69"/>
      <c r="RBV294" s="243"/>
      <c r="RBW294" s="69"/>
      <c r="RBX294" s="244"/>
      <c r="RBY294" s="69"/>
      <c r="RBZ294" s="228"/>
      <c r="RCA294" s="229"/>
      <c r="RCB294" s="230"/>
      <c r="RCC294" s="245"/>
      <c r="RCD294" s="230"/>
      <c r="RCE294" s="231"/>
      <c r="RCF294" s="232"/>
      <c r="RCG294" s="233"/>
      <c r="RCH294" s="233"/>
      <c r="RCI294" s="69"/>
      <c r="RCJ294" s="154"/>
      <c r="RCK294" s="97"/>
      <c r="RCL294" s="98"/>
      <c r="RCM294" s="97"/>
      <c r="RCN294" s="99"/>
      <c r="RCO294" s="225"/>
      <c r="RCP294" s="234"/>
      <c r="RCQ294" s="235"/>
      <c r="RCR294" s="236"/>
      <c r="RCS294" s="234"/>
      <c r="RCT294" s="237"/>
      <c r="RCU294" s="238"/>
      <c r="RCV294" s="216"/>
      <c r="RCW294" s="239"/>
      <c r="RCX294" s="239"/>
      <c r="RCY294" s="101"/>
      <c r="RCZ294" s="81"/>
      <c r="RDA294" s="81"/>
      <c r="RDB294" s="226"/>
      <c r="RDC294" s="69"/>
      <c r="RDD294" s="240"/>
      <c r="RDE294" s="69"/>
      <c r="RDF294" s="241"/>
      <c r="RDG294" s="242"/>
      <c r="RDH294" s="69"/>
      <c r="RDI294" s="243"/>
      <c r="RDJ294" s="69"/>
      <c r="RDK294" s="244"/>
      <c r="RDL294" s="69"/>
      <c r="RDM294" s="228"/>
      <c r="RDN294" s="229"/>
      <c r="RDO294" s="230"/>
      <c r="RDP294" s="245"/>
      <c r="RDQ294" s="230"/>
      <c r="RDR294" s="231"/>
      <c r="RDS294" s="232"/>
      <c r="RDT294" s="233"/>
      <c r="RDU294" s="233"/>
      <c r="RDV294" s="69"/>
      <c r="RDW294" s="154"/>
      <c r="RDX294" s="97"/>
      <c r="RDY294" s="98"/>
      <c r="RDZ294" s="97"/>
      <c r="REA294" s="99"/>
      <c r="REB294" s="225"/>
      <c r="REC294" s="234"/>
      <c r="RED294" s="235"/>
      <c r="REE294" s="236"/>
      <c r="REF294" s="234"/>
      <c r="REG294" s="237"/>
      <c r="REH294" s="238"/>
      <c r="REI294" s="216"/>
      <c r="REJ294" s="239"/>
      <c r="REK294" s="239"/>
      <c r="REL294" s="101"/>
      <c r="REM294" s="81"/>
      <c r="REN294" s="81"/>
      <c r="REO294" s="226"/>
      <c r="REP294" s="69"/>
      <c r="REQ294" s="240"/>
      <c r="RER294" s="69"/>
      <c r="RES294" s="241"/>
      <c r="RET294" s="242"/>
      <c r="REU294" s="69"/>
      <c r="REV294" s="243"/>
      <c r="REW294" s="69"/>
      <c r="REX294" s="244"/>
      <c r="REY294" s="69"/>
      <c r="REZ294" s="228"/>
      <c r="RFA294" s="229"/>
      <c r="RFB294" s="230"/>
      <c r="RFC294" s="245"/>
      <c r="RFD294" s="230"/>
      <c r="RFE294" s="231"/>
      <c r="RFF294" s="232"/>
      <c r="RFG294" s="233"/>
      <c r="RFH294" s="233"/>
      <c r="RFI294" s="69"/>
      <c r="RFJ294" s="154"/>
      <c r="RFK294" s="97"/>
      <c r="RFL294" s="98"/>
      <c r="RFM294" s="97"/>
      <c r="RFN294" s="99"/>
      <c r="RFO294" s="225"/>
      <c r="RFP294" s="234"/>
      <c r="RFQ294" s="235"/>
      <c r="RFR294" s="236"/>
      <c r="RFS294" s="234"/>
      <c r="RFT294" s="237"/>
      <c r="RFU294" s="238"/>
      <c r="RFV294" s="216"/>
      <c r="RFW294" s="239"/>
      <c r="RFX294" s="239"/>
      <c r="RFY294" s="101"/>
      <c r="RFZ294" s="81"/>
      <c r="RGA294" s="81"/>
      <c r="RGB294" s="226"/>
      <c r="RGC294" s="69"/>
      <c r="RGD294" s="240"/>
      <c r="RGE294" s="69"/>
      <c r="RGF294" s="241"/>
      <c r="RGG294" s="242"/>
      <c r="RGH294" s="69"/>
      <c r="RGI294" s="243"/>
      <c r="RGJ294" s="69"/>
      <c r="RGK294" s="244"/>
      <c r="RGL294" s="69"/>
      <c r="RGM294" s="228"/>
      <c r="RGN294" s="229"/>
      <c r="RGO294" s="230"/>
      <c r="RGP294" s="245"/>
      <c r="RGQ294" s="230"/>
      <c r="RGR294" s="231"/>
      <c r="RGS294" s="232"/>
      <c r="RGT294" s="233"/>
      <c r="RGU294" s="233"/>
      <c r="RGV294" s="69"/>
      <c r="RGW294" s="154"/>
      <c r="RGX294" s="97"/>
      <c r="RGY294" s="98"/>
      <c r="RGZ294" s="97"/>
      <c r="RHA294" s="99"/>
      <c r="RHB294" s="225"/>
      <c r="RHC294" s="234"/>
      <c r="RHD294" s="235"/>
      <c r="RHE294" s="236"/>
      <c r="RHF294" s="234"/>
      <c r="RHG294" s="237"/>
      <c r="RHH294" s="238"/>
      <c r="RHI294" s="216"/>
      <c r="RHJ294" s="239"/>
      <c r="RHK294" s="239"/>
      <c r="RHL294" s="101"/>
      <c r="RHM294" s="81"/>
      <c r="RHN294" s="81"/>
      <c r="RHO294" s="226"/>
      <c r="RHP294" s="69"/>
      <c r="RHQ294" s="240"/>
      <c r="RHR294" s="69"/>
      <c r="RHS294" s="241"/>
      <c r="RHT294" s="242"/>
      <c r="RHU294" s="69"/>
      <c r="RHV294" s="243"/>
      <c r="RHW294" s="69"/>
      <c r="RHX294" s="244"/>
      <c r="RHY294" s="69"/>
      <c r="RHZ294" s="228"/>
      <c r="RIA294" s="229"/>
      <c r="RIB294" s="230"/>
      <c r="RIC294" s="245"/>
      <c r="RID294" s="230"/>
      <c r="RIE294" s="231"/>
      <c r="RIF294" s="232"/>
      <c r="RIG294" s="233"/>
      <c r="RIH294" s="233"/>
      <c r="RII294" s="69"/>
      <c r="RIJ294" s="154"/>
      <c r="RIK294" s="97"/>
      <c r="RIL294" s="98"/>
      <c r="RIM294" s="97"/>
      <c r="RIN294" s="99"/>
      <c r="RIO294" s="225"/>
      <c r="RIP294" s="234"/>
      <c r="RIQ294" s="235"/>
      <c r="RIR294" s="236"/>
      <c r="RIS294" s="234"/>
      <c r="RIT294" s="237"/>
      <c r="RIU294" s="238"/>
      <c r="RIV294" s="216"/>
      <c r="RIW294" s="239"/>
      <c r="RIX294" s="239"/>
      <c r="RIY294" s="101"/>
      <c r="RIZ294" s="81"/>
      <c r="RJA294" s="81"/>
      <c r="RJB294" s="226"/>
      <c r="RJC294" s="69"/>
      <c r="RJD294" s="240"/>
      <c r="RJE294" s="69"/>
      <c r="RJF294" s="241"/>
      <c r="RJG294" s="242"/>
      <c r="RJH294" s="69"/>
      <c r="RJI294" s="243"/>
      <c r="RJJ294" s="69"/>
      <c r="RJK294" s="244"/>
      <c r="RJL294" s="69"/>
      <c r="RJM294" s="228"/>
      <c r="RJN294" s="229"/>
      <c r="RJO294" s="230"/>
      <c r="RJP294" s="245"/>
      <c r="RJQ294" s="230"/>
      <c r="RJR294" s="231"/>
      <c r="RJS294" s="232"/>
      <c r="RJT294" s="233"/>
      <c r="RJU294" s="233"/>
      <c r="RJV294" s="69"/>
      <c r="RJW294" s="154"/>
      <c r="RJX294" s="97"/>
      <c r="RJY294" s="98"/>
      <c r="RJZ294" s="97"/>
      <c r="RKA294" s="99"/>
      <c r="RKB294" s="225"/>
      <c r="RKC294" s="234"/>
      <c r="RKD294" s="235"/>
      <c r="RKE294" s="236"/>
      <c r="RKF294" s="234"/>
      <c r="RKG294" s="237"/>
      <c r="RKH294" s="238"/>
      <c r="RKI294" s="216"/>
      <c r="RKJ294" s="239"/>
      <c r="RKK294" s="239"/>
      <c r="RKL294" s="101"/>
      <c r="RKM294" s="81"/>
      <c r="RKN294" s="81"/>
      <c r="RKO294" s="226"/>
      <c r="RKP294" s="69"/>
      <c r="RKQ294" s="240"/>
      <c r="RKR294" s="69"/>
      <c r="RKS294" s="241"/>
      <c r="RKT294" s="242"/>
      <c r="RKU294" s="69"/>
      <c r="RKV294" s="243"/>
      <c r="RKW294" s="69"/>
      <c r="RKX294" s="244"/>
      <c r="RKY294" s="69"/>
      <c r="RKZ294" s="228"/>
      <c r="RLA294" s="229"/>
      <c r="RLB294" s="230"/>
      <c r="RLC294" s="245"/>
      <c r="RLD294" s="230"/>
      <c r="RLE294" s="231"/>
      <c r="RLF294" s="232"/>
      <c r="RLG294" s="233"/>
      <c r="RLH294" s="233"/>
      <c r="RLI294" s="69"/>
      <c r="RLJ294" s="154"/>
      <c r="RLK294" s="97"/>
      <c r="RLL294" s="98"/>
      <c r="RLM294" s="97"/>
      <c r="RLN294" s="99"/>
      <c r="RLO294" s="225"/>
      <c r="RLP294" s="234"/>
      <c r="RLQ294" s="235"/>
      <c r="RLR294" s="236"/>
      <c r="RLS294" s="234"/>
      <c r="RLT294" s="237"/>
      <c r="RLU294" s="238"/>
      <c r="RLV294" s="216"/>
      <c r="RLW294" s="239"/>
      <c r="RLX294" s="239"/>
      <c r="RLY294" s="101"/>
      <c r="RLZ294" s="81"/>
      <c r="RMA294" s="81"/>
      <c r="RMB294" s="226"/>
      <c r="RMC294" s="69"/>
      <c r="RMD294" s="240"/>
      <c r="RME294" s="69"/>
      <c r="RMF294" s="241"/>
      <c r="RMG294" s="242"/>
      <c r="RMH294" s="69"/>
      <c r="RMI294" s="243"/>
      <c r="RMJ294" s="69"/>
      <c r="RMK294" s="244"/>
      <c r="RML294" s="69"/>
      <c r="RMM294" s="228"/>
      <c r="RMN294" s="229"/>
      <c r="RMO294" s="230"/>
      <c r="RMP294" s="245"/>
      <c r="RMQ294" s="230"/>
      <c r="RMR294" s="231"/>
      <c r="RMS294" s="232"/>
      <c r="RMT294" s="233"/>
      <c r="RMU294" s="233"/>
      <c r="RMV294" s="69"/>
      <c r="RMW294" s="154"/>
      <c r="RMX294" s="97"/>
      <c r="RMY294" s="98"/>
      <c r="RMZ294" s="97"/>
      <c r="RNA294" s="99"/>
      <c r="RNB294" s="225"/>
      <c r="RNC294" s="234"/>
      <c r="RND294" s="235"/>
      <c r="RNE294" s="236"/>
      <c r="RNF294" s="234"/>
      <c r="RNG294" s="237"/>
      <c r="RNH294" s="238"/>
      <c r="RNI294" s="216"/>
      <c r="RNJ294" s="239"/>
      <c r="RNK294" s="239"/>
      <c r="RNL294" s="101"/>
      <c r="RNM294" s="81"/>
      <c r="RNN294" s="81"/>
      <c r="RNO294" s="226"/>
      <c r="RNP294" s="69"/>
      <c r="RNQ294" s="240"/>
      <c r="RNR294" s="69"/>
      <c r="RNS294" s="241"/>
      <c r="RNT294" s="242"/>
      <c r="RNU294" s="69"/>
      <c r="RNV294" s="243"/>
      <c r="RNW294" s="69"/>
      <c r="RNX294" s="244"/>
      <c r="RNY294" s="69"/>
      <c r="RNZ294" s="228"/>
      <c r="ROA294" s="229"/>
      <c r="ROB294" s="230"/>
      <c r="ROC294" s="245"/>
      <c r="ROD294" s="230"/>
      <c r="ROE294" s="231"/>
      <c r="ROF294" s="232"/>
      <c r="ROG294" s="233"/>
      <c r="ROH294" s="233"/>
      <c r="ROI294" s="69"/>
      <c r="ROJ294" s="154"/>
      <c r="ROK294" s="97"/>
      <c r="ROL294" s="98"/>
      <c r="ROM294" s="97"/>
      <c r="RON294" s="99"/>
      <c r="ROO294" s="225"/>
      <c r="ROP294" s="234"/>
      <c r="ROQ294" s="235"/>
      <c r="ROR294" s="236"/>
      <c r="ROS294" s="234"/>
      <c r="ROT294" s="237"/>
      <c r="ROU294" s="238"/>
      <c r="ROV294" s="216"/>
      <c r="ROW294" s="239"/>
      <c r="ROX294" s="239"/>
      <c r="ROY294" s="101"/>
      <c r="ROZ294" s="81"/>
      <c r="RPA294" s="81"/>
      <c r="RPB294" s="226"/>
      <c r="RPC294" s="69"/>
      <c r="RPD294" s="240"/>
      <c r="RPE294" s="69"/>
      <c r="RPF294" s="241"/>
      <c r="RPG294" s="242"/>
      <c r="RPH294" s="69"/>
      <c r="RPI294" s="243"/>
      <c r="RPJ294" s="69"/>
      <c r="RPK294" s="244"/>
      <c r="RPL294" s="69"/>
      <c r="RPM294" s="228"/>
      <c r="RPN294" s="229"/>
      <c r="RPO294" s="230"/>
      <c r="RPP294" s="245"/>
      <c r="RPQ294" s="230"/>
      <c r="RPR294" s="231"/>
      <c r="RPS294" s="232"/>
      <c r="RPT294" s="233"/>
      <c r="RPU294" s="233"/>
      <c r="RPV294" s="69"/>
      <c r="RPW294" s="154"/>
      <c r="RPX294" s="97"/>
      <c r="RPY294" s="98"/>
      <c r="RPZ294" s="97"/>
      <c r="RQA294" s="99"/>
      <c r="RQB294" s="225"/>
      <c r="RQC294" s="234"/>
      <c r="RQD294" s="235"/>
      <c r="RQE294" s="236"/>
      <c r="RQF294" s="234"/>
      <c r="RQG294" s="237"/>
      <c r="RQH294" s="238"/>
      <c r="RQI294" s="216"/>
      <c r="RQJ294" s="239"/>
      <c r="RQK294" s="239"/>
      <c r="RQL294" s="101"/>
      <c r="RQM294" s="81"/>
      <c r="RQN294" s="81"/>
      <c r="RQO294" s="226"/>
      <c r="RQP294" s="69"/>
      <c r="RQQ294" s="240"/>
      <c r="RQR294" s="69"/>
      <c r="RQS294" s="241"/>
      <c r="RQT294" s="242"/>
      <c r="RQU294" s="69"/>
      <c r="RQV294" s="243"/>
      <c r="RQW294" s="69"/>
      <c r="RQX294" s="244"/>
      <c r="RQY294" s="69"/>
      <c r="RQZ294" s="228"/>
      <c r="RRA294" s="229"/>
      <c r="RRB294" s="230"/>
      <c r="RRC294" s="245"/>
      <c r="RRD294" s="230"/>
      <c r="RRE294" s="231"/>
      <c r="RRF294" s="232"/>
      <c r="RRG294" s="233"/>
      <c r="RRH294" s="233"/>
      <c r="RRI294" s="69"/>
      <c r="RRJ294" s="154"/>
      <c r="RRK294" s="97"/>
      <c r="RRL294" s="98"/>
      <c r="RRM294" s="97"/>
      <c r="RRN294" s="99"/>
      <c r="RRO294" s="225"/>
      <c r="RRP294" s="234"/>
      <c r="RRQ294" s="235"/>
      <c r="RRR294" s="236"/>
      <c r="RRS294" s="234"/>
      <c r="RRT294" s="237"/>
      <c r="RRU294" s="238"/>
      <c r="RRV294" s="216"/>
      <c r="RRW294" s="239"/>
      <c r="RRX294" s="239"/>
      <c r="RRY294" s="101"/>
      <c r="RRZ294" s="81"/>
      <c r="RSA294" s="81"/>
      <c r="RSB294" s="226"/>
      <c r="RSC294" s="69"/>
      <c r="RSD294" s="240"/>
      <c r="RSE294" s="69"/>
      <c r="RSF294" s="241"/>
      <c r="RSG294" s="242"/>
      <c r="RSH294" s="69"/>
      <c r="RSI294" s="243"/>
      <c r="RSJ294" s="69"/>
      <c r="RSK294" s="244"/>
      <c r="RSL294" s="69"/>
      <c r="RSM294" s="228"/>
      <c r="RSN294" s="229"/>
      <c r="RSO294" s="230"/>
      <c r="RSP294" s="245"/>
      <c r="RSQ294" s="230"/>
      <c r="RSR294" s="231"/>
      <c r="RSS294" s="232"/>
      <c r="RST294" s="233"/>
      <c r="RSU294" s="233"/>
      <c r="RSV294" s="69"/>
      <c r="RSW294" s="154"/>
      <c r="RSX294" s="97"/>
      <c r="RSY294" s="98"/>
      <c r="RSZ294" s="97"/>
      <c r="RTA294" s="99"/>
      <c r="RTB294" s="225"/>
      <c r="RTC294" s="234"/>
      <c r="RTD294" s="235"/>
      <c r="RTE294" s="236"/>
      <c r="RTF294" s="234"/>
      <c r="RTG294" s="237"/>
      <c r="RTH294" s="238"/>
      <c r="RTI294" s="216"/>
      <c r="RTJ294" s="239"/>
      <c r="RTK294" s="239"/>
      <c r="RTL294" s="101"/>
      <c r="RTM294" s="81"/>
      <c r="RTN294" s="81"/>
      <c r="RTO294" s="226"/>
      <c r="RTP294" s="69"/>
      <c r="RTQ294" s="240"/>
      <c r="RTR294" s="69"/>
      <c r="RTS294" s="241"/>
      <c r="RTT294" s="242"/>
      <c r="RTU294" s="69"/>
      <c r="RTV294" s="243"/>
      <c r="RTW294" s="69"/>
      <c r="RTX294" s="244"/>
      <c r="RTY294" s="69"/>
      <c r="RTZ294" s="228"/>
      <c r="RUA294" s="229"/>
      <c r="RUB294" s="230"/>
      <c r="RUC294" s="245"/>
      <c r="RUD294" s="230"/>
      <c r="RUE294" s="231"/>
      <c r="RUF294" s="232"/>
      <c r="RUG294" s="233"/>
      <c r="RUH294" s="233"/>
      <c r="RUI294" s="69"/>
      <c r="RUJ294" s="154"/>
      <c r="RUK294" s="97"/>
      <c r="RUL294" s="98"/>
      <c r="RUM294" s="97"/>
      <c r="RUN294" s="99"/>
      <c r="RUO294" s="225"/>
      <c r="RUP294" s="234"/>
      <c r="RUQ294" s="235"/>
      <c r="RUR294" s="236"/>
      <c r="RUS294" s="234"/>
      <c r="RUT294" s="237"/>
      <c r="RUU294" s="238"/>
      <c r="RUV294" s="216"/>
      <c r="RUW294" s="239"/>
      <c r="RUX294" s="239"/>
      <c r="RUY294" s="101"/>
      <c r="RUZ294" s="81"/>
      <c r="RVA294" s="81"/>
      <c r="RVB294" s="226"/>
      <c r="RVC294" s="69"/>
      <c r="RVD294" s="240"/>
      <c r="RVE294" s="69"/>
      <c r="RVF294" s="241"/>
      <c r="RVG294" s="242"/>
      <c r="RVH294" s="69"/>
      <c r="RVI294" s="243"/>
      <c r="RVJ294" s="69"/>
      <c r="RVK294" s="244"/>
      <c r="RVL294" s="69"/>
      <c r="RVM294" s="228"/>
      <c r="RVN294" s="229"/>
      <c r="RVO294" s="230"/>
      <c r="RVP294" s="245"/>
      <c r="RVQ294" s="230"/>
      <c r="RVR294" s="231"/>
      <c r="RVS294" s="232"/>
      <c r="RVT294" s="233"/>
      <c r="RVU294" s="233"/>
      <c r="RVV294" s="69"/>
      <c r="RVW294" s="154"/>
      <c r="RVX294" s="97"/>
      <c r="RVY294" s="98"/>
      <c r="RVZ294" s="97"/>
      <c r="RWA294" s="99"/>
      <c r="RWB294" s="225"/>
      <c r="RWC294" s="234"/>
      <c r="RWD294" s="235"/>
      <c r="RWE294" s="236"/>
      <c r="RWF294" s="234"/>
      <c r="RWG294" s="237"/>
      <c r="RWH294" s="238"/>
      <c r="RWI294" s="216"/>
      <c r="RWJ294" s="239"/>
      <c r="RWK294" s="239"/>
      <c r="RWL294" s="101"/>
      <c r="RWM294" s="81"/>
      <c r="RWN294" s="81"/>
      <c r="RWO294" s="226"/>
      <c r="RWP294" s="69"/>
      <c r="RWQ294" s="240"/>
      <c r="RWR294" s="69"/>
      <c r="RWS294" s="241"/>
      <c r="RWT294" s="242"/>
      <c r="RWU294" s="69"/>
      <c r="RWV294" s="243"/>
      <c r="RWW294" s="69"/>
      <c r="RWX294" s="244"/>
      <c r="RWY294" s="69"/>
      <c r="RWZ294" s="228"/>
      <c r="RXA294" s="229"/>
      <c r="RXB294" s="230"/>
      <c r="RXC294" s="245"/>
      <c r="RXD294" s="230"/>
      <c r="RXE294" s="231"/>
      <c r="RXF294" s="232"/>
      <c r="RXG294" s="233"/>
      <c r="RXH294" s="233"/>
      <c r="RXI294" s="69"/>
      <c r="RXJ294" s="154"/>
      <c r="RXK294" s="97"/>
      <c r="RXL294" s="98"/>
      <c r="RXM294" s="97"/>
      <c r="RXN294" s="99"/>
      <c r="RXO294" s="225"/>
      <c r="RXP294" s="234"/>
      <c r="RXQ294" s="235"/>
      <c r="RXR294" s="236"/>
      <c r="RXS294" s="234"/>
      <c r="RXT294" s="237"/>
      <c r="RXU294" s="238"/>
      <c r="RXV294" s="216"/>
      <c r="RXW294" s="239"/>
      <c r="RXX294" s="239"/>
      <c r="RXY294" s="101"/>
      <c r="RXZ294" s="81"/>
      <c r="RYA294" s="81"/>
      <c r="RYB294" s="226"/>
      <c r="RYC294" s="69"/>
      <c r="RYD294" s="240"/>
      <c r="RYE294" s="69"/>
      <c r="RYF294" s="241"/>
      <c r="RYG294" s="242"/>
      <c r="RYH294" s="69"/>
      <c r="RYI294" s="243"/>
      <c r="RYJ294" s="69"/>
      <c r="RYK294" s="244"/>
      <c r="RYL294" s="69"/>
      <c r="RYM294" s="228"/>
      <c r="RYN294" s="229"/>
      <c r="RYO294" s="230"/>
      <c r="RYP294" s="245"/>
      <c r="RYQ294" s="230"/>
      <c r="RYR294" s="231"/>
      <c r="RYS294" s="232"/>
      <c r="RYT294" s="233"/>
      <c r="RYU294" s="233"/>
      <c r="RYV294" s="69"/>
      <c r="RYW294" s="154"/>
      <c r="RYX294" s="97"/>
      <c r="RYY294" s="98"/>
      <c r="RYZ294" s="97"/>
      <c r="RZA294" s="99"/>
      <c r="RZB294" s="225"/>
      <c r="RZC294" s="234"/>
      <c r="RZD294" s="235"/>
      <c r="RZE294" s="236"/>
      <c r="RZF294" s="234"/>
      <c r="RZG294" s="237"/>
      <c r="RZH294" s="238"/>
      <c r="RZI294" s="216"/>
      <c r="RZJ294" s="239"/>
      <c r="RZK294" s="239"/>
      <c r="RZL294" s="101"/>
      <c r="RZM294" s="81"/>
      <c r="RZN294" s="81"/>
      <c r="RZO294" s="226"/>
      <c r="RZP294" s="69"/>
      <c r="RZQ294" s="240"/>
      <c r="RZR294" s="69"/>
      <c r="RZS294" s="241"/>
      <c r="RZT294" s="242"/>
      <c r="RZU294" s="69"/>
      <c r="RZV294" s="243"/>
      <c r="RZW294" s="69"/>
      <c r="RZX294" s="244"/>
      <c r="RZY294" s="69"/>
      <c r="RZZ294" s="228"/>
      <c r="SAA294" s="229"/>
      <c r="SAB294" s="230"/>
      <c r="SAC294" s="245"/>
      <c r="SAD294" s="230"/>
      <c r="SAE294" s="231"/>
      <c r="SAF294" s="232"/>
      <c r="SAG294" s="233"/>
      <c r="SAH294" s="233"/>
      <c r="SAI294" s="69"/>
      <c r="SAJ294" s="154"/>
      <c r="SAK294" s="97"/>
      <c r="SAL294" s="98"/>
      <c r="SAM294" s="97"/>
      <c r="SAN294" s="99"/>
      <c r="SAO294" s="225"/>
      <c r="SAP294" s="234"/>
      <c r="SAQ294" s="235"/>
      <c r="SAR294" s="236"/>
      <c r="SAS294" s="234"/>
      <c r="SAT294" s="237"/>
      <c r="SAU294" s="238"/>
      <c r="SAV294" s="216"/>
      <c r="SAW294" s="239"/>
      <c r="SAX294" s="239"/>
      <c r="SAY294" s="101"/>
      <c r="SAZ294" s="81"/>
      <c r="SBA294" s="81"/>
      <c r="SBB294" s="226"/>
      <c r="SBC294" s="69"/>
      <c r="SBD294" s="240"/>
      <c r="SBE294" s="69"/>
      <c r="SBF294" s="241"/>
      <c r="SBG294" s="242"/>
      <c r="SBH294" s="69"/>
      <c r="SBI294" s="243"/>
      <c r="SBJ294" s="69"/>
      <c r="SBK294" s="244"/>
      <c r="SBL294" s="69"/>
      <c r="SBM294" s="228"/>
      <c r="SBN294" s="229"/>
      <c r="SBO294" s="230"/>
      <c r="SBP294" s="245"/>
      <c r="SBQ294" s="230"/>
      <c r="SBR294" s="231"/>
      <c r="SBS294" s="232"/>
      <c r="SBT294" s="233"/>
      <c r="SBU294" s="233"/>
      <c r="SBV294" s="69"/>
      <c r="SBW294" s="154"/>
      <c r="SBX294" s="97"/>
      <c r="SBY294" s="98"/>
      <c r="SBZ294" s="97"/>
      <c r="SCA294" s="99"/>
      <c r="SCB294" s="225"/>
      <c r="SCC294" s="234"/>
      <c r="SCD294" s="235"/>
      <c r="SCE294" s="236"/>
      <c r="SCF294" s="234"/>
      <c r="SCG294" s="237"/>
      <c r="SCH294" s="238"/>
      <c r="SCI294" s="216"/>
      <c r="SCJ294" s="239"/>
      <c r="SCK294" s="239"/>
      <c r="SCL294" s="101"/>
      <c r="SCM294" s="81"/>
      <c r="SCN294" s="81"/>
      <c r="SCO294" s="226"/>
      <c r="SCP294" s="69"/>
      <c r="SCQ294" s="240"/>
      <c r="SCR294" s="69"/>
      <c r="SCS294" s="241"/>
      <c r="SCT294" s="242"/>
      <c r="SCU294" s="69"/>
      <c r="SCV294" s="243"/>
      <c r="SCW294" s="69"/>
      <c r="SCX294" s="244"/>
      <c r="SCY294" s="69"/>
      <c r="SCZ294" s="228"/>
      <c r="SDA294" s="229"/>
      <c r="SDB294" s="230"/>
      <c r="SDC294" s="245"/>
      <c r="SDD294" s="230"/>
      <c r="SDE294" s="231"/>
      <c r="SDF294" s="232"/>
      <c r="SDG294" s="233"/>
      <c r="SDH294" s="233"/>
      <c r="SDI294" s="69"/>
      <c r="SDJ294" s="154"/>
      <c r="SDK294" s="97"/>
      <c r="SDL294" s="98"/>
      <c r="SDM294" s="97"/>
      <c r="SDN294" s="99"/>
      <c r="SDO294" s="225"/>
      <c r="SDP294" s="234"/>
      <c r="SDQ294" s="235"/>
      <c r="SDR294" s="236"/>
      <c r="SDS294" s="234"/>
      <c r="SDT294" s="237"/>
      <c r="SDU294" s="238"/>
      <c r="SDV294" s="216"/>
      <c r="SDW294" s="239"/>
      <c r="SDX294" s="239"/>
      <c r="SDY294" s="101"/>
      <c r="SDZ294" s="81"/>
      <c r="SEA294" s="81"/>
      <c r="SEB294" s="226"/>
      <c r="SEC294" s="69"/>
      <c r="SED294" s="240"/>
      <c r="SEE294" s="69"/>
      <c r="SEF294" s="241"/>
      <c r="SEG294" s="242"/>
      <c r="SEH294" s="69"/>
      <c r="SEI294" s="243"/>
      <c r="SEJ294" s="69"/>
      <c r="SEK294" s="244"/>
      <c r="SEL294" s="69"/>
      <c r="SEM294" s="228"/>
      <c r="SEN294" s="229"/>
      <c r="SEO294" s="230"/>
      <c r="SEP294" s="245"/>
      <c r="SEQ294" s="230"/>
      <c r="SER294" s="231"/>
      <c r="SES294" s="232"/>
      <c r="SET294" s="233"/>
      <c r="SEU294" s="233"/>
      <c r="SEV294" s="69"/>
      <c r="SEW294" s="154"/>
      <c r="SEX294" s="97"/>
      <c r="SEY294" s="98"/>
      <c r="SEZ294" s="97"/>
      <c r="SFA294" s="99"/>
      <c r="SFB294" s="225"/>
      <c r="SFC294" s="234"/>
      <c r="SFD294" s="235"/>
      <c r="SFE294" s="236"/>
      <c r="SFF294" s="234"/>
      <c r="SFG294" s="237"/>
      <c r="SFH294" s="238"/>
      <c r="SFI294" s="216"/>
      <c r="SFJ294" s="239"/>
      <c r="SFK294" s="239"/>
      <c r="SFL294" s="101"/>
      <c r="SFM294" s="81"/>
      <c r="SFN294" s="81"/>
      <c r="SFO294" s="226"/>
      <c r="SFP294" s="69"/>
      <c r="SFQ294" s="240"/>
      <c r="SFR294" s="69"/>
      <c r="SFS294" s="241"/>
      <c r="SFT294" s="242"/>
      <c r="SFU294" s="69"/>
      <c r="SFV294" s="243"/>
      <c r="SFW294" s="69"/>
      <c r="SFX294" s="244"/>
      <c r="SFY294" s="69"/>
      <c r="SFZ294" s="228"/>
      <c r="SGA294" s="229"/>
      <c r="SGB294" s="230"/>
      <c r="SGC294" s="245"/>
      <c r="SGD294" s="230"/>
      <c r="SGE294" s="231"/>
      <c r="SGF294" s="232"/>
      <c r="SGG294" s="233"/>
      <c r="SGH294" s="233"/>
      <c r="SGI294" s="69"/>
      <c r="SGJ294" s="154"/>
      <c r="SGK294" s="97"/>
      <c r="SGL294" s="98"/>
      <c r="SGM294" s="97"/>
      <c r="SGN294" s="99"/>
      <c r="SGO294" s="225"/>
      <c r="SGP294" s="234"/>
      <c r="SGQ294" s="235"/>
      <c r="SGR294" s="236"/>
      <c r="SGS294" s="234"/>
      <c r="SGT294" s="237"/>
      <c r="SGU294" s="238"/>
      <c r="SGV294" s="216"/>
      <c r="SGW294" s="239"/>
      <c r="SGX294" s="239"/>
      <c r="SGY294" s="101"/>
      <c r="SGZ294" s="81"/>
      <c r="SHA294" s="81"/>
      <c r="SHB294" s="226"/>
      <c r="SHC294" s="69"/>
      <c r="SHD294" s="240"/>
      <c r="SHE294" s="69"/>
      <c r="SHF294" s="241"/>
      <c r="SHG294" s="242"/>
      <c r="SHH294" s="69"/>
      <c r="SHI294" s="243"/>
      <c r="SHJ294" s="69"/>
      <c r="SHK294" s="244"/>
      <c r="SHL294" s="69"/>
      <c r="SHM294" s="228"/>
      <c r="SHN294" s="229"/>
      <c r="SHO294" s="230"/>
      <c r="SHP294" s="245"/>
      <c r="SHQ294" s="230"/>
      <c r="SHR294" s="231"/>
      <c r="SHS294" s="232"/>
      <c r="SHT294" s="233"/>
      <c r="SHU294" s="233"/>
      <c r="SHV294" s="69"/>
      <c r="SHW294" s="154"/>
      <c r="SHX294" s="97"/>
      <c r="SHY294" s="98"/>
      <c r="SHZ294" s="97"/>
      <c r="SIA294" s="99"/>
      <c r="SIB294" s="225"/>
      <c r="SIC294" s="234"/>
      <c r="SID294" s="235"/>
      <c r="SIE294" s="236"/>
      <c r="SIF294" s="234"/>
      <c r="SIG294" s="237"/>
      <c r="SIH294" s="238"/>
      <c r="SII294" s="216"/>
      <c r="SIJ294" s="239"/>
      <c r="SIK294" s="239"/>
      <c r="SIL294" s="101"/>
      <c r="SIM294" s="81"/>
      <c r="SIN294" s="81"/>
      <c r="SIO294" s="226"/>
      <c r="SIP294" s="69"/>
      <c r="SIQ294" s="240"/>
      <c r="SIR294" s="69"/>
      <c r="SIS294" s="241"/>
      <c r="SIT294" s="242"/>
      <c r="SIU294" s="69"/>
      <c r="SIV294" s="243"/>
      <c r="SIW294" s="69"/>
      <c r="SIX294" s="244"/>
      <c r="SIY294" s="69"/>
      <c r="SIZ294" s="228"/>
      <c r="SJA294" s="229"/>
      <c r="SJB294" s="230"/>
      <c r="SJC294" s="245"/>
      <c r="SJD294" s="230"/>
      <c r="SJE294" s="231"/>
      <c r="SJF294" s="232"/>
      <c r="SJG294" s="233"/>
      <c r="SJH294" s="233"/>
      <c r="SJI294" s="69"/>
      <c r="SJJ294" s="154"/>
      <c r="SJK294" s="97"/>
      <c r="SJL294" s="98"/>
      <c r="SJM294" s="97"/>
      <c r="SJN294" s="99"/>
      <c r="SJO294" s="225"/>
      <c r="SJP294" s="234"/>
      <c r="SJQ294" s="235"/>
      <c r="SJR294" s="236"/>
      <c r="SJS294" s="234"/>
      <c r="SJT294" s="237"/>
      <c r="SJU294" s="238"/>
      <c r="SJV294" s="216"/>
      <c r="SJW294" s="239"/>
      <c r="SJX294" s="239"/>
      <c r="SJY294" s="101"/>
      <c r="SJZ294" s="81"/>
      <c r="SKA294" s="81"/>
      <c r="SKB294" s="226"/>
      <c r="SKC294" s="69"/>
      <c r="SKD294" s="240"/>
      <c r="SKE294" s="69"/>
      <c r="SKF294" s="241"/>
      <c r="SKG294" s="242"/>
      <c r="SKH294" s="69"/>
      <c r="SKI294" s="243"/>
      <c r="SKJ294" s="69"/>
      <c r="SKK294" s="244"/>
      <c r="SKL294" s="69"/>
      <c r="SKM294" s="228"/>
      <c r="SKN294" s="229"/>
      <c r="SKO294" s="230"/>
      <c r="SKP294" s="245"/>
      <c r="SKQ294" s="230"/>
      <c r="SKR294" s="231"/>
      <c r="SKS294" s="232"/>
      <c r="SKT294" s="233"/>
      <c r="SKU294" s="233"/>
      <c r="SKV294" s="69"/>
      <c r="SKW294" s="154"/>
      <c r="SKX294" s="97"/>
      <c r="SKY294" s="98"/>
      <c r="SKZ294" s="97"/>
      <c r="SLA294" s="99"/>
      <c r="SLB294" s="225"/>
      <c r="SLC294" s="234"/>
      <c r="SLD294" s="235"/>
      <c r="SLE294" s="236"/>
      <c r="SLF294" s="234"/>
      <c r="SLG294" s="237"/>
      <c r="SLH294" s="238"/>
      <c r="SLI294" s="216"/>
      <c r="SLJ294" s="239"/>
      <c r="SLK294" s="239"/>
      <c r="SLL294" s="101"/>
      <c r="SLM294" s="81"/>
      <c r="SLN294" s="81"/>
      <c r="SLO294" s="226"/>
      <c r="SLP294" s="69"/>
      <c r="SLQ294" s="240"/>
      <c r="SLR294" s="69"/>
      <c r="SLS294" s="241"/>
      <c r="SLT294" s="242"/>
      <c r="SLU294" s="69"/>
      <c r="SLV294" s="243"/>
      <c r="SLW294" s="69"/>
      <c r="SLX294" s="244"/>
      <c r="SLY294" s="69"/>
      <c r="SLZ294" s="228"/>
      <c r="SMA294" s="229"/>
      <c r="SMB294" s="230"/>
      <c r="SMC294" s="245"/>
      <c r="SMD294" s="230"/>
      <c r="SME294" s="231"/>
      <c r="SMF294" s="232"/>
      <c r="SMG294" s="233"/>
      <c r="SMH294" s="233"/>
      <c r="SMI294" s="69"/>
      <c r="SMJ294" s="154"/>
      <c r="SMK294" s="97"/>
      <c r="SML294" s="98"/>
      <c r="SMM294" s="97"/>
      <c r="SMN294" s="99"/>
      <c r="SMO294" s="225"/>
      <c r="SMP294" s="234"/>
      <c r="SMQ294" s="235"/>
      <c r="SMR294" s="236"/>
      <c r="SMS294" s="234"/>
      <c r="SMT294" s="237"/>
      <c r="SMU294" s="238"/>
      <c r="SMV294" s="216"/>
      <c r="SMW294" s="239"/>
      <c r="SMX294" s="239"/>
      <c r="SMY294" s="101"/>
      <c r="SMZ294" s="81"/>
      <c r="SNA294" s="81"/>
      <c r="SNB294" s="226"/>
      <c r="SNC294" s="69"/>
      <c r="SND294" s="240"/>
      <c r="SNE294" s="69"/>
      <c r="SNF294" s="241"/>
      <c r="SNG294" s="242"/>
      <c r="SNH294" s="69"/>
      <c r="SNI294" s="243"/>
      <c r="SNJ294" s="69"/>
      <c r="SNK294" s="244"/>
      <c r="SNL294" s="69"/>
      <c r="SNM294" s="228"/>
      <c r="SNN294" s="229"/>
      <c r="SNO294" s="230"/>
      <c r="SNP294" s="245"/>
      <c r="SNQ294" s="230"/>
      <c r="SNR294" s="231"/>
      <c r="SNS294" s="232"/>
      <c r="SNT294" s="233"/>
      <c r="SNU294" s="233"/>
      <c r="SNV294" s="69"/>
      <c r="SNW294" s="154"/>
      <c r="SNX294" s="97"/>
      <c r="SNY294" s="98"/>
      <c r="SNZ294" s="97"/>
      <c r="SOA294" s="99"/>
      <c r="SOB294" s="225"/>
      <c r="SOC294" s="234"/>
      <c r="SOD294" s="235"/>
      <c r="SOE294" s="236"/>
      <c r="SOF294" s="234"/>
      <c r="SOG294" s="237"/>
      <c r="SOH294" s="238"/>
      <c r="SOI294" s="216"/>
      <c r="SOJ294" s="239"/>
      <c r="SOK294" s="239"/>
      <c r="SOL294" s="101"/>
      <c r="SOM294" s="81"/>
      <c r="SON294" s="81"/>
      <c r="SOO294" s="226"/>
      <c r="SOP294" s="69"/>
      <c r="SOQ294" s="240"/>
      <c r="SOR294" s="69"/>
      <c r="SOS294" s="241"/>
      <c r="SOT294" s="242"/>
      <c r="SOU294" s="69"/>
      <c r="SOV294" s="243"/>
      <c r="SOW294" s="69"/>
      <c r="SOX294" s="244"/>
      <c r="SOY294" s="69"/>
      <c r="SOZ294" s="228"/>
      <c r="SPA294" s="229"/>
      <c r="SPB294" s="230"/>
      <c r="SPC294" s="245"/>
      <c r="SPD294" s="230"/>
      <c r="SPE294" s="231"/>
      <c r="SPF294" s="232"/>
      <c r="SPG294" s="233"/>
      <c r="SPH294" s="233"/>
      <c r="SPI294" s="69"/>
      <c r="SPJ294" s="154"/>
      <c r="SPK294" s="97"/>
      <c r="SPL294" s="98"/>
      <c r="SPM294" s="97"/>
      <c r="SPN294" s="99"/>
      <c r="SPO294" s="225"/>
      <c r="SPP294" s="234"/>
      <c r="SPQ294" s="235"/>
      <c r="SPR294" s="236"/>
      <c r="SPS294" s="234"/>
      <c r="SPT294" s="237"/>
      <c r="SPU294" s="238"/>
      <c r="SPV294" s="216"/>
      <c r="SPW294" s="239"/>
      <c r="SPX294" s="239"/>
      <c r="SPY294" s="101"/>
      <c r="SPZ294" s="81"/>
      <c r="SQA294" s="81"/>
      <c r="SQB294" s="226"/>
      <c r="SQC294" s="69"/>
      <c r="SQD294" s="240"/>
      <c r="SQE294" s="69"/>
      <c r="SQF294" s="241"/>
      <c r="SQG294" s="242"/>
      <c r="SQH294" s="69"/>
      <c r="SQI294" s="243"/>
      <c r="SQJ294" s="69"/>
      <c r="SQK294" s="244"/>
      <c r="SQL294" s="69"/>
      <c r="SQM294" s="228"/>
      <c r="SQN294" s="229"/>
      <c r="SQO294" s="230"/>
      <c r="SQP294" s="245"/>
      <c r="SQQ294" s="230"/>
      <c r="SQR294" s="231"/>
      <c r="SQS294" s="232"/>
      <c r="SQT294" s="233"/>
      <c r="SQU294" s="233"/>
      <c r="SQV294" s="69"/>
      <c r="SQW294" s="154"/>
      <c r="SQX294" s="97"/>
      <c r="SQY294" s="98"/>
      <c r="SQZ294" s="97"/>
      <c r="SRA294" s="99"/>
      <c r="SRB294" s="225"/>
      <c r="SRC294" s="234"/>
      <c r="SRD294" s="235"/>
      <c r="SRE294" s="236"/>
      <c r="SRF294" s="234"/>
      <c r="SRG294" s="237"/>
      <c r="SRH294" s="238"/>
      <c r="SRI294" s="216"/>
      <c r="SRJ294" s="239"/>
      <c r="SRK294" s="239"/>
      <c r="SRL294" s="101"/>
      <c r="SRM294" s="81"/>
      <c r="SRN294" s="81"/>
      <c r="SRO294" s="226"/>
      <c r="SRP294" s="69"/>
      <c r="SRQ294" s="240"/>
      <c r="SRR294" s="69"/>
      <c r="SRS294" s="241"/>
      <c r="SRT294" s="242"/>
      <c r="SRU294" s="69"/>
      <c r="SRV294" s="243"/>
      <c r="SRW294" s="69"/>
      <c r="SRX294" s="244"/>
      <c r="SRY294" s="69"/>
      <c r="SRZ294" s="228"/>
      <c r="SSA294" s="229"/>
      <c r="SSB294" s="230"/>
      <c r="SSC294" s="245"/>
      <c r="SSD294" s="230"/>
      <c r="SSE294" s="231"/>
      <c r="SSF294" s="232"/>
      <c r="SSG294" s="233"/>
      <c r="SSH294" s="233"/>
      <c r="SSI294" s="69"/>
      <c r="SSJ294" s="154"/>
      <c r="SSK294" s="97"/>
      <c r="SSL294" s="98"/>
      <c r="SSM294" s="97"/>
      <c r="SSN294" s="99"/>
      <c r="SSO294" s="225"/>
      <c r="SSP294" s="234"/>
      <c r="SSQ294" s="235"/>
      <c r="SSR294" s="236"/>
      <c r="SSS294" s="234"/>
      <c r="SST294" s="237"/>
      <c r="SSU294" s="238"/>
      <c r="SSV294" s="216"/>
      <c r="SSW294" s="239"/>
      <c r="SSX294" s="239"/>
      <c r="SSY294" s="101"/>
      <c r="SSZ294" s="81"/>
      <c r="STA294" s="81"/>
      <c r="STB294" s="226"/>
      <c r="STC294" s="69"/>
      <c r="STD294" s="240"/>
      <c r="STE294" s="69"/>
      <c r="STF294" s="241"/>
      <c r="STG294" s="242"/>
      <c r="STH294" s="69"/>
      <c r="STI294" s="243"/>
      <c r="STJ294" s="69"/>
      <c r="STK294" s="244"/>
      <c r="STL294" s="69"/>
      <c r="STM294" s="228"/>
      <c r="STN294" s="229"/>
      <c r="STO294" s="230"/>
      <c r="STP294" s="245"/>
      <c r="STQ294" s="230"/>
      <c r="STR294" s="231"/>
      <c r="STS294" s="232"/>
      <c r="STT294" s="233"/>
      <c r="STU294" s="233"/>
      <c r="STV294" s="69"/>
      <c r="STW294" s="154"/>
      <c r="STX294" s="97"/>
      <c r="STY294" s="98"/>
      <c r="STZ294" s="97"/>
      <c r="SUA294" s="99"/>
      <c r="SUB294" s="225"/>
      <c r="SUC294" s="234"/>
      <c r="SUD294" s="235"/>
      <c r="SUE294" s="236"/>
      <c r="SUF294" s="234"/>
      <c r="SUG294" s="237"/>
      <c r="SUH294" s="238"/>
      <c r="SUI294" s="216"/>
      <c r="SUJ294" s="239"/>
      <c r="SUK294" s="239"/>
      <c r="SUL294" s="101"/>
      <c r="SUM294" s="81"/>
      <c r="SUN294" s="81"/>
      <c r="SUO294" s="226"/>
      <c r="SUP294" s="69"/>
      <c r="SUQ294" s="240"/>
      <c r="SUR294" s="69"/>
      <c r="SUS294" s="241"/>
      <c r="SUT294" s="242"/>
      <c r="SUU294" s="69"/>
      <c r="SUV294" s="243"/>
      <c r="SUW294" s="69"/>
      <c r="SUX294" s="244"/>
      <c r="SUY294" s="69"/>
      <c r="SUZ294" s="228"/>
      <c r="SVA294" s="229"/>
      <c r="SVB294" s="230"/>
      <c r="SVC294" s="245"/>
      <c r="SVD294" s="230"/>
      <c r="SVE294" s="231"/>
      <c r="SVF294" s="232"/>
      <c r="SVG294" s="233"/>
      <c r="SVH294" s="233"/>
      <c r="SVI294" s="69"/>
      <c r="SVJ294" s="154"/>
      <c r="SVK294" s="97"/>
      <c r="SVL294" s="98"/>
      <c r="SVM294" s="97"/>
      <c r="SVN294" s="99"/>
      <c r="SVO294" s="225"/>
      <c r="SVP294" s="234"/>
      <c r="SVQ294" s="235"/>
      <c r="SVR294" s="236"/>
      <c r="SVS294" s="234"/>
      <c r="SVT294" s="237"/>
      <c r="SVU294" s="238"/>
      <c r="SVV294" s="216"/>
      <c r="SVW294" s="239"/>
      <c r="SVX294" s="239"/>
      <c r="SVY294" s="101"/>
      <c r="SVZ294" s="81"/>
      <c r="SWA294" s="81"/>
      <c r="SWB294" s="226"/>
      <c r="SWC294" s="69"/>
      <c r="SWD294" s="240"/>
      <c r="SWE294" s="69"/>
      <c r="SWF294" s="241"/>
      <c r="SWG294" s="242"/>
      <c r="SWH294" s="69"/>
      <c r="SWI294" s="243"/>
      <c r="SWJ294" s="69"/>
      <c r="SWK294" s="244"/>
      <c r="SWL294" s="69"/>
      <c r="SWM294" s="228"/>
      <c r="SWN294" s="229"/>
      <c r="SWO294" s="230"/>
      <c r="SWP294" s="245"/>
      <c r="SWQ294" s="230"/>
      <c r="SWR294" s="231"/>
      <c r="SWS294" s="232"/>
      <c r="SWT294" s="233"/>
      <c r="SWU294" s="233"/>
      <c r="SWV294" s="69"/>
      <c r="SWW294" s="154"/>
      <c r="SWX294" s="97"/>
      <c r="SWY294" s="98"/>
      <c r="SWZ294" s="97"/>
      <c r="SXA294" s="99"/>
      <c r="SXB294" s="225"/>
      <c r="SXC294" s="234"/>
      <c r="SXD294" s="235"/>
      <c r="SXE294" s="236"/>
      <c r="SXF294" s="234"/>
      <c r="SXG294" s="237"/>
      <c r="SXH294" s="238"/>
      <c r="SXI294" s="216"/>
      <c r="SXJ294" s="239"/>
      <c r="SXK294" s="239"/>
      <c r="SXL294" s="101"/>
      <c r="SXM294" s="81"/>
      <c r="SXN294" s="81"/>
      <c r="SXO294" s="226"/>
      <c r="SXP294" s="69"/>
      <c r="SXQ294" s="240"/>
      <c r="SXR294" s="69"/>
      <c r="SXS294" s="241"/>
      <c r="SXT294" s="242"/>
      <c r="SXU294" s="69"/>
      <c r="SXV294" s="243"/>
      <c r="SXW294" s="69"/>
      <c r="SXX294" s="244"/>
      <c r="SXY294" s="69"/>
      <c r="SXZ294" s="228"/>
      <c r="SYA294" s="229"/>
      <c r="SYB294" s="230"/>
      <c r="SYC294" s="245"/>
      <c r="SYD294" s="230"/>
      <c r="SYE294" s="231"/>
      <c r="SYF294" s="232"/>
      <c r="SYG294" s="233"/>
      <c r="SYH294" s="233"/>
      <c r="SYI294" s="69"/>
      <c r="SYJ294" s="154"/>
      <c r="SYK294" s="97"/>
      <c r="SYL294" s="98"/>
      <c r="SYM294" s="97"/>
      <c r="SYN294" s="99"/>
      <c r="SYO294" s="225"/>
      <c r="SYP294" s="234"/>
      <c r="SYQ294" s="235"/>
      <c r="SYR294" s="236"/>
      <c r="SYS294" s="234"/>
      <c r="SYT294" s="237"/>
      <c r="SYU294" s="238"/>
      <c r="SYV294" s="216"/>
      <c r="SYW294" s="239"/>
      <c r="SYX294" s="239"/>
      <c r="SYY294" s="101"/>
      <c r="SYZ294" s="81"/>
      <c r="SZA294" s="81"/>
      <c r="SZB294" s="226"/>
      <c r="SZC294" s="69"/>
      <c r="SZD294" s="240"/>
      <c r="SZE294" s="69"/>
      <c r="SZF294" s="241"/>
      <c r="SZG294" s="242"/>
      <c r="SZH294" s="69"/>
      <c r="SZI294" s="243"/>
      <c r="SZJ294" s="69"/>
      <c r="SZK294" s="244"/>
      <c r="SZL294" s="69"/>
      <c r="SZM294" s="228"/>
      <c r="SZN294" s="229"/>
      <c r="SZO294" s="230"/>
      <c r="SZP294" s="245"/>
      <c r="SZQ294" s="230"/>
      <c r="SZR294" s="231"/>
      <c r="SZS294" s="232"/>
      <c r="SZT294" s="233"/>
      <c r="SZU294" s="233"/>
      <c r="SZV294" s="69"/>
      <c r="SZW294" s="154"/>
      <c r="SZX294" s="97"/>
      <c r="SZY294" s="98"/>
      <c r="SZZ294" s="97"/>
      <c r="TAA294" s="99"/>
      <c r="TAB294" s="225"/>
      <c r="TAC294" s="234"/>
      <c r="TAD294" s="235"/>
      <c r="TAE294" s="236"/>
      <c r="TAF294" s="234"/>
      <c r="TAG294" s="237"/>
      <c r="TAH294" s="238"/>
      <c r="TAI294" s="216"/>
      <c r="TAJ294" s="239"/>
      <c r="TAK294" s="239"/>
      <c r="TAL294" s="101"/>
      <c r="TAM294" s="81"/>
      <c r="TAN294" s="81"/>
      <c r="TAO294" s="226"/>
      <c r="TAP294" s="69"/>
      <c r="TAQ294" s="240"/>
      <c r="TAR294" s="69"/>
      <c r="TAS294" s="241"/>
      <c r="TAT294" s="242"/>
      <c r="TAU294" s="69"/>
      <c r="TAV294" s="243"/>
      <c r="TAW294" s="69"/>
      <c r="TAX294" s="244"/>
      <c r="TAY294" s="69"/>
      <c r="TAZ294" s="228"/>
      <c r="TBA294" s="229"/>
      <c r="TBB294" s="230"/>
      <c r="TBC294" s="245"/>
      <c r="TBD294" s="230"/>
      <c r="TBE294" s="231"/>
      <c r="TBF294" s="232"/>
      <c r="TBG294" s="233"/>
      <c r="TBH294" s="233"/>
      <c r="TBI294" s="69"/>
      <c r="TBJ294" s="154"/>
      <c r="TBK294" s="97"/>
      <c r="TBL294" s="98"/>
      <c r="TBM294" s="97"/>
      <c r="TBN294" s="99"/>
      <c r="TBO294" s="225"/>
      <c r="TBP294" s="234"/>
      <c r="TBQ294" s="235"/>
      <c r="TBR294" s="236"/>
      <c r="TBS294" s="234"/>
      <c r="TBT294" s="237"/>
      <c r="TBU294" s="238"/>
      <c r="TBV294" s="216"/>
      <c r="TBW294" s="239"/>
      <c r="TBX294" s="239"/>
      <c r="TBY294" s="101"/>
      <c r="TBZ294" s="81"/>
      <c r="TCA294" s="81"/>
      <c r="TCB294" s="226"/>
      <c r="TCC294" s="69"/>
      <c r="TCD294" s="240"/>
      <c r="TCE294" s="69"/>
      <c r="TCF294" s="241"/>
      <c r="TCG294" s="242"/>
      <c r="TCH294" s="69"/>
      <c r="TCI294" s="243"/>
      <c r="TCJ294" s="69"/>
      <c r="TCK294" s="244"/>
      <c r="TCL294" s="69"/>
      <c r="TCM294" s="228"/>
      <c r="TCN294" s="229"/>
      <c r="TCO294" s="230"/>
      <c r="TCP294" s="245"/>
      <c r="TCQ294" s="230"/>
      <c r="TCR294" s="231"/>
      <c r="TCS294" s="232"/>
      <c r="TCT294" s="233"/>
      <c r="TCU294" s="233"/>
      <c r="TCV294" s="69"/>
      <c r="TCW294" s="154"/>
      <c r="TCX294" s="97"/>
      <c r="TCY294" s="98"/>
      <c r="TCZ294" s="97"/>
      <c r="TDA294" s="99"/>
      <c r="TDB294" s="225"/>
      <c r="TDC294" s="234"/>
      <c r="TDD294" s="235"/>
      <c r="TDE294" s="236"/>
      <c r="TDF294" s="234"/>
      <c r="TDG294" s="237"/>
      <c r="TDH294" s="238"/>
      <c r="TDI294" s="216"/>
      <c r="TDJ294" s="239"/>
      <c r="TDK294" s="239"/>
      <c r="TDL294" s="101"/>
      <c r="TDM294" s="81"/>
      <c r="TDN294" s="81"/>
      <c r="TDO294" s="226"/>
      <c r="TDP294" s="69"/>
      <c r="TDQ294" s="240"/>
      <c r="TDR294" s="69"/>
      <c r="TDS294" s="241"/>
      <c r="TDT294" s="242"/>
      <c r="TDU294" s="69"/>
      <c r="TDV294" s="243"/>
      <c r="TDW294" s="69"/>
      <c r="TDX294" s="244"/>
      <c r="TDY294" s="69"/>
      <c r="TDZ294" s="228"/>
      <c r="TEA294" s="229"/>
      <c r="TEB294" s="230"/>
      <c r="TEC294" s="245"/>
      <c r="TED294" s="230"/>
      <c r="TEE294" s="231"/>
      <c r="TEF294" s="232"/>
      <c r="TEG294" s="233"/>
      <c r="TEH294" s="233"/>
      <c r="TEI294" s="69"/>
      <c r="TEJ294" s="154"/>
      <c r="TEK294" s="97"/>
      <c r="TEL294" s="98"/>
      <c r="TEM294" s="97"/>
      <c r="TEN294" s="99"/>
      <c r="TEO294" s="225"/>
      <c r="TEP294" s="234"/>
      <c r="TEQ294" s="235"/>
      <c r="TER294" s="236"/>
      <c r="TES294" s="234"/>
      <c r="TET294" s="237"/>
      <c r="TEU294" s="238"/>
      <c r="TEV294" s="216"/>
      <c r="TEW294" s="239"/>
      <c r="TEX294" s="239"/>
      <c r="TEY294" s="101"/>
      <c r="TEZ294" s="81"/>
      <c r="TFA294" s="81"/>
      <c r="TFB294" s="226"/>
      <c r="TFC294" s="69"/>
      <c r="TFD294" s="240"/>
      <c r="TFE294" s="69"/>
      <c r="TFF294" s="241"/>
      <c r="TFG294" s="242"/>
      <c r="TFH294" s="69"/>
      <c r="TFI294" s="243"/>
      <c r="TFJ294" s="69"/>
      <c r="TFK294" s="244"/>
      <c r="TFL294" s="69"/>
      <c r="TFM294" s="228"/>
      <c r="TFN294" s="229"/>
      <c r="TFO294" s="230"/>
      <c r="TFP294" s="245"/>
      <c r="TFQ294" s="230"/>
      <c r="TFR294" s="231"/>
      <c r="TFS294" s="232"/>
      <c r="TFT294" s="233"/>
      <c r="TFU294" s="233"/>
      <c r="TFV294" s="69"/>
      <c r="TFW294" s="154"/>
      <c r="TFX294" s="97"/>
      <c r="TFY294" s="98"/>
      <c r="TFZ294" s="97"/>
      <c r="TGA294" s="99"/>
      <c r="TGB294" s="225"/>
      <c r="TGC294" s="234"/>
      <c r="TGD294" s="235"/>
      <c r="TGE294" s="236"/>
      <c r="TGF294" s="234"/>
      <c r="TGG294" s="237"/>
      <c r="TGH294" s="238"/>
      <c r="TGI294" s="216"/>
      <c r="TGJ294" s="239"/>
      <c r="TGK294" s="239"/>
      <c r="TGL294" s="101"/>
      <c r="TGM294" s="81"/>
      <c r="TGN294" s="81"/>
      <c r="TGO294" s="226"/>
      <c r="TGP294" s="69"/>
      <c r="TGQ294" s="240"/>
      <c r="TGR294" s="69"/>
      <c r="TGS294" s="241"/>
      <c r="TGT294" s="242"/>
      <c r="TGU294" s="69"/>
      <c r="TGV294" s="243"/>
      <c r="TGW294" s="69"/>
      <c r="TGX294" s="244"/>
      <c r="TGY294" s="69"/>
      <c r="TGZ294" s="228"/>
      <c r="THA294" s="229"/>
      <c r="THB294" s="230"/>
      <c r="THC294" s="245"/>
      <c r="THD294" s="230"/>
      <c r="THE294" s="231"/>
      <c r="THF294" s="232"/>
      <c r="THG294" s="233"/>
      <c r="THH294" s="233"/>
      <c r="THI294" s="69"/>
      <c r="THJ294" s="154"/>
      <c r="THK294" s="97"/>
      <c r="THL294" s="98"/>
      <c r="THM294" s="97"/>
      <c r="THN294" s="99"/>
      <c r="THO294" s="225"/>
      <c r="THP294" s="234"/>
      <c r="THQ294" s="235"/>
      <c r="THR294" s="236"/>
      <c r="THS294" s="234"/>
      <c r="THT294" s="237"/>
      <c r="THU294" s="238"/>
      <c r="THV294" s="216"/>
      <c r="THW294" s="239"/>
      <c r="THX294" s="239"/>
      <c r="THY294" s="101"/>
      <c r="THZ294" s="81"/>
      <c r="TIA294" s="81"/>
      <c r="TIB294" s="226"/>
      <c r="TIC294" s="69"/>
      <c r="TID294" s="240"/>
      <c r="TIE294" s="69"/>
      <c r="TIF294" s="241"/>
      <c r="TIG294" s="242"/>
      <c r="TIH294" s="69"/>
      <c r="TII294" s="243"/>
      <c r="TIJ294" s="69"/>
      <c r="TIK294" s="244"/>
      <c r="TIL294" s="69"/>
      <c r="TIM294" s="228"/>
      <c r="TIN294" s="229"/>
      <c r="TIO294" s="230"/>
      <c r="TIP294" s="245"/>
      <c r="TIQ294" s="230"/>
      <c r="TIR294" s="231"/>
      <c r="TIS294" s="232"/>
      <c r="TIT294" s="233"/>
      <c r="TIU294" s="233"/>
      <c r="TIV294" s="69"/>
      <c r="TIW294" s="154"/>
      <c r="TIX294" s="97"/>
      <c r="TIY294" s="98"/>
      <c r="TIZ294" s="97"/>
      <c r="TJA294" s="99"/>
      <c r="TJB294" s="225"/>
      <c r="TJC294" s="234"/>
      <c r="TJD294" s="235"/>
      <c r="TJE294" s="236"/>
      <c r="TJF294" s="234"/>
      <c r="TJG294" s="237"/>
      <c r="TJH294" s="238"/>
      <c r="TJI294" s="216"/>
      <c r="TJJ294" s="239"/>
      <c r="TJK294" s="239"/>
      <c r="TJL294" s="101"/>
      <c r="TJM294" s="81"/>
      <c r="TJN294" s="81"/>
      <c r="TJO294" s="226"/>
      <c r="TJP294" s="69"/>
      <c r="TJQ294" s="240"/>
      <c r="TJR294" s="69"/>
      <c r="TJS294" s="241"/>
      <c r="TJT294" s="242"/>
      <c r="TJU294" s="69"/>
      <c r="TJV294" s="243"/>
      <c r="TJW294" s="69"/>
      <c r="TJX294" s="244"/>
      <c r="TJY294" s="69"/>
      <c r="TJZ294" s="228"/>
      <c r="TKA294" s="229"/>
      <c r="TKB294" s="230"/>
      <c r="TKC294" s="245"/>
      <c r="TKD294" s="230"/>
      <c r="TKE294" s="231"/>
      <c r="TKF294" s="232"/>
      <c r="TKG294" s="233"/>
      <c r="TKH294" s="233"/>
      <c r="TKI294" s="69"/>
      <c r="TKJ294" s="154"/>
      <c r="TKK294" s="97"/>
      <c r="TKL294" s="98"/>
      <c r="TKM294" s="97"/>
      <c r="TKN294" s="99"/>
      <c r="TKO294" s="225"/>
      <c r="TKP294" s="234"/>
      <c r="TKQ294" s="235"/>
      <c r="TKR294" s="236"/>
      <c r="TKS294" s="234"/>
      <c r="TKT294" s="237"/>
      <c r="TKU294" s="238"/>
      <c r="TKV294" s="216"/>
      <c r="TKW294" s="239"/>
      <c r="TKX294" s="239"/>
      <c r="TKY294" s="101"/>
      <c r="TKZ294" s="81"/>
      <c r="TLA294" s="81"/>
      <c r="TLB294" s="226"/>
      <c r="TLC294" s="69"/>
      <c r="TLD294" s="240"/>
      <c r="TLE294" s="69"/>
      <c r="TLF294" s="241"/>
      <c r="TLG294" s="242"/>
      <c r="TLH294" s="69"/>
      <c r="TLI294" s="243"/>
      <c r="TLJ294" s="69"/>
      <c r="TLK294" s="244"/>
      <c r="TLL294" s="69"/>
      <c r="TLM294" s="228"/>
      <c r="TLN294" s="229"/>
      <c r="TLO294" s="230"/>
      <c r="TLP294" s="245"/>
      <c r="TLQ294" s="230"/>
      <c r="TLR294" s="231"/>
      <c r="TLS294" s="232"/>
      <c r="TLT294" s="233"/>
      <c r="TLU294" s="233"/>
      <c r="TLV294" s="69"/>
      <c r="TLW294" s="154"/>
      <c r="TLX294" s="97"/>
      <c r="TLY294" s="98"/>
      <c r="TLZ294" s="97"/>
      <c r="TMA294" s="99"/>
      <c r="TMB294" s="225"/>
      <c r="TMC294" s="234"/>
      <c r="TMD294" s="235"/>
      <c r="TME294" s="236"/>
      <c r="TMF294" s="234"/>
      <c r="TMG294" s="237"/>
      <c r="TMH294" s="238"/>
      <c r="TMI294" s="216"/>
      <c r="TMJ294" s="239"/>
      <c r="TMK294" s="239"/>
      <c r="TML294" s="101"/>
      <c r="TMM294" s="81"/>
      <c r="TMN294" s="81"/>
      <c r="TMO294" s="226"/>
      <c r="TMP294" s="69"/>
      <c r="TMQ294" s="240"/>
      <c r="TMR294" s="69"/>
      <c r="TMS294" s="241"/>
      <c r="TMT294" s="242"/>
      <c r="TMU294" s="69"/>
      <c r="TMV294" s="243"/>
      <c r="TMW294" s="69"/>
      <c r="TMX294" s="244"/>
      <c r="TMY294" s="69"/>
      <c r="TMZ294" s="228"/>
      <c r="TNA294" s="229"/>
      <c r="TNB294" s="230"/>
      <c r="TNC294" s="245"/>
      <c r="TND294" s="230"/>
      <c r="TNE294" s="231"/>
      <c r="TNF294" s="232"/>
      <c r="TNG294" s="233"/>
      <c r="TNH294" s="233"/>
      <c r="TNI294" s="69"/>
      <c r="TNJ294" s="154"/>
      <c r="TNK294" s="97"/>
      <c r="TNL294" s="98"/>
      <c r="TNM294" s="97"/>
      <c r="TNN294" s="99"/>
      <c r="TNO294" s="225"/>
      <c r="TNP294" s="234"/>
      <c r="TNQ294" s="235"/>
      <c r="TNR294" s="236"/>
      <c r="TNS294" s="234"/>
      <c r="TNT294" s="237"/>
      <c r="TNU294" s="238"/>
      <c r="TNV294" s="216"/>
      <c r="TNW294" s="239"/>
      <c r="TNX294" s="239"/>
      <c r="TNY294" s="101"/>
      <c r="TNZ294" s="81"/>
      <c r="TOA294" s="81"/>
      <c r="TOB294" s="226"/>
      <c r="TOC294" s="69"/>
      <c r="TOD294" s="240"/>
      <c r="TOE294" s="69"/>
      <c r="TOF294" s="241"/>
      <c r="TOG294" s="242"/>
      <c r="TOH294" s="69"/>
      <c r="TOI294" s="243"/>
      <c r="TOJ294" s="69"/>
      <c r="TOK294" s="244"/>
      <c r="TOL294" s="69"/>
      <c r="TOM294" s="228"/>
      <c r="TON294" s="229"/>
      <c r="TOO294" s="230"/>
      <c r="TOP294" s="245"/>
      <c r="TOQ294" s="230"/>
      <c r="TOR294" s="231"/>
      <c r="TOS294" s="232"/>
      <c r="TOT294" s="233"/>
      <c r="TOU294" s="233"/>
      <c r="TOV294" s="69"/>
      <c r="TOW294" s="154"/>
      <c r="TOX294" s="97"/>
      <c r="TOY294" s="98"/>
      <c r="TOZ294" s="97"/>
      <c r="TPA294" s="99"/>
      <c r="TPB294" s="225"/>
      <c r="TPC294" s="234"/>
      <c r="TPD294" s="235"/>
      <c r="TPE294" s="236"/>
      <c r="TPF294" s="234"/>
      <c r="TPG294" s="237"/>
      <c r="TPH294" s="238"/>
      <c r="TPI294" s="216"/>
      <c r="TPJ294" s="239"/>
      <c r="TPK294" s="239"/>
      <c r="TPL294" s="101"/>
      <c r="TPM294" s="81"/>
      <c r="TPN294" s="81"/>
      <c r="TPO294" s="226"/>
      <c r="TPP294" s="69"/>
      <c r="TPQ294" s="240"/>
      <c r="TPR294" s="69"/>
      <c r="TPS294" s="241"/>
      <c r="TPT294" s="242"/>
      <c r="TPU294" s="69"/>
      <c r="TPV294" s="243"/>
      <c r="TPW294" s="69"/>
      <c r="TPX294" s="244"/>
      <c r="TPY294" s="69"/>
      <c r="TPZ294" s="228"/>
      <c r="TQA294" s="229"/>
      <c r="TQB294" s="230"/>
      <c r="TQC294" s="245"/>
      <c r="TQD294" s="230"/>
      <c r="TQE294" s="231"/>
      <c r="TQF294" s="232"/>
      <c r="TQG294" s="233"/>
      <c r="TQH294" s="233"/>
      <c r="TQI294" s="69"/>
      <c r="TQJ294" s="154"/>
      <c r="TQK294" s="97"/>
      <c r="TQL294" s="98"/>
      <c r="TQM294" s="97"/>
      <c r="TQN294" s="99"/>
      <c r="TQO294" s="225"/>
      <c r="TQP294" s="234"/>
      <c r="TQQ294" s="235"/>
      <c r="TQR294" s="236"/>
      <c r="TQS294" s="234"/>
      <c r="TQT294" s="237"/>
      <c r="TQU294" s="238"/>
      <c r="TQV294" s="216"/>
      <c r="TQW294" s="239"/>
      <c r="TQX294" s="239"/>
      <c r="TQY294" s="101"/>
      <c r="TQZ294" s="81"/>
      <c r="TRA294" s="81"/>
      <c r="TRB294" s="226"/>
      <c r="TRC294" s="69"/>
      <c r="TRD294" s="240"/>
      <c r="TRE294" s="69"/>
      <c r="TRF294" s="241"/>
      <c r="TRG294" s="242"/>
      <c r="TRH294" s="69"/>
      <c r="TRI294" s="243"/>
      <c r="TRJ294" s="69"/>
      <c r="TRK294" s="244"/>
      <c r="TRL294" s="69"/>
      <c r="TRM294" s="228"/>
      <c r="TRN294" s="229"/>
      <c r="TRO294" s="230"/>
      <c r="TRP294" s="245"/>
      <c r="TRQ294" s="230"/>
      <c r="TRR294" s="231"/>
      <c r="TRS294" s="232"/>
      <c r="TRT294" s="233"/>
      <c r="TRU294" s="233"/>
      <c r="TRV294" s="69"/>
      <c r="TRW294" s="154"/>
      <c r="TRX294" s="97"/>
      <c r="TRY294" s="98"/>
      <c r="TRZ294" s="97"/>
      <c r="TSA294" s="99"/>
      <c r="TSB294" s="225"/>
      <c r="TSC294" s="234"/>
      <c r="TSD294" s="235"/>
      <c r="TSE294" s="236"/>
      <c r="TSF294" s="234"/>
      <c r="TSG294" s="237"/>
      <c r="TSH294" s="238"/>
      <c r="TSI294" s="216"/>
      <c r="TSJ294" s="239"/>
      <c r="TSK294" s="239"/>
      <c r="TSL294" s="101"/>
      <c r="TSM294" s="81"/>
      <c r="TSN294" s="81"/>
      <c r="TSO294" s="226"/>
      <c r="TSP294" s="69"/>
      <c r="TSQ294" s="240"/>
      <c r="TSR294" s="69"/>
      <c r="TSS294" s="241"/>
      <c r="TST294" s="242"/>
      <c r="TSU294" s="69"/>
      <c r="TSV294" s="243"/>
      <c r="TSW294" s="69"/>
      <c r="TSX294" s="244"/>
      <c r="TSY294" s="69"/>
      <c r="TSZ294" s="228"/>
      <c r="TTA294" s="229"/>
      <c r="TTB294" s="230"/>
      <c r="TTC294" s="245"/>
      <c r="TTD294" s="230"/>
      <c r="TTE294" s="231"/>
      <c r="TTF294" s="232"/>
      <c r="TTG294" s="233"/>
      <c r="TTH294" s="233"/>
      <c r="TTI294" s="69"/>
      <c r="TTJ294" s="154"/>
      <c r="TTK294" s="97"/>
      <c r="TTL294" s="98"/>
      <c r="TTM294" s="97"/>
      <c r="TTN294" s="99"/>
      <c r="TTO294" s="225"/>
      <c r="TTP294" s="234"/>
      <c r="TTQ294" s="235"/>
      <c r="TTR294" s="236"/>
      <c r="TTS294" s="234"/>
      <c r="TTT294" s="237"/>
      <c r="TTU294" s="238"/>
      <c r="TTV294" s="216"/>
      <c r="TTW294" s="239"/>
      <c r="TTX294" s="239"/>
      <c r="TTY294" s="101"/>
      <c r="TTZ294" s="81"/>
      <c r="TUA294" s="81"/>
      <c r="TUB294" s="226"/>
      <c r="TUC294" s="69"/>
      <c r="TUD294" s="240"/>
      <c r="TUE294" s="69"/>
      <c r="TUF294" s="241"/>
      <c r="TUG294" s="242"/>
      <c r="TUH294" s="69"/>
      <c r="TUI294" s="243"/>
      <c r="TUJ294" s="69"/>
      <c r="TUK294" s="244"/>
      <c r="TUL294" s="69"/>
      <c r="TUM294" s="228"/>
      <c r="TUN294" s="229"/>
      <c r="TUO294" s="230"/>
      <c r="TUP294" s="245"/>
      <c r="TUQ294" s="230"/>
      <c r="TUR294" s="231"/>
      <c r="TUS294" s="232"/>
      <c r="TUT294" s="233"/>
      <c r="TUU294" s="233"/>
      <c r="TUV294" s="69"/>
      <c r="TUW294" s="154"/>
      <c r="TUX294" s="97"/>
      <c r="TUY294" s="98"/>
      <c r="TUZ294" s="97"/>
      <c r="TVA294" s="99"/>
      <c r="TVB294" s="225"/>
      <c r="TVC294" s="234"/>
      <c r="TVD294" s="235"/>
      <c r="TVE294" s="236"/>
      <c r="TVF294" s="234"/>
      <c r="TVG294" s="237"/>
      <c r="TVH294" s="238"/>
      <c r="TVI294" s="216"/>
      <c r="TVJ294" s="239"/>
      <c r="TVK294" s="239"/>
      <c r="TVL294" s="101"/>
      <c r="TVM294" s="81"/>
      <c r="TVN294" s="81"/>
      <c r="TVO294" s="226"/>
      <c r="TVP294" s="69"/>
      <c r="TVQ294" s="240"/>
      <c r="TVR294" s="69"/>
      <c r="TVS294" s="241"/>
      <c r="TVT294" s="242"/>
      <c r="TVU294" s="69"/>
      <c r="TVV294" s="243"/>
      <c r="TVW294" s="69"/>
      <c r="TVX294" s="244"/>
      <c r="TVY294" s="69"/>
      <c r="TVZ294" s="228"/>
      <c r="TWA294" s="229"/>
      <c r="TWB294" s="230"/>
      <c r="TWC294" s="245"/>
      <c r="TWD294" s="230"/>
      <c r="TWE294" s="231"/>
      <c r="TWF294" s="232"/>
      <c r="TWG294" s="233"/>
      <c r="TWH294" s="233"/>
      <c r="TWI294" s="69"/>
      <c r="TWJ294" s="154"/>
      <c r="TWK294" s="97"/>
      <c r="TWL294" s="98"/>
      <c r="TWM294" s="97"/>
      <c r="TWN294" s="99"/>
      <c r="TWO294" s="225"/>
      <c r="TWP294" s="234"/>
      <c r="TWQ294" s="235"/>
      <c r="TWR294" s="236"/>
      <c r="TWS294" s="234"/>
      <c r="TWT294" s="237"/>
      <c r="TWU294" s="238"/>
      <c r="TWV294" s="216"/>
      <c r="TWW294" s="239"/>
      <c r="TWX294" s="239"/>
      <c r="TWY294" s="101"/>
      <c r="TWZ294" s="81"/>
      <c r="TXA294" s="81"/>
      <c r="TXB294" s="226"/>
      <c r="TXC294" s="69"/>
      <c r="TXD294" s="240"/>
      <c r="TXE294" s="69"/>
      <c r="TXF294" s="241"/>
      <c r="TXG294" s="242"/>
      <c r="TXH294" s="69"/>
      <c r="TXI294" s="243"/>
      <c r="TXJ294" s="69"/>
      <c r="TXK294" s="244"/>
      <c r="TXL294" s="69"/>
      <c r="TXM294" s="228"/>
      <c r="TXN294" s="229"/>
      <c r="TXO294" s="230"/>
      <c r="TXP294" s="245"/>
      <c r="TXQ294" s="230"/>
      <c r="TXR294" s="231"/>
      <c r="TXS294" s="232"/>
      <c r="TXT294" s="233"/>
      <c r="TXU294" s="233"/>
      <c r="TXV294" s="69"/>
      <c r="TXW294" s="154"/>
      <c r="TXX294" s="97"/>
      <c r="TXY294" s="98"/>
      <c r="TXZ294" s="97"/>
      <c r="TYA294" s="99"/>
      <c r="TYB294" s="225"/>
      <c r="TYC294" s="234"/>
      <c r="TYD294" s="235"/>
      <c r="TYE294" s="236"/>
      <c r="TYF294" s="234"/>
      <c r="TYG294" s="237"/>
      <c r="TYH294" s="238"/>
      <c r="TYI294" s="216"/>
      <c r="TYJ294" s="239"/>
      <c r="TYK294" s="239"/>
      <c r="TYL294" s="101"/>
      <c r="TYM294" s="81"/>
      <c r="TYN294" s="81"/>
      <c r="TYO294" s="226"/>
      <c r="TYP294" s="69"/>
      <c r="TYQ294" s="240"/>
      <c r="TYR294" s="69"/>
      <c r="TYS294" s="241"/>
      <c r="TYT294" s="242"/>
      <c r="TYU294" s="69"/>
      <c r="TYV294" s="243"/>
      <c r="TYW294" s="69"/>
      <c r="TYX294" s="244"/>
      <c r="TYY294" s="69"/>
      <c r="TYZ294" s="228"/>
      <c r="TZA294" s="229"/>
      <c r="TZB294" s="230"/>
      <c r="TZC294" s="245"/>
      <c r="TZD294" s="230"/>
      <c r="TZE294" s="231"/>
      <c r="TZF294" s="232"/>
      <c r="TZG294" s="233"/>
      <c r="TZH294" s="233"/>
      <c r="TZI294" s="69"/>
      <c r="TZJ294" s="154"/>
      <c r="TZK294" s="97"/>
      <c r="TZL294" s="98"/>
      <c r="TZM294" s="97"/>
      <c r="TZN294" s="99"/>
      <c r="TZO294" s="225"/>
      <c r="TZP294" s="234"/>
      <c r="TZQ294" s="235"/>
      <c r="TZR294" s="236"/>
      <c r="TZS294" s="234"/>
      <c r="TZT294" s="237"/>
      <c r="TZU294" s="238"/>
      <c r="TZV294" s="216"/>
      <c r="TZW294" s="239"/>
      <c r="TZX294" s="239"/>
      <c r="TZY294" s="101"/>
      <c r="TZZ294" s="81"/>
      <c r="UAA294" s="81"/>
      <c r="UAB294" s="226"/>
      <c r="UAC294" s="69"/>
      <c r="UAD294" s="240"/>
      <c r="UAE294" s="69"/>
      <c r="UAF294" s="241"/>
      <c r="UAG294" s="242"/>
      <c r="UAH294" s="69"/>
      <c r="UAI294" s="243"/>
      <c r="UAJ294" s="69"/>
      <c r="UAK294" s="244"/>
      <c r="UAL294" s="69"/>
      <c r="UAM294" s="228"/>
      <c r="UAN294" s="229"/>
      <c r="UAO294" s="230"/>
      <c r="UAP294" s="245"/>
      <c r="UAQ294" s="230"/>
      <c r="UAR294" s="231"/>
      <c r="UAS294" s="232"/>
      <c r="UAT294" s="233"/>
      <c r="UAU294" s="233"/>
      <c r="UAV294" s="69"/>
      <c r="UAW294" s="154"/>
      <c r="UAX294" s="97"/>
      <c r="UAY294" s="98"/>
      <c r="UAZ294" s="97"/>
      <c r="UBA294" s="99"/>
      <c r="UBB294" s="225"/>
      <c r="UBC294" s="234"/>
      <c r="UBD294" s="235"/>
      <c r="UBE294" s="236"/>
      <c r="UBF294" s="234"/>
      <c r="UBG294" s="237"/>
      <c r="UBH294" s="238"/>
      <c r="UBI294" s="216"/>
      <c r="UBJ294" s="239"/>
      <c r="UBK294" s="239"/>
      <c r="UBL294" s="101"/>
      <c r="UBM294" s="81"/>
      <c r="UBN294" s="81"/>
      <c r="UBO294" s="226"/>
      <c r="UBP294" s="69"/>
      <c r="UBQ294" s="240"/>
      <c r="UBR294" s="69"/>
      <c r="UBS294" s="241"/>
      <c r="UBT294" s="242"/>
      <c r="UBU294" s="69"/>
      <c r="UBV294" s="243"/>
      <c r="UBW294" s="69"/>
      <c r="UBX294" s="244"/>
      <c r="UBY294" s="69"/>
      <c r="UBZ294" s="228"/>
      <c r="UCA294" s="229"/>
      <c r="UCB294" s="230"/>
      <c r="UCC294" s="245"/>
      <c r="UCD294" s="230"/>
      <c r="UCE294" s="231"/>
      <c r="UCF294" s="232"/>
      <c r="UCG294" s="233"/>
      <c r="UCH294" s="233"/>
      <c r="UCI294" s="69"/>
      <c r="UCJ294" s="154"/>
      <c r="UCK294" s="97"/>
      <c r="UCL294" s="98"/>
      <c r="UCM294" s="97"/>
      <c r="UCN294" s="99"/>
      <c r="UCO294" s="225"/>
      <c r="UCP294" s="234"/>
      <c r="UCQ294" s="235"/>
      <c r="UCR294" s="236"/>
      <c r="UCS294" s="234"/>
      <c r="UCT294" s="237"/>
      <c r="UCU294" s="238"/>
      <c r="UCV294" s="216"/>
      <c r="UCW294" s="239"/>
      <c r="UCX294" s="239"/>
      <c r="UCY294" s="101"/>
      <c r="UCZ294" s="81"/>
      <c r="UDA294" s="81"/>
      <c r="UDB294" s="226"/>
      <c r="UDC294" s="69"/>
      <c r="UDD294" s="240"/>
      <c r="UDE294" s="69"/>
      <c r="UDF294" s="241"/>
      <c r="UDG294" s="242"/>
      <c r="UDH294" s="69"/>
      <c r="UDI294" s="243"/>
      <c r="UDJ294" s="69"/>
      <c r="UDK294" s="244"/>
      <c r="UDL294" s="69"/>
      <c r="UDM294" s="228"/>
      <c r="UDN294" s="229"/>
      <c r="UDO294" s="230"/>
      <c r="UDP294" s="245"/>
      <c r="UDQ294" s="230"/>
      <c r="UDR294" s="231"/>
      <c r="UDS294" s="232"/>
      <c r="UDT294" s="233"/>
      <c r="UDU294" s="233"/>
      <c r="UDV294" s="69"/>
      <c r="UDW294" s="154"/>
      <c r="UDX294" s="97"/>
      <c r="UDY294" s="98"/>
      <c r="UDZ294" s="97"/>
      <c r="UEA294" s="99"/>
      <c r="UEB294" s="225"/>
      <c r="UEC294" s="234"/>
      <c r="UED294" s="235"/>
      <c r="UEE294" s="236"/>
      <c r="UEF294" s="234"/>
      <c r="UEG294" s="237"/>
      <c r="UEH294" s="238"/>
      <c r="UEI294" s="216"/>
      <c r="UEJ294" s="239"/>
      <c r="UEK294" s="239"/>
      <c r="UEL294" s="101"/>
      <c r="UEM294" s="81"/>
      <c r="UEN294" s="81"/>
      <c r="UEO294" s="226"/>
      <c r="UEP294" s="69"/>
      <c r="UEQ294" s="240"/>
      <c r="UER294" s="69"/>
      <c r="UES294" s="241"/>
      <c r="UET294" s="242"/>
      <c r="UEU294" s="69"/>
      <c r="UEV294" s="243"/>
      <c r="UEW294" s="69"/>
      <c r="UEX294" s="244"/>
      <c r="UEY294" s="69"/>
      <c r="UEZ294" s="228"/>
      <c r="UFA294" s="229"/>
      <c r="UFB294" s="230"/>
      <c r="UFC294" s="245"/>
      <c r="UFD294" s="230"/>
      <c r="UFE294" s="231"/>
      <c r="UFF294" s="232"/>
      <c r="UFG294" s="233"/>
      <c r="UFH294" s="233"/>
      <c r="UFI294" s="69"/>
      <c r="UFJ294" s="154"/>
      <c r="UFK294" s="97"/>
      <c r="UFL294" s="98"/>
      <c r="UFM294" s="97"/>
      <c r="UFN294" s="99"/>
      <c r="UFO294" s="225"/>
      <c r="UFP294" s="234"/>
      <c r="UFQ294" s="235"/>
      <c r="UFR294" s="236"/>
      <c r="UFS294" s="234"/>
      <c r="UFT294" s="237"/>
      <c r="UFU294" s="238"/>
      <c r="UFV294" s="216"/>
      <c r="UFW294" s="239"/>
      <c r="UFX294" s="239"/>
      <c r="UFY294" s="101"/>
      <c r="UFZ294" s="81"/>
      <c r="UGA294" s="81"/>
      <c r="UGB294" s="226"/>
      <c r="UGC294" s="69"/>
      <c r="UGD294" s="240"/>
      <c r="UGE294" s="69"/>
      <c r="UGF294" s="241"/>
      <c r="UGG294" s="242"/>
      <c r="UGH294" s="69"/>
      <c r="UGI294" s="243"/>
      <c r="UGJ294" s="69"/>
      <c r="UGK294" s="244"/>
      <c r="UGL294" s="69"/>
      <c r="UGM294" s="228"/>
      <c r="UGN294" s="229"/>
      <c r="UGO294" s="230"/>
      <c r="UGP294" s="245"/>
      <c r="UGQ294" s="230"/>
      <c r="UGR294" s="231"/>
      <c r="UGS294" s="232"/>
      <c r="UGT294" s="233"/>
      <c r="UGU294" s="233"/>
      <c r="UGV294" s="69"/>
      <c r="UGW294" s="154"/>
      <c r="UGX294" s="97"/>
      <c r="UGY294" s="98"/>
      <c r="UGZ294" s="97"/>
      <c r="UHA294" s="99"/>
      <c r="UHB294" s="225"/>
      <c r="UHC294" s="234"/>
      <c r="UHD294" s="235"/>
      <c r="UHE294" s="236"/>
      <c r="UHF294" s="234"/>
      <c r="UHG294" s="237"/>
      <c r="UHH294" s="238"/>
      <c r="UHI294" s="216"/>
      <c r="UHJ294" s="239"/>
      <c r="UHK294" s="239"/>
      <c r="UHL294" s="101"/>
      <c r="UHM294" s="81"/>
      <c r="UHN294" s="81"/>
      <c r="UHO294" s="226"/>
      <c r="UHP294" s="69"/>
      <c r="UHQ294" s="240"/>
      <c r="UHR294" s="69"/>
      <c r="UHS294" s="241"/>
      <c r="UHT294" s="242"/>
      <c r="UHU294" s="69"/>
      <c r="UHV294" s="243"/>
      <c r="UHW294" s="69"/>
      <c r="UHX294" s="244"/>
      <c r="UHY294" s="69"/>
      <c r="UHZ294" s="228"/>
      <c r="UIA294" s="229"/>
      <c r="UIB294" s="230"/>
      <c r="UIC294" s="245"/>
      <c r="UID294" s="230"/>
      <c r="UIE294" s="231"/>
      <c r="UIF294" s="232"/>
      <c r="UIG294" s="233"/>
      <c r="UIH294" s="233"/>
      <c r="UII294" s="69"/>
      <c r="UIJ294" s="154"/>
      <c r="UIK294" s="97"/>
      <c r="UIL294" s="98"/>
      <c r="UIM294" s="97"/>
      <c r="UIN294" s="99"/>
      <c r="UIO294" s="225"/>
      <c r="UIP294" s="234"/>
      <c r="UIQ294" s="235"/>
      <c r="UIR294" s="236"/>
      <c r="UIS294" s="234"/>
      <c r="UIT294" s="237"/>
      <c r="UIU294" s="238"/>
      <c r="UIV294" s="216"/>
      <c r="UIW294" s="239"/>
      <c r="UIX294" s="239"/>
      <c r="UIY294" s="101"/>
      <c r="UIZ294" s="81"/>
      <c r="UJA294" s="81"/>
      <c r="UJB294" s="226"/>
      <c r="UJC294" s="69"/>
      <c r="UJD294" s="240"/>
      <c r="UJE294" s="69"/>
      <c r="UJF294" s="241"/>
      <c r="UJG294" s="242"/>
      <c r="UJH294" s="69"/>
      <c r="UJI294" s="243"/>
      <c r="UJJ294" s="69"/>
      <c r="UJK294" s="244"/>
      <c r="UJL294" s="69"/>
      <c r="UJM294" s="228"/>
      <c r="UJN294" s="229"/>
      <c r="UJO294" s="230"/>
      <c r="UJP294" s="245"/>
      <c r="UJQ294" s="230"/>
      <c r="UJR294" s="231"/>
      <c r="UJS294" s="232"/>
      <c r="UJT294" s="233"/>
      <c r="UJU294" s="233"/>
      <c r="UJV294" s="69"/>
      <c r="UJW294" s="154"/>
      <c r="UJX294" s="97"/>
      <c r="UJY294" s="98"/>
      <c r="UJZ294" s="97"/>
      <c r="UKA294" s="99"/>
      <c r="UKB294" s="225"/>
      <c r="UKC294" s="234"/>
      <c r="UKD294" s="235"/>
      <c r="UKE294" s="236"/>
      <c r="UKF294" s="234"/>
      <c r="UKG294" s="237"/>
      <c r="UKH294" s="238"/>
      <c r="UKI294" s="216"/>
      <c r="UKJ294" s="239"/>
      <c r="UKK294" s="239"/>
      <c r="UKL294" s="101"/>
      <c r="UKM294" s="81"/>
      <c r="UKN294" s="81"/>
      <c r="UKO294" s="226"/>
      <c r="UKP294" s="69"/>
      <c r="UKQ294" s="240"/>
      <c r="UKR294" s="69"/>
      <c r="UKS294" s="241"/>
      <c r="UKT294" s="242"/>
      <c r="UKU294" s="69"/>
      <c r="UKV294" s="243"/>
      <c r="UKW294" s="69"/>
      <c r="UKX294" s="244"/>
      <c r="UKY294" s="69"/>
      <c r="UKZ294" s="228"/>
      <c r="ULA294" s="229"/>
      <c r="ULB294" s="230"/>
      <c r="ULC294" s="245"/>
      <c r="ULD294" s="230"/>
      <c r="ULE294" s="231"/>
      <c r="ULF294" s="232"/>
      <c r="ULG294" s="233"/>
      <c r="ULH294" s="233"/>
      <c r="ULI294" s="69"/>
      <c r="ULJ294" s="154"/>
      <c r="ULK294" s="97"/>
      <c r="ULL294" s="98"/>
      <c r="ULM294" s="97"/>
      <c r="ULN294" s="99"/>
      <c r="ULO294" s="225"/>
      <c r="ULP294" s="234"/>
      <c r="ULQ294" s="235"/>
      <c r="ULR294" s="236"/>
      <c r="ULS294" s="234"/>
      <c r="ULT294" s="237"/>
      <c r="ULU294" s="238"/>
      <c r="ULV294" s="216"/>
      <c r="ULW294" s="239"/>
      <c r="ULX294" s="239"/>
      <c r="ULY294" s="101"/>
      <c r="ULZ294" s="81"/>
      <c r="UMA294" s="81"/>
      <c r="UMB294" s="226"/>
      <c r="UMC294" s="69"/>
      <c r="UMD294" s="240"/>
      <c r="UME294" s="69"/>
      <c r="UMF294" s="241"/>
      <c r="UMG294" s="242"/>
      <c r="UMH294" s="69"/>
      <c r="UMI294" s="243"/>
      <c r="UMJ294" s="69"/>
      <c r="UMK294" s="244"/>
      <c r="UML294" s="69"/>
      <c r="UMM294" s="228"/>
      <c r="UMN294" s="229"/>
      <c r="UMO294" s="230"/>
      <c r="UMP294" s="245"/>
      <c r="UMQ294" s="230"/>
      <c r="UMR294" s="231"/>
      <c r="UMS294" s="232"/>
      <c r="UMT294" s="233"/>
      <c r="UMU294" s="233"/>
      <c r="UMV294" s="69"/>
      <c r="UMW294" s="154"/>
      <c r="UMX294" s="97"/>
      <c r="UMY294" s="98"/>
      <c r="UMZ294" s="97"/>
      <c r="UNA294" s="99"/>
      <c r="UNB294" s="225"/>
      <c r="UNC294" s="234"/>
      <c r="UND294" s="235"/>
      <c r="UNE294" s="236"/>
      <c r="UNF294" s="234"/>
      <c r="UNG294" s="237"/>
      <c r="UNH294" s="238"/>
      <c r="UNI294" s="216"/>
      <c r="UNJ294" s="239"/>
      <c r="UNK294" s="239"/>
      <c r="UNL294" s="101"/>
      <c r="UNM294" s="81"/>
      <c r="UNN294" s="81"/>
      <c r="UNO294" s="226"/>
      <c r="UNP294" s="69"/>
      <c r="UNQ294" s="240"/>
      <c r="UNR294" s="69"/>
      <c r="UNS294" s="241"/>
      <c r="UNT294" s="242"/>
      <c r="UNU294" s="69"/>
      <c r="UNV294" s="243"/>
      <c r="UNW294" s="69"/>
      <c r="UNX294" s="244"/>
      <c r="UNY294" s="69"/>
      <c r="UNZ294" s="228"/>
      <c r="UOA294" s="229"/>
      <c r="UOB294" s="230"/>
      <c r="UOC294" s="245"/>
      <c r="UOD294" s="230"/>
      <c r="UOE294" s="231"/>
      <c r="UOF294" s="232"/>
      <c r="UOG294" s="233"/>
      <c r="UOH294" s="233"/>
      <c r="UOI294" s="69"/>
      <c r="UOJ294" s="154"/>
      <c r="UOK294" s="97"/>
      <c r="UOL294" s="98"/>
      <c r="UOM294" s="97"/>
      <c r="UON294" s="99"/>
      <c r="UOO294" s="225"/>
      <c r="UOP294" s="234"/>
      <c r="UOQ294" s="235"/>
      <c r="UOR294" s="236"/>
      <c r="UOS294" s="234"/>
      <c r="UOT294" s="237"/>
      <c r="UOU294" s="238"/>
      <c r="UOV294" s="216"/>
      <c r="UOW294" s="239"/>
      <c r="UOX294" s="239"/>
      <c r="UOY294" s="101"/>
      <c r="UOZ294" s="81"/>
      <c r="UPA294" s="81"/>
      <c r="UPB294" s="226"/>
      <c r="UPC294" s="69"/>
      <c r="UPD294" s="240"/>
      <c r="UPE294" s="69"/>
      <c r="UPF294" s="241"/>
      <c r="UPG294" s="242"/>
      <c r="UPH294" s="69"/>
      <c r="UPI294" s="243"/>
      <c r="UPJ294" s="69"/>
      <c r="UPK294" s="244"/>
      <c r="UPL294" s="69"/>
      <c r="UPM294" s="228"/>
      <c r="UPN294" s="229"/>
      <c r="UPO294" s="230"/>
      <c r="UPP294" s="245"/>
      <c r="UPQ294" s="230"/>
      <c r="UPR294" s="231"/>
      <c r="UPS294" s="232"/>
      <c r="UPT294" s="233"/>
      <c r="UPU294" s="233"/>
      <c r="UPV294" s="69"/>
      <c r="UPW294" s="154"/>
      <c r="UPX294" s="97"/>
      <c r="UPY294" s="98"/>
      <c r="UPZ294" s="97"/>
      <c r="UQA294" s="99"/>
      <c r="UQB294" s="225"/>
      <c r="UQC294" s="234"/>
      <c r="UQD294" s="235"/>
      <c r="UQE294" s="236"/>
      <c r="UQF294" s="234"/>
      <c r="UQG294" s="237"/>
      <c r="UQH294" s="238"/>
      <c r="UQI294" s="216"/>
      <c r="UQJ294" s="239"/>
      <c r="UQK294" s="239"/>
      <c r="UQL294" s="101"/>
      <c r="UQM294" s="81"/>
      <c r="UQN294" s="81"/>
      <c r="UQO294" s="226"/>
      <c r="UQP294" s="69"/>
      <c r="UQQ294" s="240"/>
      <c r="UQR294" s="69"/>
      <c r="UQS294" s="241"/>
      <c r="UQT294" s="242"/>
      <c r="UQU294" s="69"/>
      <c r="UQV294" s="243"/>
      <c r="UQW294" s="69"/>
      <c r="UQX294" s="244"/>
      <c r="UQY294" s="69"/>
      <c r="UQZ294" s="228"/>
      <c r="URA294" s="229"/>
      <c r="URB294" s="230"/>
      <c r="URC294" s="245"/>
      <c r="URD294" s="230"/>
      <c r="URE294" s="231"/>
      <c r="URF294" s="232"/>
      <c r="URG294" s="233"/>
      <c r="URH294" s="233"/>
      <c r="URI294" s="69"/>
      <c r="URJ294" s="154"/>
      <c r="URK294" s="97"/>
      <c r="URL294" s="98"/>
      <c r="URM294" s="97"/>
      <c r="URN294" s="99"/>
      <c r="URO294" s="225"/>
      <c r="URP294" s="234"/>
      <c r="URQ294" s="235"/>
      <c r="URR294" s="236"/>
      <c r="URS294" s="234"/>
      <c r="URT294" s="237"/>
      <c r="URU294" s="238"/>
      <c r="URV294" s="216"/>
      <c r="URW294" s="239"/>
      <c r="URX294" s="239"/>
      <c r="URY294" s="101"/>
      <c r="URZ294" s="81"/>
      <c r="USA294" s="81"/>
      <c r="USB294" s="226"/>
      <c r="USC294" s="69"/>
      <c r="USD294" s="240"/>
      <c r="USE294" s="69"/>
      <c r="USF294" s="241"/>
      <c r="USG294" s="242"/>
      <c r="USH294" s="69"/>
      <c r="USI294" s="243"/>
      <c r="USJ294" s="69"/>
      <c r="USK294" s="244"/>
      <c r="USL294" s="69"/>
      <c r="USM294" s="228"/>
      <c r="USN294" s="229"/>
      <c r="USO294" s="230"/>
      <c r="USP294" s="245"/>
      <c r="USQ294" s="230"/>
      <c r="USR294" s="231"/>
      <c r="USS294" s="232"/>
      <c r="UST294" s="233"/>
      <c r="USU294" s="233"/>
      <c r="USV294" s="69"/>
      <c r="USW294" s="154"/>
      <c r="USX294" s="97"/>
      <c r="USY294" s="98"/>
      <c r="USZ294" s="97"/>
      <c r="UTA294" s="99"/>
      <c r="UTB294" s="225"/>
      <c r="UTC294" s="234"/>
      <c r="UTD294" s="235"/>
      <c r="UTE294" s="236"/>
      <c r="UTF294" s="234"/>
      <c r="UTG294" s="237"/>
      <c r="UTH294" s="238"/>
      <c r="UTI294" s="216"/>
      <c r="UTJ294" s="239"/>
      <c r="UTK294" s="239"/>
      <c r="UTL294" s="101"/>
      <c r="UTM294" s="81"/>
      <c r="UTN294" s="81"/>
      <c r="UTO294" s="226"/>
      <c r="UTP294" s="69"/>
      <c r="UTQ294" s="240"/>
      <c r="UTR294" s="69"/>
      <c r="UTS294" s="241"/>
      <c r="UTT294" s="242"/>
      <c r="UTU294" s="69"/>
      <c r="UTV294" s="243"/>
      <c r="UTW294" s="69"/>
      <c r="UTX294" s="244"/>
      <c r="UTY294" s="69"/>
      <c r="UTZ294" s="228"/>
      <c r="UUA294" s="229"/>
      <c r="UUB294" s="230"/>
      <c r="UUC294" s="245"/>
      <c r="UUD294" s="230"/>
      <c r="UUE294" s="231"/>
      <c r="UUF294" s="232"/>
      <c r="UUG294" s="233"/>
      <c r="UUH294" s="233"/>
      <c r="UUI294" s="69"/>
      <c r="UUJ294" s="154"/>
      <c r="UUK294" s="97"/>
      <c r="UUL294" s="98"/>
      <c r="UUM294" s="97"/>
      <c r="UUN294" s="99"/>
      <c r="UUO294" s="225"/>
      <c r="UUP294" s="234"/>
      <c r="UUQ294" s="235"/>
      <c r="UUR294" s="236"/>
      <c r="UUS294" s="234"/>
      <c r="UUT294" s="237"/>
      <c r="UUU294" s="238"/>
      <c r="UUV294" s="216"/>
      <c r="UUW294" s="239"/>
      <c r="UUX294" s="239"/>
      <c r="UUY294" s="101"/>
      <c r="UUZ294" s="81"/>
      <c r="UVA294" s="81"/>
      <c r="UVB294" s="226"/>
      <c r="UVC294" s="69"/>
      <c r="UVD294" s="240"/>
      <c r="UVE294" s="69"/>
      <c r="UVF294" s="241"/>
      <c r="UVG294" s="242"/>
      <c r="UVH294" s="69"/>
      <c r="UVI294" s="243"/>
      <c r="UVJ294" s="69"/>
      <c r="UVK294" s="244"/>
      <c r="UVL294" s="69"/>
      <c r="UVM294" s="228"/>
      <c r="UVN294" s="229"/>
      <c r="UVO294" s="230"/>
      <c r="UVP294" s="245"/>
      <c r="UVQ294" s="230"/>
      <c r="UVR294" s="231"/>
      <c r="UVS294" s="232"/>
      <c r="UVT294" s="233"/>
      <c r="UVU294" s="233"/>
      <c r="UVV294" s="69"/>
      <c r="UVW294" s="154"/>
      <c r="UVX294" s="97"/>
      <c r="UVY294" s="98"/>
      <c r="UVZ294" s="97"/>
      <c r="UWA294" s="99"/>
      <c r="UWB294" s="225"/>
      <c r="UWC294" s="234"/>
      <c r="UWD294" s="235"/>
      <c r="UWE294" s="236"/>
      <c r="UWF294" s="234"/>
      <c r="UWG294" s="237"/>
      <c r="UWH294" s="238"/>
      <c r="UWI294" s="216"/>
      <c r="UWJ294" s="239"/>
      <c r="UWK294" s="239"/>
      <c r="UWL294" s="101"/>
      <c r="UWM294" s="81"/>
      <c r="UWN294" s="81"/>
      <c r="UWO294" s="226"/>
      <c r="UWP294" s="69"/>
      <c r="UWQ294" s="240"/>
      <c r="UWR294" s="69"/>
      <c r="UWS294" s="241"/>
      <c r="UWT294" s="242"/>
      <c r="UWU294" s="69"/>
      <c r="UWV294" s="243"/>
      <c r="UWW294" s="69"/>
      <c r="UWX294" s="244"/>
      <c r="UWY294" s="69"/>
      <c r="UWZ294" s="228"/>
      <c r="UXA294" s="229"/>
      <c r="UXB294" s="230"/>
      <c r="UXC294" s="245"/>
      <c r="UXD294" s="230"/>
      <c r="UXE294" s="231"/>
      <c r="UXF294" s="232"/>
      <c r="UXG294" s="233"/>
      <c r="UXH294" s="233"/>
      <c r="UXI294" s="69"/>
      <c r="UXJ294" s="154"/>
      <c r="UXK294" s="97"/>
      <c r="UXL294" s="98"/>
      <c r="UXM294" s="97"/>
      <c r="UXN294" s="99"/>
      <c r="UXO294" s="225"/>
      <c r="UXP294" s="234"/>
      <c r="UXQ294" s="235"/>
      <c r="UXR294" s="236"/>
      <c r="UXS294" s="234"/>
      <c r="UXT294" s="237"/>
      <c r="UXU294" s="238"/>
      <c r="UXV294" s="216"/>
      <c r="UXW294" s="239"/>
      <c r="UXX294" s="239"/>
      <c r="UXY294" s="101"/>
      <c r="UXZ294" s="81"/>
      <c r="UYA294" s="81"/>
      <c r="UYB294" s="226"/>
      <c r="UYC294" s="69"/>
      <c r="UYD294" s="240"/>
      <c r="UYE294" s="69"/>
      <c r="UYF294" s="241"/>
      <c r="UYG294" s="242"/>
      <c r="UYH294" s="69"/>
      <c r="UYI294" s="243"/>
      <c r="UYJ294" s="69"/>
      <c r="UYK294" s="244"/>
      <c r="UYL294" s="69"/>
      <c r="UYM294" s="228"/>
      <c r="UYN294" s="229"/>
      <c r="UYO294" s="230"/>
      <c r="UYP294" s="245"/>
      <c r="UYQ294" s="230"/>
      <c r="UYR294" s="231"/>
      <c r="UYS294" s="232"/>
      <c r="UYT294" s="233"/>
      <c r="UYU294" s="233"/>
      <c r="UYV294" s="69"/>
      <c r="UYW294" s="154"/>
      <c r="UYX294" s="97"/>
      <c r="UYY294" s="98"/>
      <c r="UYZ294" s="97"/>
      <c r="UZA294" s="99"/>
      <c r="UZB294" s="225"/>
      <c r="UZC294" s="234"/>
      <c r="UZD294" s="235"/>
      <c r="UZE294" s="236"/>
      <c r="UZF294" s="234"/>
      <c r="UZG294" s="237"/>
      <c r="UZH294" s="238"/>
      <c r="UZI294" s="216"/>
      <c r="UZJ294" s="239"/>
      <c r="UZK294" s="239"/>
      <c r="UZL294" s="101"/>
      <c r="UZM294" s="81"/>
      <c r="UZN294" s="81"/>
      <c r="UZO294" s="226"/>
      <c r="UZP294" s="69"/>
      <c r="UZQ294" s="240"/>
      <c r="UZR294" s="69"/>
      <c r="UZS294" s="241"/>
      <c r="UZT294" s="242"/>
      <c r="UZU294" s="69"/>
      <c r="UZV294" s="243"/>
      <c r="UZW294" s="69"/>
      <c r="UZX294" s="244"/>
      <c r="UZY294" s="69"/>
      <c r="UZZ294" s="228"/>
      <c r="VAA294" s="229"/>
      <c r="VAB294" s="230"/>
      <c r="VAC294" s="245"/>
      <c r="VAD294" s="230"/>
      <c r="VAE294" s="231"/>
      <c r="VAF294" s="232"/>
      <c r="VAG294" s="233"/>
      <c r="VAH294" s="233"/>
      <c r="VAI294" s="69"/>
      <c r="VAJ294" s="154"/>
      <c r="VAK294" s="97"/>
      <c r="VAL294" s="98"/>
      <c r="VAM294" s="97"/>
      <c r="VAN294" s="99"/>
      <c r="VAO294" s="225"/>
      <c r="VAP294" s="234"/>
      <c r="VAQ294" s="235"/>
      <c r="VAR294" s="236"/>
      <c r="VAS294" s="234"/>
      <c r="VAT294" s="237"/>
      <c r="VAU294" s="238"/>
      <c r="VAV294" s="216"/>
      <c r="VAW294" s="239"/>
      <c r="VAX294" s="239"/>
      <c r="VAY294" s="101"/>
      <c r="VAZ294" s="81"/>
      <c r="VBA294" s="81"/>
      <c r="VBB294" s="226"/>
      <c r="VBC294" s="69"/>
      <c r="VBD294" s="240"/>
      <c r="VBE294" s="69"/>
      <c r="VBF294" s="241"/>
      <c r="VBG294" s="242"/>
      <c r="VBH294" s="69"/>
      <c r="VBI294" s="243"/>
      <c r="VBJ294" s="69"/>
      <c r="VBK294" s="244"/>
      <c r="VBL294" s="69"/>
      <c r="VBM294" s="228"/>
      <c r="VBN294" s="229"/>
      <c r="VBO294" s="230"/>
      <c r="VBP294" s="245"/>
      <c r="VBQ294" s="230"/>
      <c r="VBR294" s="231"/>
      <c r="VBS294" s="232"/>
      <c r="VBT294" s="233"/>
      <c r="VBU294" s="233"/>
      <c r="VBV294" s="69"/>
      <c r="VBW294" s="154"/>
      <c r="VBX294" s="97"/>
      <c r="VBY294" s="98"/>
      <c r="VBZ294" s="97"/>
      <c r="VCA294" s="99"/>
      <c r="VCB294" s="225"/>
      <c r="VCC294" s="234"/>
      <c r="VCD294" s="235"/>
      <c r="VCE294" s="236"/>
      <c r="VCF294" s="234"/>
      <c r="VCG294" s="237"/>
      <c r="VCH294" s="238"/>
      <c r="VCI294" s="216"/>
      <c r="VCJ294" s="239"/>
      <c r="VCK294" s="239"/>
      <c r="VCL294" s="101"/>
      <c r="VCM294" s="81"/>
      <c r="VCN294" s="81"/>
      <c r="VCO294" s="226"/>
      <c r="VCP294" s="69"/>
      <c r="VCQ294" s="240"/>
      <c r="VCR294" s="69"/>
      <c r="VCS294" s="241"/>
      <c r="VCT294" s="242"/>
      <c r="VCU294" s="69"/>
      <c r="VCV294" s="243"/>
      <c r="VCW294" s="69"/>
      <c r="VCX294" s="244"/>
      <c r="VCY294" s="69"/>
      <c r="VCZ294" s="228"/>
      <c r="VDA294" s="229"/>
      <c r="VDB294" s="230"/>
      <c r="VDC294" s="245"/>
      <c r="VDD294" s="230"/>
      <c r="VDE294" s="231"/>
      <c r="VDF294" s="232"/>
      <c r="VDG294" s="233"/>
      <c r="VDH294" s="233"/>
      <c r="VDI294" s="69"/>
      <c r="VDJ294" s="154"/>
      <c r="VDK294" s="97"/>
      <c r="VDL294" s="98"/>
      <c r="VDM294" s="97"/>
      <c r="VDN294" s="99"/>
      <c r="VDO294" s="225"/>
      <c r="VDP294" s="234"/>
      <c r="VDQ294" s="235"/>
      <c r="VDR294" s="236"/>
      <c r="VDS294" s="234"/>
      <c r="VDT294" s="237"/>
      <c r="VDU294" s="238"/>
      <c r="VDV294" s="216"/>
      <c r="VDW294" s="239"/>
      <c r="VDX294" s="239"/>
      <c r="VDY294" s="101"/>
      <c r="VDZ294" s="81"/>
      <c r="VEA294" s="81"/>
      <c r="VEB294" s="226"/>
      <c r="VEC294" s="69"/>
      <c r="VED294" s="240"/>
      <c r="VEE294" s="69"/>
      <c r="VEF294" s="241"/>
      <c r="VEG294" s="242"/>
      <c r="VEH294" s="69"/>
      <c r="VEI294" s="243"/>
      <c r="VEJ294" s="69"/>
      <c r="VEK294" s="244"/>
      <c r="VEL294" s="69"/>
      <c r="VEM294" s="228"/>
      <c r="VEN294" s="229"/>
      <c r="VEO294" s="230"/>
      <c r="VEP294" s="245"/>
      <c r="VEQ294" s="230"/>
      <c r="VER294" s="231"/>
      <c r="VES294" s="232"/>
      <c r="VET294" s="233"/>
      <c r="VEU294" s="233"/>
      <c r="VEV294" s="69"/>
      <c r="VEW294" s="154"/>
      <c r="VEX294" s="97"/>
      <c r="VEY294" s="98"/>
      <c r="VEZ294" s="97"/>
      <c r="VFA294" s="99"/>
      <c r="VFB294" s="225"/>
      <c r="VFC294" s="234"/>
      <c r="VFD294" s="235"/>
      <c r="VFE294" s="236"/>
      <c r="VFF294" s="234"/>
      <c r="VFG294" s="237"/>
      <c r="VFH294" s="238"/>
      <c r="VFI294" s="216"/>
      <c r="VFJ294" s="239"/>
      <c r="VFK294" s="239"/>
      <c r="VFL294" s="101"/>
      <c r="VFM294" s="81"/>
      <c r="VFN294" s="81"/>
      <c r="VFO294" s="226"/>
      <c r="VFP294" s="69"/>
      <c r="VFQ294" s="240"/>
      <c r="VFR294" s="69"/>
      <c r="VFS294" s="241"/>
      <c r="VFT294" s="242"/>
      <c r="VFU294" s="69"/>
      <c r="VFV294" s="243"/>
      <c r="VFW294" s="69"/>
      <c r="VFX294" s="244"/>
      <c r="VFY294" s="69"/>
      <c r="VFZ294" s="228"/>
      <c r="VGA294" s="229"/>
      <c r="VGB294" s="230"/>
      <c r="VGC294" s="245"/>
      <c r="VGD294" s="230"/>
      <c r="VGE294" s="231"/>
      <c r="VGF294" s="232"/>
      <c r="VGG294" s="233"/>
      <c r="VGH294" s="233"/>
      <c r="VGI294" s="69"/>
      <c r="VGJ294" s="154"/>
      <c r="VGK294" s="97"/>
      <c r="VGL294" s="98"/>
      <c r="VGM294" s="97"/>
      <c r="VGN294" s="99"/>
      <c r="VGO294" s="225"/>
      <c r="VGP294" s="234"/>
      <c r="VGQ294" s="235"/>
      <c r="VGR294" s="236"/>
      <c r="VGS294" s="234"/>
      <c r="VGT294" s="237"/>
      <c r="VGU294" s="238"/>
      <c r="VGV294" s="216"/>
      <c r="VGW294" s="239"/>
      <c r="VGX294" s="239"/>
      <c r="VGY294" s="101"/>
      <c r="VGZ294" s="81"/>
      <c r="VHA294" s="81"/>
      <c r="VHB294" s="226"/>
      <c r="VHC294" s="69"/>
      <c r="VHD294" s="240"/>
      <c r="VHE294" s="69"/>
      <c r="VHF294" s="241"/>
      <c r="VHG294" s="242"/>
      <c r="VHH294" s="69"/>
      <c r="VHI294" s="243"/>
      <c r="VHJ294" s="69"/>
      <c r="VHK294" s="244"/>
      <c r="VHL294" s="69"/>
      <c r="VHM294" s="228"/>
      <c r="VHN294" s="229"/>
      <c r="VHO294" s="230"/>
      <c r="VHP294" s="245"/>
      <c r="VHQ294" s="230"/>
      <c r="VHR294" s="231"/>
      <c r="VHS294" s="232"/>
      <c r="VHT294" s="233"/>
      <c r="VHU294" s="233"/>
      <c r="VHV294" s="69"/>
      <c r="VHW294" s="154"/>
      <c r="VHX294" s="97"/>
      <c r="VHY294" s="98"/>
      <c r="VHZ294" s="97"/>
      <c r="VIA294" s="99"/>
      <c r="VIB294" s="225"/>
      <c r="VIC294" s="234"/>
      <c r="VID294" s="235"/>
      <c r="VIE294" s="236"/>
      <c r="VIF294" s="234"/>
      <c r="VIG294" s="237"/>
      <c r="VIH294" s="238"/>
      <c r="VII294" s="216"/>
      <c r="VIJ294" s="239"/>
      <c r="VIK294" s="239"/>
      <c r="VIL294" s="101"/>
      <c r="VIM294" s="81"/>
      <c r="VIN294" s="81"/>
      <c r="VIO294" s="226"/>
      <c r="VIP294" s="69"/>
      <c r="VIQ294" s="240"/>
      <c r="VIR294" s="69"/>
      <c r="VIS294" s="241"/>
      <c r="VIT294" s="242"/>
      <c r="VIU294" s="69"/>
      <c r="VIV294" s="243"/>
      <c r="VIW294" s="69"/>
      <c r="VIX294" s="244"/>
      <c r="VIY294" s="69"/>
      <c r="VIZ294" s="228"/>
      <c r="VJA294" s="229"/>
      <c r="VJB294" s="230"/>
      <c r="VJC294" s="245"/>
      <c r="VJD294" s="230"/>
      <c r="VJE294" s="231"/>
      <c r="VJF294" s="232"/>
      <c r="VJG294" s="233"/>
      <c r="VJH294" s="233"/>
      <c r="VJI294" s="69"/>
      <c r="VJJ294" s="154"/>
      <c r="VJK294" s="97"/>
      <c r="VJL294" s="98"/>
      <c r="VJM294" s="97"/>
      <c r="VJN294" s="99"/>
      <c r="VJO294" s="225"/>
      <c r="VJP294" s="234"/>
      <c r="VJQ294" s="235"/>
      <c r="VJR294" s="236"/>
      <c r="VJS294" s="234"/>
      <c r="VJT294" s="237"/>
      <c r="VJU294" s="238"/>
      <c r="VJV294" s="216"/>
      <c r="VJW294" s="239"/>
      <c r="VJX294" s="239"/>
      <c r="VJY294" s="101"/>
      <c r="VJZ294" s="81"/>
      <c r="VKA294" s="81"/>
      <c r="VKB294" s="226"/>
      <c r="VKC294" s="69"/>
      <c r="VKD294" s="240"/>
      <c r="VKE294" s="69"/>
      <c r="VKF294" s="241"/>
      <c r="VKG294" s="242"/>
      <c r="VKH294" s="69"/>
      <c r="VKI294" s="243"/>
      <c r="VKJ294" s="69"/>
      <c r="VKK294" s="244"/>
      <c r="VKL294" s="69"/>
      <c r="VKM294" s="228"/>
      <c r="VKN294" s="229"/>
      <c r="VKO294" s="230"/>
      <c r="VKP294" s="245"/>
      <c r="VKQ294" s="230"/>
      <c r="VKR294" s="231"/>
      <c r="VKS294" s="232"/>
      <c r="VKT294" s="233"/>
      <c r="VKU294" s="233"/>
      <c r="VKV294" s="69"/>
      <c r="VKW294" s="154"/>
      <c r="VKX294" s="97"/>
      <c r="VKY294" s="98"/>
      <c r="VKZ294" s="97"/>
      <c r="VLA294" s="99"/>
      <c r="VLB294" s="225"/>
      <c r="VLC294" s="234"/>
      <c r="VLD294" s="235"/>
      <c r="VLE294" s="236"/>
      <c r="VLF294" s="234"/>
      <c r="VLG294" s="237"/>
      <c r="VLH294" s="238"/>
      <c r="VLI294" s="216"/>
      <c r="VLJ294" s="239"/>
      <c r="VLK294" s="239"/>
      <c r="VLL294" s="101"/>
      <c r="VLM294" s="81"/>
      <c r="VLN294" s="81"/>
      <c r="VLO294" s="226"/>
      <c r="VLP294" s="69"/>
      <c r="VLQ294" s="240"/>
      <c r="VLR294" s="69"/>
      <c r="VLS294" s="241"/>
      <c r="VLT294" s="242"/>
      <c r="VLU294" s="69"/>
      <c r="VLV294" s="243"/>
      <c r="VLW294" s="69"/>
      <c r="VLX294" s="244"/>
      <c r="VLY294" s="69"/>
      <c r="VLZ294" s="228"/>
      <c r="VMA294" s="229"/>
      <c r="VMB294" s="230"/>
      <c r="VMC294" s="245"/>
      <c r="VMD294" s="230"/>
      <c r="VME294" s="231"/>
      <c r="VMF294" s="232"/>
      <c r="VMG294" s="233"/>
      <c r="VMH294" s="233"/>
      <c r="VMI294" s="69"/>
      <c r="VMJ294" s="154"/>
      <c r="VMK294" s="97"/>
      <c r="VML294" s="98"/>
      <c r="VMM294" s="97"/>
      <c r="VMN294" s="99"/>
      <c r="VMO294" s="225"/>
      <c r="VMP294" s="234"/>
      <c r="VMQ294" s="235"/>
      <c r="VMR294" s="236"/>
      <c r="VMS294" s="234"/>
      <c r="VMT294" s="237"/>
      <c r="VMU294" s="238"/>
      <c r="VMV294" s="216"/>
      <c r="VMW294" s="239"/>
      <c r="VMX294" s="239"/>
      <c r="VMY294" s="101"/>
      <c r="VMZ294" s="81"/>
      <c r="VNA294" s="81"/>
      <c r="VNB294" s="226"/>
      <c r="VNC294" s="69"/>
      <c r="VND294" s="240"/>
      <c r="VNE294" s="69"/>
      <c r="VNF294" s="241"/>
      <c r="VNG294" s="242"/>
      <c r="VNH294" s="69"/>
      <c r="VNI294" s="243"/>
      <c r="VNJ294" s="69"/>
      <c r="VNK294" s="244"/>
      <c r="VNL294" s="69"/>
      <c r="VNM294" s="228"/>
      <c r="VNN294" s="229"/>
      <c r="VNO294" s="230"/>
      <c r="VNP294" s="245"/>
      <c r="VNQ294" s="230"/>
      <c r="VNR294" s="231"/>
      <c r="VNS294" s="232"/>
      <c r="VNT294" s="233"/>
      <c r="VNU294" s="233"/>
      <c r="VNV294" s="69"/>
      <c r="VNW294" s="154"/>
      <c r="VNX294" s="97"/>
      <c r="VNY294" s="98"/>
      <c r="VNZ294" s="97"/>
      <c r="VOA294" s="99"/>
      <c r="VOB294" s="225"/>
      <c r="VOC294" s="234"/>
      <c r="VOD294" s="235"/>
      <c r="VOE294" s="236"/>
      <c r="VOF294" s="234"/>
      <c r="VOG294" s="237"/>
      <c r="VOH294" s="238"/>
      <c r="VOI294" s="216"/>
      <c r="VOJ294" s="239"/>
      <c r="VOK294" s="239"/>
      <c r="VOL294" s="101"/>
      <c r="VOM294" s="81"/>
      <c r="VON294" s="81"/>
      <c r="VOO294" s="226"/>
      <c r="VOP294" s="69"/>
      <c r="VOQ294" s="240"/>
      <c r="VOR294" s="69"/>
      <c r="VOS294" s="241"/>
      <c r="VOT294" s="242"/>
      <c r="VOU294" s="69"/>
      <c r="VOV294" s="243"/>
      <c r="VOW294" s="69"/>
      <c r="VOX294" s="244"/>
      <c r="VOY294" s="69"/>
      <c r="VOZ294" s="228"/>
      <c r="VPA294" s="229"/>
      <c r="VPB294" s="230"/>
      <c r="VPC294" s="245"/>
      <c r="VPD294" s="230"/>
      <c r="VPE294" s="231"/>
      <c r="VPF294" s="232"/>
      <c r="VPG294" s="233"/>
      <c r="VPH294" s="233"/>
      <c r="VPI294" s="69"/>
      <c r="VPJ294" s="154"/>
      <c r="VPK294" s="97"/>
      <c r="VPL294" s="98"/>
      <c r="VPM294" s="97"/>
      <c r="VPN294" s="99"/>
      <c r="VPO294" s="225"/>
      <c r="VPP294" s="234"/>
      <c r="VPQ294" s="235"/>
      <c r="VPR294" s="236"/>
      <c r="VPS294" s="234"/>
      <c r="VPT294" s="237"/>
      <c r="VPU294" s="238"/>
      <c r="VPV294" s="216"/>
      <c r="VPW294" s="239"/>
      <c r="VPX294" s="239"/>
      <c r="VPY294" s="101"/>
      <c r="VPZ294" s="81"/>
      <c r="VQA294" s="81"/>
      <c r="VQB294" s="226"/>
      <c r="VQC294" s="69"/>
      <c r="VQD294" s="240"/>
      <c r="VQE294" s="69"/>
      <c r="VQF294" s="241"/>
      <c r="VQG294" s="242"/>
      <c r="VQH294" s="69"/>
      <c r="VQI294" s="243"/>
      <c r="VQJ294" s="69"/>
      <c r="VQK294" s="244"/>
      <c r="VQL294" s="69"/>
      <c r="VQM294" s="228"/>
      <c r="VQN294" s="229"/>
      <c r="VQO294" s="230"/>
      <c r="VQP294" s="245"/>
      <c r="VQQ294" s="230"/>
      <c r="VQR294" s="231"/>
      <c r="VQS294" s="232"/>
      <c r="VQT294" s="233"/>
      <c r="VQU294" s="233"/>
      <c r="VQV294" s="69"/>
      <c r="VQW294" s="154"/>
      <c r="VQX294" s="97"/>
      <c r="VQY294" s="98"/>
      <c r="VQZ294" s="97"/>
      <c r="VRA294" s="99"/>
      <c r="VRB294" s="225"/>
      <c r="VRC294" s="234"/>
      <c r="VRD294" s="235"/>
      <c r="VRE294" s="236"/>
      <c r="VRF294" s="234"/>
      <c r="VRG294" s="237"/>
      <c r="VRH294" s="238"/>
      <c r="VRI294" s="216"/>
      <c r="VRJ294" s="239"/>
      <c r="VRK294" s="239"/>
      <c r="VRL294" s="101"/>
      <c r="VRM294" s="81"/>
      <c r="VRN294" s="81"/>
      <c r="VRO294" s="226"/>
      <c r="VRP294" s="69"/>
      <c r="VRQ294" s="240"/>
      <c r="VRR294" s="69"/>
      <c r="VRS294" s="241"/>
      <c r="VRT294" s="242"/>
      <c r="VRU294" s="69"/>
      <c r="VRV294" s="243"/>
      <c r="VRW294" s="69"/>
      <c r="VRX294" s="244"/>
      <c r="VRY294" s="69"/>
      <c r="VRZ294" s="228"/>
      <c r="VSA294" s="229"/>
      <c r="VSB294" s="230"/>
      <c r="VSC294" s="245"/>
      <c r="VSD294" s="230"/>
      <c r="VSE294" s="231"/>
      <c r="VSF294" s="232"/>
      <c r="VSG294" s="233"/>
      <c r="VSH294" s="233"/>
      <c r="VSI294" s="69"/>
      <c r="VSJ294" s="154"/>
      <c r="VSK294" s="97"/>
      <c r="VSL294" s="98"/>
      <c r="VSM294" s="97"/>
      <c r="VSN294" s="99"/>
      <c r="VSO294" s="225"/>
      <c r="VSP294" s="234"/>
      <c r="VSQ294" s="235"/>
      <c r="VSR294" s="236"/>
      <c r="VSS294" s="234"/>
      <c r="VST294" s="237"/>
      <c r="VSU294" s="238"/>
      <c r="VSV294" s="216"/>
      <c r="VSW294" s="239"/>
      <c r="VSX294" s="239"/>
      <c r="VSY294" s="101"/>
      <c r="VSZ294" s="81"/>
      <c r="VTA294" s="81"/>
      <c r="VTB294" s="226"/>
      <c r="VTC294" s="69"/>
      <c r="VTD294" s="240"/>
      <c r="VTE294" s="69"/>
      <c r="VTF294" s="241"/>
      <c r="VTG294" s="242"/>
      <c r="VTH294" s="69"/>
      <c r="VTI294" s="243"/>
      <c r="VTJ294" s="69"/>
      <c r="VTK294" s="244"/>
      <c r="VTL294" s="69"/>
      <c r="VTM294" s="228"/>
      <c r="VTN294" s="229"/>
      <c r="VTO294" s="230"/>
      <c r="VTP294" s="245"/>
      <c r="VTQ294" s="230"/>
      <c r="VTR294" s="231"/>
      <c r="VTS294" s="232"/>
      <c r="VTT294" s="233"/>
      <c r="VTU294" s="233"/>
      <c r="VTV294" s="69"/>
      <c r="VTW294" s="154"/>
      <c r="VTX294" s="97"/>
      <c r="VTY294" s="98"/>
      <c r="VTZ294" s="97"/>
      <c r="VUA294" s="99"/>
      <c r="VUB294" s="225"/>
      <c r="VUC294" s="234"/>
      <c r="VUD294" s="235"/>
      <c r="VUE294" s="236"/>
      <c r="VUF294" s="234"/>
      <c r="VUG294" s="237"/>
      <c r="VUH294" s="238"/>
      <c r="VUI294" s="216"/>
      <c r="VUJ294" s="239"/>
      <c r="VUK294" s="239"/>
      <c r="VUL294" s="101"/>
      <c r="VUM294" s="81"/>
      <c r="VUN294" s="81"/>
      <c r="VUO294" s="226"/>
      <c r="VUP294" s="69"/>
      <c r="VUQ294" s="240"/>
      <c r="VUR294" s="69"/>
      <c r="VUS294" s="241"/>
      <c r="VUT294" s="242"/>
      <c r="VUU294" s="69"/>
      <c r="VUV294" s="243"/>
      <c r="VUW294" s="69"/>
      <c r="VUX294" s="244"/>
      <c r="VUY294" s="69"/>
      <c r="VUZ294" s="228"/>
      <c r="VVA294" s="229"/>
      <c r="VVB294" s="230"/>
      <c r="VVC294" s="245"/>
      <c r="VVD294" s="230"/>
      <c r="VVE294" s="231"/>
      <c r="VVF294" s="232"/>
      <c r="VVG294" s="233"/>
      <c r="VVH294" s="233"/>
      <c r="VVI294" s="69"/>
      <c r="VVJ294" s="154"/>
      <c r="VVK294" s="97"/>
      <c r="VVL294" s="98"/>
      <c r="VVM294" s="97"/>
      <c r="VVN294" s="99"/>
      <c r="VVO294" s="225"/>
      <c r="VVP294" s="234"/>
      <c r="VVQ294" s="235"/>
      <c r="VVR294" s="236"/>
      <c r="VVS294" s="234"/>
      <c r="VVT294" s="237"/>
      <c r="VVU294" s="238"/>
      <c r="VVV294" s="216"/>
      <c r="VVW294" s="239"/>
      <c r="VVX294" s="239"/>
      <c r="VVY294" s="101"/>
      <c r="VVZ294" s="81"/>
      <c r="VWA294" s="81"/>
      <c r="VWB294" s="226"/>
      <c r="VWC294" s="69"/>
      <c r="VWD294" s="240"/>
      <c r="VWE294" s="69"/>
      <c r="VWF294" s="241"/>
      <c r="VWG294" s="242"/>
      <c r="VWH294" s="69"/>
      <c r="VWI294" s="243"/>
      <c r="VWJ294" s="69"/>
      <c r="VWK294" s="244"/>
      <c r="VWL294" s="69"/>
      <c r="VWM294" s="228"/>
      <c r="VWN294" s="229"/>
      <c r="VWO294" s="230"/>
      <c r="VWP294" s="245"/>
      <c r="VWQ294" s="230"/>
      <c r="VWR294" s="231"/>
      <c r="VWS294" s="232"/>
      <c r="VWT294" s="233"/>
      <c r="VWU294" s="233"/>
      <c r="VWV294" s="69"/>
      <c r="VWW294" s="154"/>
      <c r="VWX294" s="97"/>
      <c r="VWY294" s="98"/>
      <c r="VWZ294" s="97"/>
      <c r="VXA294" s="99"/>
      <c r="VXB294" s="225"/>
      <c r="VXC294" s="234"/>
      <c r="VXD294" s="235"/>
      <c r="VXE294" s="236"/>
      <c r="VXF294" s="234"/>
      <c r="VXG294" s="237"/>
      <c r="VXH294" s="238"/>
      <c r="VXI294" s="216"/>
      <c r="VXJ294" s="239"/>
      <c r="VXK294" s="239"/>
      <c r="VXL294" s="101"/>
      <c r="VXM294" s="81"/>
      <c r="VXN294" s="81"/>
      <c r="VXO294" s="226"/>
      <c r="VXP294" s="69"/>
      <c r="VXQ294" s="240"/>
      <c r="VXR294" s="69"/>
      <c r="VXS294" s="241"/>
      <c r="VXT294" s="242"/>
      <c r="VXU294" s="69"/>
      <c r="VXV294" s="243"/>
      <c r="VXW294" s="69"/>
      <c r="VXX294" s="244"/>
      <c r="VXY294" s="69"/>
      <c r="VXZ294" s="228"/>
      <c r="VYA294" s="229"/>
      <c r="VYB294" s="230"/>
      <c r="VYC294" s="245"/>
      <c r="VYD294" s="230"/>
      <c r="VYE294" s="231"/>
      <c r="VYF294" s="232"/>
      <c r="VYG294" s="233"/>
      <c r="VYH294" s="233"/>
      <c r="VYI294" s="69"/>
      <c r="VYJ294" s="154"/>
      <c r="VYK294" s="97"/>
      <c r="VYL294" s="98"/>
      <c r="VYM294" s="97"/>
      <c r="VYN294" s="99"/>
      <c r="VYO294" s="225"/>
      <c r="VYP294" s="234"/>
      <c r="VYQ294" s="235"/>
      <c r="VYR294" s="236"/>
      <c r="VYS294" s="234"/>
      <c r="VYT294" s="237"/>
      <c r="VYU294" s="238"/>
      <c r="VYV294" s="216"/>
      <c r="VYW294" s="239"/>
      <c r="VYX294" s="239"/>
      <c r="VYY294" s="101"/>
      <c r="VYZ294" s="81"/>
      <c r="VZA294" s="81"/>
      <c r="VZB294" s="226"/>
      <c r="VZC294" s="69"/>
      <c r="VZD294" s="240"/>
      <c r="VZE294" s="69"/>
      <c r="VZF294" s="241"/>
      <c r="VZG294" s="242"/>
      <c r="VZH294" s="69"/>
      <c r="VZI294" s="243"/>
      <c r="VZJ294" s="69"/>
      <c r="VZK294" s="244"/>
      <c r="VZL294" s="69"/>
      <c r="VZM294" s="228"/>
      <c r="VZN294" s="229"/>
      <c r="VZO294" s="230"/>
      <c r="VZP294" s="245"/>
      <c r="VZQ294" s="230"/>
      <c r="VZR294" s="231"/>
      <c r="VZS294" s="232"/>
      <c r="VZT294" s="233"/>
      <c r="VZU294" s="233"/>
      <c r="VZV294" s="69"/>
      <c r="VZW294" s="154"/>
      <c r="VZX294" s="97"/>
      <c r="VZY294" s="98"/>
      <c r="VZZ294" s="97"/>
      <c r="WAA294" s="99"/>
      <c r="WAB294" s="225"/>
      <c r="WAC294" s="234"/>
      <c r="WAD294" s="235"/>
      <c r="WAE294" s="236"/>
      <c r="WAF294" s="234"/>
      <c r="WAG294" s="237"/>
      <c r="WAH294" s="238"/>
      <c r="WAI294" s="216"/>
      <c r="WAJ294" s="239"/>
      <c r="WAK294" s="239"/>
      <c r="WAL294" s="101"/>
      <c r="WAM294" s="81"/>
      <c r="WAN294" s="81"/>
      <c r="WAO294" s="226"/>
      <c r="WAP294" s="69"/>
      <c r="WAQ294" s="240"/>
      <c r="WAR294" s="69"/>
      <c r="WAS294" s="241"/>
      <c r="WAT294" s="242"/>
      <c r="WAU294" s="69"/>
      <c r="WAV294" s="243"/>
      <c r="WAW294" s="69"/>
      <c r="WAX294" s="244"/>
      <c r="WAY294" s="69"/>
      <c r="WAZ294" s="228"/>
      <c r="WBA294" s="229"/>
      <c r="WBB294" s="230"/>
      <c r="WBC294" s="245"/>
      <c r="WBD294" s="230"/>
      <c r="WBE294" s="231"/>
      <c r="WBF294" s="232"/>
      <c r="WBG294" s="233"/>
      <c r="WBH294" s="233"/>
      <c r="WBI294" s="69"/>
      <c r="WBJ294" s="154"/>
      <c r="WBK294" s="97"/>
      <c r="WBL294" s="98"/>
      <c r="WBM294" s="97"/>
      <c r="WBN294" s="99"/>
      <c r="WBO294" s="225"/>
      <c r="WBP294" s="234"/>
      <c r="WBQ294" s="235"/>
      <c r="WBR294" s="236"/>
      <c r="WBS294" s="234"/>
      <c r="WBT294" s="237"/>
      <c r="WBU294" s="238"/>
      <c r="WBV294" s="216"/>
      <c r="WBW294" s="239"/>
      <c r="WBX294" s="239"/>
      <c r="WBY294" s="101"/>
      <c r="WBZ294" s="81"/>
      <c r="WCA294" s="81"/>
      <c r="WCB294" s="226"/>
      <c r="WCC294" s="69"/>
      <c r="WCD294" s="240"/>
      <c r="WCE294" s="69"/>
      <c r="WCF294" s="241"/>
      <c r="WCG294" s="242"/>
      <c r="WCH294" s="69"/>
      <c r="WCI294" s="243"/>
      <c r="WCJ294" s="69"/>
      <c r="WCK294" s="244"/>
      <c r="WCL294" s="69"/>
      <c r="WCM294" s="228"/>
      <c r="WCN294" s="229"/>
      <c r="WCO294" s="230"/>
      <c r="WCP294" s="245"/>
      <c r="WCQ294" s="230"/>
      <c r="WCR294" s="231"/>
      <c r="WCS294" s="232"/>
      <c r="WCT294" s="233"/>
      <c r="WCU294" s="233"/>
      <c r="WCV294" s="69"/>
      <c r="WCW294" s="154"/>
      <c r="WCX294" s="97"/>
      <c r="WCY294" s="98"/>
      <c r="WCZ294" s="97"/>
      <c r="WDA294" s="99"/>
      <c r="WDB294" s="225"/>
      <c r="WDC294" s="234"/>
      <c r="WDD294" s="235"/>
      <c r="WDE294" s="236"/>
      <c r="WDF294" s="234"/>
      <c r="WDG294" s="237"/>
      <c r="WDH294" s="238"/>
      <c r="WDI294" s="216"/>
      <c r="WDJ294" s="239"/>
      <c r="WDK294" s="239"/>
      <c r="WDL294" s="101"/>
      <c r="WDM294" s="81"/>
      <c r="WDN294" s="81"/>
      <c r="WDO294" s="226"/>
      <c r="WDP294" s="69"/>
      <c r="WDQ294" s="240"/>
      <c r="WDR294" s="69"/>
      <c r="WDS294" s="241"/>
      <c r="WDT294" s="242"/>
      <c r="WDU294" s="69"/>
      <c r="WDV294" s="243"/>
      <c r="WDW294" s="69"/>
      <c r="WDX294" s="244"/>
      <c r="WDY294" s="69"/>
      <c r="WDZ294" s="228"/>
      <c r="WEA294" s="229"/>
      <c r="WEB294" s="230"/>
      <c r="WEC294" s="245"/>
      <c r="WED294" s="230"/>
      <c r="WEE294" s="231"/>
      <c r="WEF294" s="232"/>
      <c r="WEG294" s="233"/>
      <c r="WEH294" s="233"/>
      <c r="WEI294" s="69"/>
      <c r="WEJ294" s="154"/>
      <c r="WEK294" s="97"/>
      <c r="WEL294" s="98"/>
      <c r="WEM294" s="97"/>
      <c r="WEN294" s="99"/>
      <c r="WEO294" s="225"/>
      <c r="WEP294" s="234"/>
      <c r="WEQ294" s="235"/>
      <c r="WER294" s="236"/>
      <c r="WES294" s="234"/>
      <c r="WET294" s="237"/>
      <c r="WEU294" s="238"/>
      <c r="WEV294" s="216"/>
      <c r="WEW294" s="239"/>
      <c r="WEX294" s="239"/>
      <c r="WEY294" s="101"/>
      <c r="WEZ294" s="81"/>
      <c r="WFA294" s="81"/>
      <c r="WFB294" s="226"/>
      <c r="WFC294" s="69"/>
      <c r="WFD294" s="240"/>
      <c r="WFE294" s="69"/>
      <c r="WFF294" s="241"/>
      <c r="WFG294" s="242"/>
      <c r="WFH294" s="69"/>
      <c r="WFI294" s="243"/>
      <c r="WFJ294" s="69"/>
      <c r="WFK294" s="244"/>
      <c r="WFL294" s="69"/>
      <c r="WFM294" s="228"/>
      <c r="WFN294" s="229"/>
      <c r="WFO294" s="230"/>
      <c r="WFP294" s="245"/>
      <c r="WFQ294" s="230"/>
      <c r="WFR294" s="231"/>
      <c r="WFS294" s="232"/>
      <c r="WFT294" s="233"/>
      <c r="WFU294" s="233"/>
      <c r="WFV294" s="69"/>
      <c r="WFW294" s="154"/>
      <c r="WFX294" s="97"/>
      <c r="WFY294" s="98"/>
      <c r="WFZ294" s="97"/>
      <c r="WGA294" s="99"/>
      <c r="WGB294" s="225"/>
      <c r="WGC294" s="234"/>
      <c r="WGD294" s="235"/>
      <c r="WGE294" s="236"/>
      <c r="WGF294" s="234"/>
      <c r="WGG294" s="237"/>
      <c r="WGH294" s="238"/>
      <c r="WGI294" s="216"/>
      <c r="WGJ294" s="239"/>
      <c r="WGK294" s="239"/>
      <c r="WGL294" s="101"/>
      <c r="WGM294" s="81"/>
      <c r="WGN294" s="81"/>
      <c r="WGO294" s="226"/>
      <c r="WGP294" s="69"/>
      <c r="WGQ294" s="240"/>
      <c r="WGR294" s="69"/>
      <c r="WGS294" s="241"/>
      <c r="WGT294" s="242"/>
      <c r="WGU294" s="69"/>
      <c r="WGV294" s="243"/>
      <c r="WGW294" s="69"/>
      <c r="WGX294" s="244"/>
      <c r="WGY294" s="69"/>
      <c r="WGZ294" s="228"/>
      <c r="WHA294" s="229"/>
      <c r="WHB294" s="230"/>
      <c r="WHC294" s="245"/>
      <c r="WHD294" s="230"/>
      <c r="WHE294" s="231"/>
      <c r="WHF294" s="232"/>
      <c r="WHG294" s="233"/>
      <c r="WHH294" s="233"/>
      <c r="WHI294" s="69"/>
      <c r="WHJ294" s="154"/>
      <c r="WHK294" s="97"/>
      <c r="WHL294" s="98"/>
      <c r="WHM294" s="97"/>
      <c r="WHN294" s="99"/>
      <c r="WHO294" s="225"/>
      <c r="WHP294" s="234"/>
      <c r="WHQ294" s="235"/>
      <c r="WHR294" s="236"/>
      <c r="WHS294" s="234"/>
      <c r="WHT294" s="237"/>
      <c r="WHU294" s="238"/>
      <c r="WHV294" s="216"/>
      <c r="WHW294" s="239"/>
      <c r="WHX294" s="239"/>
      <c r="WHY294" s="101"/>
      <c r="WHZ294" s="81"/>
      <c r="WIA294" s="81"/>
      <c r="WIB294" s="226"/>
      <c r="WIC294" s="69"/>
      <c r="WID294" s="240"/>
      <c r="WIE294" s="69"/>
      <c r="WIF294" s="241"/>
      <c r="WIG294" s="242"/>
      <c r="WIH294" s="69"/>
      <c r="WII294" s="243"/>
      <c r="WIJ294" s="69"/>
      <c r="WIK294" s="244"/>
      <c r="WIL294" s="69"/>
      <c r="WIM294" s="228"/>
      <c r="WIN294" s="229"/>
      <c r="WIO294" s="230"/>
      <c r="WIP294" s="245"/>
      <c r="WIQ294" s="230"/>
      <c r="WIR294" s="231"/>
      <c r="WIS294" s="232"/>
      <c r="WIT294" s="233"/>
      <c r="WIU294" s="233"/>
      <c r="WIV294" s="69"/>
      <c r="WIW294" s="154"/>
      <c r="WIX294" s="97"/>
      <c r="WIY294" s="98"/>
      <c r="WIZ294" s="97"/>
      <c r="WJA294" s="99"/>
      <c r="WJB294" s="225"/>
      <c r="WJC294" s="234"/>
      <c r="WJD294" s="235"/>
      <c r="WJE294" s="236"/>
      <c r="WJF294" s="234"/>
      <c r="WJG294" s="237"/>
      <c r="WJH294" s="238"/>
      <c r="WJI294" s="216"/>
      <c r="WJJ294" s="239"/>
      <c r="WJK294" s="239"/>
      <c r="WJL294" s="101"/>
      <c r="WJM294" s="81"/>
      <c r="WJN294" s="81"/>
      <c r="WJO294" s="226"/>
      <c r="WJP294" s="69"/>
      <c r="WJQ294" s="240"/>
      <c r="WJR294" s="69"/>
      <c r="WJS294" s="241"/>
      <c r="WJT294" s="242"/>
      <c r="WJU294" s="69"/>
      <c r="WJV294" s="243"/>
      <c r="WJW294" s="69"/>
      <c r="WJX294" s="244"/>
      <c r="WJY294" s="69"/>
      <c r="WJZ294" s="228"/>
      <c r="WKA294" s="229"/>
      <c r="WKB294" s="230"/>
      <c r="WKC294" s="245"/>
      <c r="WKD294" s="230"/>
      <c r="WKE294" s="231"/>
      <c r="WKF294" s="232"/>
      <c r="WKG294" s="233"/>
      <c r="WKH294" s="233"/>
      <c r="WKI294" s="69"/>
      <c r="WKJ294" s="154"/>
      <c r="WKK294" s="97"/>
      <c r="WKL294" s="98"/>
      <c r="WKM294" s="97"/>
      <c r="WKN294" s="99"/>
      <c r="WKO294" s="225"/>
      <c r="WKP294" s="234"/>
      <c r="WKQ294" s="235"/>
      <c r="WKR294" s="236"/>
      <c r="WKS294" s="234"/>
      <c r="WKT294" s="237"/>
      <c r="WKU294" s="238"/>
      <c r="WKV294" s="216"/>
      <c r="WKW294" s="239"/>
      <c r="WKX294" s="239"/>
      <c r="WKY294" s="101"/>
      <c r="WKZ294" s="81"/>
      <c r="WLA294" s="81"/>
      <c r="WLB294" s="226"/>
      <c r="WLC294" s="69"/>
      <c r="WLD294" s="240"/>
      <c r="WLE294" s="69"/>
      <c r="WLF294" s="241"/>
      <c r="WLG294" s="242"/>
      <c r="WLH294" s="69"/>
      <c r="WLI294" s="243"/>
      <c r="WLJ294" s="69"/>
      <c r="WLK294" s="244"/>
      <c r="WLL294" s="69"/>
      <c r="WLM294" s="228"/>
      <c r="WLN294" s="229"/>
      <c r="WLO294" s="230"/>
      <c r="WLP294" s="245"/>
      <c r="WLQ294" s="230"/>
      <c r="WLR294" s="231"/>
      <c r="WLS294" s="232"/>
      <c r="WLT294" s="233"/>
      <c r="WLU294" s="233"/>
      <c r="WLV294" s="69"/>
      <c r="WLW294" s="154"/>
      <c r="WLX294" s="97"/>
      <c r="WLY294" s="98"/>
      <c r="WLZ294" s="97"/>
      <c r="WMA294" s="99"/>
      <c r="WMB294" s="225"/>
      <c r="WMC294" s="234"/>
      <c r="WMD294" s="235"/>
      <c r="WME294" s="236"/>
      <c r="WMF294" s="234"/>
      <c r="WMG294" s="237"/>
      <c r="WMH294" s="238"/>
      <c r="WMI294" s="216"/>
      <c r="WMJ294" s="239"/>
      <c r="WMK294" s="239"/>
      <c r="WML294" s="101"/>
      <c r="WMM294" s="81"/>
      <c r="WMN294" s="81"/>
      <c r="WMO294" s="226"/>
      <c r="WMP294" s="69"/>
      <c r="WMQ294" s="240"/>
      <c r="WMR294" s="69"/>
      <c r="WMS294" s="241"/>
      <c r="WMT294" s="242"/>
      <c r="WMU294" s="69"/>
      <c r="WMV294" s="243"/>
      <c r="WMW294" s="69"/>
      <c r="WMX294" s="244"/>
      <c r="WMY294" s="69"/>
      <c r="WMZ294" s="228"/>
      <c r="WNA294" s="229"/>
      <c r="WNB294" s="230"/>
      <c r="WNC294" s="245"/>
      <c r="WND294" s="230"/>
      <c r="WNE294" s="231"/>
      <c r="WNF294" s="232"/>
      <c r="WNG294" s="233"/>
      <c r="WNH294" s="233"/>
      <c r="WNI294" s="69"/>
      <c r="WNJ294" s="154"/>
      <c r="WNK294" s="97"/>
      <c r="WNL294" s="98"/>
      <c r="WNM294" s="97"/>
      <c r="WNN294" s="99"/>
      <c r="WNO294" s="225"/>
      <c r="WNP294" s="234"/>
      <c r="WNQ294" s="235"/>
      <c r="WNR294" s="236"/>
      <c r="WNS294" s="234"/>
      <c r="WNT294" s="237"/>
      <c r="WNU294" s="238"/>
      <c r="WNV294" s="216"/>
      <c r="WNW294" s="239"/>
      <c r="WNX294" s="239"/>
      <c r="WNY294" s="101"/>
      <c r="WNZ294" s="81"/>
      <c r="WOA294" s="81"/>
      <c r="WOB294" s="226"/>
      <c r="WOC294" s="69"/>
      <c r="WOD294" s="240"/>
      <c r="WOE294" s="69"/>
      <c r="WOF294" s="241"/>
      <c r="WOG294" s="242"/>
      <c r="WOH294" s="69"/>
      <c r="WOI294" s="243"/>
      <c r="WOJ294" s="69"/>
      <c r="WOK294" s="244"/>
      <c r="WOL294" s="69"/>
      <c r="WOM294" s="228"/>
      <c r="WON294" s="229"/>
      <c r="WOO294" s="230"/>
      <c r="WOP294" s="245"/>
      <c r="WOQ294" s="230"/>
      <c r="WOR294" s="231"/>
      <c r="WOS294" s="232"/>
      <c r="WOT294" s="233"/>
      <c r="WOU294" s="233"/>
      <c r="WOV294" s="69"/>
      <c r="WOW294" s="154"/>
      <c r="WOX294" s="97"/>
      <c r="WOY294" s="98"/>
      <c r="WOZ294" s="97"/>
      <c r="WPA294" s="99"/>
      <c r="WPB294" s="225"/>
      <c r="WPC294" s="234"/>
      <c r="WPD294" s="235"/>
      <c r="WPE294" s="236"/>
      <c r="WPF294" s="234"/>
      <c r="WPG294" s="237"/>
      <c r="WPH294" s="238"/>
      <c r="WPI294" s="216"/>
      <c r="WPJ294" s="239"/>
      <c r="WPK294" s="239"/>
      <c r="WPL294" s="101"/>
      <c r="WPM294" s="81"/>
      <c r="WPN294" s="81"/>
      <c r="WPO294" s="226"/>
      <c r="WPP294" s="69"/>
      <c r="WPQ294" s="240"/>
      <c r="WPR294" s="69"/>
      <c r="WPS294" s="241"/>
      <c r="WPT294" s="242"/>
      <c r="WPU294" s="69"/>
      <c r="WPV294" s="243"/>
      <c r="WPW294" s="69"/>
      <c r="WPX294" s="244"/>
      <c r="WPY294" s="69"/>
      <c r="WPZ294" s="228"/>
      <c r="WQA294" s="229"/>
      <c r="WQB294" s="230"/>
      <c r="WQC294" s="245"/>
      <c r="WQD294" s="230"/>
      <c r="WQE294" s="231"/>
      <c r="WQF294" s="232"/>
      <c r="WQG294" s="233"/>
      <c r="WQH294" s="233"/>
      <c r="WQI294" s="69"/>
      <c r="WQJ294" s="154"/>
      <c r="WQK294" s="97"/>
      <c r="WQL294" s="98"/>
      <c r="WQM294" s="97"/>
      <c r="WQN294" s="99"/>
      <c r="WQO294" s="225"/>
      <c r="WQP294" s="234"/>
      <c r="WQQ294" s="235"/>
      <c r="WQR294" s="236"/>
      <c r="WQS294" s="234"/>
      <c r="WQT294" s="237"/>
      <c r="WQU294" s="238"/>
      <c r="WQV294" s="216"/>
      <c r="WQW294" s="239"/>
      <c r="WQX294" s="239"/>
      <c r="WQY294" s="101"/>
      <c r="WQZ294" s="81"/>
      <c r="WRA294" s="81"/>
      <c r="WRB294" s="226"/>
      <c r="WRC294" s="69"/>
      <c r="WRD294" s="240"/>
      <c r="WRE294" s="69"/>
      <c r="WRF294" s="241"/>
      <c r="WRG294" s="242"/>
      <c r="WRH294" s="69"/>
      <c r="WRI294" s="243"/>
      <c r="WRJ294" s="69"/>
      <c r="WRK294" s="244"/>
      <c r="WRL294" s="69"/>
      <c r="WRM294" s="228"/>
      <c r="WRN294" s="229"/>
      <c r="WRO294" s="230"/>
      <c r="WRP294" s="245"/>
      <c r="WRQ294" s="230"/>
      <c r="WRR294" s="231"/>
      <c r="WRS294" s="232"/>
      <c r="WRT294" s="233"/>
      <c r="WRU294" s="233"/>
      <c r="WRV294" s="69"/>
      <c r="WRW294" s="154"/>
      <c r="WRX294" s="97"/>
      <c r="WRY294" s="98"/>
      <c r="WRZ294" s="97"/>
      <c r="WSA294" s="99"/>
      <c r="WSB294" s="225"/>
      <c r="WSC294" s="234"/>
      <c r="WSD294" s="235"/>
      <c r="WSE294" s="236"/>
      <c r="WSF294" s="234"/>
      <c r="WSG294" s="237"/>
      <c r="WSH294" s="238"/>
      <c r="WSI294" s="216"/>
      <c r="WSJ294" s="239"/>
      <c r="WSK294" s="239"/>
      <c r="WSL294" s="101"/>
      <c r="WSM294" s="81"/>
      <c r="WSN294" s="81"/>
      <c r="WSO294" s="226"/>
      <c r="WSP294" s="69"/>
      <c r="WSQ294" s="240"/>
      <c r="WSR294" s="69"/>
      <c r="WSS294" s="241"/>
      <c r="WST294" s="242"/>
      <c r="WSU294" s="69"/>
      <c r="WSV294" s="243"/>
      <c r="WSW294" s="69"/>
      <c r="WSX294" s="244"/>
      <c r="WSY294" s="69"/>
      <c r="WSZ294" s="228"/>
      <c r="WTA294" s="229"/>
      <c r="WTB294" s="230"/>
      <c r="WTC294" s="245"/>
      <c r="WTD294" s="230"/>
      <c r="WTE294" s="231"/>
      <c r="WTF294" s="232"/>
      <c r="WTG294" s="233"/>
      <c r="WTH294" s="233"/>
      <c r="WTI294" s="69"/>
      <c r="WTJ294" s="154"/>
      <c r="WTK294" s="97"/>
      <c r="WTL294" s="98"/>
      <c r="WTM294" s="97"/>
      <c r="WTN294" s="99"/>
      <c r="WTO294" s="225"/>
      <c r="WTP294" s="234"/>
      <c r="WTQ294" s="235"/>
      <c r="WTR294" s="236"/>
      <c r="WTS294" s="234"/>
      <c r="WTT294" s="237"/>
      <c r="WTU294" s="238"/>
      <c r="WTV294" s="216"/>
      <c r="WTW294" s="239"/>
      <c r="WTX294" s="239"/>
      <c r="WTY294" s="101"/>
      <c r="WTZ294" s="81"/>
      <c r="WUA294" s="81"/>
      <c r="WUB294" s="226"/>
      <c r="WUC294" s="69"/>
      <c r="WUD294" s="240"/>
      <c r="WUE294" s="69"/>
      <c r="WUF294" s="241"/>
      <c r="WUG294" s="242"/>
      <c r="WUH294" s="69"/>
      <c r="WUI294" s="243"/>
      <c r="WUJ294" s="69"/>
      <c r="WUK294" s="244"/>
      <c r="WUL294" s="69"/>
      <c r="WUM294" s="228"/>
      <c r="WUN294" s="229"/>
      <c r="WUO294" s="230"/>
      <c r="WUP294" s="245"/>
      <c r="WUQ294" s="230"/>
      <c r="WUR294" s="231"/>
      <c r="WUS294" s="232"/>
      <c r="WUT294" s="233"/>
      <c r="WUU294" s="233"/>
      <c r="WUV294" s="69"/>
      <c r="WUW294" s="154"/>
      <c r="WUX294" s="97"/>
      <c r="WUY294" s="98"/>
      <c r="WUZ294" s="97"/>
      <c r="WVA294" s="99"/>
      <c r="WVB294" s="225"/>
      <c r="WVC294" s="234"/>
      <c r="WVD294" s="235"/>
      <c r="WVE294" s="236"/>
      <c r="WVF294" s="234"/>
      <c r="WVG294" s="237"/>
      <c r="WVH294" s="238"/>
      <c r="WVI294" s="216"/>
      <c r="WVJ294" s="239"/>
      <c r="WVK294" s="239"/>
      <c r="WVL294" s="101"/>
      <c r="WVM294" s="81"/>
      <c r="WVN294" s="81"/>
      <c r="WVO294" s="226"/>
      <c r="WVP294" s="69"/>
      <c r="WVQ294" s="240"/>
      <c r="WVR294" s="69"/>
      <c r="WVS294" s="241"/>
      <c r="WVT294" s="242"/>
      <c r="WVU294" s="69"/>
      <c r="WVV294" s="243"/>
      <c r="WVW294" s="69"/>
      <c r="WVX294" s="244"/>
      <c r="WVY294" s="69"/>
      <c r="WVZ294" s="228"/>
      <c r="WWA294" s="229"/>
      <c r="WWB294" s="230"/>
      <c r="WWC294" s="245"/>
      <c r="WWD294" s="230"/>
      <c r="WWE294" s="231"/>
      <c r="WWF294" s="232"/>
      <c r="WWG294" s="233"/>
      <c r="WWH294" s="233"/>
      <c r="WWI294" s="69"/>
      <c r="WWJ294" s="154"/>
      <c r="WWK294" s="97"/>
      <c r="WWL294" s="98"/>
      <c r="WWM294" s="97"/>
      <c r="WWN294" s="99"/>
      <c r="WWO294" s="225"/>
      <c r="WWP294" s="234"/>
      <c r="WWQ294" s="235"/>
      <c r="WWR294" s="236"/>
      <c r="WWS294" s="234"/>
      <c r="WWT294" s="237"/>
      <c r="WWU294" s="238"/>
      <c r="WWV294" s="216"/>
      <c r="WWW294" s="239"/>
      <c r="WWX294" s="239"/>
      <c r="WWY294" s="101"/>
      <c r="WWZ294" s="81"/>
      <c r="WXA294" s="81"/>
      <c r="WXB294" s="226"/>
      <c r="WXC294" s="69"/>
      <c r="WXD294" s="240"/>
      <c r="WXE294" s="69"/>
      <c r="WXF294" s="241"/>
      <c r="WXG294" s="242"/>
      <c r="WXH294" s="69"/>
      <c r="WXI294" s="243"/>
      <c r="WXJ294" s="69"/>
      <c r="WXK294" s="244"/>
      <c r="WXL294" s="69"/>
      <c r="WXM294" s="228"/>
      <c r="WXN294" s="229"/>
      <c r="WXO294" s="230"/>
      <c r="WXP294" s="245"/>
      <c r="WXQ294" s="230"/>
      <c r="WXR294" s="231"/>
      <c r="WXS294" s="232"/>
      <c r="WXT294" s="233"/>
      <c r="WXU294" s="233"/>
      <c r="WXV294" s="69"/>
      <c r="WXW294" s="154"/>
      <c r="WXX294" s="97"/>
      <c r="WXY294" s="98"/>
      <c r="WXZ294" s="97"/>
      <c r="WYA294" s="99"/>
      <c r="WYB294" s="225"/>
      <c r="WYC294" s="234"/>
      <c r="WYD294" s="235"/>
      <c r="WYE294" s="236"/>
      <c r="WYF294" s="234"/>
      <c r="WYG294" s="237"/>
      <c r="WYH294" s="238"/>
      <c r="WYI294" s="216"/>
      <c r="WYJ294" s="239"/>
      <c r="WYK294" s="239"/>
      <c r="WYL294" s="101"/>
      <c r="WYM294" s="81"/>
      <c r="WYN294" s="81"/>
      <c r="WYO294" s="226"/>
      <c r="WYP294" s="69"/>
      <c r="WYQ294" s="240"/>
      <c r="WYR294" s="69"/>
      <c r="WYS294" s="241"/>
      <c r="WYT294" s="242"/>
      <c r="WYU294" s="69"/>
      <c r="WYV294" s="243"/>
      <c r="WYW294" s="69"/>
      <c r="WYX294" s="244"/>
      <c r="WYY294" s="69"/>
      <c r="WYZ294" s="228"/>
      <c r="WZA294" s="229"/>
      <c r="WZB294" s="230"/>
      <c r="WZC294" s="245"/>
      <c r="WZD294" s="230"/>
      <c r="WZE294" s="231"/>
      <c r="WZF294" s="232"/>
      <c r="WZG294" s="233"/>
      <c r="WZH294" s="233"/>
      <c r="WZI294" s="69"/>
      <c r="WZJ294" s="154"/>
      <c r="WZK294" s="97"/>
      <c r="WZL294" s="98"/>
      <c r="WZM294" s="97"/>
      <c r="WZN294" s="99"/>
      <c r="WZO294" s="225"/>
      <c r="WZP294" s="234"/>
      <c r="WZQ294" s="235"/>
      <c r="WZR294" s="236"/>
      <c r="WZS294" s="234"/>
      <c r="WZT294" s="237"/>
      <c r="WZU294" s="238"/>
      <c r="WZV294" s="216"/>
      <c r="WZW294" s="239"/>
      <c r="WZX294" s="239"/>
      <c r="WZY294" s="101"/>
      <c r="WZZ294" s="81"/>
      <c r="XAA294" s="81"/>
      <c r="XAB294" s="226"/>
      <c r="XAC294" s="69"/>
      <c r="XAD294" s="240"/>
      <c r="XAE294" s="69"/>
      <c r="XAF294" s="241"/>
      <c r="XAG294" s="242"/>
      <c r="XAH294" s="69"/>
      <c r="XAI294" s="243"/>
      <c r="XAJ294" s="69"/>
      <c r="XAK294" s="244"/>
      <c r="XAL294" s="69"/>
      <c r="XAM294" s="228"/>
      <c r="XAN294" s="229"/>
      <c r="XAO294" s="230"/>
      <c r="XAP294" s="245"/>
      <c r="XAQ294" s="230"/>
      <c r="XAR294" s="231"/>
      <c r="XAS294" s="232"/>
      <c r="XAT294" s="233"/>
      <c r="XAU294" s="233"/>
      <c r="XAV294" s="69"/>
      <c r="XAW294" s="154"/>
      <c r="XAX294" s="97"/>
      <c r="XAY294" s="98"/>
      <c r="XAZ294" s="97"/>
      <c r="XBA294" s="99"/>
      <c r="XBB294" s="225"/>
      <c r="XBC294" s="234"/>
      <c r="XBD294" s="235"/>
      <c r="XBE294" s="236"/>
      <c r="XBF294" s="234"/>
      <c r="XBG294" s="237"/>
      <c r="XBH294" s="238"/>
      <c r="XBI294" s="216"/>
      <c r="XBJ294" s="239"/>
      <c r="XBK294" s="239"/>
      <c r="XBL294" s="101"/>
      <c r="XBM294" s="81"/>
      <c r="XBN294" s="81"/>
      <c r="XBO294" s="226"/>
      <c r="XBP294" s="69"/>
      <c r="XBQ294" s="240"/>
      <c r="XBR294" s="69"/>
      <c r="XBS294" s="241"/>
      <c r="XBT294" s="242"/>
      <c r="XBU294" s="69"/>
      <c r="XBV294" s="243"/>
      <c r="XBW294" s="69"/>
      <c r="XBX294" s="244"/>
      <c r="XBY294" s="69"/>
      <c r="XBZ294" s="228"/>
      <c r="XCA294" s="229"/>
      <c r="XCB294" s="230"/>
      <c r="XCC294" s="245"/>
      <c r="XCD294" s="230"/>
      <c r="XCE294" s="231"/>
      <c r="XCF294" s="232"/>
      <c r="XCG294" s="233"/>
      <c r="XCH294" s="233"/>
      <c r="XCI294" s="69"/>
      <c r="XCJ294" s="154"/>
      <c r="XCK294" s="97"/>
      <c r="XCL294" s="98"/>
      <c r="XCM294" s="97"/>
      <c r="XCN294" s="99"/>
      <c r="XCO294" s="225"/>
      <c r="XCP294" s="234"/>
      <c r="XCQ294" s="235"/>
      <c r="XCR294" s="236"/>
      <c r="XCS294" s="234"/>
      <c r="XCT294" s="237"/>
      <c r="XCU294" s="238"/>
      <c r="XCV294" s="216"/>
      <c r="XCW294" s="239"/>
      <c r="XCX294" s="239"/>
      <c r="XCY294" s="101"/>
      <c r="XCZ294" s="81"/>
      <c r="XDA294" s="81"/>
      <c r="XDB294" s="226"/>
      <c r="XDC294" s="69"/>
      <c r="XDD294" s="240"/>
      <c r="XDE294" s="69"/>
      <c r="XDF294" s="241"/>
      <c r="XDG294" s="242"/>
      <c r="XDH294" s="69"/>
      <c r="XDI294" s="243"/>
      <c r="XDJ294" s="69"/>
      <c r="XDK294" s="244"/>
      <c r="XDL294" s="69"/>
      <c r="XDM294" s="228"/>
      <c r="XDN294" s="229"/>
      <c r="XDO294" s="230"/>
      <c r="XDP294" s="245"/>
      <c r="XDQ294" s="230"/>
      <c r="XDR294" s="231"/>
      <c r="XDS294" s="232"/>
      <c r="XDT294" s="233"/>
      <c r="XDU294" s="233"/>
      <c r="XDV294" s="69"/>
      <c r="XDW294" s="154"/>
      <c r="XDX294" s="97"/>
      <c r="XDY294" s="98"/>
      <c r="XDZ294" s="97"/>
      <c r="XEA294" s="99"/>
      <c r="XEB294" s="225"/>
      <c r="XEC294" s="234"/>
      <c r="XED294" s="235"/>
      <c r="XEE294" s="236"/>
      <c r="XEF294" s="234"/>
      <c r="XEG294" s="237"/>
      <c r="XEH294" s="238"/>
      <c r="XEI294" s="216"/>
      <c r="XEJ294" s="239"/>
      <c r="XEK294" s="239"/>
      <c r="XEL294" s="101"/>
      <c r="XEM294" s="81"/>
      <c r="XEN294" s="81"/>
      <c r="XEO294" s="226"/>
      <c r="XEP294" s="69"/>
      <c r="XEQ294" s="240"/>
      <c r="XER294" s="69"/>
      <c r="XES294" s="241"/>
      <c r="XET294" s="242"/>
      <c r="XEU294" s="69"/>
      <c r="XEV294" s="243"/>
      <c r="XEW294" s="69"/>
      <c r="XEX294" s="244"/>
      <c r="XEY294" s="69"/>
      <c r="XEZ294" s="228"/>
      <c r="XFA294" s="229"/>
      <c r="XFB294" s="230"/>
    </row>
    <row r="295" spans="1:16382" s="54" customFormat="1" ht="34.5" customHeight="1" x14ac:dyDescent="0.25">
      <c r="A295" s="27">
        <v>48</v>
      </c>
      <c r="B295" s="26">
        <v>240</v>
      </c>
      <c r="C295" s="28" t="s">
        <v>904</v>
      </c>
      <c r="D295" s="81" t="s">
        <v>184</v>
      </c>
      <c r="E295" s="64" t="s">
        <v>111</v>
      </c>
      <c r="F295" s="114" t="s">
        <v>142</v>
      </c>
      <c r="G295" s="146" t="s">
        <v>905</v>
      </c>
      <c r="H295" s="130">
        <v>71582555</v>
      </c>
      <c r="I295" s="147">
        <v>7690469</v>
      </c>
      <c r="J295" s="148">
        <v>46142814</v>
      </c>
      <c r="K295" s="54" t="s">
        <v>48</v>
      </c>
      <c r="L295" s="96" t="s">
        <v>906</v>
      </c>
      <c r="M295" s="97" t="s">
        <v>262</v>
      </c>
      <c r="N295" s="98" cm="1">
        <f t="array" ref="N295">_xlfn.XLOOKUP(Contrato[[#This Row],[SUPERVISOR TITULAR]],[1]!PERSONAL_ACTIVO_2024[[#All],[Nombre completo]],[1]!PERSONAL_ACTIVO_2024[[#All],[Documento identidad]],"",0)</f>
        <v>71265476</v>
      </c>
      <c r="O295" s="97" t="s">
        <v>187</v>
      </c>
      <c r="P295" s="99" t="str" cm="1">
        <f t="array" ref="P295">_xlfn.XLOOKUP(Contrato[[#This Row],[SUPERVISOR SUPLENTE ]],[1]!PERSONAL_ACTIVO_2024[[#All],[Nombre completo]],[1]!PERSONAL_ACTIVO_2024[[#All],[Documento identidad]],"",0)</f>
        <v/>
      </c>
      <c r="Q295" s="159">
        <v>327</v>
      </c>
      <c r="R295" s="42" t="str" cm="1">
        <f t="array" ref="R295">_xlfn.XLOOKUP(Contrato[[#This Row],[CDP]],[1]!DISPONIBILIDADES_2024[[#All],[consecutivo]],[1]!DISPONIBILIDADES_2024[[#All],[fecha_aprobacion]],"",0)</f>
        <v>14/03/2024 16:40</v>
      </c>
      <c r="S295" s="43">
        <f>SUMIF([1]!DISPONIBILIDADES_2024[[#All],[consecutivo]],Contrato[[#This Row],[CDP]],[1]!DISPONIBILIDADES_2024[[#All],[valor_total_rubro]])</f>
        <v>0</v>
      </c>
      <c r="T295" s="44" cm="1">
        <f t="array" ref="T295">_xlfn.XLOOKUP(Contrato[[#This Row],[CONTRATO]]&amp;Contrato[[#This Row],[CDP]],[1]!Corr_Contr_CDP[[#All],[CONTRATO-CDP]],[1]!Corr_Contr_CDP[[#All],[CRP]],_xlfn.XLOOKUP(Contrato[[#This Row],[CDP]],[1]!COMPROMISOS_2024[[#All],[disponibilidad]],[1]!COMPROMISOS_2024[[#All],[consecutivo]],"",0),0)</f>
        <v>2239</v>
      </c>
      <c r="U295" s="45" t="str" cm="1">
        <f t="array" ref="U295">+_xlfn.XLOOKUP(Contrato[[#This Row],[RCP]],[1]!COMPROMISOS_2024[[#All],[consecutivo]],[1]!COMPROMISOS_2024[[#All],[fecha_aprobacion]],"",0)</f>
        <v>8/04/2024 14:22</v>
      </c>
      <c r="V295" s="46">
        <f>SUMIF([1]!COMPROMISOS_2024[[#All],[consecutivo]],Contrato[[#This Row],[RCP]],[1]!COMPROMISOS_2024[[#All],[valor_total]])</f>
        <v>46142814</v>
      </c>
      <c r="W295" s="47">
        <v>45387</v>
      </c>
      <c r="X295" s="47">
        <v>45390</v>
      </c>
      <c r="Y295" s="48">
        <v>45390</v>
      </c>
      <c r="Z295" s="49">
        <v>45572</v>
      </c>
      <c r="AA295" s="101" t="s">
        <v>907</v>
      </c>
      <c r="AB295" s="91" t="s">
        <v>293</v>
      </c>
      <c r="AC295" s="91"/>
      <c r="AD295" s="221">
        <v>202000004166</v>
      </c>
      <c r="AE295" s="54" t="s">
        <v>75</v>
      </c>
      <c r="AF295" s="55" t="str">
        <f>TEXT(LEFT(Contrato[[#This Row],[CONTRATO]],3),"0")</f>
        <v>240</v>
      </c>
      <c r="AG295" s="55" t="str">
        <f>IF(LEN(Contrato[[#This Row],[Contrato2]])=3,Contrato[[#This Row],[Contrato2]],TEXT(Contrato[[#This Row],[Contrato2]],"000"))</f>
        <v>240</v>
      </c>
      <c r="AH295" s="56">
        <f ca="1">IFERROR(_xlfn.DAYS(Contrato[[#This Row],[Fecha Proyectada liquidación]],TODAY())/30,"")</f>
        <v>-0.7</v>
      </c>
      <c r="AI295" s="57">
        <f>+Contrato[[#This Row],[FECHA TERMINACIÓN ]]+120</f>
        <v>45692</v>
      </c>
      <c r="AK295" s="59" t="str">
        <f ca="1">IF(Contrato[[#This Row],[FECHA TERMINACIÓN ]]&lt;TODAY(), "Terminado",IF(ISNUMBER(Contrato[[#This Row],[Fecha Real de liquiidación ]]),"Liquidado",IF(Contrato[[#This Row],[FECHA TERMINACIÓN ]]&gt;=TODAY(),"En ejecución","")))</f>
        <v>Terminado</v>
      </c>
      <c r="AL295" s="60">
        <f>SUMIF([1]!COMPROMISOS_2024[[#All],[consecutivo]],Contrato[[#This Row],[RCP]],[1]!COMPROMISOS_2024[[#All],[Total pagado]])</f>
        <v>46142814</v>
      </c>
      <c r="AM295" s="61">
        <f>IFERROR(Contrato[[#This Row],[Pagos]]/Contrato[[#This Row],[VALOR CONTRATO]],0)</f>
        <v>1</v>
      </c>
      <c r="AN295" s="104">
        <f>+Contrato[[#This Row],[VALOR CONTRATO]]-Contrato[[#This Row],[Pagos]]</f>
        <v>0</v>
      </c>
      <c r="AO295" s="54" t="str" cm="1">
        <f t="array" ref="AO295">_xlfn.XLOOKUP(Contrato[[#This Row],[DOCUMENTO ]],[1]!PERSONAL_ACTIVO_2024[[#All],[Documento identidad]],[1]!PERSONAL_ACTIVO_2024[[#All],[Mail ]],0,0)</f>
        <v>jjimenez@indeportesantioquia.gov.co</v>
      </c>
      <c r="AP295" s="54" cm="1">
        <f t="array" ref="AP295">_xlfn.XLOOKUP(Contrato[[#This Row],[DOCUMENTO]],[1]!PERSONAL_ACTIVO_2024[[#All],[Documento identidad]],[1]!PERSONAL_ACTIVO_2024[[#All],[Mail ]],0,0)</f>
        <v>0</v>
      </c>
      <c r="AQ295" s="54" t="str" cm="1">
        <f t="array" ref="AQ295">IF(ISBLANK(Contrato[[#This Row],[DEPENDENCIA ]]),0,IFERROR(_xlfn.XLOOKUP(Contrato[[#This Row],[DEPENDENCIA ]],[1]!PERSONAL_ACTIVO_2024[[#All],[Dependencia]],[1]!PERSONAL_ACTIVO_2024[[#All],[Mail ]],0,0),0))</f>
        <v>jbermudez@indeportesantioquia.gov.co</v>
      </c>
    </row>
    <row r="296" spans="1:16382" s="54" customFormat="1" ht="34.5" customHeight="1" x14ac:dyDescent="0.25">
      <c r="A296" s="54">
        <v>1206</v>
      </c>
      <c r="B296" s="26">
        <v>240</v>
      </c>
      <c r="C296" s="28" t="s">
        <v>908</v>
      </c>
      <c r="D296" s="81" t="s">
        <v>184</v>
      </c>
      <c r="E296" s="64" t="s">
        <v>117</v>
      </c>
      <c r="F296" s="114" t="s">
        <v>142</v>
      </c>
      <c r="G296" s="146" t="s">
        <v>905</v>
      </c>
      <c r="H296" s="130">
        <v>71582555</v>
      </c>
      <c r="I296" s="147">
        <v>7690469</v>
      </c>
      <c r="J296" s="95">
        <v>21533313</v>
      </c>
      <c r="L296" s="96" t="s">
        <v>724</v>
      </c>
      <c r="M296" s="97" t="s">
        <v>262</v>
      </c>
      <c r="N296" s="108" cm="1">
        <f t="array" ref="N296">_xlfn.XLOOKUP(Contrato[[#This Row],[SUPERVISOR TITULAR]],[1]!PERSONAL_ACTIVO_2024[[#All],[Nombre completo]],[1]!PERSONAL_ACTIVO_2024[[#All],[Documento identidad]],"",0)</f>
        <v>71265476</v>
      </c>
      <c r="O296" s="97" t="s">
        <v>187</v>
      </c>
      <c r="P296" s="40" t="str" cm="1">
        <f t="array" ref="P296">_xlfn.XLOOKUP(Contrato[[#This Row],[SUPERVISOR SUPLENTE ]],[1]!PERSONAL_ACTIVO_2024[[#All],[Nombre completo]],[1]!PERSONAL_ACTIVO_2024[[#All],[Documento identidad]],"",0)</f>
        <v/>
      </c>
      <c r="Q296" s="100">
        <v>1021</v>
      </c>
      <c r="R296" s="42" t="str" cm="1">
        <f t="array" ref="R296">_xlfn.XLOOKUP(Contrato[[#This Row],[CDP]],[1]!DISPONIBILIDADES_2024[[#All],[consecutivo]],[1]!DISPONIBILIDADES_2024[[#All],[fecha_aprobacion]],"",0)</f>
        <v>26/09/2024 18:56</v>
      </c>
      <c r="S296" s="43">
        <f>SUMIF([1]!DISPONIBILIDADES_2024[[#All],[consecutivo]],Contrato[[#This Row],[CDP]],[1]!DISPONIBILIDADES_2024[[#All],[valor_total_rubro]])</f>
        <v>0</v>
      </c>
      <c r="T296" s="44" cm="1">
        <f t="array" ref="T296">_xlfn.XLOOKUP(Contrato[[#This Row],[CONTRATO]]&amp;Contrato[[#This Row],[CDP]],[1]!Corr_Contr_CDP[[#All],[CONTRATO-CDP]],[1]!Corr_Contr_CDP[[#All],[CRP]],_xlfn.XLOOKUP(Contrato[[#This Row],[CDP]],[1]!COMPROMISOS_2024[[#All],[disponibilidad]],[1]!COMPROMISOS_2024[[#All],[consecutivo]],"",0),0)</f>
        <v>10225</v>
      </c>
      <c r="U296" s="45" t="str" cm="1">
        <f t="array" ref="U296">+_xlfn.XLOOKUP(Contrato[[#This Row],[RCP]],[1]!COMPROMISOS_2024[[#All],[consecutivo]],[1]!COMPROMISOS_2024[[#All],[fecha_aprobacion]],"",0)</f>
        <v>8/10/2024 19:04</v>
      </c>
      <c r="V296" s="46">
        <f>SUMIF([1]!COMPROMISOS_2024[[#All],[consecutivo]],Contrato[[#This Row],[RCP]],[1]!COMPROMISOS_2024[[#All],[valor_total]])</f>
        <v>21533313</v>
      </c>
      <c r="W296" s="47">
        <v>45572</v>
      </c>
      <c r="X296" s="47">
        <v>45574</v>
      </c>
      <c r="Y296" s="48">
        <v>45573</v>
      </c>
      <c r="Z296" s="49">
        <v>45656</v>
      </c>
      <c r="AA296" s="109"/>
      <c r="AB296" s="91" t="s">
        <v>909</v>
      </c>
      <c r="AC296" s="30"/>
      <c r="AD296" s="103"/>
      <c r="AF296" s="55" t="str">
        <f>TEXT(LEFT(Contrato[[#This Row],[CONTRATO]],3),"0")</f>
        <v>240</v>
      </c>
      <c r="AG296" s="55" t="str">
        <f>IF(LEN(Contrato[[#This Row],[Contrato2]])=3,Contrato[[#This Row],[Contrato2]],TEXT(Contrato[[#This Row],[Contrato2]],"000"))</f>
        <v>240</v>
      </c>
      <c r="AH296" s="56">
        <f ca="1">IFERROR(_xlfn.DAYS(Contrato[[#This Row],[Fecha Proyectada liquidación]],TODAY())/30,"")</f>
        <v>2.1</v>
      </c>
      <c r="AI296" s="57">
        <f>+Contrato[[#This Row],[FECHA TERMINACIÓN ]]+120</f>
        <v>45776</v>
      </c>
      <c r="AK296" s="59" t="str">
        <f ca="1">IF(Contrato[[#This Row],[FECHA TERMINACIÓN ]]&lt;TODAY(), "Terminado",IF(ISNUMBER(Contrato[[#This Row],[Fecha Real de liquiidación ]]),"Liquidado",IF(Contrato[[#This Row],[FECHA TERMINACIÓN ]]&gt;=TODAY(),"En ejecución","")))</f>
        <v>Terminado</v>
      </c>
      <c r="AL296" s="60">
        <f>SUMIF([1]!COMPROMISOS_2024[[#All],[consecutivo]],Contrato[[#This Row],[RCP]],[1]!COMPROMISOS_2024[[#All],[Total pagado]])</f>
        <v>21276964</v>
      </c>
      <c r="AM296" s="61">
        <f>IFERROR(Contrato[[#This Row],[Pagos]]/Contrato[[#This Row],[VALOR CONTRATO]],0)</f>
        <v>0.9880952364366784</v>
      </c>
      <c r="AN296" s="104">
        <f>+Contrato[[#This Row],[VALOR CONTRATO]]-Contrato[[#This Row],[Pagos]]</f>
        <v>256349</v>
      </c>
      <c r="AO296" s="54" t="str" cm="1">
        <f t="array" ref="AO296">_xlfn.XLOOKUP(Contrato[[#This Row],[DOCUMENTO ]],[1]!PERSONAL_ACTIVO_2024[[#All],[Documento identidad]],[1]!PERSONAL_ACTIVO_2024[[#All],[Mail ]],0,0)</f>
        <v>jjimenez@indeportesantioquia.gov.co</v>
      </c>
      <c r="AP296" s="54" cm="1">
        <f t="array" ref="AP296">_xlfn.XLOOKUP(Contrato[[#This Row],[DOCUMENTO]],[1]!PERSONAL_ACTIVO_2024[[#All],[Documento identidad]],[1]!PERSONAL_ACTIVO_2024[[#All],[Mail ]],0,0)</f>
        <v>0</v>
      </c>
      <c r="AQ296" s="54" t="str" cm="1">
        <f t="array" ref="AQ296">IF(ISBLANK(Contrato[[#This Row],[DEPENDENCIA ]]),0,IFERROR(_xlfn.XLOOKUP(Contrato[[#This Row],[DEPENDENCIA ]],[1]!PERSONAL_ACTIVO_2024[[#All],[Dependencia]],[1]!PERSONAL_ACTIVO_2024[[#All],[Mail ]],0,0),0))</f>
        <v>jbermudez@indeportesantioquia.gov.co</v>
      </c>
    </row>
    <row r="297" spans="1:16382" s="54" customFormat="1" ht="34.5" customHeight="1" x14ac:dyDescent="0.25">
      <c r="A297" s="27">
        <v>585</v>
      </c>
      <c r="B297" s="26">
        <v>241</v>
      </c>
      <c r="C297" s="28" t="s">
        <v>607</v>
      </c>
      <c r="D297" s="81" t="s">
        <v>44</v>
      </c>
      <c r="E297" s="64" t="s">
        <v>111</v>
      </c>
      <c r="F297" s="114" t="s">
        <v>142</v>
      </c>
      <c r="G297" s="146" t="s">
        <v>910</v>
      </c>
      <c r="H297" s="130">
        <v>1152468495</v>
      </c>
      <c r="I297" s="147">
        <v>3379853</v>
      </c>
      <c r="J297" s="148">
        <v>20279118</v>
      </c>
      <c r="K297" s="54" t="s">
        <v>48</v>
      </c>
      <c r="L297" s="96" t="s">
        <v>906</v>
      </c>
      <c r="M297" s="97" t="s">
        <v>198</v>
      </c>
      <c r="N297" s="98" cm="1">
        <f t="array" ref="N297">_xlfn.XLOOKUP(Contrato[[#This Row],[SUPERVISOR TITULAR]],[1]!PERSONAL_ACTIVO_2024[[#All],[Nombre completo]],[1]!PERSONAL_ACTIVO_2024[[#All],[Documento identidad]],"",0)</f>
        <v>1040030534</v>
      </c>
      <c r="O297" s="97" t="s">
        <v>911</v>
      </c>
      <c r="P297" s="99" cm="1">
        <f t="array" ref="P297">_xlfn.XLOOKUP(Contrato[[#This Row],[SUPERVISOR SUPLENTE ]],[1]!PERSONAL_ACTIVO_2024[[#All],[Nombre completo]],[1]!PERSONAL_ACTIVO_2024[[#All],[Documento identidad]],"",0)</f>
        <v>1152691747</v>
      </c>
      <c r="Q297" s="159">
        <v>358</v>
      </c>
      <c r="R297" s="42" t="str" cm="1">
        <f t="array" ref="R297">_xlfn.XLOOKUP(Contrato[[#This Row],[CDP]],[1]!DISPONIBILIDADES_2024[[#All],[consecutivo]],[1]!DISPONIBILIDADES_2024[[#All],[fecha_aprobacion]],"",0)</f>
        <v>18/03/2024 15:43</v>
      </c>
      <c r="S297" s="43">
        <f>SUMIF([1]!DISPONIBILIDADES_2024[[#All],[consecutivo]],Contrato[[#This Row],[CDP]],[1]!DISPONIBILIDADES_2024[[#All],[valor_total_rubro]])</f>
        <v>0</v>
      </c>
      <c r="T297" s="44" cm="1">
        <f t="array" ref="T297">_xlfn.XLOOKUP(Contrato[[#This Row],[CONTRATO]]&amp;Contrato[[#This Row],[CDP]],[1]!Corr_Contr_CDP[[#All],[CONTRATO-CDP]],[1]!Corr_Contr_CDP[[#All],[CRP]],_xlfn.XLOOKUP(Contrato[[#This Row],[CDP]],[1]!COMPROMISOS_2024[[#All],[disponibilidad]],[1]!COMPROMISOS_2024[[#All],[consecutivo]],"",0),0)</f>
        <v>2379</v>
      </c>
      <c r="U297" s="45" t="str" cm="1">
        <f t="array" ref="U297">+_xlfn.XLOOKUP(Contrato[[#This Row],[RCP]],[1]!COMPROMISOS_2024[[#All],[consecutivo]],[1]!COMPROMISOS_2024[[#All],[fecha_aprobacion]],"",0)</f>
        <v>10/04/2024 16:43</v>
      </c>
      <c r="V297" s="46">
        <f>SUMIF([1]!COMPROMISOS_2024[[#All],[consecutivo]],Contrato[[#This Row],[RCP]],[1]!COMPROMISOS_2024[[#All],[valor_total]])</f>
        <v>20279118</v>
      </c>
      <c r="W297" s="47">
        <v>45392</v>
      </c>
      <c r="X297" s="47">
        <v>45392</v>
      </c>
      <c r="Y297" s="48">
        <v>45393</v>
      </c>
      <c r="Z297" s="49">
        <v>45575</v>
      </c>
      <c r="AA297" s="101" t="s">
        <v>912</v>
      </c>
      <c r="AB297" s="91" t="s">
        <v>293</v>
      </c>
      <c r="AC297" s="91"/>
      <c r="AD297" s="221">
        <v>202000004169</v>
      </c>
      <c r="AE297" s="69" t="s">
        <v>75</v>
      </c>
      <c r="AF297" s="55" t="str">
        <f>TEXT(LEFT(Contrato[[#This Row],[CONTRATO]],3),"0")</f>
        <v>241</v>
      </c>
      <c r="AG297" s="55" t="str">
        <f>IF(LEN(Contrato[[#This Row],[Contrato2]])=3,Contrato[[#This Row],[Contrato2]],TEXT(Contrato[[#This Row],[Contrato2]],"000"))</f>
        <v>241</v>
      </c>
      <c r="AH297" s="56">
        <f ca="1">IFERROR(_xlfn.DAYS(Contrato[[#This Row],[Fecha Proyectada liquidación]],TODAY())/30,"")</f>
        <v>-0.6</v>
      </c>
      <c r="AI297" s="57">
        <f>+Contrato[[#This Row],[FECHA TERMINACIÓN ]]+120</f>
        <v>45695</v>
      </c>
      <c r="AK297" s="59" t="str">
        <f ca="1">IF(Contrato[[#This Row],[FECHA TERMINACIÓN ]]&lt;TODAY(), "Terminado",IF(ISNUMBER(Contrato[[#This Row],[Fecha Real de liquiidación ]]),"Liquidado",IF(Contrato[[#This Row],[FECHA TERMINACIÓN ]]&gt;=TODAY(),"En ejecución","")))</f>
        <v>Terminado</v>
      </c>
      <c r="AL297" s="60">
        <f>SUMIF([1]!COMPROMISOS_2024[[#All],[consecutivo]],Contrato[[#This Row],[RCP]],[1]!COMPROMISOS_2024[[#All],[Total pagado]])</f>
        <v>20279118</v>
      </c>
      <c r="AM297" s="61">
        <f>IFERROR(Contrato[[#This Row],[Pagos]]/Contrato[[#This Row],[VALOR CONTRATO]],0)</f>
        <v>1</v>
      </c>
      <c r="AN297" s="104">
        <f>+Contrato[[#This Row],[VALOR CONTRATO]]-Contrato[[#This Row],[Pagos]]</f>
        <v>0</v>
      </c>
      <c r="AO297" s="54" t="str" cm="1">
        <f t="array" ref="AO297">_xlfn.XLOOKUP(Contrato[[#This Row],[DOCUMENTO ]],[1]!PERSONAL_ACTIVO_2024[[#All],[Documento identidad]],[1]!PERSONAL_ACTIVO_2024[[#All],[Mail ]],0,0)</f>
        <v>lramirezt@indeportesantioquia.gov.co</v>
      </c>
      <c r="AP297" s="54" t="str" cm="1">
        <f t="array" ref="AP297">_xlfn.XLOOKUP(Contrato[[#This Row],[DOCUMENTO]],[1]!PERSONAL_ACTIVO_2024[[#All],[Documento identidad]],[1]!PERSONAL_ACTIVO_2024[[#All],[Mail ]],0,0)</f>
        <v>harias@indeportesantioquia.gov.co</v>
      </c>
      <c r="AQ297" s="54" cm="1">
        <f t="array" ref="AQ297">IF(ISBLANK(Contrato[[#This Row],[DEPENDENCIA ]]),0,IFERROR(_xlfn.XLOOKUP(Contrato[[#This Row],[DEPENDENCIA ]],[1]!PERSONAL_ACTIVO_2024[[#All],[Dependencia]],[1]!PERSONAL_ACTIVO_2024[[#All],[Mail ]],0,0),0))</f>
        <v>0</v>
      </c>
    </row>
    <row r="298" spans="1:16382" s="54" customFormat="1" ht="34.5" customHeight="1" x14ac:dyDescent="0.25">
      <c r="A298" s="27">
        <v>1123</v>
      </c>
      <c r="B298" s="26">
        <v>241</v>
      </c>
      <c r="C298" s="28" t="s">
        <v>913</v>
      </c>
      <c r="D298" s="81" t="s">
        <v>44</v>
      </c>
      <c r="E298" s="64" t="s">
        <v>117</v>
      </c>
      <c r="F298" s="114" t="s">
        <v>142</v>
      </c>
      <c r="G298" s="146" t="s">
        <v>910</v>
      </c>
      <c r="H298" s="130">
        <v>1152468495</v>
      </c>
      <c r="I298" s="147">
        <v>3379853</v>
      </c>
      <c r="J298" s="148">
        <v>9125603</v>
      </c>
      <c r="K298" s="54" t="s">
        <v>48</v>
      </c>
      <c r="L298" s="96" t="s">
        <v>652</v>
      </c>
      <c r="M298" s="97" t="s">
        <v>198</v>
      </c>
      <c r="N298" s="98" cm="1">
        <f t="array" ref="N298">_xlfn.XLOOKUP(Contrato[[#This Row],[SUPERVISOR TITULAR]],[1]!PERSONAL_ACTIVO_2024[[#All],[Nombre completo]],[1]!PERSONAL_ACTIVO_2024[[#All],[Documento identidad]],"",0)</f>
        <v>1040030534</v>
      </c>
      <c r="O298" s="97" t="s">
        <v>911</v>
      </c>
      <c r="P298" s="99" cm="1">
        <f t="array" ref="P298">_xlfn.XLOOKUP(Contrato[[#This Row],[SUPERVISOR SUPLENTE ]],[1]!PERSONAL_ACTIVO_2024[[#All],[Nombre completo]],[1]!PERSONAL_ACTIVO_2024[[#All],[Documento identidad]],"",0)</f>
        <v>1152691747</v>
      </c>
      <c r="Q298" s="159">
        <v>924</v>
      </c>
      <c r="R298" s="42" t="str" cm="1">
        <f t="array" ref="R298">_xlfn.XLOOKUP(Contrato[[#This Row],[CDP]],[1]!DISPONIBILIDADES_2024[[#All],[consecutivo]],[1]!DISPONIBILIDADES_2024[[#All],[fecha_aprobacion]],"",0)</f>
        <v>9/09/2024 10:13</v>
      </c>
      <c r="S298" s="43">
        <f>SUMIF([1]!DISPONIBILIDADES_2024[[#All],[consecutivo]],Contrato[[#This Row],[CDP]],[1]!DISPONIBILIDADES_2024[[#All],[valor_total_rubro]])</f>
        <v>0</v>
      </c>
      <c r="T298" s="44" cm="1">
        <f t="array" ref="T298">_xlfn.XLOOKUP(Contrato[[#This Row],[CONTRATO]]&amp;Contrato[[#This Row],[CDP]],[1]!Corr_Contr_CDP[[#All],[CONTRATO-CDP]],[1]!Corr_Contr_CDP[[#All],[CRP]],_xlfn.XLOOKUP(Contrato[[#This Row],[CDP]],[1]!COMPROMISOS_2024[[#All],[disponibilidad]],[1]!COMPROMISOS_2024[[#All],[consecutivo]],"",0),0)</f>
        <v>10243</v>
      </c>
      <c r="U298" s="45" t="str" cm="1">
        <f t="array" ref="U298">+_xlfn.XLOOKUP(Contrato[[#This Row],[RCP]],[1]!COMPROMISOS_2024[[#All],[consecutivo]],[1]!COMPROMISOS_2024[[#All],[fecha_aprobacion]],"",0)</f>
        <v>9/10/2024 14:39</v>
      </c>
      <c r="V298" s="46">
        <f>SUMIF([1]!COMPROMISOS_2024[[#All],[consecutivo]],Contrato[[#This Row],[RCP]],[1]!COMPROMISOS_2024[[#All],[valor_total]])</f>
        <v>9125603</v>
      </c>
      <c r="W298" s="47">
        <v>45569</v>
      </c>
      <c r="X298" s="47">
        <v>45575</v>
      </c>
      <c r="Y298" s="48">
        <v>45576</v>
      </c>
      <c r="Z298" s="49">
        <v>45657</v>
      </c>
      <c r="AA298" s="101"/>
      <c r="AB298" s="91" t="s">
        <v>914</v>
      </c>
      <c r="AC298" s="91"/>
      <c r="AD298" s="221">
        <v>202000004169</v>
      </c>
      <c r="AE298" s="69" t="s">
        <v>75</v>
      </c>
      <c r="AF298" s="55" t="str">
        <f>TEXT(LEFT(Contrato[[#This Row],[CONTRATO]],3),"0")</f>
        <v>241</v>
      </c>
      <c r="AG298" s="55" t="str">
        <f>IF(LEN(Contrato[[#This Row],[Contrato2]])=3,Contrato[[#This Row],[Contrato2]],TEXT(Contrato[[#This Row],[Contrato2]],"000"))</f>
        <v>241</v>
      </c>
      <c r="AH298" s="56">
        <f ca="1">IFERROR(_xlfn.DAYS(Contrato[[#This Row],[Fecha Proyectada liquidación]],TODAY())/30,"")</f>
        <v>2.1333333333333333</v>
      </c>
      <c r="AI298" s="57">
        <f>+Contrato[[#This Row],[FECHA TERMINACIÓN ]]+120</f>
        <v>45777</v>
      </c>
      <c r="AK298" s="59" t="str">
        <f ca="1">IF(Contrato[[#This Row],[FECHA TERMINACIÓN ]]&lt;TODAY(), "Terminado",IF(ISNUMBER(Contrato[[#This Row],[Fecha Real de liquiidación ]]),"Liquidado",IF(Contrato[[#This Row],[FECHA TERMINACIÓN ]]&gt;=TODAY(),"En ejecución","")))</f>
        <v>Terminado</v>
      </c>
      <c r="AL298" s="60">
        <f>SUMIF([1]!COMPROMISOS_2024[[#All],[consecutivo]],Contrato[[#This Row],[RCP]],[1]!COMPROMISOS_2024[[#All],[Total pagado]])</f>
        <v>9012941</v>
      </c>
      <c r="AM298" s="61">
        <f>IFERROR(Contrato[[#This Row],[Pagos]]/Contrato[[#This Row],[VALOR CONTRATO]],0)</f>
        <v>0.98765429528328152</v>
      </c>
      <c r="AN298" s="104">
        <f>+Contrato[[#This Row],[VALOR CONTRATO]]-Contrato[[#This Row],[Pagos]]</f>
        <v>112662</v>
      </c>
      <c r="AO298" s="54" t="str" cm="1">
        <f t="array" ref="AO298">_xlfn.XLOOKUP(Contrato[[#This Row],[DOCUMENTO ]],[1]!PERSONAL_ACTIVO_2024[[#All],[Documento identidad]],[1]!PERSONAL_ACTIVO_2024[[#All],[Mail ]],0,0)</f>
        <v>lramirezt@indeportesantioquia.gov.co</v>
      </c>
      <c r="AP298" s="54" t="str" cm="1">
        <f t="array" ref="AP298">_xlfn.XLOOKUP(Contrato[[#This Row],[DOCUMENTO]],[1]!PERSONAL_ACTIVO_2024[[#All],[Documento identidad]],[1]!PERSONAL_ACTIVO_2024[[#All],[Mail ]],0,0)</f>
        <v>harias@indeportesantioquia.gov.co</v>
      </c>
      <c r="AQ298" s="54" cm="1">
        <f t="array" ref="AQ298">IF(ISBLANK(Contrato[[#This Row],[DEPENDENCIA ]]),0,IFERROR(_xlfn.XLOOKUP(Contrato[[#This Row],[DEPENDENCIA ]],[1]!PERSONAL_ACTIVO_2024[[#All],[Dependencia]],[1]!PERSONAL_ACTIVO_2024[[#All],[Mail ]],0,0),0))</f>
        <v>0</v>
      </c>
    </row>
    <row r="299" spans="1:16382" s="54" customFormat="1" ht="34.5" customHeight="1" x14ac:dyDescent="0.25">
      <c r="A299" s="27">
        <v>583</v>
      </c>
      <c r="B299" s="26">
        <v>242</v>
      </c>
      <c r="C299" s="28" t="s">
        <v>607</v>
      </c>
      <c r="D299" s="81" t="s">
        <v>44</v>
      </c>
      <c r="E299" s="64" t="s">
        <v>111</v>
      </c>
      <c r="F299" s="114" t="s">
        <v>142</v>
      </c>
      <c r="G299" s="146" t="s">
        <v>915</v>
      </c>
      <c r="H299" s="130">
        <v>1038333057</v>
      </c>
      <c r="I299" s="222">
        <v>3379853</v>
      </c>
      <c r="J299" s="246">
        <v>20279118</v>
      </c>
      <c r="K299" s="54" t="s">
        <v>48</v>
      </c>
      <c r="L299" s="96" t="s">
        <v>906</v>
      </c>
      <c r="M299" s="97" t="s">
        <v>198</v>
      </c>
      <c r="N299" s="98" cm="1">
        <f t="array" ref="N299">_xlfn.XLOOKUP(Contrato[[#This Row],[SUPERVISOR TITULAR]],[1]!PERSONAL_ACTIVO_2024[[#All],[Nombre completo]],[1]!PERSONAL_ACTIVO_2024[[#All],[Documento identidad]],"",0)</f>
        <v>1040030534</v>
      </c>
      <c r="O299" s="97" t="s">
        <v>911</v>
      </c>
      <c r="P299" s="99" cm="1">
        <f t="array" ref="P299">_xlfn.XLOOKUP(Contrato[[#This Row],[SUPERVISOR SUPLENTE ]],[1]!PERSONAL_ACTIVO_2024[[#All],[Nombre completo]],[1]!PERSONAL_ACTIVO_2024[[#All],[Documento identidad]],"",0)</f>
        <v>1152691747</v>
      </c>
      <c r="Q299" s="100">
        <v>305</v>
      </c>
      <c r="R299" s="42" t="str" cm="1">
        <f t="array" ref="R299">_xlfn.XLOOKUP(Contrato[[#This Row],[CDP]],[1]!DISPONIBILIDADES_2024[[#All],[consecutivo]],[1]!DISPONIBILIDADES_2024[[#All],[fecha_aprobacion]],"",0)</f>
        <v>11/03/2024 17:05</v>
      </c>
      <c r="S299" s="43">
        <f>SUMIF([1]!DISPONIBILIDADES_2024[[#All],[consecutivo]],Contrato[[#This Row],[CDP]],[1]!DISPONIBILIDADES_2024[[#All],[valor_total_rubro]])</f>
        <v>0</v>
      </c>
      <c r="T299" s="44" cm="1">
        <f t="array" ref="T299">_xlfn.XLOOKUP(Contrato[[#This Row],[CONTRATO]]&amp;Contrato[[#This Row],[CDP]],[1]!Corr_Contr_CDP[[#All],[CONTRATO-CDP]],[1]!Corr_Contr_CDP[[#All],[CRP]],_xlfn.XLOOKUP(Contrato[[#This Row],[CDP]],[1]!COMPROMISOS_2024[[#All],[disponibilidad]],[1]!COMPROMISOS_2024[[#All],[consecutivo]],"",0),0)</f>
        <v>3026</v>
      </c>
      <c r="U299" s="45" t="str" cm="1">
        <f t="array" ref="U299">+_xlfn.XLOOKUP(Contrato[[#This Row],[RCP]],[1]!COMPROMISOS_2024[[#All],[consecutivo]],[1]!COMPROMISOS_2024[[#All],[fecha_aprobacion]],"",0)</f>
        <v>17/04/2024 15:09</v>
      </c>
      <c r="V299" s="46">
        <f>SUMIF([1]!COMPROMISOS_2024[[#All],[consecutivo]],Contrato[[#This Row],[RCP]],[1]!COMPROMISOS_2024[[#All],[valor_total]])</f>
        <v>20279118</v>
      </c>
      <c r="W299" s="47">
        <v>45394</v>
      </c>
      <c r="X299" s="47">
        <v>45399</v>
      </c>
      <c r="Y299" s="48">
        <v>45399</v>
      </c>
      <c r="Z299" s="49">
        <v>45581</v>
      </c>
      <c r="AA299" s="101" t="s">
        <v>916</v>
      </c>
      <c r="AB299" s="91" t="s">
        <v>293</v>
      </c>
      <c r="AC299" s="144"/>
      <c r="AD299" s="103">
        <v>202000004170</v>
      </c>
      <c r="AE299" s="54" t="s">
        <v>75</v>
      </c>
      <c r="AF299" s="55" t="str">
        <f>TEXT(LEFT(Contrato[[#This Row],[CONTRATO]],3),"0")</f>
        <v>242</v>
      </c>
      <c r="AG299" s="55" t="str">
        <f>IF(LEN(Contrato[[#This Row],[Contrato2]])=3,Contrato[[#This Row],[Contrato2]],TEXT(Contrato[[#This Row],[Contrato2]],"000"))</f>
        <v>242</v>
      </c>
      <c r="AH299" s="56">
        <f ca="1">IFERROR(_xlfn.DAYS(Contrato[[#This Row],[Fecha Proyectada liquidación]],TODAY())/30,"")</f>
        <v>-0.4</v>
      </c>
      <c r="AI299" s="57">
        <f>+Contrato[[#This Row],[FECHA TERMINACIÓN ]]+120</f>
        <v>45701</v>
      </c>
      <c r="AK299" s="59" t="str">
        <f ca="1">IF(Contrato[[#This Row],[FECHA TERMINACIÓN ]]&lt;TODAY(), "Terminado",IF(ISNUMBER(Contrato[[#This Row],[Fecha Real de liquiidación ]]),"Liquidado",IF(Contrato[[#This Row],[FECHA TERMINACIÓN ]]&gt;=TODAY(),"En ejecución","")))</f>
        <v>Terminado</v>
      </c>
      <c r="AL299" s="60">
        <f>SUMIF([1]!COMPROMISOS_2024[[#All],[consecutivo]],Contrato[[#This Row],[RCP]],[1]!COMPROMISOS_2024[[#All],[Total pagado]])</f>
        <v>20279118</v>
      </c>
      <c r="AM299" s="61">
        <f>IFERROR(Contrato[[#This Row],[Pagos]]/Contrato[[#This Row],[VALOR CONTRATO]],0)</f>
        <v>1</v>
      </c>
      <c r="AN299" s="104">
        <f>+Contrato[[#This Row],[VALOR CONTRATO]]-Contrato[[#This Row],[Pagos]]</f>
        <v>0</v>
      </c>
      <c r="AO299" s="54" t="str" cm="1">
        <f t="array" ref="AO299">_xlfn.XLOOKUP(Contrato[[#This Row],[DOCUMENTO ]],[1]!PERSONAL_ACTIVO_2024[[#All],[Documento identidad]],[1]!PERSONAL_ACTIVO_2024[[#All],[Mail ]],0,0)</f>
        <v>lramirezt@indeportesantioquia.gov.co</v>
      </c>
      <c r="AP299" s="54" t="str" cm="1">
        <f t="array" ref="AP299">_xlfn.XLOOKUP(Contrato[[#This Row],[DOCUMENTO]],[1]!PERSONAL_ACTIVO_2024[[#All],[Documento identidad]],[1]!PERSONAL_ACTIVO_2024[[#All],[Mail ]],0,0)</f>
        <v>harias@indeportesantioquia.gov.co</v>
      </c>
      <c r="AQ299" s="54" cm="1">
        <f t="array" ref="AQ299">IF(ISBLANK(Contrato[[#This Row],[DEPENDENCIA ]]),0,IFERROR(_xlfn.XLOOKUP(Contrato[[#This Row],[DEPENDENCIA ]],[1]!PERSONAL_ACTIVO_2024[[#All],[Dependencia]],[1]!PERSONAL_ACTIVO_2024[[#All],[Mail ]],0,0),0))</f>
        <v>0</v>
      </c>
    </row>
    <row r="300" spans="1:16382" s="54" customFormat="1" ht="34.5" customHeight="1" x14ac:dyDescent="0.25">
      <c r="A300" s="27">
        <v>1124</v>
      </c>
      <c r="B300" s="26">
        <v>242</v>
      </c>
      <c r="C300" s="28" t="s">
        <v>917</v>
      </c>
      <c r="D300" s="81" t="s">
        <v>44</v>
      </c>
      <c r="E300" s="64" t="s">
        <v>117</v>
      </c>
      <c r="F300" s="114" t="s">
        <v>142</v>
      </c>
      <c r="G300" s="146" t="s">
        <v>915</v>
      </c>
      <c r="H300" s="130">
        <v>1038333057</v>
      </c>
      <c r="I300" s="222">
        <v>3379853</v>
      </c>
      <c r="J300" s="246">
        <v>8562294</v>
      </c>
      <c r="K300" s="247"/>
      <c r="L300" s="96" t="s">
        <v>906</v>
      </c>
      <c r="M300" s="97" t="s">
        <v>198</v>
      </c>
      <c r="N300" s="98" cm="1">
        <f t="array" ref="N300">_xlfn.XLOOKUP(Contrato[[#This Row],[SUPERVISOR TITULAR]],[1]!PERSONAL_ACTIVO_2024[[#All],[Nombre completo]],[1]!PERSONAL_ACTIVO_2024[[#All],[Documento identidad]],"",0)</f>
        <v>1040030534</v>
      </c>
      <c r="O300" s="97" t="s">
        <v>911</v>
      </c>
      <c r="P300" s="99" cm="1">
        <f t="array" ref="P300">_xlfn.XLOOKUP(Contrato[[#This Row],[SUPERVISOR SUPLENTE ]],[1]!PERSONAL_ACTIVO_2024[[#All],[Nombre completo]],[1]!PERSONAL_ACTIVO_2024[[#All],[Documento identidad]],"",0)</f>
        <v>1152691747</v>
      </c>
      <c r="Q300" s="100">
        <v>929</v>
      </c>
      <c r="R300" s="42" t="str" cm="1">
        <f t="array" ref="R300">_xlfn.XLOOKUP(Contrato[[#This Row],[CDP]],[1]!DISPONIBILIDADES_2024[[#All],[consecutivo]],[1]!DISPONIBILIDADES_2024[[#All],[fecha_aprobacion]],"",0)</f>
        <v>9/09/2024 10:18</v>
      </c>
      <c r="S300" s="43">
        <f>SUMIF([1]!DISPONIBILIDADES_2024[[#All],[consecutivo]],Contrato[[#This Row],[CDP]],[1]!DISPONIBILIDADES_2024[[#All],[valor_total_rubro]])</f>
        <v>0</v>
      </c>
      <c r="T300" s="44" cm="1">
        <f t="array" ref="T300">_xlfn.XLOOKUP(Contrato[[#This Row],[CONTRATO]]&amp;Contrato[[#This Row],[CDP]],[1]!Corr_Contr_CDP[[#All],[CONTRATO-CDP]],[1]!Corr_Contr_CDP[[#All],[CRP]],_xlfn.XLOOKUP(Contrato[[#This Row],[CDP]],[1]!COMPROMISOS_2024[[#All],[disponibilidad]],[1]!COMPROMISOS_2024[[#All],[consecutivo]],"",0),0)</f>
        <v>10291</v>
      </c>
      <c r="U300" s="45" t="str" cm="1">
        <f t="array" ref="U300">+_xlfn.XLOOKUP(Contrato[[#This Row],[RCP]],[1]!COMPROMISOS_2024[[#All],[consecutivo]],[1]!COMPROMISOS_2024[[#All],[fecha_aprobacion]],"",0)</f>
        <v>11/10/2024 8:09</v>
      </c>
      <c r="V300" s="46">
        <f>SUMIF([1]!COMPROMISOS_2024[[#All],[consecutivo]],Contrato[[#This Row],[RCP]],[1]!COMPROMISOS_2024[[#All],[valor_total]])</f>
        <v>8562294</v>
      </c>
      <c r="W300" s="47">
        <v>45574</v>
      </c>
      <c r="X300" s="47">
        <v>45580</v>
      </c>
      <c r="Y300" s="48">
        <v>45582</v>
      </c>
      <c r="Z300" s="49">
        <v>45657</v>
      </c>
      <c r="AA300" s="101"/>
      <c r="AB300" s="91" t="s">
        <v>918</v>
      </c>
      <c r="AC300" s="144"/>
      <c r="AD300" s="103">
        <v>202000004170</v>
      </c>
      <c r="AE300" s="54" t="s">
        <v>75</v>
      </c>
      <c r="AF300" s="55" t="str">
        <f>TEXT(LEFT(Contrato[[#This Row],[CONTRATO]],3),"0")</f>
        <v>242</v>
      </c>
      <c r="AG300" s="55" t="str">
        <f>IF(LEN(Contrato[[#This Row],[Contrato2]])=3,Contrato[[#This Row],[Contrato2]],TEXT(Contrato[[#This Row],[Contrato2]],"000"))</f>
        <v>242</v>
      </c>
      <c r="AH300" s="56">
        <f ca="1">IFERROR(_xlfn.DAYS(Contrato[[#This Row],[Fecha Proyectada liquidación]],TODAY())/30,"")</f>
        <v>2.1333333333333333</v>
      </c>
      <c r="AI300" s="57">
        <f>+Contrato[[#This Row],[FECHA TERMINACIÓN ]]+120</f>
        <v>45777</v>
      </c>
      <c r="AK300" s="59" t="str">
        <f ca="1">IF(Contrato[[#This Row],[FECHA TERMINACIÓN ]]&lt;TODAY(), "Terminado",IF(ISNUMBER(Contrato[[#This Row],[Fecha Real de liquiidación ]]),"Liquidado",IF(Contrato[[#This Row],[FECHA TERMINACIÓN ]]&gt;=TODAY(),"En ejecución","")))</f>
        <v>Terminado</v>
      </c>
      <c r="AL300" s="60">
        <f>SUMIF([1]!COMPROMISOS_2024[[#All],[consecutivo]],Contrato[[#This Row],[RCP]],[1]!COMPROMISOS_2024[[#All],[Total pagado]])</f>
        <v>8336971</v>
      </c>
      <c r="AM300" s="61">
        <f>IFERROR(Contrato[[#This Row],[Pagos]]/Contrato[[#This Row],[VALOR CONTRATO]],0)</f>
        <v>0.97368427199533214</v>
      </c>
      <c r="AN300" s="104">
        <f>+Contrato[[#This Row],[VALOR CONTRATO]]-Contrato[[#This Row],[Pagos]]</f>
        <v>225323</v>
      </c>
      <c r="AO300" s="54" t="str" cm="1">
        <f t="array" ref="AO300">_xlfn.XLOOKUP(Contrato[[#This Row],[DOCUMENTO ]],[1]!PERSONAL_ACTIVO_2024[[#All],[Documento identidad]],[1]!PERSONAL_ACTIVO_2024[[#All],[Mail ]],0,0)</f>
        <v>lramirezt@indeportesantioquia.gov.co</v>
      </c>
      <c r="AP300" s="54" t="str" cm="1">
        <f t="array" ref="AP300">_xlfn.XLOOKUP(Contrato[[#This Row],[DOCUMENTO]],[1]!PERSONAL_ACTIVO_2024[[#All],[Documento identidad]],[1]!PERSONAL_ACTIVO_2024[[#All],[Mail ]],0,0)</f>
        <v>harias@indeportesantioquia.gov.co</v>
      </c>
      <c r="AQ300" s="54" cm="1">
        <f t="array" ref="AQ300">IF(ISBLANK(Contrato[[#This Row],[DEPENDENCIA ]]),0,IFERROR(_xlfn.XLOOKUP(Contrato[[#This Row],[DEPENDENCIA ]],[1]!PERSONAL_ACTIVO_2024[[#All],[Dependencia]],[1]!PERSONAL_ACTIVO_2024[[#All],[Mail ]],0,0),0))</f>
        <v>0</v>
      </c>
    </row>
    <row r="301" spans="1:16382" s="54" customFormat="1" ht="34.5" customHeight="1" x14ac:dyDescent="0.25">
      <c r="A301" s="27">
        <v>124</v>
      </c>
      <c r="B301" s="26">
        <v>243</v>
      </c>
      <c r="C301" s="28" t="s">
        <v>919</v>
      </c>
      <c r="D301" s="81" t="s">
        <v>123</v>
      </c>
      <c r="E301" s="64" t="s">
        <v>111</v>
      </c>
      <c r="F301" s="114" t="s">
        <v>920</v>
      </c>
      <c r="G301" s="146" t="s">
        <v>921</v>
      </c>
      <c r="H301" s="130">
        <v>890906279</v>
      </c>
      <c r="I301" s="147" t="s">
        <v>48</v>
      </c>
      <c r="J301" s="148">
        <v>399993465</v>
      </c>
      <c r="K301" s="54" t="s">
        <v>48</v>
      </c>
      <c r="L301" s="96" t="s">
        <v>50</v>
      </c>
      <c r="M301" s="97" t="s">
        <v>125</v>
      </c>
      <c r="N301" s="98" t="str" cm="1">
        <f t="array" ref="N301">_xlfn.XLOOKUP(Contrato[[#This Row],[SUPERVISOR TITULAR]],[1]!PERSONAL_ACTIVO_2024[[#All],[Nombre completo]],[1]!PERSONAL_ACTIVO_2024[[#All],[Documento identidad]],"",0)</f>
        <v/>
      </c>
      <c r="O301" s="97" t="s">
        <v>226</v>
      </c>
      <c r="P301" s="99" t="str" cm="1">
        <f t="array" ref="P301">_xlfn.XLOOKUP(Contrato[[#This Row],[SUPERVISOR SUPLENTE ]],[1]!PERSONAL_ACTIVO_2024[[#All],[Nombre completo]],[1]!PERSONAL_ACTIVO_2024[[#All],[Documento identidad]],"",0)</f>
        <v/>
      </c>
      <c r="Q301" s="100">
        <v>301</v>
      </c>
      <c r="R301" s="42" t="str" cm="1">
        <f t="array" ref="R301">_xlfn.XLOOKUP(Contrato[[#This Row],[CDP]],[1]!DISPONIBILIDADES_2024[[#All],[consecutivo]],[1]!DISPONIBILIDADES_2024[[#All],[fecha_aprobacion]],"",0)</f>
        <v>10/03/2024 12:26</v>
      </c>
      <c r="S301" s="43">
        <f>SUMIF([1]!DISPONIBILIDADES_2024[[#All],[consecutivo]],Contrato[[#This Row],[CDP]],[1]!DISPONIBILIDADES_2024[[#All],[valor_total_rubro]])</f>
        <v>0</v>
      </c>
      <c r="T301" s="44" cm="1">
        <f t="array" ref="T301">_xlfn.XLOOKUP(Contrato[[#This Row],[CONTRATO]]&amp;Contrato[[#This Row],[CDP]],[1]!Corr_Contr_CDP[[#All],[CONTRATO-CDP]],[1]!Corr_Contr_CDP[[#All],[CRP]],_xlfn.XLOOKUP(Contrato[[#This Row],[CDP]],[1]!COMPROMISOS_2024[[#All],[disponibilidad]],[1]!COMPROMISOS_2024[[#All],[consecutivo]],"",0),0)</f>
        <v>2217</v>
      </c>
      <c r="U301" s="45" t="str" cm="1">
        <f t="array" ref="U301">+_xlfn.XLOOKUP(Contrato[[#This Row],[RCP]],[1]!COMPROMISOS_2024[[#All],[consecutivo]],[1]!COMPROMISOS_2024[[#All],[fecha_aprobacion]],"",0)</f>
        <v>3/04/2024 17:28</v>
      </c>
      <c r="V301" s="46">
        <f>SUMIF([1]!COMPROMISOS_2024[[#All],[consecutivo]],Contrato[[#This Row],[RCP]],[1]!COMPROMISOS_2024[[#All],[valor_total]])</f>
        <v>399993465</v>
      </c>
      <c r="W301" s="47">
        <v>45384</v>
      </c>
      <c r="X301" s="47">
        <v>45387</v>
      </c>
      <c r="Y301" s="48">
        <v>45387</v>
      </c>
      <c r="Z301" s="49">
        <v>45657</v>
      </c>
      <c r="AA301" s="123" t="s">
        <v>922</v>
      </c>
      <c r="AB301" s="144" t="s">
        <v>923</v>
      </c>
      <c r="AC301" s="144"/>
      <c r="AD301" s="103">
        <v>202000004171</v>
      </c>
      <c r="AE301" s="69" t="s">
        <v>75</v>
      </c>
      <c r="AF301" s="55" t="str">
        <f>TEXT(LEFT(Contrato[[#This Row],[CONTRATO]],3),"0")</f>
        <v>243</v>
      </c>
      <c r="AG301" s="55" t="str">
        <f>IF(LEN(Contrato[[#This Row],[Contrato2]])=3,Contrato[[#This Row],[Contrato2]],TEXT(Contrato[[#This Row],[Contrato2]],"000"))</f>
        <v>243</v>
      </c>
      <c r="AH301" s="56">
        <f ca="1">IFERROR(_xlfn.DAYS(Contrato[[#This Row],[Fecha Proyectada liquidación]],TODAY())/30,"")</f>
        <v>2.1333333333333333</v>
      </c>
      <c r="AI301" s="57">
        <f>+Contrato[[#This Row],[FECHA TERMINACIÓN ]]+120</f>
        <v>45777</v>
      </c>
      <c r="AK301" s="59" t="str">
        <f ca="1">IF(Contrato[[#This Row],[FECHA TERMINACIÓN ]]&lt;TODAY(), "Terminado",IF(ISNUMBER(Contrato[[#This Row],[Fecha Real de liquiidación ]]),"Liquidado",IF(Contrato[[#This Row],[FECHA TERMINACIÓN ]]&gt;=TODAY(),"En ejecución","")))</f>
        <v>Terminado</v>
      </c>
      <c r="AL301" s="60">
        <f>SUMIF([1]!COMPROMISOS_2024[[#All],[consecutivo]],Contrato[[#This Row],[RCP]],[1]!COMPROMISOS_2024[[#All],[Total pagado]])</f>
        <v>399993465</v>
      </c>
      <c r="AM301" s="61">
        <f>IFERROR(Contrato[[#This Row],[Pagos]]/Contrato[[#This Row],[VALOR CONTRATO]],0)</f>
        <v>1</v>
      </c>
      <c r="AN301" s="104">
        <f>+Contrato[[#This Row],[VALOR CONTRATO]]-Contrato[[#This Row],[Pagos]]</f>
        <v>0</v>
      </c>
      <c r="AO301" s="54" cm="1">
        <f t="array" ref="AO301">_xlfn.XLOOKUP(Contrato[[#This Row],[DOCUMENTO ]],[1]!PERSONAL_ACTIVO_2024[[#All],[Documento identidad]],[1]!PERSONAL_ACTIVO_2024[[#All],[Mail ]],0,0)</f>
        <v>0</v>
      </c>
      <c r="AP301" s="54" cm="1">
        <f t="array" ref="AP301">_xlfn.XLOOKUP(Contrato[[#This Row],[DOCUMENTO]],[1]!PERSONAL_ACTIVO_2024[[#All],[Documento identidad]],[1]!PERSONAL_ACTIVO_2024[[#All],[Mail ]],0,0)</f>
        <v>0</v>
      </c>
      <c r="AQ301" s="54" cm="1">
        <f t="array" ref="AQ301">IF(ISBLANK(Contrato[[#This Row],[DEPENDENCIA ]]),0,IFERROR(_xlfn.XLOOKUP(Contrato[[#This Row],[DEPENDENCIA ]],[1]!PERSONAL_ACTIVO_2024[[#All],[Dependencia]],[1]!PERSONAL_ACTIVO_2024[[#All],[Mail ]],0,0),0))</f>
        <v>0</v>
      </c>
    </row>
    <row r="302" spans="1:16382" s="54" customFormat="1" ht="34.5" customHeight="1" x14ac:dyDescent="0.25">
      <c r="A302" s="27">
        <v>74</v>
      </c>
      <c r="B302" s="26">
        <v>244</v>
      </c>
      <c r="C302" s="28" t="s">
        <v>924</v>
      </c>
      <c r="D302" s="81" t="s">
        <v>123</v>
      </c>
      <c r="E302" s="64" t="s">
        <v>111</v>
      </c>
      <c r="F302" s="114" t="s">
        <v>920</v>
      </c>
      <c r="G302" s="146" t="s">
        <v>925</v>
      </c>
      <c r="H302" s="130">
        <v>811021812</v>
      </c>
      <c r="I302" s="147" t="s">
        <v>48</v>
      </c>
      <c r="J302" s="148">
        <v>359996701</v>
      </c>
      <c r="K302" s="54" t="s">
        <v>48</v>
      </c>
      <c r="L302" s="96" t="s">
        <v>50</v>
      </c>
      <c r="M302" s="97" t="s">
        <v>125</v>
      </c>
      <c r="N302" s="98" t="str" cm="1">
        <f t="array" ref="N302">_xlfn.XLOOKUP(Contrato[[#This Row],[SUPERVISOR TITULAR]],[1]!PERSONAL_ACTIVO_2024[[#All],[Nombre completo]],[1]!PERSONAL_ACTIVO_2024[[#All],[Documento identidad]],"",0)</f>
        <v/>
      </c>
      <c r="O302" s="97" t="s">
        <v>226</v>
      </c>
      <c r="P302" s="99" t="str" cm="1">
        <f t="array" ref="P302">_xlfn.XLOOKUP(Contrato[[#This Row],[SUPERVISOR SUPLENTE ]],[1]!PERSONAL_ACTIVO_2024[[#All],[Nombre completo]],[1]!PERSONAL_ACTIVO_2024[[#All],[Documento identidad]],"",0)</f>
        <v/>
      </c>
      <c r="Q302" s="100">
        <v>302</v>
      </c>
      <c r="R302" s="42" t="str" cm="1">
        <f t="array" ref="R302">_xlfn.XLOOKUP(Contrato[[#This Row],[CDP]],[1]!DISPONIBILIDADES_2024[[#All],[consecutivo]],[1]!DISPONIBILIDADES_2024[[#All],[fecha_aprobacion]],"",0)</f>
        <v>10/03/2024 12:29</v>
      </c>
      <c r="S302" s="43">
        <f>SUMIF([1]!DISPONIBILIDADES_2024[[#All],[consecutivo]],Contrato[[#This Row],[CDP]],[1]!DISPONIBILIDADES_2024[[#All],[valor_total_rubro]])</f>
        <v>0</v>
      </c>
      <c r="T302" s="44" cm="1">
        <f t="array" ref="T302">_xlfn.XLOOKUP(Contrato[[#This Row],[CONTRATO]]&amp;Contrato[[#This Row],[CDP]],[1]!Corr_Contr_CDP[[#All],[CONTRATO-CDP]],[1]!Corr_Contr_CDP[[#All],[CRP]],_xlfn.XLOOKUP(Contrato[[#This Row],[CDP]],[1]!COMPROMISOS_2024[[#All],[disponibilidad]],[1]!COMPROMISOS_2024[[#All],[consecutivo]],"",0),0)</f>
        <v>2216</v>
      </c>
      <c r="U302" s="45" t="str" cm="1">
        <f t="array" ref="U302">+_xlfn.XLOOKUP(Contrato[[#This Row],[RCP]],[1]!COMPROMISOS_2024[[#All],[consecutivo]],[1]!COMPROMISOS_2024[[#All],[fecha_aprobacion]],"",0)</f>
        <v>3/04/2024 17:24</v>
      </c>
      <c r="V302" s="46">
        <f>SUMIF([1]!COMPROMISOS_2024[[#All],[consecutivo]],Contrato[[#This Row],[RCP]],[1]!COMPROMISOS_2024[[#All],[valor_total]])</f>
        <v>359996701</v>
      </c>
      <c r="W302" s="47">
        <v>45385</v>
      </c>
      <c r="X302" s="47">
        <v>45385</v>
      </c>
      <c r="Y302" s="48">
        <v>45386</v>
      </c>
      <c r="Z302" s="49">
        <v>45507</v>
      </c>
      <c r="AA302" s="123" t="s">
        <v>926</v>
      </c>
      <c r="AB302" s="91" t="s">
        <v>927</v>
      </c>
      <c r="AC302" s="91"/>
      <c r="AD302" s="103">
        <v>202000004172</v>
      </c>
      <c r="AE302" s="54" t="s">
        <v>75</v>
      </c>
      <c r="AF302" s="55" t="str">
        <f>TEXT(LEFT(Contrato[[#This Row],[CONTRATO]],3),"0")</f>
        <v>244</v>
      </c>
      <c r="AG302" s="55" t="str">
        <f>IF(LEN(Contrato[[#This Row],[Contrato2]])=3,Contrato[[#This Row],[Contrato2]],TEXT(Contrato[[#This Row],[Contrato2]],"000"))</f>
        <v>244</v>
      </c>
      <c r="AH302" s="56">
        <f ca="1">IFERROR(_xlfn.DAYS(Contrato[[#This Row],[Fecha Proyectada liquidación]],TODAY())/30,"")</f>
        <v>-2.8666666666666667</v>
      </c>
      <c r="AI302" s="57">
        <f>+Contrato[[#This Row],[FECHA TERMINACIÓN ]]+120</f>
        <v>45627</v>
      </c>
      <c r="AK302" s="59" t="str">
        <f ca="1">IF(Contrato[[#This Row],[FECHA TERMINACIÓN ]]&lt;TODAY(), "Terminado",IF(ISNUMBER(Contrato[[#This Row],[Fecha Real de liquiidación ]]),"Liquidado",IF(Contrato[[#This Row],[FECHA TERMINACIÓN ]]&gt;=TODAY(),"En ejecución","")))</f>
        <v>Terminado</v>
      </c>
      <c r="AL302" s="60">
        <f>SUMIF([1]!COMPROMISOS_2024[[#All],[consecutivo]],Contrato[[#This Row],[RCP]],[1]!COMPROMISOS_2024[[#All],[Total pagado]])</f>
        <v>359996701</v>
      </c>
      <c r="AM302" s="61">
        <f>IFERROR(Contrato[[#This Row],[Pagos]]/Contrato[[#This Row],[VALOR CONTRATO]],0)</f>
        <v>1</v>
      </c>
      <c r="AN302" s="104">
        <f>+Contrato[[#This Row],[VALOR CONTRATO]]-Contrato[[#This Row],[Pagos]]</f>
        <v>0</v>
      </c>
      <c r="AO302" s="54" cm="1">
        <f t="array" ref="AO302">_xlfn.XLOOKUP(Contrato[[#This Row],[DOCUMENTO ]],[1]!PERSONAL_ACTIVO_2024[[#All],[Documento identidad]],[1]!PERSONAL_ACTIVO_2024[[#All],[Mail ]],0,0)</f>
        <v>0</v>
      </c>
      <c r="AP302" s="54" cm="1">
        <f t="array" ref="AP302">_xlfn.XLOOKUP(Contrato[[#This Row],[DOCUMENTO]],[1]!PERSONAL_ACTIVO_2024[[#All],[Documento identidad]],[1]!PERSONAL_ACTIVO_2024[[#All],[Mail ]],0,0)</f>
        <v>0</v>
      </c>
      <c r="AQ302" s="54" cm="1">
        <f t="array" ref="AQ302">IF(ISBLANK(Contrato[[#This Row],[DEPENDENCIA ]]),0,IFERROR(_xlfn.XLOOKUP(Contrato[[#This Row],[DEPENDENCIA ]],[1]!PERSONAL_ACTIVO_2024[[#All],[Dependencia]],[1]!PERSONAL_ACTIVO_2024[[#All],[Mail ]],0,0),0))</f>
        <v>0</v>
      </c>
    </row>
    <row r="303" spans="1:16382" s="54" customFormat="1" ht="34.5" customHeight="1" x14ac:dyDescent="0.25">
      <c r="A303" s="27">
        <v>205</v>
      </c>
      <c r="B303" s="26">
        <v>245</v>
      </c>
      <c r="C303" s="28" t="s">
        <v>928</v>
      </c>
      <c r="D303" s="81" t="s">
        <v>123</v>
      </c>
      <c r="E303" s="64" t="s">
        <v>111</v>
      </c>
      <c r="F303" s="114" t="s">
        <v>142</v>
      </c>
      <c r="G303" s="146" t="s">
        <v>929</v>
      </c>
      <c r="H303" s="130">
        <v>1037591708</v>
      </c>
      <c r="I303" s="147">
        <v>2574842</v>
      </c>
      <c r="J303" s="148">
        <v>15449052</v>
      </c>
      <c r="K303" s="54" t="s">
        <v>48</v>
      </c>
      <c r="L303" s="96" t="s">
        <v>906</v>
      </c>
      <c r="M303" s="97" t="s">
        <v>222</v>
      </c>
      <c r="N303" s="98" cm="1">
        <f t="array" ref="N303">_xlfn.XLOOKUP(Contrato[[#This Row],[SUPERVISOR TITULAR]],[1]!PERSONAL_ACTIVO_2024[[#All],[Nombre completo]],[1]!PERSONAL_ACTIVO_2024[[#All],[Documento identidad]],"",0)</f>
        <v>10267189</v>
      </c>
      <c r="O303" s="97" t="s">
        <v>218</v>
      </c>
      <c r="P303" s="99" cm="1">
        <f t="array" ref="P303">_xlfn.XLOOKUP(Contrato[[#This Row],[SUPERVISOR SUPLENTE ]],[1]!PERSONAL_ACTIVO_2024[[#All],[Nombre completo]],[1]!PERSONAL_ACTIVO_2024[[#All],[Documento identidad]],"",0)</f>
        <v>98556206</v>
      </c>
      <c r="Q303" s="100">
        <v>134</v>
      </c>
      <c r="R303" s="42" t="str" cm="1">
        <f t="array" ref="R303">_xlfn.XLOOKUP(Contrato[[#This Row],[CDP]],[1]!DISPONIBILIDADES_2024[[#All],[consecutivo]],[1]!DISPONIBILIDADES_2024[[#All],[fecha_aprobacion]],"",0)</f>
        <v>7/02/2024 10:43</v>
      </c>
      <c r="S303" s="43">
        <f>SUMIF([1]!DISPONIBILIDADES_2024[[#All],[consecutivo]],Contrato[[#This Row],[CDP]],[1]!DISPONIBILIDADES_2024[[#All],[valor_total_rubro]])</f>
        <v>0</v>
      </c>
      <c r="T303" s="44" cm="1">
        <f t="array" ref="T303">_xlfn.XLOOKUP(Contrato[[#This Row],[CONTRATO]]&amp;Contrato[[#This Row],[CDP]],[1]!Corr_Contr_CDP[[#All],[CONTRATO-CDP]],[1]!Corr_Contr_CDP[[#All],[CRP]],_xlfn.XLOOKUP(Contrato[[#This Row],[CDP]],[1]!COMPROMISOS_2024[[#All],[disponibilidad]],[1]!COMPROMISOS_2024[[#All],[consecutivo]],"",0),0)</f>
        <v>2375</v>
      </c>
      <c r="U303" s="45" t="str" cm="1">
        <f t="array" ref="U303">+_xlfn.XLOOKUP(Contrato[[#This Row],[RCP]],[1]!COMPROMISOS_2024[[#All],[consecutivo]],[1]!COMPROMISOS_2024[[#All],[fecha_aprobacion]],"",0)</f>
        <v>9/04/2024 19:02</v>
      </c>
      <c r="V303" s="46">
        <f>SUMIF([1]!COMPROMISOS_2024[[#All],[consecutivo]],Contrato[[#This Row],[RCP]],[1]!COMPROMISOS_2024[[#All],[valor_total]])</f>
        <v>15449052</v>
      </c>
      <c r="W303" s="47">
        <v>45390</v>
      </c>
      <c r="X303" s="47" t="s">
        <v>379</v>
      </c>
      <c r="Y303" s="48">
        <v>45391</v>
      </c>
      <c r="Z303" s="49">
        <v>45573</v>
      </c>
      <c r="AA303" s="101" t="s">
        <v>930</v>
      </c>
      <c r="AB303" s="91" t="s">
        <v>293</v>
      </c>
      <c r="AC303" s="81"/>
      <c r="AD303" s="103">
        <v>202000004174</v>
      </c>
      <c r="AE303" s="54" t="s">
        <v>75</v>
      </c>
      <c r="AF303" s="55" t="str">
        <f>TEXT(LEFT(Contrato[[#This Row],[CONTRATO]],3),"0")</f>
        <v>245</v>
      </c>
      <c r="AG303" s="55" t="str">
        <f>IF(LEN(Contrato[[#This Row],[Contrato2]])=3,Contrato[[#This Row],[Contrato2]],TEXT(Contrato[[#This Row],[Contrato2]],"000"))</f>
        <v>245</v>
      </c>
      <c r="AH303" s="56">
        <f ca="1">IFERROR(_xlfn.DAYS(Contrato[[#This Row],[Fecha Proyectada liquidación]],TODAY())/30,"")</f>
        <v>-0.66666666666666663</v>
      </c>
      <c r="AI303" s="57">
        <f>+Contrato[[#This Row],[FECHA TERMINACIÓN ]]+120</f>
        <v>45693</v>
      </c>
      <c r="AK303" s="59" t="str">
        <f ca="1">IF(Contrato[[#This Row],[FECHA TERMINACIÓN ]]&lt;TODAY(), "Terminado",IF(ISNUMBER(Contrato[[#This Row],[Fecha Real de liquiidación ]]),"Liquidado",IF(Contrato[[#This Row],[FECHA TERMINACIÓN ]]&gt;=TODAY(),"En ejecución","")))</f>
        <v>Terminado</v>
      </c>
      <c r="AL303" s="60">
        <f>SUMIF([1]!COMPROMISOS_2024[[#All],[consecutivo]],Contrato[[#This Row],[RCP]],[1]!COMPROMISOS_2024[[#All],[Total pagado]])</f>
        <v>15449052</v>
      </c>
      <c r="AM303" s="61">
        <f>IFERROR(Contrato[[#This Row],[Pagos]]/Contrato[[#This Row],[VALOR CONTRATO]],0)</f>
        <v>1</v>
      </c>
      <c r="AN303" s="104">
        <f>+Contrato[[#This Row],[VALOR CONTRATO]]-Contrato[[#This Row],[Pagos]]</f>
        <v>0</v>
      </c>
      <c r="AO303" s="54" t="str" cm="1">
        <f t="array" ref="AO303">_xlfn.XLOOKUP(Contrato[[#This Row],[DOCUMENTO ]],[1]!PERSONAL_ACTIVO_2024[[#All],[Documento identidad]],[1]!PERSONAL_ACTIVO_2024[[#All],[Mail ]],0,0)</f>
        <v>hveleza@indeportesantioquia.gov.co</v>
      </c>
      <c r="AP303" s="54" t="str" cm="1">
        <f t="array" ref="AP303">_xlfn.XLOOKUP(Contrato[[#This Row],[DOCUMENTO]],[1]!PERSONAL_ACTIVO_2024[[#All],[Documento identidad]],[1]!PERSONAL_ACTIVO_2024[[#All],[Mail ]],0,0)</f>
        <v>ahiguitae@indeportesantioquia.gov.co</v>
      </c>
      <c r="AQ303" s="54" cm="1">
        <f t="array" ref="AQ303">IF(ISBLANK(Contrato[[#This Row],[DEPENDENCIA ]]),0,IFERROR(_xlfn.XLOOKUP(Contrato[[#This Row],[DEPENDENCIA ]],[1]!PERSONAL_ACTIVO_2024[[#All],[Dependencia]],[1]!PERSONAL_ACTIVO_2024[[#All],[Mail ]],0,0),0))</f>
        <v>0</v>
      </c>
    </row>
    <row r="304" spans="1:16382" s="54" customFormat="1" ht="34.5" customHeight="1" x14ac:dyDescent="0.25">
      <c r="A304" s="54">
        <v>1166</v>
      </c>
      <c r="B304" s="26">
        <v>245</v>
      </c>
      <c r="C304" s="28" t="s">
        <v>931</v>
      </c>
      <c r="D304" s="81" t="s">
        <v>123</v>
      </c>
      <c r="E304" s="105" t="s">
        <v>45</v>
      </c>
      <c r="F304" s="29" t="s">
        <v>142</v>
      </c>
      <c r="G304" s="146" t="s">
        <v>929</v>
      </c>
      <c r="H304" s="130">
        <v>1037591708</v>
      </c>
      <c r="I304" s="147">
        <v>2574842</v>
      </c>
      <c r="J304" s="95">
        <v>5922137</v>
      </c>
      <c r="L304" s="96" t="s">
        <v>724</v>
      </c>
      <c r="M304" s="97" t="s">
        <v>222</v>
      </c>
      <c r="N304" s="98" cm="1">
        <f t="array" ref="N304">_xlfn.XLOOKUP(Contrato[[#This Row],[SUPERVISOR TITULAR]],[1]!PERSONAL_ACTIVO_2024[[#All],[Nombre completo]],[1]!PERSONAL_ACTIVO_2024[[#All],[Documento identidad]],"",0)</f>
        <v>10267189</v>
      </c>
      <c r="O304" s="97" t="s">
        <v>218</v>
      </c>
      <c r="P304" s="99" cm="1">
        <f t="array" ref="P304">_xlfn.XLOOKUP(Contrato[[#This Row],[SUPERVISOR SUPLENTE ]],[1]!PERSONAL_ACTIVO_2024[[#All],[Nombre completo]],[1]!PERSONAL_ACTIVO_2024[[#All],[Documento identidad]],"",0)</f>
        <v>98556206</v>
      </c>
      <c r="Q304" s="100">
        <v>988</v>
      </c>
      <c r="R304" s="42" t="str" cm="1">
        <f t="array" ref="R304">_xlfn.XLOOKUP(Contrato[[#This Row],[CDP]],[1]!DISPONIBILIDADES_2024[[#All],[consecutivo]],[1]!DISPONIBILIDADES_2024[[#All],[fecha_aprobacion]],"",0)</f>
        <v>24/09/2024 9:57</v>
      </c>
      <c r="S304" s="43">
        <f>SUMIF([1]!DISPONIBILIDADES_2024[[#All],[consecutivo]],Contrato[[#This Row],[CDP]],[1]!DISPONIBILIDADES_2024[[#All],[valor_total_rubro]])</f>
        <v>0</v>
      </c>
      <c r="T304" s="44" cm="1">
        <f t="array" ref="T304">_xlfn.XLOOKUP(Contrato[[#This Row],[CONTRATO]]&amp;Contrato[[#This Row],[CDP]],[1]!Corr_Contr_CDP[[#All],[CONTRATO-CDP]],[1]!Corr_Contr_CDP[[#All],[CRP]],_xlfn.XLOOKUP(Contrato[[#This Row],[CDP]],[1]!COMPROMISOS_2024[[#All],[disponibilidad]],[1]!COMPROMISOS_2024[[#All],[consecutivo]],"",0),0)</f>
        <v>10211</v>
      </c>
      <c r="U304" s="45" t="str" cm="1">
        <f t="array" ref="U304">+_xlfn.XLOOKUP(Contrato[[#This Row],[RCP]],[1]!COMPROMISOS_2024[[#All],[consecutivo]],[1]!COMPROMISOS_2024[[#All],[fecha_aprobacion]],"",0)</f>
        <v>8/10/2024 15:20</v>
      </c>
      <c r="V304" s="46">
        <f>SUMIF([1]!COMPROMISOS_2024[[#All],[consecutivo]],Contrato[[#This Row],[RCP]],[1]!COMPROMISOS_2024[[#All],[valor_total]])</f>
        <v>5922137</v>
      </c>
      <c r="W304" s="47">
        <v>45572</v>
      </c>
      <c r="X304" s="47" t="s">
        <v>379</v>
      </c>
      <c r="Y304" s="48">
        <v>45574</v>
      </c>
      <c r="Z304" s="49">
        <v>45643</v>
      </c>
      <c r="AA304" s="109"/>
      <c r="AB304" s="91" t="s">
        <v>932</v>
      </c>
      <c r="AC304" s="29"/>
      <c r="AD304" s="103"/>
      <c r="AF304" s="55" t="str">
        <f>TEXT(LEFT(Contrato[[#This Row],[CONTRATO]],3),"0")</f>
        <v>245</v>
      </c>
      <c r="AG304" s="55" t="str">
        <f>IF(LEN(Contrato[[#This Row],[Contrato2]])=3,Contrato[[#This Row],[Contrato2]],TEXT(Contrato[[#This Row],[Contrato2]],"000"))</f>
        <v>245</v>
      </c>
      <c r="AH304" s="56">
        <f ca="1">IFERROR(_xlfn.DAYS(Contrato[[#This Row],[Fecha Proyectada liquidación]],TODAY())/30,"")</f>
        <v>1.6666666666666667</v>
      </c>
      <c r="AI304" s="57">
        <f>+Contrato[[#This Row],[FECHA TERMINACIÓN ]]+120</f>
        <v>45763</v>
      </c>
      <c r="AK304" s="59" t="str">
        <f ca="1">IF(Contrato[[#This Row],[FECHA TERMINACIÓN ]]&lt;TODAY(), "Terminado",IF(ISNUMBER(Contrato[[#This Row],[Fecha Real de liquiidación ]]),"Liquidado",IF(Contrato[[#This Row],[FECHA TERMINACIÓN ]]&gt;=TODAY(),"En ejecución","")))</f>
        <v>Terminado</v>
      </c>
      <c r="AL304" s="60">
        <f>SUMIF([1]!COMPROMISOS_2024[[#All],[consecutivo]],Contrato[[#This Row],[RCP]],[1]!COMPROMISOS_2024[[#All],[Total pagado]])</f>
        <v>5922137</v>
      </c>
      <c r="AM304" s="61">
        <f>IFERROR(Contrato[[#This Row],[Pagos]]/Contrato[[#This Row],[VALOR CONTRATO]],0)</f>
        <v>1</v>
      </c>
      <c r="AN304" s="104">
        <f>+Contrato[[#This Row],[VALOR CONTRATO]]-Contrato[[#This Row],[Pagos]]</f>
        <v>0</v>
      </c>
      <c r="AO304" s="54" t="str" cm="1">
        <f t="array" ref="AO304">_xlfn.XLOOKUP(Contrato[[#This Row],[DOCUMENTO ]],[1]!PERSONAL_ACTIVO_2024[[#All],[Documento identidad]],[1]!PERSONAL_ACTIVO_2024[[#All],[Mail ]],0,0)</f>
        <v>hveleza@indeportesantioquia.gov.co</v>
      </c>
      <c r="AP304" s="54" t="str" cm="1">
        <f t="array" ref="AP304">_xlfn.XLOOKUP(Contrato[[#This Row],[DOCUMENTO]],[1]!PERSONAL_ACTIVO_2024[[#All],[Documento identidad]],[1]!PERSONAL_ACTIVO_2024[[#All],[Mail ]],0,0)</f>
        <v>ahiguitae@indeportesantioquia.gov.co</v>
      </c>
      <c r="AQ304" s="54" cm="1">
        <f t="array" ref="AQ304">IF(ISBLANK(Contrato[[#This Row],[DEPENDENCIA ]]),0,IFERROR(_xlfn.XLOOKUP(Contrato[[#This Row],[DEPENDENCIA ]],[1]!PERSONAL_ACTIVO_2024[[#All],[Dependencia]],[1]!PERSONAL_ACTIVO_2024[[#All],[Mail ]],0,0),0))</f>
        <v>0</v>
      </c>
    </row>
    <row r="305" spans="1:43" s="54" customFormat="1" ht="34.5" customHeight="1" x14ac:dyDescent="0.25">
      <c r="A305" s="27">
        <v>230</v>
      </c>
      <c r="B305" s="26">
        <v>246</v>
      </c>
      <c r="C305" s="28" t="s">
        <v>933</v>
      </c>
      <c r="D305" s="81" t="s">
        <v>123</v>
      </c>
      <c r="E305" s="64" t="s">
        <v>111</v>
      </c>
      <c r="F305" s="29" t="s">
        <v>142</v>
      </c>
      <c r="G305" s="146" t="s">
        <v>934</v>
      </c>
      <c r="H305" s="130">
        <v>15440443</v>
      </c>
      <c r="I305" s="147">
        <v>2574842</v>
      </c>
      <c r="J305" s="148">
        <v>15449052</v>
      </c>
      <c r="K305" s="164"/>
      <c r="L305" s="96" t="s">
        <v>906</v>
      </c>
      <c r="M305" s="97" t="s">
        <v>125</v>
      </c>
      <c r="N305" s="98" t="str" cm="1">
        <f t="array" ref="N305">_xlfn.XLOOKUP(Contrato[[#This Row],[SUPERVISOR TITULAR]],[1]!PERSONAL_ACTIVO_2024[[#All],[Nombre completo]],[1]!PERSONAL_ACTIVO_2024[[#All],[Documento identidad]],"",0)</f>
        <v/>
      </c>
      <c r="O305" s="97" t="s">
        <v>306</v>
      </c>
      <c r="P305" s="99" cm="1">
        <f t="array" ref="P305">_xlfn.XLOOKUP(Contrato[[#This Row],[SUPERVISOR SUPLENTE ]],[1]!PERSONAL_ACTIVO_2024[[#All],[Nombre completo]],[1]!PERSONAL_ACTIVO_2024[[#All],[Documento identidad]],"",0)</f>
        <v>75075150</v>
      </c>
      <c r="Q305" s="100">
        <v>158</v>
      </c>
      <c r="R305" s="42" t="str" cm="1">
        <f t="array" ref="R305">_xlfn.XLOOKUP(Contrato[[#This Row],[CDP]],[1]!DISPONIBILIDADES_2024[[#All],[consecutivo]],[1]!DISPONIBILIDADES_2024[[#All],[fecha_aprobacion]],"",0)</f>
        <v>7/02/2024 12:02</v>
      </c>
      <c r="S305" s="43">
        <f>SUMIF([1]!DISPONIBILIDADES_2024[[#All],[consecutivo]],Contrato[[#This Row],[CDP]],[1]!DISPONIBILIDADES_2024[[#All],[valor_total_rubro]])</f>
        <v>0</v>
      </c>
      <c r="T305" s="44" cm="1">
        <f t="array" ref="T305">_xlfn.XLOOKUP(Contrato[[#This Row],[CONTRATO]]&amp;Contrato[[#This Row],[CDP]],[1]!Corr_Contr_CDP[[#All],[CONTRATO-CDP]],[1]!Corr_Contr_CDP[[#All],[CRP]],_xlfn.XLOOKUP(Contrato[[#This Row],[CDP]],[1]!COMPROMISOS_2024[[#All],[disponibilidad]],[1]!COMPROMISOS_2024[[#All],[consecutivo]],"",0),0)</f>
        <v>2374</v>
      </c>
      <c r="U305" s="45" t="str" cm="1">
        <f t="array" ref="U305">+_xlfn.XLOOKUP(Contrato[[#This Row],[RCP]],[1]!COMPROMISOS_2024[[#All],[consecutivo]],[1]!COMPROMISOS_2024[[#All],[fecha_aprobacion]],"",0)</f>
        <v>9/04/2024 19:00</v>
      </c>
      <c r="V305" s="46">
        <f>SUMIF([1]!COMPROMISOS_2024[[#All],[consecutivo]],Contrato[[#This Row],[RCP]],[1]!COMPROMISOS_2024[[#All],[valor_total]])</f>
        <v>15449052</v>
      </c>
      <c r="W305" s="47">
        <v>45391</v>
      </c>
      <c r="X305" s="47" t="s">
        <v>379</v>
      </c>
      <c r="Y305" s="48">
        <v>45391</v>
      </c>
      <c r="Z305" s="49">
        <v>45573</v>
      </c>
      <c r="AA305" s="101" t="s">
        <v>930</v>
      </c>
      <c r="AB305" s="91" t="s">
        <v>293</v>
      </c>
      <c r="AC305" s="91"/>
      <c r="AD305" s="172">
        <v>202000004175</v>
      </c>
      <c r="AE305" s="54" t="s">
        <v>75</v>
      </c>
      <c r="AF305" s="55" t="str">
        <f>TEXT(LEFT(Contrato[[#This Row],[CONTRATO]],3),"0")</f>
        <v>246</v>
      </c>
      <c r="AG305" s="55" t="str">
        <f>IF(LEN(Contrato[[#This Row],[Contrato2]])=3,Contrato[[#This Row],[Contrato2]],TEXT(Contrato[[#This Row],[Contrato2]],"000"))</f>
        <v>246</v>
      </c>
      <c r="AH305" s="56">
        <f ca="1">IFERROR(_xlfn.DAYS(Contrato[[#This Row],[Fecha Proyectada liquidación]],TODAY())/30,"")</f>
        <v>-0.66666666666666663</v>
      </c>
      <c r="AI305" s="57">
        <f>+Contrato[[#This Row],[FECHA TERMINACIÓN ]]+120</f>
        <v>45693</v>
      </c>
      <c r="AK305" s="59" t="str">
        <f ca="1">IF(Contrato[[#This Row],[FECHA TERMINACIÓN ]]&lt;TODAY(), "Terminado",IF(ISNUMBER(Contrato[[#This Row],[Fecha Real de liquiidación ]]),"Liquidado",IF(Contrato[[#This Row],[FECHA TERMINACIÓN ]]&gt;=TODAY(),"En ejecución","")))</f>
        <v>Terminado</v>
      </c>
      <c r="AL305" s="60">
        <f>SUMIF([1]!COMPROMISOS_2024[[#All],[consecutivo]],Contrato[[#This Row],[RCP]],[1]!COMPROMISOS_2024[[#All],[Total pagado]])</f>
        <v>15449052</v>
      </c>
      <c r="AM305" s="61">
        <f>IFERROR(Contrato[[#This Row],[Pagos]]/Contrato[[#This Row],[VALOR CONTRATO]],0)</f>
        <v>1</v>
      </c>
      <c r="AN305" s="104">
        <f>+Contrato[[#This Row],[VALOR CONTRATO]]-Contrato[[#This Row],[Pagos]]</f>
        <v>0</v>
      </c>
      <c r="AO305" s="54" cm="1">
        <f t="array" ref="AO305">_xlfn.XLOOKUP(Contrato[[#This Row],[DOCUMENTO ]],[1]!PERSONAL_ACTIVO_2024[[#All],[Documento identidad]],[1]!PERSONAL_ACTIVO_2024[[#All],[Mail ]],0,0)</f>
        <v>0</v>
      </c>
      <c r="AP305" s="54" t="str" cm="1">
        <f t="array" ref="AP305">_xlfn.XLOOKUP(Contrato[[#This Row],[DOCUMENTO]],[1]!PERSONAL_ACTIVO_2024[[#All],[Documento identidad]],[1]!PERSONAL_ACTIVO_2024[[#All],[Mail ]],0,0)</f>
        <v>anavarro@indeportesantioquia.gov.co</v>
      </c>
      <c r="AQ305" s="54" cm="1">
        <f t="array" ref="AQ305">IF(ISBLANK(Contrato[[#This Row],[DEPENDENCIA ]]),0,IFERROR(_xlfn.XLOOKUP(Contrato[[#This Row],[DEPENDENCIA ]],[1]!PERSONAL_ACTIVO_2024[[#All],[Dependencia]],[1]!PERSONAL_ACTIVO_2024[[#All],[Mail ]],0,0),0))</f>
        <v>0</v>
      </c>
    </row>
    <row r="306" spans="1:43" s="54" customFormat="1" ht="34.5" customHeight="1" x14ac:dyDescent="0.25">
      <c r="A306" s="54">
        <v>1167</v>
      </c>
      <c r="B306" s="26">
        <v>246</v>
      </c>
      <c r="C306" s="28" t="s">
        <v>935</v>
      </c>
      <c r="D306" s="81" t="s">
        <v>123</v>
      </c>
      <c r="E306" s="105" t="s">
        <v>45</v>
      </c>
      <c r="F306" s="29" t="s">
        <v>142</v>
      </c>
      <c r="G306" s="146" t="s">
        <v>934</v>
      </c>
      <c r="H306" s="130">
        <v>15440443</v>
      </c>
      <c r="I306" s="147">
        <v>2574842</v>
      </c>
      <c r="J306" s="95">
        <v>5922137</v>
      </c>
      <c r="L306" s="96" t="s">
        <v>724</v>
      </c>
      <c r="M306" s="97" t="s">
        <v>125</v>
      </c>
      <c r="N306" s="98" t="str" cm="1">
        <f t="array" ref="N306">_xlfn.XLOOKUP(Contrato[[#This Row],[SUPERVISOR TITULAR]],[1]!PERSONAL_ACTIVO_2024[[#All],[Nombre completo]],[1]!PERSONAL_ACTIVO_2024[[#All],[Documento identidad]],"",0)</f>
        <v/>
      </c>
      <c r="O306" s="97" t="s">
        <v>306</v>
      </c>
      <c r="P306" s="99" cm="1">
        <f t="array" ref="P306">_xlfn.XLOOKUP(Contrato[[#This Row],[SUPERVISOR SUPLENTE ]],[1]!PERSONAL_ACTIVO_2024[[#All],[Nombre completo]],[1]!PERSONAL_ACTIVO_2024[[#All],[Documento identidad]],"",0)</f>
        <v>75075150</v>
      </c>
      <c r="Q306" s="100">
        <v>989</v>
      </c>
      <c r="R306" s="42" t="str" cm="1">
        <f t="array" ref="R306">_xlfn.XLOOKUP(Contrato[[#This Row],[CDP]],[1]!DISPONIBILIDADES_2024[[#All],[consecutivo]],[1]!DISPONIBILIDADES_2024[[#All],[fecha_aprobacion]],"",0)</f>
        <v>24/09/2024 9:57</v>
      </c>
      <c r="S306" s="43">
        <f>SUMIF([1]!DISPONIBILIDADES_2024[[#All],[consecutivo]],Contrato[[#This Row],[CDP]],[1]!DISPONIBILIDADES_2024[[#All],[valor_total_rubro]])</f>
        <v>0</v>
      </c>
      <c r="T306" s="44" cm="1">
        <f t="array" ref="T306">_xlfn.XLOOKUP(Contrato[[#This Row],[CONTRATO]]&amp;Contrato[[#This Row],[CDP]],[1]!Corr_Contr_CDP[[#All],[CONTRATO-CDP]],[1]!Corr_Contr_CDP[[#All],[CRP]],_xlfn.XLOOKUP(Contrato[[#This Row],[CDP]],[1]!COMPROMISOS_2024[[#All],[disponibilidad]],[1]!COMPROMISOS_2024[[#All],[consecutivo]],"",0),0)</f>
        <v>10238</v>
      </c>
      <c r="U306" s="45" t="str" cm="1">
        <f t="array" ref="U306">+_xlfn.XLOOKUP(Contrato[[#This Row],[RCP]],[1]!COMPROMISOS_2024[[#All],[consecutivo]],[1]!COMPROMISOS_2024[[#All],[fecha_aprobacion]],"",0)</f>
        <v>9/10/2024 13:27</v>
      </c>
      <c r="V306" s="46">
        <f>SUMIF([1]!COMPROMISOS_2024[[#All],[consecutivo]],Contrato[[#This Row],[RCP]],[1]!COMPROMISOS_2024[[#All],[valor_total]])</f>
        <v>5922137</v>
      </c>
      <c r="W306" s="47">
        <v>45572</v>
      </c>
      <c r="X306" s="47" t="s">
        <v>379</v>
      </c>
      <c r="Y306" s="48">
        <v>45574</v>
      </c>
      <c r="Z306" s="49">
        <v>45643</v>
      </c>
      <c r="AA306" s="109"/>
      <c r="AB306" s="91" t="s">
        <v>932</v>
      </c>
      <c r="AC306" s="30"/>
      <c r="AD306" s="103"/>
      <c r="AF306" s="55" t="str">
        <f>TEXT(LEFT(Contrato[[#This Row],[CONTRATO]],3),"0")</f>
        <v>246</v>
      </c>
      <c r="AG306" s="55" t="str">
        <f>IF(LEN(Contrato[[#This Row],[Contrato2]])=3,Contrato[[#This Row],[Contrato2]],TEXT(Contrato[[#This Row],[Contrato2]],"000"))</f>
        <v>246</v>
      </c>
      <c r="AH306" s="56">
        <f ca="1">IFERROR(_xlfn.DAYS(Contrato[[#This Row],[Fecha Proyectada liquidación]],TODAY())/30,"")</f>
        <v>1.6666666666666667</v>
      </c>
      <c r="AI306" s="57">
        <f>+Contrato[[#This Row],[FECHA TERMINACIÓN ]]+120</f>
        <v>45763</v>
      </c>
      <c r="AK306" s="59" t="str">
        <f ca="1">IF(Contrato[[#This Row],[FECHA TERMINACIÓN ]]&lt;TODAY(), "Terminado",IF(ISNUMBER(Contrato[[#This Row],[Fecha Real de liquiidación ]]),"Liquidado",IF(Contrato[[#This Row],[FECHA TERMINACIÓN ]]&gt;=TODAY(),"En ejecución","")))</f>
        <v>Terminado</v>
      </c>
      <c r="AL306" s="60">
        <f>SUMIF([1]!COMPROMISOS_2024[[#All],[consecutivo]],Contrato[[#This Row],[RCP]],[1]!COMPROMISOS_2024[[#All],[Total pagado]])</f>
        <v>5922137</v>
      </c>
      <c r="AM306" s="61">
        <f>IFERROR(Contrato[[#This Row],[Pagos]]/Contrato[[#This Row],[VALOR CONTRATO]],0)</f>
        <v>1</v>
      </c>
      <c r="AN306" s="104">
        <f>+Contrato[[#This Row],[VALOR CONTRATO]]-Contrato[[#This Row],[Pagos]]</f>
        <v>0</v>
      </c>
      <c r="AO306" s="54" cm="1">
        <f t="array" ref="AO306">_xlfn.XLOOKUP(Contrato[[#This Row],[DOCUMENTO ]],[1]!PERSONAL_ACTIVO_2024[[#All],[Documento identidad]],[1]!PERSONAL_ACTIVO_2024[[#All],[Mail ]],0,0)</f>
        <v>0</v>
      </c>
      <c r="AP306" s="54" t="str" cm="1">
        <f t="array" ref="AP306">_xlfn.XLOOKUP(Contrato[[#This Row],[DOCUMENTO]],[1]!PERSONAL_ACTIVO_2024[[#All],[Documento identidad]],[1]!PERSONAL_ACTIVO_2024[[#All],[Mail ]],0,0)</f>
        <v>anavarro@indeportesantioquia.gov.co</v>
      </c>
      <c r="AQ306" s="54" cm="1">
        <f t="array" ref="AQ306">IF(ISBLANK(Contrato[[#This Row],[DEPENDENCIA ]]),0,IFERROR(_xlfn.XLOOKUP(Contrato[[#This Row],[DEPENDENCIA ]],[1]!PERSONAL_ACTIVO_2024[[#All],[Dependencia]],[1]!PERSONAL_ACTIVO_2024[[#All],[Mail ]],0,0),0))</f>
        <v>0</v>
      </c>
    </row>
    <row r="307" spans="1:43" s="54" customFormat="1" ht="34.5" customHeight="1" x14ac:dyDescent="0.25">
      <c r="A307" s="27">
        <v>255</v>
      </c>
      <c r="B307" s="26">
        <v>247</v>
      </c>
      <c r="C307" s="28" t="s">
        <v>936</v>
      </c>
      <c r="D307" s="81" t="s">
        <v>123</v>
      </c>
      <c r="E307" s="64" t="s">
        <v>111</v>
      </c>
      <c r="F307" s="29" t="s">
        <v>142</v>
      </c>
      <c r="G307" s="146" t="s">
        <v>937</v>
      </c>
      <c r="H307" s="130">
        <v>700338749</v>
      </c>
      <c r="I307" s="147">
        <v>2574842</v>
      </c>
      <c r="J307" s="148">
        <v>15449052</v>
      </c>
      <c r="K307" s="69"/>
      <c r="L307" s="96" t="s">
        <v>906</v>
      </c>
      <c r="M307" s="97" t="s">
        <v>222</v>
      </c>
      <c r="N307" s="98" cm="1">
        <f t="array" ref="N307">_xlfn.XLOOKUP(Contrato[[#This Row],[SUPERVISOR TITULAR]],[1]!PERSONAL_ACTIVO_2024[[#All],[Nombre completo]],[1]!PERSONAL_ACTIVO_2024[[#All],[Documento identidad]],"",0)</f>
        <v>10267189</v>
      </c>
      <c r="O307" s="97" t="s">
        <v>218</v>
      </c>
      <c r="P307" s="99" cm="1">
        <f t="array" ref="P307">_xlfn.XLOOKUP(Contrato[[#This Row],[SUPERVISOR SUPLENTE ]],[1]!PERSONAL_ACTIVO_2024[[#All],[Nombre completo]],[1]!PERSONAL_ACTIVO_2024[[#All],[Documento identidad]],"",0)</f>
        <v>98556206</v>
      </c>
      <c r="Q307" s="100">
        <v>183</v>
      </c>
      <c r="R307" s="42" t="str" cm="1">
        <f t="array" ref="R307">_xlfn.XLOOKUP(Contrato[[#This Row],[CDP]],[1]!DISPONIBILIDADES_2024[[#All],[consecutivo]],[1]!DISPONIBILIDADES_2024[[#All],[fecha_aprobacion]],"",0)</f>
        <v>7/02/2024 17:07</v>
      </c>
      <c r="S307" s="43">
        <f>SUMIF([1]!DISPONIBILIDADES_2024[[#All],[consecutivo]],Contrato[[#This Row],[CDP]],[1]!DISPONIBILIDADES_2024[[#All],[valor_total_rubro]])</f>
        <v>0</v>
      </c>
      <c r="T307" s="44" cm="1">
        <f t="array" ref="T307">_xlfn.XLOOKUP(Contrato[[#This Row],[CONTRATO]]&amp;Contrato[[#This Row],[CDP]],[1]!Corr_Contr_CDP[[#All],[CONTRATO-CDP]],[1]!Corr_Contr_CDP[[#All],[CRP]],_xlfn.XLOOKUP(Contrato[[#This Row],[CDP]],[1]!COMPROMISOS_2024[[#All],[disponibilidad]],[1]!COMPROMISOS_2024[[#All],[consecutivo]],"",0),0)</f>
        <v>2373</v>
      </c>
      <c r="U307" s="45" t="str" cm="1">
        <f t="array" ref="U307">+_xlfn.XLOOKUP(Contrato[[#This Row],[RCP]],[1]!COMPROMISOS_2024[[#All],[consecutivo]],[1]!COMPROMISOS_2024[[#All],[fecha_aprobacion]],"",0)</f>
        <v>9/04/2024 18:57</v>
      </c>
      <c r="V307" s="46">
        <f>SUMIF([1]!COMPROMISOS_2024[[#All],[consecutivo]],Contrato[[#This Row],[RCP]],[1]!COMPROMISOS_2024[[#All],[valor_total]])</f>
        <v>15449052</v>
      </c>
      <c r="W307" s="47">
        <v>45390</v>
      </c>
      <c r="X307" s="47" t="s">
        <v>379</v>
      </c>
      <c r="Y307" s="48">
        <v>45391</v>
      </c>
      <c r="Z307" s="49">
        <v>45575</v>
      </c>
      <c r="AA307" s="101" t="s">
        <v>930</v>
      </c>
      <c r="AB307" s="91" t="s">
        <v>293</v>
      </c>
      <c r="AC307" s="91"/>
      <c r="AD307" s="103">
        <v>202000004176</v>
      </c>
      <c r="AE307" s="54" t="s">
        <v>75</v>
      </c>
      <c r="AF307" s="55" t="str">
        <f>TEXT(LEFT(Contrato[[#This Row],[CONTRATO]],3),"0")</f>
        <v>247</v>
      </c>
      <c r="AG307" s="55" t="str">
        <f>IF(LEN(Contrato[[#This Row],[Contrato2]])=3,Contrato[[#This Row],[Contrato2]],TEXT(Contrato[[#This Row],[Contrato2]],"000"))</f>
        <v>247</v>
      </c>
      <c r="AH307" s="56">
        <f ca="1">IFERROR(_xlfn.DAYS(Contrato[[#This Row],[Fecha Proyectada liquidación]],TODAY())/30,"")</f>
        <v>-0.6</v>
      </c>
      <c r="AI307" s="57">
        <f>+Contrato[[#This Row],[FECHA TERMINACIÓN ]]+120</f>
        <v>45695</v>
      </c>
      <c r="AK307" s="59" t="str">
        <f ca="1">IF(Contrato[[#This Row],[FECHA TERMINACIÓN ]]&lt;TODAY(), "Terminado",IF(ISNUMBER(Contrato[[#This Row],[Fecha Real de liquiidación ]]),"Liquidado",IF(Contrato[[#This Row],[FECHA TERMINACIÓN ]]&gt;=TODAY(),"En ejecución","")))</f>
        <v>Terminado</v>
      </c>
      <c r="AL307" s="60">
        <f>SUMIF([1]!COMPROMISOS_2024[[#All],[consecutivo]],Contrato[[#This Row],[RCP]],[1]!COMPROMISOS_2024[[#All],[Total pagado]])</f>
        <v>15449052</v>
      </c>
      <c r="AM307" s="61">
        <f>IFERROR(Contrato[[#This Row],[Pagos]]/Contrato[[#This Row],[VALOR CONTRATO]],0)</f>
        <v>1</v>
      </c>
      <c r="AN307" s="104">
        <f>+Contrato[[#This Row],[VALOR CONTRATO]]-Contrato[[#This Row],[Pagos]]</f>
        <v>0</v>
      </c>
      <c r="AO307" s="54" t="str" cm="1">
        <f t="array" ref="AO307">_xlfn.XLOOKUP(Contrato[[#This Row],[DOCUMENTO ]],[1]!PERSONAL_ACTIVO_2024[[#All],[Documento identidad]],[1]!PERSONAL_ACTIVO_2024[[#All],[Mail ]],0,0)</f>
        <v>hveleza@indeportesantioquia.gov.co</v>
      </c>
      <c r="AP307" s="54" t="str" cm="1">
        <f t="array" ref="AP307">_xlfn.XLOOKUP(Contrato[[#This Row],[DOCUMENTO]],[1]!PERSONAL_ACTIVO_2024[[#All],[Documento identidad]],[1]!PERSONAL_ACTIVO_2024[[#All],[Mail ]],0,0)</f>
        <v>ahiguitae@indeportesantioquia.gov.co</v>
      </c>
      <c r="AQ307" s="54" cm="1">
        <f t="array" ref="AQ307">IF(ISBLANK(Contrato[[#This Row],[DEPENDENCIA ]]),0,IFERROR(_xlfn.XLOOKUP(Contrato[[#This Row],[DEPENDENCIA ]],[1]!PERSONAL_ACTIVO_2024[[#All],[Dependencia]],[1]!PERSONAL_ACTIVO_2024[[#All],[Mail ]],0,0),0))</f>
        <v>0</v>
      </c>
    </row>
    <row r="308" spans="1:43" s="54" customFormat="1" ht="34.5" customHeight="1" x14ac:dyDescent="0.25">
      <c r="A308" s="54">
        <v>1168</v>
      </c>
      <c r="B308" s="26">
        <v>247</v>
      </c>
      <c r="C308" s="28" t="s">
        <v>938</v>
      </c>
      <c r="D308" s="81" t="s">
        <v>123</v>
      </c>
      <c r="E308" s="105" t="s">
        <v>45</v>
      </c>
      <c r="F308" s="29" t="s">
        <v>142</v>
      </c>
      <c r="G308" s="146" t="s">
        <v>937</v>
      </c>
      <c r="H308" s="130">
        <v>700338749</v>
      </c>
      <c r="I308" s="147">
        <v>2574842</v>
      </c>
      <c r="J308" s="95">
        <v>5922137</v>
      </c>
      <c r="L308" s="96" t="s">
        <v>724</v>
      </c>
      <c r="M308" s="97" t="s">
        <v>222</v>
      </c>
      <c r="N308" s="98" cm="1">
        <f t="array" ref="N308">_xlfn.XLOOKUP(Contrato[[#This Row],[SUPERVISOR TITULAR]],[1]!PERSONAL_ACTIVO_2024[[#All],[Nombre completo]],[1]!PERSONAL_ACTIVO_2024[[#All],[Documento identidad]],"",0)</f>
        <v>10267189</v>
      </c>
      <c r="O308" s="97" t="s">
        <v>218</v>
      </c>
      <c r="P308" s="99" cm="1">
        <f t="array" ref="P308">_xlfn.XLOOKUP(Contrato[[#This Row],[SUPERVISOR SUPLENTE ]],[1]!PERSONAL_ACTIVO_2024[[#All],[Nombre completo]],[1]!PERSONAL_ACTIVO_2024[[#All],[Documento identidad]],"",0)</f>
        <v>98556206</v>
      </c>
      <c r="Q308" s="100">
        <v>990</v>
      </c>
      <c r="R308" s="42" t="str" cm="1">
        <f t="array" ref="R308">_xlfn.XLOOKUP(Contrato[[#This Row],[CDP]],[1]!DISPONIBILIDADES_2024[[#All],[consecutivo]],[1]!DISPONIBILIDADES_2024[[#All],[fecha_aprobacion]],"",0)</f>
        <v>24/09/2024 9:57</v>
      </c>
      <c r="S308" s="43">
        <f>SUMIF([1]!DISPONIBILIDADES_2024[[#All],[consecutivo]],Contrato[[#This Row],[CDP]],[1]!DISPONIBILIDADES_2024[[#All],[valor_total_rubro]])</f>
        <v>0</v>
      </c>
      <c r="T308" s="44" cm="1">
        <f t="array" ref="T308">_xlfn.XLOOKUP(Contrato[[#This Row],[CONTRATO]]&amp;Contrato[[#This Row],[CDP]],[1]!Corr_Contr_CDP[[#All],[CONTRATO-CDP]],[1]!Corr_Contr_CDP[[#All],[CRP]],_xlfn.XLOOKUP(Contrato[[#This Row],[CDP]],[1]!COMPROMISOS_2024[[#All],[disponibilidad]],[1]!COMPROMISOS_2024[[#All],[consecutivo]],"",0),0)</f>
        <v>10241</v>
      </c>
      <c r="U308" s="45" t="str" cm="1">
        <f t="array" ref="U308">+_xlfn.XLOOKUP(Contrato[[#This Row],[RCP]],[1]!COMPROMISOS_2024[[#All],[consecutivo]],[1]!COMPROMISOS_2024[[#All],[fecha_aprobacion]],"",0)</f>
        <v>9/10/2024 13:35</v>
      </c>
      <c r="V308" s="46">
        <f>SUMIF([1]!COMPROMISOS_2024[[#All],[consecutivo]],Contrato[[#This Row],[RCP]],[1]!COMPROMISOS_2024[[#All],[valor_total]])</f>
        <v>5922137</v>
      </c>
      <c r="W308" s="47">
        <v>45573</v>
      </c>
      <c r="X308" s="47" t="s">
        <v>379</v>
      </c>
      <c r="Y308" s="48">
        <v>45576</v>
      </c>
      <c r="Z308" s="49">
        <v>45643</v>
      </c>
      <c r="AA308" s="109"/>
      <c r="AB308" s="91" t="s">
        <v>875</v>
      </c>
      <c r="AC308" s="30"/>
      <c r="AD308" s="103"/>
      <c r="AF308" s="55" t="str">
        <f>TEXT(LEFT(Contrato[[#This Row],[CONTRATO]],3),"0")</f>
        <v>247</v>
      </c>
      <c r="AG308" s="55" t="str">
        <f>IF(LEN(Contrato[[#This Row],[Contrato2]])=3,Contrato[[#This Row],[Contrato2]],TEXT(Contrato[[#This Row],[Contrato2]],"000"))</f>
        <v>247</v>
      </c>
      <c r="AH308" s="56">
        <f ca="1">IFERROR(_xlfn.DAYS(Contrato[[#This Row],[Fecha Proyectada liquidación]],TODAY())/30,"")</f>
        <v>1.6666666666666667</v>
      </c>
      <c r="AI308" s="57">
        <f>+Contrato[[#This Row],[FECHA TERMINACIÓN ]]+120</f>
        <v>45763</v>
      </c>
      <c r="AK308" s="59" t="str">
        <f ca="1">IF(Contrato[[#This Row],[FECHA TERMINACIÓN ]]&lt;TODAY(), "Terminado",IF(ISNUMBER(Contrato[[#This Row],[Fecha Real de liquiidación ]]),"Liquidado",IF(Contrato[[#This Row],[FECHA TERMINACIÓN ]]&gt;=TODAY(),"En ejecución","")))</f>
        <v>Terminado</v>
      </c>
      <c r="AL308" s="60">
        <f>SUMIF([1]!COMPROMISOS_2024[[#All],[consecutivo]],Contrato[[#This Row],[RCP]],[1]!COMPROMISOS_2024[[#All],[Total pagado]])</f>
        <v>5922137</v>
      </c>
      <c r="AM308" s="61">
        <f>IFERROR(Contrato[[#This Row],[Pagos]]/Contrato[[#This Row],[VALOR CONTRATO]],0)</f>
        <v>1</v>
      </c>
      <c r="AN308" s="104">
        <f>+Contrato[[#This Row],[VALOR CONTRATO]]-Contrato[[#This Row],[Pagos]]</f>
        <v>0</v>
      </c>
      <c r="AO308" s="54" t="str" cm="1">
        <f t="array" ref="AO308">_xlfn.XLOOKUP(Contrato[[#This Row],[DOCUMENTO ]],[1]!PERSONAL_ACTIVO_2024[[#All],[Documento identidad]],[1]!PERSONAL_ACTIVO_2024[[#All],[Mail ]],0,0)</f>
        <v>hveleza@indeportesantioquia.gov.co</v>
      </c>
      <c r="AP308" s="54" t="str" cm="1">
        <f t="array" ref="AP308">_xlfn.XLOOKUP(Contrato[[#This Row],[DOCUMENTO]],[1]!PERSONAL_ACTIVO_2024[[#All],[Documento identidad]],[1]!PERSONAL_ACTIVO_2024[[#All],[Mail ]],0,0)</f>
        <v>ahiguitae@indeportesantioquia.gov.co</v>
      </c>
      <c r="AQ308" s="54" cm="1">
        <f t="array" ref="AQ308">IF(ISBLANK(Contrato[[#This Row],[DEPENDENCIA ]]),0,IFERROR(_xlfn.XLOOKUP(Contrato[[#This Row],[DEPENDENCIA ]],[1]!PERSONAL_ACTIVO_2024[[#All],[Dependencia]],[1]!PERSONAL_ACTIVO_2024[[#All],[Mail ]],0,0),0))</f>
        <v>0</v>
      </c>
    </row>
    <row r="309" spans="1:43" s="54" customFormat="1" ht="34.5" customHeight="1" x14ac:dyDescent="0.25">
      <c r="A309" s="27">
        <v>267</v>
      </c>
      <c r="B309" s="26">
        <v>248</v>
      </c>
      <c r="C309" s="28" t="s">
        <v>939</v>
      </c>
      <c r="D309" s="81" t="s">
        <v>123</v>
      </c>
      <c r="E309" s="64" t="s">
        <v>111</v>
      </c>
      <c r="F309" s="29" t="s">
        <v>142</v>
      </c>
      <c r="G309" s="146" t="s">
        <v>940</v>
      </c>
      <c r="H309" s="130">
        <v>2470571</v>
      </c>
      <c r="I309" s="147">
        <v>2574842</v>
      </c>
      <c r="J309" s="148">
        <v>7724526</v>
      </c>
      <c r="K309" s="164"/>
      <c r="L309" s="96" t="s">
        <v>906</v>
      </c>
      <c r="M309" s="97" t="s">
        <v>222</v>
      </c>
      <c r="N309" s="98" cm="1">
        <f t="array" ref="N309">_xlfn.XLOOKUP(Contrato[[#This Row],[SUPERVISOR TITULAR]],[1]!PERSONAL_ACTIVO_2024[[#All],[Nombre completo]],[1]!PERSONAL_ACTIVO_2024[[#All],[Documento identidad]],"",0)</f>
        <v>10267189</v>
      </c>
      <c r="O309" s="97" t="s">
        <v>218</v>
      </c>
      <c r="P309" s="99" cm="1">
        <f t="array" ref="P309">_xlfn.XLOOKUP(Contrato[[#This Row],[SUPERVISOR SUPLENTE ]],[1]!PERSONAL_ACTIVO_2024[[#All],[Nombre completo]],[1]!PERSONAL_ACTIVO_2024[[#All],[Documento identidad]],"",0)</f>
        <v>98556206</v>
      </c>
      <c r="Q309" s="100">
        <v>351</v>
      </c>
      <c r="R309" s="42" t="str" cm="1">
        <f t="array" ref="R309">_xlfn.XLOOKUP(Contrato[[#This Row],[CDP]],[1]!DISPONIBILIDADES_2024[[#All],[consecutivo]],[1]!DISPONIBILIDADES_2024[[#All],[fecha_aprobacion]],"",0)</f>
        <v>15/03/2024 15:11</v>
      </c>
      <c r="S309" s="43">
        <f>SUMIF([1]!DISPONIBILIDADES_2024[[#All],[consecutivo]],Contrato[[#This Row],[CDP]],[1]!DISPONIBILIDADES_2024[[#All],[valor_total_rubro]])</f>
        <v>0</v>
      </c>
      <c r="T309" s="44" cm="1">
        <f t="array" ref="T309">_xlfn.XLOOKUP(Contrato[[#This Row],[CONTRATO]]&amp;Contrato[[#This Row],[CDP]],[1]!Corr_Contr_CDP[[#All],[CONTRATO-CDP]],[1]!Corr_Contr_CDP[[#All],[CRP]],_xlfn.XLOOKUP(Contrato[[#This Row],[CDP]],[1]!COMPROMISOS_2024[[#All],[disponibilidad]],[1]!COMPROMISOS_2024[[#All],[consecutivo]],"",0),0)</f>
        <v>2372</v>
      </c>
      <c r="U309" s="45" t="str" cm="1">
        <f t="array" ref="U309">+_xlfn.XLOOKUP(Contrato[[#This Row],[RCP]],[1]!COMPROMISOS_2024[[#All],[consecutivo]],[1]!COMPROMISOS_2024[[#All],[fecha_aprobacion]],"",0)</f>
        <v>9/04/2024 18:55</v>
      </c>
      <c r="V309" s="46">
        <f>SUMIF([1]!COMPROMISOS_2024[[#All],[consecutivo]],Contrato[[#This Row],[RCP]],[1]!COMPROMISOS_2024[[#All],[valor_total]])</f>
        <v>7724526</v>
      </c>
      <c r="W309" s="47">
        <v>45390</v>
      </c>
      <c r="X309" s="47" t="s">
        <v>379</v>
      </c>
      <c r="Y309" s="48">
        <v>45391</v>
      </c>
      <c r="Z309" s="49">
        <v>45481</v>
      </c>
      <c r="AA309" s="101" t="s">
        <v>930</v>
      </c>
      <c r="AB309" s="81" t="s">
        <v>148</v>
      </c>
      <c r="AC309" s="91"/>
      <c r="AD309" s="103">
        <v>202000004177</v>
      </c>
      <c r="AE309" s="54" t="s">
        <v>75</v>
      </c>
      <c r="AF309" s="55" t="str">
        <f>TEXT(LEFT(Contrato[[#This Row],[CONTRATO]],3),"0")</f>
        <v>248</v>
      </c>
      <c r="AG309" s="55" t="str">
        <f>IF(LEN(Contrato[[#This Row],[Contrato2]])=3,Contrato[[#This Row],[Contrato2]],TEXT(Contrato[[#This Row],[Contrato2]],"000"))</f>
        <v>248</v>
      </c>
      <c r="AH309" s="56">
        <f ca="1">IFERROR(_xlfn.DAYS(Contrato[[#This Row],[Fecha Proyectada liquidación]],TODAY())/30,"")</f>
        <v>-3.7333333333333334</v>
      </c>
      <c r="AI309" s="57">
        <f>+Contrato[[#This Row],[FECHA TERMINACIÓN ]]+120</f>
        <v>45601</v>
      </c>
      <c r="AK309" s="59" t="str">
        <f ca="1">IF(Contrato[[#This Row],[FECHA TERMINACIÓN ]]&lt;TODAY(), "Terminado",IF(ISNUMBER(Contrato[[#This Row],[Fecha Real de liquiidación ]]),"Liquidado",IF(Contrato[[#This Row],[FECHA TERMINACIÓN ]]&gt;=TODAY(),"En ejecución","")))</f>
        <v>Terminado</v>
      </c>
      <c r="AL309" s="60">
        <f>SUMIF([1]!COMPROMISOS_2024[[#All],[consecutivo]],Contrato[[#This Row],[RCP]],[1]!COMPROMISOS_2024[[#All],[Total pagado]])</f>
        <v>7724526</v>
      </c>
      <c r="AM309" s="61">
        <f>IFERROR(Contrato[[#This Row],[Pagos]]/Contrato[[#This Row],[VALOR CONTRATO]],0)</f>
        <v>1</v>
      </c>
      <c r="AN309" s="104">
        <f>+Contrato[[#This Row],[VALOR CONTRATO]]-Contrato[[#This Row],[Pagos]]</f>
        <v>0</v>
      </c>
      <c r="AO309" s="54" t="str" cm="1">
        <f t="array" ref="AO309">_xlfn.XLOOKUP(Contrato[[#This Row],[DOCUMENTO ]],[1]!PERSONAL_ACTIVO_2024[[#All],[Documento identidad]],[1]!PERSONAL_ACTIVO_2024[[#All],[Mail ]],0,0)</f>
        <v>hveleza@indeportesantioquia.gov.co</v>
      </c>
      <c r="AP309" s="54" t="str" cm="1">
        <f t="array" ref="AP309">_xlfn.XLOOKUP(Contrato[[#This Row],[DOCUMENTO]],[1]!PERSONAL_ACTIVO_2024[[#All],[Documento identidad]],[1]!PERSONAL_ACTIVO_2024[[#All],[Mail ]],0,0)</f>
        <v>ahiguitae@indeportesantioquia.gov.co</v>
      </c>
      <c r="AQ309" s="54" cm="1">
        <f t="array" ref="AQ309">IF(ISBLANK(Contrato[[#This Row],[DEPENDENCIA ]]),0,IFERROR(_xlfn.XLOOKUP(Contrato[[#This Row],[DEPENDENCIA ]],[1]!PERSONAL_ACTIVO_2024[[#All],[Dependencia]],[1]!PERSONAL_ACTIVO_2024[[#All],[Mail ]],0,0),0))</f>
        <v>0</v>
      </c>
    </row>
    <row r="310" spans="1:43" s="54" customFormat="1" ht="34.5" customHeight="1" x14ac:dyDescent="0.25">
      <c r="A310" s="27">
        <v>270</v>
      </c>
      <c r="B310" s="26">
        <v>249</v>
      </c>
      <c r="C310" s="28" t="s">
        <v>941</v>
      </c>
      <c r="D310" s="81" t="s">
        <v>123</v>
      </c>
      <c r="E310" s="64" t="s">
        <v>111</v>
      </c>
      <c r="F310" s="29" t="s">
        <v>142</v>
      </c>
      <c r="G310" s="146" t="s">
        <v>942</v>
      </c>
      <c r="H310" s="130">
        <v>6918861</v>
      </c>
      <c r="I310" s="147">
        <v>4908936</v>
      </c>
      <c r="J310" s="148">
        <v>29453616</v>
      </c>
      <c r="K310" s="69"/>
      <c r="L310" s="96" t="s">
        <v>906</v>
      </c>
      <c r="M310" s="97" t="s">
        <v>125</v>
      </c>
      <c r="N310" s="98" t="str" cm="1">
        <f t="array" ref="N310">_xlfn.XLOOKUP(Contrato[[#This Row],[SUPERVISOR TITULAR]],[1]!PERSONAL_ACTIVO_2024[[#All],[Nombre completo]],[1]!PERSONAL_ACTIVO_2024[[#All],[Documento identidad]],"",0)</f>
        <v/>
      </c>
      <c r="O310" s="97" t="s">
        <v>306</v>
      </c>
      <c r="P310" s="99" cm="1">
        <f t="array" ref="P310">_xlfn.XLOOKUP(Contrato[[#This Row],[SUPERVISOR SUPLENTE ]],[1]!PERSONAL_ACTIVO_2024[[#All],[Nombre completo]],[1]!PERSONAL_ACTIVO_2024[[#All],[Documento identidad]],"",0)</f>
        <v>75075150</v>
      </c>
      <c r="Q310" s="100">
        <v>198</v>
      </c>
      <c r="R310" s="42" t="str" cm="1">
        <f t="array" ref="R310">_xlfn.XLOOKUP(Contrato[[#This Row],[CDP]],[1]!DISPONIBILIDADES_2024[[#All],[consecutivo]],[1]!DISPONIBILIDADES_2024[[#All],[fecha_aprobacion]],"",0)</f>
        <v>7/02/2024 17:47</v>
      </c>
      <c r="S310" s="43">
        <f>SUMIF([1]!DISPONIBILIDADES_2024[[#All],[consecutivo]],Contrato[[#This Row],[CDP]],[1]!DISPONIBILIDADES_2024[[#All],[valor_total_rubro]])</f>
        <v>0</v>
      </c>
      <c r="T310" s="44" cm="1">
        <f t="array" ref="T310">_xlfn.XLOOKUP(Contrato[[#This Row],[CONTRATO]]&amp;Contrato[[#This Row],[CDP]],[1]!Corr_Contr_CDP[[#All],[CONTRATO-CDP]],[1]!Corr_Contr_CDP[[#All],[CRP]],_xlfn.XLOOKUP(Contrato[[#This Row],[CDP]],[1]!COMPROMISOS_2024[[#All],[disponibilidad]],[1]!COMPROMISOS_2024[[#All],[consecutivo]],"",0),0)</f>
        <v>2369</v>
      </c>
      <c r="U310" s="45" t="str" cm="1">
        <f t="array" ref="U310">+_xlfn.XLOOKUP(Contrato[[#This Row],[RCP]],[1]!COMPROMISOS_2024[[#All],[consecutivo]],[1]!COMPROMISOS_2024[[#All],[fecha_aprobacion]],"",0)</f>
        <v>9/04/2024 18:46</v>
      </c>
      <c r="V310" s="46">
        <f>SUMIF([1]!COMPROMISOS_2024[[#All],[consecutivo]],Contrato[[#This Row],[RCP]],[1]!COMPROMISOS_2024[[#All],[valor_total]])</f>
        <v>29453616</v>
      </c>
      <c r="W310" s="47">
        <v>45391</v>
      </c>
      <c r="X310" s="47" t="s">
        <v>379</v>
      </c>
      <c r="Y310" s="48">
        <v>45391</v>
      </c>
      <c r="Z310" s="49">
        <v>45573</v>
      </c>
      <c r="AA310" s="101" t="s">
        <v>930</v>
      </c>
      <c r="AB310" s="91" t="s">
        <v>293</v>
      </c>
      <c r="AC310" s="91"/>
      <c r="AD310" s="103">
        <v>202000004178</v>
      </c>
      <c r="AE310" s="54" t="s">
        <v>75</v>
      </c>
      <c r="AF310" s="55" t="str">
        <f>TEXT(LEFT(Contrato[[#This Row],[CONTRATO]],3),"0")</f>
        <v>249</v>
      </c>
      <c r="AG310" s="55" t="str">
        <f>IF(LEN(Contrato[[#This Row],[Contrato2]])=3,Contrato[[#This Row],[Contrato2]],TEXT(Contrato[[#This Row],[Contrato2]],"000"))</f>
        <v>249</v>
      </c>
      <c r="AH310" s="56">
        <f ca="1">IFERROR(_xlfn.DAYS(Contrato[[#This Row],[Fecha Proyectada liquidación]],TODAY())/30,"")</f>
        <v>-0.66666666666666663</v>
      </c>
      <c r="AI310" s="57">
        <f>+Contrato[[#This Row],[FECHA TERMINACIÓN ]]+120</f>
        <v>45693</v>
      </c>
      <c r="AK310" s="59" t="str">
        <f ca="1">IF(Contrato[[#This Row],[FECHA TERMINACIÓN ]]&lt;TODAY(), "Terminado",IF(ISNUMBER(Contrato[[#This Row],[Fecha Real de liquiidación ]]),"Liquidado",IF(Contrato[[#This Row],[FECHA TERMINACIÓN ]]&gt;=TODAY(),"En ejecución","")))</f>
        <v>Terminado</v>
      </c>
      <c r="AL310" s="60">
        <f>SUMIF([1]!COMPROMISOS_2024[[#All],[consecutivo]],Contrato[[#This Row],[RCP]],[1]!COMPROMISOS_2024[[#All],[Total pagado]])</f>
        <v>29453614</v>
      </c>
      <c r="AM310" s="61">
        <f>IFERROR(Contrato[[#This Row],[Pagos]]/Contrato[[#This Row],[VALOR CONTRATO]],0)</f>
        <v>0.99999993209662275</v>
      </c>
      <c r="AN310" s="104">
        <f>+Contrato[[#This Row],[VALOR CONTRATO]]-Contrato[[#This Row],[Pagos]]</f>
        <v>2</v>
      </c>
      <c r="AO310" s="54" cm="1">
        <f t="array" ref="AO310">_xlfn.XLOOKUP(Contrato[[#This Row],[DOCUMENTO ]],[1]!PERSONAL_ACTIVO_2024[[#All],[Documento identidad]],[1]!PERSONAL_ACTIVO_2024[[#All],[Mail ]],0,0)</f>
        <v>0</v>
      </c>
      <c r="AP310" s="54" t="str" cm="1">
        <f t="array" ref="AP310">_xlfn.XLOOKUP(Contrato[[#This Row],[DOCUMENTO]],[1]!PERSONAL_ACTIVO_2024[[#All],[Documento identidad]],[1]!PERSONAL_ACTIVO_2024[[#All],[Mail ]],0,0)</f>
        <v>anavarro@indeportesantioquia.gov.co</v>
      </c>
      <c r="AQ310" s="54" cm="1">
        <f t="array" ref="AQ310">IF(ISBLANK(Contrato[[#This Row],[DEPENDENCIA ]]),0,IFERROR(_xlfn.XLOOKUP(Contrato[[#This Row],[DEPENDENCIA ]],[1]!PERSONAL_ACTIVO_2024[[#All],[Dependencia]],[1]!PERSONAL_ACTIVO_2024[[#All],[Mail ]],0,0),0))</f>
        <v>0</v>
      </c>
    </row>
    <row r="311" spans="1:43" s="54" customFormat="1" ht="34.5" customHeight="1" x14ac:dyDescent="0.25">
      <c r="A311" s="54">
        <v>1169</v>
      </c>
      <c r="B311" s="26">
        <v>249</v>
      </c>
      <c r="C311" s="28" t="s">
        <v>943</v>
      </c>
      <c r="D311" s="81" t="s">
        <v>123</v>
      </c>
      <c r="E311" s="105" t="s">
        <v>45</v>
      </c>
      <c r="F311" s="29" t="s">
        <v>142</v>
      </c>
      <c r="G311" s="146" t="s">
        <v>942</v>
      </c>
      <c r="H311" s="130">
        <v>6918861</v>
      </c>
      <c r="I311" s="147">
        <v>4908936</v>
      </c>
      <c r="J311" s="95">
        <v>11290553</v>
      </c>
      <c r="L311" s="96" t="s">
        <v>724</v>
      </c>
      <c r="M311" s="97" t="s">
        <v>125</v>
      </c>
      <c r="N311" s="98" t="str" cm="1">
        <f t="array" ref="N311">_xlfn.XLOOKUP(Contrato[[#This Row],[SUPERVISOR TITULAR]],[1]!PERSONAL_ACTIVO_2024[[#All],[Nombre completo]],[1]!PERSONAL_ACTIVO_2024[[#All],[Documento identidad]],"",0)</f>
        <v/>
      </c>
      <c r="O311" s="97" t="s">
        <v>306</v>
      </c>
      <c r="P311" s="99" cm="1">
        <f t="array" ref="P311">_xlfn.XLOOKUP(Contrato[[#This Row],[SUPERVISOR SUPLENTE ]],[1]!PERSONAL_ACTIVO_2024[[#All],[Nombre completo]],[1]!PERSONAL_ACTIVO_2024[[#All],[Documento identidad]],"",0)</f>
        <v>75075150</v>
      </c>
      <c r="Q311" s="100">
        <v>977</v>
      </c>
      <c r="R311" s="42" t="str" cm="1">
        <f t="array" ref="R311">_xlfn.XLOOKUP(Contrato[[#This Row],[CDP]],[1]!DISPONIBILIDADES_2024[[#All],[consecutivo]],[1]!DISPONIBILIDADES_2024[[#All],[fecha_aprobacion]],"",0)</f>
        <v>24/09/2024 8:48</v>
      </c>
      <c r="S311" s="43">
        <f>SUMIF([1]!DISPONIBILIDADES_2024[[#All],[consecutivo]],Contrato[[#This Row],[CDP]],[1]!DISPONIBILIDADES_2024[[#All],[valor_total_rubro]])</f>
        <v>0</v>
      </c>
      <c r="T311" s="44" cm="1">
        <f t="array" ref="T311">_xlfn.XLOOKUP(Contrato[[#This Row],[CONTRATO]]&amp;Contrato[[#This Row],[CDP]],[1]!Corr_Contr_CDP[[#All],[CONTRATO-CDP]],[1]!Corr_Contr_CDP[[#All],[CRP]],_xlfn.XLOOKUP(Contrato[[#This Row],[CDP]],[1]!COMPROMISOS_2024[[#All],[disponibilidad]],[1]!COMPROMISOS_2024[[#All],[consecutivo]],"",0),0)</f>
        <v>10235</v>
      </c>
      <c r="U311" s="45" t="str" cm="1">
        <f t="array" ref="U311">+_xlfn.XLOOKUP(Contrato[[#This Row],[RCP]],[1]!COMPROMISOS_2024[[#All],[consecutivo]],[1]!COMPROMISOS_2024[[#All],[fecha_aprobacion]],"",0)</f>
        <v>9/10/2024 11:27</v>
      </c>
      <c r="V311" s="46">
        <f>SUMIF([1]!COMPROMISOS_2024[[#All],[consecutivo]],Contrato[[#This Row],[RCP]],[1]!COMPROMISOS_2024[[#All],[valor_total]])</f>
        <v>11290553</v>
      </c>
      <c r="W311" s="47">
        <v>45572</v>
      </c>
      <c r="X311" s="47" t="s">
        <v>379</v>
      </c>
      <c r="Y311" s="48">
        <v>45392</v>
      </c>
      <c r="Z311" s="49">
        <v>45643</v>
      </c>
      <c r="AA311" s="109"/>
      <c r="AB311" s="91" t="s">
        <v>932</v>
      </c>
      <c r="AC311" s="30"/>
      <c r="AD311" s="103"/>
      <c r="AF311" s="55" t="str">
        <f>TEXT(LEFT(Contrato[[#This Row],[CONTRATO]],3),"0")</f>
        <v>249</v>
      </c>
      <c r="AG311" s="55" t="str">
        <f>IF(LEN(Contrato[[#This Row],[Contrato2]])=3,Contrato[[#This Row],[Contrato2]],TEXT(Contrato[[#This Row],[Contrato2]],"000"))</f>
        <v>249</v>
      </c>
      <c r="AH311" s="56">
        <f ca="1">IFERROR(_xlfn.DAYS(Contrato[[#This Row],[Fecha Proyectada liquidación]],TODAY())/30,"")</f>
        <v>1.6666666666666667</v>
      </c>
      <c r="AI311" s="57">
        <f>+Contrato[[#This Row],[FECHA TERMINACIÓN ]]+120</f>
        <v>45763</v>
      </c>
      <c r="AK311" s="59" t="str">
        <f ca="1">IF(Contrato[[#This Row],[FECHA TERMINACIÓN ]]&lt;TODAY(), "Terminado",IF(ISNUMBER(Contrato[[#This Row],[Fecha Real de liquiidación ]]),"Liquidado",IF(Contrato[[#This Row],[FECHA TERMINACIÓN ]]&gt;=TODAY(),"En ejecución","")))</f>
        <v>Terminado</v>
      </c>
      <c r="AL311" s="60">
        <f>SUMIF([1]!COMPROMISOS_2024[[#All],[consecutivo]],Contrato[[#This Row],[RCP]],[1]!COMPROMISOS_2024[[#All],[Total pagado]])</f>
        <v>11290553</v>
      </c>
      <c r="AM311" s="61">
        <f>IFERROR(Contrato[[#This Row],[Pagos]]/Contrato[[#This Row],[VALOR CONTRATO]],0)</f>
        <v>1</v>
      </c>
      <c r="AN311" s="104">
        <f>+Contrato[[#This Row],[VALOR CONTRATO]]-Contrato[[#This Row],[Pagos]]</f>
        <v>0</v>
      </c>
      <c r="AO311" s="54" cm="1">
        <f t="array" ref="AO311">_xlfn.XLOOKUP(Contrato[[#This Row],[DOCUMENTO ]],[1]!PERSONAL_ACTIVO_2024[[#All],[Documento identidad]],[1]!PERSONAL_ACTIVO_2024[[#All],[Mail ]],0,0)</f>
        <v>0</v>
      </c>
      <c r="AP311" s="54" t="str" cm="1">
        <f t="array" ref="AP311">_xlfn.XLOOKUP(Contrato[[#This Row],[DOCUMENTO]],[1]!PERSONAL_ACTIVO_2024[[#All],[Documento identidad]],[1]!PERSONAL_ACTIVO_2024[[#All],[Mail ]],0,0)</f>
        <v>anavarro@indeportesantioquia.gov.co</v>
      </c>
      <c r="AQ311" s="54" cm="1">
        <f t="array" ref="AQ311">IF(ISBLANK(Contrato[[#This Row],[DEPENDENCIA ]]),0,IFERROR(_xlfn.XLOOKUP(Contrato[[#This Row],[DEPENDENCIA ]],[1]!PERSONAL_ACTIVO_2024[[#All],[Dependencia]],[1]!PERSONAL_ACTIVO_2024[[#All],[Mail ]],0,0),0))</f>
        <v>0</v>
      </c>
    </row>
    <row r="312" spans="1:43" s="54" customFormat="1" ht="34.5" customHeight="1" x14ac:dyDescent="0.25">
      <c r="A312" s="27">
        <v>561</v>
      </c>
      <c r="B312" s="26">
        <v>250</v>
      </c>
      <c r="C312" s="28" t="s">
        <v>944</v>
      </c>
      <c r="D312" s="81" t="s">
        <v>123</v>
      </c>
      <c r="E312" s="64" t="s">
        <v>111</v>
      </c>
      <c r="F312" s="114" t="s">
        <v>142</v>
      </c>
      <c r="G312" s="146" t="s">
        <v>945</v>
      </c>
      <c r="H312" s="130">
        <v>15434878</v>
      </c>
      <c r="I312" s="147">
        <v>5931149</v>
      </c>
      <c r="J312" s="148">
        <v>35586894</v>
      </c>
      <c r="K312" s="69"/>
      <c r="L312" s="96" t="s">
        <v>906</v>
      </c>
      <c r="M312" s="97" t="s">
        <v>306</v>
      </c>
      <c r="N312" s="98" cm="1">
        <f t="array" ref="N312">_xlfn.XLOOKUP(Contrato[[#This Row],[SUPERVISOR TITULAR]],[1]!PERSONAL_ACTIVO_2024[[#All],[Nombre completo]],[1]!PERSONAL_ACTIVO_2024[[#All],[Documento identidad]],"",0)</f>
        <v>75075150</v>
      </c>
      <c r="O312" s="97" t="s">
        <v>125</v>
      </c>
      <c r="P312" s="99" t="str" cm="1">
        <f t="array" ref="P312">_xlfn.XLOOKUP(Contrato[[#This Row],[SUPERVISOR SUPLENTE ]],[1]!PERSONAL_ACTIVO_2024[[#All],[Nombre completo]],[1]!PERSONAL_ACTIVO_2024[[#All],[Documento identidad]],"",0)</f>
        <v/>
      </c>
      <c r="Q312" s="100">
        <v>362</v>
      </c>
      <c r="R312" s="42" t="str" cm="1">
        <f t="array" ref="R312">_xlfn.XLOOKUP(Contrato[[#This Row],[CDP]],[1]!DISPONIBILIDADES_2024[[#All],[consecutivo]],[1]!DISPONIBILIDADES_2024[[#All],[fecha_aprobacion]],"",0)</f>
        <v>19/03/2024 10:45</v>
      </c>
      <c r="S312" s="43">
        <f>SUMIF([1]!DISPONIBILIDADES_2024[[#All],[consecutivo]],Contrato[[#This Row],[CDP]],[1]!DISPONIBILIDADES_2024[[#All],[valor_total_rubro]])</f>
        <v>0</v>
      </c>
      <c r="T312" s="44" cm="1">
        <f t="array" ref="T312">_xlfn.XLOOKUP(Contrato[[#This Row],[CONTRATO]]&amp;Contrato[[#This Row],[CDP]],[1]!Corr_Contr_CDP[[#All],[CONTRATO-CDP]],[1]!Corr_Contr_CDP[[#All],[CRP]],_xlfn.XLOOKUP(Contrato[[#This Row],[CDP]],[1]!COMPROMISOS_2024[[#All],[disponibilidad]],[1]!COMPROMISOS_2024[[#All],[consecutivo]],"",0),0)</f>
        <v>2367</v>
      </c>
      <c r="U312" s="45" t="str" cm="1">
        <f t="array" ref="U312">+_xlfn.XLOOKUP(Contrato[[#This Row],[RCP]],[1]!COMPROMISOS_2024[[#All],[consecutivo]],[1]!COMPROMISOS_2024[[#All],[fecha_aprobacion]],"",0)</f>
        <v>9/04/2024 18:41</v>
      </c>
      <c r="V312" s="46">
        <f>SUMIF([1]!COMPROMISOS_2024[[#All],[consecutivo]],Contrato[[#This Row],[RCP]],[1]!COMPROMISOS_2024[[#All],[valor_total]])</f>
        <v>35586894</v>
      </c>
      <c r="W312" s="47">
        <v>45391</v>
      </c>
      <c r="X312" s="47" t="s">
        <v>379</v>
      </c>
      <c r="Y312" s="48">
        <v>45391</v>
      </c>
      <c r="Z312" s="49">
        <v>45573</v>
      </c>
      <c r="AA312" s="101" t="s">
        <v>930</v>
      </c>
      <c r="AB312" s="91" t="s">
        <v>293</v>
      </c>
      <c r="AC312" s="91"/>
      <c r="AD312" s="103">
        <v>202000004180</v>
      </c>
      <c r="AE312" s="54" t="s">
        <v>75</v>
      </c>
      <c r="AF312" s="55" t="str">
        <f>TEXT(LEFT(Contrato[[#This Row],[CONTRATO]],3),"0")</f>
        <v>250</v>
      </c>
      <c r="AG312" s="55" t="str">
        <f>IF(LEN(Contrato[[#This Row],[Contrato2]])=3,Contrato[[#This Row],[Contrato2]],TEXT(Contrato[[#This Row],[Contrato2]],"000"))</f>
        <v>250</v>
      </c>
      <c r="AH312" s="56">
        <f ca="1">IFERROR(_xlfn.DAYS(Contrato[[#This Row],[Fecha Proyectada liquidación]],TODAY())/30,"")</f>
        <v>-0.66666666666666663</v>
      </c>
      <c r="AI312" s="57">
        <f>+Contrato[[#This Row],[FECHA TERMINACIÓN ]]+120</f>
        <v>45693</v>
      </c>
      <c r="AK312" s="59" t="str">
        <f ca="1">IF(Contrato[[#This Row],[FECHA TERMINACIÓN ]]&lt;TODAY(), "Terminado",IF(ISNUMBER(Contrato[[#This Row],[Fecha Real de liquiidación ]]),"Liquidado",IF(Contrato[[#This Row],[FECHA TERMINACIÓN ]]&gt;=TODAY(),"En ejecución","")))</f>
        <v>Terminado</v>
      </c>
      <c r="AL312" s="60">
        <f>SUMIF([1]!COMPROMISOS_2024[[#All],[consecutivo]],Contrato[[#This Row],[RCP]],[1]!COMPROMISOS_2024[[#All],[Total pagado]])</f>
        <v>35586894</v>
      </c>
      <c r="AM312" s="61">
        <f>IFERROR(Contrato[[#This Row],[Pagos]]/Contrato[[#This Row],[VALOR CONTRATO]],0)</f>
        <v>1</v>
      </c>
      <c r="AN312" s="104">
        <f>+Contrato[[#This Row],[VALOR CONTRATO]]-Contrato[[#This Row],[Pagos]]</f>
        <v>0</v>
      </c>
      <c r="AO312" s="54" t="str" cm="1">
        <f t="array" ref="AO312">_xlfn.XLOOKUP(Contrato[[#This Row],[DOCUMENTO ]],[1]!PERSONAL_ACTIVO_2024[[#All],[Documento identidad]],[1]!PERSONAL_ACTIVO_2024[[#All],[Mail ]],0,0)</f>
        <v>anavarro@indeportesantioquia.gov.co</v>
      </c>
      <c r="AP312" s="54" cm="1">
        <f t="array" ref="AP312">_xlfn.XLOOKUP(Contrato[[#This Row],[DOCUMENTO]],[1]!PERSONAL_ACTIVO_2024[[#All],[Documento identidad]],[1]!PERSONAL_ACTIVO_2024[[#All],[Mail ]],0,0)</f>
        <v>0</v>
      </c>
      <c r="AQ312" s="54" cm="1">
        <f t="array" ref="AQ312">IF(ISBLANK(Contrato[[#This Row],[DEPENDENCIA ]]),0,IFERROR(_xlfn.XLOOKUP(Contrato[[#This Row],[DEPENDENCIA ]],[1]!PERSONAL_ACTIVO_2024[[#All],[Dependencia]],[1]!PERSONAL_ACTIVO_2024[[#All],[Mail ]],0,0),0))</f>
        <v>0</v>
      </c>
    </row>
    <row r="313" spans="1:43" s="54" customFormat="1" ht="34.5" customHeight="1" x14ac:dyDescent="0.25">
      <c r="A313" s="27">
        <v>570</v>
      </c>
      <c r="B313" s="26">
        <v>251</v>
      </c>
      <c r="C313" s="28" t="s">
        <v>946</v>
      </c>
      <c r="D313" s="81" t="s">
        <v>123</v>
      </c>
      <c r="E313" s="64" t="s">
        <v>111</v>
      </c>
      <c r="F313" s="114" t="s">
        <v>142</v>
      </c>
      <c r="G313" s="146" t="s">
        <v>947</v>
      </c>
      <c r="H313" s="130">
        <v>15443173</v>
      </c>
      <c r="I313" s="147">
        <v>4908936</v>
      </c>
      <c r="J313" s="148">
        <v>29453616</v>
      </c>
      <c r="K313" s="69" t="s">
        <v>48</v>
      </c>
      <c r="L313" s="96" t="s">
        <v>906</v>
      </c>
      <c r="M313" s="97" t="s">
        <v>306</v>
      </c>
      <c r="N313" s="98" cm="1">
        <f t="array" ref="N313">_xlfn.XLOOKUP(Contrato[[#This Row],[SUPERVISOR TITULAR]],[1]!PERSONAL_ACTIVO_2024[[#All],[Nombre completo]],[1]!PERSONAL_ACTIVO_2024[[#All],[Documento identidad]],"",0)</f>
        <v>75075150</v>
      </c>
      <c r="O313" s="97" t="s">
        <v>125</v>
      </c>
      <c r="P313" s="99" t="str" cm="1">
        <f t="array" ref="P313">_xlfn.XLOOKUP(Contrato[[#This Row],[SUPERVISOR SUPLENTE ]],[1]!PERSONAL_ACTIVO_2024[[#All],[Nombre completo]],[1]!PERSONAL_ACTIVO_2024[[#All],[Documento identidad]],"",0)</f>
        <v/>
      </c>
      <c r="Q313" s="100">
        <v>263</v>
      </c>
      <c r="R313" s="42" t="str" cm="1">
        <f t="array" ref="R313">_xlfn.XLOOKUP(Contrato[[#This Row],[CDP]],[1]!DISPONIBILIDADES_2024[[#All],[consecutivo]],[1]!DISPONIBILIDADES_2024[[#All],[fecha_aprobacion]],"",0)</f>
        <v>27/02/2024 7:46</v>
      </c>
      <c r="S313" s="43">
        <f>SUMIF([1]!DISPONIBILIDADES_2024[[#All],[consecutivo]],Contrato[[#This Row],[CDP]],[1]!DISPONIBILIDADES_2024[[#All],[valor_total_rubro]])</f>
        <v>0</v>
      </c>
      <c r="T313" s="44" cm="1">
        <f t="array" ref="T313">_xlfn.XLOOKUP(Contrato[[#This Row],[CONTRATO]]&amp;Contrato[[#This Row],[CDP]],[1]!Corr_Contr_CDP[[#All],[CONTRATO-CDP]],[1]!Corr_Contr_CDP[[#All],[CRP]],_xlfn.XLOOKUP(Contrato[[#This Row],[CDP]],[1]!COMPROMISOS_2024[[#All],[disponibilidad]],[1]!COMPROMISOS_2024[[#All],[consecutivo]],"",0),0)</f>
        <v>2366</v>
      </c>
      <c r="U313" s="45" t="str" cm="1">
        <f t="array" ref="U313">+_xlfn.XLOOKUP(Contrato[[#This Row],[RCP]],[1]!COMPROMISOS_2024[[#All],[consecutivo]],[1]!COMPROMISOS_2024[[#All],[fecha_aprobacion]],"",0)</f>
        <v>9/04/2024 18:39</v>
      </c>
      <c r="V313" s="46">
        <f>SUMIF([1]!COMPROMISOS_2024[[#All],[consecutivo]],Contrato[[#This Row],[RCP]],[1]!COMPROMISOS_2024[[#All],[valor_total]])</f>
        <v>29453616</v>
      </c>
      <c r="W313" s="47">
        <v>45391</v>
      </c>
      <c r="X313" s="47" t="s">
        <v>379</v>
      </c>
      <c r="Y313" s="48">
        <v>45392</v>
      </c>
      <c r="Z313" s="49">
        <v>45573</v>
      </c>
      <c r="AA313" s="101" t="s">
        <v>930</v>
      </c>
      <c r="AB313" s="91" t="s">
        <v>293</v>
      </c>
      <c r="AC313" s="91"/>
      <c r="AD313" s="103">
        <v>202000004181</v>
      </c>
      <c r="AE313" s="54" t="s">
        <v>75</v>
      </c>
      <c r="AF313" s="55" t="str">
        <f>TEXT(LEFT(Contrato[[#This Row],[CONTRATO]],3),"0")</f>
        <v>251</v>
      </c>
      <c r="AG313" s="55" t="str">
        <f>IF(LEN(Contrato[[#This Row],[Contrato2]])=3,Contrato[[#This Row],[Contrato2]],TEXT(Contrato[[#This Row],[Contrato2]],"000"))</f>
        <v>251</v>
      </c>
      <c r="AH313" s="56">
        <f ca="1">IFERROR(_xlfn.DAYS(Contrato[[#This Row],[Fecha Proyectada liquidación]],TODAY())/30,"")</f>
        <v>-0.66666666666666663</v>
      </c>
      <c r="AI313" s="57">
        <f>+Contrato[[#This Row],[FECHA TERMINACIÓN ]]+120</f>
        <v>45693</v>
      </c>
      <c r="AK313" s="59" t="str">
        <f ca="1">IF(Contrato[[#This Row],[FECHA TERMINACIÓN ]]&lt;TODAY(), "Terminado",IF(ISNUMBER(Contrato[[#This Row],[Fecha Real de liquiidación ]]),"Liquidado",IF(Contrato[[#This Row],[FECHA TERMINACIÓN ]]&gt;=TODAY(),"En ejecución","")))</f>
        <v>Terminado</v>
      </c>
      <c r="AL313" s="60">
        <f>SUMIF([1]!COMPROMISOS_2024[[#All],[consecutivo]],Contrato[[#This Row],[RCP]],[1]!COMPROMISOS_2024[[#All],[Total pagado]])</f>
        <v>29453616</v>
      </c>
      <c r="AM313" s="61">
        <f>IFERROR(Contrato[[#This Row],[Pagos]]/Contrato[[#This Row],[VALOR CONTRATO]],0)</f>
        <v>1</v>
      </c>
      <c r="AN313" s="104">
        <f>+Contrato[[#This Row],[VALOR CONTRATO]]-Contrato[[#This Row],[Pagos]]</f>
        <v>0</v>
      </c>
      <c r="AO313" s="54" t="str" cm="1">
        <f t="array" ref="AO313">_xlfn.XLOOKUP(Contrato[[#This Row],[DOCUMENTO ]],[1]!PERSONAL_ACTIVO_2024[[#All],[Documento identidad]],[1]!PERSONAL_ACTIVO_2024[[#All],[Mail ]],0,0)</f>
        <v>anavarro@indeportesantioquia.gov.co</v>
      </c>
      <c r="AP313" s="54" cm="1">
        <f t="array" ref="AP313">_xlfn.XLOOKUP(Contrato[[#This Row],[DOCUMENTO]],[1]!PERSONAL_ACTIVO_2024[[#All],[Documento identidad]],[1]!PERSONAL_ACTIVO_2024[[#All],[Mail ]],0,0)</f>
        <v>0</v>
      </c>
      <c r="AQ313" s="54" cm="1">
        <f t="array" ref="AQ313">IF(ISBLANK(Contrato[[#This Row],[DEPENDENCIA ]]),0,IFERROR(_xlfn.XLOOKUP(Contrato[[#This Row],[DEPENDENCIA ]],[1]!PERSONAL_ACTIVO_2024[[#All],[Dependencia]],[1]!PERSONAL_ACTIVO_2024[[#All],[Mail ]],0,0),0))</f>
        <v>0</v>
      </c>
    </row>
    <row r="314" spans="1:43" s="54" customFormat="1" ht="34.5" customHeight="1" x14ac:dyDescent="0.25">
      <c r="A314" s="54">
        <v>1190</v>
      </c>
      <c r="B314" s="26">
        <v>251</v>
      </c>
      <c r="C314" s="28" t="s">
        <v>948</v>
      </c>
      <c r="D314" s="81" t="s">
        <v>123</v>
      </c>
      <c r="E314" s="105" t="s">
        <v>45</v>
      </c>
      <c r="F314" s="29" t="s">
        <v>142</v>
      </c>
      <c r="G314" s="146" t="s">
        <v>947</v>
      </c>
      <c r="H314" s="130">
        <v>15443173</v>
      </c>
      <c r="I314" s="147">
        <v>4908936</v>
      </c>
      <c r="J314" s="95">
        <v>11290553</v>
      </c>
      <c r="L314" s="96" t="s">
        <v>724</v>
      </c>
      <c r="M314" s="97" t="s">
        <v>306</v>
      </c>
      <c r="N314" s="98" cm="1">
        <f t="array" ref="N314">_xlfn.XLOOKUP(Contrato[[#This Row],[SUPERVISOR TITULAR]],[1]!PERSONAL_ACTIVO_2024[[#All],[Nombre completo]],[1]!PERSONAL_ACTIVO_2024[[#All],[Documento identidad]],"",0)</f>
        <v>75075150</v>
      </c>
      <c r="O314" s="97" t="s">
        <v>125</v>
      </c>
      <c r="P314" s="99" t="str" cm="1">
        <f t="array" ref="P314">_xlfn.XLOOKUP(Contrato[[#This Row],[SUPERVISOR SUPLENTE ]],[1]!PERSONAL_ACTIVO_2024[[#All],[Nombre completo]],[1]!PERSONAL_ACTIVO_2024[[#All],[Documento identidad]],"",0)</f>
        <v/>
      </c>
      <c r="Q314" s="100">
        <v>1001</v>
      </c>
      <c r="R314" s="42" t="str" cm="1">
        <f t="array" ref="R314">_xlfn.XLOOKUP(Contrato[[#This Row],[CDP]],[1]!DISPONIBILIDADES_2024[[#All],[consecutivo]],[1]!DISPONIBILIDADES_2024[[#All],[fecha_aprobacion]],"",0)</f>
        <v>24/09/2024 11:21</v>
      </c>
      <c r="S314" s="43">
        <f>SUMIF([1]!DISPONIBILIDADES_2024[[#All],[consecutivo]],Contrato[[#This Row],[CDP]],[1]!DISPONIBILIDADES_2024[[#All],[valor_total_rubro]])</f>
        <v>0</v>
      </c>
      <c r="T314" s="44" cm="1">
        <f t="array" ref="T314">_xlfn.XLOOKUP(Contrato[[#This Row],[CONTRATO]]&amp;Contrato[[#This Row],[CDP]],[1]!Corr_Contr_CDP[[#All],[CONTRATO-CDP]],[1]!Corr_Contr_CDP[[#All],[CRP]],_xlfn.XLOOKUP(Contrato[[#This Row],[CDP]],[1]!COMPROMISOS_2024[[#All],[disponibilidad]],[1]!COMPROMISOS_2024[[#All],[consecutivo]],"",0),0)</f>
        <v>10222</v>
      </c>
      <c r="U314" s="45" t="str" cm="1">
        <f t="array" ref="U314">+_xlfn.XLOOKUP(Contrato[[#This Row],[RCP]],[1]!COMPROMISOS_2024[[#All],[consecutivo]],[1]!COMPROMISOS_2024[[#All],[fecha_aprobacion]],"",0)</f>
        <v>8/10/2024 17:21</v>
      </c>
      <c r="V314" s="46">
        <f>SUMIF([1]!COMPROMISOS_2024[[#All],[consecutivo]],Contrato[[#This Row],[RCP]],[1]!COMPROMISOS_2024[[#All],[valor_total]])</f>
        <v>11290553</v>
      </c>
      <c r="W314" s="47">
        <v>45572</v>
      </c>
      <c r="X314" s="47" t="s">
        <v>379</v>
      </c>
      <c r="Y314" s="48">
        <v>45574</v>
      </c>
      <c r="Z314" s="49">
        <v>45613</v>
      </c>
      <c r="AA314" s="109"/>
      <c r="AB314" s="91" t="s">
        <v>932</v>
      </c>
      <c r="AC314" s="30"/>
      <c r="AD314" s="103"/>
      <c r="AF314" s="55" t="str">
        <f>TEXT(LEFT(Contrato[[#This Row],[CONTRATO]],3),"0")</f>
        <v>251</v>
      </c>
      <c r="AG314" s="55" t="str">
        <f>IF(LEN(Contrato[[#This Row],[Contrato2]])=3,Contrato[[#This Row],[Contrato2]],TEXT(Contrato[[#This Row],[Contrato2]],"000"))</f>
        <v>251</v>
      </c>
      <c r="AH314" s="56">
        <f ca="1">IFERROR(_xlfn.DAYS(Contrato[[#This Row],[Fecha Proyectada liquidación]],TODAY())/30,"")</f>
        <v>0.66666666666666663</v>
      </c>
      <c r="AI314" s="57">
        <f>+Contrato[[#This Row],[FECHA TERMINACIÓN ]]+120</f>
        <v>45733</v>
      </c>
      <c r="AK314" s="59" t="str">
        <f ca="1">IF(Contrato[[#This Row],[FECHA TERMINACIÓN ]]&lt;TODAY(), "Terminado",IF(ISNUMBER(Contrato[[#This Row],[Fecha Real de liquiidación ]]),"Liquidado",IF(Contrato[[#This Row],[FECHA TERMINACIÓN ]]&gt;=TODAY(),"En ejecución","")))</f>
        <v>Terminado</v>
      </c>
      <c r="AL314" s="60">
        <f>SUMIF([1]!COMPROMISOS_2024[[#All],[consecutivo]],Contrato[[#This Row],[RCP]],[1]!COMPROMISOS_2024[[#All],[Total pagado]])</f>
        <v>11290553</v>
      </c>
      <c r="AM314" s="61">
        <f>IFERROR(Contrato[[#This Row],[Pagos]]/Contrato[[#This Row],[VALOR CONTRATO]],0)</f>
        <v>1</v>
      </c>
      <c r="AN314" s="104">
        <f>+Contrato[[#This Row],[VALOR CONTRATO]]-Contrato[[#This Row],[Pagos]]</f>
        <v>0</v>
      </c>
      <c r="AO314" s="54" t="str" cm="1">
        <f t="array" ref="AO314">_xlfn.XLOOKUP(Contrato[[#This Row],[DOCUMENTO ]],[1]!PERSONAL_ACTIVO_2024[[#All],[Documento identidad]],[1]!PERSONAL_ACTIVO_2024[[#All],[Mail ]],0,0)</f>
        <v>anavarro@indeportesantioquia.gov.co</v>
      </c>
      <c r="AP314" s="54" cm="1">
        <f t="array" ref="AP314">_xlfn.XLOOKUP(Contrato[[#This Row],[DOCUMENTO]],[1]!PERSONAL_ACTIVO_2024[[#All],[Documento identidad]],[1]!PERSONAL_ACTIVO_2024[[#All],[Mail ]],0,0)</f>
        <v>0</v>
      </c>
      <c r="AQ314" s="54" cm="1">
        <f t="array" ref="AQ314">IF(ISBLANK(Contrato[[#This Row],[DEPENDENCIA ]]),0,IFERROR(_xlfn.XLOOKUP(Contrato[[#This Row],[DEPENDENCIA ]],[1]!PERSONAL_ACTIVO_2024[[#All],[Dependencia]],[1]!PERSONAL_ACTIVO_2024[[#All],[Mail ]],0,0),0))</f>
        <v>0</v>
      </c>
    </row>
    <row r="315" spans="1:43" s="54" customFormat="1" ht="34.5" customHeight="1" x14ac:dyDescent="0.25">
      <c r="A315" s="27">
        <v>594</v>
      </c>
      <c r="B315" s="26">
        <v>252</v>
      </c>
      <c r="C315" s="28" t="s">
        <v>949</v>
      </c>
      <c r="D315" s="81" t="s">
        <v>123</v>
      </c>
      <c r="E315" s="64" t="s">
        <v>111</v>
      </c>
      <c r="F315" s="114" t="s">
        <v>142</v>
      </c>
      <c r="G315" s="146" t="s">
        <v>950</v>
      </c>
      <c r="H315" s="130">
        <v>80195539</v>
      </c>
      <c r="I315" s="147">
        <v>4908936</v>
      </c>
      <c r="J315" s="148">
        <v>29453616</v>
      </c>
      <c r="K315" s="69" t="s">
        <v>48</v>
      </c>
      <c r="L315" s="96" t="s">
        <v>906</v>
      </c>
      <c r="M315" s="97" t="s">
        <v>125</v>
      </c>
      <c r="N315" s="98" t="str" cm="1">
        <f t="array" ref="N315">_xlfn.XLOOKUP(Contrato[[#This Row],[SUPERVISOR TITULAR]],[1]!PERSONAL_ACTIVO_2024[[#All],[Nombre completo]],[1]!PERSONAL_ACTIVO_2024[[#All],[Documento identidad]],"",0)</f>
        <v/>
      </c>
      <c r="O315" s="97" t="s">
        <v>226</v>
      </c>
      <c r="P315" s="99" t="str" cm="1">
        <f t="array" ref="P315">_xlfn.XLOOKUP(Contrato[[#This Row],[SUPERVISOR SUPLENTE ]],[1]!PERSONAL_ACTIVO_2024[[#All],[Nombre completo]],[1]!PERSONAL_ACTIVO_2024[[#All],[Documento identidad]],"",0)</f>
        <v/>
      </c>
      <c r="Q315" s="100">
        <v>352</v>
      </c>
      <c r="R315" s="42" t="str" cm="1">
        <f t="array" ref="R315">_xlfn.XLOOKUP(Contrato[[#This Row],[CDP]],[1]!DISPONIBILIDADES_2024[[#All],[consecutivo]],[1]!DISPONIBILIDADES_2024[[#All],[fecha_aprobacion]],"",0)</f>
        <v>15/03/2024 15:11</v>
      </c>
      <c r="S315" s="43">
        <f>SUMIF([1]!DISPONIBILIDADES_2024[[#All],[consecutivo]],Contrato[[#This Row],[CDP]],[1]!DISPONIBILIDADES_2024[[#All],[valor_total_rubro]])</f>
        <v>0</v>
      </c>
      <c r="T315" s="44" cm="1">
        <f t="array" ref="T315">_xlfn.XLOOKUP(Contrato[[#This Row],[CONTRATO]]&amp;Contrato[[#This Row],[CDP]],[1]!Corr_Contr_CDP[[#All],[CONTRATO-CDP]],[1]!Corr_Contr_CDP[[#All],[CRP]],_xlfn.XLOOKUP(Contrato[[#This Row],[CDP]],[1]!COMPROMISOS_2024[[#All],[disponibilidad]],[1]!COMPROMISOS_2024[[#All],[consecutivo]],"",0),0)</f>
        <v>2371</v>
      </c>
      <c r="U315" s="45" t="str" cm="1">
        <f t="array" ref="U315">+_xlfn.XLOOKUP(Contrato[[#This Row],[RCP]],[1]!COMPROMISOS_2024[[#All],[consecutivo]],[1]!COMPROMISOS_2024[[#All],[fecha_aprobacion]],"",0)</f>
        <v>9/04/2024 18:52</v>
      </c>
      <c r="V315" s="46">
        <f>SUMIF([1]!COMPROMISOS_2024[[#All],[consecutivo]],Contrato[[#This Row],[RCP]],[1]!COMPROMISOS_2024[[#All],[valor_total]])</f>
        <v>29453616</v>
      </c>
      <c r="W315" s="47">
        <v>45390</v>
      </c>
      <c r="X315" s="47" t="s">
        <v>379</v>
      </c>
      <c r="Y315" s="48">
        <v>45391</v>
      </c>
      <c r="Z315" s="49">
        <v>45573</v>
      </c>
      <c r="AA315" s="101" t="s">
        <v>930</v>
      </c>
      <c r="AB315" s="91" t="s">
        <v>293</v>
      </c>
      <c r="AC315" s="91"/>
      <c r="AD315" s="103">
        <v>202000004182</v>
      </c>
      <c r="AE315" s="54" t="s">
        <v>75</v>
      </c>
      <c r="AF315" s="55" t="str">
        <f>TEXT(LEFT(Contrato[[#This Row],[CONTRATO]],3),"0")</f>
        <v>252</v>
      </c>
      <c r="AG315" s="55" t="str">
        <f>IF(LEN(Contrato[[#This Row],[Contrato2]])=3,Contrato[[#This Row],[Contrato2]],TEXT(Contrato[[#This Row],[Contrato2]],"000"))</f>
        <v>252</v>
      </c>
      <c r="AH315" s="56">
        <f ca="1">IFERROR(_xlfn.DAYS(Contrato[[#This Row],[Fecha Proyectada liquidación]],TODAY())/30,"")</f>
        <v>-0.66666666666666663</v>
      </c>
      <c r="AI315" s="57">
        <f>+Contrato[[#This Row],[FECHA TERMINACIÓN ]]+120</f>
        <v>45693</v>
      </c>
      <c r="AK315" s="59" t="str">
        <f ca="1">IF(Contrato[[#This Row],[FECHA TERMINACIÓN ]]&lt;TODAY(), "Terminado",IF(ISNUMBER(Contrato[[#This Row],[Fecha Real de liquiidación ]]),"Liquidado",IF(Contrato[[#This Row],[FECHA TERMINACIÓN ]]&gt;=TODAY(),"En ejecución","")))</f>
        <v>Terminado</v>
      </c>
      <c r="AL315" s="60">
        <f>SUMIF([1]!COMPROMISOS_2024[[#All],[consecutivo]],Contrato[[#This Row],[RCP]],[1]!COMPROMISOS_2024[[#All],[Total pagado]])</f>
        <v>29453616</v>
      </c>
      <c r="AM315" s="61">
        <f>IFERROR(Contrato[[#This Row],[Pagos]]/Contrato[[#This Row],[VALOR CONTRATO]],0)</f>
        <v>1</v>
      </c>
      <c r="AN315" s="104">
        <f>+Contrato[[#This Row],[VALOR CONTRATO]]-Contrato[[#This Row],[Pagos]]</f>
        <v>0</v>
      </c>
      <c r="AO315" s="54" cm="1">
        <f t="array" ref="AO315">_xlfn.XLOOKUP(Contrato[[#This Row],[DOCUMENTO ]],[1]!PERSONAL_ACTIVO_2024[[#All],[Documento identidad]],[1]!PERSONAL_ACTIVO_2024[[#All],[Mail ]],0,0)</f>
        <v>0</v>
      </c>
      <c r="AP315" s="54" cm="1">
        <f t="array" ref="AP315">_xlfn.XLOOKUP(Contrato[[#This Row],[DOCUMENTO]],[1]!PERSONAL_ACTIVO_2024[[#All],[Documento identidad]],[1]!PERSONAL_ACTIVO_2024[[#All],[Mail ]],0,0)</f>
        <v>0</v>
      </c>
      <c r="AQ315" s="54" cm="1">
        <f t="array" ref="AQ315">IF(ISBLANK(Contrato[[#This Row],[DEPENDENCIA ]]),0,IFERROR(_xlfn.XLOOKUP(Contrato[[#This Row],[DEPENDENCIA ]],[1]!PERSONAL_ACTIVO_2024[[#All],[Dependencia]],[1]!PERSONAL_ACTIVO_2024[[#All],[Mail ]],0,0),0))</f>
        <v>0</v>
      </c>
    </row>
    <row r="316" spans="1:43" s="54" customFormat="1" ht="34.5" customHeight="1" x14ac:dyDescent="0.25">
      <c r="A316" s="54">
        <v>1170</v>
      </c>
      <c r="B316" s="26">
        <v>252</v>
      </c>
      <c r="C316" s="28" t="s">
        <v>951</v>
      </c>
      <c r="D316" s="81" t="s">
        <v>123</v>
      </c>
      <c r="E316" s="105" t="s">
        <v>45</v>
      </c>
      <c r="F316" s="29" t="s">
        <v>142</v>
      </c>
      <c r="G316" s="146" t="s">
        <v>950</v>
      </c>
      <c r="H316" s="130">
        <v>80195539</v>
      </c>
      <c r="I316" s="147">
        <v>4908936</v>
      </c>
      <c r="J316" s="95">
        <v>11290553</v>
      </c>
      <c r="L316" s="96" t="s">
        <v>724</v>
      </c>
      <c r="M316" s="97" t="s">
        <v>125</v>
      </c>
      <c r="N316" s="98" t="str" cm="1">
        <f t="array" ref="N316">_xlfn.XLOOKUP(Contrato[[#This Row],[SUPERVISOR TITULAR]],[1]!PERSONAL_ACTIVO_2024[[#All],[Nombre completo]],[1]!PERSONAL_ACTIVO_2024[[#All],[Documento identidad]],"",0)</f>
        <v/>
      </c>
      <c r="O316" s="97" t="s">
        <v>226</v>
      </c>
      <c r="P316" s="99" t="str" cm="1">
        <f t="array" ref="P316">_xlfn.XLOOKUP(Contrato[[#This Row],[SUPERVISOR SUPLENTE ]],[1]!PERSONAL_ACTIVO_2024[[#All],[Nombre completo]],[1]!PERSONAL_ACTIVO_2024[[#All],[Documento identidad]],"",0)</f>
        <v/>
      </c>
      <c r="Q316" s="100">
        <v>978</v>
      </c>
      <c r="R316" s="42" t="str" cm="1">
        <f t="array" ref="R316">_xlfn.XLOOKUP(Contrato[[#This Row],[CDP]],[1]!DISPONIBILIDADES_2024[[#All],[consecutivo]],[1]!DISPONIBILIDADES_2024[[#All],[fecha_aprobacion]],"",0)</f>
        <v>24/09/2024 9:19</v>
      </c>
      <c r="S316" s="43">
        <f>SUMIF([1]!DISPONIBILIDADES_2024[[#All],[consecutivo]],Contrato[[#This Row],[CDP]],[1]!DISPONIBILIDADES_2024[[#All],[valor_total_rubro]])</f>
        <v>0</v>
      </c>
      <c r="T316" s="44" cm="1">
        <f t="array" ref="T316">_xlfn.XLOOKUP(Contrato[[#This Row],[CONTRATO]]&amp;Contrato[[#This Row],[CDP]],[1]!Corr_Contr_CDP[[#All],[CONTRATO-CDP]],[1]!Corr_Contr_CDP[[#All],[CRP]],_xlfn.XLOOKUP(Contrato[[#This Row],[CDP]],[1]!COMPROMISOS_2024[[#All],[disponibilidad]],[1]!COMPROMISOS_2024[[#All],[consecutivo]],"",0),0)</f>
        <v>10242</v>
      </c>
      <c r="U316" s="45" t="str" cm="1">
        <f t="array" ref="U316">+_xlfn.XLOOKUP(Contrato[[#This Row],[RCP]],[1]!COMPROMISOS_2024[[#All],[consecutivo]],[1]!COMPROMISOS_2024[[#All],[fecha_aprobacion]],"",0)</f>
        <v>9/10/2024 13:37</v>
      </c>
      <c r="V316" s="46">
        <f>SUMIF([1]!COMPROMISOS_2024[[#All],[consecutivo]],Contrato[[#This Row],[RCP]],[1]!COMPROMISOS_2024[[#All],[valor_total]])</f>
        <v>11290553</v>
      </c>
      <c r="W316" s="47">
        <v>45572</v>
      </c>
      <c r="X316" s="47" t="s">
        <v>379</v>
      </c>
      <c r="Y316" s="48">
        <v>45574</v>
      </c>
      <c r="Z316" s="49">
        <v>45643</v>
      </c>
      <c r="AA316" s="109"/>
      <c r="AB316" s="91" t="s">
        <v>952</v>
      </c>
      <c r="AC316" s="30"/>
      <c r="AD316" s="103"/>
      <c r="AF316" s="55" t="str">
        <f>TEXT(LEFT(Contrato[[#This Row],[CONTRATO]],3),"0")</f>
        <v>252</v>
      </c>
      <c r="AG316" s="55" t="str">
        <f>IF(LEN(Contrato[[#This Row],[Contrato2]])=3,Contrato[[#This Row],[Contrato2]],TEXT(Contrato[[#This Row],[Contrato2]],"000"))</f>
        <v>252</v>
      </c>
      <c r="AH316" s="56">
        <f ca="1">IFERROR(_xlfn.DAYS(Contrato[[#This Row],[Fecha Proyectada liquidación]],TODAY())/30,"")</f>
        <v>1.6666666666666667</v>
      </c>
      <c r="AI316" s="57">
        <f>+Contrato[[#This Row],[FECHA TERMINACIÓN ]]+120</f>
        <v>45763</v>
      </c>
      <c r="AK316" s="59" t="str">
        <f ca="1">IF(Contrato[[#This Row],[FECHA TERMINACIÓN ]]&lt;TODAY(), "Terminado",IF(ISNUMBER(Contrato[[#This Row],[Fecha Real de liquiidación ]]),"Liquidado",IF(Contrato[[#This Row],[FECHA TERMINACIÓN ]]&gt;=TODAY(),"En ejecución","")))</f>
        <v>Terminado</v>
      </c>
      <c r="AL316" s="60">
        <f>SUMIF([1]!COMPROMISOS_2024[[#All],[consecutivo]],Contrato[[#This Row],[RCP]],[1]!COMPROMISOS_2024[[#All],[Total pagado]])</f>
        <v>11290553</v>
      </c>
      <c r="AM316" s="61">
        <f>IFERROR(Contrato[[#This Row],[Pagos]]/Contrato[[#This Row],[VALOR CONTRATO]],0)</f>
        <v>1</v>
      </c>
      <c r="AN316" s="104">
        <f>+Contrato[[#This Row],[VALOR CONTRATO]]-Contrato[[#This Row],[Pagos]]</f>
        <v>0</v>
      </c>
      <c r="AO316" s="54" cm="1">
        <f t="array" ref="AO316">_xlfn.XLOOKUP(Contrato[[#This Row],[DOCUMENTO ]],[1]!PERSONAL_ACTIVO_2024[[#All],[Documento identidad]],[1]!PERSONAL_ACTIVO_2024[[#All],[Mail ]],0,0)</f>
        <v>0</v>
      </c>
      <c r="AP316" s="54" cm="1">
        <f t="array" ref="AP316">_xlfn.XLOOKUP(Contrato[[#This Row],[DOCUMENTO]],[1]!PERSONAL_ACTIVO_2024[[#All],[Documento identidad]],[1]!PERSONAL_ACTIVO_2024[[#All],[Mail ]],0,0)</f>
        <v>0</v>
      </c>
      <c r="AQ316" s="54" cm="1">
        <f t="array" ref="AQ316">IF(ISBLANK(Contrato[[#This Row],[DEPENDENCIA ]]),0,IFERROR(_xlfn.XLOOKUP(Contrato[[#This Row],[DEPENDENCIA ]],[1]!PERSONAL_ACTIVO_2024[[#All],[Dependencia]],[1]!PERSONAL_ACTIVO_2024[[#All],[Mail ]],0,0),0))</f>
        <v>0</v>
      </c>
    </row>
    <row r="317" spans="1:43" s="54" customFormat="1" ht="34.5" customHeight="1" x14ac:dyDescent="0.25">
      <c r="A317" s="27">
        <v>595</v>
      </c>
      <c r="B317" s="26">
        <v>253</v>
      </c>
      <c r="C317" s="28" t="s">
        <v>953</v>
      </c>
      <c r="D317" s="81" t="s">
        <v>123</v>
      </c>
      <c r="E317" s="64" t="s">
        <v>111</v>
      </c>
      <c r="F317" s="114" t="s">
        <v>142</v>
      </c>
      <c r="G317" s="146" t="s">
        <v>954</v>
      </c>
      <c r="H317" s="130">
        <v>98778700</v>
      </c>
      <c r="I317" s="147">
        <v>3952382</v>
      </c>
      <c r="J317" s="148">
        <v>23714292</v>
      </c>
      <c r="K317" s="69" t="s">
        <v>48</v>
      </c>
      <c r="L317" s="96" t="s">
        <v>906</v>
      </c>
      <c r="M317" s="97" t="s">
        <v>218</v>
      </c>
      <c r="N317" s="98" cm="1">
        <f t="array" ref="N317">_xlfn.XLOOKUP(Contrato[[#This Row],[SUPERVISOR TITULAR]],[1]!PERSONAL_ACTIVO_2024[[#All],[Nombre completo]],[1]!PERSONAL_ACTIVO_2024[[#All],[Documento identidad]],"",0)</f>
        <v>98556206</v>
      </c>
      <c r="O317" s="97" t="s">
        <v>222</v>
      </c>
      <c r="P317" s="99" cm="1">
        <f t="array" ref="P317">_xlfn.XLOOKUP(Contrato[[#This Row],[SUPERVISOR SUPLENTE ]],[1]!PERSONAL_ACTIVO_2024[[#All],[Nombre completo]],[1]!PERSONAL_ACTIVO_2024[[#All],[Documento identidad]],"",0)</f>
        <v>10267189</v>
      </c>
      <c r="Q317" s="100">
        <v>347</v>
      </c>
      <c r="R317" s="42" t="str" cm="1">
        <f t="array" ref="R317">_xlfn.XLOOKUP(Contrato[[#This Row],[CDP]],[1]!DISPONIBILIDADES_2024[[#All],[consecutivo]],[1]!DISPONIBILIDADES_2024[[#All],[fecha_aprobacion]],"",0)</f>
        <v>15/03/2024 15:11</v>
      </c>
      <c r="S317" s="43">
        <f>SUMIF([1]!DISPONIBILIDADES_2024[[#All],[consecutivo]],Contrato[[#This Row],[CDP]],[1]!DISPONIBILIDADES_2024[[#All],[valor_total_rubro]])</f>
        <v>0</v>
      </c>
      <c r="T317" s="44" cm="1">
        <f t="array" ref="T317">_xlfn.XLOOKUP(Contrato[[#This Row],[CONTRATO]]&amp;Contrato[[#This Row],[CDP]],[1]!Corr_Contr_CDP[[#All],[CONTRATO-CDP]],[1]!Corr_Contr_CDP[[#All],[CRP]],_xlfn.XLOOKUP(Contrato[[#This Row],[CDP]],[1]!COMPROMISOS_2024[[#All],[disponibilidad]],[1]!COMPROMISOS_2024[[#All],[consecutivo]],"",0),0)</f>
        <v>2365</v>
      </c>
      <c r="U317" s="45" t="str" cm="1">
        <f t="array" ref="U317">+_xlfn.XLOOKUP(Contrato[[#This Row],[RCP]],[1]!COMPROMISOS_2024[[#All],[consecutivo]],[1]!COMPROMISOS_2024[[#All],[fecha_aprobacion]],"",0)</f>
        <v>9/04/2024 18:22</v>
      </c>
      <c r="V317" s="46">
        <f>SUMIF([1]!COMPROMISOS_2024[[#All],[consecutivo]],Contrato[[#This Row],[RCP]],[1]!COMPROMISOS_2024[[#All],[valor_total]])</f>
        <v>23714292</v>
      </c>
      <c r="W317" s="47">
        <v>45390</v>
      </c>
      <c r="X317" s="47" t="s">
        <v>379</v>
      </c>
      <c r="Y317" s="48">
        <v>45391</v>
      </c>
      <c r="Z317" s="49">
        <v>45573</v>
      </c>
      <c r="AA317" s="101" t="s">
        <v>930</v>
      </c>
      <c r="AB317" s="91" t="s">
        <v>293</v>
      </c>
      <c r="AC317" s="91"/>
      <c r="AD317" s="103">
        <v>202000004183</v>
      </c>
      <c r="AE317" s="54" t="s">
        <v>75</v>
      </c>
      <c r="AF317" s="55" t="str">
        <f>TEXT(LEFT(Contrato[[#This Row],[CONTRATO]],3),"0")</f>
        <v>253</v>
      </c>
      <c r="AG317" s="55" t="str">
        <f>IF(LEN(Contrato[[#This Row],[Contrato2]])=3,Contrato[[#This Row],[Contrato2]],TEXT(Contrato[[#This Row],[Contrato2]],"000"))</f>
        <v>253</v>
      </c>
      <c r="AH317" s="56">
        <f ca="1">IFERROR(_xlfn.DAYS(Contrato[[#This Row],[Fecha Proyectada liquidación]],TODAY())/30,"")</f>
        <v>-0.66666666666666663</v>
      </c>
      <c r="AI317" s="57">
        <f>+Contrato[[#This Row],[FECHA TERMINACIÓN ]]+120</f>
        <v>45693</v>
      </c>
      <c r="AK317" s="59" t="str">
        <f ca="1">IF(Contrato[[#This Row],[FECHA TERMINACIÓN ]]&lt;TODAY(), "Terminado",IF(ISNUMBER(Contrato[[#This Row],[Fecha Real de liquiidación ]]),"Liquidado",IF(Contrato[[#This Row],[FECHA TERMINACIÓN ]]&gt;=TODAY(),"En ejecución","")))</f>
        <v>Terminado</v>
      </c>
      <c r="AL317" s="60">
        <f>SUMIF([1]!COMPROMISOS_2024[[#All],[consecutivo]],Contrato[[#This Row],[RCP]],[1]!COMPROMISOS_2024[[#All],[Total pagado]])</f>
        <v>23714292</v>
      </c>
      <c r="AM317" s="61">
        <f>IFERROR(Contrato[[#This Row],[Pagos]]/Contrato[[#This Row],[VALOR CONTRATO]],0)</f>
        <v>1</v>
      </c>
      <c r="AN317" s="104">
        <f>+Contrato[[#This Row],[VALOR CONTRATO]]-Contrato[[#This Row],[Pagos]]</f>
        <v>0</v>
      </c>
      <c r="AO317" s="54" t="str" cm="1">
        <f t="array" ref="AO317">_xlfn.XLOOKUP(Contrato[[#This Row],[DOCUMENTO ]],[1]!PERSONAL_ACTIVO_2024[[#All],[Documento identidad]],[1]!PERSONAL_ACTIVO_2024[[#All],[Mail ]],0,0)</f>
        <v>ahiguitae@indeportesantioquia.gov.co</v>
      </c>
      <c r="AP317" s="54" t="str" cm="1">
        <f t="array" ref="AP317">_xlfn.XLOOKUP(Contrato[[#This Row],[DOCUMENTO]],[1]!PERSONAL_ACTIVO_2024[[#All],[Documento identidad]],[1]!PERSONAL_ACTIVO_2024[[#All],[Mail ]],0,0)</f>
        <v>hveleza@indeportesantioquia.gov.co</v>
      </c>
      <c r="AQ317" s="54" cm="1">
        <f t="array" ref="AQ317">IF(ISBLANK(Contrato[[#This Row],[DEPENDENCIA ]]),0,IFERROR(_xlfn.XLOOKUP(Contrato[[#This Row],[DEPENDENCIA ]],[1]!PERSONAL_ACTIVO_2024[[#All],[Dependencia]],[1]!PERSONAL_ACTIVO_2024[[#All],[Mail ]],0,0),0))</f>
        <v>0</v>
      </c>
    </row>
    <row r="318" spans="1:43" s="54" customFormat="1" ht="34.5" customHeight="1" x14ac:dyDescent="0.25">
      <c r="A318" s="54">
        <v>1171</v>
      </c>
      <c r="B318" s="26">
        <v>253</v>
      </c>
      <c r="C318" s="28" t="s">
        <v>955</v>
      </c>
      <c r="D318" s="81" t="s">
        <v>123</v>
      </c>
      <c r="E318" s="105" t="s">
        <v>45</v>
      </c>
      <c r="F318" s="29" t="s">
        <v>142</v>
      </c>
      <c r="G318" s="146" t="s">
        <v>954</v>
      </c>
      <c r="H318" s="130">
        <v>98778700</v>
      </c>
      <c r="I318" s="147">
        <v>3952382</v>
      </c>
      <c r="J318" s="95">
        <v>9090479</v>
      </c>
      <c r="L318" s="96" t="s">
        <v>724</v>
      </c>
      <c r="M318" s="97" t="s">
        <v>218</v>
      </c>
      <c r="N318" s="98" cm="1">
        <f t="array" ref="N318">_xlfn.XLOOKUP(Contrato[[#This Row],[SUPERVISOR TITULAR]],[1]!PERSONAL_ACTIVO_2024[[#All],[Nombre completo]],[1]!PERSONAL_ACTIVO_2024[[#All],[Documento identidad]],"",0)</f>
        <v>98556206</v>
      </c>
      <c r="O318" s="97" t="s">
        <v>222</v>
      </c>
      <c r="P318" s="99" cm="1">
        <f t="array" ref="P318">_xlfn.XLOOKUP(Contrato[[#This Row],[SUPERVISOR SUPLENTE ]],[1]!PERSONAL_ACTIVO_2024[[#All],[Nombre completo]],[1]!PERSONAL_ACTIVO_2024[[#All],[Documento identidad]],"",0)</f>
        <v>10267189</v>
      </c>
      <c r="Q318" s="100">
        <v>980</v>
      </c>
      <c r="R318" s="42" t="str" cm="1">
        <f t="array" ref="R318">_xlfn.XLOOKUP(Contrato[[#This Row],[CDP]],[1]!DISPONIBILIDADES_2024[[#All],[consecutivo]],[1]!DISPONIBILIDADES_2024[[#All],[fecha_aprobacion]],"",0)</f>
        <v>24/09/2024 9:25</v>
      </c>
      <c r="S318" s="43">
        <f>SUMIF([1]!DISPONIBILIDADES_2024[[#All],[consecutivo]],Contrato[[#This Row],[CDP]],[1]!DISPONIBILIDADES_2024[[#All],[valor_total_rubro]])</f>
        <v>0</v>
      </c>
      <c r="T318" s="44" cm="1">
        <f t="array" ref="T318">_xlfn.XLOOKUP(Contrato[[#This Row],[CONTRATO]]&amp;Contrato[[#This Row],[CDP]],[1]!Corr_Contr_CDP[[#All],[CONTRATO-CDP]],[1]!Corr_Contr_CDP[[#All],[CRP]],_xlfn.XLOOKUP(Contrato[[#This Row],[CDP]],[1]!COMPROMISOS_2024[[#All],[disponibilidad]],[1]!COMPROMISOS_2024[[#All],[consecutivo]],"",0),0)</f>
        <v>10240</v>
      </c>
      <c r="U318" s="45" t="str" cm="1">
        <f t="array" ref="U318">+_xlfn.XLOOKUP(Contrato[[#This Row],[RCP]],[1]!COMPROMISOS_2024[[#All],[consecutivo]],[1]!COMPROMISOS_2024[[#All],[fecha_aprobacion]],"",0)</f>
        <v>9/10/2024 13:32</v>
      </c>
      <c r="V318" s="46">
        <f>SUMIF([1]!COMPROMISOS_2024[[#All],[consecutivo]],Contrato[[#This Row],[RCP]],[1]!COMPROMISOS_2024[[#All],[valor_total]])</f>
        <v>9090479</v>
      </c>
      <c r="W318" s="47">
        <v>45572</v>
      </c>
      <c r="X318" s="47" t="s">
        <v>379</v>
      </c>
      <c r="Y318" s="48">
        <v>45574</v>
      </c>
      <c r="Z318" s="49">
        <v>45643</v>
      </c>
      <c r="AA318" s="109"/>
      <c r="AB318" s="91" t="s">
        <v>932</v>
      </c>
      <c r="AC318" s="30"/>
      <c r="AD318" s="103"/>
      <c r="AF318" s="55" t="str">
        <f>TEXT(LEFT(Contrato[[#This Row],[CONTRATO]],3),"0")</f>
        <v>253</v>
      </c>
      <c r="AG318" s="55" t="str">
        <f>IF(LEN(Contrato[[#This Row],[Contrato2]])=3,Contrato[[#This Row],[Contrato2]],TEXT(Contrato[[#This Row],[Contrato2]],"000"))</f>
        <v>253</v>
      </c>
      <c r="AH318" s="56">
        <f ca="1">IFERROR(_xlfn.DAYS(Contrato[[#This Row],[Fecha Proyectada liquidación]],TODAY())/30,"")</f>
        <v>1.6666666666666667</v>
      </c>
      <c r="AI318" s="57">
        <f>+Contrato[[#This Row],[FECHA TERMINACIÓN ]]+120</f>
        <v>45763</v>
      </c>
      <c r="AK318" s="59" t="str">
        <f ca="1">IF(Contrato[[#This Row],[FECHA TERMINACIÓN ]]&lt;TODAY(), "Terminado",IF(ISNUMBER(Contrato[[#This Row],[Fecha Real de liquiidación ]]),"Liquidado",IF(Contrato[[#This Row],[FECHA TERMINACIÓN ]]&gt;=TODAY(),"En ejecución","")))</f>
        <v>Terminado</v>
      </c>
      <c r="AL318" s="60">
        <f>SUMIF([1]!COMPROMISOS_2024[[#All],[consecutivo]],Contrato[[#This Row],[RCP]],[1]!COMPROMISOS_2024[[#All],[Total pagado]])</f>
        <v>9090479</v>
      </c>
      <c r="AM318" s="61">
        <f>IFERROR(Contrato[[#This Row],[Pagos]]/Contrato[[#This Row],[VALOR CONTRATO]],0)</f>
        <v>1</v>
      </c>
      <c r="AN318" s="104">
        <f>+Contrato[[#This Row],[VALOR CONTRATO]]-Contrato[[#This Row],[Pagos]]</f>
        <v>0</v>
      </c>
      <c r="AO318" s="54" t="str" cm="1">
        <f t="array" ref="AO318">_xlfn.XLOOKUP(Contrato[[#This Row],[DOCUMENTO ]],[1]!PERSONAL_ACTIVO_2024[[#All],[Documento identidad]],[1]!PERSONAL_ACTIVO_2024[[#All],[Mail ]],0,0)</f>
        <v>ahiguitae@indeportesantioquia.gov.co</v>
      </c>
      <c r="AP318" s="54" t="str" cm="1">
        <f t="array" ref="AP318">_xlfn.XLOOKUP(Contrato[[#This Row],[DOCUMENTO]],[1]!PERSONAL_ACTIVO_2024[[#All],[Documento identidad]],[1]!PERSONAL_ACTIVO_2024[[#All],[Mail ]],0,0)</f>
        <v>hveleza@indeportesantioquia.gov.co</v>
      </c>
      <c r="AQ318" s="54" cm="1">
        <f t="array" ref="AQ318">IF(ISBLANK(Contrato[[#This Row],[DEPENDENCIA ]]),0,IFERROR(_xlfn.XLOOKUP(Contrato[[#This Row],[DEPENDENCIA ]],[1]!PERSONAL_ACTIVO_2024[[#All],[Dependencia]],[1]!PERSONAL_ACTIVO_2024[[#All],[Mail ]],0,0),0))</f>
        <v>0</v>
      </c>
    </row>
    <row r="319" spans="1:43" s="54" customFormat="1" ht="34.5" customHeight="1" x14ac:dyDescent="0.25">
      <c r="A319" s="27">
        <v>596</v>
      </c>
      <c r="B319" s="26">
        <v>254</v>
      </c>
      <c r="C319" s="28" t="s">
        <v>956</v>
      </c>
      <c r="D319" s="81" t="s">
        <v>123</v>
      </c>
      <c r="E319" s="64" t="s">
        <v>111</v>
      </c>
      <c r="F319" s="114" t="s">
        <v>142</v>
      </c>
      <c r="G319" s="146" t="s">
        <v>957</v>
      </c>
      <c r="H319" s="130">
        <v>1017246519</v>
      </c>
      <c r="I319" s="147">
        <v>2574842</v>
      </c>
      <c r="J319" s="148">
        <v>15449052</v>
      </c>
      <c r="K319" s="69" t="s">
        <v>48</v>
      </c>
      <c r="L319" s="96" t="s">
        <v>906</v>
      </c>
      <c r="M319" s="97" t="s">
        <v>218</v>
      </c>
      <c r="N319" s="98" cm="1">
        <f t="array" ref="N319">_xlfn.XLOOKUP(Contrato[[#This Row],[SUPERVISOR TITULAR]],[1]!PERSONAL_ACTIVO_2024[[#All],[Nombre completo]],[1]!PERSONAL_ACTIVO_2024[[#All],[Documento identidad]],"",0)</f>
        <v>98556206</v>
      </c>
      <c r="O319" s="97" t="s">
        <v>222</v>
      </c>
      <c r="P319" s="99" cm="1">
        <f t="array" ref="P319">_xlfn.XLOOKUP(Contrato[[#This Row],[SUPERVISOR SUPLENTE ]],[1]!PERSONAL_ACTIVO_2024[[#All],[Nombre completo]],[1]!PERSONAL_ACTIVO_2024[[#All],[Documento identidad]],"",0)</f>
        <v>10267189</v>
      </c>
      <c r="Q319" s="100">
        <v>318</v>
      </c>
      <c r="R319" s="42" t="str" cm="1">
        <f t="array" ref="R319">_xlfn.XLOOKUP(Contrato[[#This Row],[CDP]],[1]!DISPONIBILIDADES_2024[[#All],[consecutivo]],[1]!DISPONIBILIDADES_2024[[#All],[fecha_aprobacion]],"",0)</f>
        <v>13/03/2024 15:31</v>
      </c>
      <c r="S319" s="43">
        <f>SUMIF([1]!DISPONIBILIDADES_2024[[#All],[consecutivo]],Contrato[[#This Row],[CDP]],[1]!DISPONIBILIDADES_2024[[#All],[valor_total_rubro]])</f>
        <v>0</v>
      </c>
      <c r="T319" s="44" cm="1">
        <f t="array" ref="T319">_xlfn.XLOOKUP(Contrato[[#This Row],[CONTRATO]]&amp;Contrato[[#This Row],[CDP]],[1]!Corr_Contr_CDP[[#All],[CONTRATO-CDP]],[1]!Corr_Contr_CDP[[#All],[CRP]],_xlfn.XLOOKUP(Contrato[[#This Row],[CDP]],[1]!COMPROMISOS_2024[[#All],[disponibilidad]],[1]!COMPROMISOS_2024[[#All],[consecutivo]],"",0),0)</f>
        <v>2353</v>
      </c>
      <c r="U319" s="45" t="str" cm="1">
        <f t="array" ref="U319">+_xlfn.XLOOKUP(Contrato[[#This Row],[RCP]],[1]!COMPROMISOS_2024[[#All],[consecutivo]],[1]!COMPROMISOS_2024[[#All],[fecha_aprobacion]],"",0)</f>
        <v>9/04/2024 17:26</v>
      </c>
      <c r="V319" s="46">
        <f>SUMIF([1]!COMPROMISOS_2024[[#All],[consecutivo]],Contrato[[#This Row],[RCP]],[1]!COMPROMISOS_2024[[#All],[valor_total]])</f>
        <v>15449052</v>
      </c>
      <c r="W319" s="47">
        <v>45390</v>
      </c>
      <c r="X319" s="47" t="s">
        <v>379</v>
      </c>
      <c r="Y319" s="48">
        <v>45391</v>
      </c>
      <c r="Z319" s="49">
        <v>45573</v>
      </c>
      <c r="AA319" s="123" t="s">
        <v>930</v>
      </c>
      <c r="AB319" s="91" t="s">
        <v>293</v>
      </c>
      <c r="AC319" s="91"/>
      <c r="AD319" s="103">
        <v>202000004184</v>
      </c>
      <c r="AE319" s="54" t="s">
        <v>75</v>
      </c>
      <c r="AF319" s="55" t="str">
        <f>TEXT(LEFT(Contrato[[#This Row],[CONTRATO]],3),"0")</f>
        <v>254</v>
      </c>
      <c r="AG319" s="55" t="str">
        <f>IF(LEN(Contrato[[#This Row],[Contrato2]])=3,Contrato[[#This Row],[Contrato2]],TEXT(Contrato[[#This Row],[Contrato2]],"000"))</f>
        <v>254</v>
      </c>
      <c r="AH319" s="56">
        <f ca="1">IFERROR(_xlfn.DAYS(Contrato[[#This Row],[Fecha Proyectada liquidación]],TODAY())/30,"")</f>
        <v>-0.66666666666666663</v>
      </c>
      <c r="AI319" s="57">
        <f>+Contrato[[#This Row],[FECHA TERMINACIÓN ]]+120</f>
        <v>45693</v>
      </c>
      <c r="AK319" s="59" t="str">
        <f ca="1">IF(Contrato[[#This Row],[FECHA TERMINACIÓN ]]&lt;TODAY(), "Terminado",IF(ISNUMBER(Contrato[[#This Row],[Fecha Real de liquiidación ]]),"Liquidado",IF(Contrato[[#This Row],[FECHA TERMINACIÓN ]]&gt;=TODAY(),"En ejecución","")))</f>
        <v>Terminado</v>
      </c>
      <c r="AL319" s="60">
        <f>SUMIF([1]!COMPROMISOS_2024[[#All],[consecutivo]],Contrato[[#This Row],[RCP]],[1]!COMPROMISOS_2024[[#All],[Total pagado]])</f>
        <v>15449052</v>
      </c>
      <c r="AM319" s="61">
        <f>IFERROR(Contrato[[#This Row],[Pagos]]/Contrato[[#This Row],[VALOR CONTRATO]],0)</f>
        <v>1</v>
      </c>
      <c r="AN319" s="104">
        <f>+Contrato[[#This Row],[VALOR CONTRATO]]-Contrato[[#This Row],[Pagos]]</f>
        <v>0</v>
      </c>
      <c r="AO319" s="54" t="str" cm="1">
        <f t="array" ref="AO319">_xlfn.XLOOKUP(Contrato[[#This Row],[DOCUMENTO ]],[1]!PERSONAL_ACTIVO_2024[[#All],[Documento identidad]],[1]!PERSONAL_ACTIVO_2024[[#All],[Mail ]],0,0)</f>
        <v>ahiguitae@indeportesantioquia.gov.co</v>
      </c>
      <c r="AP319" s="54" t="str" cm="1">
        <f t="array" ref="AP319">_xlfn.XLOOKUP(Contrato[[#This Row],[DOCUMENTO]],[1]!PERSONAL_ACTIVO_2024[[#All],[Documento identidad]],[1]!PERSONAL_ACTIVO_2024[[#All],[Mail ]],0,0)</f>
        <v>hveleza@indeportesantioquia.gov.co</v>
      </c>
      <c r="AQ319" s="54" cm="1">
        <f t="array" ref="AQ319">IF(ISBLANK(Contrato[[#This Row],[DEPENDENCIA ]]),0,IFERROR(_xlfn.XLOOKUP(Contrato[[#This Row],[DEPENDENCIA ]],[1]!PERSONAL_ACTIVO_2024[[#All],[Dependencia]],[1]!PERSONAL_ACTIVO_2024[[#All],[Mail ]],0,0),0))</f>
        <v>0</v>
      </c>
    </row>
    <row r="320" spans="1:43" s="54" customFormat="1" ht="34.5" customHeight="1" x14ac:dyDescent="0.25">
      <c r="A320" s="54">
        <v>1172</v>
      </c>
      <c r="B320" s="26">
        <v>254</v>
      </c>
      <c r="C320" s="28" t="s">
        <v>958</v>
      </c>
      <c r="D320" s="81" t="s">
        <v>123</v>
      </c>
      <c r="E320" s="105" t="s">
        <v>45</v>
      </c>
      <c r="F320" s="29" t="s">
        <v>142</v>
      </c>
      <c r="G320" s="146" t="s">
        <v>957</v>
      </c>
      <c r="H320" s="130">
        <v>1017246519</v>
      </c>
      <c r="I320" s="147">
        <v>2574842</v>
      </c>
      <c r="J320" s="95">
        <v>5922137</v>
      </c>
      <c r="L320" s="96" t="s">
        <v>724</v>
      </c>
      <c r="M320" s="97" t="s">
        <v>218</v>
      </c>
      <c r="N320" s="98" cm="1">
        <f t="array" ref="N320">_xlfn.XLOOKUP(Contrato[[#This Row],[SUPERVISOR TITULAR]],[1]!PERSONAL_ACTIVO_2024[[#All],[Nombre completo]],[1]!PERSONAL_ACTIVO_2024[[#All],[Documento identidad]],"",0)</f>
        <v>98556206</v>
      </c>
      <c r="O320" s="97" t="s">
        <v>222</v>
      </c>
      <c r="P320" s="99" cm="1">
        <f t="array" ref="P320">_xlfn.XLOOKUP(Contrato[[#This Row],[SUPERVISOR SUPLENTE ]],[1]!PERSONAL_ACTIVO_2024[[#All],[Nombre completo]],[1]!PERSONAL_ACTIVO_2024[[#All],[Documento identidad]],"",0)</f>
        <v>10267189</v>
      </c>
      <c r="Q320" s="100">
        <v>981</v>
      </c>
      <c r="R320" s="42" t="str" cm="1">
        <f t="array" ref="R320">_xlfn.XLOOKUP(Contrato[[#This Row],[CDP]],[1]!DISPONIBILIDADES_2024[[#All],[consecutivo]],[1]!DISPONIBILIDADES_2024[[#All],[fecha_aprobacion]],"",0)</f>
        <v>24/09/2024 9:25</v>
      </c>
      <c r="S320" s="43">
        <f>SUMIF([1]!DISPONIBILIDADES_2024[[#All],[consecutivo]],Contrato[[#This Row],[CDP]],[1]!DISPONIBILIDADES_2024[[#All],[valor_total_rubro]])</f>
        <v>0</v>
      </c>
      <c r="T320" s="44" cm="1">
        <f t="array" ref="T320">_xlfn.XLOOKUP(Contrato[[#This Row],[CONTRATO]]&amp;Contrato[[#This Row],[CDP]],[1]!Corr_Contr_CDP[[#All],[CONTRATO-CDP]],[1]!Corr_Contr_CDP[[#All],[CRP]],_xlfn.XLOOKUP(Contrato[[#This Row],[CDP]],[1]!COMPROMISOS_2024[[#All],[disponibilidad]],[1]!COMPROMISOS_2024[[#All],[consecutivo]],"",0),0)</f>
        <v>10224</v>
      </c>
      <c r="U320" s="45" t="str" cm="1">
        <f t="array" ref="U320">+_xlfn.XLOOKUP(Contrato[[#This Row],[RCP]],[1]!COMPROMISOS_2024[[#All],[consecutivo]],[1]!COMPROMISOS_2024[[#All],[fecha_aprobacion]],"",0)</f>
        <v>8/10/2024 17:38</v>
      </c>
      <c r="V320" s="46">
        <f>SUMIF([1]!COMPROMISOS_2024[[#All],[consecutivo]],Contrato[[#This Row],[RCP]],[1]!COMPROMISOS_2024[[#All],[valor_total]])</f>
        <v>5922137</v>
      </c>
      <c r="W320" s="47">
        <v>45572</v>
      </c>
      <c r="X320" s="47" t="s">
        <v>379</v>
      </c>
      <c r="Y320" s="48">
        <v>45574</v>
      </c>
      <c r="Z320" s="49">
        <v>45643</v>
      </c>
      <c r="AA320" s="223"/>
      <c r="AB320" s="91" t="s">
        <v>932</v>
      </c>
      <c r="AC320" s="30"/>
      <c r="AD320" s="103"/>
      <c r="AF320" s="55" t="str">
        <f>TEXT(LEFT(Contrato[[#This Row],[CONTRATO]],3),"0")</f>
        <v>254</v>
      </c>
      <c r="AG320" s="55" t="str">
        <f>IF(LEN(Contrato[[#This Row],[Contrato2]])=3,Contrato[[#This Row],[Contrato2]],TEXT(Contrato[[#This Row],[Contrato2]],"000"))</f>
        <v>254</v>
      </c>
      <c r="AH320" s="56">
        <f ca="1">IFERROR(_xlfn.DAYS(Contrato[[#This Row],[Fecha Proyectada liquidación]],TODAY())/30,"")</f>
        <v>1.6666666666666667</v>
      </c>
      <c r="AI320" s="57">
        <f>+Contrato[[#This Row],[FECHA TERMINACIÓN ]]+120</f>
        <v>45763</v>
      </c>
      <c r="AK320" s="59" t="str">
        <f ca="1">IF(Contrato[[#This Row],[FECHA TERMINACIÓN ]]&lt;TODAY(), "Terminado",IF(ISNUMBER(Contrato[[#This Row],[Fecha Real de liquiidación ]]),"Liquidado",IF(Contrato[[#This Row],[FECHA TERMINACIÓN ]]&gt;=TODAY(),"En ejecución","")))</f>
        <v>Terminado</v>
      </c>
      <c r="AL320" s="60">
        <f>SUMIF([1]!COMPROMISOS_2024[[#All],[consecutivo]],Contrato[[#This Row],[RCP]],[1]!COMPROMISOS_2024[[#All],[Total pagado]])</f>
        <v>5922137</v>
      </c>
      <c r="AM320" s="61">
        <f>IFERROR(Contrato[[#This Row],[Pagos]]/Contrato[[#This Row],[VALOR CONTRATO]],0)</f>
        <v>1</v>
      </c>
      <c r="AN320" s="104">
        <f>+Contrato[[#This Row],[VALOR CONTRATO]]-Contrato[[#This Row],[Pagos]]</f>
        <v>0</v>
      </c>
      <c r="AO320" s="54" t="str" cm="1">
        <f t="array" ref="AO320">_xlfn.XLOOKUP(Contrato[[#This Row],[DOCUMENTO ]],[1]!PERSONAL_ACTIVO_2024[[#All],[Documento identidad]],[1]!PERSONAL_ACTIVO_2024[[#All],[Mail ]],0,0)</f>
        <v>ahiguitae@indeportesantioquia.gov.co</v>
      </c>
      <c r="AP320" s="54" t="str" cm="1">
        <f t="array" ref="AP320">_xlfn.XLOOKUP(Contrato[[#This Row],[DOCUMENTO]],[1]!PERSONAL_ACTIVO_2024[[#All],[Documento identidad]],[1]!PERSONAL_ACTIVO_2024[[#All],[Mail ]],0,0)</f>
        <v>hveleza@indeportesantioquia.gov.co</v>
      </c>
      <c r="AQ320" s="54" cm="1">
        <f t="array" ref="AQ320">IF(ISBLANK(Contrato[[#This Row],[DEPENDENCIA ]]),0,IFERROR(_xlfn.XLOOKUP(Contrato[[#This Row],[DEPENDENCIA ]],[1]!PERSONAL_ACTIVO_2024[[#All],[Dependencia]],[1]!PERSONAL_ACTIVO_2024[[#All],[Mail ]],0,0),0))</f>
        <v>0</v>
      </c>
    </row>
    <row r="321" spans="1:43" s="54" customFormat="1" ht="34.5" customHeight="1" x14ac:dyDescent="0.25">
      <c r="A321" s="27">
        <v>597</v>
      </c>
      <c r="B321" s="26">
        <v>255</v>
      </c>
      <c r="C321" s="28" t="s">
        <v>959</v>
      </c>
      <c r="D321" s="81" t="s">
        <v>123</v>
      </c>
      <c r="E321" s="64" t="s">
        <v>111</v>
      </c>
      <c r="F321" s="114" t="s">
        <v>142</v>
      </c>
      <c r="G321" s="146" t="s">
        <v>960</v>
      </c>
      <c r="H321" s="130">
        <v>71374824</v>
      </c>
      <c r="I321" s="147">
        <v>3952382</v>
      </c>
      <c r="J321" s="148">
        <v>23714292</v>
      </c>
      <c r="K321" s="69" t="s">
        <v>48</v>
      </c>
      <c r="L321" s="96" t="s">
        <v>906</v>
      </c>
      <c r="M321" s="97" t="s">
        <v>218</v>
      </c>
      <c r="N321" s="98" cm="1">
        <f t="array" ref="N321">_xlfn.XLOOKUP(Contrato[[#This Row],[SUPERVISOR TITULAR]],[1]!PERSONAL_ACTIVO_2024[[#All],[Nombre completo]],[1]!PERSONAL_ACTIVO_2024[[#All],[Documento identidad]],"",0)</f>
        <v>98556206</v>
      </c>
      <c r="O321" s="97" t="s">
        <v>222</v>
      </c>
      <c r="P321" s="99" cm="1">
        <f t="array" ref="P321">_xlfn.XLOOKUP(Contrato[[#This Row],[SUPERVISOR SUPLENTE ]],[1]!PERSONAL_ACTIVO_2024[[#All],[Nombre completo]],[1]!PERSONAL_ACTIVO_2024[[#All],[Documento identidad]],"",0)</f>
        <v>10267189</v>
      </c>
      <c r="Q321" s="100">
        <v>319</v>
      </c>
      <c r="R321" s="42" t="str" cm="1">
        <f t="array" ref="R321">_xlfn.XLOOKUP(Contrato[[#This Row],[CDP]],[1]!DISPONIBILIDADES_2024[[#All],[consecutivo]],[1]!DISPONIBILIDADES_2024[[#All],[fecha_aprobacion]],"",0)</f>
        <v>13/03/2024 15:33</v>
      </c>
      <c r="S321" s="43">
        <f>SUMIF([1]!DISPONIBILIDADES_2024[[#All],[consecutivo]],Contrato[[#This Row],[CDP]],[1]!DISPONIBILIDADES_2024[[#All],[valor_total_rubro]])</f>
        <v>0</v>
      </c>
      <c r="T321" s="44" cm="1">
        <f t="array" ref="T321">_xlfn.XLOOKUP(Contrato[[#This Row],[CONTRATO]]&amp;Contrato[[#This Row],[CDP]],[1]!Corr_Contr_CDP[[#All],[CONTRATO-CDP]],[1]!Corr_Contr_CDP[[#All],[CRP]],_xlfn.XLOOKUP(Contrato[[#This Row],[CDP]],[1]!COMPROMISOS_2024[[#All],[disponibilidad]],[1]!COMPROMISOS_2024[[#All],[consecutivo]],"",0),0)</f>
        <v>2351</v>
      </c>
      <c r="U321" s="45" t="str" cm="1">
        <f t="array" ref="U321">+_xlfn.XLOOKUP(Contrato[[#This Row],[RCP]],[1]!COMPROMISOS_2024[[#All],[consecutivo]],[1]!COMPROMISOS_2024[[#All],[fecha_aprobacion]],"",0)</f>
        <v>9/04/2024 16:10</v>
      </c>
      <c r="V321" s="46">
        <f>SUMIF([1]!COMPROMISOS_2024[[#All],[consecutivo]],Contrato[[#This Row],[RCP]],[1]!COMPROMISOS_2024[[#All],[valor_total]])</f>
        <v>23714292</v>
      </c>
      <c r="W321" s="47">
        <v>45390</v>
      </c>
      <c r="X321" s="47" t="s">
        <v>379</v>
      </c>
      <c r="Y321" s="48">
        <v>45391</v>
      </c>
      <c r="Z321" s="49">
        <v>45573</v>
      </c>
      <c r="AA321" s="123" t="s">
        <v>930</v>
      </c>
      <c r="AB321" s="91" t="s">
        <v>293</v>
      </c>
      <c r="AC321" s="91"/>
      <c r="AD321" s="103">
        <v>202000004185</v>
      </c>
      <c r="AE321" s="54" t="s">
        <v>75</v>
      </c>
      <c r="AF321" s="55" t="str">
        <f>TEXT(LEFT(Contrato[[#This Row],[CONTRATO]],3),"0")</f>
        <v>255</v>
      </c>
      <c r="AG321" s="55" t="str">
        <f>IF(LEN(Contrato[[#This Row],[Contrato2]])=3,Contrato[[#This Row],[Contrato2]],TEXT(Contrato[[#This Row],[Contrato2]],"000"))</f>
        <v>255</v>
      </c>
      <c r="AH321" s="56">
        <f ca="1">IFERROR(_xlfn.DAYS(Contrato[[#This Row],[Fecha Proyectada liquidación]],TODAY())/30,"")</f>
        <v>-0.66666666666666663</v>
      </c>
      <c r="AI321" s="57">
        <f>+Contrato[[#This Row],[FECHA TERMINACIÓN ]]+120</f>
        <v>45693</v>
      </c>
      <c r="AK321" s="59" t="str">
        <f ca="1">IF(Contrato[[#This Row],[FECHA TERMINACIÓN ]]&lt;TODAY(), "Terminado",IF(ISNUMBER(Contrato[[#This Row],[Fecha Real de liquiidación ]]),"Liquidado",IF(Contrato[[#This Row],[FECHA TERMINACIÓN ]]&gt;=TODAY(),"En ejecución","")))</f>
        <v>Terminado</v>
      </c>
      <c r="AL321" s="60">
        <f>SUMIF([1]!COMPROMISOS_2024[[#All],[consecutivo]],Contrato[[#This Row],[RCP]],[1]!COMPROMISOS_2024[[#All],[Total pagado]])</f>
        <v>23714292</v>
      </c>
      <c r="AM321" s="61">
        <f>IFERROR(Contrato[[#This Row],[Pagos]]/Contrato[[#This Row],[VALOR CONTRATO]],0)</f>
        <v>1</v>
      </c>
      <c r="AN321" s="104">
        <f>+Contrato[[#This Row],[VALOR CONTRATO]]-Contrato[[#This Row],[Pagos]]</f>
        <v>0</v>
      </c>
      <c r="AO321" s="54" t="str" cm="1">
        <f t="array" ref="AO321">_xlfn.XLOOKUP(Contrato[[#This Row],[DOCUMENTO ]],[1]!PERSONAL_ACTIVO_2024[[#All],[Documento identidad]],[1]!PERSONAL_ACTIVO_2024[[#All],[Mail ]],0,0)</f>
        <v>ahiguitae@indeportesantioquia.gov.co</v>
      </c>
      <c r="AP321" s="54" t="str" cm="1">
        <f t="array" ref="AP321">_xlfn.XLOOKUP(Contrato[[#This Row],[DOCUMENTO]],[1]!PERSONAL_ACTIVO_2024[[#All],[Documento identidad]],[1]!PERSONAL_ACTIVO_2024[[#All],[Mail ]],0,0)</f>
        <v>hveleza@indeportesantioquia.gov.co</v>
      </c>
      <c r="AQ321" s="54" cm="1">
        <f t="array" ref="AQ321">IF(ISBLANK(Contrato[[#This Row],[DEPENDENCIA ]]),0,IFERROR(_xlfn.XLOOKUP(Contrato[[#This Row],[DEPENDENCIA ]],[1]!PERSONAL_ACTIVO_2024[[#All],[Dependencia]],[1]!PERSONAL_ACTIVO_2024[[#All],[Mail ]],0,0),0))</f>
        <v>0</v>
      </c>
    </row>
    <row r="322" spans="1:43" s="54" customFormat="1" ht="34.5" customHeight="1" x14ac:dyDescent="0.25">
      <c r="A322" s="248">
        <v>1173</v>
      </c>
      <c r="B322" s="249">
        <v>255</v>
      </c>
      <c r="C322" s="250" t="s">
        <v>961</v>
      </c>
      <c r="D322" s="251" t="s">
        <v>123</v>
      </c>
      <c r="E322" s="105" t="s">
        <v>45</v>
      </c>
      <c r="F322" s="29" t="s">
        <v>142</v>
      </c>
      <c r="G322" s="146" t="s">
        <v>960</v>
      </c>
      <c r="H322" s="130">
        <v>71374824</v>
      </c>
      <c r="I322" s="147">
        <v>3952382</v>
      </c>
      <c r="J322" s="95">
        <v>9090479</v>
      </c>
      <c r="L322" s="96" t="s">
        <v>724</v>
      </c>
      <c r="M322" s="97" t="s">
        <v>218</v>
      </c>
      <c r="N322" s="98" cm="1">
        <f t="array" ref="N322">_xlfn.XLOOKUP(Contrato[[#This Row],[SUPERVISOR TITULAR]],[1]!PERSONAL_ACTIVO_2024[[#All],[Nombre completo]],[1]!PERSONAL_ACTIVO_2024[[#All],[Documento identidad]],"",0)</f>
        <v>98556206</v>
      </c>
      <c r="O322" s="97" t="s">
        <v>222</v>
      </c>
      <c r="P322" s="99" cm="1">
        <f t="array" ref="P322">_xlfn.XLOOKUP(Contrato[[#This Row],[SUPERVISOR SUPLENTE ]],[1]!PERSONAL_ACTIVO_2024[[#All],[Nombre completo]],[1]!PERSONAL_ACTIVO_2024[[#All],[Documento identidad]],"",0)</f>
        <v>10267189</v>
      </c>
      <c r="Q322" s="100">
        <v>979</v>
      </c>
      <c r="R322" s="42" t="str" cm="1">
        <f t="array" ref="R322">_xlfn.XLOOKUP(Contrato[[#This Row],[CDP]],[1]!DISPONIBILIDADES_2024[[#All],[consecutivo]],[1]!DISPONIBILIDADES_2024[[#All],[fecha_aprobacion]],"",0)</f>
        <v>24/09/2024 9:21</v>
      </c>
      <c r="S322" s="43">
        <f>SUMIF([1]!DISPONIBILIDADES_2024[[#All],[consecutivo]],Contrato[[#This Row],[CDP]],[1]!DISPONIBILIDADES_2024[[#All],[valor_total_rubro]])</f>
        <v>0</v>
      </c>
      <c r="T322" s="44" cm="1">
        <f t="array" ref="T322">_xlfn.XLOOKUP(Contrato[[#This Row],[CONTRATO]]&amp;Contrato[[#This Row],[CDP]],[1]!Corr_Contr_CDP[[#All],[CONTRATO-CDP]],[1]!Corr_Contr_CDP[[#All],[CRP]],_xlfn.XLOOKUP(Contrato[[#This Row],[CDP]],[1]!COMPROMISOS_2024[[#All],[disponibilidad]],[1]!COMPROMISOS_2024[[#All],[consecutivo]],"",0),0)</f>
        <v>10213</v>
      </c>
      <c r="U322" s="45" t="str" cm="1">
        <f t="array" ref="U322">+_xlfn.XLOOKUP(Contrato[[#This Row],[RCP]],[1]!COMPROMISOS_2024[[#All],[consecutivo]],[1]!COMPROMISOS_2024[[#All],[fecha_aprobacion]],"",0)</f>
        <v>8/10/2024 15:47</v>
      </c>
      <c r="V322" s="46">
        <f>SUMIF([1]!COMPROMISOS_2024[[#All],[consecutivo]],Contrato[[#This Row],[RCP]],[1]!COMPROMISOS_2024[[#All],[valor_total]])</f>
        <v>9090479</v>
      </c>
      <c r="W322" s="47">
        <v>45572</v>
      </c>
      <c r="X322" s="47" t="s">
        <v>379</v>
      </c>
      <c r="Y322" s="48">
        <v>45574</v>
      </c>
      <c r="Z322" s="49">
        <v>45643</v>
      </c>
      <c r="AA322" s="223"/>
      <c r="AB322" s="91" t="s">
        <v>932</v>
      </c>
      <c r="AC322" s="30"/>
      <c r="AD322" s="103"/>
      <c r="AF322" s="55" t="str">
        <f>TEXT(LEFT(Contrato[[#This Row],[CONTRATO]],3),"0")</f>
        <v>255</v>
      </c>
      <c r="AG322" s="55" t="str">
        <f>IF(LEN(Contrato[[#This Row],[Contrato2]])=3,Contrato[[#This Row],[Contrato2]],TEXT(Contrato[[#This Row],[Contrato2]],"000"))</f>
        <v>255</v>
      </c>
      <c r="AH322" s="56">
        <f ca="1">IFERROR(_xlfn.DAYS(Contrato[[#This Row],[Fecha Proyectada liquidación]],TODAY())/30,"")</f>
        <v>1.6666666666666667</v>
      </c>
      <c r="AI322" s="57">
        <f>+Contrato[[#This Row],[FECHA TERMINACIÓN ]]+120</f>
        <v>45763</v>
      </c>
      <c r="AK322" s="59" t="str">
        <f ca="1">IF(Contrato[[#This Row],[FECHA TERMINACIÓN ]]&lt;TODAY(), "Terminado",IF(ISNUMBER(Contrato[[#This Row],[Fecha Real de liquiidación ]]),"Liquidado",IF(Contrato[[#This Row],[FECHA TERMINACIÓN ]]&gt;=TODAY(),"En ejecución","")))</f>
        <v>Terminado</v>
      </c>
      <c r="AL322" s="60">
        <f>SUMIF([1]!COMPROMISOS_2024[[#All],[consecutivo]],Contrato[[#This Row],[RCP]],[1]!COMPROMISOS_2024[[#All],[Total pagado]])</f>
        <v>9090479</v>
      </c>
      <c r="AM322" s="61">
        <f>IFERROR(Contrato[[#This Row],[Pagos]]/Contrato[[#This Row],[VALOR CONTRATO]],0)</f>
        <v>1</v>
      </c>
      <c r="AN322" s="104">
        <f>+Contrato[[#This Row],[VALOR CONTRATO]]-Contrato[[#This Row],[Pagos]]</f>
        <v>0</v>
      </c>
      <c r="AO322" s="54" t="str" cm="1">
        <f t="array" ref="AO322">_xlfn.XLOOKUP(Contrato[[#This Row],[DOCUMENTO ]],[1]!PERSONAL_ACTIVO_2024[[#All],[Documento identidad]],[1]!PERSONAL_ACTIVO_2024[[#All],[Mail ]],0,0)</f>
        <v>ahiguitae@indeportesantioquia.gov.co</v>
      </c>
      <c r="AP322" s="54" t="str" cm="1">
        <f t="array" ref="AP322">_xlfn.XLOOKUP(Contrato[[#This Row],[DOCUMENTO]],[1]!PERSONAL_ACTIVO_2024[[#All],[Documento identidad]],[1]!PERSONAL_ACTIVO_2024[[#All],[Mail ]],0,0)</f>
        <v>hveleza@indeportesantioquia.gov.co</v>
      </c>
      <c r="AQ322" s="54" cm="1">
        <f t="array" ref="AQ322">IF(ISBLANK(Contrato[[#This Row],[DEPENDENCIA ]]),0,IFERROR(_xlfn.XLOOKUP(Contrato[[#This Row],[DEPENDENCIA ]],[1]!PERSONAL_ACTIVO_2024[[#All],[Dependencia]],[1]!PERSONAL_ACTIVO_2024[[#All],[Mail ]],0,0),0))</f>
        <v>0</v>
      </c>
    </row>
    <row r="323" spans="1:43" s="54" customFormat="1" ht="34.5" customHeight="1" x14ac:dyDescent="0.25">
      <c r="A323" s="27">
        <v>598</v>
      </c>
      <c r="B323" s="26">
        <v>256</v>
      </c>
      <c r="C323" s="28" t="s">
        <v>962</v>
      </c>
      <c r="D323" s="81" t="s">
        <v>123</v>
      </c>
      <c r="E323" s="64" t="s">
        <v>111</v>
      </c>
      <c r="F323" s="114" t="s">
        <v>142</v>
      </c>
      <c r="G323" s="146" t="s">
        <v>963</v>
      </c>
      <c r="H323" s="130">
        <v>1017207409</v>
      </c>
      <c r="I323" s="147">
        <v>2574842</v>
      </c>
      <c r="J323" s="148">
        <v>15449052</v>
      </c>
      <c r="K323" s="69" t="s">
        <v>48</v>
      </c>
      <c r="L323" s="96" t="s">
        <v>906</v>
      </c>
      <c r="M323" s="97" t="s">
        <v>218</v>
      </c>
      <c r="N323" s="98" cm="1">
        <f t="array" ref="N323">_xlfn.XLOOKUP(Contrato[[#This Row],[SUPERVISOR TITULAR]],[1]!PERSONAL_ACTIVO_2024[[#All],[Nombre completo]],[1]!PERSONAL_ACTIVO_2024[[#All],[Documento identidad]],"",0)</f>
        <v>98556206</v>
      </c>
      <c r="O323" s="97" t="s">
        <v>222</v>
      </c>
      <c r="P323" s="99" cm="1">
        <f t="array" ref="P323">_xlfn.XLOOKUP(Contrato[[#This Row],[SUPERVISOR SUPLENTE ]],[1]!PERSONAL_ACTIVO_2024[[#All],[Nombre completo]],[1]!PERSONAL_ACTIVO_2024[[#All],[Documento identidad]],"",0)</f>
        <v>10267189</v>
      </c>
      <c r="Q323" s="100">
        <v>348</v>
      </c>
      <c r="R323" s="42" t="str" cm="1">
        <f t="array" ref="R323">_xlfn.XLOOKUP(Contrato[[#This Row],[CDP]],[1]!DISPONIBILIDADES_2024[[#All],[consecutivo]],[1]!DISPONIBILIDADES_2024[[#All],[fecha_aprobacion]],"",0)</f>
        <v>15/03/2024 15:11</v>
      </c>
      <c r="S323" s="43">
        <f>SUMIF([1]!DISPONIBILIDADES_2024[[#All],[consecutivo]],Contrato[[#This Row],[CDP]],[1]!DISPONIBILIDADES_2024[[#All],[valor_total_rubro]])</f>
        <v>0</v>
      </c>
      <c r="T323" s="44" cm="1">
        <f t="array" ref="T323">_xlfn.XLOOKUP(Contrato[[#This Row],[CONTRATO]]&amp;Contrato[[#This Row],[CDP]],[1]!Corr_Contr_CDP[[#All],[CONTRATO-CDP]],[1]!Corr_Contr_CDP[[#All],[CRP]],_xlfn.XLOOKUP(Contrato[[#This Row],[CDP]],[1]!COMPROMISOS_2024[[#All],[disponibilidad]],[1]!COMPROMISOS_2024[[#All],[consecutivo]],"",0),0)</f>
        <v>2350</v>
      </c>
      <c r="U323" s="45" t="str" cm="1">
        <f t="array" ref="U323">+_xlfn.XLOOKUP(Contrato[[#This Row],[RCP]],[1]!COMPROMISOS_2024[[#All],[consecutivo]],[1]!COMPROMISOS_2024[[#All],[fecha_aprobacion]],"",0)</f>
        <v>9/04/2024 16:07</v>
      </c>
      <c r="V323" s="46">
        <f>SUMIF([1]!COMPROMISOS_2024[[#All],[consecutivo]],Contrato[[#This Row],[RCP]],[1]!COMPROMISOS_2024[[#All],[valor_total]])</f>
        <v>15449052</v>
      </c>
      <c r="W323" s="47">
        <v>45391</v>
      </c>
      <c r="X323" s="47" t="s">
        <v>379</v>
      </c>
      <c r="Y323" s="48">
        <v>45391</v>
      </c>
      <c r="Z323" s="49">
        <v>45573</v>
      </c>
      <c r="AA323" s="123" t="s">
        <v>930</v>
      </c>
      <c r="AB323" s="91" t="s">
        <v>293</v>
      </c>
      <c r="AC323" s="91"/>
      <c r="AD323" s="103">
        <v>202000004186</v>
      </c>
      <c r="AE323" s="54" t="s">
        <v>75</v>
      </c>
      <c r="AF323" s="55" t="str">
        <f>TEXT(LEFT(Contrato[[#This Row],[CONTRATO]],3),"0")</f>
        <v>256</v>
      </c>
      <c r="AG323" s="55" t="str">
        <f>IF(LEN(Contrato[[#This Row],[Contrato2]])=3,Contrato[[#This Row],[Contrato2]],TEXT(Contrato[[#This Row],[Contrato2]],"000"))</f>
        <v>256</v>
      </c>
      <c r="AH323" s="56">
        <f ca="1">IFERROR(_xlfn.DAYS(Contrato[[#This Row],[Fecha Proyectada liquidación]],TODAY())/30,"")</f>
        <v>-0.66666666666666663</v>
      </c>
      <c r="AI323" s="57">
        <f>+Contrato[[#This Row],[FECHA TERMINACIÓN ]]+120</f>
        <v>45693</v>
      </c>
      <c r="AK323" s="59" t="str">
        <f ca="1">IF(Contrato[[#This Row],[FECHA TERMINACIÓN ]]&lt;TODAY(), "Terminado",IF(ISNUMBER(Contrato[[#This Row],[Fecha Real de liquiidación ]]),"Liquidado",IF(Contrato[[#This Row],[FECHA TERMINACIÓN ]]&gt;=TODAY(),"En ejecución","")))</f>
        <v>Terminado</v>
      </c>
      <c r="AL323" s="60">
        <f>SUMIF([1]!COMPROMISOS_2024[[#All],[consecutivo]],Contrato[[#This Row],[RCP]],[1]!COMPROMISOS_2024[[#All],[Total pagado]])</f>
        <v>15449052</v>
      </c>
      <c r="AM323" s="61">
        <f>IFERROR(Contrato[[#This Row],[Pagos]]/Contrato[[#This Row],[VALOR CONTRATO]],0)</f>
        <v>1</v>
      </c>
      <c r="AN323" s="104">
        <f>+Contrato[[#This Row],[VALOR CONTRATO]]-Contrato[[#This Row],[Pagos]]</f>
        <v>0</v>
      </c>
      <c r="AO323" s="54" t="str" cm="1">
        <f t="array" ref="AO323">_xlfn.XLOOKUP(Contrato[[#This Row],[DOCUMENTO ]],[1]!PERSONAL_ACTIVO_2024[[#All],[Documento identidad]],[1]!PERSONAL_ACTIVO_2024[[#All],[Mail ]],0,0)</f>
        <v>ahiguitae@indeportesantioquia.gov.co</v>
      </c>
      <c r="AP323" s="54" t="str" cm="1">
        <f t="array" ref="AP323">_xlfn.XLOOKUP(Contrato[[#This Row],[DOCUMENTO]],[1]!PERSONAL_ACTIVO_2024[[#All],[Documento identidad]],[1]!PERSONAL_ACTIVO_2024[[#All],[Mail ]],0,0)</f>
        <v>hveleza@indeportesantioquia.gov.co</v>
      </c>
      <c r="AQ323" s="54" cm="1">
        <f t="array" ref="AQ323">IF(ISBLANK(Contrato[[#This Row],[DEPENDENCIA ]]),0,IFERROR(_xlfn.XLOOKUP(Contrato[[#This Row],[DEPENDENCIA ]],[1]!PERSONAL_ACTIVO_2024[[#All],[Dependencia]],[1]!PERSONAL_ACTIVO_2024[[#All],[Mail ]],0,0),0))</f>
        <v>0</v>
      </c>
    </row>
    <row r="324" spans="1:43" s="54" customFormat="1" ht="34.5" customHeight="1" x14ac:dyDescent="0.25">
      <c r="A324" s="54">
        <v>1174</v>
      </c>
      <c r="B324" s="26">
        <v>256</v>
      </c>
      <c r="C324" s="28" t="s">
        <v>964</v>
      </c>
      <c r="D324" s="81" t="s">
        <v>123</v>
      </c>
      <c r="E324" s="105" t="s">
        <v>45</v>
      </c>
      <c r="F324" s="29" t="s">
        <v>142</v>
      </c>
      <c r="G324" s="146" t="s">
        <v>963</v>
      </c>
      <c r="H324" s="130">
        <v>1017207409</v>
      </c>
      <c r="I324" s="147">
        <v>2574842</v>
      </c>
      <c r="J324" s="95">
        <v>5922137</v>
      </c>
      <c r="L324" s="96" t="s">
        <v>724</v>
      </c>
      <c r="M324" s="97" t="s">
        <v>218</v>
      </c>
      <c r="N324" s="98" cm="1">
        <f t="array" ref="N324">_xlfn.XLOOKUP(Contrato[[#This Row],[SUPERVISOR TITULAR]],[1]!PERSONAL_ACTIVO_2024[[#All],[Nombre completo]],[1]!PERSONAL_ACTIVO_2024[[#All],[Documento identidad]],"",0)</f>
        <v>98556206</v>
      </c>
      <c r="O324" s="97" t="s">
        <v>222</v>
      </c>
      <c r="P324" s="99" cm="1">
        <f t="array" ref="P324">_xlfn.XLOOKUP(Contrato[[#This Row],[SUPERVISOR SUPLENTE ]],[1]!PERSONAL_ACTIVO_2024[[#All],[Nombre completo]],[1]!PERSONAL_ACTIVO_2024[[#All],[Documento identidad]],"",0)</f>
        <v>10267189</v>
      </c>
      <c r="Q324" s="100">
        <v>986</v>
      </c>
      <c r="R324" s="42" t="str" cm="1">
        <f t="array" ref="R324">_xlfn.XLOOKUP(Contrato[[#This Row],[CDP]],[1]!DISPONIBILIDADES_2024[[#All],[consecutivo]],[1]!DISPONIBILIDADES_2024[[#All],[fecha_aprobacion]],"",0)</f>
        <v>24/09/2024 9:35</v>
      </c>
      <c r="S324" s="43">
        <f>SUMIF([1]!DISPONIBILIDADES_2024[[#All],[consecutivo]],Contrato[[#This Row],[CDP]],[1]!DISPONIBILIDADES_2024[[#All],[valor_total_rubro]])</f>
        <v>0</v>
      </c>
      <c r="T324" s="44" cm="1">
        <f t="array" ref="T324">_xlfn.XLOOKUP(Contrato[[#This Row],[CONTRATO]]&amp;Contrato[[#This Row],[CDP]],[1]!Corr_Contr_CDP[[#All],[CONTRATO-CDP]],[1]!Corr_Contr_CDP[[#All],[CRP]],_xlfn.XLOOKUP(Contrato[[#This Row],[CDP]],[1]!COMPROMISOS_2024[[#All],[disponibilidad]],[1]!COMPROMISOS_2024[[#All],[consecutivo]],"",0),0)</f>
        <v>10228</v>
      </c>
      <c r="U324" s="45" t="str" cm="1">
        <f t="array" ref="U324">+_xlfn.XLOOKUP(Contrato[[#This Row],[RCP]],[1]!COMPROMISOS_2024[[#All],[consecutivo]],[1]!COMPROMISOS_2024[[#All],[fecha_aprobacion]],"",0)</f>
        <v>8/10/2024 20:59</v>
      </c>
      <c r="V324" s="46">
        <f>SUMIF([1]!COMPROMISOS_2024[[#All],[consecutivo]],Contrato[[#This Row],[RCP]],[1]!COMPROMISOS_2024[[#All],[valor_total]])</f>
        <v>5922137</v>
      </c>
      <c r="W324" s="47">
        <v>45572</v>
      </c>
      <c r="X324" s="47" t="s">
        <v>379</v>
      </c>
      <c r="Y324" s="48">
        <v>45574</v>
      </c>
      <c r="Z324" s="49">
        <v>45643</v>
      </c>
      <c r="AA324" s="223"/>
      <c r="AB324" s="91" t="s">
        <v>932</v>
      </c>
      <c r="AC324" s="30"/>
      <c r="AD324" s="103"/>
      <c r="AF324" s="55" t="str">
        <f>TEXT(LEFT(Contrato[[#This Row],[CONTRATO]],3),"0")</f>
        <v>256</v>
      </c>
      <c r="AG324" s="55" t="str">
        <f>IF(LEN(Contrato[[#This Row],[Contrato2]])=3,Contrato[[#This Row],[Contrato2]],TEXT(Contrato[[#This Row],[Contrato2]],"000"))</f>
        <v>256</v>
      </c>
      <c r="AH324" s="56">
        <f ca="1">IFERROR(_xlfn.DAYS(Contrato[[#This Row],[Fecha Proyectada liquidación]],TODAY())/30,"")</f>
        <v>1.6666666666666667</v>
      </c>
      <c r="AI324" s="57">
        <f>+Contrato[[#This Row],[FECHA TERMINACIÓN ]]+120</f>
        <v>45763</v>
      </c>
      <c r="AK324" s="59" t="str">
        <f ca="1">IF(Contrato[[#This Row],[FECHA TERMINACIÓN ]]&lt;TODAY(), "Terminado",IF(ISNUMBER(Contrato[[#This Row],[Fecha Real de liquiidación ]]),"Liquidado",IF(Contrato[[#This Row],[FECHA TERMINACIÓN ]]&gt;=TODAY(),"En ejecución","")))</f>
        <v>Terminado</v>
      </c>
      <c r="AL324" s="60">
        <f>SUMIF([1]!COMPROMISOS_2024[[#All],[consecutivo]],Contrato[[#This Row],[RCP]],[1]!COMPROMISOS_2024[[#All],[Total pagado]])</f>
        <v>5922137</v>
      </c>
      <c r="AM324" s="61">
        <f>IFERROR(Contrato[[#This Row],[Pagos]]/Contrato[[#This Row],[VALOR CONTRATO]],0)</f>
        <v>1</v>
      </c>
      <c r="AN324" s="104">
        <f>+Contrato[[#This Row],[VALOR CONTRATO]]-Contrato[[#This Row],[Pagos]]</f>
        <v>0</v>
      </c>
      <c r="AO324" s="54" t="str" cm="1">
        <f t="array" ref="AO324">_xlfn.XLOOKUP(Contrato[[#This Row],[DOCUMENTO ]],[1]!PERSONAL_ACTIVO_2024[[#All],[Documento identidad]],[1]!PERSONAL_ACTIVO_2024[[#All],[Mail ]],0,0)</f>
        <v>ahiguitae@indeportesantioquia.gov.co</v>
      </c>
      <c r="AP324" s="54" t="str" cm="1">
        <f t="array" ref="AP324">_xlfn.XLOOKUP(Contrato[[#This Row],[DOCUMENTO]],[1]!PERSONAL_ACTIVO_2024[[#All],[Documento identidad]],[1]!PERSONAL_ACTIVO_2024[[#All],[Mail ]],0,0)</f>
        <v>hveleza@indeportesantioquia.gov.co</v>
      </c>
      <c r="AQ324" s="54" cm="1">
        <f t="array" ref="AQ324">IF(ISBLANK(Contrato[[#This Row],[DEPENDENCIA ]]),0,IFERROR(_xlfn.XLOOKUP(Contrato[[#This Row],[DEPENDENCIA ]],[1]!PERSONAL_ACTIVO_2024[[#All],[Dependencia]],[1]!PERSONAL_ACTIVO_2024[[#All],[Mail ]],0,0),0))</f>
        <v>0</v>
      </c>
    </row>
    <row r="325" spans="1:43" s="54" customFormat="1" ht="34.5" customHeight="1" x14ac:dyDescent="0.25">
      <c r="A325" s="27">
        <v>599</v>
      </c>
      <c r="B325" s="26">
        <v>257</v>
      </c>
      <c r="C325" s="28" t="s">
        <v>965</v>
      </c>
      <c r="D325" s="81" t="s">
        <v>123</v>
      </c>
      <c r="E325" s="64" t="s">
        <v>111</v>
      </c>
      <c r="F325" s="114" t="s">
        <v>142</v>
      </c>
      <c r="G325" s="146" t="s">
        <v>966</v>
      </c>
      <c r="H325" s="130">
        <v>71277601</v>
      </c>
      <c r="I325" s="147">
        <v>2574842</v>
      </c>
      <c r="J325" s="148">
        <v>15449052</v>
      </c>
      <c r="K325" s="69" t="s">
        <v>48</v>
      </c>
      <c r="L325" s="96" t="s">
        <v>906</v>
      </c>
      <c r="M325" s="97" t="s">
        <v>218</v>
      </c>
      <c r="N325" s="98" cm="1">
        <f t="array" ref="N325">_xlfn.XLOOKUP(Contrato[[#This Row],[SUPERVISOR TITULAR]],[1]!PERSONAL_ACTIVO_2024[[#All],[Nombre completo]],[1]!PERSONAL_ACTIVO_2024[[#All],[Documento identidad]],"",0)</f>
        <v>98556206</v>
      </c>
      <c r="O325" s="97" t="s">
        <v>222</v>
      </c>
      <c r="P325" s="99" cm="1">
        <f t="array" ref="P325">_xlfn.XLOOKUP(Contrato[[#This Row],[SUPERVISOR SUPLENTE ]],[1]!PERSONAL_ACTIVO_2024[[#All],[Nombre completo]],[1]!PERSONAL_ACTIVO_2024[[#All],[Documento identidad]],"",0)</f>
        <v>10267189</v>
      </c>
      <c r="Q325" s="100">
        <v>342</v>
      </c>
      <c r="R325" s="42" t="str" cm="1">
        <f t="array" ref="R325">_xlfn.XLOOKUP(Contrato[[#This Row],[CDP]],[1]!DISPONIBILIDADES_2024[[#All],[consecutivo]],[1]!DISPONIBILIDADES_2024[[#All],[fecha_aprobacion]],"",0)</f>
        <v>15/03/2024 15:10</v>
      </c>
      <c r="S325" s="43">
        <f>SUMIF([1]!DISPONIBILIDADES_2024[[#All],[consecutivo]],Contrato[[#This Row],[CDP]],[1]!DISPONIBILIDADES_2024[[#All],[valor_total_rubro]])</f>
        <v>0</v>
      </c>
      <c r="T325" s="44" cm="1">
        <f t="array" ref="T325">_xlfn.XLOOKUP(Contrato[[#This Row],[CONTRATO]]&amp;Contrato[[#This Row],[CDP]],[1]!Corr_Contr_CDP[[#All],[CONTRATO-CDP]],[1]!Corr_Contr_CDP[[#All],[CRP]],_xlfn.XLOOKUP(Contrato[[#This Row],[CDP]],[1]!COMPROMISOS_2024[[#All],[disponibilidad]],[1]!COMPROMISOS_2024[[#All],[consecutivo]],"",0),0)</f>
        <v>2349</v>
      </c>
      <c r="U325" s="45" t="str" cm="1">
        <f t="array" ref="U325">+_xlfn.XLOOKUP(Contrato[[#This Row],[RCP]],[1]!COMPROMISOS_2024[[#All],[consecutivo]],[1]!COMPROMISOS_2024[[#All],[fecha_aprobacion]],"",0)</f>
        <v>9/04/2024 16:02</v>
      </c>
      <c r="V325" s="46">
        <f>SUMIF([1]!COMPROMISOS_2024[[#All],[consecutivo]],Contrato[[#This Row],[RCP]],[1]!COMPROMISOS_2024[[#All],[valor_total]])</f>
        <v>15449052</v>
      </c>
      <c r="W325" s="47">
        <v>45391</v>
      </c>
      <c r="X325" s="47" t="s">
        <v>379</v>
      </c>
      <c r="Y325" s="48">
        <v>45391</v>
      </c>
      <c r="Z325" s="49">
        <v>45573</v>
      </c>
      <c r="AA325" s="123" t="s">
        <v>930</v>
      </c>
      <c r="AB325" s="91" t="s">
        <v>293</v>
      </c>
      <c r="AC325" s="91"/>
      <c r="AD325" s="103">
        <v>202000004187</v>
      </c>
      <c r="AE325" s="54" t="s">
        <v>75</v>
      </c>
      <c r="AF325" s="55" t="str">
        <f>TEXT(LEFT(Contrato[[#This Row],[CONTRATO]],3),"0")</f>
        <v>257</v>
      </c>
      <c r="AG325" s="55" t="str">
        <f>IF(LEN(Contrato[[#This Row],[Contrato2]])=3,Contrato[[#This Row],[Contrato2]],TEXT(Contrato[[#This Row],[Contrato2]],"000"))</f>
        <v>257</v>
      </c>
      <c r="AH325" s="56">
        <f ca="1">IFERROR(_xlfn.DAYS(Contrato[[#This Row],[Fecha Proyectada liquidación]],TODAY())/30,"")</f>
        <v>-0.66666666666666663</v>
      </c>
      <c r="AI325" s="57">
        <f>+Contrato[[#This Row],[FECHA TERMINACIÓN ]]+120</f>
        <v>45693</v>
      </c>
      <c r="AK325" s="59" t="str">
        <f ca="1">IF(Contrato[[#This Row],[FECHA TERMINACIÓN ]]&lt;TODAY(), "Terminado",IF(ISNUMBER(Contrato[[#This Row],[Fecha Real de liquiidación ]]),"Liquidado",IF(Contrato[[#This Row],[FECHA TERMINACIÓN ]]&gt;=TODAY(),"En ejecución","")))</f>
        <v>Terminado</v>
      </c>
      <c r="AL325" s="60">
        <f>SUMIF([1]!COMPROMISOS_2024[[#All],[consecutivo]],Contrato[[#This Row],[RCP]],[1]!COMPROMISOS_2024[[#All],[Total pagado]])</f>
        <v>15449052</v>
      </c>
      <c r="AM325" s="61">
        <f>IFERROR(Contrato[[#This Row],[Pagos]]/Contrato[[#This Row],[VALOR CONTRATO]],0)</f>
        <v>1</v>
      </c>
      <c r="AN325" s="104">
        <f>+Contrato[[#This Row],[VALOR CONTRATO]]-Contrato[[#This Row],[Pagos]]</f>
        <v>0</v>
      </c>
      <c r="AO325" s="54" t="str" cm="1">
        <f t="array" ref="AO325">_xlfn.XLOOKUP(Contrato[[#This Row],[DOCUMENTO ]],[1]!PERSONAL_ACTIVO_2024[[#All],[Documento identidad]],[1]!PERSONAL_ACTIVO_2024[[#All],[Mail ]],0,0)</f>
        <v>ahiguitae@indeportesantioquia.gov.co</v>
      </c>
      <c r="AP325" s="54" t="str" cm="1">
        <f t="array" ref="AP325">_xlfn.XLOOKUP(Contrato[[#This Row],[DOCUMENTO]],[1]!PERSONAL_ACTIVO_2024[[#All],[Documento identidad]],[1]!PERSONAL_ACTIVO_2024[[#All],[Mail ]],0,0)</f>
        <v>hveleza@indeportesantioquia.gov.co</v>
      </c>
      <c r="AQ325" s="54" cm="1">
        <f t="array" ref="AQ325">IF(ISBLANK(Contrato[[#This Row],[DEPENDENCIA ]]),0,IFERROR(_xlfn.XLOOKUP(Contrato[[#This Row],[DEPENDENCIA ]],[1]!PERSONAL_ACTIVO_2024[[#All],[Dependencia]],[1]!PERSONAL_ACTIVO_2024[[#All],[Mail ]],0,0),0))</f>
        <v>0</v>
      </c>
    </row>
    <row r="326" spans="1:43" s="54" customFormat="1" ht="34.5" customHeight="1" x14ac:dyDescent="0.25">
      <c r="A326" s="54">
        <v>1175</v>
      </c>
      <c r="B326" s="26">
        <v>257</v>
      </c>
      <c r="C326" s="28" t="s">
        <v>967</v>
      </c>
      <c r="D326" s="81" t="s">
        <v>123</v>
      </c>
      <c r="E326" s="105" t="s">
        <v>45</v>
      </c>
      <c r="F326" s="29" t="s">
        <v>142</v>
      </c>
      <c r="G326" s="146" t="s">
        <v>966</v>
      </c>
      <c r="H326" s="130">
        <v>71277601</v>
      </c>
      <c r="I326" s="147">
        <v>2574842</v>
      </c>
      <c r="J326" s="95">
        <v>5922137</v>
      </c>
      <c r="L326" s="96" t="s">
        <v>724</v>
      </c>
      <c r="M326" s="97" t="s">
        <v>218</v>
      </c>
      <c r="N326" s="98" cm="1">
        <f t="array" ref="N326">_xlfn.XLOOKUP(Contrato[[#This Row],[SUPERVISOR TITULAR]],[1]!PERSONAL_ACTIVO_2024[[#All],[Nombre completo]],[1]!PERSONAL_ACTIVO_2024[[#All],[Documento identidad]],"",0)</f>
        <v>98556206</v>
      </c>
      <c r="O326" s="97" t="s">
        <v>222</v>
      </c>
      <c r="P326" s="99" cm="1">
        <f t="array" ref="P326">_xlfn.XLOOKUP(Contrato[[#This Row],[SUPERVISOR SUPLENTE ]],[1]!PERSONAL_ACTIVO_2024[[#All],[Nombre completo]],[1]!PERSONAL_ACTIVO_2024[[#All],[Documento identidad]],"",0)</f>
        <v>10267189</v>
      </c>
      <c r="Q326" s="100">
        <v>982</v>
      </c>
      <c r="R326" s="42" t="str" cm="1">
        <f t="array" ref="R326">_xlfn.XLOOKUP(Contrato[[#This Row],[CDP]],[1]!DISPONIBILIDADES_2024[[#All],[consecutivo]],[1]!DISPONIBILIDADES_2024[[#All],[fecha_aprobacion]],"",0)</f>
        <v>24/09/2024 9:28</v>
      </c>
      <c r="S326" s="43">
        <f>SUMIF([1]!DISPONIBILIDADES_2024[[#All],[consecutivo]],Contrato[[#This Row],[CDP]],[1]!DISPONIBILIDADES_2024[[#All],[valor_total_rubro]])</f>
        <v>0</v>
      </c>
      <c r="T326" s="44" cm="1">
        <f t="array" ref="T326">_xlfn.XLOOKUP(Contrato[[#This Row],[CONTRATO]]&amp;Contrato[[#This Row],[CDP]],[1]!Corr_Contr_CDP[[#All],[CONTRATO-CDP]],[1]!Corr_Contr_CDP[[#All],[CRP]],_xlfn.XLOOKUP(Contrato[[#This Row],[CDP]],[1]!COMPROMISOS_2024[[#All],[disponibilidad]],[1]!COMPROMISOS_2024[[#All],[consecutivo]],"",0),0)</f>
        <v>10229</v>
      </c>
      <c r="U326" s="45" t="str" cm="1">
        <f t="array" ref="U326">+_xlfn.XLOOKUP(Contrato[[#This Row],[RCP]],[1]!COMPROMISOS_2024[[#All],[consecutivo]],[1]!COMPROMISOS_2024[[#All],[fecha_aprobacion]],"",0)</f>
        <v>8/10/2024 21:05</v>
      </c>
      <c r="V326" s="46">
        <f>SUMIF([1]!COMPROMISOS_2024[[#All],[consecutivo]],Contrato[[#This Row],[RCP]],[1]!COMPROMISOS_2024[[#All],[valor_total]])</f>
        <v>5922137</v>
      </c>
      <c r="W326" s="47">
        <v>45572</v>
      </c>
      <c r="X326" s="47" t="s">
        <v>379</v>
      </c>
      <c r="Y326" s="48">
        <v>45574</v>
      </c>
      <c r="Z326" s="49">
        <v>45643</v>
      </c>
      <c r="AA326" s="223"/>
      <c r="AB326" s="91" t="s">
        <v>932</v>
      </c>
      <c r="AC326" s="30"/>
      <c r="AD326" s="103"/>
      <c r="AF326" s="55" t="str">
        <f>TEXT(LEFT(Contrato[[#This Row],[CONTRATO]],3),"0")</f>
        <v>257</v>
      </c>
      <c r="AG326" s="55" t="str">
        <f>IF(LEN(Contrato[[#This Row],[Contrato2]])=3,Contrato[[#This Row],[Contrato2]],TEXT(Contrato[[#This Row],[Contrato2]],"000"))</f>
        <v>257</v>
      </c>
      <c r="AH326" s="56">
        <f ca="1">IFERROR(_xlfn.DAYS(Contrato[[#This Row],[Fecha Proyectada liquidación]],TODAY())/30,"")</f>
        <v>1.6666666666666667</v>
      </c>
      <c r="AI326" s="57">
        <f>+Contrato[[#This Row],[FECHA TERMINACIÓN ]]+120</f>
        <v>45763</v>
      </c>
      <c r="AK326" s="59" t="str">
        <f ca="1">IF(Contrato[[#This Row],[FECHA TERMINACIÓN ]]&lt;TODAY(), "Terminado",IF(ISNUMBER(Contrato[[#This Row],[Fecha Real de liquiidación ]]),"Liquidado",IF(Contrato[[#This Row],[FECHA TERMINACIÓN ]]&gt;=TODAY(),"En ejecución","")))</f>
        <v>Terminado</v>
      </c>
      <c r="AL326" s="60">
        <f>SUMIF([1]!COMPROMISOS_2024[[#All],[consecutivo]],Contrato[[#This Row],[RCP]],[1]!COMPROMISOS_2024[[#All],[Total pagado]])</f>
        <v>5922137</v>
      </c>
      <c r="AM326" s="61">
        <f>IFERROR(Contrato[[#This Row],[Pagos]]/Contrato[[#This Row],[VALOR CONTRATO]],0)</f>
        <v>1</v>
      </c>
      <c r="AN326" s="104">
        <f>+Contrato[[#This Row],[VALOR CONTRATO]]-Contrato[[#This Row],[Pagos]]</f>
        <v>0</v>
      </c>
      <c r="AO326" s="54" t="str" cm="1">
        <f t="array" ref="AO326">_xlfn.XLOOKUP(Contrato[[#This Row],[DOCUMENTO ]],[1]!PERSONAL_ACTIVO_2024[[#All],[Documento identidad]],[1]!PERSONAL_ACTIVO_2024[[#All],[Mail ]],0,0)</f>
        <v>ahiguitae@indeportesantioquia.gov.co</v>
      </c>
      <c r="AP326" s="54" t="str" cm="1">
        <f t="array" ref="AP326">_xlfn.XLOOKUP(Contrato[[#This Row],[DOCUMENTO]],[1]!PERSONAL_ACTIVO_2024[[#All],[Documento identidad]],[1]!PERSONAL_ACTIVO_2024[[#All],[Mail ]],0,0)</f>
        <v>hveleza@indeportesantioquia.gov.co</v>
      </c>
      <c r="AQ326" s="54" cm="1">
        <f t="array" ref="AQ326">IF(ISBLANK(Contrato[[#This Row],[DEPENDENCIA ]]),0,IFERROR(_xlfn.XLOOKUP(Contrato[[#This Row],[DEPENDENCIA ]],[1]!PERSONAL_ACTIVO_2024[[#All],[Dependencia]],[1]!PERSONAL_ACTIVO_2024[[#All],[Mail ]],0,0),0))</f>
        <v>0</v>
      </c>
    </row>
    <row r="327" spans="1:43" s="54" customFormat="1" ht="34.5" customHeight="1" x14ac:dyDescent="0.25">
      <c r="A327" s="27">
        <v>600</v>
      </c>
      <c r="B327" s="26">
        <v>258</v>
      </c>
      <c r="C327" s="28" t="s">
        <v>968</v>
      </c>
      <c r="D327" s="81" t="s">
        <v>123</v>
      </c>
      <c r="E327" s="64" t="s">
        <v>111</v>
      </c>
      <c r="F327" s="114" t="s">
        <v>142</v>
      </c>
      <c r="G327" s="146" t="s">
        <v>969</v>
      </c>
      <c r="H327" s="130">
        <v>1037624083</v>
      </c>
      <c r="I327" s="147">
        <v>4908936</v>
      </c>
      <c r="J327" s="148">
        <v>29453616</v>
      </c>
      <c r="K327" s="69" t="s">
        <v>48</v>
      </c>
      <c r="L327" s="96" t="s">
        <v>906</v>
      </c>
      <c r="M327" s="97" t="s">
        <v>218</v>
      </c>
      <c r="N327" s="98" cm="1">
        <f t="array" ref="N327">_xlfn.XLOOKUP(Contrato[[#This Row],[SUPERVISOR TITULAR]],[1]!PERSONAL_ACTIVO_2024[[#All],[Nombre completo]],[1]!PERSONAL_ACTIVO_2024[[#All],[Documento identidad]],"",0)</f>
        <v>98556206</v>
      </c>
      <c r="O327" s="97" t="s">
        <v>222</v>
      </c>
      <c r="P327" s="99" cm="1">
        <f t="array" ref="P327">_xlfn.XLOOKUP(Contrato[[#This Row],[SUPERVISOR SUPLENTE ]],[1]!PERSONAL_ACTIVO_2024[[#All],[Nombre completo]],[1]!PERSONAL_ACTIVO_2024[[#All],[Documento identidad]],"",0)</f>
        <v>10267189</v>
      </c>
      <c r="Q327" s="100">
        <v>357</v>
      </c>
      <c r="R327" s="42" t="str" cm="1">
        <f t="array" ref="R327">_xlfn.XLOOKUP(Contrato[[#This Row],[CDP]],[1]!DISPONIBILIDADES_2024[[#All],[consecutivo]],[1]!DISPONIBILIDADES_2024[[#All],[fecha_aprobacion]],"",0)</f>
        <v>15/03/2024 15:11</v>
      </c>
      <c r="S327" s="43">
        <f>SUMIF([1]!DISPONIBILIDADES_2024[[#All],[consecutivo]],Contrato[[#This Row],[CDP]],[1]!DISPONIBILIDADES_2024[[#All],[valor_total_rubro]])</f>
        <v>0</v>
      </c>
      <c r="T327" s="44" cm="1">
        <f t="array" ref="T327">_xlfn.XLOOKUP(Contrato[[#This Row],[CONTRATO]]&amp;Contrato[[#This Row],[CDP]],[1]!Corr_Contr_CDP[[#All],[CONTRATO-CDP]],[1]!Corr_Contr_CDP[[#All],[CRP]],_xlfn.XLOOKUP(Contrato[[#This Row],[CDP]],[1]!COMPROMISOS_2024[[#All],[disponibilidad]],[1]!COMPROMISOS_2024[[#All],[consecutivo]],"",0),0)</f>
        <v>2355</v>
      </c>
      <c r="U327" s="45" t="str" cm="1">
        <f t="array" ref="U327">+_xlfn.XLOOKUP(Contrato[[#This Row],[RCP]],[1]!COMPROMISOS_2024[[#All],[consecutivo]],[1]!COMPROMISOS_2024[[#All],[fecha_aprobacion]],"",0)</f>
        <v>9/04/2024 17:33</v>
      </c>
      <c r="V327" s="46">
        <f>SUMIF([1]!COMPROMISOS_2024[[#All],[consecutivo]],Contrato[[#This Row],[RCP]],[1]!COMPROMISOS_2024[[#All],[valor_total]])</f>
        <v>29453616</v>
      </c>
      <c r="W327" s="47">
        <v>45391</v>
      </c>
      <c r="X327" s="47" t="s">
        <v>379</v>
      </c>
      <c r="Y327" s="48">
        <v>45391</v>
      </c>
      <c r="Z327" s="49">
        <v>45573</v>
      </c>
      <c r="AA327" s="123" t="s">
        <v>930</v>
      </c>
      <c r="AB327" s="91" t="s">
        <v>293</v>
      </c>
      <c r="AC327" s="91"/>
      <c r="AD327" s="103">
        <v>202000004188</v>
      </c>
      <c r="AE327" s="54" t="s">
        <v>75</v>
      </c>
      <c r="AF327" s="55" t="str">
        <f>TEXT(LEFT(Contrato[[#This Row],[CONTRATO]],3),"0")</f>
        <v>258</v>
      </c>
      <c r="AG327" s="55" t="str">
        <f>IF(LEN(Contrato[[#This Row],[Contrato2]])=3,Contrato[[#This Row],[Contrato2]],TEXT(Contrato[[#This Row],[Contrato2]],"000"))</f>
        <v>258</v>
      </c>
      <c r="AH327" s="56">
        <f ca="1">IFERROR(_xlfn.DAYS(Contrato[[#This Row],[Fecha Proyectada liquidación]],TODAY())/30,"")</f>
        <v>-0.66666666666666663</v>
      </c>
      <c r="AI327" s="57">
        <f>+Contrato[[#This Row],[FECHA TERMINACIÓN ]]+120</f>
        <v>45693</v>
      </c>
      <c r="AK327" s="59" t="str">
        <f ca="1">IF(Contrato[[#This Row],[FECHA TERMINACIÓN ]]&lt;TODAY(), "Terminado",IF(ISNUMBER(Contrato[[#This Row],[Fecha Real de liquiidación ]]),"Liquidado",IF(Contrato[[#This Row],[FECHA TERMINACIÓN ]]&gt;=TODAY(),"En ejecución","")))</f>
        <v>Terminado</v>
      </c>
      <c r="AL327" s="60">
        <f>SUMIF([1]!COMPROMISOS_2024[[#All],[consecutivo]],Contrato[[#This Row],[RCP]],[1]!COMPROMISOS_2024[[#All],[Total pagado]])</f>
        <v>29453616</v>
      </c>
      <c r="AM327" s="61">
        <f>IFERROR(Contrato[[#This Row],[Pagos]]/Contrato[[#This Row],[VALOR CONTRATO]],0)</f>
        <v>1</v>
      </c>
      <c r="AN327" s="104">
        <f>+Contrato[[#This Row],[VALOR CONTRATO]]-Contrato[[#This Row],[Pagos]]</f>
        <v>0</v>
      </c>
      <c r="AO327" s="54" t="str" cm="1">
        <f t="array" ref="AO327">_xlfn.XLOOKUP(Contrato[[#This Row],[DOCUMENTO ]],[1]!PERSONAL_ACTIVO_2024[[#All],[Documento identidad]],[1]!PERSONAL_ACTIVO_2024[[#All],[Mail ]],0,0)</f>
        <v>ahiguitae@indeportesantioquia.gov.co</v>
      </c>
      <c r="AP327" s="54" t="str" cm="1">
        <f t="array" ref="AP327">_xlfn.XLOOKUP(Contrato[[#This Row],[DOCUMENTO]],[1]!PERSONAL_ACTIVO_2024[[#All],[Documento identidad]],[1]!PERSONAL_ACTIVO_2024[[#All],[Mail ]],0,0)</f>
        <v>hveleza@indeportesantioquia.gov.co</v>
      </c>
      <c r="AQ327" s="54" cm="1">
        <f t="array" ref="AQ327">IF(ISBLANK(Contrato[[#This Row],[DEPENDENCIA ]]),0,IFERROR(_xlfn.XLOOKUP(Contrato[[#This Row],[DEPENDENCIA ]],[1]!PERSONAL_ACTIVO_2024[[#All],[Dependencia]],[1]!PERSONAL_ACTIVO_2024[[#All],[Mail ]],0,0),0))</f>
        <v>0</v>
      </c>
    </row>
    <row r="328" spans="1:43" s="54" customFormat="1" ht="34.5" customHeight="1" x14ac:dyDescent="0.25">
      <c r="A328" s="54">
        <v>1176</v>
      </c>
      <c r="B328" s="26">
        <v>258</v>
      </c>
      <c r="C328" s="28" t="s">
        <v>970</v>
      </c>
      <c r="D328" s="81" t="s">
        <v>123</v>
      </c>
      <c r="E328" s="105" t="s">
        <v>45</v>
      </c>
      <c r="F328" s="29" t="s">
        <v>142</v>
      </c>
      <c r="G328" s="146" t="s">
        <v>969</v>
      </c>
      <c r="H328" s="130">
        <v>1037624083</v>
      </c>
      <c r="I328" s="147">
        <v>4908936</v>
      </c>
      <c r="J328" s="95">
        <v>11290553</v>
      </c>
      <c r="L328" s="96" t="s">
        <v>724</v>
      </c>
      <c r="M328" s="97" t="s">
        <v>218</v>
      </c>
      <c r="N328" s="98" cm="1">
        <f t="array" ref="N328">_xlfn.XLOOKUP(Contrato[[#This Row],[SUPERVISOR TITULAR]],[1]!PERSONAL_ACTIVO_2024[[#All],[Nombre completo]],[1]!PERSONAL_ACTIVO_2024[[#All],[Documento identidad]],"",0)</f>
        <v>98556206</v>
      </c>
      <c r="O328" s="97" t="s">
        <v>222</v>
      </c>
      <c r="P328" s="99" cm="1">
        <f t="array" ref="P328">_xlfn.XLOOKUP(Contrato[[#This Row],[SUPERVISOR SUPLENTE ]],[1]!PERSONAL_ACTIVO_2024[[#All],[Nombre completo]],[1]!PERSONAL_ACTIVO_2024[[#All],[Documento identidad]],"",0)</f>
        <v>10267189</v>
      </c>
      <c r="Q328" s="100">
        <v>983</v>
      </c>
      <c r="R328" s="42" t="str" cm="1">
        <f t="array" ref="R328">_xlfn.XLOOKUP(Contrato[[#This Row],[CDP]],[1]!DISPONIBILIDADES_2024[[#All],[consecutivo]],[1]!DISPONIBILIDADES_2024[[#All],[fecha_aprobacion]],"",0)</f>
        <v>24/09/2024 9:28</v>
      </c>
      <c r="S328" s="43">
        <f>SUMIF([1]!DISPONIBILIDADES_2024[[#All],[consecutivo]],Contrato[[#This Row],[CDP]],[1]!DISPONIBILIDADES_2024[[#All],[valor_total_rubro]])</f>
        <v>0</v>
      </c>
      <c r="T328" s="44" cm="1">
        <f t="array" ref="T328">_xlfn.XLOOKUP(Contrato[[#This Row],[CONTRATO]]&amp;Contrato[[#This Row],[CDP]],[1]!Corr_Contr_CDP[[#All],[CONTRATO-CDP]],[1]!Corr_Contr_CDP[[#All],[CRP]],_xlfn.XLOOKUP(Contrato[[#This Row],[CDP]],[1]!COMPROMISOS_2024[[#All],[disponibilidad]],[1]!COMPROMISOS_2024[[#All],[consecutivo]],"",0),0)</f>
        <v>10214</v>
      </c>
      <c r="U328" s="45" t="str" cm="1">
        <f t="array" ref="U328">+_xlfn.XLOOKUP(Contrato[[#This Row],[RCP]],[1]!COMPROMISOS_2024[[#All],[consecutivo]],[1]!COMPROMISOS_2024[[#All],[fecha_aprobacion]],"",0)</f>
        <v>8/10/2024 16:01</v>
      </c>
      <c r="V328" s="46">
        <f>SUMIF([1]!COMPROMISOS_2024[[#All],[consecutivo]],Contrato[[#This Row],[RCP]],[1]!COMPROMISOS_2024[[#All],[valor_total]])</f>
        <v>11290553</v>
      </c>
      <c r="W328" s="47">
        <v>45572</v>
      </c>
      <c r="X328" s="47" t="s">
        <v>379</v>
      </c>
      <c r="Y328" s="48">
        <v>45574</v>
      </c>
      <c r="Z328" s="49">
        <v>45643</v>
      </c>
      <c r="AA328" s="223"/>
      <c r="AB328" s="91" t="s">
        <v>932</v>
      </c>
      <c r="AC328" s="30"/>
      <c r="AD328" s="103"/>
      <c r="AF328" s="55" t="str">
        <f>TEXT(LEFT(Contrato[[#This Row],[CONTRATO]],3),"0")</f>
        <v>258</v>
      </c>
      <c r="AG328" s="55" t="str">
        <f>IF(LEN(Contrato[[#This Row],[Contrato2]])=3,Contrato[[#This Row],[Contrato2]],TEXT(Contrato[[#This Row],[Contrato2]],"000"))</f>
        <v>258</v>
      </c>
      <c r="AH328" s="56">
        <f ca="1">IFERROR(_xlfn.DAYS(Contrato[[#This Row],[Fecha Proyectada liquidación]],TODAY())/30,"")</f>
        <v>1.6666666666666667</v>
      </c>
      <c r="AI328" s="57">
        <f>+Contrato[[#This Row],[FECHA TERMINACIÓN ]]+120</f>
        <v>45763</v>
      </c>
      <c r="AK328" s="59" t="str">
        <f ca="1">IF(Contrato[[#This Row],[FECHA TERMINACIÓN ]]&lt;TODAY(), "Terminado",IF(ISNUMBER(Contrato[[#This Row],[Fecha Real de liquiidación ]]),"Liquidado",IF(Contrato[[#This Row],[FECHA TERMINACIÓN ]]&gt;=TODAY(),"En ejecución","")))</f>
        <v>Terminado</v>
      </c>
      <c r="AL328" s="60">
        <f>SUMIF([1]!COMPROMISOS_2024[[#All],[consecutivo]],Contrato[[#This Row],[RCP]],[1]!COMPROMISOS_2024[[#All],[Total pagado]])</f>
        <v>11290553</v>
      </c>
      <c r="AM328" s="61">
        <f>IFERROR(Contrato[[#This Row],[Pagos]]/Contrato[[#This Row],[VALOR CONTRATO]],0)</f>
        <v>1</v>
      </c>
      <c r="AN328" s="104">
        <f>+Contrato[[#This Row],[VALOR CONTRATO]]-Contrato[[#This Row],[Pagos]]</f>
        <v>0</v>
      </c>
      <c r="AO328" s="54" t="str" cm="1">
        <f t="array" ref="AO328">_xlfn.XLOOKUP(Contrato[[#This Row],[DOCUMENTO ]],[1]!PERSONAL_ACTIVO_2024[[#All],[Documento identidad]],[1]!PERSONAL_ACTIVO_2024[[#All],[Mail ]],0,0)</f>
        <v>ahiguitae@indeportesantioquia.gov.co</v>
      </c>
      <c r="AP328" s="54" t="str" cm="1">
        <f t="array" ref="AP328">_xlfn.XLOOKUP(Contrato[[#This Row],[DOCUMENTO]],[1]!PERSONAL_ACTIVO_2024[[#All],[Documento identidad]],[1]!PERSONAL_ACTIVO_2024[[#All],[Mail ]],0,0)</f>
        <v>hveleza@indeportesantioquia.gov.co</v>
      </c>
      <c r="AQ328" s="54" cm="1">
        <f t="array" ref="AQ328">IF(ISBLANK(Contrato[[#This Row],[DEPENDENCIA ]]),0,IFERROR(_xlfn.XLOOKUP(Contrato[[#This Row],[DEPENDENCIA ]],[1]!PERSONAL_ACTIVO_2024[[#All],[Dependencia]],[1]!PERSONAL_ACTIVO_2024[[#All],[Mail ]],0,0),0))</f>
        <v>0</v>
      </c>
    </row>
    <row r="329" spans="1:43" s="54" customFormat="1" ht="34.5" customHeight="1" x14ac:dyDescent="0.25">
      <c r="A329" s="27">
        <v>601</v>
      </c>
      <c r="B329" s="26">
        <v>259</v>
      </c>
      <c r="C329" s="28" t="s">
        <v>568</v>
      </c>
      <c r="D329" s="81" t="s">
        <v>123</v>
      </c>
      <c r="E329" s="64" t="s">
        <v>111</v>
      </c>
      <c r="F329" s="114" t="s">
        <v>142</v>
      </c>
      <c r="G329" s="146" t="s">
        <v>971</v>
      </c>
      <c r="H329" s="130">
        <v>15349318</v>
      </c>
      <c r="I329" s="147">
        <v>2574842</v>
      </c>
      <c r="J329" s="148">
        <v>15449052</v>
      </c>
      <c r="K329" s="69" t="s">
        <v>48</v>
      </c>
      <c r="L329" s="96" t="s">
        <v>906</v>
      </c>
      <c r="M329" s="97" t="s">
        <v>218</v>
      </c>
      <c r="N329" s="98" cm="1">
        <f t="array" ref="N329">_xlfn.XLOOKUP(Contrato[[#This Row],[SUPERVISOR TITULAR]],[1]!PERSONAL_ACTIVO_2024[[#All],[Nombre completo]],[1]!PERSONAL_ACTIVO_2024[[#All],[Documento identidad]],"",0)</f>
        <v>98556206</v>
      </c>
      <c r="O329" s="97" t="s">
        <v>222</v>
      </c>
      <c r="P329" s="99" cm="1">
        <f t="array" ref="P329">_xlfn.XLOOKUP(Contrato[[#This Row],[SUPERVISOR SUPLENTE ]],[1]!PERSONAL_ACTIVO_2024[[#All],[Nombre completo]],[1]!PERSONAL_ACTIVO_2024[[#All],[Documento identidad]],"",0)</f>
        <v>10267189</v>
      </c>
      <c r="Q329" s="100">
        <v>353</v>
      </c>
      <c r="R329" s="42" t="str" cm="1">
        <f t="array" ref="R329">_xlfn.XLOOKUP(Contrato[[#This Row],[CDP]],[1]!DISPONIBILIDADES_2024[[#All],[consecutivo]],[1]!DISPONIBILIDADES_2024[[#All],[fecha_aprobacion]],"",0)</f>
        <v>15/03/2024 15:11</v>
      </c>
      <c r="S329" s="43">
        <f>SUMIF([1]!DISPONIBILIDADES_2024[[#All],[consecutivo]],Contrato[[#This Row],[CDP]],[1]!DISPONIBILIDADES_2024[[#All],[valor_total_rubro]])</f>
        <v>0</v>
      </c>
      <c r="T329" s="44" cm="1">
        <f t="array" ref="T329">_xlfn.XLOOKUP(Contrato[[#This Row],[CONTRATO]]&amp;Contrato[[#This Row],[CDP]],[1]!Corr_Contr_CDP[[#All],[CONTRATO-CDP]],[1]!Corr_Contr_CDP[[#All],[CRP]],_xlfn.XLOOKUP(Contrato[[#This Row],[CDP]],[1]!COMPROMISOS_2024[[#All],[disponibilidad]],[1]!COMPROMISOS_2024[[#All],[consecutivo]],"",0),0)</f>
        <v>2354</v>
      </c>
      <c r="U329" s="45" t="str" cm="1">
        <f t="array" ref="U329">+_xlfn.XLOOKUP(Contrato[[#This Row],[RCP]],[1]!COMPROMISOS_2024[[#All],[consecutivo]],[1]!COMPROMISOS_2024[[#All],[fecha_aprobacion]],"",0)</f>
        <v>9/04/2024 17:29</v>
      </c>
      <c r="V329" s="46">
        <f>SUMIF([1]!COMPROMISOS_2024[[#All],[consecutivo]],Contrato[[#This Row],[RCP]],[1]!COMPROMISOS_2024[[#All],[valor_total]])</f>
        <v>15449052</v>
      </c>
      <c r="W329" s="47">
        <v>45391</v>
      </c>
      <c r="X329" s="47" t="s">
        <v>379</v>
      </c>
      <c r="Y329" s="48">
        <v>45391</v>
      </c>
      <c r="Z329" s="49">
        <v>45573</v>
      </c>
      <c r="AA329" s="123" t="s">
        <v>930</v>
      </c>
      <c r="AB329" s="91" t="s">
        <v>293</v>
      </c>
      <c r="AC329" s="91"/>
      <c r="AD329" s="103">
        <v>202000004189</v>
      </c>
      <c r="AE329" s="54" t="s">
        <v>75</v>
      </c>
      <c r="AF329" s="55" t="str">
        <f>TEXT(LEFT(Contrato[[#This Row],[CONTRATO]],3),"0")</f>
        <v>259</v>
      </c>
      <c r="AG329" s="55" t="str">
        <f>IF(LEN(Contrato[[#This Row],[Contrato2]])=3,Contrato[[#This Row],[Contrato2]],TEXT(Contrato[[#This Row],[Contrato2]],"000"))</f>
        <v>259</v>
      </c>
      <c r="AH329" s="56">
        <f ca="1">IFERROR(_xlfn.DAYS(Contrato[[#This Row],[Fecha Proyectada liquidación]],TODAY())/30,"")</f>
        <v>-0.66666666666666663</v>
      </c>
      <c r="AI329" s="57">
        <f>+Contrato[[#This Row],[FECHA TERMINACIÓN ]]+120</f>
        <v>45693</v>
      </c>
      <c r="AK329" s="59" t="str">
        <f ca="1">IF(Contrato[[#This Row],[FECHA TERMINACIÓN ]]&lt;TODAY(), "Terminado",IF(ISNUMBER(Contrato[[#This Row],[Fecha Real de liquiidación ]]),"Liquidado",IF(Contrato[[#This Row],[FECHA TERMINACIÓN ]]&gt;=TODAY(),"En ejecución","")))</f>
        <v>Terminado</v>
      </c>
      <c r="AL329" s="60">
        <f>SUMIF([1]!COMPROMISOS_2024[[#All],[consecutivo]],Contrato[[#This Row],[RCP]],[1]!COMPROMISOS_2024[[#All],[Total pagado]])</f>
        <v>15443052</v>
      </c>
      <c r="AM329" s="61">
        <f>IFERROR(Contrato[[#This Row],[Pagos]]/Contrato[[#This Row],[VALOR CONTRATO]],0)</f>
        <v>0.99961162665515013</v>
      </c>
      <c r="AN329" s="104">
        <f>+Contrato[[#This Row],[VALOR CONTRATO]]-Contrato[[#This Row],[Pagos]]</f>
        <v>6000</v>
      </c>
      <c r="AO329" s="54" t="str" cm="1">
        <f t="array" ref="AO329">_xlfn.XLOOKUP(Contrato[[#This Row],[DOCUMENTO ]],[1]!PERSONAL_ACTIVO_2024[[#All],[Documento identidad]],[1]!PERSONAL_ACTIVO_2024[[#All],[Mail ]],0,0)</f>
        <v>ahiguitae@indeportesantioquia.gov.co</v>
      </c>
      <c r="AP329" s="54" t="str" cm="1">
        <f t="array" ref="AP329">_xlfn.XLOOKUP(Contrato[[#This Row],[DOCUMENTO]],[1]!PERSONAL_ACTIVO_2024[[#All],[Documento identidad]],[1]!PERSONAL_ACTIVO_2024[[#All],[Mail ]],0,0)</f>
        <v>hveleza@indeportesantioquia.gov.co</v>
      </c>
      <c r="AQ329" s="54" cm="1">
        <f t="array" ref="AQ329">IF(ISBLANK(Contrato[[#This Row],[DEPENDENCIA ]]),0,IFERROR(_xlfn.XLOOKUP(Contrato[[#This Row],[DEPENDENCIA ]],[1]!PERSONAL_ACTIVO_2024[[#All],[Dependencia]],[1]!PERSONAL_ACTIVO_2024[[#All],[Mail ]],0,0),0))</f>
        <v>0</v>
      </c>
    </row>
    <row r="330" spans="1:43" s="54" customFormat="1" ht="34.5" customHeight="1" x14ac:dyDescent="0.25">
      <c r="A330" s="54">
        <v>1177</v>
      </c>
      <c r="B330" s="26">
        <v>259</v>
      </c>
      <c r="C330" s="28" t="s">
        <v>972</v>
      </c>
      <c r="D330" s="81" t="s">
        <v>123</v>
      </c>
      <c r="E330" s="105" t="s">
        <v>45</v>
      </c>
      <c r="F330" s="29" t="s">
        <v>142</v>
      </c>
      <c r="G330" s="146" t="s">
        <v>971</v>
      </c>
      <c r="H330" s="130">
        <v>15349318</v>
      </c>
      <c r="I330" s="147">
        <v>2574842</v>
      </c>
      <c r="J330" s="95">
        <v>5922137</v>
      </c>
      <c r="L330" s="96" t="s">
        <v>724</v>
      </c>
      <c r="M330" s="97" t="s">
        <v>218</v>
      </c>
      <c r="N330" s="98" cm="1">
        <f t="array" ref="N330">_xlfn.XLOOKUP(Contrato[[#This Row],[SUPERVISOR TITULAR]],[1]!PERSONAL_ACTIVO_2024[[#All],[Nombre completo]],[1]!PERSONAL_ACTIVO_2024[[#All],[Documento identidad]],"",0)</f>
        <v>98556206</v>
      </c>
      <c r="O330" s="97" t="s">
        <v>222</v>
      </c>
      <c r="P330" s="99" cm="1">
        <f t="array" ref="P330">_xlfn.XLOOKUP(Contrato[[#This Row],[SUPERVISOR SUPLENTE ]],[1]!PERSONAL_ACTIVO_2024[[#All],[Nombre completo]],[1]!PERSONAL_ACTIVO_2024[[#All],[Documento identidad]],"",0)</f>
        <v>10267189</v>
      </c>
      <c r="Q330" s="100">
        <v>984</v>
      </c>
      <c r="R330" s="42" t="str" cm="1">
        <f t="array" ref="R330">_xlfn.XLOOKUP(Contrato[[#This Row],[CDP]],[1]!DISPONIBILIDADES_2024[[#All],[consecutivo]],[1]!DISPONIBILIDADES_2024[[#All],[fecha_aprobacion]],"",0)</f>
        <v>24/09/2024 9:32</v>
      </c>
      <c r="S330" s="43">
        <f>SUMIF([1]!DISPONIBILIDADES_2024[[#All],[consecutivo]],Contrato[[#This Row],[CDP]],[1]!DISPONIBILIDADES_2024[[#All],[valor_total_rubro]])</f>
        <v>0</v>
      </c>
      <c r="T330" s="44" cm="1">
        <f t="array" ref="T330">_xlfn.XLOOKUP(Contrato[[#This Row],[CONTRATO]]&amp;Contrato[[#This Row],[CDP]],[1]!Corr_Contr_CDP[[#All],[CONTRATO-CDP]],[1]!Corr_Contr_CDP[[#All],[CRP]],_xlfn.XLOOKUP(Contrato[[#This Row],[CDP]],[1]!COMPROMISOS_2024[[#All],[disponibilidad]],[1]!COMPROMISOS_2024[[#All],[consecutivo]],"",0),0)</f>
        <v>10233</v>
      </c>
      <c r="U330" s="45" t="str" cm="1">
        <f t="array" ref="U330">+_xlfn.XLOOKUP(Contrato[[#This Row],[RCP]],[1]!COMPROMISOS_2024[[#All],[consecutivo]],[1]!COMPROMISOS_2024[[#All],[fecha_aprobacion]],"",0)</f>
        <v>8/10/2024 21:20</v>
      </c>
      <c r="V330" s="46">
        <f>SUMIF([1]!COMPROMISOS_2024[[#All],[consecutivo]],Contrato[[#This Row],[RCP]],[1]!COMPROMISOS_2024[[#All],[valor_total]])</f>
        <v>5922137</v>
      </c>
      <c r="W330" s="47">
        <v>45572</v>
      </c>
      <c r="X330" s="47" t="s">
        <v>379</v>
      </c>
      <c r="Y330" s="48">
        <v>45574</v>
      </c>
      <c r="Z330" s="49">
        <v>45643</v>
      </c>
      <c r="AA330" s="223"/>
      <c r="AB330" s="91" t="s">
        <v>932</v>
      </c>
      <c r="AC330" s="30"/>
      <c r="AD330" s="103"/>
      <c r="AF330" s="55" t="str">
        <f>TEXT(LEFT(Contrato[[#This Row],[CONTRATO]],3),"0")</f>
        <v>259</v>
      </c>
      <c r="AG330" s="55" t="str">
        <f>IF(LEN(Contrato[[#This Row],[Contrato2]])=3,Contrato[[#This Row],[Contrato2]],TEXT(Contrato[[#This Row],[Contrato2]],"000"))</f>
        <v>259</v>
      </c>
      <c r="AH330" s="56">
        <f ca="1">IFERROR(_xlfn.DAYS(Contrato[[#This Row],[Fecha Proyectada liquidación]],TODAY())/30,"")</f>
        <v>1.6666666666666667</v>
      </c>
      <c r="AI330" s="57">
        <f>+Contrato[[#This Row],[FECHA TERMINACIÓN ]]+120</f>
        <v>45763</v>
      </c>
      <c r="AK330" s="59" t="str">
        <f ca="1">IF(Contrato[[#This Row],[FECHA TERMINACIÓN ]]&lt;TODAY(), "Terminado",IF(ISNUMBER(Contrato[[#This Row],[Fecha Real de liquiidación ]]),"Liquidado",IF(Contrato[[#This Row],[FECHA TERMINACIÓN ]]&gt;=TODAY(),"En ejecución","")))</f>
        <v>Terminado</v>
      </c>
      <c r="AL330" s="60">
        <f>SUMIF([1]!COMPROMISOS_2024[[#All],[consecutivo]],Contrato[[#This Row],[RCP]],[1]!COMPROMISOS_2024[[#All],[Total pagado]])</f>
        <v>5922137</v>
      </c>
      <c r="AM330" s="61">
        <f>IFERROR(Contrato[[#This Row],[Pagos]]/Contrato[[#This Row],[VALOR CONTRATO]],0)</f>
        <v>1</v>
      </c>
      <c r="AN330" s="104">
        <f>+Contrato[[#This Row],[VALOR CONTRATO]]-Contrato[[#This Row],[Pagos]]</f>
        <v>0</v>
      </c>
      <c r="AO330" s="54" t="str" cm="1">
        <f t="array" ref="AO330">_xlfn.XLOOKUP(Contrato[[#This Row],[DOCUMENTO ]],[1]!PERSONAL_ACTIVO_2024[[#All],[Documento identidad]],[1]!PERSONAL_ACTIVO_2024[[#All],[Mail ]],0,0)</f>
        <v>ahiguitae@indeportesantioquia.gov.co</v>
      </c>
      <c r="AP330" s="54" t="str" cm="1">
        <f t="array" ref="AP330">_xlfn.XLOOKUP(Contrato[[#This Row],[DOCUMENTO]],[1]!PERSONAL_ACTIVO_2024[[#All],[Documento identidad]],[1]!PERSONAL_ACTIVO_2024[[#All],[Mail ]],0,0)</f>
        <v>hveleza@indeportesantioquia.gov.co</v>
      </c>
      <c r="AQ330" s="54" cm="1">
        <f t="array" ref="AQ330">IF(ISBLANK(Contrato[[#This Row],[DEPENDENCIA ]]),0,IFERROR(_xlfn.XLOOKUP(Contrato[[#This Row],[DEPENDENCIA ]],[1]!PERSONAL_ACTIVO_2024[[#All],[Dependencia]],[1]!PERSONAL_ACTIVO_2024[[#All],[Mail ]],0,0),0))</f>
        <v>0</v>
      </c>
    </row>
    <row r="331" spans="1:43" s="54" customFormat="1" ht="34.5" customHeight="1" x14ac:dyDescent="0.25">
      <c r="A331" s="27">
        <v>603</v>
      </c>
      <c r="B331" s="26">
        <v>260</v>
      </c>
      <c r="C331" s="28" t="s">
        <v>973</v>
      </c>
      <c r="D331" s="81" t="s">
        <v>123</v>
      </c>
      <c r="E331" s="64" t="s">
        <v>111</v>
      </c>
      <c r="F331" s="114" t="s">
        <v>142</v>
      </c>
      <c r="G331" s="146" t="s">
        <v>974</v>
      </c>
      <c r="H331" s="130">
        <v>71363078</v>
      </c>
      <c r="I331" s="147">
        <v>3952382</v>
      </c>
      <c r="J331" s="148">
        <v>23714292</v>
      </c>
      <c r="K331" s="69" t="s">
        <v>48</v>
      </c>
      <c r="L331" s="96" t="s">
        <v>906</v>
      </c>
      <c r="M331" s="97" t="s">
        <v>222</v>
      </c>
      <c r="N331" s="98" cm="1">
        <f t="array" ref="N331">_xlfn.XLOOKUP(Contrato[[#This Row],[SUPERVISOR TITULAR]],[1]!PERSONAL_ACTIVO_2024[[#All],[Nombre completo]],[1]!PERSONAL_ACTIVO_2024[[#All],[Documento identidad]],"",0)</f>
        <v>10267189</v>
      </c>
      <c r="O331" s="97" t="s">
        <v>218</v>
      </c>
      <c r="P331" s="99" cm="1">
        <f t="array" ref="P331">_xlfn.XLOOKUP(Contrato[[#This Row],[SUPERVISOR SUPLENTE ]],[1]!PERSONAL_ACTIVO_2024[[#All],[Nombre completo]],[1]!PERSONAL_ACTIVO_2024[[#All],[Documento identidad]],"",0)</f>
        <v>98556206</v>
      </c>
      <c r="Q331" s="100">
        <v>341</v>
      </c>
      <c r="R331" s="42" t="str" cm="1">
        <f t="array" ref="R331">_xlfn.XLOOKUP(Contrato[[#This Row],[CDP]],[1]!DISPONIBILIDADES_2024[[#All],[consecutivo]],[1]!DISPONIBILIDADES_2024[[#All],[fecha_aprobacion]],"",0)</f>
        <v>15/03/2024 15:10</v>
      </c>
      <c r="S331" s="43">
        <f>SUMIF([1]!DISPONIBILIDADES_2024[[#All],[consecutivo]],Contrato[[#This Row],[CDP]],[1]!DISPONIBILIDADES_2024[[#All],[valor_total_rubro]])</f>
        <v>0</v>
      </c>
      <c r="T331" s="44" cm="1">
        <f t="array" ref="T331">_xlfn.XLOOKUP(Contrato[[#This Row],[CONTRATO]]&amp;Contrato[[#This Row],[CDP]],[1]!Corr_Contr_CDP[[#All],[CONTRATO-CDP]],[1]!Corr_Contr_CDP[[#All],[CRP]],_xlfn.XLOOKUP(Contrato[[#This Row],[CDP]],[1]!COMPROMISOS_2024[[#All],[disponibilidad]],[1]!COMPROMISOS_2024[[#All],[consecutivo]],"",0),0)</f>
        <v>2356</v>
      </c>
      <c r="U331" s="45" t="str" cm="1">
        <f t="array" ref="U331">+_xlfn.XLOOKUP(Contrato[[#This Row],[RCP]],[1]!COMPROMISOS_2024[[#All],[consecutivo]],[1]!COMPROMISOS_2024[[#All],[fecha_aprobacion]],"",0)</f>
        <v>9/04/2024 17:36</v>
      </c>
      <c r="V331" s="46">
        <f>SUMIF([1]!COMPROMISOS_2024[[#All],[consecutivo]],Contrato[[#This Row],[RCP]],[1]!COMPROMISOS_2024[[#All],[valor_total]])</f>
        <v>23714292</v>
      </c>
      <c r="W331" s="47">
        <v>45391</v>
      </c>
      <c r="X331" s="47" t="s">
        <v>379</v>
      </c>
      <c r="Y331" s="48">
        <v>45391</v>
      </c>
      <c r="Z331" s="49">
        <v>45573</v>
      </c>
      <c r="AA331" s="123" t="s">
        <v>930</v>
      </c>
      <c r="AB331" s="91" t="s">
        <v>293</v>
      </c>
      <c r="AC331" s="91"/>
      <c r="AD331" s="103">
        <v>202000004190</v>
      </c>
      <c r="AE331" s="54" t="s">
        <v>75</v>
      </c>
      <c r="AF331" s="55" t="str">
        <f>TEXT(LEFT(Contrato[[#This Row],[CONTRATO]],3),"0")</f>
        <v>260</v>
      </c>
      <c r="AG331" s="55" t="str">
        <f>IF(LEN(Contrato[[#This Row],[Contrato2]])=3,Contrato[[#This Row],[Contrato2]],TEXT(Contrato[[#This Row],[Contrato2]],"000"))</f>
        <v>260</v>
      </c>
      <c r="AH331" s="56">
        <f ca="1">IFERROR(_xlfn.DAYS(Contrato[[#This Row],[Fecha Proyectada liquidación]],TODAY())/30,"")</f>
        <v>-0.66666666666666663</v>
      </c>
      <c r="AI331" s="57">
        <f>+Contrato[[#This Row],[FECHA TERMINACIÓN ]]+120</f>
        <v>45693</v>
      </c>
      <c r="AK331" s="59" t="str">
        <f ca="1">IF(Contrato[[#This Row],[FECHA TERMINACIÓN ]]&lt;TODAY(), "Terminado",IF(ISNUMBER(Contrato[[#This Row],[Fecha Real de liquiidación ]]),"Liquidado",IF(Contrato[[#This Row],[FECHA TERMINACIÓN ]]&gt;=TODAY(),"En ejecución","")))</f>
        <v>Terminado</v>
      </c>
      <c r="AL331" s="60">
        <f>SUMIF([1]!COMPROMISOS_2024[[#All],[consecutivo]],Contrato[[#This Row],[RCP]],[1]!COMPROMISOS_2024[[#All],[Total pagado]])</f>
        <v>23714292</v>
      </c>
      <c r="AM331" s="61">
        <f>IFERROR(Contrato[[#This Row],[Pagos]]/Contrato[[#This Row],[VALOR CONTRATO]],0)</f>
        <v>1</v>
      </c>
      <c r="AN331" s="104">
        <f>+Contrato[[#This Row],[VALOR CONTRATO]]-Contrato[[#This Row],[Pagos]]</f>
        <v>0</v>
      </c>
      <c r="AO331" s="54" t="str" cm="1">
        <f t="array" ref="AO331">_xlfn.XLOOKUP(Contrato[[#This Row],[DOCUMENTO ]],[1]!PERSONAL_ACTIVO_2024[[#All],[Documento identidad]],[1]!PERSONAL_ACTIVO_2024[[#All],[Mail ]],0,0)</f>
        <v>hveleza@indeportesantioquia.gov.co</v>
      </c>
      <c r="AP331" s="54" t="str" cm="1">
        <f t="array" ref="AP331">_xlfn.XLOOKUP(Contrato[[#This Row],[DOCUMENTO]],[1]!PERSONAL_ACTIVO_2024[[#All],[Documento identidad]],[1]!PERSONAL_ACTIVO_2024[[#All],[Mail ]],0,0)</f>
        <v>ahiguitae@indeportesantioquia.gov.co</v>
      </c>
      <c r="AQ331" s="54" cm="1">
        <f t="array" ref="AQ331">IF(ISBLANK(Contrato[[#This Row],[DEPENDENCIA ]]),0,IFERROR(_xlfn.XLOOKUP(Contrato[[#This Row],[DEPENDENCIA ]],[1]!PERSONAL_ACTIVO_2024[[#All],[Dependencia]],[1]!PERSONAL_ACTIVO_2024[[#All],[Mail ]],0,0),0))</f>
        <v>0</v>
      </c>
    </row>
    <row r="332" spans="1:43" s="54" customFormat="1" ht="34.5" customHeight="1" x14ac:dyDescent="0.25">
      <c r="A332" s="54">
        <v>1178</v>
      </c>
      <c r="B332" s="26">
        <v>260</v>
      </c>
      <c r="C332" s="28" t="s">
        <v>975</v>
      </c>
      <c r="D332" s="81" t="s">
        <v>123</v>
      </c>
      <c r="E332" s="105" t="s">
        <v>45</v>
      </c>
      <c r="F332" s="29" t="s">
        <v>142</v>
      </c>
      <c r="G332" s="146" t="s">
        <v>974</v>
      </c>
      <c r="H332" s="130">
        <v>71363078</v>
      </c>
      <c r="I332" s="147">
        <v>3952382</v>
      </c>
      <c r="J332" s="95">
        <v>9090479</v>
      </c>
      <c r="L332" s="96" t="s">
        <v>724</v>
      </c>
      <c r="M332" s="97" t="s">
        <v>222</v>
      </c>
      <c r="N332" s="98" cm="1">
        <f t="array" ref="N332">_xlfn.XLOOKUP(Contrato[[#This Row],[SUPERVISOR TITULAR]],[1]!PERSONAL_ACTIVO_2024[[#All],[Nombre completo]],[1]!PERSONAL_ACTIVO_2024[[#All],[Documento identidad]],"",0)</f>
        <v>10267189</v>
      </c>
      <c r="O332" s="97" t="s">
        <v>218</v>
      </c>
      <c r="P332" s="99" cm="1">
        <f t="array" ref="P332">_xlfn.XLOOKUP(Contrato[[#This Row],[SUPERVISOR SUPLENTE ]],[1]!PERSONAL_ACTIVO_2024[[#All],[Nombre completo]],[1]!PERSONAL_ACTIVO_2024[[#All],[Documento identidad]],"",0)</f>
        <v>98556206</v>
      </c>
      <c r="Q332" s="100">
        <v>985</v>
      </c>
      <c r="R332" s="42" t="str" cm="1">
        <f t="array" ref="R332">_xlfn.XLOOKUP(Contrato[[#This Row],[CDP]],[1]!DISPONIBILIDADES_2024[[#All],[consecutivo]],[1]!DISPONIBILIDADES_2024[[#All],[fecha_aprobacion]],"",0)</f>
        <v>24/09/2024 9:32</v>
      </c>
      <c r="S332" s="43">
        <f>SUMIF([1]!DISPONIBILIDADES_2024[[#All],[consecutivo]],Contrato[[#This Row],[CDP]],[1]!DISPONIBILIDADES_2024[[#All],[valor_total_rubro]])</f>
        <v>0</v>
      </c>
      <c r="T332" s="44" cm="1">
        <f t="array" ref="T332">_xlfn.XLOOKUP(Contrato[[#This Row],[CONTRATO]]&amp;Contrato[[#This Row],[CDP]],[1]!Corr_Contr_CDP[[#All],[CONTRATO-CDP]],[1]!Corr_Contr_CDP[[#All],[CRP]],_xlfn.XLOOKUP(Contrato[[#This Row],[CDP]],[1]!COMPROMISOS_2024[[#All],[disponibilidad]],[1]!COMPROMISOS_2024[[#All],[consecutivo]],"",0),0)</f>
        <v>10216</v>
      </c>
      <c r="U332" s="45" t="str" cm="1">
        <f t="array" ref="U332">+_xlfn.XLOOKUP(Contrato[[#This Row],[RCP]],[1]!COMPROMISOS_2024[[#All],[consecutivo]],[1]!COMPROMISOS_2024[[#All],[fecha_aprobacion]],"",0)</f>
        <v>8/10/2024 16:13</v>
      </c>
      <c r="V332" s="46">
        <f>SUMIF([1]!COMPROMISOS_2024[[#All],[consecutivo]],Contrato[[#This Row],[RCP]],[1]!COMPROMISOS_2024[[#All],[valor_total]])</f>
        <v>9090479</v>
      </c>
      <c r="W332" s="47">
        <v>45572</v>
      </c>
      <c r="X332" s="47" t="s">
        <v>379</v>
      </c>
      <c r="Y332" s="48">
        <v>45574</v>
      </c>
      <c r="Z332" s="49">
        <v>45643</v>
      </c>
      <c r="AA332" s="223"/>
      <c r="AB332" s="91" t="s">
        <v>932</v>
      </c>
      <c r="AC332" s="30"/>
      <c r="AD332" s="103"/>
      <c r="AF332" s="55" t="str">
        <f>TEXT(LEFT(Contrato[[#This Row],[CONTRATO]],3),"0")</f>
        <v>260</v>
      </c>
      <c r="AG332" s="55" t="str">
        <f>IF(LEN(Contrato[[#This Row],[Contrato2]])=3,Contrato[[#This Row],[Contrato2]],TEXT(Contrato[[#This Row],[Contrato2]],"000"))</f>
        <v>260</v>
      </c>
      <c r="AH332" s="56">
        <f ca="1">IFERROR(_xlfn.DAYS(Contrato[[#This Row],[Fecha Proyectada liquidación]],TODAY())/30,"")</f>
        <v>1.6666666666666667</v>
      </c>
      <c r="AI332" s="57">
        <f>+Contrato[[#This Row],[FECHA TERMINACIÓN ]]+120</f>
        <v>45763</v>
      </c>
      <c r="AK332" s="59" t="str">
        <f ca="1">IF(Contrato[[#This Row],[FECHA TERMINACIÓN ]]&lt;TODAY(), "Terminado",IF(ISNUMBER(Contrato[[#This Row],[Fecha Real de liquiidación ]]),"Liquidado",IF(Contrato[[#This Row],[FECHA TERMINACIÓN ]]&gt;=TODAY(),"En ejecución","")))</f>
        <v>Terminado</v>
      </c>
      <c r="AL332" s="60">
        <f>SUMIF([1]!COMPROMISOS_2024[[#All],[consecutivo]],Contrato[[#This Row],[RCP]],[1]!COMPROMISOS_2024[[#All],[Total pagado]])</f>
        <v>9090479</v>
      </c>
      <c r="AM332" s="61">
        <f>IFERROR(Contrato[[#This Row],[Pagos]]/Contrato[[#This Row],[VALOR CONTRATO]],0)</f>
        <v>1</v>
      </c>
      <c r="AN332" s="104">
        <f>+Contrato[[#This Row],[VALOR CONTRATO]]-Contrato[[#This Row],[Pagos]]</f>
        <v>0</v>
      </c>
      <c r="AO332" s="54" t="str" cm="1">
        <f t="array" ref="AO332">_xlfn.XLOOKUP(Contrato[[#This Row],[DOCUMENTO ]],[1]!PERSONAL_ACTIVO_2024[[#All],[Documento identidad]],[1]!PERSONAL_ACTIVO_2024[[#All],[Mail ]],0,0)</f>
        <v>hveleza@indeportesantioquia.gov.co</v>
      </c>
      <c r="AP332" s="54" t="str" cm="1">
        <f t="array" ref="AP332">_xlfn.XLOOKUP(Contrato[[#This Row],[DOCUMENTO]],[1]!PERSONAL_ACTIVO_2024[[#All],[Documento identidad]],[1]!PERSONAL_ACTIVO_2024[[#All],[Mail ]],0,0)</f>
        <v>ahiguitae@indeportesantioquia.gov.co</v>
      </c>
      <c r="AQ332" s="54" cm="1">
        <f t="array" ref="AQ332">IF(ISBLANK(Contrato[[#This Row],[DEPENDENCIA ]]),0,IFERROR(_xlfn.XLOOKUP(Contrato[[#This Row],[DEPENDENCIA ]],[1]!PERSONAL_ACTIVO_2024[[#All],[Dependencia]],[1]!PERSONAL_ACTIVO_2024[[#All],[Mail ]],0,0),0))</f>
        <v>0</v>
      </c>
    </row>
    <row r="333" spans="1:43" s="54" customFormat="1" ht="34.5" customHeight="1" x14ac:dyDescent="0.25">
      <c r="A333" s="27">
        <v>604</v>
      </c>
      <c r="B333" s="26">
        <v>261</v>
      </c>
      <c r="C333" s="28" t="s">
        <v>976</v>
      </c>
      <c r="D333" s="81" t="s">
        <v>123</v>
      </c>
      <c r="E333" s="64" t="s">
        <v>111</v>
      </c>
      <c r="F333" s="114" t="s">
        <v>142</v>
      </c>
      <c r="G333" s="146" t="s">
        <v>977</v>
      </c>
      <c r="H333" s="130">
        <v>258616</v>
      </c>
      <c r="I333" s="147">
        <v>5931149</v>
      </c>
      <c r="J333" s="148">
        <v>35586894</v>
      </c>
      <c r="K333" s="69" t="s">
        <v>48</v>
      </c>
      <c r="L333" s="96" t="s">
        <v>906</v>
      </c>
      <c r="M333" s="97" t="s">
        <v>306</v>
      </c>
      <c r="N333" s="98" cm="1">
        <f t="array" ref="N333">_xlfn.XLOOKUP(Contrato[[#This Row],[SUPERVISOR TITULAR]],[1]!PERSONAL_ACTIVO_2024[[#All],[Nombre completo]],[1]!PERSONAL_ACTIVO_2024[[#All],[Documento identidad]],"",0)</f>
        <v>75075150</v>
      </c>
      <c r="O333" s="97" t="s">
        <v>125</v>
      </c>
      <c r="P333" s="99" t="str" cm="1">
        <f t="array" ref="P333">_xlfn.XLOOKUP(Contrato[[#This Row],[SUPERVISOR SUPLENTE ]],[1]!PERSONAL_ACTIVO_2024[[#All],[Nombre completo]],[1]!PERSONAL_ACTIVO_2024[[#All],[Documento identidad]],"",0)</f>
        <v/>
      </c>
      <c r="Q333" s="100">
        <v>317</v>
      </c>
      <c r="R333" s="42" t="str" cm="1">
        <f t="array" ref="R333">_xlfn.XLOOKUP(Contrato[[#This Row],[CDP]],[1]!DISPONIBILIDADES_2024[[#All],[consecutivo]],[1]!DISPONIBILIDADES_2024[[#All],[fecha_aprobacion]],"",0)</f>
        <v>13/03/2024 15:29</v>
      </c>
      <c r="S333" s="43">
        <f>SUMIF([1]!DISPONIBILIDADES_2024[[#All],[consecutivo]],Contrato[[#This Row],[CDP]],[1]!DISPONIBILIDADES_2024[[#All],[valor_total_rubro]])</f>
        <v>0</v>
      </c>
      <c r="T333" s="44" cm="1">
        <f t="array" ref="T333">_xlfn.XLOOKUP(Contrato[[#This Row],[CONTRATO]]&amp;Contrato[[#This Row],[CDP]],[1]!Corr_Contr_CDP[[#All],[CONTRATO-CDP]],[1]!Corr_Contr_CDP[[#All],[CRP]],_xlfn.XLOOKUP(Contrato[[#This Row],[CDP]],[1]!COMPROMISOS_2024[[#All],[disponibilidad]],[1]!COMPROMISOS_2024[[#All],[consecutivo]],"",0),0)</f>
        <v>2357</v>
      </c>
      <c r="U333" s="45" t="str" cm="1">
        <f t="array" ref="U333">+_xlfn.XLOOKUP(Contrato[[#This Row],[RCP]],[1]!COMPROMISOS_2024[[#All],[consecutivo]],[1]!COMPROMISOS_2024[[#All],[fecha_aprobacion]],"",0)</f>
        <v>9/04/2024 17:41</v>
      </c>
      <c r="V333" s="46">
        <f>SUMIF([1]!COMPROMISOS_2024[[#All],[consecutivo]],Contrato[[#This Row],[RCP]],[1]!COMPROMISOS_2024[[#All],[valor_total]])</f>
        <v>35586894</v>
      </c>
      <c r="W333" s="47">
        <v>45391</v>
      </c>
      <c r="X333" s="47" t="s">
        <v>379</v>
      </c>
      <c r="Y333" s="48">
        <v>45401</v>
      </c>
      <c r="Z333" s="49">
        <v>45583</v>
      </c>
      <c r="AA333" s="101" t="s">
        <v>930</v>
      </c>
      <c r="AB333" s="91" t="s">
        <v>293</v>
      </c>
      <c r="AC333" s="91"/>
      <c r="AD333" s="103">
        <v>202000004191</v>
      </c>
      <c r="AE333" s="54" t="s">
        <v>75</v>
      </c>
      <c r="AF333" s="55" t="str">
        <f>TEXT(LEFT(Contrato[[#This Row],[CONTRATO]],3),"0")</f>
        <v>261</v>
      </c>
      <c r="AG333" s="55" t="str">
        <f>IF(LEN(Contrato[[#This Row],[Contrato2]])=3,Contrato[[#This Row],[Contrato2]],TEXT(Contrato[[#This Row],[Contrato2]],"000"))</f>
        <v>261</v>
      </c>
      <c r="AH333" s="56">
        <f ca="1">IFERROR(_xlfn.DAYS(Contrato[[#This Row],[Fecha Proyectada liquidación]],TODAY())/30,"")</f>
        <v>-0.33333333333333331</v>
      </c>
      <c r="AI333" s="57">
        <f>+Contrato[[#This Row],[FECHA TERMINACIÓN ]]+120</f>
        <v>45703</v>
      </c>
      <c r="AK333" s="59" t="str">
        <f ca="1">IF(Contrato[[#This Row],[FECHA TERMINACIÓN ]]&lt;TODAY(), "Terminado",IF(ISNUMBER(Contrato[[#This Row],[Fecha Real de liquiidación ]]),"Liquidado",IF(Contrato[[#This Row],[FECHA TERMINACIÓN ]]&gt;=TODAY(),"En ejecución","")))</f>
        <v>Terminado</v>
      </c>
      <c r="AL333" s="60">
        <f>SUMIF([1]!COMPROMISOS_2024[[#All],[consecutivo]],Contrato[[#This Row],[RCP]],[1]!COMPROMISOS_2024[[#All],[Total pagado]])</f>
        <v>35586894</v>
      </c>
      <c r="AM333" s="61">
        <f>IFERROR(Contrato[[#This Row],[Pagos]]/Contrato[[#This Row],[VALOR CONTRATO]],0)</f>
        <v>1</v>
      </c>
      <c r="AN333" s="104">
        <f>+Contrato[[#This Row],[VALOR CONTRATO]]-Contrato[[#This Row],[Pagos]]</f>
        <v>0</v>
      </c>
      <c r="AO333" s="54" t="str" cm="1">
        <f t="array" ref="AO333">_xlfn.XLOOKUP(Contrato[[#This Row],[DOCUMENTO ]],[1]!PERSONAL_ACTIVO_2024[[#All],[Documento identidad]],[1]!PERSONAL_ACTIVO_2024[[#All],[Mail ]],0,0)</f>
        <v>anavarro@indeportesantioquia.gov.co</v>
      </c>
      <c r="AP333" s="54" cm="1">
        <f t="array" ref="AP333">_xlfn.XLOOKUP(Contrato[[#This Row],[DOCUMENTO]],[1]!PERSONAL_ACTIVO_2024[[#All],[Documento identidad]],[1]!PERSONAL_ACTIVO_2024[[#All],[Mail ]],0,0)</f>
        <v>0</v>
      </c>
      <c r="AQ333" s="54" cm="1">
        <f t="array" ref="AQ333">IF(ISBLANK(Contrato[[#This Row],[DEPENDENCIA ]]),0,IFERROR(_xlfn.XLOOKUP(Contrato[[#This Row],[DEPENDENCIA ]],[1]!PERSONAL_ACTIVO_2024[[#All],[Dependencia]],[1]!PERSONAL_ACTIVO_2024[[#All],[Mail ]],0,0),0))</f>
        <v>0</v>
      </c>
    </row>
    <row r="334" spans="1:43" s="54" customFormat="1" ht="34.5" customHeight="1" x14ac:dyDescent="0.25">
      <c r="A334" s="54">
        <v>1179</v>
      </c>
      <c r="B334" s="26">
        <v>261</v>
      </c>
      <c r="C334" s="28" t="s">
        <v>978</v>
      </c>
      <c r="D334" s="81" t="s">
        <v>123</v>
      </c>
      <c r="E334" s="105" t="s">
        <v>45</v>
      </c>
      <c r="F334" s="29" t="s">
        <v>142</v>
      </c>
      <c r="G334" s="146" t="s">
        <v>977</v>
      </c>
      <c r="H334" s="130">
        <v>258616</v>
      </c>
      <c r="I334" s="147">
        <v>5931149</v>
      </c>
      <c r="J334" s="95">
        <v>11664593</v>
      </c>
      <c r="L334" s="96" t="s">
        <v>724</v>
      </c>
      <c r="M334" s="97" t="s">
        <v>306</v>
      </c>
      <c r="N334" s="98" cm="1">
        <f t="array" ref="N334">_xlfn.XLOOKUP(Contrato[[#This Row],[SUPERVISOR TITULAR]],[1]!PERSONAL_ACTIVO_2024[[#All],[Nombre completo]],[1]!PERSONAL_ACTIVO_2024[[#All],[Documento identidad]],"",0)</f>
        <v>75075150</v>
      </c>
      <c r="O334" s="97" t="s">
        <v>125</v>
      </c>
      <c r="P334" s="99" t="str" cm="1">
        <f t="array" ref="P334">_xlfn.XLOOKUP(Contrato[[#This Row],[SUPERVISOR SUPLENTE ]],[1]!PERSONAL_ACTIVO_2024[[#All],[Nombre completo]],[1]!PERSONAL_ACTIVO_2024[[#All],[Documento identidad]],"",0)</f>
        <v/>
      </c>
      <c r="Q334" s="100">
        <v>991</v>
      </c>
      <c r="R334" s="42" t="str" cm="1">
        <f t="array" ref="R334">_xlfn.XLOOKUP(Contrato[[#This Row],[CDP]],[1]!DISPONIBILIDADES_2024[[#All],[consecutivo]],[1]!DISPONIBILIDADES_2024[[#All],[fecha_aprobacion]],"",0)</f>
        <v>24/09/2024 10:00</v>
      </c>
      <c r="S334" s="43">
        <f>SUMIF([1]!DISPONIBILIDADES_2024[[#All],[consecutivo]],Contrato[[#This Row],[CDP]],[1]!DISPONIBILIDADES_2024[[#All],[valor_total_rubro]])</f>
        <v>0</v>
      </c>
      <c r="T334" s="44" cm="1">
        <f t="array" ref="T334">_xlfn.XLOOKUP(Contrato[[#This Row],[CONTRATO]]&amp;Contrato[[#This Row],[CDP]],[1]!Corr_Contr_CDP[[#All],[CONTRATO-CDP]],[1]!Corr_Contr_CDP[[#All],[CRP]],_xlfn.XLOOKUP(Contrato[[#This Row],[CDP]],[1]!COMPROMISOS_2024[[#All],[disponibilidad]],[1]!COMPROMISOS_2024[[#All],[consecutivo]],"",0),0)</f>
        <v>10239</v>
      </c>
      <c r="U334" s="45" t="str" cm="1">
        <f t="array" ref="U334">+_xlfn.XLOOKUP(Contrato[[#This Row],[RCP]],[1]!COMPROMISOS_2024[[#All],[consecutivo]],[1]!COMPROMISOS_2024[[#All],[fecha_aprobacion]],"",0)</f>
        <v>9/10/2024 13:27</v>
      </c>
      <c r="V334" s="46">
        <f>SUMIF([1]!COMPROMISOS_2024[[#All],[consecutivo]],Contrato[[#This Row],[RCP]],[1]!COMPROMISOS_2024[[#All],[valor_total]])</f>
        <v>11664593</v>
      </c>
      <c r="W334" s="47">
        <v>45572</v>
      </c>
      <c r="X334" s="47" t="s">
        <v>379</v>
      </c>
      <c r="Y334" s="48">
        <v>45584</v>
      </c>
      <c r="Z334" s="49">
        <v>45643</v>
      </c>
      <c r="AA334" s="109"/>
      <c r="AB334" s="91" t="s">
        <v>979</v>
      </c>
      <c r="AC334" s="30"/>
      <c r="AD334" s="103"/>
      <c r="AF334" s="55" t="str">
        <f>TEXT(LEFT(Contrato[[#This Row],[CONTRATO]],3),"0")</f>
        <v>261</v>
      </c>
      <c r="AG334" s="55" t="str">
        <f>IF(LEN(Contrato[[#This Row],[Contrato2]])=3,Contrato[[#This Row],[Contrato2]],TEXT(Contrato[[#This Row],[Contrato2]],"000"))</f>
        <v>261</v>
      </c>
      <c r="AH334" s="56">
        <f ca="1">IFERROR(_xlfn.DAYS(Contrato[[#This Row],[Fecha Proyectada liquidación]],TODAY())/30,"")</f>
        <v>1.6666666666666667</v>
      </c>
      <c r="AI334" s="57">
        <f>+Contrato[[#This Row],[FECHA TERMINACIÓN ]]+120</f>
        <v>45763</v>
      </c>
      <c r="AK334" s="59" t="str">
        <f ca="1">IF(Contrato[[#This Row],[FECHA TERMINACIÓN ]]&lt;TODAY(), "Terminado",IF(ISNUMBER(Contrato[[#This Row],[Fecha Real de liquiidación ]]),"Liquidado",IF(Contrato[[#This Row],[FECHA TERMINACIÓN ]]&gt;=TODAY(),"En ejecución","")))</f>
        <v>Terminado</v>
      </c>
      <c r="AL334" s="60">
        <f>SUMIF([1]!COMPROMISOS_2024[[#All],[consecutivo]],Contrato[[#This Row],[RCP]],[1]!COMPROMISOS_2024[[#All],[Total pagado]])</f>
        <v>11664593</v>
      </c>
      <c r="AM334" s="61">
        <f>IFERROR(Contrato[[#This Row],[Pagos]]/Contrato[[#This Row],[VALOR CONTRATO]],0)</f>
        <v>1</v>
      </c>
      <c r="AN334" s="104">
        <f>+Contrato[[#This Row],[VALOR CONTRATO]]-Contrato[[#This Row],[Pagos]]</f>
        <v>0</v>
      </c>
      <c r="AO334" s="54" t="str" cm="1">
        <f t="array" ref="AO334">_xlfn.XLOOKUP(Contrato[[#This Row],[DOCUMENTO ]],[1]!PERSONAL_ACTIVO_2024[[#All],[Documento identidad]],[1]!PERSONAL_ACTIVO_2024[[#All],[Mail ]],0,0)</f>
        <v>anavarro@indeportesantioquia.gov.co</v>
      </c>
      <c r="AP334" s="54" cm="1">
        <f t="array" ref="AP334">_xlfn.XLOOKUP(Contrato[[#This Row],[DOCUMENTO]],[1]!PERSONAL_ACTIVO_2024[[#All],[Documento identidad]],[1]!PERSONAL_ACTIVO_2024[[#All],[Mail ]],0,0)</f>
        <v>0</v>
      </c>
      <c r="AQ334" s="54" cm="1">
        <f t="array" ref="AQ334">IF(ISBLANK(Contrato[[#This Row],[DEPENDENCIA ]]),0,IFERROR(_xlfn.XLOOKUP(Contrato[[#This Row],[DEPENDENCIA ]],[1]!PERSONAL_ACTIVO_2024[[#All],[Dependencia]],[1]!PERSONAL_ACTIVO_2024[[#All],[Mail ]],0,0),0))</f>
        <v>0</v>
      </c>
    </row>
    <row r="335" spans="1:43" s="54" customFormat="1" ht="34.5" customHeight="1" x14ac:dyDescent="0.25">
      <c r="A335" s="27">
        <v>607</v>
      </c>
      <c r="B335" s="26">
        <v>262</v>
      </c>
      <c r="C335" s="28" t="s">
        <v>980</v>
      </c>
      <c r="D335" s="81" t="s">
        <v>123</v>
      </c>
      <c r="E335" s="64" t="s">
        <v>111</v>
      </c>
      <c r="F335" s="114" t="s">
        <v>142</v>
      </c>
      <c r="G335" s="146" t="s">
        <v>981</v>
      </c>
      <c r="H335" s="130">
        <v>1128478840</v>
      </c>
      <c r="I335" s="147">
        <v>2574842</v>
      </c>
      <c r="J335" s="148">
        <v>15449052</v>
      </c>
      <c r="K335" s="69" t="s">
        <v>48</v>
      </c>
      <c r="L335" s="96" t="s">
        <v>906</v>
      </c>
      <c r="M335" s="97" t="s">
        <v>218</v>
      </c>
      <c r="N335" s="98" cm="1">
        <f t="array" ref="N335">_xlfn.XLOOKUP(Contrato[[#This Row],[SUPERVISOR TITULAR]],[1]!PERSONAL_ACTIVO_2024[[#All],[Nombre completo]],[1]!PERSONAL_ACTIVO_2024[[#All],[Documento identidad]],"",0)</f>
        <v>98556206</v>
      </c>
      <c r="O335" s="97" t="s">
        <v>222</v>
      </c>
      <c r="P335" s="99" cm="1">
        <f t="array" ref="P335">_xlfn.XLOOKUP(Contrato[[#This Row],[SUPERVISOR SUPLENTE ]],[1]!PERSONAL_ACTIVO_2024[[#All],[Nombre completo]],[1]!PERSONAL_ACTIVO_2024[[#All],[Documento identidad]],"",0)</f>
        <v>10267189</v>
      </c>
      <c r="Q335" s="100">
        <v>355</v>
      </c>
      <c r="R335" s="42" t="str" cm="1">
        <f t="array" ref="R335">_xlfn.XLOOKUP(Contrato[[#This Row],[CDP]],[1]!DISPONIBILIDADES_2024[[#All],[consecutivo]],[1]!DISPONIBILIDADES_2024[[#All],[fecha_aprobacion]],"",0)</f>
        <v>15/03/2024 15:11</v>
      </c>
      <c r="S335" s="43">
        <f>SUMIF([1]!DISPONIBILIDADES_2024[[#All],[consecutivo]],Contrato[[#This Row],[CDP]],[1]!DISPONIBILIDADES_2024[[#All],[valor_total_rubro]])</f>
        <v>0</v>
      </c>
      <c r="T335" s="44" cm="1">
        <f t="array" ref="T335">_xlfn.XLOOKUP(Contrato[[#This Row],[CONTRATO]]&amp;Contrato[[#This Row],[CDP]],[1]!Corr_Contr_CDP[[#All],[CONTRATO-CDP]],[1]!Corr_Contr_CDP[[#All],[CRP]],_xlfn.XLOOKUP(Contrato[[#This Row],[CDP]],[1]!COMPROMISOS_2024[[#All],[disponibilidad]],[1]!COMPROMISOS_2024[[#All],[consecutivo]],"",0),0)</f>
        <v>2358</v>
      </c>
      <c r="U335" s="45" t="str" cm="1">
        <f t="array" ref="U335">+_xlfn.XLOOKUP(Contrato[[#This Row],[RCP]],[1]!COMPROMISOS_2024[[#All],[consecutivo]],[1]!COMPROMISOS_2024[[#All],[fecha_aprobacion]],"",0)</f>
        <v>9/04/2024 17:44</v>
      </c>
      <c r="V335" s="46">
        <f>SUMIF([1]!COMPROMISOS_2024[[#All],[consecutivo]],Contrato[[#This Row],[RCP]],[1]!COMPROMISOS_2024[[#All],[valor_total]])</f>
        <v>15449052</v>
      </c>
      <c r="W335" s="47">
        <v>45390</v>
      </c>
      <c r="X335" s="47" t="s">
        <v>379</v>
      </c>
      <c r="Y335" s="48">
        <v>45391</v>
      </c>
      <c r="Z335" s="49">
        <v>45573</v>
      </c>
      <c r="AA335" s="101" t="s">
        <v>930</v>
      </c>
      <c r="AB335" s="91" t="s">
        <v>293</v>
      </c>
      <c r="AC335" s="91"/>
      <c r="AD335" s="103">
        <v>202000004192</v>
      </c>
      <c r="AE335" s="54" t="s">
        <v>75</v>
      </c>
      <c r="AF335" s="55" t="str">
        <f>TEXT(LEFT(Contrato[[#This Row],[CONTRATO]],3),"0")</f>
        <v>262</v>
      </c>
      <c r="AG335" s="55" t="str">
        <f>IF(LEN(Contrato[[#This Row],[Contrato2]])=3,Contrato[[#This Row],[Contrato2]],TEXT(Contrato[[#This Row],[Contrato2]],"000"))</f>
        <v>262</v>
      </c>
      <c r="AH335" s="56">
        <f ca="1">IFERROR(_xlfn.DAYS(Contrato[[#This Row],[Fecha Proyectada liquidación]],TODAY())/30,"")</f>
        <v>-0.66666666666666663</v>
      </c>
      <c r="AI335" s="57">
        <f>+Contrato[[#This Row],[FECHA TERMINACIÓN ]]+120</f>
        <v>45693</v>
      </c>
      <c r="AK335" s="59" t="str">
        <f ca="1">IF(Contrato[[#This Row],[FECHA TERMINACIÓN ]]&lt;TODAY(), "Terminado",IF(ISNUMBER(Contrato[[#This Row],[Fecha Real de liquiidación ]]),"Liquidado",IF(Contrato[[#This Row],[FECHA TERMINACIÓN ]]&gt;=TODAY(),"En ejecución","")))</f>
        <v>Terminado</v>
      </c>
      <c r="AL335" s="60">
        <f>SUMIF([1]!COMPROMISOS_2024[[#All],[consecutivo]],Contrato[[#This Row],[RCP]],[1]!COMPROMISOS_2024[[#All],[Total pagado]])</f>
        <v>15449052</v>
      </c>
      <c r="AM335" s="61">
        <f>IFERROR(Contrato[[#This Row],[Pagos]]/Contrato[[#This Row],[VALOR CONTRATO]],0)</f>
        <v>1</v>
      </c>
      <c r="AN335" s="104">
        <f>+Contrato[[#This Row],[VALOR CONTRATO]]-Contrato[[#This Row],[Pagos]]</f>
        <v>0</v>
      </c>
      <c r="AO335" s="54" t="str" cm="1">
        <f t="array" ref="AO335">_xlfn.XLOOKUP(Contrato[[#This Row],[DOCUMENTO ]],[1]!PERSONAL_ACTIVO_2024[[#All],[Documento identidad]],[1]!PERSONAL_ACTIVO_2024[[#All],[Mail ]],0,0)</f>
        <v>ahiguitae@indeportesantioquia.gov.co</v>
      </c>
      <c r="AP335" s="54" t="str" cm="1">
        <f t="array" ref="AP335">_xlfn.XLOOKUP(Contrato[[#This Row],[DOCUMENTO]],[1]!PERSONAL_ACTIVO_2024[[#All],[Documento identidad]],[1]!PERSONAL_ACTIVO_2024[[#All],[Mail ]],0,0)</f>
        <v>hveleza@indeportesantioquia.gov.co</v>
      </c>
      <c r="AQ335" s="54" cm="1">
        <f t="array" ref="AQ335">IF(ISBLANK(Contrato[[#This Row],[DEPENDENCIA ]]),0,IFERROR(_xlfn.XLOOKUP(Contrato[[#This Row],[DEPENDENCIA ]],[1]!PERSONAL_ACTIVO_2024[[#All],[Dependencia]],[1]!PERSONAL_ACTIVO_2024[[#All],[Mail ]],0,0),0))</f>
        <v>0</v>
      </c>
    </row>
    <row r="336" spans="1:43" s="54" customFormat="1" ht="34.5" customHeight="1" x14ac:dyDescent="0.25">
      <c r="A336" s="54">
        <v>1180</v>
      </c>
      <c r="B336" s="26">
        <v>262</v>
      </c>
      <c r="C336" s="28" t="s">
        <v>982</v>
      </c>
      <c r="D336" s="81" t="s">
        <v>123</v>
      </c>
      <c r="E336" s="105" t="s">
        <v>45</v>
      </c>
      <c r="F336" s="29" t="s">
        <v>142</v>
      </c>
      <c r="G336" s="146" t="s">
        <v>981</v>
      </c>
      <c r="H336" s="130">
        <v>1128478840</v>
      </c>
      <c r="I336" s="147">
        <v>2574842</v>
      </c>
      <c r="J336" s="95">
        <v>5922137</v>
      </c>
      <c r="L336" s="96" t="s">
        <v>724</v>
      </c>
      <c r="M336" s="97" t="s">
        <v>218</v>
      </c>
      <c r="N336" s="98" cm="1">
        <f t="array" ref="N336">_xlfn.XLOOKUP(Contrato[[#This Row],[SUPERVISOR TITULAR]],[1]!PERSONAL_ACTIVO_2024[[#All],[Nombre completo]],[1]!PERSONAL_ACTIVO_2024[[#All],[Documento identidad]],"",0)</f>
        <v>98556206</v>
      </c>
      <c r="O336" s="97" t="s">
        <v>222</v>
      </c>
      <c r="P336" s="99" cm="1">
        <f t="array" ref="P336">_xlfn.XLOOKUP(Contrato[[#This Row],[SUPERVISOR SUPLENTE ]],[1]!PERSONAL_ACTIVO_2024[[#All],[Nombre completo]],[1]!PERSONAL_ACTIVO_2024[[#All],[Documento identidad]],"",0)</f>
        <v>10267189</v>
      </c>
      <c r="Q336" s="100">
        <v>992</v>
      </c>
      <c r="R336" s="42" t="str" cm="1">
        <f t="array" ref="R336">_xlfn.XLOOKUP(Contrato[[#This Row],[CDP]],[1]!DISPONIBILIDADES_2024[[#All],[consecutivo]],[1]!DISPONIBILIDADES_2024[[#All],[fecha_aprobacion]],"",0)</f>
        <v>24/09/2024 10:12</v>
      </c>
      <c r="S336" s="43">
        <f>SUMIF([1]!DISPONIBILIDADES_2024[[#All],[consecutivo]],Contrato[[#This Row],[CDP]],[1]!DISPONIBILIDADES_2024[[#All],[valor_total_rubro]])</f>
        <v>0</v>
      </c>
      <c r="T336" s="44" cm="1">
        <f t="array" ref="T336">_xlfn.XLOOKUP(Contrato[[#This Row],[CONTRATO]]&amp;Contrato[[#This Row],[CDP]],[1]!Corr_Contr_CDP[[#All],[CONTRATO-CDP]],[1]!Corr_Contr_CDP[[#All],[CRP]],_xlfn.XLOOKUP(Contrato[[#This Row],[CDP]],[1]!COMPROMISOS_2024[[#All],[disponibilidad]],[1]!COMPROMISOS_2024[[#All],[consecutivo]],"",0),0)</f>
        <v>10230</v>
      </c>
      <c r="U336" s="45" t="str" cm="1">
        <f t="array" ref="U336">+_xlfn.XLOOKUP(Contrato[[#This Row],[RCP]],[1]!COMPROMISOS_2024[[#All],[consecutivo]],[1]!COMPROMISOS_2024[[#All],[fecha_aprobacion]],"",0)</f>
        <v>8/10/2024 21:09</v>
      </c>
      <c r="V336" s="46">
        <f>SUMIF([1]!COMPROMISOS_2024[[#All],[consecutivo]],Contrato[[#This Row],[RCP]],[1]!COMPROMISOS_2024[[#All],[valor_total]])</f>
        <v>5922137</v>
      </c>
      <c r="W336" s="47">
        <v>45572</v>
      </c>
      <c r="X336" s="47" t="s">
        <v>379</v>
      </c>
      <c r="Y336" s="48">
        <v>45574</v>
      </c>
      <c r="Z336" s="49">
        <v>45643</v>
      </c>
      <c r="AA336" s="109"/>
      <c r="AB336" s="91" t="s">
        <v>932</v>
      </c>
      <c r="AC336" s="30"/>
      <c r="AD336" s="103"/>
      <c r="AF336" s="55" t="str">
        <f>TEXT(LEFT(Contrato[[#This Row],[CONTRATO]],3),"0")</f>
        <v>262</v>
      </c>
      <c r="AG336" s="55" t="str">
        <f>IF(LEN(Contrato[[#This Row],[Contrato2]])=3,Contrato[[#This Row],[Contrato2]],TEXT(Contrato[[#This Row],[Contrato2]],"000"))</f>
        <v>262</v>
      </c>
      <c r="AH336" s="56">
        <f ca="1">IFERROR(_xlfn.DAYS(Contrato[[#This Row],[Fecha Proyectada liquidación]],TODAY())/30,"")</f>
        <v>1.6666666666666667</v>
      </c>
      <c r="AI336" s="57">
        <f>+Contrato[[#This Row],[FECHA TERMINACIÓN ]]+120</f>
        <v>45763</v>
      </c>
      <c r="AK336" s="59" t="str">
        <f ca="1">IF(Contrato[[#This Row],[FECHA TERMINACIÓN ]]&lt;TODAY(), "Terminado",IF(ISNUMBER(Contrato[[#This Row],[Fecha Real de liquiidación ]]),"Liquidado",IF(Contrato[[#This Row],[FECHA TERMINACIÓN ]]&gt;=TODAY(),"En ejecución","")))</f>
        <v>Terminado</v>
      </c>
      <c r="AL336" s="60">
        <f>SUMIF([1]!COMPROMISOS_2024[[#All],[consecutivo]],Contrato[[#This Row],[RCP]],[1]!COMPROMISOS_2024[[#All],[Total pagado]])</f>
        <v>5922137</v>
      </c>
      <c r="AM336" s="61">
        <f>IFERROR(Contrato[[#This Row],[Pagos]]/Contrato[[#This Row],[VALOR CONTRATO]],0)</f>
        <v>1</v>
      </c>
      <c r="AN336" s="104">
        <f>+Contrato[[#This Row],[VALOR CONTRATO]]-Contrato[[#This Row],[Pagos]]</f>
        <v>0</v>
      </c>
      <c r="AO336" s="54" t="str" cm="1">
        <f t="array" ref="AO336">_xlfn.XLOOKUP(Contrato[[#This Row],[DOCUMENTO ]],[1]!PERSONAL_ACTIVO_2024[[#All],[Documento identidad]],[1]!PERSONAL_ACTIVO_2024[[#All],[Mail ]],0,0)</f>
        <v>ahiguitae@indeportesantioquia.gov.co</v>
      </c>
      <c r="AP336" s="54" t="str" cm="1">
        <f t="array" ref="AP336">_xlfn.XLOOKUP(Contrato[[#This Row],[DOCUMENTO]],[1]!PERSONAL_ACTIVO_2024[[#All],[Documento identidad]],[1]!PERSONAL_ACTIVO_2024[[#All],[Mail ]],0,0)</f>
        <v>hveleza@indeportesantioquia.gov.co</v>
      </c>
      <c r="AQ336" s="54" cm="1">
        <f t="array" ref="AQ336">IF(ISBLANK(Contrato[[#This Row],[DEPENDENCIA ]]),0,IFERROR(_xlfn.XLOOKUP(Contrato[[#This Row],[DEPENDENCIA ]],[1]!PERSONAL_ACTIVO_2024[[#All],[Dependencia]],[1]!PERSONAL_ACTIVO_2024[[#All],[Mail ]],0,0),0))</f>
        <v>0</v>
      </c>
    </row>
    <row r="337" spans="1:43" s="54" customFormat="1" ht="34.5" customHeight="1" x14ac:dyDescent="0.25">
      <c r="A337" s="27">
        <v>608</v>
      </c>
      <c r="B337" s="26">
        <v>263</v>
      </c>
      <c r="C337" s="28" t="s">
        <v>983</v>
      </c>
      <c r="D337" s="81" t="s">
        <v>123</v>
      </c>
      <c r="E337" s="64" t="s">
        <v>111</v>
      </c>
      <c r="F337" s="114" t="s">
        <v>142</v>
      </c>
      <c r="G337" s="146" t="s">
        <v>984</v>
      </c>
      <c r="H337" s="130">
        <v>9081673</v>
      </c>
      <c r="I337" s="147">
        <v>2574842</v>
      </c>
      <c r="J337" s="148">
        <v>15449052</v>
      </c>
      <c r="K337" s="69" t="s">
        <v>48</v>
      </c>
      <c r="L337" s="96" t="s">
        <v>906</v>
      </c>
      <c r="M337" s="97" t="s">
        <v>218</v>
      </c>
      <c r="N337" s="98" cm="1">
        <f t="array" ref="N337">_xlfn.XLOOKUP(Contrato[[#This Row],[SUPERVISOR TITULAR]],[1]!PERSONAL_ACTIVO_2024[[#All],[Nombre completo]],[1]!PERSONAL_ACTIVO_2024[[#All],[Documento identidad]],"",0)</f>
        <v>98556206</v>
      </c>
      <c r="O337" s="97" t="s">
        <v>222</v>
      </c>
      <c r="P337" s="99" cm="1">
        <f t="array" ref="P337">_xlfn.XLOOKUP(Contrato[[#This Row],[SUPERVISOR SUPLENTE ]],[1]!PERSONAL_ACTIVO_2024[[#All],[Nombre completo]],[1]!PERSONAL_ACTIVO_2024[[#All],[Documento identidad]],"",0)</f>
        <v>10267189</v>
      </c>
      <c r="Q337" s="100">
        <v>337</v>
      </c>
      <c r="R337" s="42" t="str" cm="1">
        <f t="array" ref="R337">_xlfn.XLOOKUP(Contrato[[#This Row],[CDP]],[1]!DISPONIBILIDADES_2024[[#All],[consecutivo]],[1]!DISPONIBILIDADES_2024[[#All],[fecha_aprobacion]],"",0)</f>
        <v>15/03/2024 15:10</v>
      </c>
      <c r="S337" s="43">
        <f>SUMIF([1]!DISPONIBILIDADES_2024[[#All],[consecutivo]],Contrato[[#This Row],[CDP]],[1]!DISPONIBILIDADES_2024[[#All],[valor_total_rubro]])</f>
        <v>0</v>
      </c>
      <c r="T337" s="44" cm="1">
        <f t="array" ref="T337">_xlfn.XLOOKUP(Contrato[[#This Row],[CONTRATO]]&amp;Contrato[[#This Row],[CDP]],[1]!Corr_Contr_CDP[[#All],[CONTRATO-CDP]],[1]!Corr_Contr_CDP[[#All],[CRP]],_xlfn.XLOOKUP(Contrato[[#This Row],[CDP]],[1]!COMPROMISOS_2024[[#All],[disponibilidad]],[1]!COMPROMISOS_2024[[#All],[consecutivo]],"",0),0)</f>
        <v>2359</v>
      </c>
      <c r="U337" s="45" t="str" cm="1">
        <f t="array" ref="U337">+_xlfn.XLOOKUP(Contrato[[#This Row],[RCP]],[1]!COMPROMISOS_2024[[#All],[consecutivo]],[1]!COMPROMISOS_2024[[#All],[fecha_aprobacion]],"",0)</f>
        <v>9/04/2024 17:47</v>
      </c>
      <c r="V337" s="46">
        <f>SUMIF([1]!COMPROMISOS_2024[[#All],[consecutivo]],Contrato[[#This Row],[RCP]],[1]!COMPROMISOS_2024[[#All],[valor_total]])</f>
        <v>15449052</v>
      </c>
      <c r="W337" s="47">
        <v>45391</v>
      </c>
      <c r="X337" s="47" t="s">
        <v>379</v>
      </c>
      <c r="Y337" s="48">
        <v>45391</v>
      </c>
      <c r="Z337" s="49">
        <v>45573</v>
      </c>
      <c r="AA337" s="123" t="s">
        <v>930</v>
      </c>
      <c r="AB337" s="91" t="s">
        <v>293</v>
      </c>
      <c r="AC337" s="91"/>
      <c r="AD337" s="103">
        <v>202000004193</v>
      </c>
      <c r="AE337" s="54" t="s">
        <v>75</v>
      </c>
      <c r="AF337" s="55" t="str">
        <f>TEXT(LEFT(Contrato[[#This Row],[CONTRATO]],3),"0")</f>
        <v>263</v>
      </c>
      <c r="AG337" s="55" t="str">
        <f>IF(LEN(Contrato[[#This Row],[Contrato2]])=3,Contrato[[#This Row],[Contrato2]],TEXT(Contrato[[#This Row],[Contrato2]],"000"))</f>
        <v>263</v>
      </c>
      <c r="AH337" s="56">
        <f ca="1">IFERROR(_xlfn.DAYS(Contrato[[#This Row],[Fecha Proyectada liquidación]],TODAY())/30,"")</f>
        <v>-0.66666666666666663</v>
      </c>
      <c r="AI337" s="57">
        <f>+Contrato[[#This Row],[FECHA TERMINACIÓN ]]+120</f>
        <v>45693</v>
      </c>
      <c r="AK337" s="59" t="str">
        <f ca="1">IF(Contrato[[#This Row],[FECHA TERMINACIÓN ]]&lt;TODAY(), "Terminado",IF(ISNUMBER(Contrato[[#This Row],[Fecha Real de liquiidación ]]),"Liquidado",IF(Contrato[[#This Row],[FECHA TERMINACIÓN ]]&gt;=TODAY(),"En ejecución","")))</f>
        <v>Terminado</v>
      </c>
      <c r="AL337" s="60">
        <f>SUMIF([1]!COMPROMISOS_2024[[#All],[consecutivo]],Contrato[[#This Row],[RCP]],[1]!COMPROMISOS_2024[[#All],[Total pagado]])</f>
        <v>15449052</v>
      </c>
      <c r="AM337" s="61">
        <f>IFERROR(Contrato[[#This Row],[Pagos]]/Contrato[[#This Row],[VALOR CONTRATO]],0)</f>
        <v>1</v>
      </c>
      <c r="AN337" s="104">
        <f>+Contrato[[#This Row],[VALOR CONTRATO]]-Contrato[[#This Row],[Pagos]]</f>
        <v>0</v>
      </c>
      <c r="AO337" s="54" t="str" cm="1">
        <f t="array" ref="AO337">_xlfn.XLOOKUP(Contrato[[#This Row],[DOCUMENTO ]],[1]!PERSONAL_ACTIVO_2024[[#All],[Documento identidad]],[1]!PERSONAL_ACTIVO_2024[[#All],[Mail ]],0,0)</f>
        <v>ahiguitae@indeportesantioquia.gov.co</v>
      </c>
      <c r="AP337" s="54" t="str" cm="1">
        <f t="array" ref="AP337">_xlfn.XLOOKUP(Contrato[[#This Row],[DOCUMENTO]],[1]!PERSONAL_ACTIVO_2024[[#All],[Documento identidad]],[1]!PERSONAL_ACTIVO_2024[[#All],[Mail ]],0,0)</f>
        <v>hveleza@indeportesantioquia.gov.co</v>
      </c>
      <c r="AQ337" s="54" cm="1">
        <f t="array" ref="AQ337">IF(ISBLANK(Contrato[[#This Row],[DEPENDENCIA ]]),0,IFERROR(_xlfn.XLOOKUP(Contrato[[#This Row],[DEPENDENCIA ]],[1]!PERSONAL_ACTIVO_2024[[#All],[Dependencia]],[1]!PERSONAL_ACTIVO_2024[[#All],[Mail ]],0,0),0))</f>
        <v>0</v>
      </c>
    </row>
    <row r="338" spans="1:43" s="54" customFormat="1" ht="34.5" customHeight="1" x14ac:dyDescent="0.25">
      <c r="A338" s="54">
        <v>1181</v>
      </c>
      <c r="B338" s="26">
        <v>263</v>
      </c>
      <c r="C338" s="28" t="s">
        <v>985</v>
      </c>
      <c r="D338" s="81" t="s">
        <v>123</v>
      </c>
      <c r="E338" s="105" t="s">
        <v>45</v>
      </c>
      <c r="F338" s="29" t="s">
        <v>142</v>
      </c>
      <c r="G338" s="146" t="s">
        <v>984</v>
      </c>
      <c r="H338" s="130">
        <v>9081673</v>
      </c>
      <c r="I338" s="147">
        <v>2574842</v>
      </c>
      <c r="J338" s="95">
        <v>5922137</v>
      </c>
      <c r="L338" s="96" t="s">
        <v>724</v>
      </c>
      <c r="M338" s="97" t="s">
        <v>218</v>
      </c>
      <c r="N338" s="98" cm="1">
        <f t="array" ref="N338">_xlfn.XLOOKUP(Contrato[[#This Row],[SUPERVISOR TITULAR]],[1]!PERSONAL_ACTIVO_2024[[#All],[Nombre completo]],[1]!PERSONAL_ACTIVO_2024[[#All],[Documento identidad]],"",0)</f>
        <v>98556206</v>
      </c>
      <c r="O338" s="97" t="s">
        <v>222</v>
      </c>
      <c r="P338" s="99" cm="1">
        <f t="array" ref="P338">_xlfn.XLOOKUP(Contrato[[#This Row],[SUPERVISOR SUPLENTE ]],[1]!PERSONAL_ACTIVO_2024[[#All],[Nombre completo]],[1]!PERSONAL_ACTIVO_2024[[#All],[Documento identidad]],"",0)</f>
        <v>10267189</v>
      </c>
      <c r="Q338" s="100">
        <v>993</v>
      </c>
      <c r="R338" s="42" t="str" cm="1">
        <f t="array" ref="R338">_xlfn.XLOOKUP(Contrato[[#This Row],[CDP]],[1]!DISPONIBILIDADES_2024[[#All],[consecutivo]],[1]!DISPONIBILIDADES_2024[[#All],[fecha_aprobacion]],"",0)</f>
        <v>24/09/2024 10:36</v>
      </c>
      <c r="S338" s="43">
        <f>SUMIF([1]!DISPONIBILIDADES_2024[[#All],[consecutivo]],Contrato[[#This Row],[CDP]],[1]!DISPONIBILIDADES_2024[[#All],[valor_total_rubro]])</f>
        <v>0</v>
      </c>
      <c r="T338" s="44" cm="1">
        <f t="array" ref="T338">_xlfn.XLOOKUP(Contrato[[#This Row],[CONTRATO]]&amp;Contrato[[#This Row],[CDP]],[1]!Corr_Contr_CDP[[#All],[CONTRATO-CDP]],[1]!Corr_Contr_CDP[[#All],[CRP]],_xlfn.XLOOKUP(Contrato[[#This Row],[CDP]],[1]!COMPROMISOS_2024[[#All],[disponibilidad]],[1]!COMPROMISOS_2024[[#All],[consecutivo]],"",0),0)</f>
        <v>10217</v>
      </c>
      <c r="U338" s="45" t="str" cm="1">
        <f t="array" ref="U338">+_xlfn.XLOOKUP(Contrato[[#This Row],[RCP]],[1]!COMPROMISOS_2024[[#All],[consecutivo]],[1]!COMPROMISOS_2024[[#All],[fecha_aprobacion]],"",0)</f>
        <v>8/10/2024 16:34</v>
      </c>
      <c r="V338" s="46">
        <f>SUMIF([1]!COMPROMISOS_2024[[#All],[consecutivo]],Contrato[[#This Row],[RCP]],[1]!COMPROMISOS_2024[[#All],[valor_total]])</f>
        <v>5922137</v>
      </c>
      <c r="W338" s="47">
        <v>45572</v>
      </c>
      <c r="X338" s="47" t="s">
        <v>379</v>
      </c>
      <c r="Y338" s="48">
        <v>45574</v>
      </c>
      <c r="Z338" s="49">
        <v>45643</v>
      </c>
      <c r="AA338" s="223"/>
      <c r="AB338" s="91" t="s">
        <v>932</v>
      </c>
      <c r="AC338" s="30"/>
      <c r="AD338" s="103"/>
      <c r="AF338" s="55" t="str">
        <f>TEXT(LEFT(Contrato[[#This Row],[CONTRATO]],3),"0")</f>
        <v>263</v>
      </c>
      <c r="AG338" s="55" t="str">
        <f>IF(LEN(Contrato[[#This Row],[Contrato2]])=3,Contrato[[#This Row],[Contrato2]],TEXT(Contrato[[#This Row],[Contrato2]],"000"))</f>
        <v>263</v>
      </c>
      <c r="AH338" s="56">
        <f ca="1">IFERROR(_xlfn.DAYS(Contrato[[#This Row],[Fecha Proyectada liquidación]],TODAY())/30,"")</f>
        <v>1.6666666666666667</v>
      </c>
      <c r="AI338" s="57">
        <f>+Contrato[[#This Row],[FECHA TERMINACIÓN ]]+120</f>
        <v>45763</v>
      </c>
      <c r="AK338" s="59" t="str">
        <f ca="1">IF(Contrato[[#This Row],[FECHA TERMINACIÓN ]]&lt;TODAY(), "Terminado",IF(ISNUMBER(Contrato[[#This Row],[Fecha Real de liquiidación ]]),"Liquidado",IF(Contrato[[#This Row],[FECHA TERMINACIÓN ]]&gt;=TODAY(),"En ejecución","")))</f>
        <v>Terminado</v>
      </c>
      <c r="AL338" s="60">
        <f>SUMIF([1]!COMPROMISOS_2024[[#All],[consecutivo]],Contrato[[#This Row],[RCP]],[1]!COMPROMISOS_2024[[#All],[Total pagado]])</f>
        <v>5922137</v>
      </c>
      <c r="AM338" s="61">
        <f>IFERROR(Contrato[[#This Row],[Pagos]]/Contrato[[#This Row],[VALOR CONTRATO]],0)</f>
        <v>1</v>
      </c>
      <c r="AN338" s="104">
        <f>+Contrato[[#This Row],[VALOR CONTRATO]]-Contrato[[#This Row],[Pagos]]</f>
        <v>0</v>
      </c>
      <c r="AO338" s="54" t="str" cm="1">
        <f t="array" ref="AO338">_xlfn.XLOOKUP(Contrato[[#This Row],[DOCUMENTO ]],[1]!PERSONAL_ACTIVO_2024[[#All],[Documento identidad]],[1]!PERSONAL_ACTIVO_2024[[#All],[Mail ]],0,0)</f>
        <v>ahiguitae@indeportesantioquia.gov.co</v>
      </c>
      <c r="AP338" s="54" t="str" cm="1">
        <f t="array" ref="AP338">_xlfn.XLOOKUP(Contrato[[#This Row],[DOCUMENTO]],[1]!PERSONAL_ACTIVO_2024[[#All],[Documento identidad]],[1]!PERSONAL_ACTIVO_2024[[#All],[Mail ]],0,0)</f>
        <v>hveleza@indeportesantioquia.gov.co</v>
      </c>
      <c r="AQ338" s="54" cm="1">
        <f t="array" ref="AQ338">IF(ISBLANK(Contrato[[#This Row],[DEPENDENCIA ]]),0,IFERROR(_xlfn.XLOOKUP(Contrato[[#This Row],[DEPENDENCIA ]],[1]!PERSONAL_ACTIVO_2024[[#All],[Dependencia]],[1]!PERSONAL_ACTIVO_2024[[#All],[Mail ]],0,0),0))</f>
        <v>0</v>
      </c>
    </row>
    <row r="339" spans="1:43" s="54" customFormat="1" ht="34.5" customHeight="1" x14ac:dyDescent="0.25">
      <c r="A339" s="27">
        <v>609</v>
      </c>
      <c r="B339" s="26">
        <v>264</v>
      </c>
      <c r="C339" s="28" t="s">
        <v>986</v>
      </c>
      <c r="D339" s="81" t="s">
        <v>123</v>
      </c>
      <c r="E339" s="64" t="s">
        <v>111</v>
      </c>
      <c r="F339" s="114" t="s">
        <v>142</v>
      </c>
      <c r="G339" s="146" t="s">
        <v>987</v>
      </c>
      <c r="H339" s="130">
        <v>1017179736</v>
      </c>
      <c r="I339" s="147">
        <v>2574842</v>
      </c>
      <c r="J339" s="148">
        <v>15449052</v>
      </c>
      <c r="K339" s="69" t="s">
        <v>48</v>
      </c>
      <c r="L339" s="96" t="s">
        <v>906</v>
      </c>
      <c r="M339" s="97" t="s">
        <v>218</v>
      </c>
      <c r="N339" s="98" cm="1">
        <f t="array" ref="N339">_xlfn.XLOOKUP(Contrato[[#This Row],[SUPERVISOR TITULAR]],[1]!PERSONAL_ACTIVO_2024[[#All],[Nombre completo]],[1]!PERSONAL_ACTIVO_2024[[#All],[Documento identidad]],"",0)</f>
        <v>98556206</v>
      </c>
      <c r="O339" s="97" t="s">
        <v>222</v>
      </c>
      <c r="P339" s="99" cm="1">
        <f t="array" ref="P339">_xlfn.XLOOKUP(Contrato[[#This Row],[SUPERVISOR SUPLENTE ]],[1]!PERSONAL_ACTIVO_2024[[#All],[Nombre completo]],[1]!PERSONAL_ACTIVO_2024[[#All],[Documento identidad]],"",0)</f>
        <v>10267189</v>
      </c>
      <c r="Q339" s="100">
        <v>344</v>
      </c>
      <c r="R339" s="42" t="str" cm="1">
        <f t="array" ref="R339">_xlfn.XLOOKUP(Contrato[[#This Row],[CDP]],[1]!DISPONIBILIDADES_2024[[#All],[consecutivo]],[1]!DISPONIBILIDADES_2024[[#All],[fecha_aprobacion]],"",0)</f>
        <v>15/03/2024 15:11</v>
      </c>
      <c r="S339" s="43">
        <f>SUMIF([1]!DISPONIBILIDADES_2024[[#All],[consecutivo]],Contrato[[#This Row],[CDP]],[1]!DISPONIBILIDADES_2024[[#All],[valor_total_rubro]])</f>
        <v>0</v>
      </c>
      <c r="T339" s="44" cm="1">
        <f t="array" ref="T339">_xlfn.XLOOKUP(Contrato[[#This Row],[CONTRATO]]&amp;Contrato[[#This Row],[CDP]],[1]!Corr_Contr_CDP[[#All],[CONTRATO-CDP]],[1]!Corr_Contr_CDP[[#All],[CRP]],_xlfn.XLOOKUP(Contrato[[#This Row],[CDP]],[1]!COMPROMISOS_2024[[#All],[disponibilidad]],[1]!COMPROMISOS_2024[[#All],[consecutivo]],"",0),0)</f>
        <v>2385</v>
      </c>
      <c r="U339" s="45" t="str" cm="1">
        <f t="array" ref="U339">+_xlfn.XLOOKUP(Contrato[[#This Row],[RCP]],[1]!COMPROMISOS_2024[[#All],[consecutivo]],[1]!COMPROMISOS_2024[[#All],[fecha_aprobacion]],"",0)</f>
        <v>12/04/2024 10:57</v>
      </c>
      <c r="V339" s="46">
        <f>SUMIF([1]!COMPROMISOS_2024[[#All],[consecutivo]],Contrato[[#This Row],[RCP]],[1]!COMPROMISOS_2024[[#All],[valor_total]])</f>
        <v>15449052</v>
      </c>
      <c r="W339" s="47">
        <v>45394</v>
      </c>
      <c r="X339" s="47" t="s">
        <v>379</v>
      </c>
      <c r="Y339" s="48">
        <v>45397</v>
      </c>
      <c r="Z339" s="49">
        <v>45579</v>
      </c>
      <c r="AA339" s="123" t="s">
        <v>930</v>
      </c>
      <c r="AB339" s="91" t="s">
        <v>293</v>
      </c>
      <c r="AC339" s="91"/>
      <c r="AD339" s="103">
        <v>202000004194</v>
      </c>
      <c r="AE339" s="54" t="s">
        <v>75</v>
      </c>
      <c r="AF339" s="55" t="str">
        <f>TEXT(LEFT(Contrato[[#This Row],[CONTRATO]],3),"0")</f>
        <v>264</v>
      </c>
      <c r="AG339" s="55" t="str">
        <f>IF(LEN(Contrato[[#This Row],[Contrato2]])=3,Contrato[[#This Row],[Contrato2]],TEXT(Contrato[[#This Row],[Contrato2]],"000"))</f>
        <v>264</v>
      </c>
      <c r="AH339" s="56">
        <f ca="1">IFERROR(_xlfn.DAYS(Contrato[[#This Row],[Fecha Proyectada liquidación]],TODAY())/30,"")</f>
        <v>-0.46666666666666667</v>
      </c>
      <c r="AI339" s="57">
        <f>+Contrato[[#This Row],[FECHA TERMINACIÓN ]]+120</f>
        <v>45699</v>
      </c>
      <c r="AK339" s="59" t="str">
        <f ca="1">IF(Contrato[[#This Row],[FECHA TERMINACIÓN ]]&lt;TODAY(), "Terminado",IF(ISNUMBER(Contrato[[#This Row],[Fecha Real de liquiidación ]]),"Liquidado",IF(Contrato[[#This Row],[FECHA TERMINACIÓN ]]&gt;=TODAY(),"En ejecución","")))</f>
        <v>Terminado</v>
      </c>
      <c r="AL339" s="60">
        <f>SUMIF([1]!COMPROMISOS_2024[[#All],[consecutivo]],Contrato[[#This Row],[RCP]],[1]!COMPROMISOS_2024[[#All],[Total pagado]])</f>
        <v>15449052</v>
      </c>
      <c r="AM339" s="61">
        <f>IFERROR(Contrato[[#This Row],[Pagos]]/Contrato[[#This Row],[VALOR CONTRATO]],0)</f>
        <v>1</v>
      </c>
      <c r="AN339" s="104">
        <f>+Contrato[[#This Row],[VALOR CONTRATO]]-Contrato[[#This Row],[Pagos]]</f>
        <v>0</v>
      </c>
      <c r="AO339" s="54" t="str" cm="1">
        <f t="array" ref="AO339">_xlfn.XLOOKUP(Contrato[[#This Row],[DOCUMENTO ]],[1]!PERSONAL_ACTIVO_2024[[#All],[Documento identidad]],[1]!PERSONAL_ACTIVO_2024[[#All],[Mail ]],0,0)</f>
        <v>ahiguitae@indeportesantioquia.gov.co</v>
      </c>
      <c r="AP339" s="54" t="str" cm="1">
        <f t="array" ref="AP339">_xlfn.XLOOKUP(Contrato[[#This Row],[DOCUMENTO]],[1]!PERSONAL_ACTIVO_2024[[#All],[Documento identidad]],[1]!PERSONAL_ACTIVO_2024[[#All],[Mail ]],0,0)</f>
        <v>hveleza@indeportesantioquia.gov.co</v>
      </c>
      <c r="AQ339" s="54" cm="1">
        <f t="array" ref="AQ339">IF(ISBLANK(Contrato[[#This Row],[DEPENDENCIA ]]),0,IFERROR(_xlfn.XLOOKUP(Contrato[[#This Row],[DEPENDENCIA ]],[1]!PERSONAL_ACTIVO_2024[[#All],[Dependencia]],[1]!PERSONAL_ACTIVO_2024[[#All],[Mail ]],0,0),0))</f>
        <v>0</v>
      </c>
    </row>
    <row r="340" spans="1:43" s="54" customFormat="1" ht="34.5" customHeight="1" x14ac:dyDescent="0.25">
      <c r="A340" s="54">
        <v>1182</v>
      </c>
      <c r="B340" s="26">
        <v>264</v>
      </c>
      <c r="C340" s="28" t="s">
        <v>988</v>
      </c>
      <c r="D340" s="81" t="s">
        <v>123</v>
      </c>
      <c r="E340" s="105" t="s">
        <v>45</v>
      </c>
      <c r="F340" s="29" t="s">
        <v>142</v>
      </c>
      <c r="G340" s="146" t="s">
        <v>987</v>
      </c>
      <c r="H340" s="130">
        <v>1017179736</v>
      </c>
      <c r="I340" s="147">
        <v>2574842</v>
      </c>
      <c r="J340" s="95">
        <v>5407168</v>
      </c>
      <c r="L340" s="96" t="s">
        <v>724</v>
      </c>
      <c r="M340" s="97" t="s">
        <v>218</v>
      </c>
      <c r="N340" s="98" cm="1">
        <f t="array" ref="N340">_xlfn.XLOOKUP(Contrato[[#This Row],[SUPERVISOR TITULAR]],[1]!PERSONAL_ACTIVO_2024[[#All],[Nombre completo]],[1]!PERSONAL_ACTIVO_2024[[#All],[Documento identidad]],"",0)</f>
        <v>98556206</v>
      </c>
      <c r="O340" s="97" t="s">
        <v>222</v>
      </c>
      <c r="P340" s="99" cm="1">
        <f t="array" ref="P340">_xlfn.XLOOKUP(Contrato[[#This Row],[SUPERVISOR SUPLENTE ]],[1]!PERSONAL_ACTIVO_2024[[#All],[Nombre completo]],[1]!PERSONAL_ACTIVO_2024[[#All],[Documento identidad]],"",0)</f>
        <v>10267189</v>
      </c>
      <c r="Q340" s="100">
        <v>994</v>
      </c>
      <c r="R340" s="42" t="str" cm="1">
        <f t="array" ref="R340">_xlfn.XLOOKUP(Contrato[[#This Row],[CDP]],[1]!DISPONIBILIDADES_2024[[#All],[consecutivo]],[1]!DISPONIBILIDADES_2024[[#All],[fecha_aprobacion]],"",0)</f>
        <v>24/09/2024 10:40</v>
      </c>
      <c r="S340" s="43">
        <f>SUMIF([1]!DISPONIBILIDADES_2024[[#All],[consecutivo]],Contrato[[#This Row],[CDP]],[1]!DISPONIBILIDADES_2024[[#All],[valor_total_rubro]])</f>
        <v>0</v>
      </c>
      <c r="T340" s="44" cm="1">
        <f t="array" ref="T340">_xlfn.XLOOKUP(Contrato[[#This Row],[CONTRATO]]&amp;Contrato[[#This Row],[CDP]],[1]!Corr_Contr_CDP[[#All],[CONTRATO-CDP]],[1]!Corr_Contr_CDP[[#All],[CRP]],_xlfn.XLOOKUP(Contrato[[#This Row],[CDP]],[1]!COMPROMISOS_2024[[#All],[disponibilidad]],[1]!COMPROMISOS_2024[[#All],[consecutivo]],"",0),0)</f>
        <v>10231</v>
      </c>
      <c r="U340" s="45" t="str" cm="1">
        <f t="array" ref="U340">+_xlfn.XLOOKUP(Contrato[[#This Row],[RCP]],[1]!COMPROMISOS_2024[[#All],[consecutivo]],[1]!COMPROMISOS_2024[[#All],[fecha_aprobacion]],"",0)</f>
        <v>8/10/2024 21:13</v>
      </c>
      <c r="V340" s="46">
        <f>SUMIF([1]!COMPROMISOS_2024[[#All],[consecutivo]],Contrato[[#This Row],[RCP]],[1]!COMPROMISOS_2024[[#All],[valor_total]])</f>
        <v>5407168</v>
      </c>
      <c r="W340" s="47">
        <v>45572</v>
      </c>
      <c r="X340" s="47" t="s">
        <v>379</v>
      </c>
      <c r="Y340" s="48">
        <v>45580</v>
      </c>
      <c r="Z340" s="49">
        <v>45582</v>
      </c>
      <c r="AA340" s="223"/>
      <c r="AB340" s="91" t="s">
        <v>127</v>
      </c>
      <c r="AC340" s="30"/>
      <c r="AD340" s="103"/>
      <c r="AF340" s="55" t="str">
        <f>TEXT(LEFT(Contrato[[#This Row],[CONTRATO]],3),"0")</f>
        <v>264</v>
      </c>
      <c r="AG340" s="55" t="str">
        <f>IF(LEN(Contrato[[#This Row],[Contrato2]])=3,Contrato[[#This Row],[Contrato2]],TEXT(Contrato[[#This Row],[Contrato2]],"000"))</f>
        <v>264</v>
      </c>
      <c r="AH340" s="56">
        <f ca="1">IFERROR(_xlfn.DAYS(Contrato[[#This Row],[Fecha Proyectada liquidación]],TODAY())/30,"")</f>
        <v>-0.36666666666666664</v>
      </c>
      <c r="AI340" s="57">
        <f>+Contrato[[#This Row],[FECHA TERMINACIÓN ]]+120</f>
        <v>45702</v>
      </c>
      <c r="AK340" s="59" t="str">
        <f ca="1">IF(Contrato[[#This Row],[FECHA TERMINACIÓN ]]&lt;TODAY(), "Terminado",IF(ISNUMBER(Contrato[[#This Row],[Fecha Real de liquiidación ]]),"Liquidado",IF(Contrato[[#This Row],[FECHA TERMINACIÓN ]]&gt;=TODAY(),"En ejecución","")))</f>
        <v>Terminado</v>
      </c>
      <c r="AL340" s="60">
        <f>SUMIF([1]!COMPROMISOS_2024[[#All],[consecutivo]],Contrato[[#This Row],[RCP]],[1]!COMPROMISOS_2024[[#All],[Total pagado]])</f>
        <v>5407168</v>
      </c>
      <c r="AM340" s="61">
        <f>IFERROR(Contrato[[#This Row],[Pagos]]/Contrato[[#This Row],[VALOR CONTRATO]],0)</f>
        <v>1</v>
      </c>
      <c r="AN340" s="104">
        <f>+Contrato[[#This Row],[VALOR CONTRATO]]-Contrato[[#This Row],[Pagos]]</f>
        <v>0</v>
      </c>
      <c r="AO340" s="54" t="str" cm="1">
        <f t="array" ref="AO340">_xlfn.XLOOKUP(Contrato[[#This Row],[DOCUMENTO ]],[1]!PERSONAL_ACTIVO_2024[[#All],[Documento identidad]],[1]!PERSONAL_ACTIVO_2024[[#All],[Mail ]],0,0)</f>
        <v>ahiguitae@indeportesantioquia.gov.co</v>
      </c>
      <c r="AP340" s="54" t="str" cm="1">
        <f t="array" ref="AP340">_xlfn.XLOOKUP(Contrato[[#This Row],[DOCUMENTO]],[1]!PERSONAL_ACTIVO_2024[[#All],[Documento identidad]],[1]!PERSONAL_ACTIVO_2024[[#All],[Mail ]],0,0)</f>
        <v>hveleza@indeportesantioquia.gov.co</v>
      </c>
      <c r="AQ340" s="54" cm="1">
        <f t="array" ref="AQ340">IF(ISBLANK(Contrato[[#This Row],[DEPENDENCIA ]]),0,IFERROR(_xlfn.XLOOKUP(Contrato[[#This Row],[DEPENDENCIA ]],[1]!PERSONAL_ACTIVO_2024[[#All],[Dependencia]],[1]!PERSONAL_ACTIVO_2024[[#All],[Mail ]],0,0),0))</f>
        <v>0</v>
      </c>
    </row>
    <row r="341" spans="1:43" s="54" customFormat="1" ht="34.5" customHeight="1" x14ac:dyDescent="0.25">
      <c r="A341" s="27">
        <v>610</v>
      </c>
      <c r="B341" s="26">
        <v>265</v>
      </c>
      <c r="C341" s="28" t="s">
        <v>989</v>
      </c>
      <c r="D341" s="81" t="s">
        <v>123</v>
      </c>
      <c r="E341" s="64" t="s">
        <v>111</v>
      </c>
      <c r="F341" s="114" t="s">
        <v>142</v>
      </c>
      <c r="G341" s="146" t="s">
        <v>990</v>
      </c>
      <c r="H341" s="130">
        <v>9729766</v>
      </c>
      <c r="I341" s="147">
        <v>7908765</v>
      </c>
      <c r="J341" s="148">
        <v>47452590</v>
      </c>
      <c r="K341" s="69" t="s">
        <v>48</v>
      </c>
      <c r="L341" s="96" t="s">
        <v>906</v>
      </c>
      <c r="M341" s="97" t="s">
        <v>218</v>
      </c>
      <c r="N341" s="98" cm="1">
        <f t="array" ref="N341">_xlfn.XLOOKUP(Contrato[[#This Row],[SUPERVISOR TITULAR]],[1]!PERSONAL_ACTIVO_2024[[#All],[Nombre completo]],[1]!PERSONAL_ACTIVO_2024[[#All],[Documento identidad]],"",0)</f>
        <v>98556206</v>
      </c>
      <c r="O341" s="97" t="s">
        <v>222</v>
      </c>
      <c r="P341" s="99" cm="1">
        <f t="array" ref="P341">_xlfn.XLOOKUP(Contrato[[#This Row],[SUPERVISOR SUPLENTE ]],[1]!PERSONAL_ACTIVO_2024[[#All],[Nombre completo]],[1]!PERSONAL_ACTIVO_2024[[#All],[Documento identidad]],"",0)</f>
        <v>10267189</v>
      </c>
      <c r="Q341" s="100">
        <v>345</v>
      </c>
      <c r="R341" s="42" t="str" cm="1">
        <f t="array" ref="R341">_xlfn.XLOOKUP(Contrato[[#This Row],[CDP]],[1]!DISPONIBILIDADES_2024[[#All],[consecutivo]],[1]!DISPONIBILIDADES_2024[[#All],[fecha_aprobacion]],"",0)</f>
        <v>15/03/2024 15:11</v>
      </c>
      <c r="S341" s="43">
        <f>SUMIF([1]!DISPONIBILIDADES_2024[[#All],[consecutivo]],Contrato[[#This Row],[CDP]],[1]!DISPONIBILIDADES_2024[[#All],[valor_total_rubro]])</f>
        <v>0</v>
      </c>
      <c r="T341" s="44" cm="1">
        <f t="array" ref="T341">_xlfn.XLOOKUP(Contrato[[#This Row],[CONTRATO]]&amp;Contrato[[#This Row],[CDP]],[1]!Corr_Contr_CDP[[#All],[CONTRATO-CDP]],[1]!Corr_Contr_CDP[[#All],[CRP]],_xlfn.XLOOKUP(Contrato[[#This Row],[CDP]],[1]!COMPROMISOS_2024[[#All],[disponibilidad]],[1]!COMPROMISOS_2024[[#All],[consecutivo]],"",0),0)</f>
        <v>2361</v>
      </c>
      <c r="U341" s="45" t="str" cm="1">
        <f t="array" ref="U341">+_xlfn.XLOOKUP(Contrato[[#This Row],[RCP]],[1]!COMPROMISOS_2024[[#All],[consecutivo]],[1]!COMPROMISOS_2024[[#All],[fecha_aprobacion]],"",0)</f>
        <v>9/04/2024 17:53</v>
      </c>
      <c r="V341" s="46">
        <f>SUMIF([1]!COMPROMISOS_2024[[#All],[consecutivo]],Contrato[[#This Row],[RCP]],[1]!COMPROMISOS_2024[[#All],[valor_total]])</f>
        <v>47452590</v>
      </c>
      <c r="W341" s="47">
        <v>45391</v>
      </c>
      <c r="X341" s="47" t="s">
        <v>379</v>
      </c>
      <c r="Y341" s="48">
        <v>45391</v>
      </c>
      <c r="Z341" s="49">
        <v>45573</v>
      </c>
      <c r="AA341" s="101" t="s">
        <v>930</v>
      </c>
      <c r="AB341" s="91" t="s">
        <v>293</v>
      </c>
      <c r="AC341" s="91"/>
      <c r="AD341" s="103">
        <v>202000004195</v>
      </c>
      <c r="AE341" s="54" t="s">
        <v>75</v>
      </c>
      <c r="AF341" s="55" t="str">
        <f>TEXT(LEFT(Contrato[[#This Row],[CONTRATO]],3),"0")</f>
        <v>265</v>
      </c>
      <c r="AG341" s="55" t="str">
        <f>IF(LEN(Contrato[[#This Row],[Contrato2]])=3,Contrato[[#This Row],[Contrato2]],TEXT(Contrato[[#This Row],[Contrato2]],"000"))</f>
        <v>265</v>
      </c>
      <c r="AH341" s="56">
        <f ca="1">IFERROR(_xlfn.DAYS(Contrato[[#This Row],[Fecha Proyectada liquidación]],TODAY())/30,"")</f>
        <v>-0.66666666666666663</v>
      </c>
      <c r="AI341" s="57">
        <f>+Contrato[[#This Row],[FECHA TERMINACIÓN ]]+120</f>
        <v>45693</v>
      </c>
      <c r="AK341" s="59" t="str">
        <f ca="1">IF(Contrato[[#This Row],[FECHA TERMINACIÓN ]]&lt;TODAY(), "Terminado",IF(ISNUMBER(Contrato[[#This Row],[Fecha Real de liquiidación ]]),"Liquidado",IF(Contrato[[#This Row],[FECHA TERMINACIÓN ]]&gt;=TODAY(),"En ejecución","")))</f>
        <v>Terminado</v>
      </c>
      <c r="AL341" s="60">
        <f>SUMIF([1]!COMPROMISOS_2024[[#All],[consecutivo]],Contrato[[#This Row],[RCP]],[1]!COMPROMISOS_2024[[#All],[Total pagado]])</f>
        <v>47452590</v>
      </c>
      <c r="AM341" s="61">
        <f>IFERROR(Contrato[[#This Row],[Pagos]]/Contrato[[#This Row],[VALOR CONTRATO]],0)</f>
        <v>1</v>
      </c>
      <c r="AN341" s="104">
        <f>+Contrato[[#This Row],[VALOR CONTRATO]]-Contrato[[#This Row],[Pagos]]</f>
        <v>0</v>
      </c>
      <c r="AO341" s="54" t="str" cm="1">
        <f t="array" ref="AO341">_xlfn.XLOOKUP(Contrato[[#This Row],[DOCUMENTO ]],[1]!PERSONAL_ACTIVO_2024[[#All],[Documento identidad]],[1]!PERSONAL_ACTIVO_2024[[#All],[Mail ]],0,0)</f>
        <v>ahiguitae@indeportesantioquia.gov.co</v>
      </c>
      <c r="AP341" s="54" t="str" cm="1">
        <f t="array" ref="AP341">_xlfn.XLOOKUP(Contrato[[#This Row],[DOCUMENTO]],[1]!PERSONAL_ACTIVO_2024[[#All],[Documento identidad]],[1]!PERSONAL_ACTIVO_2024[[#All],[Mail ]],0,0)</f>
        <v>hveleza@indeportesantioquia.gov.co</v>
      </c>
      <c r="AQ341" s="54" cm="1">
        <f t="array" ref="AQ341">IF(ISBLANK(Contrato[[#This Row],[DEPENDENCIA ]]),0,IFERROR(_xlfn.XLOOKUP(Contrato[[#This Row],[DEPENDENCIA ]],[1]!PERSONAL_ACTIVO_2024[[#All],[Dependencia]],[1]!PERSONAL_ACTIVO_2024[[#All],[Mail ]],0,0),0))</f>
        <v>0</v>
      </c>
    </row>
    <row r="342" spans="1:43" s="54" customFormat="1" ht="34.5" customHeight="1" x14ac:dyDescent="0.25">
      <c r="A342" s="54">
        <v>1183</v>
      </c>
      <c r="B342" s="26">
        <v>265</v>
      </c>
      <c r="C342" s="28" t="s">
        <v>991</v>
      </c>
      <c r="D342" s="81" t="s">
        <v>123</v>
      </c>
      <c r="E342" s="105" t="s">
        <v>45</v>
      </c>
      <c r="F342" s="29" t="s">
        <v>142</v>
      </c>
      <c r="G342" s="146" t="s">
        <v>990</v>
      </c>
      <c r="H342" s="130">
        <v>9729766</v>
      </c>
      <c r="I342" s="147">
        <v>7908765</v>
      </c>
      <c r="J342" s="95">
        <v>18190160</v>
      </c>
      <c r="L342" s="96" t="s">
        <v>724</v>
      </c>
      <c r="M342" s="97" t="s">
        <v>218</v>
      </c>
      <c r="N342" s="98" cm="1">
        <f t="array" ref="N342">_xlfn.XLOOKUP(Contrato[[#This Row],[SUPERVISOR TITULAR]],[1]!PERSONAL_ACTIVO_2024[[#All],[Nombre completo]],[1]!PERSONAL_ACTIVO_2024[[#All],[Documento identidad]],"",0)</f>
        <v>98556206</v>
      </c>
      <c r="O342" s="97" t="s">
        <v>222</v>
      </c>
      <c r="P342" s="99" cm="1">
        <f t="array" ref="P342">_xlfn.XLOOKUP(Contrato[[#This Row],[SUPERVISOR SUPLENTE ]],[1]!PERSONAL_ACTIVO_2024[[#All],[Nombre completo]],[1]!PERSONAL_ACTIVO_2024[[#All],[Documento identidad]],"",0)</f>
        <v>10267189</v>
      </c>
      <c r="Q342" s="100">
        <v>995</v>
      </c>
      <c r="R342" s="42" t="str" cm="1">
        <f t="array" ref="R342">_xlfn.XLOOKUP(Contrato[[#This Row],[CDP]],[1]!DISPONIBILIDADES_2024[[#All],[consecutivo]],[1]!DISPONIBILIDADES_2024[[#All],[fecha_aprobacion]],"",0)</f>
        <v>24/09/2024 10:43</v>
      </c>
      <c r="S342" s="43">
        <f>SUMIF([1]!DISPONIBILIDADES_2024[[#All],[consecutivo]],Contrato[[#This Row],[CDP]],[1]!DISPONIBILIDADES_2024[[#All],[valor_total_rubro]])</f>
        <v>0</v>
      </c>
      <c r="T342" s="44" cm="1">
        <f t="array" ref="T342">_xlfn.XLOOKUP(Contrato[[#This Row],[CONTRATO]]&amp;Contrato[[#This Row],[CDP]],[1]!Corr_Contr_CDP[[#All],[CONTRATO-CDP]],[1]!Corr_Contr_CDP[[#All],[CRP]],_xlfn.XLOOKUP(Contrato[[#This Row],[CDP]],[1]!COMPROMISOS_2024[[#All],[disponibilidad]],[1]!COMPROMISOS_2024[[#All],[consecutivo]],"",0),0)</f>
        <v>10227</v>
      </c>
      <c r="U342" s="45" t="str" cm="1">
        <f t="array" ref="U342">+_xlfn.XLOOKUP(Contrato[[#This Row],[RCP]],[1]!COMPROMISOS_2024[[#All],[consecutivo]],[1]!COMPROMISOS_2024[[#All],[fecha_aprobacion]],"",0)</f>
        <v>8/10/2024 19:55</v>
      </c>
      <c r="V342" s="46">
        <f>SUMIF([1]!COMPROMISOS_2024[[#All],[consecutivo]],Contrato[[#This Row],[RCP]],[1]!COMPROMISOS_2024[[#All],[valor_total]])</f>
        <v>18190160</v>
      </c>
      <c r="W342" s="47">
        <v>45572</v>
      </c>
      <c r="X342" s="47" t="s">
        <v>379</v>
      </c>
      <c r="Y342" s="48">
        <v>45574</v>
      </c>
      <c r="Z342" s="49">
        <v>45643</v>
      </c>
      <c r="AA342" s="109"/>
      <c r="AB342" s="91" t="s">
        <v>932</v>
      </c>
      <c r="AC342" s="30"/>
      <c r="AD342" s="103"/>
      <c r="AF342" s="55" t="str">
        <f>TEXT(LEFT(Contrato[[#This Row],[CONTRATO]],3),"0")</f>
        <v>265</v>
      </c>
      <c r="AG342" s="55" t="str">
        <f>IF(LEN(Contrato[[#This Row],[Contrato2]])=3,Contrato[[#This Row],[Contrato2]],TEXT(Contrato[[#This Row],[Contrato2]],"000"))</f>
        <v>265</v>
      </c>
      <c r="AH342" s="56">
        <f ca="1">IFERROR(_xlfn.DAYS(Contrato[[#This Row],[Fecha Proyectada liquidación]],TODAY())/30,"")</f>
        <v>1.6666666666666667</v>
      </c>
      <c r="AI342" s="57">
        <f>+Contrato[[#This Row],[FECHA TERMINACIÓN ]]+120</f>
        <v>45763</v>
      </c>
      <c r="AK342" s="59" t="str">
        <f ca="1">IF(Contrato[[#This Row],[FECHA TERMINACIÓN ]]&lt;TODAY(), "Terminado",IF(ISNUMBER(Contrato[[#This Row],[Fecha Real de liquiidación ]]),"Liquidado",IF(Contrato[[#This Row],[FECHA TERMINACIÓN ]]&gt;=TODAY(),"En ejecución","")))</f>
        <v>Terminado</v>
      </c>
      <c r="AL342" s="60">
        <f>SUMIF([1]!COMPROMISOS_2024[[#All],[consecutivo]],Contrato[[#This Row],[RCP]],[1]!COMPROMISOS_2024[[#All],[Total pagado]])</f>
        <v>18190160</v>
      </c>
      <c r="AM342" s="61">
        <f>IFERROR(Contrato[[#This Row],[Pagos]]/Contrato[[#This Row],[VALOR CONTRATO]],0)</f>
        <v>1</v>
      </c>
      <c r="AN342" s="104">
        <f>+Contrato[[#This Row],[VALOR CONTRATO]]-Contrato[[#This Row],[Pagos]]</f>
        <v>0</v>
      </c>
      <c r="AO342" s="54" t="str" cm="1">
        <f t="array" ref="AO342">_xlfn.XLOOKUP(Contrato[[#This Row],[DOCUMENTO ]],[1]!PERSONAL_ACTIVO_2024[[#All],[Documento identidad]],[1]!PERSONAL_ACTIVO_2024[[#All],[Mail ]],0,0)</f>
        <v>ahiguitae@indeportesantioquia.gov.co</v>
      </c>
      <c r="AP342" s="54" t="str" cm="1">
        <f t="array" ref="AP342">_xlfn.XLOOKUP(Contrato[[#This Row],[DOCUMENTO]],[1]!PERSONAL_ACTIVO_2024[[#All],[Documento identidad]],[1]!PERSONAL_ACTIVO_2024[[#All],[Mail ]],0,0)</f>
        <v>hveleza@indeportesantioquia.gov.co</v>
      </c>
      <c r="AQ342" s="54" cm="1">
        <f t="array" ref="AQ342">IF(ISBLANK(Contrato[[#This Row],[DEPENDENCIA ]]),0,IFERROR(_xlfn.XLOOKUP(Contrato[[#This Row],[DEPENDENCIA ]],[1]!PERSONAL_ACTIVO_2024[[#All],[Dependencia]],[1]!PERSONAL_ACTIVO_2024[[#All],[Mail ]],0,0),0))</f>
        <v>0</v>
      </c>
    </row>
    <row r="343" spans="1:43" s="54" customFormat="1" ht="34.5" customHeight="1" x14ac:dyDescent="0.25">
      <c r="A343" s="27">
        <v>611</v>
      </c>
      <c r="B343" s="26">
        <v>266</v>
      </c>
      <c r="C343" s="28" t="s">
        <v>992</v>
      </c>
      <c r="D343" s="81" t="s">
        <v>123</v>
      </c>
      <c r="E343" s="64" t="s">
        <v>111</v>
      </c>
      <c r="F343" s="114" t="s">
        <v>142</v>
      </c>
      <c r="G343" s="146" t="s">
        <v>993</v>
      </c>
      <c r="H343" s="130">
        <v>98627095</v>
      </c>
      <c r="I343" s="147">
        <v>3952382</v>
      </c>
      <c r="J343" s="148">
        <v>23714292</v>
      </c>
      <c r="K343" s="69" t="s">
        <v>48</v>
      </c>
      <c r="L343" s="96" t="s">
        <v>906</v>
      </c>
      <c r="M343" s="97" t="s">
        <v>222</v>
      </c>
      <c r="N343" s="98" cm="1">
        <f t="array" ref="N343">_xlfn.XLOOKUP(Contrato[[#This Row],[SUPERVISOR TITULAR]],[1]!PERSONAL_ACTIVO_2024[[#All],[Nombre completo]],[1]!PERSONAL_ACTIVO_2024[[#All],[Documento identidad]],"",0)</f>
        <v>10267189</v>
      </c>
      <c r="O343" s="97" t="s">
        <v>218</v>
      </c>
      <c r="P343" s="99" cm="1">
        <f t="array" ref="P343">_xlfn.XLOOKUP(Contrato[[#This Row],[SUPERVISOR SUPLENTE ]],[1]!PERSONAL_ACTIVO_2024[[#All],[Nombre completo]],[1]!PERSONAL_ACTIVO_2024[[#All],[Documento identidad]],"",0)</f>
        <v>98556206</v>
      </c>
      <c r="Q343" s="100">
        <v>338</v>
      </c>
      <c r="R343" s="42" t="str" cm="1">
        <f t="array" ref="R343">_xlfn.XLOOKUP(Contrato[[#This Row],[CDP]],[1]!DISPONIBILIDADES_2024[[#All],[consecutivo]],[1]!DISPONIBILIDADES_2024[[#All],[fecha_aprobacion]],"",0)</f>
        <v>15/03/2024 15:10</v>
      </c>
      <c r="S343" s="43">
        <f>SUMIF([1]!DISPONIBILIDADES_2024[[#All],[consecutivo]],Contrato[[#This Row],[CDP]],[1]!DISPONIBILIDADES_2024[[#All],[valor_total_rubro]])</f>
        <v>0</v>
      </c>
      <c r="T343" s="44" cm="1">
        <f t="array" ref="T343">_xlfn.XLOOKUP(Contrato[[#This Row],[CONTRATO]]&amp;Contrato[[#This Row],[CDP]],[1]!Corr_Contr_CDP[[#All],[CONTRATO-CDP]],[1]!Corr_Contr_CDP[[#All],[CRP]],_xlfn.XLOOKUP(Contrato[[#This Row],[CDP]],[1]!COMPROMISOS_2024[[#All],[disponibilidad]],[1]!COMPROMISOS_2024[[#All],[consecutivo]],"",0),0)</f>
        <v>2360</v>
      </c>
      <c r="U343" s="45" t="str" cm="1">
        <f t="array" ref="U343">+_xlfn.XLOOKUP(Contrato[[#This Row],[RCP]],[1]!COMPROMISOS_2024[[#All],[consecutivo]],[1]!COMPROMISOS_2024[[#All],[fecha_aprobacion]],"",0)</f>
        <v>9/04/2024 17:50</v>
      </c>
      <c r="V343" s="46">
        <f>SUMIF([1]!COMPROMISOS_2024[[#All],[consecutivo]],Contrato[[#This Row],[RCP]],[1]!COMPROMISOS_2024[[#All],[valor_total]])</f>
        <v>23714292</v>
      </c>
      <c r="W343" s="47">
        <v>45391</v>
      </c>
      <c r="X343" s="47" t="s">
        <v>379</v>
      </c>
      <c r="Y343" s="48">
        <v>45391</v>
      </c>
      <c r="Z343" s="49">
        <v>45391</v>
      </c>
      <c r="AA343" s="101" t="s">
        <v>930</v>
      </c>
      <c r="AB343" s="91" t="s">
        <v>293</v>
      </c>
      <c r="AC343" s="81"/>
      <c r="AD343" s="103">
        <v>202000004196</v>
      </c>
      <c r="AE343" s="54" t="s">
        <v>75</v>
      </c>
      <c r="AF343" s="55" t="str">
        <f>TEXT(LEFT(Contrato[[#This Row],[CONTRATO]],3),"0")</f>
        <v>266</v>
      </c>
      <c r="AG343" s="55" t="str">
        <f>IF(LEN(Contrato[[#This Row],[Contrato2]])=3,Contrato[[#This Row],[Contrato2]],TEXT(Contrato[[#This Row],[Contrato2]],"000"))</f>
        <v>266</v>
      </c>
      <c r="AH343" s="56">
        <f ca="1">IFERROR(_xlfn.DAYS(Contrato[[#This Row],[Fecha Proyectada liquidación]],TODAY())/30,"")</f>
        <v>-6.7333333333333334</v>
      </c>
      <c r="AI343" s="57">
        <f>+Contrato[[#This Row],[FECHA TERMINACIÓN ]]+120</f>
        <v>45511</v>
      </c>
      <c r="AK343" s="59" t="str">
        <f ca="1">IF(Contrato[[#This Row],[FECHA TERMINACIÓN ]]&lt;TODAY(), "Terminado",IF(ISNUMBER(Contrato[[#This Row],[Fecha Real de liquiidación ]]),"Liquidado",IF(Contrato[[#This Row],[FECHA TERMINACIÓN ]]&gt;=TODAY(),"En ejecución","")))</f>
        <v>Terminado</v>
      </c>
      <c r="AL343" s="60">
        <f>SUMIF([1]!COMPROMISOS_2024[[#All],[consecutivo]],Contrato[[#This Row],[RCP]],[1]!COMPROMISOS_2024[[#All],[Total pagado]])</f>
        <v>23714292</v>
      </c>
      <c r="AM343" s="61">
        <f>IFERROR(Contrato[[#This Row],[Pagos]]/Contrato[[#This Row],[VALOR CONTRATO]],0)</f>
        <v>1</v>
      </c>
      <c r="AN343" s="104">
        <f>+Contrato[[#This Row],[VALOR CONTRATO]]-Contrato[[#This Row],[Pagos]]</f>
        <v>0</v>
      </c>
      <c r="AO343" s="54" t="str" cm="1">
        <f t="array" ref="AO343">_xlfn.XLOOKUP(Contrato[[#This Row],[DOCUMENTO ]],[1]!PERSONAL_ACTIVO_2024[[#All],[Documento identidad]],[1]!PERSONAL_ACTIVO_2024[[#All],[Mail ]],0,0)</f>
        <v>hveleza@indeportesantioquia.gov.co</v>
      </c>
      <c r="AP343" s="54" t="str" cm="1">
        <f t="array" ref="AP343">_xlfn.XLOOKUP(Contrato[[#This Row],[DOCUMENTO]],[1]!PERSONAL_ACTIVO_2024[[#All],[Documento identidad]],[1]!PERSONAL_ACTIVO_2024[[#All],[Mail ]],0,0)</f>
        <v>ahiguitae@indeportesantioquia.gov.co</v>
      </c>
      <c r="AQ343" s="54" cm="1">
        <f t="array" ref="AQ343">IF(ISBLANK(Contrato[[#This Row],[DEPENDENCIA ]]),0,IFERROR(_xlfn.XLOOKUP(Contrato[[#This Row],[DEPENDENCIA ]],[1]!PERSONAL_ACTIVO_2024[[#All],[Dependencia]],[1]!PERSONAL_ACTIVO_2024[[#All],[Mail ]],0,0),0))</f>
        <v>0</v>
      </c>
    </row>
    <row r="344" spans="1:43" s="54" customFormat="1" ht="34.5" customHeight="1" x14ac:dyDescent="0.25">
      <c r="A344" s="54">
        <v>1184</v>
      </c>
      <c r="B344" s="26">
        <v>266</v>
      </c>
      <c r="C344" s="28" t="s">
        <v>994</v>
      </c>
      <c r="D344" s="81" t="s">
        <v>123</v>
      </c>
      <c r="E344" s="105" t="s">
        <v>45</v>
      </c>
      <c r="F344" s="29" t="s">
        <v>142</v>
      </c>
      <c r="G344" s="146" t="s">
        <v>993</v>
      </c>
      <c r="H344" s="130">
        <v>98627095</v>
      </c>
      <c r="I344" s="147">
        <v>3952382</v>
      </c>
      <c r="J344" s="95">
        <v>9090479</v>
      </c>
      <c r="L344" s="96" t="s">
        <v>724</v>
      </c>
      <c r="M344" s="97" t="s">
        <v>222</v>
      </c>
      <c r="N344" s="98" cm="1">
        <f t="array" ref="N344">_xlfn.XLOOKUP(Contrato[[#This Row],[SUPERVISOR TITULAR]],[1]!PERSONAL_ACTIVO_2024[[#All],[Nombre completo]],[1]!PERSONAL_ACTIVO_2024[[#All],[Documento identidad]],"",0)</f>
        <v>10267189</v>
      </c>
      <c r="O344" s="97" t="s">
        <v>218</v>
      </c>
      <c r="P344" s="99" cm="1">
        <f t="array" ref="P344">_xlfn.XLOOKUP(Contrato[[#This Row],[SUPERVISOR SUPLENTE ]],[1]!PERSONAL_ACTIVO_2024[[#All],[Nombre completo]],[1]!PERSONAL_ACTIVO_2024[[#All],[Documento identidad]],"",0)</f>
        <v>98556206</v>
      </c>
      <c r="Q344" s="100">
        <v>996</v>
      </c>
      <c r="R344" s="42" t="str" cm="1">
        <f t="array" ref="R344">_xlfn.XLOOKUP(Contrato[[#This Row],[CDP]],[1]!DISPONIBILIDADES_2024[[#All],[consecutivo]],[1]!DISPONIBILIDADES_2024[[#All],[fecha_aprobacion]],"",0)</f>
        <v>24/09/2024 10:50</v>
      </c>
      <c r="S344" s="43">
        <f>SUMIF([1]!DISPONIBILIDADES_2024[[#All],[consecutivo]],Contrato[[#This Row],[CDP]],[1]!DISPONIBILIDADES_2024[[#All],[valor_total_rubro]])</f>
        <v>0</v>
      </c>
      <c r="T344" s="44" cm="1">
        <f t="array" ref="T344">_xlfn.XLOOKUP(Contrato[[#This Row],[CONTRATO]]&amp;Contrato[[#This Row],[CDP]],[1]!Corr_Contr_CDP[[#All],[CONTRATO-CDP]],[1]!Corr_Contr_CDP[[#All],[CRP]],_xlfn.XLOOKUP(Contrato[[#This Row],[CDP]],[1]!COMPROMISOS_2024[[#All],[disponibilidad]],[1]!COMPROMISOS_2024[[#All],[consecutivo]],"",0),0)</f>
        <v>10218</v>
      </c>
      <c r="U344" s="45" t="str" cm="1">
        <f t="array" ref="U344">+_xlfn.XLOOKUP(Contrato[[#This Row],[RCP]],[1]!COMPROMISOS_2024[[#All],[consecutivo]],[1]!COMPROMISOS_2024[[#All],[fecha_aprobacion]],"",0)</f>
        <v>8/10/2024 16:41</v>
      </c>
      <c r="V344" s="46">
        <f>SUMIF([1]!COMPROMISOS_2024[[#All],[consecutivo]],Contrato[[#This Row],[RCP]],[1]!COMPROMISOS_2024[[#All],[valor_total]])</f>
        <v>9090479</v>
      </c>
      <c r="W344" s="47">
        <v>45572</v>
      </c>
      <c r="X344" s="47" t="s">
        <v>379</v>
      </c>
      <c r="Y344" s="48">
        <v>45574</v>
      </c>
      <c r="Z344" s="49">
        <v>45643</v>
      </c>
      <c r="AA344" s="109"/>
      <c r="AB344" s="91" t="s">
        <v>932</v>
      </c>
      <c r="AC344" s="29"/>
      <c r="AD344" s="103"/>
      <c r="AF344" s="55" t="str">
        <f>TEXT(LEFT(Contrato[[#This Row],[CONTRATO]],3),"0")</f>
        <v>266</v>
      </c>
      <c r="AG344" s="55" t="str">
        <f>IF(LEN(Contrato[[#This Row],[Contrato2]])=3,Contrato[[#This Row],[Contrato2]],TEXT(Contrato[[#This Row],[Contrato2]],"000"))</f>
        <v>266</v>
      </c>
      <c r="AH344" s="56">
        <f ca="1">IFERROR(_xlfn.DAYS(Contrato[[#This Row],[Fecha Proyectada liquidación]],TODAY())/30,"")</f>
        <v>1.6666666666666667</v>
      </c>
      <c r="AI344" s="57">
        <f>+Contrato[[#This Row],[FECHA TERMINACIÓN ]]+120</f>
        <v>45763</v>
      </c>
      <c r="AK344" s="59" t="str">
        <f ca="1">IF(Contrato[[#This Row],[FECHA TERMINACIÓN ]]&lt;TODAY(), "Terminado",IF(ISNUMBER(Contrato[[#This Row],[Fecha Real de liquiidación ]]),"Liquidado",IF(Contrato[[#This Row],[FECHA TERMINACIÓN ]]&gt;=TODAY(),"En ejecución","")))</f>
        <v>Terminado</v>
      </c>
      <c r="AL344" s="60">
        <f>SUMIF([1]!COMPROMISOS_2024[[#All],[consecutivo]],Contrato[[#This Row],[RCP]],[1]!COMPROMISOS_2024[[#All],[Total pagado]])</f>
        <v>9090479</v>
      </c>
      <c r="AM344" s="61">
        <f>IFERROR(Contrato[[#This Row],[Pagos]]/Contrato[[#This Row],[VALOR CONTRATO]],0)</f>
        <v>1</v>
      </c>
      <c r="AN344" s="104">
        <f>+Contrato[[#This Row],[VALOR CONTRATO]]-Contrato[[#This Row],[Pagos]]</f>
        <v>0</v>
      </c>
      <c r="AO344" s="54" t="str" cm="1">
        <f t="array" ref="AO344">_xlfn.XLOOKUP(Contrato[[#This Row],[DOCUMENTO ]],[1]!PERSONAL_ACTIVO_2024[[#All],[Documento identidad]],[1]!PERSONAL_ACTIVO_2024[[#All],[Mail ]],0,0)</f>
        <v>hveleza@indeportesantioquia.gov.co</v>
      </c>
      <c r="AP344" s="54" t="str" cm="1">
        <f t="array" ref="AP344">_xlfn.XLOOKUP(Contrato[[#This Row],[DOCUMENTO]],[1]!PERSONAL_ACTIVO_2024[[#All],[Documento identidad]],[1]!PERSONAL_ACTIVO_2024[[#All],[Mail ]],0,0)</f>
        <v>ahiguitae@indeportesantioquia.gov.co</v>
      </c>
      <c r="AQ344" s="54" cm="1">
        <f t="array" ref="AQ344">IF(ISBLANK(Contrato[[#This Row],[DEPENDENCIA ]]),0,IFERROR(_xlfn.XLOOKUP(Contrato[[#This Row],[DEPENDENCIA ]],[1]!PERSONAL_ACTIVO_2024[[#All],[Dependencia]],[1]!PERSONAL_ACTIVO_2024[[#All],[Mail ]],0,0),0))</f>
        <v>0</v>
      </c>
    </row>
    <row r="345" spans="1:43" s="54" customFormat="1" ht="34.5" customHeight="1" x14ac:dyDescent="0.25">
      <c r="A345" s="27">
        <v>612</v>
      </c>
      <c r="B345" s="26">
        <v>267</v>
      </c>
      <c r="C345" s="28" t="s">
        <v>995</v>
      </c>
      <c r="D345" s="81" t="s">
        <v>123</v>
      </c>
      <c r="E345" s="64" t="s">
        <v>111</v>
      </c>
      <c r="F345" s="114" t="s">
        <v>142</v>
      </c>
      <c r="G345" s="146" t="s">
        <v>996</v>
      </c>
      <c r="H345" s="130">
        <v>1001034125</v>
      </c>
      <c r="I345" s="147">
        <v>2574842</v>
      </c>
      <c r="J345" s="148">
        <v>15449052</v>
      </c>
      <c r="K345" s="69" t="s">
        <v>48</v>
      </c>
      <c r="L345" s="96" t="s">
        <v>906</v>
      </c>
      <c r="M345" s="97" t="s">
        <v>222</v>
      </c>
      <c r="N345" s="98" cm="1">
        <f t="array" ref="N345">_xlfn.XLOOKUP(Contrato[[#This Row],[SUPERVISOR TITULAR]],[1]!PERSONAL_ACTIVO_2024[[#All],[Nombre completo]],[1]!PERSONAL_ACTIVO_2024[[#All],[Documento identidad]],"",0)</f>
        <v>10267189</v>
      </c>
      <c r="O345" s="97" t="s">
        <v>218</v>
      </c>
      <c r="P345" s="99" cm="1">
        <f t="array" ref="P345">_xlfn.XLOOKUP(Contrato[[#This Row],[SUPERVISOR SUPLENTE ]],[1]!PERSONAL_ACTIVO_2024[[#All],[Nombre completo]],[1]!PERSONAL_ACTIVO_2024[[#All],[Documento identidad]],"",0)</f>
        <v>98556206</v>
      </c>
      <c r="Q345" s="100">
        <v>350</v>
      </c>
      <c r="R345" s="42" t="str" cm="1">
        <f t="array" ref="R345">_xlfn.XLOOKUP(Contrato[[#This Row],[CDP]],[1]!DISPONIBILIDADES_2024[[#All],[consecutivo]],[1]!DISPONIBILIDADES_2024[[#All],[fecha_aprobacion]],"",0)</f>
        <v>15/03/2024 15:11</v>
      </c>
      <c r="S345" s="43">
        <f>SUMIF([1]!DISPONIBILIDADES_2024[[#All],[consecutivo]],Contrato[[#This Row],[CDP]],[1]!DISPONIBILIDADES_2024[[#All],[valor_total_rubro]])</f>
        <v>0</v>
      </c>
      <c r="T345" s="44" cm="1">
        <f t="array" ref="T345">_xlfn.XLOOKUP(Contrato[[#This Row],[CONTRATO]]&amp;Contrato[[#This Row],[CDP]],[1]!Corr_Contr_CDP[[#All],[CONTRATO-CDP]],[1]!Corr_Contr_CDP[[#All],[CRP]],_xlfn.XLOOKUP(Contrato[[#This Row],[CDP]],[1]!COMPROMISOS_2024[[#All],[disponibilidad]],[1]!COMPROMISOS_2024[[#All],[consecutivo]],"",0),0)</f>
        <v>2352</v>
      </c>
      <c r="U345" s="45" t="str" cm="1">
        <f t="array" ref="U345">+_xlfn.XLOOKUP(Contrato[[#This Row],[RCP]],[1]!COMPROMISOS_2024[[#All],[consecutivo]],[1]!COMPROMISOS_2024[[#All],[fecha_aprobacion]],"",0)</f>
        <v>9/04/2024 16:26</v>
      </c>
      <c r="V345" s="46">
        <f>SUMIF([1]!COMPROMISOS_2024[[#All],[consecutivo]],Contrato[[#This Row],[RCP]],[1]!COMPROMISOS_2024[[#All],[valor_total]])</f>
        <v>15449052</v>
      </c>
      <c r="W345" s="47">
        <v>45391</v>
      </c>
      <c r="X345" s="47" t="s">
        <v>379</v>
      </c>
      <c r="Y345" s="48">
        <v>45391</v>
      </c>
      <c r="Z345" s="49">
        <v>45573</v>
      </c>
      <c r="AA345" s="123" t="s">
        <v>930</v>
      </c>
      <c r="AB345" s="91" t="s">
        <v>293</v>
      </c>
      <c r="AC345" s="81"/>
      <c r="AD345" s="103">
        <v>202000004197</v>
      </c>
      <c r="AE345" s="54" t="s">
        <v>75</v>
      </c>
      <c r="AF345" s="55" t="str">
        <f>TEXT(LEFT(Contrato[[#This Row],[CONTRATO]],3),"0")</f>
        <v>267</v>
      </c>
      <c r="AG345" s="55" t="str">
        <f>IF(LEN(Contrato[[#This Row],[Contrato2]])=3,Contrato[[#This Row],[Contrato2]],TEXT(Contrato[[#This Row],[Contrato2]],"000"))</f>
        <v>267</v>
      </c>
      <c r="AH345" s="56">
        <f ca="1">IFERROR(_xlfn.DAYS(Contrato[[#This Row],[Fecha Proyectada liquidación]],TODAY())/30,"")</f>
        <v>-0.66666666666666663</v>
      </c>
      <c r="AI345" s="57">
        <f>+Contrato[[#This Row],[FECHA TERMINACIÓN ]]+120</f>
        <v>45693</v>
      </c>
      <c r="AK345" s="59" t="str">
        <f ca="1">IF(Contrato[[#This Row],[FECHA TERMINACIÓN ]]&lt;TODAY(), "Terminado",IF(ISNUMBER(Contrato[[#This Row],[Fecha Real de liquiidación ]]),"Liquidado",IF(Contrato[[#This Row],[FECHA TERMINACIÓN ]]&gt;=TODAY(),"En ejecución","")))</f>
        <v>Terminado</v>
      </c>
      <c r="AL345" s="60">
        <f>SUMIF([1]!COMPROMISOS_2024[[#All],[consecutivo]],Contrato[[#This Row],[RCP]],[1]!COMPROMISOS_2024[[#All],[Total pagado]])</f>
        <v>15449052</v>
      </c>
      <c r="AM345" s="61">
        <f>IFERROR(Contrato[[#This Row],[Pagos]]/Contrato[[#This Row],[VALOR CONTRATO]],0)</f>
        <v>1</v>
      </c>
      <c r="AN345" s="104">
        <f>+Contrato[[#This Row],[VALOR CONTRATO]]-Contrato[[#This Row],[Pagos]]</f>
        <v>0</v>
      </c>
      <c r="AO345" s="54" t="str" cm="1">
        <f t="array" ref="AO345">_xlfn.XLOOKUP(Contrato[[#This Row],[DOCUMENTO ]],[1]!PERSONAL_ACTIVO_2024[[#All],[Documento identidad]],[1]!PERSONAL_ACTIVO_2024[[#All],[Mail ]],0,0)</f>
        <v>hveleza@indeportesantioquia.gov.co</v>
      </c>
      <c r="AP345" s="54" t="str" cm="1">
        <f t="array" ref="AP345">_xlfn.XLOOKUP(Contrato[[#This Row],[DOCUMENTO]],[1]!PERSONAL_ACTIVO_2024[[#All],[Documento identidad]],[1]!PERSONAL_ACTIVO_2024[[#All],[Mail ]],0,0)</f>
        <v>ahiguitae@indeportesantioquia.gov.co</v>
      </c>
      <c r="AQ345" s="54" cm="1">
        <f t="array" ref="AQ345">IF(ISBLANK(Contrato[[#This Row],[DEPENDENCIA ]]),0,IFERROR(_xlfn.XLOOKUP(Contrato[[#This Row],[DEPENDENCIA ]],[1]!PERSONAL_ACTIVO_2024[[#All],[Dependencia]],[1]!PERSONAL_ACTIVO_2024[[#All],[Mail ]],0,0),0))</f>
        <v>0</v>
      </c>
    </row>
    <row r="346" spans="1:43" s="54" customFormat="1" ht="34.5" customHeight="1" x14ac:dyDescent="0.25">
      <c r="A346" s="54">
        <v>1191</v>
      </c>
      <c r="B346" s="26">
        <v>267</v>
      </c>
      <c r="C346" s="28" t="s">
        <v>997</v>
      </c>
      <c r="D346" s="81" t="s">
        <v>123</v>
      </c>
      <c r="E346" s="105" t="s">
        <v>45</v>
      </c>
      <c r="F346" s="29" t="s">
        <v>142</v>
      </c>
      <c r="G346" s="146" t="s">
        <v>996</v>
      </c>
      <c r="H346" s="130">
        <v>1001034125</v>
      </c>
      <c r="I346" s="147">
        <v>2574842</v>
      </c>
      <c r="J346" s="95">
        <v>5922137</v>
      </c>
      <c r="L346" s="96" t="s">
        <v>724</v>
      </c>
      <c r="M346" s="97" t="s">
        <v>222</v>
      </c>
      <c r="N346" s="98" cm="1">
        <f t="array" ref="N346">_xlfn.XLOOKUP(Contrato[[#This Row],[SUPERVISOR TITULAR]],[1]!PERSONAL_ACTIVO_2024[[#All],[Nombre completo]],[1]!PERSONAL_ACTIVO_2024[[#All],[Documento identidad]],"",0)</f>
        <v>10267189</v>
      </c>
      <c r="O346" s="97" t="s">
        <v>218</v>
      </c>
      <c r="P346" s="99" cm="1">
        <f t="array" ref="P346">_xlfn.XLOOKUP(Contrato[[#This Row],[SUPERVISOR SUPLENTE ]],[1]!PERSONAL_ACTIVO_2024[[#All],[Nombre completo]],[1]!PERSONAL_ACTIVO_2024[[#All],[Documento identidad]],"",0)</f>
        <v>98556206</v>
      </c>
      <c r="Q346" s="100">
        <v>1003</v>
      </c>
      <c r="R346" s="42" t="str" cm="1">
        <f t="array" ref="R346">_xlfn.XLOOKUP(Contrato[[#This Row],[CDP]],[1]!DISPONIBILIDADES_2024[[#All],[consecutivo]],[1]!DISPONIBILIDADES_2024[[#All],[fecha_aprobacion]],"",0)</f>
        <v>24/09/2024 11:45</v>
      </c>
      <c r="S346" s="43">
        <f>SUMIF([1]!DISPONIBILIDADES_2024[[#All],[consecutivo]],Contrato[[#This Row],[CDP]],[1]!DISPONIBILIDADES_2024[[#All],[valor_total_rubro]])</f>
        <v>0</v>
      </c>
      <c r="T346" s="44" cm="1">
        <f t="array" ref="T346">_xlfn.XLOOKUP(Contrato[[#This Row],[CONTRATO]]&amp;Contrato[[#This Row],[CDP]],[1]!Corr_Contr_CDP[[#All],[CONTRATO-CDP]],[1]!Corr_Contr_CDP[[#All],[CRP]],_xlfn.XLOOKUP(Contrato[[#This Row],[CDP]],[1]!COMPROMISOS_2024[[#All],[disponibilidad]],[1]!COMPROMISOS_2024[[#All],[consecutivo]],"",0),0)</f>
        <v>10223</v>
      </c>
      <c r="U346" s="45" t="str" cm="1">
        <f t="array" ref="U346">+_xlfn.XLOOKUP(Contrato[[#This Row],[RCP]],[1]!COMPROMISOS_2024[[#All],[consecutivo]],[1]!COMPROMISOS_2024[[#All],[fecha_aprobacion]],"",0)</f>
        <v>8/10/2024 17:28</v>
      </c>
      <c r="V346" s="46">
        <f>SUMIF([1]!COMPROMISOS_2024[[#All],[consecutivo]],Contrato[[#This Row],[RCP]],[1]!COMPROMISOS_2024[[#All],[valor_total]])</f>
        <v>5922137</v>
      </c>
      <c r="W346" s="47">
        <v>45572</v>
      </c>
      <c r="X346" s="47" t="s">
        <v>379</v>
      </c>
      <c r="Y346" s="48">
        <v>45574</v>
      </c>
      <c r="Z346" s="49">
        <v>45643</v>
      </c>
      <c r="AA346" s="223"/>
      <c r="AB346" s="91" t="s">
        <v>932</v>
      </c>
      <c r="AC346" s="29"/>
      <c r="AD346" s="103"/>
      <c r="AF346" s="55" t="str">
        <f>TEXT(LEFT(Contrato[[#This Row],[CONTRATO]],3),"0")</f>
        <v>267</v>
      </c>
      <c r="AG346" s="55" t="str">
        <f>IF(LEN(Contrato[[#This Row],[Contrato2]])=3,Contrato[[#This Row],[Contrato2]],TEXT(Contrato[[#This Row],[Contrato2]],"000"))</f>
        <v>267</v>
      </c>
      <c r="AH346" s="56">
        <f ca="1">IFERROR(_xlfn.DAYS(Contrato[[#This Row],[Fecha Proyectada liquidación]],TODAY())/30,"")</f>
        <v>1.6666666666666667</v>
      </c>
      <c r="AI346" s="57">
        <f>+Contrato[[#This Row],[FECHA TERMINACIÓN ]]+120</f>
        <v>45763</v>
      </c>
      <c r="AK346" s="59" t="str">
        <f ca="1">IF(Contrato[[#This Row],[FECHA TERMINACIÓN ]]&lt;TODAY(), "Terminado",IF(ISNUMBER(Contrato[[#This Row],[Fecha Real de liquiidación ]]),"Liquidado",IF(Contrato[[#This Row],[FECHA TERMINACIÓN ]]&gt;=TODAY(),"En ejecución","")))</f>
        <v>Terminado</v>
      </c>
      <c r="AL346" s="60">
        <f>SUMIF([1]!COMPROMISOS_2024[[#All],[consecutivo]],Contrato[[#This Row],[RCP]],[1]!COMPROMISOS_2024[[#All],[Total pagado]])</f>
        <v>5922137</v>
      </c>
      <c r="AM346" s="61">
        <f>IFERROR(Contrato[[#This Row],[Pagos]]/Contrato[[#This Row],[VALOR CONTRATO]],0)</f>
        <v>1</v>
      </c>
      <c r="AN346" s="104">
        <f>+Contrato[[#This Row],[VALOR CONTRATO]]-Contrato[[#This Row],[Pagos]]</f>
        <v>0</v>
      </c>
      <c r="AO346" s="54" t="str" cm="1">
        <f t="array" ref="AO346">_xlfn.XLOOKUP(Contrato[[#This Row],[DOCUMENTO ]],[1]!PERSONAL_ACTIVO_2024[[#All],[Documento identidad]],[1]!PERSONAL_ACTIVO_2024[[#All],[Mail ]],0,0)</f>
        <v>hveleza@indeportesantioquia.gov.co</v>
      </c>
      <c r="AP346" s="54" t="str" cm="1">
        <f t="array" ref="AP346">_xlfn.XLOOKUP(Contrato[[#This Row],[DOCUMENTO]],[1]!PERSONAL_ACTIVO_2024[[#All],[Documento identidad]],[1]!PERSONAL_ACTIVO_2024[[#All],[Mail ]],0,0)</f>
        <v>ahiguitae@indeportesantioquia.gov.co</v>
      </c>
      <c r="AQ346" s="54" cm="1">
        <f t="array" ref="AQ346">IF(ISBLANK(Contrato[[#This Row],[DEPENDENCIA ]]),0,IFERROR(_xlfn.XLOOKUP(Contrato[[#This Row],[DEPENDENCIA ]],[1]!PERSONAL_ACTIVO_2024[[#All],[Dependencia]],[1]!PERSONAL_ACTIVO_2024[[#All],[Mail ]],0,0),0))</f>
        <v>0</v>
      </c>
    </row>
    <row r="347" spans="1:43" s="54" customFormat="1" ht="34.5" customHeight="1" x14ac:dyDescent="0.25">
      <c r="A347" s="27">
        <v>613</v>
      </c>
      <c r="B347" s="26">
        <v>268</v>
      </c>
      <c r="C347" s="28" t="s">
        <v>998</v>
      </c>
      <c r="D347" s="81" t="s">
        <v>123</v>
      </c>
      <c r="E347" s="64" t="s">
        <v>111</v>
      </c>
      <c r="F347" s="114" t="s">
        <v>142</v>
      </c>
      <c r="G347" s="146" t="s">
        <v>999</v>
      </c>
      <c r="H347" s="130">
        <v>1017240769</v>
      </c>
      <c r="I347" s="147">
        <v>2574842</v>
      </c>
      <c r="J347" s="148">
        <v>15449052</v>
      </c>
      <c r="K347" s="69" t="s">
        <v>48</v>
      </c>
      <c r="L347" s="96" t="s">
        <v>906</v>
      </c>
      <c r="M347" s="97" t="s">
        <v>222</v>
      </c>
      <c r="N347" s="98" cm="1">
        <f t="array" ref="N347">_xlfn.XLOOKUP(Contrato[[#This Row],[SUPERVISOR TITULAR]],[1]!PERSONAL_ACTIVO_2024[[#All],[Nombre completo]],[1]!PERSONAL_ACTIVO_2024[[#All],[Documento identidad]],"",0)</f>
        <v>10267189</v>
      </c>
      <c r="O347" s="97" t="s">
        <v>218</v>
      </c>
      <c r="P347" s="99" cm="1">
        <f t="array" ref="P347">_xlfn.XLOOKUP(Contrato[[#This Row],[SUPERVISOR SUPLENTE ]],[1]!PERSONAL_ACTIVO_2024[[#All],[Nombre completo]],[1]!PERSONAL_ACTIVO_2024[[#All],[Documento identidad]],"",0)</f>
        <v>98556206</v>
      </c>
      <c r="Q347" s="100">
        <v>343</v>
      </c>
      <c r="R347" s="42" t="str" cm="1">
        <f t="array" ref="R347">_xlfn.XLOOKUP(Contrato[[#This Row],[CDP]],[1]!DISPONIBILIDADES_2024[[#All],[consecutivo]],[1]!DISPONIBILIDADES_2024[[#All],[fecha_aprobacion]],"",0)</f>
        <v>15/03/2024 15:10</v>
      </c>
      <c r="S347" s="43">
        <f>SUMIF([1]!DISPONIBILIDADES_2024[[#All],[consecutivo]],Contrato[[#This Row],[CDP]],[1]!DISPONIBILIDADES_2024[[#All],[valor_total_rubro]])</f>
        <v>0</v>
      </c>
      <c r="T347" s="44" cm="1">
        <f t="array" ref="T347">_xlfn.XLOOKUP(Contrato[[#This Row],[CONTRATO]]&amp;Contrato[[#This Row],[CDP]],[1]!Corr_Contr_CDP[[#All],[CONTRATO-CDP]],[1]!Corr_Contr_CDP[[#All],[CRP]],_xlfn.XLOOKUP(Contrato[[#This Row],[CDP]],[1]!COMPROMISOS_2024[[#All],[disponibilidad]],[1]!COMPROMISOS_2024[[#All],[consecutivo]],"",0),0)</f>
        <v>2362</v>
      </c>
      <c r="U347" s="45" t="str" cm="1">
        <f t="array" ref="U347">+_xlfn.XLOOKUP(Contrato[[#This Row],[RCP]],[1]!COMPROMISOS_2024[[#All],[consecutivo]],[1]!COMPROMISOS_2024[[#All],[fecha_aprobacion]],"",0)</f>
        <v>9/04/2024 17:57</v>
      </c>
      <c r="V347" s="46">
        <f>SUMIF([1]!COMPROMISOS_2024[[#All],[consecutivo]],Contrato[[#This Row],[RCP]],[1]!COMPROMISOS_2024[[#All],[valor_total]])</f>
        <v>15449052</v>
      </c>
      <c r="W347" s="47">
        <v>45390</v>
      </c>
      <c r="X347" s="47" t="s">
        <v>379</v>
      </c>
      <c r="Y347" s="48">
        <v>45391</v>
      </c>
      <c r="Z347" s="49">
        <v>45573</v>
      </c>
      <c r="AA347" s="123" t="s">
        <v>930</v>
      </c>
      <c r="AB347" s="91" t="s">
        <v>293</v>
      </c>
      <c r="AC347" s="91"/>
      <c r="AD347" s="103">
        <v>202000004198</v>
      </c>
      <c r="AE347" s="54" t="s">
        <v>75</v>
      </c>
      <c r="AF347" s="55" t="str">
        <f>TEXT(LEFT(Contrato[[#This Row],[CONTRATO]],3),"0")</f>
        <v>268</v>
      </c>
      <c r="AG347" s="55" t="str">
        <f>IF(LEN(Contrato[[#This Row],[Contrato2]])=3,Contrato[[#This Row],[Contrato2]],TEXT(Contrato[[#This Row],[Contrato2]],"000"))</f>
        <v>268</v>
      </c>
      <c r="AH347" s="56">
        <f ca="1">IFERROR(_xlfn.DAYS(Contrato[[#This Row],[Fecha Proyectada liquidación]],TODAY())/30,"")</f>
        <v>-0.66666666666666663</v>
      </c>
      <c r="AI347" s="57">
        <f>+Contrato[[#This Row],[FECHA TERMINACIÓN ]]+120</f>
        <v>45693</v>
      </c>
      <c r="AK347" s="59" t="str">
        <f ca="1">IF(Contrato[[#This Row],[FECHA TERMINACIÓN ]]&lt;TODAY(), "Terminado",IF(ISNUMBER(Contrato[[#This Row],[Fecha Real de liquiidación ]]),"Liquidado",IF(Contrato[[#This Row],[FECHA TERMINACIÓN ]]&gt;=TODAY(),"En ejecución","")))</f>
        <v>Terminado</v>
      </c>
      <c r="AL347" s="60">
        <f>SUMIF([1]!COMPROMISOS_2024[[#All],[consecutivo]],Contrato[[#This Row],[RCP]],[1]!COMPROMISOS_2024[[#All],[Total pagado]])</f>
        <v>15449052</v>
      </c>
      <c r="AM347" s="61">
        <f>IFERROR(Contrato[[#This Row],[Pagos]]/Contrato[[#This Row],[VALOR CONTRATO]],0)</f>
        <v>1</v>
      </c>
      <c r="AN347" s="104">
        <f>+Contrato[[#This Row],[VALOR CONTRATO]]-Contrato[[#This Row],[Pagos]]</f>
        <v>0</v>
      </c>
      <c r="AO347" s="54" t="str" cm="1">
        <f t="array" ref="AO347">_xlfn.XLOOKUP(Contrato[[#This Row],[DOCUMENTO ]],[1]!PERSONAL_ACTIVO_2024[[#All],[Documento identidad]],[1]!PERSONAL_ACTIVO_2024[[#All],[Mail ]],0,0)</f>
        <v>hveleza@indeportesantioquia.gov.co</v>
      </c>
      <c r="AP347" s="54" t="str" cm="1">
        <f t="array" ref="AP347">_xlfn.XLOOKUP(Contrato[[#This Row],[DOCUMENTO]],[1]!PERSONAL_ACTIVO_2024[[#All],[Documento identidad]],[1]!PERSONAL_ACTIVO_2024[[#All],[Mail ]],0,0)</f>
        <v>ahiguitae@indeportesantioquia.gov.co</v>
      </c>
      <c r="AQ347" s="54" cm="1">
        <f t="array" ref="AQ347">IF(ISBLANK(Contrato[[#This Row],[DEPENDENCIA ]]),0,IFERROR(_xlfn.XLOOKUP(Contrato[[#This Row],[DEPENDENCIA ]],[1]!PERSONAL_ACTIVO_2024[[#All],[Dependencia]],[1]!PERSONAL_ACTIVO_2024[[#All],[Mail ]],0,0),0))</f>
        <v>0</v>
      </c>
    </row>
    <row r="348" spans="1:43" s="54" customFormat="1" ht="34.5" customHeight="1" x14ac:dyDescent="0.25">
      <c r="A348" s="54">
        <v>1185</v>
      </c>
      <c r="B348" s="26">
        <v>268</v>
      </c>
      <c r="C348" s="28" t="s">
        <v>1000</v>
      </c>
      <c r="D348" s="81" t="s">
        <v>123</v>
      </c>
      <c r="E348" s="105" t="s">
        <v>45</v>
      </c>
      <c r="F348" s="29" t="s">
        <v>142</v>
      </c>
      <c r="G348" s="146" t="s">
        <v>999</v>
      </c>
      <c r="H348" s="130">
        <v>1017240769</v>
      </c>
      <c r="I348" s="147">
        <v>2574842</v>
      </c>
      <c r="J348" s="95">
        <v>5922137</v>
      </c>
      <c r="L348" s="96" t="s">
        <v>724</v>
      </c>
      <c r="M348" s="97" t="s">
        <v>222</v>
      </c>
      <c r="N348" s="98" cm="1">
        <f t="array" ref="N348">_xlfn.XLOOKUP(Contrato[[#This Row],[SUPERVISOR TITULAR]],[1]!PERSONAL_ACTIVO_2024[[#All],[Nombre completo]],[1]!PERSONAL_ACTIVO_2024[[#All],[Documento identidad]],"",0)</f>
        <v>10267189</v>
      </c>
      <c r="O348" s="97" t="s">
        <v>218</v>
      </c>
      <c r="P348" s="99" cm="1">
        <f t="array" ref="P348">_xlfn.XLOOKUP(Contrato[[#This Row],[SUPERVISOR SUPLENTE ]],[1]!PERSONAL_ACTIVO_2024[[#All],[Nombre completo]],[1]!PERSONAL_ACTIVO_2024[[#All],[Documento identidad]],"",0)</f>
        <v>98556206</v>
      </c>
      <c r="Q348" s="100">
        <v>997</v>
      </c>
      <c r="R348" s="42" t="str" cm="1">
        <f t="array" ref="R348">_xlfn.XLOOKUP(Contrato[[#This Row],[CDP]],[1]!DISPONIBILIDADES_2024[[#All],[consecutivo]],[1]!DISPONIBILIDADES_2024[[#All],[fecha_aprobacion]],"",0)</f>
        <v>24/09/2024 10:53</v>
      </c>
      <c r="S348" s="43">
        <f>SUMIF([1]!DISPONIBILIDADES_2024[[#All],[consecutivo]],Contrato[[#This Row],[CDP]],[1]!DISPONIBILIDADES_2024[[#All],[valor_total_rubro]])</f>
        <v>0</v>
      </c>
      <c r="T348" s="44" cm="1">
        <f t="array" ref="T348">_xlfn.XLOOKUP(Contrato[[#This Row],[CONTRATO]]&amp;Contrato[[#This Row],[CDP]],[1]!Corr_Contr_CDP[[#All],[CONTRATO-CDP]],[1]!Corr_Contr_CDP[[#All],[CRP]],_xlfn.XLOOKUP(Contrato[[#This Row],[CDP]],[1]!COMPROMISOS_2024[[#All],[disponibilidad]],[1]!COMPROMISOS_2024[[#All],[consecutivo]],"",0),0)</f>
        <v>10219</v>
      </c>
      <c r="U348" s="45" t="str" cm="1">
        <f t="array" ref="U348">+_xlfn.XLOOKUP(Contrato[[#This Row],[RCP]],[1]!COMPROMISOS_2024[[#All],[consecutivo]],[1]!COMPROMISOS_2024[[#All],[fecha_aprobacion]],"",0)</f>
        <v>8/10/2024 16:47</v>
      </c>
      <c r="V348" s="46">
        <f>SUMIF([1]!COMPROMISOS_2024[[#All],[consecutivo]],Contrato[[#This Row],[RCP]],[1]!COMPROMISOS_2024[[#All],[valor_total]])</f>
        <v>5922137</v>
      </c>
      <c r="W348" s="47">
        <v>45572</v>
      </c>
      <c r="X348" s="47" t="s">
        <v>379</v>
      </c>
      <c r="Y348" s="48">
        <v>45574</v>
      </c>
      <c r="Z348" s="49">
        <v>45643</v>
      </c>
      <c r="AA348" s="223"/>
      <c r="AB348" s="91" t="s">
        <v>932</v>
      </c>
      <c r="AC348" s="30"/>
      <c r="AD348" s="103"/>
      <c r="AF348" s="55" t="str">
        <f>TEXT(LEFT(Contrato[[#This Row],[CONTRATO]],3),"0")</f>
        <v>268</v>
      </c>
      <c r="AG348" s="55" t="str">
        <f>IF(LEN(Contrato[[#This Row],[Contrato2]])=3,Contrato[[#This Row],[Contrato2]],TEXT(Contrato[[#This Row],[Contrato2]],"000"))</f>
        <v>268</v>
      </c>
      <c r="AH348" s="56">
        <f ca="1">IFERROR(_xlfn.DAYS(Contrato[[#This Row],[Fecha Proyectada liquidación]],TODAY())/30,"")</f>
        <v>1.6666666666666667</v>
      </c>
      <c r="AI348" s="57">
        <f>+Contrato[[#This Row],[FECHA TERMINACIÓN ]]+120</f>
        <v>45763</v>
      </c>
      <c r="AK348" s="59" t="str">
        <f ca="1">IF(Contrato[[#This Row],[FECHA TERMINACIÓN ]]&lt;TODAY(), "Terminado",IF(ISNUMBER(Contrato[[#This Row],[Fecha Real de liquiidación ]]),"Liquidado",IF(Contrato[[#This Row],[FECHA TERMINACIÓN ]]&gt;=TODAY(),"En ejecución","")))</f>
        <v>Terminado</v>
      </c>
      <c r="AL348" s="60">
        <f>SUMIF([1]!COMPROMISOS_2024[[#All],[consecutivo]],Contrato[[#This Row],[RCP]],[1]!COMPROMISOS_2024[[#All],[Total pagado]])</f>
        <v>5922137</v>
      </c>
      <c r="AM348" s="61">
        <f>IFERROR(Contrato[[#This Row],[Pagos]]/Contrato[[#This Row],[VALOR CONTRATO]],0)</f>
        <v>1</v>
      </c>
      <c r="AN348" s="104">
        <f>+Contrato[[#This Row],[VALOR CONTRATO]]-Contrato[[#This Row],[Pagos]]</f>
        <v>0</v>
      </c>
      <c r="AO348" s="54" t="str" cm="1">
        <f t="array" ref="AO348">_xlfn.XLOOKUP(Contrato[[#This Row],[DOCUMENTO ]],[1]!PERSONAL_ACTIVO_2024[[#All],[Documento identidad]],[1]!PERSONAL_ACTIVO_2024[[#All],[Mail ]],0,0)</f>
        <v>hveleza@indeportesantioquia.gov.co</v>
      </c>
      <c r="AP348" s="54" t="str" cm="1">
        <f t="array" ref="AP348">_xlfn.XLOOKUP(Contrato[[#This Row],[DOCUMENTO]],[1]!PERSONAL_ACTIVO_2024[[#All],[Documento identidad]],[1]!PERSONAL_ACTIVO_2024[[#All],[Mail ]],0,0)</f>
        <v>ahiguitae@indeportesantioquia.gov.co</v>
      </c>
      <c r="AQ348" s="54" cm="1">
        <f t="array" ref="AQ348">IF(ISBLANK(Contrato[[#This Row],[DEPENDENCIA ]]),0,IFERROR(_xlfn.XLOOKUP(Contrato[[#This Row],[DEPENDENCIA ]],[1]!PERSONAL_ACTIVO_2024[[#All],[Dependencia]],[1]!PERSONAL_ACTIVO_2024[[#All],[Mail ]],0,0),0))</f>
        <v>0</v>
      </c>
    </row>
    <row r="349" spans="1:43" s="54" customFormat="1" ht="34.5" customHeight="1" x14ac:dyDescent="0.25">
      <c r="A349" s="27">
        <v>614</v>
      </c>
      <c r="B349" s="26">
        <v>269</v>
      </c>
      <c r="C349" s="28" t="s">
        <v>1001</v>
      </c>
      <c r="D349" s="81" t="s">
        <v>123</v>
      </c>
      <c r="E349" s="64" t="s">
        <v>111</v>
      </c>
      <c r="F349" s="114" t="s">
        <v>142</v>
      </c>
      <c r="G349" s="146" t="s">
        <v>1002</v>
      </c>
      <c r="H349" s="130">
        <v>42888951</v>
      </c>
      <c r="I349" s="147">
        <v>2574842</v>
      </c>
      <c r="J349" s="148">
        <v>15449052</v>
      </c>
      <c r="K349" s="69" t="s">
        <v>48</v>
      </c>
      <c r="L349" s="96" t="s">
        <v>906</v>
      </c>
      <c r="M349" s="97" t="s">
        <v>222</v>
      </c>
      <c r="N349" s="98" cm="1">
        <f t="array" ref="N349">_xlfn.XLOOKUP(Contrato[[#This Row],[SUPERVISOR TITULAR]],[1]!PERSONAL_ACTIVO_2024[[#All],[Nombre completo]],[1]!PERSONAL_ACTIVO_2024[[#All],[Documento identidad]],"",0)</f>
        <v>10267189</v>
      </c>
      <c r="O349" s="97" t="s">
        <v>218</v>
      </c>
      <c r="P349" s="99" cm="1">
        <f t="array" ref="P349">_xlfn.XLOOKUP(Contrato[[#This Row],[SUPERVISOR SUPLENTE ]],[1]!PERSONAL_ACTIVO_2024[[#All],[Nombre completo]],[1]!PERSONAL_ACTIVO_2024[[#All],[Documento identidad]],"",0)</f>
        <v>98556206</v>
      </c>
      <c r="Q349" s="100">
        <v>356</v>
      </c>
      <c r="R349" s="42" t="str" cm="1">
        <f t="array" ref="R349">_xlfn.XLOOKUP(Contrato[[#This Row],[CDP]],[1]!DISPONIBILIDADES_2024[[#All],[consecutivo]],[1]!DISPONIBILIDADES_2024[[#All],[fecha_aprobacion]],"",0)</f>
        <v>15/03/2024 15:11</v>
      </c>
      <c r="S349" s="43">
        <f>SUMIF([1]!DISPONIBILIDADES_2024[[#All],[consecutivo]],Contrato[[#This Row],[CDP]],[1]!DISPONIBILIDADES_2024[[#All],[valor_total_rubro]])</f>
        <v>0</v>
      </c>
      <c r="T349" s="44" cm="1">
        <f t="array" ref="T349">_xlfn.XLOOKUP(Contrato[[#This Row],[CONTRATO]]&amp;Contrato[[#This Row],[CDP]],[1]!Corr_Contr_CDP[[#All],[CONTRATO-CDP]],[1]!Corr_Contr_CDP[[#All],[CRP]],_xlfn.XLOOKUP(Contrato[[#This Row],[CDP]],[1]!COMPROMISOS_2024[[#All],[disponibilidad]],[1]!COMPROMISOS_2024[[#All],[consecutivo]],"",0),0)</f>
        <v>2363</v>
      </c>
      <c r="U349" s="45" t="str" cm="1">
        <f t="array" ref="U349">+_xlfn.XLOOKUP(Contrato[[#This Row],[RCP]],[1]!COMPROMISOS_2024[[#All],[consecutivo]],[1]!COMPROMISOS_2024[[#All],[fecha_aprobacion]],"",0)</f>
        <v>9/04/2024 18:00</v>
      </c>
      <c r="V349" s="46">
        <f>SUMIF([1]!COMPROMISOS_2024[[#All],[consecutivo]],Contrato[[#This Row],[RCP]],[1]!COMPROMISOS_2024[[#All],[valor_total]])</f>
        <v>15449052</v>
      </c>
      <c r="W349" s="47">
        <v>45391</v>
      </c>
      <c r="X349" s="47" t="s">
        <v>379</v>
      </c>
      <c r="Y349" s="48">
        <v>45391</v>
      </c>
      <c r="Z349" s="49">
        <v>45573</v>
      </c>
      <c r="AA349" s="123" t="s">
        <v>930</v>
      </c>
      <c r="AB349" s="91" t="s">
        <v>293</v>
      </c>
      <c r="AC349" s="91"/>
      <c r="AD349" s="103">
        <v>202000004199</v>
      </c>
      <c r="AE349" s="54" t="s">
        <v>75</v>
      </c>
      <c r="AF349" s="55" t="str">
        <f>TEXT(LEFT(Contrato[[#This Row],[CONTRATO]],3),"0")</f>
        <v>269</v>
      </c>
      <c r="AG349" s="55" t="str">
        <f>IF(LEN(Contrato[[#This Row],[Contrato2]])=3,Contrato[[#This Row],[Contrato2]],TEXT(Contrato[[#This Row],[Contrato2]],"000"))</f>
        <v>269</v>
      </c>
      <c r="AH349" s="56">
        <f ca="1">IFERROR(_xlfn.DAYS(Contrato[[#This Row],[Fecha Proyectada liquidación]],TODAY())/30,"")</f>
        <v>-0.66666666666666663</v>
      </c>
      <c r="AI349" s="57">
        <f>+Contrato[[#This Row],[FECHA TERMINACIÓN ]]+120</f>
        <v>45693</v>
      </c>
      <c r="AK349" s="59" t="str">
        <f ca="1">IF(Contrato[[#This Row],[FECHA TERMINACIÓN ]]&lt;TODAY(), "Terminado",IF(ISNUMBER(Contrato[[#This Row],[Fecha Real de liquiidación ]]),"Liquidado",IF(Contrato[[#This Row],[FECHA TERMINACIÓN ]]&gt;=TODAY(),"En ejecución","")))</f>
        <v>Terminado</v>
      </c>
      <c r="AL349" s="60">
        <f>SUMIF([1]!COMPROMISOS_2024[[#All],[consecutivo]],Contrato[[#This Row],[RCP]],[1]!COMPROMISOS_2024[[#All],[Total pagado]])</f>
        <v>15449052</v>
      </c>
      <c r="AM349" s="61">
        <f>IFERROR(Contrato[[#This Row],[Pagos]]/Contrato[[#This Row],[VALOR CONTRATO]],0)</f>
        <v>1</v>
      </c>
      <c r="AN349" s="104">
        <f>+Contrato[[#This Row],[VALOR CONTRATO]]-Contrato[[#This Row],[Pagos]]</f>
        <v>0</v>
      </c>
      <c r="AO349" s="54" t="str" cm="1">
        <f t="array" ref="AO349">_xlfn.XLOOKUP(Contrato[[#This Row],[DOCUMENTO ]],[1]!PERSONAL_ACTIVO_2024[[#All],[Documento identidad]],[1]!PERSONAL_ACTIVO_2024[[#All],[Mail ]],0,0)</f>
        <v>hveleza@indeportesantioquia.gov.co</v>
      </c>
      <c r="AP349" s="54" t="str" cm="1">
        <f t="array" ref="AP349">_xlfn.XLOOKUP(Contrato[[#This Row],[DOCUMENTO]],[1]!PERSONAL_ACTIVO_2024[[#All],[Documento identidad]],[1]!PERSONAL_ACTIVO_2024[[#All],[Mail ]],0,0)</f>
        <v>ahiguitae@indeportesantioquia.gov.co</v>
      </c>
      <c r="AQ349" s="54" cm="1">
        <f t="array" ref="AQ349">IF(ISBLANK(Contrato[[#This Row],[DEPENDENCIA ]]),0,IFERROR(_xlfn.XLOOKUP(Contrato[[#This Row],[DEPENDENCIA ]],[1]!PERSONAL_ACTIVO_2024[[#All],[Dependencia]],[1]!PERSONAL_ACTIVO_2024[[#All],[Mail ]],0,0),0))</f>
        <v>0</v>
      </c>
    </row>
    <row r="350" spans="1:43" s="54" customFormat="1" ht="34.5" customHeight="1" x14ac:dyDescent="0.25">
      <c r="A350" s="54">
        <v>1186</v>
      </c>
      <c r="B350" s="26">
        <v>269</v>
      </c>
      <c r="C350" s="28" t="s">
        <v>1003</v>
      </c>
      <c r="D350" s="81" t="s">
        <v>123</v>
      </c>
      <c r="E350" s="105" t="s">
        <v>45</v>
      </c>
      <c r="F350" s="29" t="s">
        <v>142</v>
      </c>
      <c r="G350" s="146" t="s">
        <v>1002</v>
      </c>
      <c r="H350" s="130">
        <v>42888951</v>
      </c>
      <c r="I350" s="147">
        <v>2574842</v>
      </c>
      <c r="J350" s="95">
        <v>5922137</v>
      </c>
      <c r="L350" s="96" t="s">
        <v>724</v>
      </c>
      <c r="M350" s="97" t="s">
        <v>222</v>
      </c>
      <c r="N350" s="98" cm="1">
        <f t="array" ref="N350">_xlfn.XLOOKUP(Contrato[[#This Row],[SUPERVISOR TITULAR]],[1]!PERSONAL_ACTIVO_2024[[#All],[Nombre completo]],[1]!PERSONAL_ACTIVO_2024[[#All],[Documento identidad]],"",0)</f>
        <v>10267189</v>
      </c>
      <c r="O350" s="97" t="s">
        <v>218</v>
      </c>
      <c r="P350" s="99" cm="1">
        <f t="array" ref="P350">_xlfn.XLOOKUP(Contrato[[#This Row],[SUPERVISOR SUPLENTE ]],[1]!PERSONAL_ACTIVO_2024[[#All],[Nombre completo]],[1]!PERSONAL_ACTIVO_2024[[#All],[Documento identidad]],"",0)</f>
        <v>98556206</v>
      </c>
      <c r="Q350" s="100">
        <v>998</v>
      </c>
      <c r="R350" s="42" t="str" cm="1">
        <f t="array" ref="R350">_xlfn.XLOOKUP(Contrato[[#This Row],[CDP]],[1]!DISPONIBILIDADES_2024[[#All],[consecutivo]],[1]!DISPONIBILIDADES_2024[[#All],[fecha_aprobacion]],"",0)</f>
        <v>24/09/2024 10:57</v>
      </c>
      <c r="S350" s="43">
        <f>SUMIF([1]!DISPONIBILIDADES_2024[[#All],[consecutivo]],Contrato[[#This Row],[CDP]],[1]!DISPONIBILIDADES_2024[[#All],[valor_total_rubro]])</f>
        <v>0</v>
      </c>
      <c r="T350" s="44" cm="1">
        <f t="array" ref="T350">_xlfn.XLOOKUP(Contrato[[#This Row],[CONTRATO]]&amp;Contrato[[#This Row],[CDP]],[1]!Corr_Contr_CDP[[#All],[CONTRATO-CDP]],[1]!Corr_Contr_CDP[[#All],[CRP]],_xlfn.XLOOKUP(Contrato[[#This Row],[CDP]],[1]!COMPROMISOS_2024[[#All],[disponibilidad]],[1]!COMPROMISOS_2024[[#All],[consecutivo]],"",0),0)</f>
        <v>10220</v>
      </c>
      <c r="U350" s="45" t="str" cm="1">
        <f t="array" ref="U350">+_xlfn.XLOOKUP(Contrato[[#This Row],[RCP]],[1]!COMPROMISOS_2024[[#All],[consecutivo]],[1]!COMPROMISOS_2024[[#All],[fecha_aprobacion]],"",0)</f>
        <v>8/10/2024 16:55</v>
      </c>
      <c r="V350" s="46">
        <f>SUMIF([1]!COMPROMISOS_2024[[#All],[consecutivo]],Contrato[[#This Row],[RCP]],[1]!COMPROMISOS_2024[[#All],[valor_total]])</f>
        <v>5922137</v>
      </c>
      <c r="W350" s="47">
        <v>45572</v>
      </c>
      <c r="X350" s="47" t="s">
        <v>379</v>
      </c>
      <c r="Y350" s="48">
        <v>45574</v>
      </c>
      <c r="Z350" s="49">
        <v>45643</v>
      </c>
      <c r="AA350" s="223"/>
      <c r="AB350" s="91" t="s">
        <v>932</v>
      </c>
      <c r="AC350" s="30"/>
      <c r="AD350" s="103"/>
      <c r="AF350" s="55" t="str">
        <f>TEXT(LEFT(Contrato[[#This Row],[CONTRATO]],3),"0")</f>
        <v>269</v>
      </c>
      <c r="AG350" s="55" t="str">
        <f>IF(LEN(Contrato[[#This Row],[Contrato2]])=3,Contrato[[#This Row],[Contrato2]],TEXT(Contrato[[#This Row],[Contrato2]],"000"))</f>
        <v>269</v>
      </c>
      <c r="AH350" s="56">
        <f ca="1">IFERROR(_xlfn.DAYS(Contrato[[#This Row],[Fecha Proyectada liquidación]],TODAY())/30,"")</f>
        <v>1.6666666666666667</v>
      </c>
      <c r="AI350" s="57">
        <f>+Contrato[[#This Row],[FECHA TERMINACIÓN ]]+120</f>
        <v>45763</v>
      </c>
      <c r="AK350" s="59" t="str">
        <f ca="1">IF(Contrato[[#This Row],[FECHA TERMINACIÓN ]]&lt;TODAY(), "Terminado",IF(ISNUMBER(Contrato[[#This Row],[Fecha Real de liquiidación ]]),"Liquidado",IF(Contrato[[#This Row],[FECHA TERMINACIÓN ]]&gt;=TODAY(),"En ejecución","")))</f>
        <v>Terminado</v>
      </c>
      <c r="AL350" s="60">
        <f>SUMIF([1]!COMPROMISOS_2024[[#All],[consecutivo]],Contrato[[#This Row],[RCP]],[1]!COMPROMISOS_2024[[#All],[Total pagado]])</f>
        <v>5922137</v>
      </c>
      <c r="AM350" s="61">
        <f>IFERROR(Contrato[[#This Row],[Pagos]]/Contrato[[#This Row],[VALOR CONTRATO]],0)</f>
        <v>1</v>
      </c>
      <c r="AN350" s="104">
        <f>+Contrato[[#This Row],[VALOR CONTRATO]]-Contrato[[#This Row],[Pagos]]</f>
        <v>0</v>
      </c>
      <c r="AO350" s="54" t="str" cm="1">
        <f t="array" ref="AO350">_xlfn.XLOOKUP(Contrato[[#This Row],[DOCUMENTO ]],[1]!PERSONAL_ACTIVO_2024[[#All],[Documento identidad]],[1]!PERSONAL_ACTIVO_2024[[#All],[Mail ]],0,0)</f>
        <v>hveleza@indeportesantioquia.gov.co</v>
      </c>
      <c r="AP350" s="54" t="str" cm="1">
        <f t="array" ref="AP350">_xlfn.XLOOKUP(Contrato[[#This Row],[DOCUMENTO]],[1]!PERSONAL_ACTIVO_2024[[#All],[Documento identidad]],[1]!PERSONAL_ACTIVO_2024[[#All],[Mail ]],0,0)</f>
        <v>ahiguitae@indeportesantioquia.gov.co</v>
      </c>
      <c r="AQ350" s="54" cm="1">
        <f t="array" ref="AQ350">IF(ISBLANK(Contrato[[#This Row],[DEPENDENCIA ]]),0,IFERROR(_xlfn.XLOOKUP(Contrato[[#This Row],[DEPENDENCIA ]],[1]!PERSONAL_ACTIVO_2024[[#All],[Dependencia]],[1]!PERSONAL_ACTIVO_2024[[#All],[Mail ]],0,0),0))</f>
        <v>0</v>
      </c>
    </row>
    <row r="351" spans="1:43" s="54" customFormat="1" ht="34.5" customHeight="1" x14ac:dyDescent="0.25">
      <c r="A351" s="27">
        <v>615</v>
      </c>
      <c r="B351" s="26">
        <v>270</v>
      </c>
      <c r="C351" s="28" t="s">
        <v>1004</v>
      </c>
      <c r="D351" s="81" t="s">
        <v>123</v>
      </c>
      <c r="E351" s="64" t="s">
        <v>111</v>
      </c>
      <c r="F351" s="114" t="s">
        <v>142</v>
      </c>
      <c r="G351" s="146" t="s">
        <v>1005</v>
      </c>
      <c r="H351" s="130">
        <v>1028020725</v>
      </c>
      <c r="I351" s="147">
        <v>2574842</v>
      </c>
      <c r="J351" s="148">
        <v>15449052</v>
      </c>
      <c r="K351" s="54" t="s">
        <v>48</v>
      </c>
      <c r="L351" s="96" t="s">
        <v>906</v>
      </c>
      <c r="M351" s="97" t="s">
        <v>218</v>
      </c>
      <c r="N351" s="98" cm="1">
        <f t="array" ref="N351">_xlfn.XLOOKUP(Contrato[[#This Row],[SUPERVISOR TITULAR]],[1]!PERSONAL_ACTIVO_2024[[#All],[Nombre completo]],[1]!PERSONAL_ACTIVO_2024[[#All],[Documento identidad]],"",0)</f>
        <v>98556206</v>
      </c>
      <c r="O351" s="97" t="s">
        <v>222</v>
      </c>
      <c r="P351" s="99" cm="1">
        <f t="array" ref="P351">_xlfn.XLOOKUP(Contrato[[#This Row],[SUPERVISOR SUPLENTE ]],[1]!PERSONAL_ACTIVO_2024[[#All],[Nombre completo]],[1]!PERSONAL_ACTIVO_2024[[#All],[Documento identidad]],"",0)</f>
        <v>10267189</v>
      </c>
      <c r="Q351" s="100">
        <v>346</v>
      </c>
      <c r="R351" s="42" t="str" cm="1">
        <f t="array" ref="R351">_xlfn.XLOOKUP(Contrato[[#This Row],[CDP]],[1]!DISPONIBILIDADES_2024[[#All],[consecutivo]],[1]!DISPONIBILIDADES_2024[[#All],[fecha_aprobacion]],"",0)</f>
        <v>15/03/2024 15:11</v>
      </c>
      <c r="S351" s="43">
        <f>SUMIF([1]!DISPONIBILIDADES_2024[[#All],[consecutivo]],Contrato[[#This Row],[CDP]],[1]!DISPONIBILIDADES_2024[[#All],[valor_total_rubro]])</f>
        <v>0</v>
      </c>
      <c r="T351" s="44" cm="1">
        <f t="array" ref="T351">_xlfn.XLOOKUP(Contrato[[#This Row],[CONTRATO]]&amp;Contrato[[#This Row],[CDP]],[1]!Corr_Contr_CDP[[#All],[CONTRATO-CDP]],[1]!Corr_Contr_CDP[[#All],[CRP]],_xlfn.XLOOKUP(Contrato[[#This Row],[CDP]],[1]!COMPROMISOS_2024[[#All],[disponibilidad]],[1]!COMPROMISOS_2024[[#All],[consecutivo]],"",0),0)</f>
        <v>2364</v>
      </c>
      <c r="U351" s="45" t="str" cm="1">
        <f t="array" ref="U351">+_xlfn.XLOOKUP(Contrato[[#This Row],[RCP]],[1]!COMPROMISOS_2024[[#All],[consecutivo]],[1]!COMPROMISOS_2024[[#All],[fecha_aprobacion]],"",0)</f>
        <v>9/04/2024 18:06</v>
      </c>
      <c r="V351" s="46">
        <f>SUMIF([1]!COMPROMISOS_2024[[#All],[consecutivo]],Contrato[[#This Row],[RCP]],[1]!COMPROMISOS_2024[[#All],[valor_total]])</f>
        <v>15449052</v>
      </c>
      <c r="W351" s="47">
        <v>45391</v>
      </c>
      <c r="X351" s="47" t="s">
        <v>379</v>
      </c>
      <c r="Y351" s="48">
        <v>45391</v>
      </c>
      <c r="Z351" s="49">
        <v>45573</v>
      </c>
      <c r="AA351" s="123" t="s">
        <v>930</v>
      </c>
      <c r="AB351" s="91" t="s">
        <v>293</v>
      </c>
      <c r="AC351" s="91"/>
      <c r="AD351" s="103">
        <v>202000004200</v>
      </c>
      <c r="AE351" s="54" t="s">
        <v>75</v>
      </c>
      <c r="AF351" s="55" t="str">
        <f>TEXT(LEFT(Contrato[[#This Row],[CONTRATO]],3),"0")</f>
        <v>270</v>
      </c>
      <c r="AG351" s="55" t="str">
        <f>IF(LEN(Contrato[[#This Row],[Contrato2]])=3,Contrato[[#This Row],[Contrato2]],TEXT(Contrato[[#This Row],[Contrato2]],"000"))</f>
        <v>270</v>
      </c>
      <c r="AH351" s="56">
        <f ca="1">IFERROR(_xlfn.DAYS(Contrato[[#This Row],[Fecha Proyectada liquidación]],TODAY())/30,"")</f>
        <v>-0.66666666666666663</v>
      </c>
      <c r="AI351" s="57">
        <f>+Contrato[[#This Row],[FECHA TERMINACIÓN ]]+120</f>
        <v>45693</v>
      </c>
      <c r="AK351" s="59" t="str">
        <f ca="1">IF(Contrato[[#This Row],[FECHA TERMINACIÓN ]]&lt;TODAY(), "Terminado",IF(ISNUMBER(Contrato[[#This Row],[Fecha Real de liquiidación ]]),"Liquidado",IF(Contrato[[#This Row],[FECHA TERMINACIÓN ]]&gt;=TODAY(),"En ejecución","")))</f>
        <v>Terminado</v>
      </c>
      <c r="AL351" s="60">
        <f>SUMIF([1]!COMPROMISOS_2024[[#All],[consecutivo]],Contrato[[#This Row],[RCP]],[1]!COMPROMISOS_2024[[#All],[Total pagado]])</f>
        <v>15449052</v>
      </c>
      <c r="AM351" s="61">
        <f>IFERROR(Contrato[[#This Row],[Pagos]]/Contrato[[#This Row],[VALOR CONTRATO]],0)</f>
        <v>1</v>
      </c>
      <c r="AN351" s="104">
        <f>+Contrato[[#This Row],[VALOR CONTRATO]]-Contrato[[#This Row],[Pagos]]</f>
        <v>0</v>
      </c>
      <c r="AO351" s="54" t="str" cm="1">
        <f t="array" ref="AO351">_xlfn.XLOOKUP(Contrato[[#This Row],[DOCUMENTO ]],[1]!PERSONAL_ACTIVO_2024[[#All],[Documento identidad]],[1]!PERSONAL_ACTIVO_2024[[#All],[Mail ]],0,0)</f>
        <v>ahiguitae@indeportesantioquia.gov.co</v>
      </c>
      <c r="AP351" s="54" t="str" cm="1">
        <f t="array" ref="AP351">_xlfn.XLOOKUP(Contrato[[#This Row],[DOCUMENTO]],[1]!PERSONAL_ACTIVO_2024[[#All],[Documento identidad]],[1]!PERSONAL_ACTIVO_2024[[#All],[Mail ]],0,0)</f>
        <v>hveleza@indeportesantioquia.gov.co</v>
      </c>
      <c r="AQ351" s="54" cm="1">
        <f t="array" ref="AQ351">IF(ISBLANK(Contrato[[#This Row],[DEPENDENCIA ]]),0,IFERROR(_xlfn.XLOOKUP(Contrato[[#This Row],[DEPENDENCIA ]],[1]!PERSONAL_ACTIVO_2024[[#All],[Dependencia]],[1]!PERSONAL_ACTIVO_2024[[#All],[Mail ]],0,0),0))</f>
        <v>0</v>
      </c>
    </row>
    <row r="352" spans="1:43" s="54" customFormat="1" ht="34.5" customHeight="1" x14ac:dyDescent="0.25">
      <c r="A352" s="54">
        <v>1187</v>
      </c>
      <c r="B352" s="26">
        <v>270</v>
      </c>
      <c r="C352" s="28" t="s">
        <v>1006</v>
      </c>
      <c r="D352" s="81" t="s">
        <v>123</v>
      </c>
      <c r="E352" s="105" t="s">
        <v>45</v>
      </c>
      <c r="F352" s="29" t="s">
        <v>142</v>
      </c>
      <c r="G352" s="146" t="s">
        <v>1005</v>
      </c>
      <c r="H352" s="130">
        <v>1028020725</v>
      </c>
      <c r="I352" s="147">
        <v>2574842</v>
      </c>
      <c r="J352" s="95">
        <v>5922137</v>
      </c>
      <c r="L352" s="96" t="s">
        <v>724</v>
      </c>
      <c r="M352" s="97" t="s">
        <v>218</v>
      </c>
      <c r="N352" s="98" cm="1">
        <f t="array" ref="N352">_xlfn.XLOOKUP(Contrato[[#This Row],[SUPERVISOR TITULAR]],[1]!PERSONAL_ACTIVO_2024[[#All],[Nombre completo]],[1]!PERSONAL_ACTIVO_2024[[#All],[Documento identidad]],"",0)</f>
        <v>98556206</v>
      </c>
      <c r="O352" s="97" t="s">
        <v>222</v>
      </c>
      <c r="P352" s="99" cm="1">
        <f t="array" ref="P352">_xlfn.XLOOKUP(Contrato[[#This Row],[SUPERVISOR SUPLENTE ]],[1]!PERSONAL_ACTIVO_2024[[#All],[Nombre completo]],[1]!PERSONAL_ACTIVO_2024[[#All],[Documento identidad]],"",0)</f>
        <v>10267189</v>
      </c>
      <c r="Q352" s="100">
        <v>999</v>
      </c>
      <c r="R352" s="42" t="str" cm="1">
        <f t="array" ref="R352">_xlfn.XLOOKUP(Contrato[[#This Row],[CDP]],[1]!DISPONIBILIDADES_2024[[#All],[consecutivo]],[1]!DISPONIBILIDADES_2024[[#All],[fecha_aprobacion]],"",0)</f>
        <v>24/09/2024 11:02</v>
      </c>
      <c r="S352" s="43">
        <f>SUMIF([1]!DISPONIBILIDADES_2024[[#All],[consecutivo]],Contrato[[#This Row],[CDP]],[1]!DISPONIBILIDADES_2024[[#All],[valor_total_rubro]])</f>
        <v>0</v>
      </c>
      <c r="T352" s="44" cm="1">
        <f t="array" ref="T352">_xlfn.XLOOKUP(Contrato[[#This Row],[CONTRATO]]&amp;Contrato[[#This Row],[CDP]],[1]!Corr_Contr_CDP[[#All],[CONTRATO-CDP]],[1]!Corr_Contr_CDP[[#All],[CRP]],_xlfn.XLOOKUP(Contrato[[#This Row],[CDP]],[1]!COMPROMISOS_2024[[#All],[disponibilidad]],[1]!COMPROMISOS_2024[[#All],[consecutivo]],"",0),0)</f>
        <v>10232</v>
      </c>
      <c r="U352" s="45" t="str" cm="1">
        <f t="array" ref="U352">+_xlfn.XLOOKUP(Contrato[[#This Row],[RCP]],[1]!COMPROMISOS_2024[[#All],[consecutivo]],[1]!COMPROMISOS_2024[[#All],[fecha_aprobacion]],"",0)</f>
        <v>8/10/2024 21:16</v>
      </c>
      <c r="V352" s="46">
        <f>SUMIF([1]!COMPROMISOS_2024[[#All],[consecutivo]],Contrato[[#This Row],[RCP]],[1]!COMPROMISOS_2024[[#All],[valor_total]])</f>
        <v>5922137</v>
      </c>
      <c r="W352" s="47">
        <v>45572</v>
      </c>
      <c r="X352" s="47" t="s">
        <v>379</v>
      </c>
      <c r="Y352" s="48">
        <v>45574</v>
      </c>
      <c r="Z352" s="49">
        <v>45643</v>
      </c>
      <c r="AA352" s="223"/>
      <c r="AB352" s="91" t="s">
        <v>932</v>
      </c>
      <c r="AC352" s="30"/>
      <c r="AD352" s="103"/>
      <c r="AF352" s="55" t="str">
        <f>TEXT(LEFT(Contrato[[#This Row],[CONTRATO]],3),"0")</f>
        <v>270</v>
      </c>
      <c r="AG352" s="55" t="str">
        <f>IF(LEN(Contrato[[#This Row],[Contrato2]])=3,Contrato[[#This Row],[Contrato2]],TEXT(Contrato[[#This Row],[Contrato2]],"000"))</f>
        <v>270</v>
      </c>
      <c r="AH352" s="56">
        <f ca="1">IFERROR(_xlfn.DAYS(Contrato[[#This Row],[Fecha Proyectada liquidación]],TODAY())/30,"")</f>
        <v>1.6666666666666667</v>
      </c>
      <c r="AI352" s="57">
        <f>+Contrato[[#This Row],[FECHA TERMINACIÓN ]]+120</f>
        <v>45763</v>
      </c>
      <c r="AK352" s="59" t="str">
        <f ca="1">IF(Contrato[[#This Row],[FECHA TERMINACIÓN ]]&lt;TODAY(), "Terminado",IF(ISNUMBER(Contrato[[#This Row],[Fecha Real de liquiidación ]]),"Liquidado",IF(Contrato[[#This Row],[FECHA TERMINACIÓN ]]&gt;=TODAY(),"En ejecución","")))</f>
        <v>Terminado</v>
      </c>
      <c r="AL352" s="60">
        <f>SUMIF([1]!COMPROMISOS_2024[[#All],[consecutivo]],Contrato[[#This Row],[RCP]],[1]!COMPROMISOS_2024[[#All],[Total pagado]])</f>
        <v>5922137</v>
      </c>
      <c r="AM352" s="61">
        <f>IFERROR(Contrato[[#This Row],[Pagos]]/Contrato[[#This Row],[VALOR CONTRATO]],0)</f>
        <v>1</v>
      </c>
      <c r="AN352" s="104">
        <f>+Contrato[[#This Row],[VALOR CONTRATO]]-Contrato[[#This Row],[Pagos]]</f>
        <v>0</v>
      </c>
      <c r="AO352" s="54" t="str" cm="1">
        <f t="array" ref="AO352">_xlfn.XLOOKUP(Contrato[[#This Row],[DOCUMENTO ]],[1]!PERSONAL_ACTIVO_2024[[#All],[Documento identidad]],[1]!PERSONAL_ACTIVO_2024[[#All],[Mail ]],0,0)</f>
        <v>ahiguitae@indeportesantioquia.gov.co</v>
      </c>
      <c r="AP352" s="54" t="str" cm="1">
        <f t="array" ref="AP352">_xlfn.XLOOKUP(Contrato[[#This Row],[DOCUMENTO]],[1]!PERSONAL_ACTIVO_2024[[#All],[Documento identidad]],[1]!PERSONAL_ACTIVO_2024[[#All],[Mail ]],0,0)</f>
        <v>hveleza@indeportesantioquia.gov.co</v>
      </c>
      <c r="AQ352" s="54" cm="1">
        <f t="array" ref="AQ352">IF(ISBLANK(Contrato[[#This Row],[DEPENDENCIA ]]),0,IFERROR(_xlfn.XLOOKUP(Contrato[[#This Row],[DEPENDENCIA ]],[1]!PERSONAL_ACTIVO_2024[[#All],[Dependencia]],[1]!PERSONAL_ACTIVO_2024[[#All],[Mail ]],0,0),0))</f>
        <v>0</v>
      </c>
    </row>
    <row r="353" spans="1:43" s="54" customFormat="1" ht="34.5" customHeight="1" x14ac:dyDescent="0.25">
      <c r="A353" s="27">
        <v>616</v>
      </c>
      <c r="B353" s="26">
        <v>271</v>
      </c>
      <c r="C353" s="28" t="s">
        <v>1007</v>
      </c>
      <c r="D353" s="81" t="s">
        <v>123</v>
      </c>
      <c r="E353" s="64" t="s">
        <v>111</v>
      </c>
      <c r="F353" s="114" t="s">
        <v>142</v>
      </c>
      <c r="G353" s="146" t="s">
        <v>1008</v>
      </c>
      <c r="H353" s="130">
        <v>1017133137</v>
      </c>
      <c r="I353" s="147">
        <v>3952382</v>
      </c>
      <c r="J353" s="148">
        <v>23714292</v>
      </c>
      <c r="K353" s="69" t="s">
        <v>48</v>
      </c>
      <c r="L353" s="96" t="s">
        <v>906</v>
      </c>
      <c r="M353" s="97" t="s">
        <v>222</v>
      </c>
      <c r="N353" s="98" cm="1">
        <f t="array" ref="N353">_xlfn.XLOOKUP(Contrato[[#This Row],[SUPERVISOR TITULAR]],[1]!PERSONAL_ACTIVO_2024[[#All],[Nombre completo]],[1]!PERSONAL_ACTIVO_2024[[#All],[Documento identidad]],"",0)</f>
        <v>10267189</v>
      </c>
      <c r="O353" s="97" t="s">
        <v>218</v>
      </c>
      <c r="P353" s="99" cm="1">
        <f t="array" ref="P353">_xlfn.XLOOKUP(Contrato[[#This Row],[SUPERVISOR SUPLENTE ]],[1]!PERSONAL_ACTIVO_2024[[#All],[Nombre completo]],[1]!PERSONAL_ACTIVO_2024[[#All],[Documento identidad]],"",0)</f>
        <v>98556206</v>
      </c>
      <c r="Q353" s="100">
        <v>339</v>
      </c>
      <c r="R353" s="42" t="str" cm="1">
        <f t="array" ref="R353">_xlfn.XLOOKUP(Contrato[[#This Row],[CDP]],[1]!DISPONIBILIDADES_2024[[#All],[consecutivo]],[1]!DISPONIBILIDADES_2024[[#All],[fecha_aprobacion]],"",0)</f>
        <v>15/03/2024 15:10</v>
      </c>
      <c r="S353" s="43">
        <f>SUMIF([1]!DISPONIBILIDADES_2024[[#All],[consecutivo]],Contrato[[#This Row],[CDP]],[1]!DISPONIBILIDADES_2024[[#All],[valor_total_rubro]])</f>
        <v>0</v>
      </c>
      <c r="T353" s="44" cm="1">
        <f t="array" ref="T353">_xlfn.XLOOKUP(Contrato[[#This Row],[CONTRATO]]&amp;Contrato[[#This Row],[CDP]],[1]!Corr_Contr_CDP[[#All],[CONTRATO-CDP]],[1]!Corr_Contr_CDP[[#All],[CRP]],_xlfn.XLOOKUP(Contrato[[#This Row],[CDP]],[1]!COMPROMISOS_2024[[#All],[disponibilidad]],[1]!COMPROMISOS_2024[[#All],[consecutivo]],"",0),0)</f>
        <v>2368</v>
      </c>
      <c r="U353" s="45" t="str" cm="1">
        <f t="array" ref="U353">+_xlfn.XLOOKUP(Contrato[[#This Row],[RCP]],[1]!COMPROMISOS_2024[[#All],[consecutivo]],[1]!COMPROMISOS_2024[[#All],[fecha_aprobacion]],"",0)</f>
        <v>9/04/2024 18:42</v>
      </c>
      <c r="V353" s="46">
        <f>SUMIF([1]!COMPROMISOS_2024[[#All],[consecutivo]],Contrato[[#This Row],[RCP]],[1]!COMPROMISOS_2024[[#All],[valor_total]])</f>
        <v>23714292</v>
      </c>
      <c r="W353" s="47">
        <v>45391</v>
      </c>
      <c r="X353" s="47" t="s">
        <v>379</v>
      </c>
      <c r="Y353" s="48">
        <v>45391</v>
      </c>
      <c r="Z353" s="49">
        <v>45573</v>
      </c>
      <c r="AA353" s="123" t="s">
        <v>930</v>
      </c>
      <c r="AB353" s="91" t="s">
        <v>293</v>
      </c>
      <c r="AC353" s="94"/>
      <c r="AD353" s="172">
        <v>202000004201</v>
      </c>
      <c r="AE353" s="54" t="s">
        <v>75</v>
      </c>
      <c r="AF353" s="55" t="str">
        <f>TEXT(LEFT(Contrato[[#This Row],[CONTRATO]],3),"0")</f>
        <v>271</v>
      </c>
      <c r="AG353" s="55" t="str">
        <f>IF(LEN(Contrato[[#This Row],[Contrato2]])=3,Contrato[[#This Row],[Contrato2]],TEXT(Contrato[[#This Row],[Contrato2]],"000"))</f>
        <v>271</v>
      </c>
      <c r="AH353" s="56">
        <f ca="1">IFERROR(_xlfn.DAYS(Contrato[[#This Row],[Fecha Proyectada liquidación]],TODAY())/30,"")</f>
        <v>-0.66666666666666663</v>
      </c>
      <c r="AI353" s="57">
        <f>+Contrato[[#This Row],[FECHA TERMINACIÓN ]]+120</f>
        <v>45693</v>
      </c>
      <c r="AK353" s="59" t="str">
        <f ca="1">IF(Contrato[[#This Row],[FECHA TERMINACIÓN ]]&lt;TODAY(), "Terminado",IF(ISNUMBER(Contrato[[#This Row],[Fecha Real de liquiidación ]]),"Liquidado",IF(Contrato[[#This Row],[FECHA TERMINACIÓN ]]&gt;=TODAY(),"En ejecución","")))</f>
        <v>Terminado</v>
      </c>
      <c r="AL353" s="60">
        <f>SUMIF([1]!COMPROMISOS_2024[[#All],[consecutivo]],Contrato[[#This Row],[RCP]],[1]!COMPROMISOS_2024[[#All],[Total pagado]])</f>
        <v>23714292</v>
      </c>
      <c r="AM353" s="61">
        <f>IFERROR(Contrato[[#This Row],[Pagos]]/Contrato[[#This Row],[VALOR CONTRATO]],0)</f>
        <v>1</v>
      </c>
      <c r="AN353" s="104">
        <f>+Contrato[[#This Row],[VALOR CONTRATO]]-Contrato[[#This Row],[Pagos]]</f>
        <v>0</v>
      </c>
      <c r="AO353" s="54" t="str" cm="1">
        <f t="array" ref="AO353">_xlfn.XLOOKUP(Contrato[[#This Row],[DOCUMENTO ]],[1]!PERSONAL_ACTIVO_2024[[#All],[Documento identidad]],[1]!PERSONAL_ACTIVO_2024[[#All],[Mail ]],0,0)</f>
        <v>hveleza@indeportesantioquia.gov.co</v>
      </c>
      <c r="AP353" s="54" t="str" cm="1">
        <f t="array" ref="AP353">_xlfn.XLOOKUP(Contrato[[#This Row],[DOCUMENTO]],[1]!PERSONAL_ACTIVO_2024[[#All],[Documento identidad]],[1]!PERSONAL_ACTIVO_2024[[#All],[Mail ]],0,0)</f>
        <v>ahiguitae@indeportesantioquia.gov.co</v>
      </c>
      <c r="AQ353" s="54" cm="1">
        <f t="array" ref="AQ353">IF(ISBLANK(Contrato[[#This Row],[DEPENDENCIA ]]),0,IFERROR(_xlfn.XLOOKUP(Contrato[[#This Row],[DEPENDENCIA ]],[1]!PERSONAL_ACTIVO_2024[[#All],[Dependencia]],[1]!PERSONAL_ACTIVO_2024[[#All],[Mail ]],0,0),0))</f>
        <v>0</v>
      </c>
    </row>
    <row r="354" spans="1:43" s="54" customFormat="1" ht="34.5" customHeight="1" x14ac:dyDescent="0.25">
      <c r="A354" s="27">
        <v>617</v>
      </c>
      <c r="B354" s="26">
        <v>272</v>
      </c>
      <c r="C354" s="28" t="s">
        <v>1009</v>
      </c>
      <c r="D354" s="81" t="s">
        <v>123</v>
      </c>
      <c r="E354" s="64" t="s">
        <v>111</v>
      </c>
      <c r="F354" s="114" t="s">
        <v>142</v>
      </c>
      <c r="G354" s="146" t="s">
        <v>1010</v>
      </c>
      <c r="H354" s="130">
        <v>1037571618</v>
      </c>
      <c r="I354" s="147">
        <v>2574842</v>
      </c>
      <c r="J354" s="148">
        <v>15449052</v>
      </c>
      <c r="K354" s="54" t="s">
        <v>48</v>
      </c>
      <c r="L354" s="96" t="s">
        <v>906</v>
      </c>
      <c r="M354" s="97" t="s">
        <v>222</v>
      </c>
      <c r="N354" s="98" cm="1">
        <f t="array" ref="N354">_xlfn.XLOOKUP(Contrato[[#This Row],[SUPERVISOR TITULAR]],[1]!PERSONAL_ACTIVO_2024[[#All],[Nombre completo]],[1]!PERSONAL_ACTIVO_2024[[#All],[Documento identidad]],"",0)</f>
        <v>10267189</v>
      </c>
      <c r="O354" s="97" t="s">
        <v>218</v>
      </c>
      <c r="P354" s="99" cm="1">
        <f t="array" ref="P354">_xlfn.XLOOKUP(Contrato[[#This Row],[SUPERVISOR SUPLENTE ]],[1]!PERSONAL_ACTIVO_2024[[#All],[Nombre completo]],[1]!PERSONAL_ACTIVO_2024[[#All],[Documento identidad]],"",0)</f>
        <v>98556206</v>
      </c>
      <c r="Q354" s="100">
        <v>349</v>
      </c>
      <c r="R354" s="42" t="str" cm="1">
        <f t="array" ref="R354">_xlfn.XLOOKUP(Contrato[[#This Row],[CDP]],[1]!DISPONIBILIDADES_2024[[#All],[consecutivo]],[1]!DISPONIBILIDADES_2024[[#All],[fecha_aprobacion]],"",0)</f>
        <v>15/03/2024 15:11</v>
      </c>
      <c r="S354" s="43">
        <f>SUMIF([1]!DISPONIBILIDADES_2024[[#All],[consecutivo]],Contrato[[#This Row],[CDP]],[1]!DISPONIBILIDADES_2024[[#All],[valor_total_rubro]])</f>
        <v>0</v>
      </c>
      <c r="T354" s="44" cm="1">
        <f t="array" ref="T354">_xlfn.XLOOKUP(Contrato[[#This Row],[CONTRATO]]&amp;Contrato[[#This Row],[CDP]],[1]!Corr_Contr_CDP[[#All],[CONTRATO-CDP]],[1]!Corr_Contr_CDP[[#All],[CRP]],_xlfn.XLOOKUP(Contrato[[#This Row],[CDP]],[1]!COMPROMISOS_2024[[#All],[disponibilidad]],[1]!COMPROMISOS_2024[[#All],[consecutivo]],"",0),0)</f>
        <v>2370</v>
      </c>
      <c r="U354" s="45" t="str" cm="1">
        <f t="array" ref="U354">+_xlfn.XLOOKUP(Contrato[[#This Row],[RCP]],[1]!COMPROMISOS_2024[[#All],[consecutivo]],[1]!COMPROMISOS_2024[[#All],[fecha_aprobacion]],"",0)</f>
        <v>9/04/2024 18:48</v>
      </c>
      <c r="V354" s="46">
        <f>SUMIF([1]!COMPROMISOS_2024[[#All],[consecutivo]],Contrato[[#This Row],[RCP]],[1]!COMPROMISOS_2024[[#All],[valor_total]])</f>
        <v>15449052</v>
      </c>
      <c r="W354" s="47">
        <v>45391</v>
      </c>
      <c r="X354" s="47" t="s">
        <v>379</v>
      </c>
      <c r="Y354" s="48">
        <v>45391</v>
      </c>
      <c r="Z354" s="49">
        <v>45573</v>
      </c>
      <c r="AA354" s="123" t="s">
        <v>930</v>
      </c>
      <c r="AB354" s="91" t="s">
        <v>293</v>
      </c>
      <c r="AC354" s="91"/>
      <c r="AD354" s="103">
        <v>202000004202</v>
      </c>
      <c r="AE354" s="54" t="s">
        <v>75</v>
      </c>
      <c r="AF354" s="55" t="str">
        <f>TEXT(LEFT(Contrato[[#This Row],[CONTRATO]],3),"0")</f>
        <v>272</v>
      </c>
      <c r="AG354" s="55" t="str">
        <f>IF(LEN(Contrato[[#This Row],[Contrato2]])=3,Contrato[[#This Row],[Contrato2]],TEXT(Contrato[[#This Row],[Contrato2]],"000"))</f>
        <v>272</v>
      </c>
      <c r="AH354" s="56">
        <f ca="1">IFERROR(_xlfn.DAYS(Contrato[[#This Row],[Fecha Proyectada liquidación]],TODAY())/30,"")</f>
        <v>-0.66666666666666663</v>
      </c>
      <c r="AI354" s="57">
        <f>+Contrato[[#This Row],[FECHA TERMINACIÓN ]]+120</f>
        <v>45693</v>
      </c>
      <c r="AK354" s="59" t="str">
        <f ca="1">IF(Contrato[[#This Row],[FECHA TERMINACIÓN ]]&lt;TODAY(), "Terminado",IF(ISNUMBER(Contrato[[#This Row],[Fecha Real de liquiidación ]]),"Liquidado",IF(Contrato[[#This Row],[FECHA TERMINACIÓN ]]&gt;=TODAY(),"En ejecución","")))</f>
        <v>Terminado</v>
      </c>
      <c r="AL354" s="60">
        <f>SUMIF([1]!COMPROMISOS_2024[[#All],[consecutivo]],Contrato[[#This Row],[RCP]],[1]!COMPROMISOS_2024[[#All],[Total pagado]])</f>
        <v>15449052</v>
      </c>
      <c r="AM354" s="61">
        <f>IFERROR(Contrato[[#This Row],[Pagos]]/Contrato[[#This Row],[VALOR CONTRATO]],0)</f>
        <v>1</v>
      </c>
      <c r="AN354" s="104">
        <f>+Contrato[[#This Row],[VALOR CONTRATO]]-Contrato[[#This Row],[Pagos]]</f>
        <v>0</v>
      </c>
      <c r="AO354" s="54" t="str" cm="1">
        <f t="array" ref="AO354">_xlfn.XLOOKUP(Contrato[[#This Row],[DOCUMENTO ]],[1]!PERSONAL_ACTIVO_2024[[#All],[Documento identidad]],[1]!PERSONAL_ACTIVO_2024[[#All],[Mail ]],0,0)</f>
        <v>hveleza@indeportesantioquia.gov.co</v>
      </c>
      <c r="AP354" s="54" t="str" cm="1">
        <f t="array" ref="AP354">_xlfn.XLOOKUP(Contrato[[#This Row],[DOCUMENTO]],[1]!PERSONAL_ACTIVO_2024[[#All],[Documento identidad]],[1]!PERSONAL_ACTIVO_2024[[#All],[Mail ]],0,0)</f>
        <v>ahiguitae@indeportesantioquia.gov.co</v>
      </c>
      <c r="AQ354" s="54" cm="1">
        <f t="array" ref="AQ354">IF(ISBLANK(Contrato[[#This Row],[DEPENDENCIA ]]),0,IFERROR(_xlfn.XLOOKUP(Contrato[[#This Row],[DEPENDENCIA ]],[1]!PERSONAL_ACTIVO_2024[[#All],[Dependencia]],[1]!PERSONAL_ACTIVO_2024[[#All],[Mail ]],0,0),0))</f>
        <v>0</v>
      </c>
    </row>
    <row r="355" spans="1:43" s="54" customFormat="1" ht="34.5" customHeight="1" x14ac:dyDescent="0.25">
      <c r="A355" s="54">
        <v>1188</v>
      </c>
      <c r="B355" s="26">
        <v>272</v>
      </c>
      <c r="C355" s="28" t="s">
        <v>1011</v>
      </c>
      <c r="D355" s="81" t="s">
        <v>123</v>
      </c>
      <c r="E355" s="105" t="s">
        <v>45</v>
      </c>
      <c r="F355" s="29" t="s">
        <v>142</v>
      </c>
      <c r="G355" s="146" t="s">
        <v>1010</v>
      </c>
      <c r="H355" s="130">
        <v>1037571618</v>
      </c>
      <c r="I355" s="147">
        <v>2574842</v>
      </c>
      <c r="J355" s="95">
        <v>5922137</v>
      </c>
      <c r="L355" s="96" t="s">
        <v>724</v>
      </c>
      <c r="M355" s="97" t="s">
        <v>222</v>
      </c>
      <c r="N355" s="98" cm="1">
        <f t="array" ref="N355">_xlfn.XLOOKUP(Contrato[[#This Row],[SUPERVISOR TITULAR]],[1]!PERSONAL_ACTIVO_2024[[#All],[Nombre completo]],[1]!PERSONAL_ACTIVO_2024[[#All],[Documento identidad]],"",0)</f>
        <v>10267189</v>
      </c>
      <c r="O355" s="97" t="s">
        <v>218</v>
      </c>
      <c r="P355" s="99" cm="1">
        <f t="array" ref="P355">_xlfn.XLOOKUP(Contrato[[#This Row],[SUPERVISOR SUPLENTE ]],[1]!PERSONAL_ACTIVO_2024[[#All],[Nombre completo]],[1]!PERSONAL_ACTIVO_2024[[#All],[Documento identidad]],"",0)</f>
        <v>98556206</v>
      </c>
      <c r="Q355" s="100">
        <v>1019</v>
      </c>
      <c r="R355" s="42" t="str" cm="1">
        <f t="array" ref="R355">_xlfn.XLOOKUP(Contrato[[#This Row],[CDP]],[1]!DISPONIBILIDADES_2024[[#All],[consecutivo]],[1]!DISPONIBILIDADES_2024[[#All],[fecha_aprobacion]],"",0)</f>
        <v>26/09/2024 13:17</v>
      </c>
      <c r="S355" s="43">
        <f>SUMIF([1]!DISPONIBILIDADES_2024[[#All],[consecutivo]],Contrato[[#This Row],[CDP]],[1]!DISPONIBILIDADES_2024[[#All],[valor_total_rubro]])</f>
        <v>0</v>
      </c>
      <c r="T355" s="44" cm="1">
        <f t="array" ref="T355">_xlfn.XLOOKUP(Contrato[[#This Row],[CONTRATO]]&amp;Contrato[[#This Row],[CDP]],[1]!Corr_Contr_CDP[[#All],[CONTRATO-CDP]],[1]!Corr_Contr_CDP[[#All],[CRP]],_xlfn.XLOOKUP(Contrato[[#This Row],[CDP]],[1]!COMPROMISOS_2024[[#All],[disponibilidad]],[1]!COMPROMISOS_2024[[#All],[consecutivo]],"",0),0)</f>
        <v>10221</v>
      </c>
      <c r="U355" s="45" t="str" cm="1">
        <f t="array" ref="U355">+_xlfn.XLOOKUP(Contrato[[#This Row],[RCP]],[1]!COMPROMISOS_2024[[#All],[consecutivo]],[1]!COMPROMISOS_2024[[#All],[fecha_aprobacion]],"",0)</f>
        <v>8/10/2024 17:12</v>
      </c>
      <c r="V355" s="46">
        <f>SUMIF([1]!COMPROMISOS_2024[[#All],[consecutivo]],Contrato[[#This Row],[RCP]],[1]!COMPROMISOS_2024[[#All],[valor_total]])</f>
        <v>5922137</v>
      </c>
      <c r="W355" s="47">
        <v>45572</v>
      </c>
      <c r="X355" s="47" t="s">
        <v>379</v>
      </c>
      <c r="Y355" s="48">
        <v>45574</v>
      </c>
      <c r="Z355" s="49">
        <v>45643</v>
      </c>
      <c r="AA355" s="223"/>
      <c r="AB355" s="91" t="s">
        <v>932</v>
      </c>
      <c r="AC355" s="30"/>
      <c r="AD355" s="103"/>
      <c r="AF355" s="55" t="str">
        <f>TEXT(LEFT(Contrato[[#This Row],[CONTRATO]],3),"0")</f>
        <v>272</v>
      </c>
      <c r="AG355" s="55" t="str">
        <f>IF(LEN(Contrato[[#This Row],[Contrato2]])=3,Contrato[[#This Row],[Contrato2]],TEXT(Contrato[[#This Row],[Contrato2]],"000"))</f>
        <v>272</v>
      </c>
      <c r="AH355" s="56">
        <f ca="1">IFERROR(_xlfn.DAYS(Contrato[[#This Row],[Fecha Proyectada liquidación]],TODAY())/30,"")</f>
        <v>1.6666666666666667</v>
      </c>
      <c r="AI355" s="57">
        <f>+Contrato[[#This Row],[FECHA TERMINACIÓN ]]+120</f>
        <v>45763</v>
      </c>
      <c r="AK355" s="59" t="str">
        <f ca="1">IF(Contrato[[#This Row],[FECHA TERMINACIÓN ]]&lt;TODAY(), "Terminado",IF(ISNUMBER(Contrato[[#This Row],[Fecha Real de liquiidación ]]),"Liquidado",IF(Contrato[[#This Row],[FECHA TERMINACIÓN ]]&gt;=TODAY(),"En ejecución","")))</f>
        <v>Terminado</v>
      </c>
      <c r="AL355" s="60">
        <f>SUMIF([1]!COMPROMISOS_2024[[#All],[consecutivo]],Contrato[[#This Row],[RCP]],[1]!COMPROMISOS_2024[[#All],[Total pagado]])</f>
        <v>5922137</v>
      </c>
      <c r="AM355" s="61">
        <f>IFERROR(Contrato[[#This Row],[Pagos]]/Contrato[[#This Row],[VALOR CONTRATO]],0)</f>
        <v>1</v>
      </c>
      <c r="AN355" s="104">
        <f>+Contrato[[#This Row],[VALOR CONTRATO]]-Contrato[[#This Row],[Pagos]]</f>
        <v>0</v>
      </c>
      <c r="AO355" s="54" t="str" cm="1">
        <f t="array" ref="AO355">_xlfn.XLOOKUP(Contrato[[#This Row],[DOCUMENTO ]],[1]!PERSONAL_ACTIVO_2024[[#All],[Documento identidad]],[1]!PERSONAL_ACTIVO_2024[[#All],[Mail ]],0,0)</f>
        <v>hveleza@indeportesantioquia.gov.co</v>
      </c>
      <c r="AP355" s="54" t="str" cm="1">
        <f t="array" ref="AP355">_xlfn.XLOOKUP(Contrato[[#This Row],[DOCUMENTO]],[1]!PERSONAL_ACTIVO_2024[[#All],[Documento identidad]],[1]!PERSONAL_ACTIVO_2024[[#All],[Mail ]],0,0)</f>
        <v>ahiguitae@indeportesantioquia.gov.co</v>
      </c>
      <c r="AQ355" s="54" cm="1">
        <f t="array" ref="AQ355">IF(ISBLANK(Contrato[[#This Row],[DEPENDENCIA ]]),0,IFERROR(_xlfn.XLOOKUP(Contrato[[#This Row],[DEPENDENCIA ]],[1]!PERSONAL_ACTIVO_2024[[#All],[Dependencia]],[1]!PERSONAL_ACTIVO_2024[[#All],[Mail ]],0,0),0))</f>
        <v>0</v>
      </c>
    </row>
    <row r="356" spans="1:43" s="54" customFormat="1" ht="34.5" customHeight="1" x14ac:dyDescent="0.25">
      <c r="A356" s="27">
        <v>618</v>
      </c>
      <c r="B356" s="26">
        <v>273</v>
      </c>
      <c r="C356" s="28" t="s">
        <v>1012</v>
      </c>
      <c r="D356" s="81" t="s">
        <v>123</v>
      </c>
      <c r="E356" s="64" t="s">
        <v>111</v>
      </c>
      <c r="F356" s="114" t="s">
        <v>142</v>
      </c>
      <c r="G356" s="146" t="s">
        <v>1013</v>
      </c>
      <c r="H356" s="130">
        <v>15446640</v>
      </c>
      <c r="I356" s="147">
        <v>3952382</v>
      </c>
      <c r="J356" s="148">
        <v>23714292</v>
      </c>
      <c r="K356" s="54" t="s">
        <v>48</v>
      </c>
      <c r="L356" s="96" t="s">
        <v>906</v>
      </c>
      <c r="M356" s="97" t="s">
        <v>218</v>
      </c>
      <c r="N356" s="98" cm="1">
        <f t="array" ref="N356">_xlfn.XLOOKUP(Contrato[[#This Row],[SUPERVISOR TITULAR]],[1]!PERSONAL_ACTIVO_2024[[#All],[Nombre completo]],[1]!PERSONAL_ACTIVO_2024[[#All],[Documento identidad]],"",0)</f>
        <v>98556206</v>
      </c>
      <c r="O356" s="97" t="s">
        <v>222</v>
      </c>
      <c r="P356" s="99" cm="1">
        <f t="array" ref="P356">_xlfn.XLOOKUP(Contrato[[#This Row],[SUPERVISOR SUPLENTE ]],[1]!PERSONAL_ACTIVO_2024[[#All],[Nombre completo]],[1]!PERSONAL_ACTIVO_2024[[#All],[Documento identidad]],"",0)</f>
        <v>10267189</v>
      </c>
      <c r="Q356" s="100">
        <v>329</v>
      </c>
      <c r="R356" s="42" t="str" cm="1">
        <f t="array" ref="R356">_xlfn.XLOOKUP(Contrato[[#This Row],[CDP]],[1]!DISPONIBILIDADES_2024[[#All],[consecutivo]],[1]!DISPONIBILIDADES_2024[[#All],[fecha_aprobacion]],"",0)</f>
        <v>14/03/2024 16:48</v>
      </c>
      <c r="S356" s="43">
        <f>SUMIF([1]!DISPONIBILIDADES_2024[[#All],[consecutivo]],Contrato[[#This Row],[CDP]],[1]!DISPONIBILIDADES_2024[[#All],[valor_total_rubro]])</f>
        <v>0</v>
      </c>
      <c r="T356" s="44" cm="1">
        <f t="array" ref="T356">_xlfn.XLOOKUP(Contrato[[#This Row],[CONTRATO]]&amp;Contrato[[#This Row],[CDP]],[1]!Corr_Contr_CDP[[#All],[CONTRATO-CDP]],[1]!Corr_Contr_CDP[[#All],[CRP]],_xlfn.XLOOKUP(Contrato[[#This Row],[CDP]],[1]!COMPROMISOS_2024[[#All],[disponibilidad]],[1]!COMPROMISOS_2024[[#All],[consecutivo]],"",0),0)</f>
        <v>2348</v>
      </c>
      <c r="U356" s="45" t="str" cm="1">
        <f t="array" ref="U356">+_xlfn.XLOOKUP(Contrato[[#This Row],[RCP]],[1]!COMPROMISOS_2024[[#All],[consecutivo]],[1]!COMPROMISOS_2024[[#All],[fecha_aprobacion]],"",0)</f>
        <v>9/04/2024 15:55</v>
      </c>
      <c r="V356" s="46">
        <f>SUMIF([1]!COMPROMISOS_2024[[#All],[consecutivo]],Contrato[[#This Row],[RCP]],[1]!COMPROMISOS_2024[[#All],[valor_total]])</f>
        <v>23714292</v>
      </c>
      <c r="W356" s="47">
        <v>45391</v>
      </c>
      <c r="X356" s="47" t="s">
        <v>379</v>
      </c>
      <c r="Y356" s="48">
        <v>45391</v>
      </c>
      <c r="Z356" s="49">
        <v>45573</v>
      </c>
      <c r="AA356" s="123" t="s">
        <v>930</v>
      </c>
      <c r="AB356" s="91" t="s">
        <v>293</v>
      </c>
      <c r="AC356" s="91"/>
      <c r="AD356" s="103">
        <v>202000004203</v>
      </c>
      <c r="AE356" s="54" t="s">
        <v>75</v>
      </c>
      <c r="AF356" s="55" t="str">
        <f>TEXT(LEFT(Contrato[[#This Row],[CONTRATO]],3),"0")</f>
        <v>273</v>
      </c>
      <c r="AG356" s="55" t="str">
        <f>IF(LEN(Contrato[[#This Row],[Contrato2]])=3,Contrato[[#This Row],[Contrato2]],TEXT(Contrato[[#This Row],[Contrato2]],"000"))</f>
        <v>273</v>
      </c>
      <c r="AH356" s="56">
        <f ca="1">IFERROR(_xlfn.DAYS(Contrato[[#This Row],[Fecha Proyectada liquidación]],TODAY())/30,"")</f>
        <v>-0.66666666666666663</v>
      </c>
      <c r="AI356" s="57">
        <f>+Contrato[[#This Row],[FECHA TERMINACIÓN ]]+120</f>
        <v>45693</v>
      </c>
      <c r="AK356" s="59" t="str">
        <f ca="1">IF(Contrato[[#This Row],[FECHA TERMINACIÓN ]]&lt;TODAY(), "Terminado",IF(ISNUMBER(Contrato[[#This Row],[Fecha Real de liquiidación ]]),"Liquidado",IF(Contrato[[#This Row],[FECHA TERMINACIÓN ]]&gt;=TODAY(),"En ejecución","")))</f>
        <v>Terminado</v>
      </c>
      <c r="AL356" s="60">
        <f>SUMIF([1]!COMPROMISOS_2024[[#All],[consecutivo]],Contrato[[#This Row],[RCP]],[1]!COMPROMISOS_2024[[#All],[Total pagado]])</f>
        <v>23714292</v>
      </c>
      <c r="AM356" s="61">
        <f>IFERROR(Contrato[[#This Row],[Pagos]]/Contrato[[#This Row],[VALOR CONTRATO]],0)</f>
        <v>1</v>
      </c>
      <c r="AN356" s="104">
        <f>+Contrato[[#This Row],[VALOR CONTRATO]]-Contrato[[#This Row],[Pagos]]</f>
        <v>0</v>
      </c>
      <c r="AO356" s="54" t="str" cm="1">
        <f t="array" ref="AO356">_xlfn.XLOOKUP(Contrato[[#This Row],[DOCUMENTO ]],[1]!PERSONAL_ACTIVO_2024[[#All],[Documento identidad]],[1]!PERSONAL_ACTIVO_2024[[#All],[Mail ]],0,0)</f>
        <v>ahiguitae@indeportesantioquia.gov.co</v>
      </c>
      <c r="AP356" s="54" t="str" cm="1">
        <f t="array" ref="AP356">_xlfn.XLOOKUP(Contrato[[#This Row],[DOCUMENTO]],[1]!PERSONAL_ACTIVO_2024[[#All],[Documento identidad]],[1]!PERSONAL_ACTIVO_2024[[#All],[Mail ]],0,0)</f>
        <v>hveleza@indeportesantioquia.gov.co</v>
      </c>
      <c r="AQ356" s="54" cm="1">
        <f t="array" ref="AQ356">IF(ISBLANK(Contrato[[#This Row],[DEPENDENCIA ]]),0,IFERROR(_xlfn.XLOOKUP(Contrato[[#This Row],[DEPENDENCIA ]],[1]!PERSONAL_ACTIVO_2024[[#All],[Dependencia]],[1]!PERSONAL_ACTIVO_2024[[#All],[Mail ]],0,0),0))</f>
        <v>0</v>
      </c>
    </row>
    <row r="357" spans="1:43" s="54" customFormat="1" ht="34.5" customHeight="1" x14ac:dyDescent="0.25">
      <c r="A357" s="54">
        <v>1189</v>
      </c>
      <c r="B357" s="26">
        <v>273</v>
      </c>
      <c r="C357" s="28" t="s">
        <v>1014</v>
      </c>
      <c r="D357" s="81" t="s">
        <v>123</v>
      </c>
      <c r="E357" s="105" t="s">
        <v>45</v>
      </c>
      <c r="F357" s="29" t="s">
        <v>142</v>
      </c>
      <c r="G357" s="146" t="s">
        <v>1013</v>
      </c>
      <c r="H357" s="130">
        <v>15446640</v>
      </c>
      <c r="I357" s="147">
        <v>3952382</v>
      </c>
      <c r="J357" s="95">
        <v>9090479</v>
      </c>
      <c r="L357" s="96" t="s">
        <v>724</v>
      </c>
      <c r="M357" s="97" t="s">
        <v>218</v>
      </c>
      <c r="N357" s="98" cm="1">
        <f t="array" ref="N357">_xlfn.XLOOKUP(Contrato[[#This Row],[SUPERVISOR TITULAR]],[1]!PERSONAL_ACTIVO_2024[[#All],[Nombre completo]],[1]!PERSONAL_ACTIVO_2024[[#All],[Documento identidad]],"",0)</f>
        <v>98556206</v>
      </c>
      <c r="O357" s="97" t="s">
        <v>222</v>
      </c>
      <c r="P357" s="99" cm="1">
        <f t="array" ref="P357">_xlfn.XLOOKUP(Contrato[[#This Row],[SUPERVISOR SUPLENTE ]],[1]!PERSONAL_ACTIVO_2024[[#All],[Nombre completo]],[1]!PERSONAL_ACTIVO_2024[[#All],[Documento identidad]],"",0)</f>
        <v>10267189</v>
      </c>
      <c r="Q357" s="100">
        <v>1000</v>
      </c>
      <c r="R357" s="42" t="str" cm="1">
        <f t="array" ref="R357">_xlfn.XLOOKUP(Contrato[[#This Row],[CDP]],[1]!DISPONIBILIDADES_2024[[#All],[consecutivo]],[1]!DISPONIBILIDADES_2024[[#All],[fecha_aprobacion]],"",0)</f>
        <v>24/09/2024 11:10</v>
      </c>
      <c r="S357" s="43">
        <f>SUMIF([1]!DISPONIBILIDADES_2024[[#All],[consecutivo]],Contrato[[#This Row],[CDP]],[1]!DISPONIBILIDADES_2024[[#All],[valor_total_rubro]])</f>
        <v>0</v>
      </c>
      <c r="T357" s="44" cm="1">
        <f t="array" ref="T357">_xlfn.XLOOKUP(Contrato[[#This Row],[CONTRATO]]&amp;Contrato[[#This Row],[CDP]],[1]!Corr_Contr_CDP[[#All],[CONTRATO-CDP]],[1]!Corr_Contr_CDP[[#All],[CRP]],_xlfn.XLOOKUP(Contrato[[#This Row],[CDP]],[1]!COMPROMISOS_2024[[#All],[disponibilidad]],[1]!COMPROMISOS_2024[[#All],[consecutivo]],"",0),0)</f>
        <v>10226</v>
      </c>
      <c r="U357" s="45" t="str" cm="1">
        <f t="array" ref="U357">+_xlfn.XLOOKUP(Contrato[[#This Row],[RCP]],[1]!COMPROMISOS_2024[[#All],[consecutivo]],[1]!COMPROMISOS_2024[[#All],[fecha_aprobacion]],"",0)</f>
        <v>8/10/2024 19:30</v>
      </c>
      <c r="V357" s="46">
        <f>SUMIF([1]!COMPROMISOS_2024[[#All],[consecutivo]],Contrato[[#This Row],[RCP]],[1]!COMPROMISOS_2024[[#All],[valor_total]])</f>
        <v>9090479</v>
      </c>
      <c r="W357" s="47">
        <v>45572</v>
      </c>
      <c r="X357" s="47" t="s">
        <v>379</v>
      </c>
      <c r="Y357" s="48">
        <v>45574</v>
      </c>
      <c r="Z357" s="49">
        <v>45643</v>
      </c>
      <c r="AA357" s="223"/>
      <c r="AB357" s="91" t="s">
        <v>932</v>
      </c>
      <c r="AC357" s="30"/>
      <c r="AD357" s="103"/>
      <c r="AF357" s="55" t="str">
        <f>TEXT(LEFT(Contrato[[#This Row],[CONTRATO]],3),"0")</f>
        <v>273</v>
      </c>
      <c r="AG357" s="55" t="str">
        <f>IF(LEN(Contrato[[#This Row],[Contrato2]])=3,Contrato[[#This Row],[Contrato2]],TEXT(Contrato[[#This Row],[Contrato2]],"000"))</f>
        <v>273</v>
      </c>
      <c r="AH357" s="56">
        <f ca="1">IFERROR(_xlfn.DAYS(Contrato[[#This Row],[Fecha Proyectada liquidación]],TODAY())/30,"")</f>
        <v>1.6666666666666667</v>
      </c>
      <c r="AI357" s="57">
        <f>+Contrato[[#This Row],[FECHA TERMINACIÓN ]]+120</f>
        <v>45763</v>
      </c>
      <c r="AK357" s="59" t="str">
        <f ca="1">IF(Contrato[[#This Row],[FECHA TERMINACIÓN ]]&lt;TODAY(), "Terminado",IF(ISNUMBER(Contrato[[#This Row],[Fecha Real de liquiidación ]]),"Liquidado",IF(Contrato[[#This Row],[FECHA TERMINACIÓN ]]&gt;=TODAY(),"En ejecución","")))</f>
        <v>Terminado</v>
      </c>
      <c r="AL357" s="60">
        <f>SUMIF([1]!COMPROMISOS_2024[[#All],[consecutivo]],Contrato[[#This Row],[RCP]],[1]!COMPROMISOS_2024[[#All],[Total pagado]])</f>
        <v>9090479</v>
      </c>
      <c r="AM357" s="61">
        <f>IFERROR(Contrato[[#This Row],[Pagos]]/Contrato[[#This Row],[VALOR CONTRATO]],0)</f>
        <v>1</v>
      </c>
      <c r="AN357" s="104">
        <f>+Contrato[[#This Row],[VALOR CONTRATO]]-Contrato[[#This Row],[Pagos]]</f>
        <v>0</v>
      </c>
      <c r="AO357" s="54" t="str" cm="1">
        <f t="array" ref="AO357">_xlfn.XLOOKUP(Contrato[[#This Row],[DOCUMENTO ]],[1]!PERSONAL_ACTIVO_2024[[#All],[Documento identidad]],[1]!PERSONAL_ACTIVO_2024[[#All],[Mail ]],0,0)</f>
        <v>ahiguitae@indeportesantioquia.gov.co</v>
      </c>
      <c r="AP357" s="54" t="str" cm="1">
        <f t="array" ref="AP357">_xlfn.XLOOKUP(Contrato[[#This Row],[DOCUMENTO]],[1]!PERSONAL_ACTIVO_2024[[#All],[Documento identidad]],[1]!PERSONAL_ACTIVO_2024[[#All],[Mail ]],0,0)</f>
        <v>hveleza@indeportesantioquia.gov.co</v>
      </c>
      <c r="AQ357" s="54" cm="1">
        <f t="array" ref="AQ357">IF(ISBLANK(Contrato[[#This Row],[DEPENDENCIA ]]),0,IFERROR(_xlfn.XLOOKUP(Contrato[[#This Row],[DEPENDENCIA ]],[1]!PERSONAL_ACTIVO_2024[[#All],[Dependencia]],[1]!PERSONAL_ACTIVO_2024[[#All],[Mail ]],0,0),0))</f>
        <v>0</v>
      </c>
    </row>
    <row r="358" spans="1:43" s="54" customFormat="1" ht="34.5" customHeight="1" x14ac:dyDescent="0.25">
      <c r="A358" s="27">
        <v>624</v>
      </c>
      <c r="B358" s="26">
        <v>274</v>
      </c>
      <c r="C358" s="28" t="s">
        <v>1015</v>
      </c>
      <c r="D358" s="81" t="s">
        <v>132</v>
      </c>
      <c r="E358" s="64" t="s">
        <v>111</v>
      </c>
      <c r="F358" s="114" t="s">
        <v>142</v>
      </c>
      <c r="G358" s="146" t="s">
        <v>1016</v>
      </c>
      <c r="H358" s="130">
        <v>1017164201</v>
      </c>
      <c r="I358" s="147">
        <v>4191468</v>
      </c>
      <c r="J358" s="148">
        <v>39340276</v>
      </c>
      <c r="K358" s="69" t="s">
        <v>771</v>
      </c>
      <c r="L358" s="96" t="s">
        <v>906</v>
      </c>
      <c r="M358" s="97" t="s">
        <v>173</v>
      </c>
      <c r="N358" s="98" cm="1">
        <f t="array" ref="N358">_xlfn.XLOOKUP(Contrato[[#This Row],[SUPERVISOR TITULAR]],[1]!PERSONAL_ACTIVO_2024[[#All],[Nombre completo]],[1]!PERSONAL_ACTIVO_2024[[#All],[Documento identidad]],"",0)</f>
        <v>43816614</v>
      </c>
      <c r="O358" s="97" t="s">
        <v>174</v>
      </c>
      <c r="P358" s="99" cm="1">
        <f t="array" ref="P358">_xlfn.XLOOKUP(Contrato[[#This Row],[SUPERVISOR SUPLENTE ]],[1]!PERSONAL_ACTIVO_2024[[#All],[Nombre completo]],[1]!PERSONAL_ACTIVO_2024[[#All],[Documento identidad]],"",0)</f>
        <v>1035231869</v>
      </c>
      <c r="Q358" s="173">
        <v>335</v>
      </c>
      <c r="R358" s="42" t="str" cm="1">
        <f t="array" ref="R358">_xlfn.XLOOKUP(Contrato[[#This Row],[CDP]],[1]!DISPONIBILIDADES_2024[[#All],[consecutivo]],[1]!DISPONIBILIDADES_2024[[#All],[fecha_aprobacion]],"",0)</f>
        <v>15/03/2024 14:49</v>
      </c>
      <c r="S358" s="43">
        <f>SUMIF([1]!DISPONIBILIDADES_2024[[#All],[consecutivo]],Contrato[[#This Row],[CDP]],[1]!DISPONIBILIDADES_2024[[#All],[valor_total_rubro]])</f>
        <v>0</v>
      </c>
      <c r="T358" s="44" cm="1">
        <f t="array" ref="T358">_xlfn.XLOOKUP(Contrato[[#This Row],[CONTRATO]]&amp;Contrato[[#This Row],[CDP]],[1]!Corr_Contr_CDP[[#All],[CONTRATO-CDP]],[1]!Corr_Contr_CDP[[#All],[CRP]],_xlfn.XLOOKUP(Contrato[[#This Row],[CDP]],[1]!COMPROMISOS_2024[[#All],[disponibilidad]],[1]!COMPROMISOS_2024[[#All],[consecutivo]],"",0),0)</f>
        <v>2381</v>
      </c>
      <c r="U358" s="45" t="str" cm="1">
        <f t="array" ref="U358">+_xlfn.XLOOKUP(Contrato[[#This Row],[RCP]],[1]!COMPROMISOS_2024[[#All],[consecutivo]],[1]!COMPROMISOS_2024[[#All],[fecha_aprobacion]],"",0)</f>
        <v>11/04/2024 13:22</v>
      </c>
      <c r="V358" s="46">
        <f>SUMIF([1]!COMPROMISOS_2024[[#All],[consecutivo]],Contrato[[#This Row],[RCP]],[1]!COMPROMISOS_2024[[#All],[valor_total]])</f>
        <v>39340276</v>
      </c>
      <c r="W358" s="47">
        <v>45392</v>
      </c>
      <c r="X358" s="47">
        <v>45392</v>
      </c>
      <c r="Y358" s="48">
        <v>45393</v>
      </c>
      <c r="Z358" s="49">
        <v>45607</v>
      </c>
      <c r="AA358" s="123" t="s">
        <v>1017</v>
      </c>
      <c r="AB358" s="91" t="s">
        <v>264</v>
      </c>
      <c r="AC358" s="91"/>
      <c r="AD358" s="103">
        <v>202000004204</v>
      </c>
      <c r="AE358" s="54" t="s">
        <v>75</v>
      </c>
      <c r="AF358" s="55" t="str">
        <f>TEXT(LEFT(Contrato[[#This Row],[CONTRATO]],3),"0")</f>
        <v>274</v>
      </c>
      <c r="AG358" s="55" t="str">
        <f>IF(LEN(Contrato[[#This Row],[Contrato2]])=3,Contrato[[#This Row],[Contrato2]],TEXT(Contrato[[#This Row],[Contrato2]],"000"))</f>
        <v>274</v>
      </c>
      <c r="AH358" s="56">
        <f ca="1">IFERROR(_xlfn.DAYS(Contrato[[#This Row],[Fecha Proyectada liquidación]],TODAY())/30,"")</f>
        <v>0.46666666666666667</v>
      </c>
      <c r="AI358" s="57">
        <f>+Contrato[[#This Row],[FECHA TERMINACIÓN ]]+120</f>
        <v>45727</v>
      </c>
      <c r="AK358" s="59" t="str">
        <f ca="1">IF(Contrato[[#This Row],[FECHA TERMINACIÓN ]]&lt;TODAY(), "Terminado",IF(ISNUMBER(Contrato[[#This Row],[Fecha Real de liquiidación ]]),"Liquidado",IF(Contrato[[#This Row],[FECHA TERMINACIÓN ]]&gt;=TODAY(),"En ejecución","")))</f>
        <v>Terminado</v>
      </c>
      <c r="AL358" s="60">
        <f>SUMIF([1]!COMPROMISOS_2024[[#All],[consecutivo]],Contrato[[#This Row],[RCP]],[1]!COMPROMISOS_2024[[#All],[Total pagado]])</f>
        <v>34906952</v>
      </c>
      <c r="AM358" s="61">
        <f>IFERROR(Contrato[[#This Row],[Pagos]]/Contrato[[#This Row],[VALOR CONTRATO]],0)</f>
        <v>0.88730826392778739</v>
      </c>
      <c r="AN358" s="104">
        <f>+Contrato[[#This Row],[VALOR CONTRATO]]-Contrato[[#This Row],[Pagos]]</f>
        <v>4433324</v>
      </c>
      <c r="AO358" s="54" t="str" cm="1">
        <f t="array" ref="AO358">_xlfn.XLOOKUP(Contrato[[#This Row],[DOCUMENTO ]],[1]!PERSONAL_ACTIVO_2024[[#All],[Documento identidad]],[1]!PERSONAL_ACTIVO_2024[[#All],[Mail ]],0,0)</f>
        <v>mvelasquezr@indeportesantioquia.gov.co</v>
      </c>
      <c r="AP358" s="54" t="str" cm="1">
        <f t="array" ref="AP358">_xlfn.XLOOKUP(Contrato[[#This Row],[DOCUMENTO]],[1]!PERSONAL_ACTIVO_2024[[#All],[Documento identidad]],[1]!PERSONAL_ACTIVO_2024[[#All],[Mail ]],0,0)</f>
        <v>yondago24@hotmail.com</v>
      </c>
      <c r="AQ358" s="54" t="str" cm="1">
        <f t="array" ref="AQ358">IF(ISBLANK(Contrato[[#This Row],[DEPENDENCIA ]]),0,IFERROR(_xlfn.XLOOKUP(Contrato[[#This Row],[DEPENDENCIA ]],[1]!PERSONAL_ACTIVO_2024[[#All],[Dependencia]],[1]!PERSONAL_ACTIVO_2024[[#All],[Mail ]],0,0),0))</f>
        <v>fcardona@indeportesantioquia.gov.co</v>
      </c>
    </row>
    <row r="359" spans="1:43" s="54" customFormat="1" ht="34.5" customHeight="1" x14ac:dyDescent="0.25">
      <c r="A359" s="54">
        <v>1126</v>
      </c>
      <c r="B359" s="26">
        <v>274</v>
      </c>
      <c r="C359" s="28" t="s">
        <v>1018</v>
      </c>
      <c r="D359" s="81" t="s">
        <v>132</v>
      </c>
      <c r="E359" s="64" t="s">
        <v>117</v>
      </c>
      <c r="F359" s="114" t="s">
        <v>142</v>
      </c>
      <c r="G359" s="146" t="s">
        <v>1016</v>
      </c>
      <c r="H359" s="130">
        <v>1017164201</v>
      </c>
      <c r="I359" s="147">
        <v>4191468</v>
      </c>
      <c r="J359" s="148">
        <v>8985780</v>
      </c>
      <c r="K359" s="69" t="s">
        <v>733</v>
      </c>
      <c r="L359" s="96" t="s">
        <v>1019</v>
      </c>
      <c r="M359" s="97" t="s">
        <v>173</v>
      </c>
      <c r="N359" s="98" cm="1">
        <f t="array" ref="N359">_xlfn.XLOOKUP(Contrato[[#This Row],[SUPERVISOR TITULAR]],[1]!PERSONAL_ACTIVO_2024[[#All],[Nombre completo]],[1]!PERSONAL_ACTIVO_2024[[#All],[Documento identidad]],"",0)</f>
        <v>43816614</v>
      </c>
      <c r="O359" s="97" t="s">
        <v>174</v>
      </c>
      <c r="P359" s="99" cm="1">
        <f t="array" ref="P359">_xlfn.XLOOKUP(Contrato[[#This Row],[SUPERVISOR SUPLENTE ]],[1]!PERSONAL_ACTIVO_2024[[#All],[Nombre completo]],[1]!PERSONAL_ACTIVO_2024[[#All],[Documento identidad]],"",0)</f>
        <v>1035231869</v>
      </c>
      <c r="Q359" s="173">
        <v>925</v>
      </c>
      <c r="R359" s="42" t="str" cm="1">
        <f t="array" ref="R359">_xlfn.XLOOKUP(Contrato[[#This Row],[CDP]],[1]!DISPONIBILIDADES_2024[[#All],[consecutivo]],[1]!DISPONIBILIDADES_2024[[#All],[fecha_aprobacion]],"",0)</f>
        <v>9/09/2024 10:15</v>
      </c>
      <c r="S359" s="43">
        <f>SUMIF([1]!DISPONIBILIDADES_2024[[#All],[consecutivo]],Contrato[[#This Row],[CDP]],[1]!DISPONIBILIDADES_2024[[#All],[valor_total_rubro]])</f>
        <v>0</v>
      </c>
      <c r="T359" s="44" cm="1">
        <f t="array" ref="T359">_xlfn.XLOOKUP(Contrato[[#This Row],[CONTRATO]]&amp;Contrato[[#This Row],[CDP]],[1]!Corr_Contr_CDP[[#All],[CONTRATO-CDP]],[1]!Corr_Contr_CDP[[#All],[CRP]],_xlfn.XLOOKUP(Contrato[[#This Row],[CDP]],[1]!COMPROMISOS_2024[[#All],[disponibilidad]],[1]!COMPROMISOS_2024[[#All],[consecutivo]],"",0),0)</f>
        <v>11950</v>
      </c>
      <c r="U359" s="45" t="str" cm="1">
        <f t="array" ref="U359">+_xlfn.XLOOKUP(Contrato[[#This Row],[RCP]],[1]!COMPROMISOS_2024[[#All],[consecutivo]],[1]!COMPROMISOS_2024[[#All],[fecha_aprobacion]],"",0)</f>
        <v>8/11/2024 12:30</v>
      </c>
      <c r="V359" s="46">
        <f>SUMIF([1]!COMPROMISOS_2024[[#All],[consecutivo]],Contrato[[#This Row],[RCP]],[1]!COMPROMISOS_2024[[#All],[valor_total]])</f>
        <v>8985780</v>
      </c>
      <c r="W359" s="47">
        <v>45604</v>
      </c>
      <c r="X359" s="47">
        <v>45604</v>
      </c>
      <c r="Y359" s="48">
        <v>45608</v>
      </c>
      <c r="Z359" s="49">
        <v>45656</v>
      </c>
      <c r="AA359" s="123"/>
      <c r="AB359" s="91" t="s">
        <v>1020</v>
      </c>
      <c r="AC359" s="30"/>
      <c r="AD359" s="103"/>
      <c r="AF359" s="55" t="str">
        <f>TEXT(LEFT(Contrato[[#This Row],[CONTRATO]],3),"0")</f>
        <v>274</v>
      </c>
      <c r="AG359" s="55" t="str">
        <f>IF(LEN(Contrato[[#This Row],[Contrato2]])=3,Contrato[[#This Row],[Contrato2]],TEXT(Contrato[[#This Row],[Contrato2]],"000"))</f>
        <v>274</v>
      </c>
      <c r="AH359" s="56">
        <f ca="1">IFERROR(_xlfn.DAYS(Contrato[[#This Row],[Fecha Proyectada liquidación]],TODAY())/30,"")</f>
        <v>2.1</v>
      </c>
      <c r="AI359" s="57">
        <f>+Contrato[[#This Row],[FECHA TERMINACIÓN ]]+120</f>
        <v>45776</v>
      </c>
      <c r="AK359" s="59" t="str">
        <f ca="1">IF(Contrato[[#This Row],[FECHA TERMINACIÓN ]]&lt;TODAY(), "Terminado",IF(ISNUMBER(Contrato[[#This Row],[Fecha Real de liquiidación ]]),"Liquidado",IF(Contrato[[#This Row],[FECHA TERMINACIÓN ]]&gt;=TODAY(),"En ejecución","")))</f>
        <v>Terminado</v>
      </c>
      <c r="AL359" s="60">
        <f>SUMIF([1]!COMPROMISOS_2024[[#All],[consecutivo]],Contrato[[#This Row],[RCP]],[1]!COMPROMISOS_2024[[#All],[Total pagado]])</f>
        <v>6985779</v>
      </c>
      <c r="AM359" s="61">
        <f>IFERROR(Contrato[[#This Row],[Pagos]]/Contrato[[#This Row],[VALOR CONTRATO]],0)</f>
        <v>0.77742599974626581</v>
      </c>
      <c r="AN359" s="104">
        <f>+Contrato[[#This Row],[VALOR CONTRATO]]-Contrato[[#This Row],[Pagos]]</f>
        <v>2000001</v>
      </c>
      <c r="AO359" s="54" t="str" cm="1">
        <f t="array" ref="AO359">_xlfn.XLOOKUP(Contrato[[#This Row],[DOCUMENTO ]],[1]!PERSONAL_ACTIVO_2024[[#All],[Documento identidad]],[1]!PERSONAL_ACTIVO_2024[[#All],[Mail ]],0,0)</f>
        <v>mvelasquezr@indeportesantioquia.gov.co</v>
      </c>
      <c r="AP359" s="54" t="str" cm="1">
        <f t="array" ref="AP359">_xlfn.XLOOKUP(Contrato[[#This Row],[DOCUMENTO]],[1]!PERSONAL_ACTIVO_2024[[#All],[Documento identidad]],[1]!PERSONAL_ACTIVO_2024[[#All],[Mail ]],0,0)</f>
        <v>yondago24@hotmail.com</v>
      </c>
      <c r="AQ359" s="54" t="str" cm="1">
        <f t="array" ref="AQ359">IF(ISBLANK(Contrato[[#This Row],[DEPENDENCIA ]]),0,IFERROR(_xlfn.XLOOKUP(Contrato[[#This Row],[DEPENDENCIA ]],[1]!PERSONAL_ACTIVO_2024[[#All],[Dependencia]],[1]!PERSONAL_ACTIVO_2024[[#All],[Mail ]],0,0),0))</f>
        <v>fcardona@indeportesantioquia.gov.co</v>
      </c>
    </row>
    <row r="360" spans="1:43" s="54" customFormat="1" ht="34.5" customHeight="1" x14ac:dyDescent="0.25">
      <c r="A360" s="27">
        <v>578</v>
      </c>
      <c r="B360" s="26">
        <v>275</v>
      </c>
      <c r="C360" s="28" t="s">
        <v>1021</v>
      </c>
      <c r="D360" s="81" t="s">
        <v>132</v>
      </c>
      <c r="E360" s="64" t="s">
        <v>111</v>
      </c>
      <c r="F360" s="114" t="s">
        <v>142</v>
      </c>
      <c r="G360" s="146" t="s">
        <v>1022</v>
      </c>
      <c r="H360" s="130">
        <v>70166500</v>
      </c>
      <c r="I360" s="147">
        <v>6879081</v>
      </c>
      <c r="J360" s="148">
        <v>60153567</v>
      </c>
      <c r="K360" s="69" t="s">
        <v>721</v>
      </c>
      <c r="L360" s="96" t="s">
        <v>906</v>
      </c>
      <c r="M360" s="97" t="s">
        <v>137</v>
      </c>
      <c r="N360" s="98" cm="1">
        <f t="array" ref="N360">_xlfn.XLOOKUP(Contrato[[#This Row],[SUPERVISOR TITULAR]],[1]!PERSONAL_ACTIVO_2024[[#All],[Nombre completo]],[1]!PERSONAL_ACTIVO_2024[[#All],[Documento identidad]],"",0)</f>
        <v>70565097</v>
      </c>
      <c r="O360" s="97" t="s">
        <v>757</v>
      </c>
      <c r="P360" s="99" cm="1">
        <f t="array" ref="P360">_xlfn.XLOOKUP(Contrato[[#This Row],[SUPERVISOR SUPLENTE ]],[1]!PERSONAL_ACTIVO_2024[[#All],[Nombre completo]],[1]!PERSONAL_ACTIVO_2024[[#All],[Documento identidad]],"",0)</f>
        <v>1083014881</v>
      </c>
      <c r="Q360" s="173">
        <v>371</v>
      </c>
      <c r="R360" s="42" t="str" cm="1">
        <f t="array" ref="R360">_xlfn.XLOOKUP(Contrato[[#This Row],[CDP]],[1]!DISPONIBILIDADES_2024[[#All],[consecutivo]],[1]!DISPONIBILIDADES_2024[[#All],[fecha_aprobacion]],"",0)</f>
        <v>20/03/2024 11:43</v>
      </c>
      <c r="S360" s="43">
        <f>SUMIF([1]!DISPONIBILIDADES_2024[[#All],[consecutivo]],Contrato[[#This Row],[CDP]],[1]!DISPONIBILIDADES_2024[[#All],[valor_total_rubro]])</f>
        <v>0</v>
      </c>
      <c r="T360" s="44" cm="1">
        <f t="array" ref="T360">_xlfn.XLOOKUP(Contrato[[#This Row],[CONTRATO]]&amp;Contrato[[#This Row],[CDP]],[1]!Corr_Contr_CDP[[#All],[CONTRATO-CDP]],[1]!Corr_Contr_CDP[[#All],[CRP]],_xlfn.XLOOKUP(Contrato[[#This Row],[CDP]],[1]!COMPROMISOS_2024[[#All],[disponibilidad]],[1]!COMPROMISOS_2024[[#All],[consecutivo]],"",0),0)</f>
        <v>2376</v>
      </c>
      <c r="U360" s="45" t="str" cm="1">
        <f t="array" ref="U360">+_xlfn.XLOOKUP(Contrato[[#This Row],[RCP]],[1]!COMPROMISOS_2024[[#All],[consecutivo]],[1]!COMPROMISOS_2024[[#All],[fecha_aprobacion]],"",0)</f>
        <v>10/04/2024 9:59</v>
      </c>
      <c r="V360" s="46">
        <f>SUMIF([1]!COMPROMISOS_2024[[#All],[consecutivo]],Contrato[[#This Row],[RCP]],[1]!COMPROMISOS_2024[[#All],[valor_total]])</f>
        <v>60153567</v>
      </c>
      <c r="W360" s="47">
        <v>45391</v>
      </c>
      <c r="X360" s="47">
        <v>45392</v>
      </c>
      <c r="Y360" s="48">
        <v>45392</v>
      </c>
      <c r="Z360" s="49">
        <v>45605</v>
      </c>
      <c r="AA360" s="123" t="s">
        <v>1023</v>
      </c>
      <c r="AB360" s="91" t="s">
        <v>264</v>
      </c>
      <c r="AC360" s="91"/>
      <c r="AD360" s="103">
        <v>202000004205</v>
      </c>
      <c r="AE360" s="54" t="s">
        <v>75</v>
      </c>
      <c r="AF360" s="55" t="str">
        <f>TEXT(LEFT(Contrato[[#This Row],[CONTRATO]],3),"0")</f>
        <v>275</v>
      </c>
      <c r="AG360" s="55" t="str">
        <f>IF(LEN(Contrato[[#This Row],[Contrato2]])=3,Contrato[[#This Row],[Contrato2]],TEXT(Contrato[[#This Row],[Contrato2]],"000"))</f>
        <v>275</v>
      </c>
      <c r="AH360" s="56">
        <f ca="1">IFERROR(_xlfn.DAYS(Contrato[[#This Row],[Fecha Proyectada liquidación]],TODAY())/30,"")</f>
        <v>0.4</v>
      </c>
      <c r="AI360" s="57">
        <f>+Contrato[[#This Row],[FECHA TERMINACIÓN ]]+120</f>
        <v>45725</v>
      </c>
      <c r="AK360" s="59" t="str">
        <f ca="1">IF(Contrato[[#This Row],[FECHA TERMINACIÓN ]]&lt;TODAY(), "Terminado",IF(ISNUMBER(Contrato[[#This Row],[Fecha Real de liquiidación ]]),"Liquidado",IF(Contrato[[#This Row],[FECHA TERMINACIÓN ]]&gt;=TODAY(),"En ejecución","")))</f>
        <v>Terminado</v>
      </c>
      <c r="AL360" s="60">
        <f>SUMIF([1]!COMPROMISOS_2024[[#All],[consecutivo]],Contrato[[#This Row],[RCP]],[1]!COMPROMISOS_2024[[#All],[Total pagado]])</f>
        <v>60153567</v>
      </c>
      <c r="AM360" s="61">
        <f>IFERROR(Contrato[[#This Row],[Pagos]]/Contrato[[#This Row],[VALOR CONTRATO]],0)</f>
        <v>1</v>
      </c>
      <c r="AN360" s="104">
        <f>+Contrato[[#This Row],[VALOR CONTRATO]]-Contrato[[#This Row],[Pagos]]</f>
        <v>0</v>
      </c>
      <c r="AO360" s="54" t="str" cm="1">
        <f t="array" ref="AO360">_xlfn.XLOOKUP(Contrato[[#This Row],[DOCUMENTO ]],[1]!PERSONAL_ACTIVO_2024[[#All],[Documento identidad]],[1]!PERSONAL_ACTIVO_2024[[#All],[Mail ]],0,0)</f>
        <v>jvelasquez@indeportesantioquia.gov.co</v>
      </c>
      <c r="AP360" s="54" t="str" cm="1">
        <f t="array" ref="AP360">_xlfn.XLOOKUP(Contrato[[#This Row],[DOCUMENTO]],[1]!PERSONAL_ACTIVO_2024[[#All],[Documento identidad]],[1]!PERSONAL_ACTIVO_2024[[#All],[Mail ]],0,0)</f>
        <v>ovalencia@indeportesantioquia.gov.co</v>
      </c>
      <c r="AQ360" s="54" t="str" cm="1">
        <f t="array" ref="AQ360">IF(ISBLANK(Contrato[[#This Row],[DEPENDENCIA ]]),0,IFERROR(_xlfn.XLOOKUP(Contrato[[#This Row],[DEPENDENCIA ]],[1]!PERSONAL_ACTIVO_2024[[#All],[Dependencia]],[1]!PERSONAL_ACTIVO_2024[[#All],[Mail ]],0,0),0))</f>
        <v>fcardona@indeportesantioquia.gov.co</v>
      </c>
    </row>
    <row r="361" spans="1:43" s="54" customFormat="1" ht="34.5" customHeight="1" x14ac:dyDescent="0.25">
      <c r="A361" s="54">
        <v>1142</v>
      </c>
      <c r="B361" s="26">
        <v>275</v>
      </c>
      <c r="C361" s="28" t="s">
        <v>1024</v>
      </c>
      <c r="D361" s="81" t="s">
        <v>132</v>
      </c>
      <c r="E361" s="64" t="s">
        <v>45</v>
      </c>
      <c r="F361" s="114" t="s">
        <v>142</v>
      </c>
      <c r="G361" s="146" t="s">
        <v>1022</v>
      </c>
      <c r="H361" s="130">
        <v>70166500</v>
      </c>
      <c r="I361" s="147">
        <v>6879081</v>
      </c>
      <c r="J361" s="95">
        <v>16694438</v>
      </c>
      <c r="K361" s="69" t="s">
        <v>774</v>
      </c>
      <c r="L361" s="96" t="s">
        <v>724</v>
      </c>
      <c r="M361" s="97" t="s">
        <v>137</v>
      </c>
      <c r="N361" s="108" cm="1">
        <f t="array" ref="N361">_xlfn.XLOOKUP(Contrato[[#This Row],[SUPERVISOR TITULAR]],[1]!PERSONAL_ACTIVO_2024[[#All],[Nombre completo]],[1]!PERSONAL_ACTIVO_2024[[#All],[Documento identidad]],"",0)</f>
        <v>70565097</v>
      </c>
      <c r="O361" s="97" t="s">
        <v>757</v>
      </c>
      <c r="P361" s="40" cm="1">
        <f t="array" ref="P361">_xlfn.XLOOKUP(Contrato[[#This Row],[SUPERVISOR SUPLENTE ]],[1]!PERSONAL_ACTIVO_2024[[#All],[Nombre completo]],[1]!PERSONAL_ACTIVO_2024[[#All],[Documento identidad]],"",0)</f>
        <v>1083014881</v>
      </c>
      <c r="Q361" s="173">
        <v>941</v>
      </c>
      <c r="R361" s="42" t="str" cm="1">
        <f t="array" ref="R361">_xlfn.XLOOKUP(Contrato[[#This Row],[CDP]],[1]!DISPONIBILIDADES_2024[[#All],[consecutivo]],[1]!DISPONIBILIDADES_2024[[#All],[fecha_aprobacion]],"",0)</f>
        <v>11/09/2024 17:17</v>
      </c>
      <c r="S361" s="43">
        <f>SUMIF([1]!DISPONIBILIDADES_2024[[#All],[consecutivo]],Contrato[[#This Row],[CDP]],[1]!DISPONIBILIDADES_2024[[#All],[valor_total_rubro]])</f>
        <v>0</v>
      </c>
      <c r="T361" s="44" cm="1">
        <f t="array" ref="T361">_xlfn.XLOOKUP(Contrato[[#This Row],[CONTRATO]]&amp;Contrato[[#This Row],[CDP]],[1]!Corr_Contr_CDP[[#All],[CONTRATO-CDP]],[1]!Corr_Contr_CDP[[#All],[CRP]],_xlfn.XLOOKUP(Contrato[[#This Row],[CDP]],[1]!COMPROMISOS_2024[[#All],[disponibilidad]],[1]!COMPROMISOS_2024[[#All],[consecutivo]],"",0),0)</f>
        <v>11951</v>
      </c>
      <c r="U361" s="45" t="str" cm="1">
        <f t="array" ref="U361">+_xlfn.XLOOKUP(Contrato[[#This Row],[RCP]],[1]!COMPROMISOS_2024[[#All],[consecutivo]],[1]!COMPROMISOS_2024[[#All],[fecha_aprobacion]],"",0)</f>
        <v>8/11/2024 12:33</v>
      </c>
      <c r="V361" s="46">
        <f>SUMIF([1]!COMPROMISOS_2024[[#All],[consecutivo]],Contrato[[#This Row],[RCP]],[1]!COMPROMISOS_2024[[#All],[valor_total]])</f>
        <v>16694438</v>
      </c>
      <c r="W361" s="47">
        <v>45604</v>
      </c>
      <c r="X361" s="47">
        <v>45604</v>
      </c>
      <c r="Y361" s="48">
        <v>45606</v>
      </c>
      <c r="Z361" s="49">
        <v>45656</v>
      </c>
      <c r="AA361" s="223"/>
      <c r="AB361" s="91" t="s">
        <v>1025</v>
      </c>
      <c r="AC361" s="30"/>
      <c r="AD361" s="103"/>
      <c r="AF361" s="55" t="str">
        <f>TEXT(LEFT(Contrato[[#This Row],[CONTRATO]],3),"0")</f>
        <v>275</v>
      </c>
      <c r="AG361" s="55" t="str">
        <f>IF(LEN(Contrato[[#This Row],[Contrato2]])=3,Contrato[[#This Row],[Contrato2]],TEXT(Contrato[[#This Row],[Contrato2]],"000"))</f>
        <v>275</v>
      </c>
      <c r="AH361" s="56">
        <f ca="1">IFERROR(_xlfn.DAYS(Contrato[[#This Row],[Fecha Proyectada liquidación]],TODAY())/30,"")</f>
        <v>2.1</v>
      </c>
      <c r="AI361" s="57">
        <f>+Contrato[[#This Row],[FECHA TERMINACIÓN ]]+120</f>
        <v>45776</v>
      </c>
      <c r="AK361" s="59" t="str">
        <f ca="1">IF(Contrato[[#This Row],[FECHA TERMINACIÓN ]]&lt;TODAY(), "Terminado",IF(ISNUMBER(Contrato[[#This Row],[Fecha Real de liquiidación ]]),"Liquidado",IF(Contrato[[#This Row],[FECHA TERMINACIÓN ]]&gt;=TODAY(),"En ejecución","")))</f>
        <v>Terminado</v>
      </c>
      <c r="AL361" s="60">
        <f>SUMIF([1]!COMPROMISOS_2024[[#All],[consecutivo]],Contrato[[#This Row],[RCP]],[1]!COMPROMISOS_2024[[#All],[Total pagado]])</f>
        <v>14794995</v>
      </c>
      <c r="AM361" s="61">
        <f>IFERROR(Contrato[[#This Row],[Pagos]]/Contrato[[#This Row],[VALOR CONTRATO]],0)</f>
        <v>0.88622300433234114</v>
      </c>
      <c r="AN361" s="104">
        <f>+Contrato[[#This Row],[VALOR CONTRATO]]-Contrato[[#This Row],[Pagos]]</f>
        <v>1899443</v>
      </c>
      <c r="AO361" s="54" t="str" cm="1">
        <f t="array" ref="AO361">_xlfn.XLOOKUP(Contrato[[#This Row],[DOCUMENTO ]],[1]!PERSONAL_ACTIVO_2024[[#All],[Documento identidad]],[1]!PERSONAL_ACTIVO_2024[[#All],[Mail ]],0,0)</f>
        <v>jvelasquez@indeportesantioquia.gov.co</v>
      </c>
      <c r="AP361" s="54" t="str" cm="1">
        <f t="array" ref="AP361">_xlfn.XLOOKUP(Contrato[[#This Row],[DOCUMENTO]],[1]!PERSONAL_ACTIVO_2024[[#All],[Documento identidad]],[1]!PERSONAL_ACTIVO_2024[[#All],[Mail ]],0,0)</f>
        <v>ovalencia@indeportesantioquia.gov.co</v>
      </c>
      <c r="AQ361" s="54" t="str" cm="1">
        <f t="array" ref="AQ361">IF(ISBLANK(Contrato[[#This Row],[DEPENDENCIA ]]),0,IFERROR(_xlfn.XLOOKUP(Contrato[[#This Row],[DEPENDENCIA ]],[1]!PERSONAL_ACTIVO_2024[[#All],[Dependencia]],[1]!PERSONAL_ACTIVO_2024[[#All],[Mail ]],0,0),0))</f>
        <v>fcardona@indeportesantioquia.gov.co</v>
      </c>
    </row>
    <row r="362" spans="1:43" s="54" customFormat="1" ht="34.5" customHeight="1" x14ac:dyDescent="0.25">
      <c r="A362" s="27">
        <v>40</v>
      </c>
      <c r="B362" s="26">
        <v>276</v>
      </c>
      <c r="C362" s="28" t="s">
        <v>1026</v>
      </c>
      <c r="D362" s="81" t="s">
        <v>273</v>
      </c>
      <c r="E362" s="64" t="s">
        <v>111</v>
      </c>
      <c r="F362" s="114" t="s">
        <v>133</v>
      </c>
      <c r="G362" s="92" t="s">
        <v>1027</v>
      </c>
      <c r="H362" s="130">
        <v>890937233</v>
      </c>
      <c r="I362" s="147" t="s">
        <v>48</v>
      </c>
      <c r="J362" s="148">
        <v>93253160</v>
      </c>
      <c r="K362" s="69" t="s">
        <v>48</v>
      </c>
      <c r="L362" s="96" t="s">
        <v>906</v>
      </c>
      <c r="M362" s="97" t="s">
        <v>1028</v>
      </c>
      <c r="N362" s="98" cm="1">
        <f t="array" ref="N362">_xlfn.XLOOKUP(Contrato[[#This Row],[SUPERVISOR TITULAR]],[1]!PERSONAL_ACTIVO_2024[[#All],[Nombre completo]],[1]!PERSONAL_ACTIVO_2024[[#All],[Documento identidad]],"",0)</f>
        <v>43251877</v>
      </c>
      <c r="O362" s="97" t="s">
        <v>277</v>
      </c>
      <c r="P362" s="99" cm="1">
        <f t="array" ref="P362">_xlfn.XLOOKUP(Contrato[[#This Row],[SUPERVISOR SUPLENTE ]],[1]!PERSONAL_ACTIVO_2024[[#All],[Nombre completo]],[1]!PERSONAL_ACTIVO_2024[[#All],[Documento identidad]],"",0)</f>
        <v>70879080</v>
      </c>
      <c r="Q362" s="159">
        <v>373</v>
      </c>
      <c r="R362" s="42" t="str" cm="1">
        <f t="array" ref="R362">_xlfn.XLOOKUP(Contrato[[#This Row],[CDP]],[1]!DISPONIBILIDADES_2024[[#All],[consecutivo]],[1]!DISPONIBILIDADES_2024[[#All],[fecha_aprobacion]],"",0)</f>
        <v>21/03/2024 10:41</v>
      </c>
      <c r="S362" s="43">
        <f>SUMIF([1]!DISPONIBILIDADES_2024[[#All],[consecutivo]],Contrato[[#This Row],[CDP]],[1]!DISPONIBILIDADES_2024[[#All],[valor_total_rubro]])</f>
        <v>0</v>
      </c>
      <c r="T362" s="44" cm="1">
        <f t="array" ref="T362">_xlfn.XLOOKUP(Contrato[[#This Row],[CONTRATO]]&amp;Contrato[[#This Row],[CDP]],[1]!Corr_Contr_CDP[[#All],[CONTRATO-CDP]],[1]!Corr_Contr_CDP[[#All],[CRP]],_xlfn.XLOOKUP(Contrato[[#This Row],[CDP]],[1]!COMPROMISOS_2024[[#All],[disponibilidad]],[1]!COMPROMISOS_2024[[#All],[consecutivo]],"",0),0)</f>
        <v>2383</v>
      </c>
      <c r="U362" s="45" t="str" cm="1">
        <f t="array" ref="U362">+_xlfn.XLOOKUP(Contrato[[#This Row],[RCP]],[1]!COMPROMISOS_2024[[#All],[consecutivo]],[1]!COMPROMISOS_2024[[#All],[fecha_aprobacion]],"",0)</f>
        <v>11/04/2024 17:20</v>
      </c>
      <c r="V362" s="46">
        <f>SUMIF([1]!COMPROMISOS_2024[[#All],[consecutivo]],Contrato[[#This Row],[RCP]],[1]!COMPROMISOS_2024[[#All],[valor_total]])</f>
        <v>93253160</v>
      </c>
      <c r="W362" s="47">
        <v>45393</v>
      </c>
      <c r="X362" s="47">
        <v>45404</v>
      </c>
      <c r="Y362" s="48">
        <v>45404</v>
      </c>
      <c r="Z362" s="49">
        <v>45656</v>
      </c>
      <c r="AA362" s="123" t="s">
        <v>1029</v>
      </c>
      <c r="AB362" s="91" t="s">
        <v>1030</v>
      </c>
      <c r="AC362" s="91"/>
      <c r="AD362" s="103">
        <v>202000004206</v>
      </c>
      <c r="AE362" s="54" t="s">
        <v>75</v>
      </c>
      <c r="AF362" s="55" t="str">
        <f>TEXT(LEFT(Contrato[[#This Row],[CONTRATO]],3),"0")</f>
        <v>276</v>
      </c>
      <c r="AG362" s="55" t="str">
        <f>IF(LEN(Contrato[[#This Row],[Contrato2]])=3,Contrato[[#This Row],[Contrato2]],TEXT(Contrato[[#This Row],[Contrato2]],"000"))</f>
        <v>276</v>
      </c>
      <c r="AH362" s="56">
        <f ca="1">IFERROR(_xlfn.DAYS(Contrato[[#This Row],[Fecha Proyectada liquidación]],TODAY())/30,"")</f>
        <v>2.1</v>
      </c>
      <c r="AI362" s="57">
        <f>+Contrato[[#This Row],[FECHA TERMINACIÓN ]]+120</f>
        <v>45776</v>
      </c>
      <c r="AK362" s="59" t="str">
        <f ca="1">IF(Contrato[[#This Row],[FECHA TERMINACIÓN ]]&lt;TODAY(), "Terminado",IF(ISNUMBER(Contrato[[#This Row],[Fecha Real de liquiidación ]]),"Liquidado",IF(Contrato[[#This Row],[FECHA TERMINACIÓN ]]&gt;=TODAY(),"En ejecución","")))</f>
        <v>Terminado</v>
      </c>
      <c r="AL362" s="60">
        <f>SUMIF([1]!COMPROMISOS_2024[[#All],[consecutivo]],Contrato[[#This Row],[RCP]],[1]!COMPROMISOS_2024[[#All],[Total pagado]])</f>
        <v>93253160</v>
      </c>
      <c r="AM362" s="61">
        <f>IFERROR(Contrato[[#This Row],[Pagos]]/Contrato[[#This Row],[VALOR CONTRATO]],0)</f>
        <v>1</v>
      </c>
      <c r="AN362" s="104">
        <f>+Contrato[[#This Row],[VALOR CONTRATO]]-Contrato[[#This Row],[Pagos]]</f>
        <v>0</v>
      </c>
      <c r="AO362" s="54" t="str" cm="1">
        <f t="array" ref="AO362">_xlfn.XLOOKUP(Contrato[[#This Row],[DOCUMENTO ]],[1]!PERSONAL_ACTIVO_2024[[#All],[Documento identidad]],[1]!PERSONAL_ACTIVO_2024[[#All],[Mail ]],0,0)</f>
        <v>jpestana@indeportesantioquia.gov.co</v>
      </c>
      <c r="AP362" s="54" t="str" cm="1">
        <f t="array" ref="AP362">_xlfn.XLOOKUP(Contrato[[#This Row],[DOCUMENTO]],[1]!PERSONAL_ACTIVO_2024[[#All],[Documento identidad]],[1]!PERSONAL_ACTIVO_2024[[#All],[Mail ]],0,0)</f>
        <v>agomez@indeportesantioquia.gov.co</v>
      </c>
      <c r="AQ362" s="54" cm="1">
        <f t="array" ref="AQ362">IF(ISBLANK(Contrato[[#This Row],[DEPENDENCIA ]]),0,IFERROR(_xlfn.XLOOKUP(Contrato[[#This Row],[DEPENDENCIA ]],[1]!PERSONAL_ACTIVO_2024[[#All],[Dependencia]],[1]!PERSONAL_ACTIVO_2024[[#All],[Mail ]],0,0),0))</f>
        <v>0</v>
      </c>
    </row>
    <row r="363" spans="1:43" s="54" customFormat="1" ht="34.5" customHeight="1" x14ac:dyDescent="0.25">
      <c r="A363" s="27">
        <v>628</v>
      </c>
      <c r="B363" s="26">
        <v>277</v>
      </c>
      <c r="C363" s="28" t="s">
        <v>1031</v>
      </c>
      <c r="D363" s="81" t="s">
        <v>239</v>
      </c>
      <c r="E363" s="64" t="s">
        <v>111</v>
      </c>
      <c r="F363" s="114" t="s">
        <v>142</v>
      </c>
      <c r="G363" s="146" t="s">
        <v>1032</v>
      </c>
      <c r="H363" s="130">
        <v>79456026</v>
      </c>
      <c r="I363" s="147">
        <v>9346824</v>
      </c>
      <c r="J363" s="148">
        <v>46734120</v>
      </c>
      <c r="K363" s="54" t="s">
        <v>48</v>
      </c>
      <c r="L363" s="96" t="s">
        <v>906</v>
      </c>
      <c r="M363" s="97" t="s">
        <v>242</v>
      </c>
      <c r="N363" s="98" cm="1">
        <f t="array" ref="N363">_xlfn.XLOOKUP(Contrato[[#This Row],[SUPERVISOR TITULAR]],[1]!PERSONAL_ACTIVO_2024[[#All],[Nombre completo]],[1]!PERSONAL_ACTIVO_2024[[#All],[Documento identidad]],"",0)</f>
        <v>71610877</v>
      </c>
      <c r="O363" s="97" t="s">
        <v>1033</v>
      </c>
      <c r="P363" s="99" t="str" cm="1">
        <f t="array" ref="P363">_xlfn.XLOOKUP(Contrato[[#This Row],[SUPERVISOR SUPLENTE ]],[1]!PERSONAL_ACTIVO_2024[[#All],[Nombre completo]],[1]!PERSONAL_ACTIVO_2024[[#All],[Documento identidad]],"",0)</f>
        <v/>
      </c>
      <c r="Q363" s="159">
        <v>365</v>
      </c>
      <c r="R363" s="42" t="str" cm="1">
        <f t="array" ref="R363">_xlfn.XLOOKUP(Contrato[[#This Row],[CDP]],[1]!DISPONIBILIDADES_2024[[#All],[consecutivo]],[1]!DISPONIBILIDADES_2024[[#All],[fecha_aprobacion]],"",0)</f>
        <v>19/03/2024 13:37</v>
      </c>
      <c r="S363" s="43">
        <f>SUMIF([1]!DISPONIBILIDADES_2024[[#All],[consecutivo]],Contrato[[#This Row],[CDP]],[1]!DISPONIBILIDADES_2024[[#All],[valor_total_rubro]])</f>
        <v>0</v>
      </c>
      <c r="T363" s="44" cm="1">
        <f t="array" ref="T363">_xlfn.XLOOKUP(Contrato[[#This Row],[CONTRATO]]&amp;Contrato[[#This Row],[CDP]],[1]!Corr_Contr_CDP[[#All],[CONTRATO-CDP]],[1]!Corr_Contr_CDP[[#All],[CRP]],_xlfn.XLOOKUP(Contrato[[#This Row],[CDP]],[1]!COMPROMISOS_2024[[#All],[disponibilidad]],[1]!COMPROMISOS_2024[[#All],[consecutivo]],"",0),0)</f>
        <v>2240</v>
      </c>
      <c r="U363" s="45" t="str" cm="1">
        <f t="array" ref="U363">+_xlfn.XLOOKUP(Contrato[[#This Row],[RCP]],[1]!COMPROMISOS_2024[[#All],[consecutivo]],[1]!COMPROMISOS_2024[[#All],[fecha_aprobacion]],"",0)</f>
        <v>8/04/2024 14:26</v>
      </c>
      <c r="V363" s="46">
        <f>SUMIF([1]!COMPROMISOS_2024[[#All],[consecutivo]],Contrato[[#This Row],[RCP]],[1]!COMPROMISOS_2024[[#All],[valor_total]])</f>
        <v>46734120</v>
      </c>
      <c r="W363" s="47">
        <v>45390</v>
      </c>
      <c r="X363" s="47">
        <v>45390</v>
      </c>
      <c r="Y363" s="48">
        <v>45391</v>
      </c>
      <c r="Z363" s="49">
        <v>45543</v>
      </c>
      <c r="AA363" s="123" t="s">
        <v>1034</v>
      </c>
      <c r="AB363" s="81" t="s">
        <v>1035</v>
      </c>
      <c r="AC363" s="91"/>
      <c r="AD363" s="103">
        <v>202000004207</v>
      </c>
      <c r="AE363" s="54" t="s">
        <v>75</v>
      </c>
      <c r="AF363" s="55" t="str">
        <f>TEXT(LEFT(Contrato[[#This Row],[CONTRATO]],3),"0")</f>
        <v>277</v>
      </c>
      <c r="AG363" s="55" t="str">
        <f>IF(LEN(Contrato[[#This Row],[Contrato2]])=3,Contrato[[#This Row],[Contrato2]],TEXT(Contrato[[#This Row],[Contrato2]],"000"))</f>
        <v>277</v>
      </c>
      <c r="AH363" s="56">
        <f ca="1">IFERROR(_xlfn.DAYS(Contrato[[#This Row],[Fecha Proyectada liquidación]],TODAY())/30,"")</f>
        <v>-1.6666666666666667</v>
      </c>
      <c r="AI363" s="57">
        <f>+Contrato[[#This Row],[FECHA TERMINACIÓN ]]+120</f>
        <v>45663</v>
      </c>
      <c r="AK363" s="59" t="str">
        <f ca="1">IF(Contrato[[#This Row],[FECHA TERMINACIÓN ]]&lt;TODAY(), "Terminado",IF(ISNUMBER(Contrato[[#This Row],[Fecha Real de liquiidación ]]),"Liquidado",IF(Contrato[[#This Row],[FECHA TERMINACIÓN ]]&gt;=TODAY(),"En ejecución","")))</f>
        <v>Terminado</v>
      </c>
      <c r="AL363" s="60">
        <f>SUMIF([1]!COMPROMISOS_2024[[#All],[consecutivo]],Contrato[[#This Row],[RCP]],[1]!COMPROMISOS_2024[[#All],[Total pagado]])</f>
        <v>46734120</v>
      </c>
      <c r="AM363" s="61">
        <f>IFERROR(Contrato[[#This Row],[Pagos]]/Contrato[[#This Row],[VALOR CONTRATO]],0)</f>
        <v>1</v>
      </c>
      <c r="AN363" s="104">
        <f>+Contrato[[#This Row],[VALOR CONTRATO]]-Contrato[[#This Row],[Pagos]]</f>
        <v>0</v>
      </c>
      <c r="AO363" s="54" t="str" cm="1">
        <f t="array" ref="AO363">_xlfn.XLOOKUP(Contrato[[#This Row],[DOCUMENTO ]],[1]!PERSONAL_ACTIVO_2024[[#All],[Documento identidad]],[1]!PERSONAL_ACTIVO_2024[[#All],[Mail ]],0,0)</f>
        <v>mcgarcia@indeportesantioquia.gov.co</v>
      </c>
      <c r="AP363" s="54" cm="1">
        <f t="array" ref="AP363">_xlfn.XLOOKUP(Contrato[[#This Row],[DOCUMENTO]],[1]!PERSONAL_ACTIVO_2024[[#All],[Documento identidad]],[1]!PERSONAL_ACTIVO_2024[[#All],[Mail ]],0,0)</f>
        <v>0</v>
      </c>
      <c r="AQ363" s="54" t="str" cm="1">
        <f t="array" ref="AQ363">IF(ISBLANK(Contrato[[#This Row],[DEPENDENCIA ]]),0,IFERROR(_xlfn.XLOOKUP(Contrato[[#This Row],[DEPENDENCIA ]],[1]!PERSONAL_ACTIVO_2024[[#All],[Dependencia]],[1]!PERSONAL_ACTIVO_2024[[#All],[Mail ]],0,0),0))</f>
        <v>ocardona@indeportesantioquia.gov.co</v>
      </c>
    </row>
    <row r="364" spans="1:43" s="54" customFormat="1" ht="34.5" customHeight="1" x14ac:dyDescent="0.25">
      <c r="A364" s="27">
        <v>579</v>
      </c>
      <c r="B364" s="26">
        <v>278</v>
      </c>
      <c r="C364" s="28" t="s">
        <v>1036</v>
      </c>
      <c r="D364" s="81" t="s">
        <v>132</v>
      </c>
      <c r="E364" s="64" t="s">
        <v>111</v>
      </c>
      <c r="F364" s="114" t="s">
        <v>142</v>
      </c>
      <c r="G364" s="146" t="s">
        <v>1037</v>
      </c>
      <c r="H364" s="130">
        <v>1020453274</v>
      </c>
      <c r="I364" s="147">
        <v>3986061</v>
      </c>
      <c r="J364" s="148">
        <v>37402427</v>
      </c>
      <c r="K364" s="69" t="s">
        <v>1038</v>
      </c>
      <c r="L364" s="96" t="s">
        <v>1039</v>
      </c>
      <c r="M364" s="97" t="s">
        <v>757</v>
      </c>
      <c r="N364" s="98" cm="1">
        <f t="array" ref="N364">_xlfn.XLOOKUP(Contrato[[#This Row],[SUPERVISOR TITULAR]],[1]!PERSONAL_ACTIVO_2024[[#All],[Nombre completo]],[1]!PERSONAL_ACTIVO_2024[[#All],[Documento identidad]],"",0)</f>
        <v>1083014881</v>
      </c>
      <c r="O364" s="97" t="s">
        <v>622</v>
      </c>
      <c r="P364" s="99" cm="1">
        <f t="array" ref="P364">_xlfn.XLOOKUP(Contrato[[#This Row],[SUPERVISOR SUPLENTE ]],[1]!PERSONAL_ACTIVO_2024[[#All],[Nombre completo]],[1]!PERSONAL_ACTIVO_2024[[#All],[Documento identidad]],"",0)</f>
        <v>3567952</v>
      </c>
      <c r="Q364" s="159">
        <v>293</v>
      </c>
      <c r="R364" s="42" t="str" cm="1">
        <f t="array" ref="R364">_xlfn.XLOOKUP(Contrato[[#This Row],[CDP]],[1]!DISPONIBILIDADES_2024[[#All],[consecutivo]],[1]!DISPONIBILIDADES_2024[[#All],[fecha_aprobacion]],"",0)</f>
        <v>7/03/2024 13:48</v>
      </c>
      <c r="S364" s="43">
        <f>SUMIF([1]!DISPONIBILIDADES_2024[[#All],[consecutivo]],Contrato[[#This Row],[CDP]],[1]!DISPONIBILIDADES_2024[[#All],[valor_total_rubro]])</f>
        <v>0</v>
      </c>
      <c r="T364" s="44" cm="1">
        <f t="array" ref="T364">_xlfn.XLOOKUP(Contrato[[#This Row],[CONTRATO]]&amp;Contrato[[#This Row],[CDP]],[1]!Corr_Contr_CDP[[#All],[CONTRATO-CDP]],[1]!Corr_Contr_CDP[[#All],[CRP]],_xlfn.XLOOKUP(Contrato[[#This Row],[CDP]],[1]!COMPROMISOS_2024[[#All],[disponibilidad]],[1]!COMPROMISOS_2024[[#All],[consecutivo]],"",0),0)</f>
        <v>2391</v>
      </c>
      <c r="U364" s="45" t="str" cm="1">
        <f t="array" ref="U364">+_xlfn.XLOOKUP(Contrato[[#This Row],[RCP]],[1]!COMPROMISOS_2024[[#All],[consecutivo]],[1]!COMPROMISOS_2024[[#All],[fecha_aprobacion]],"",0)</f>
        <v>16/04/2024 8:18</v>
      </c>
      <c r="V364" s="46">
        <f>SUMIF([1]!COMPROMISOS_2024[[#All],[consecutivo]],Contrato[[#This Row],[RCP]],[1]!COMPROMISOS_2024[[#All],[valor_total]])</f>
        <v>37402427</v>
      </c>
      <c r="W364" s="47">
        <v>45397</v>
      </c>
      <c r="X364" s="47" t="s">
        <v>379</v>
      </c>
      <c r="Y364" s="48">
        <v>45399</v>
      </c>
      <c r="Z364" s="49">
        <v>45612</v>
      </c>
      <c r="AA364" s="123" t="s">
        <v>1040</v>
      </c>
      <c r="AB364" s="81" t="s">
        <v>264</v>
      </c>
      <c r="AC364" s="91"/>
      <c r="AD364" s="103">
        <v>202000004208</v>
      </c>
      <c r="AE364" s="54" t="s">
        <v>75</v>
      </c>
      <c r="AF364" s="55" t="str">
        <f>TEXT(LEFT(Contrato[[#This Row],[CONTRATO]],3),"0")</f>
        <v>278</v>
      </c>
      <c r="AG364" s="55" t="str">
        <f>IF(LEN(Contrato[[#This Row],[Contrato2]])=3,Contrato[[#This Row],[Contrato2]],TEXT(Contrato[[#This Row],[Contrato2]],"000"))</f>
        <v>278</v>
      </c>
      <c r="AH364" s="56">
        <f ca="1">IFERROR(_xlfn.DAYS(Contrato[[#This Row],[Fecha Proyectada liquidación]],TODAY())/30,"")</f>
        <v>0.6333333333333333</v>
      </c>
      <c r="AI364" s="57">
        <f>+Contrato[[#This Row],[FECHA TERMINACIÓN ]]+120</f>
        <v>45732</v>
      </c>
      <c r="AK364" s="59" t="str">
        <f ca="1">IF(Contrato[[#This Row],[FECHA TERMINACIÓN ]]&lt;TODAY(), "Terminado",IF(ISNUMBER(Contrato[[#This Row],[Fecha Real de liquiidación ]]),"Liquidado",IF(Contrato[[#This Row],[FECHA TERMINACIÓN ]]&gt;=TODAY(),"En ejecución","")))</f>
        <v>Terminado</v>
      </c>
      <c r="AL364" s="60">
        <f>SUMIF([1]!COMPROMISOS_2024[[#All],[consecutivo]],Contrato[[#This Row],[RCP]],[1]!COMPROMISOS_2024[[#All],[Total pagado]])</f>
        <v>37402427</v>
      </c>
      <c r="AM364" s="61">
        <f>IFERROR(Contrato[[#This Row],[Pagos]]/Contrato[[#This Row],[VALOR CONTRATO]],0)</f>
        <v>1</v>
      </c>
      <c r="AN364" s="104">
        <f>+Contrato[[#This Row],[VALOR CONTRATO]]-Contrato[[#This Row],[Pagos]]</f>
        <v>0</v>
      </c>
      <c r="AO364" s="54" t="str" cm="1">
        <f t="array" ref="AO364">_xlfn.XLOOKUP(Contrato[[#This Row],[DOCUMENTO ]],[1]!PERSONAL_ACTIVO_2024[[#All],[Documento identidad]],[1]!PERSONAL_ACTIVO_2024[[#All],[Mail ]],0,0)</f>
        <v>ovalencia@indeportesantioquia.gov.co</v>
      </c>
      <c r="AP364" s="54" t="str" cm="1">
        <f t="array" ref="AP364">_xlfn.XLOOKUP(Contrato[[#This Row],[DOCUMENTO]],[1]!PERSONAL_ACTIVO_2024[[#All],[Documento identidad]],[1]!PERSONAL_ACTIVO_2024[[#All],[Mail ]],0,0)</f>
        <v>farango@indeportesantioquia.gov.co</v>
      </c>
      <c r="AQ364" s="54" t="str" cm="1">
        <f t="array" ref="AQ364">IF(ISBLANK(Contrato[[#This Row],[DEPENDENCIA ]]),0,IFERROR(_xlfn.XLOOKUP(Contrato[[#This Row],[DEPENDENCIA ]],[1]!PERSONAL_ACTIVO_2024[[#All],[Dependencia]],[1]!PERSONAL_ACTIVO_2024[[#All],[Mail ]],0,0),0))</f>
        <v>fcardona@indeportesantioquia.gov.co</v>
      </c>
    </row>
    <row r="365" spans="1:43" s="54" customFormat="1" ht="34.5" customHeight="1" x14ac:dyDescent="0.25">
      <c r="A365" s="54">
        <v>1144</v>
      </c>
      <c r="B365" s="26">
        <v>278</v>
      </c>
      <c r="C365" s="28" t="s">
        <v>1041</v>
      </c>
      <c r="D365" s="81" t="s">
        <v>132</v>
      </c>
      <c r="E365" s="64" t="s">
        <v>45</v>
      </c>
      <c r="F365" s="114" t="s">
        <v>142</v>
      </c>
      <c r="G365" s="146" t="s">
        <v>1037</v>
      </c>
      <c r="H365" s="130">
        <v>1020453274</v>
      </c>
      <c r="I365" s="147">
        <v>3986061</v>
      </c>
      <c r="J365" s="112">
        <v>10846223</v>
      </c>
      <c r="K365" s="69" t="s">
        <v>774</v>
      </c>
      <c r="L365" s="113" t="s">
        <v>1042</v>
      </c>
      <c r="M365" s="97" t="s">
        <v>757</v>
      </c>
      <c r="N365" s="108" cm="1">
        <f t="array" ref="N365">_xlfn.XLOOKUP(Contrato[[#This Row],[SUPERVISOR TITULAR]],[1]!PERSONAL_ACTIVO_2024[[#All],[Nombre completo]],[1]!PERSONAL_ACTIVO_2024[[#All],[Documento identidad]],"",0)</f>
        <v>1083014881</v>
      </c>
      <c r="O365" s="97" t="s">
        <v>622</v>
      </c>
      <c r="P365" s="40" cm="1">
        <f t="array" ref="P365">_xlfn.XLOOKUP(Contrato[[#This Row],[SUPERVISOR SUPLENTE ]],[1]!PERSONAL_ACTIVO_2024[[#All],[Nombre completo]],[1]!PERSONAL_ACTIVO_2024[[#All],[Documento identidad]],"",0)</f>
        <v>3567952</v>
      </c>
      <c r="Q365" s="100">
        <v>934</v>
      </c>
      <c r="R365" s="42" t="str" cm="1">
        <f t="array" ref="R365">_xlfn.XLOOKUP(Contrato[[#This Row],[CDP]],[1]!DISPONIBILIDADES_2024[[#All],[consecutivo]],[1]!DISPONIBILIDADES_2024[[#All],[fecha_aprobacion]],"",0)</f>
        <v>11/09/2024 17:02</v>
      </c>
      <c r="S365" s="43">
        <f>SUMIF([1]!DISPONIBILIDADES_2024[[#All],[consecutivo]],Contrato[[#This Row],[CDP]],[1]!DISPONIBILIDADES_2024[[#All],[valor_total_rubro]])</f>
        <v>0</v>
      </c>
      <c r="T365" s="44" cm="1">
        <f t="array" ref="T365">_xlfn.XLOOKUP(Contrato[[#This Row],[CONTRATO]]&amp;Contrato[[#This Row],[CDP]],[1]!Corr_Contr_CDP[[#All],[CONTRATO-CDP]],[1]!Corr_Contr_CDP[[#All],[CRP]],_xlfn.XLOOKUP(Contrato[[#This Row],[CDP]],[1]!COMPROMISOS_2024[[#All],[disponibilidad]],[1]!COMPROMISOS_2024[[#All],[consecutivo]],"",0),0)</f>
        <v>12141</v>
      </c>
      <c r="U365" s="45" t="str" cm="1">
        <f t="array" ref="U365">+_xlfn.XLOOKUP(Contrato[[#This Row],[RCP]],[1]!COMPROMISOS_2024[[#All],[consecutivo]],[1]!COMPROMISOS_2024[[#All],[fecha_aprobacion]],"",0)</f>
        <v>16/11/2024 13:23</v>
      </c>
      <c r="V365" s="46">
        <f>SUMIF([1]!COMPROMISOS_2024[[#All],[consecutivo]],Contrato[[#This Row],[RCP]],[1]!COMPROMISOS_2024[[#All],[valor_total]])</f>
        <v>10846223</v>
      </c>
      <c r="W365" s="75">
        <v>45611</v>
      </c>
      <c r="X365" s="47" t="s">
        <v>379</v>
      </c>
      <c r="Y365" s="48">
        <v>45613</v>
      </c>
      <c r="Z365" s="49">
        <v>45656</v>
      </c>
      <c r="AA365" s="223"/>
      <c r="AB365" s="81" t="s">
        <v>1043</v>
      </c>
      <c r="AC365" s="30"/>
      <c r="AD365" s="221"/>
      <c r="AF365" s="55" t="str">
        <f>TEXT(LEFT(Contrato[[#This Row],[CONTRATO]],3),"0")</f>
        <v>278</v>
      </c>
      <c r="AG365" s="55" t="str">
        <f>IF(LEN(Contrato[[#This Row],[Contrato2]])=3,Contrato[[#This Row],[Contrato2]],TEXT(Contrato[[#This Row],[Contrato2]],"000"))</f>
        <v>278</v>
      </c>
      <c r="AH365" s="56">
        <f ca="1">IFERROR(_xlfn.DAYS(Contrato[[#This Row],[Fecha Proyectada liquidación]],TODAY())/30,"")</f>
        <v>2.1</v>
      </c>
      <c r="AI365" s="57">
        <f>+Contrato[[#This Row],[FECHA TERMINACIÓN ]]+120</f>
        <v>45776</v>
      </c>
      <c r="AK365" s="59" t="str">
        <f ca="1">IF(Contrato[[#This Row],[FECHA TERMINACIÓN ]]&lt;TODAY(), "Terminado",IF(ISNUMBER(Contrato[[#This Row],[Fecha Real de liquiidación ]]),"Liquidado",IF(Contrato[[#This Row],[FECHA TERMINACIÓN ]]&gt;=TODAY(),"En ejecución","")))</f>
        <v>Terminado</v>
      </c>
      <c r="AL365" s="60">
        <f>SUMIF([1]!COMPROMISOS_2024[[#All],[consecutivo]],Contrato[[#This Row],[RCP]],[1]!COMPROMISOS_2024[[#All],[Total pagado]])</f>
        <v>8536998</v>
      </c>
      <c r="AM365" s="61">
        <f>IFERROR(Contrato[[#This Row],[Pagos]]/Contrato[[#This Row],[VALOR CONTRATO]],0)</f>
        <v>0.78709408796038949</v>
      </c>
      <c r="AN365" s="104">
        <f>+Contrato[[#This Row],[VALOR CONTRATO]]-Contrato[[#This Row],[Pagos]]</f>
        <v>2309225</v>
      </c>
      <c r="AO365" s="54" t="str" cm="1">
        <f t="array" ref="AO365">_xlfn.XLOOKUP(Contrato[[#This Row],[DOCUMENTO ]],[1]!PERSONAL_ACTIVO_2024[[#All],[Documento identidad]],[1]!PERSONAL_ACTIVO_2024[[#All],[Mail ]],0,0)</f>
        <v>ovalencia@indeportesantioquia.gov.co</v>
      </c>
      <c r="AP365" s="54" t="str" cm="1">
        <f t="array" ref="AP365">_xlfn.XLOOKUP(Contrato[[#This Row],[DOCUMENTO]],[1]!PERSONAL_ACTIVO_2024[[#All],[Documento identidad]],[1]!PERSONAL_ACTIVO_2024[[#All],[Mail ]],0,0)</f>
        <v>farango@indeportesantioquia.gov.co</v>
      </c>
      <c r="AQ365" s="54" t="str" cm="1">
        <f t="array" ref="AQ365">IF(ISBLANK(Contrato[[#This Row],[DEPENDENCIA ]]),0,IFERROR(_xlfn.XLOOKUP(Contrato[[#This Row],[DEPENDENCIA ]],[1]!PERSONAL_ACTIVO_2024[[#All],[Dependencia]],[1]!PERSONAL_ACTIVO_2024[[#All],[Mail ]],0,0),0))</f>
        <v>fcardona@indeportesantioquia.gov.co</v>
      </c>
    </row>
    <row r="366" spans="1:43" s="54" customFormat="1" ht="34.5" customHeight="1" x14ac:dyDescent="0.25">
      <c r="A366" s="27">
        <v>633</v>
      </c>
      <c r="B366" s="26">
        <v>279</v>
      </c>
      <c r="C366" s="28" t="s">
        <v>1044</v>
      </c>
      <c r="D366" s="81" t="s">
        <v>132</v>
      </c>
      <c r="E366" s="64" t="s">
        <v>111</v>
      </c>
      <c r="F366" s="114" t="s">
        <v>142</v>
      </c>
      <c r="G366" s="146" t="s">
        <v>1045</v>
      </c>
      <c r="H366" s="130">
        <v>8434876</v>
      </c>
      <c r="I366" s="147">
        <v>6879081</v>
      </c>
      <c r="J366" s="148">
        <v>60153567</v>
      </c>
      <c r="K366" s="69" t="s">
        <v>721</v>
      </c>
      <c r="L366" s="96" t="s">
        <v>1039</v>
      </c>
      <c r="M366" s="97" t="s">
        <v>729</v>
      </c>
      <c r="N366" s="98" cm="1">
        <f t="array" ref="N366">_xlfn.XLOOKUP(Contrato[[#This Row],[SUPERVISOR TITULAR]],[1]!PERSONAL_ACTIVO_2024[[#All],[Nombre completo]],[1]!PERSONAL_ACTIVO_2024[[#All],[Documento identidad]],"",0)</f>
        <v>39176038</v>
      </c>
      <c r="O366" s="97" t="s">
        <v>751</v>
      </c>
      <c r="P366" s="99" cm="1">
        <f t="array" ref="P366">_xlfn.XLOOKUP(Contrato[[#This Row],[SUPERVISOR SUPLENTE ]],[1]!PERSONAL_ACTIVO_2024[[#All],[Nombre completo]],[1]!PERSONAL_ACTIVO_2024[[#All],[Documento identidad]],"",0)</f>
        <v>1027954329</v>
      </c>
      <c r="Q366" s="159">
        <v>380</v>
      </c>
      <c r="R366" s="42" t="str" cm="1">
        <f t="array" ref="R366">_xlfn.XLOOKUP(Contrato[[#This Row],[CDP]],[1]!DISPONIBILIDADES_2024[[#All],[consecutivo]],[1]!DISPONIBILIDADES_2024[[#All],[fecha_aprobacion]],"",0)</f>
        <v>22/03/2024 0:00</v>
      </c>
      <c r="S366" s="43">
        <f>SUMIF([1]!DISPONIBILIDADES_2024[[#All],[consecutivo]],Contrato[[#This Row],[CDP]],[1]!DISPONIBILIDADES_2024[[#All],[valor_total_rubro]])</f>
        <v>0</v>
      </c>
      <c r="T366" s="44" cm="1">
        <f t="array" ref="T366">_xlfn.XLOOKUP(Contrato[[#This Row],[CONTRATO]]&amp;Contrato[[#This Row],[CDP]],[1]!Corr_Contr_CDP[[#All],[CONTRATO-CDP]],[1]!Corr_Contr_CDP[[#All],[CRP]],_xlfn.XLOOKUP(Contrato[[#This Row],[CDP]],[1]!COMPROMISOS_2024[[#All],[disponibilidad]],[1]!COMPROMISOS_2024[[#All],[consecutivo]],"",0),0)</f>
        <v>3028</v>
      </c>
      <c r="U366" s="45" t="str" cm="1">
        <f t="array" ref="U366">+_xlfn.XLOOKUP(Contrato[[#This Row],[RCP]],[1]!COMPROMISOS_2024[[#All],[consecutivo]],[1]!COMPROMISOS_2024[[#All],[fecha_aprobacion]],"",0)</f>
        <v>18/04/2024 14:05</v>
      </c>
      <c r="V366" s="46">
        <f>SUMIF([1]!COMPROMISOS_2024[[#All],[consecutivo]],Contrato[[#This Row],[RCP]],[1]!COMPROMISOS_2024[[#All],[valor_total]])</f>
        <v>60153567</v>
      </c>
      <c r="W366" s="47">
        <v>45398</v>
      </c>
      <c r="X366" s="47" t="s">
        <v>379</v>
      </c>
      <c r="Y366" s="48">
        <v>45400</v>
      </c>
      <c r="Z366" s="49">
        <v>45613</v>
      </c>
      <c r="AA366" s="123" t="s">
        <v>1046</v>
      </c>
      <c r="AB366" s="81" t="s">
        <v>264</v>
      </c>
      <c r="AC366" s="91"/>
      <c r="AD366" s="103">
        <v>202000004209</v>
      </c>
      <c r="AE366" s="54" t="s">
        <v>75</v>
      </c>
      <c r="AF366" s="55" t="str">
        <f>TEXT(LEFT(Contrato[[#This Row],[CONTRATO]],3),"0")</f>
        <v>279</v>
      </c>
      <c r="AG366" s="55" t="str">
        <f>IF(LEN(Contrato[[#This Row],[Contrato2]])=3,Contrato[[#This Row],[Contrato2]],TEXT(Contrato[[#This Row],[Contrato2]],"000"))</f>
        <v>279</v>
      </c>
      <c r="AH366" s="56">
        <f ca="1">IFERROR(_xlfn.DAYS(Contrato[[#This Row],[Fecha Proyectada liquidación]],TODAY())/30,"")</f>
        <v>0.66666666666666663</v>
      </c>
      <c r="AI366" s="57">
        <f>+Contrato[[#This Row],[FECHA TERMINACIÓN ]]+120</f>
        <v>45733</v>
      </c>
      <c r="AK366" s="59" t="str">
        <f ca="1">IF(Contrato[[#This Row],[FECHA TERMINACIÓN ]]&lt;TODAY(), "Terminado",IF(ISNUMBER(Contrato[[#This Row],[Fecha Real de liquiidación ]]),"Liquidado",IF(Contrato[[#This Row],[FECHA TERMINACIÓN ]]&gt;=TODAY(),"En ejecución","")))</f>
        <v>Terminado</v>
      </c>
      <c r="AL366" s="60">
        <f>SUMIF([1]!COMPROMISOS_2024[[#All],[consecutivo]],Contrato[[#This Row],[RCP]],[1]!COMPROMISOS_2024[[#All],[Total pagado]])</f>
        <v>60153567</v>
      </c>
      <c r="AM366" s="61">
        <f>IFERROR(Contrato[[#This Row],[Pagos]]/Contrato[[#This Row],[VALOR CONTRATO]],0)</f>
        <v>1</v>
      </c>
      <c r="AN366" s="104">
        <f>+Contrato[[#This Row],[VALOR CONTRATO]]-Contrato[[#This Row],[Pagos]]</f>
        <v>0</v>
      </c>
      <c r="AO366" s="54" t="str" cm="1">
        <f t="array" ref="AO366">_xlfn.XLOOKUP(Contrato[[#This Row],[DOCUMENTO ]],[1]!PERSONAL_ACTIVO_2024[[#All],[Documento identidad]],[1]!PERSONAL_ACTIVO_2024[[#All],[Mail ]],0,0)</f>
        <v>oquiroz@indeportesantioquia.gov.co</v>
      </c>
      <c r="AP366" s="54" t="str" cm="1">
        <f t="array" ref="AP366">_xlfn.XLOOKUP(Contrato[[#This Row],[DOCUMENTO]],[1]!PERSONAL_ACTIVO_2024[[#All],[Documento identidad]],[1]!PERSONAL_ACTIVO_2024[[#All],[Mail ]],0,0)</f>
        <v>bocampo@indeportesantioquia.gov.co</v>
      </c>
      <c r="AQ366" s="54" t="str" cm="1">
        <f t="array" ref="AQ366">IF(ISBLANK(Contrato[[#This Row],[DEPENDENCIA ]]),0,IFERROR(_xlfn.XLOOKUP(Contrato[[#This Row],[DEPENDENCIA ]],[1]!PERSONAL_ACTIVO_2024[[#All],[Dependencia]],[1]!PERSONAL_ACTIVO_2024[[#All],[Mail ]],0,0),0))</f>
        <v>fcardona@indeportesantioquia.gov.co</v>
      </c>
    </row>
    <row r="367" spans="1:43" s="54" customFormat="1" ht="34.5" customHeight="1" x14ac:dyDescent="0.25">
      <c r="A367" s="54">
        <v>1161</v>
      </c>
      <c r="B367" s="26">
        <v>279</v>
      </c>
      <c r="C367" s="28" t="s">
        <v>1047</v>
      </c>
      <c r="D367" s="81" t="s">
        <v>132</v>
      </c>
      <c r="E367" s="64" t="s">
        <v>45</v>
      </c>
      <c r="F367" s="114" t="s">
        <v>142</v>
      </c>
      <c r="G367" s="146" t="s">
        <v>1045</v>
      </c>
      <c r="H367" s="130">
        <v>8434876</v>
      </c>
      <c r="I367" s="147">
        <v>6879081</v>
      </c>
      <c r="J367" s="95">
        <v>10860016</v>
      </c>
      <c r="K367" s="69" t="s">
        <v>771</v>
      </c>
      <c r="L367" s="96" t="s">
        <v>724</v>
      </c>
      <c r="M367" s="97" t="s">
        <v>729</v>
      </c>
      <c r="N367" s="108" cm="1">
        <f t="array" ref="N367">_xlfn.XLOOKUP(Contrato[[#This Row],[SUPERVISOR TITULAR]],[1]!PERSONAL_ACTIVO_2024[[#All],[Nombre completo]],[1]!PERSONAL_ACTIVO_2024[[#All],[Documento identidad]],"",0)</f>
        <v>39176038</v>
      </c>
      <c r="O367" s="97" t="s">
        <v>751</v>
      </c>
      <c r="P367" s="40" cm="1">
        <f t="array" ref="P367">_xlfn.XLOOKUP(Contrato[[#This Row],[SUPERVISOR SUPLENTE ]],[1]!PERSONAL_ACTIVO_2024[[#All],[Nombre completo]],[1]!PERSONAL_ACTIVO_2024[[#All],[Documento identidad]],"",0)</f>
        <v>1027954329</v>
      </c>
      <c r="Q367" s="100">
        <v>968</v>
      </c>
      <c r="R367" s="42" t="str" cm="1">
        <f t="array" ref="R367">_xlfn.XLOOKUP(Contrato[[#This Row],[CDP]],[1]!DISPONIBILIDADES_2024[[#All],[consecutivo]],[1]!DISPONIBILIDADES_2024[[#All],[fecha_aprobacion]],"",0)</f>
        <v>17/09/2024 17:42</v>
      </c>
      <c r="S367" s="43">
        <f>SUMIF([1]!DISPONIBILIDADES_2024[[#All],[consecutivo]],Contrato[[#This Row],[CDP]],[1]!DISPONIBILIDADES_2024[[#All],[valor_total_rubro]])</f>
        <v>0</v>
      </c>
      <c r="T367" s="44" cm="1">
        <f t="array" ref="T367">_xlfn.XLOOKUP(Contrato[[#This Row],[CONTRATO]]&amp;Contrato[[#This Row],[CDP]],[1]!Corr_Contr_CDP[[#All],[CONTRATO-CDP]],[1]!Corr_Contr_CDP[[#All],[CRP]],_xlfn.XLOOKUP(Contrato[[#This Row],[CDP]],[1]!COMPROMISOS_2024[[#All],[disponibilidad]],[1]!COMPROMISOS_2024[[#All],[consecutivo]],"",0),0)</f>
        <v>12006</v>
      </c>
      <c r="U367" s="45" t="str" cm="1">
        <f t="array" ref="U367">+_xlfn.XLOOKUP(Contrato[[#This Row],[RCP]],[1]!COMPROMISOS_2024[[#All],[consecutivo]],[1]!COMPROMISOS_2024[[#All],[fecha_aprobacion]],"",0)</f>
        <v>13/11/2024 21:30</v>
      </c>
      <c r="V367" s="46">
        <f>SUMIF([1]!COMPROMISOS_2024[[#All],[consecutivo]],Contrato[[#This Row],[RCP]],[1]!COMPROMISOS_2024[[#All],[valor_total]])</f>
        <v>10860016</v>
      </c>
      <c r="W367" s="47">
        <v>45609</v>
      </c>
      <c r="X367" s="47" t="s">
        <v>379</v>
      </c>
      <c r="Y367" s="48">
        <v>45614</v>
      </c>
      <c r="Z367" s="49">
        <v>45626</v>
      </c>
      <c r="AA367" s="223"/>
      <c r="AB367" s="81" t="s">
        <v>1048</v>
      </c>
      <c r="AC367" s="30"/>
      <c r="AD367" s="103"/>
      <c r="AF367" s="55" t="str">
        <f>TEXT(LEFT(Contrato[[#This Row],[CONTRATO]],3),"0")</f>
        <v>279</v>
      </c>
      <c r="AG367" s="55" t="str">
        <f>IF(LEN(Contrato[[#This Row],[Contrato2]])=3,Contrato[[#This Row],[Contrato2]],TEXT(Contrato[[#This Row],[Contrato2]],"000"))</f>
        <v>279</v>
      </c>
      <c r="AH367" s="56">
        <f ca="1">IFERROR(_xlfn.DAYS(Contrato[[#This Row],[Fecha Proyectada liquidación]],TODAY())/30,"")</f>
        <v>1.1000000000000001</v>
      </c>
      <c r="AI367" s="57">
        <f>+Contrato[[#This Row],[FECHA TERMINACIÓN ]]+120</f>
        <v>45746</v>
      </c>
      <c r="AK367" s="59" t="str">
        <f ca="1">IF(Contrato[[#This Row],[FECHA TERMINACIÓN ]]&lt;TODAY(), "Terminado",IF(ISNUMBER(Contrato[[#This Row],[Fecha Real de liquiidación ]]),"Liquidado",IF(Contrato[[#This Row],[FECHA TERMINACIÓN ]]&gt;=TODAY(),"En ejecución","")))</f>
        <v>Terminado</v>
      </c>
      <c r="AL367" s="60">
        <f>SUMIF([1]!COMPROMISOS_2024[[#All],[consecutivo]],Contrato[[#This Row],[RCP]],[1]!COMPROMISOS_2024[[#All],[Total pagado]])</f>
        <v>10830148</v>
      </c>
      <c r="AM367" s="61">
        <f>IFERROR(Contrato[[#This Row],[Pagos]]/Contrato[[#This Row],[VALOR CONTRATO]],0)</f>
        <v>0.99724972780887244</v>
      </c>
      <c r="AN367" s="104">
        <f>+Contrato[[#This Row],[VALOR CONTRATO]]-Contrato[[#This Row],[Pagos]]</f>
        <v>29868</v>
      </c>
      <c r="AO367" s="54" t="str" cm="1">
        <f t="array" ref="AO367">_xlfn.XLOOKUP(Contrato[[#This Row],[DOCUMENTO ]],[1]!PERSONAL_ACTIVO_2024[[#All],[Documento identidad]],[1]!PERSONAL_ACTIVO_2024[[#All],[Mail ]],0,0)</f>
        <v>oquiroz@indeportesantioquia.gov.co</v>
      </c>
      <c r="AP367" s="54" t="str" cm="1">
        <f t="array" ref="AP367">_xlfn.XLOOKUP(Contrato[[#This Row],[DOCUMENTO]],[1]!PERSONAL_ACTIVO_2024[[#All],[Documento identidad]],[1]!PERSONAL_ACTIVO_2024[[#All],[Mail ]],0,0)</f>
        <v>bocampo@indeportesantioquia.gov.co</v>
      </c>
      <c r="AQ367" s="54" t="str" cm="1">
        <f t="array" ref="AQ367">IF(ISBLANK(Contrato[[#This Row],[DEPENDENCIA ]]),0,IFERROR(_xlfn.XLOOKUP(Contrato[[#This Row],[DEPENDENCIA ]],[1]!PERSONAL_ACTIVO_2024[[#All],[Dependencia]],[1]!PERSONAL_ACTIVO_2024[[#All],[Mail ]],0,0),0))</f>
        <v>fcardona@indeportesantioquia.gov.co</v>
      </c>
    </row>
    <row r="368" spans="1:43" s="54" customFormat="1" ht="34.5" customHeight="1" x14ac:dyDescent="0.25">
      <c r="A368" s="27">
        <v>352</v>
      </c>
      <c r="B368" s="26">
        <v>280</v>
      </c>
      <c r="C368" s="28" t="s">
        <v>1049</v>
      </c>
      <c r="D368" s="81" t="s">
        <v>98</v>
      </c>
      <c r="E368" s="64" t="s">
        <v>111</v>
      </c>
      <c r="F368" s="114" t="s">
        <v>142</v>
      </c>
      <c r="G368" s="146" t="s">
        <v>1050</v>
      </c>
      <c r="H368" s="130">
        <v>1042063929</v>
      </c>
      <c r="I368" s="147">
        <v>7690469</v>
      </c>
      <c r="J368" s="148">
        <v>78059456</v>
      </c>
      <c r="K368" s="69" t="s">
        <v>1051</v>
      </c>
      <c r="L368" s="96" t="s">
        <v>906</v>
      </c>
      <c r="M368" s="97" t="s">
        <v>102</v>
      </c>
      <c r="N368" s="98" cm="1">
        <f t="array" ref="N368">_xlfn.XLOOKUP(Contrato[[#This Row],[SUPERVISOR TITULAR]],[1]!PERSONAL_ACTIVO_2024[[#All],[Nombre completo]],[1]!PERSONAL_ACTIVO_2024[[#All],[Documento identidad]],"",0)</f>
        <v>43515795</v>
      </c>
      <c r="O368" s="97" t="s">
        <v>233</v>
      </c>
      <c r="P368" s="99" cm="1">
        <f t="array" ref="P368">_xlfn.XLOOKUP(Contrato[[#This Row],[SUPERVISOR SUPLENTE ]],[1]!PERSONAL_ACTIVO_2024[[#All],[Nombre completo]],[1]!PERSONAL_ACTIVO_2024[[#All],[Documento identidad]],"",0)</f>
        <v>98520651</v>
      </c>
      <c r="Q368" s="159">
        <v>381</v>
      </c>
      <c r="R368" s="42" t="str" cm="1">
        <f t="array" ref="R368">_xlfn.XLOOKUP(Contrato[[#This Row],[CDP]],[1]!DISPONIBILIDADES_2024[[#All],[consecutivo]],[1]!DISPONIBILIDADES_2024[[#All],[fecha_aprobacion]],"",0)</f>
        <v>3/04/2024 16:11</v>
      </c>
      <c r="S368" s="43">
        <f>SUMIF([1]!DISPONIBILIDADES_2024[[#All],[consecutivo]],Contrato[[#This Row],[CDP]],[1]!DISPONIBILIDADES_2024[[#All],[valor_total_rubro]])</f>
        <v>0</v>
      </c>
      <c r="T368" s="44" cm="1">
        <f t="array" ref="T368">_xlfn.XLOOKUP(Contrato[[#This Row],[CONTRATO]]&amp;Contrato[[#This Row],[CDP]],[1]!Corr_Contr_CDP[[#All],[CONTRATO-CDP]],[1]!Corr_Contr_CDP[[#All],[CRP]],_xlfn.XLOOKUP(Contrato[[#This Row],[CDP]],[1]!COMPROMISOS_2024[[#All],[disponibilidad]],[1]!COMPROMISOS_2024[[#All],[consecutivo]],"",0),0)</f>
        <v>2378</v>
      </c>
      <c r="U368" s="45" t="str" cm="1">
        <f t="array" ref="U368">+_xlfn.XLOOKUP(Contrato[[#This Row],[RCP]],[1]!COMPROMISOS_2024[[#All],[consecutivo]],[1]!COMPROMISOS_2024[[#All],[fecha_aprobacion]],"",0)</f>
        <v>10/04/2024 16:40</v>
      </c>
      <c r="V368" s="46">
        <f>SUMIF([1]!COMPROMISOS_2024[[#All],[consecutivo]],Contrato[[#This Row],[RCP]],[1]!COMPROMISOS_2024[[#All],[valor_total]])</f>
        <v>78059456</v>
      </c>
      <c r="W368" s="47">
        <v>45392</v>
      </c>
      <c r="X368" s="47" t="s">
        <v>379</v>
      </c>
      <c r="Y368" s="48">
        <v>45393</v>
      </c>
      <c r="Z368" s="49">
        <v>45657</v>
      </c>
      <c r="AA368" s="123" t="s">
        <v>1052</v>
      </c>
      <c r="AB368" s="81" t="s">
        <v>698</v>
      </c>
      <c r="AC368" s="91"/>
      <c r="AD368" s="103">
        <v>202000004210</v>
      </c>
      <c r="AE368" s="54" t="s">
        <v>75</v>
      </c>
      <c r="AF368" s="55" t="str">
        <f>TEXT(LEFT(Contrato[[#This Row],[CONTRATO]],3),"0")</f>
        <v>280</v>
      </c>
      <c r="AG368" s="55" t="str">
        <f>IF(LEN(Contrato[[#This Row],[Contrato2]])=3,Contrato[[#This Row],[Contrato2]],TEXT(Contrato[[#This Row],[Contrato2]],"000"))</f>
        <v>280</v>
      </c>
      <c r="AH368" s="56">
        <f ca="1">IFERROR(_xlfn.DAYS(Contrato[[#This Row],[Fecha Proyectada liquidación]],TODAY())/30,"")</f>
        <v>2.1333333333333333</v>
      </c>
      <c r="AI368" s="57">
        <f>+Contrato[[#This Row],[FECHA TERMINACIÓN ]]+120</f>
        <v>45777</v>
      </c>
      <c r="AK368" s="59" t="str">
        <f ca="1">IF(Contrato[[#This Row],[FECHA TERMINACIÓN ]]&lt;TODAY(), "Terminado",IF(ISNUMBER(Contrato[[#This Row],[Fecha Real de liquiidación ]]),"Liquidado",IF(Contrato[[#This Row],[FECHA TERMINACIÓN ]]&gt;=TODAY(),"En ejecución","")))</f>
        <v>Terminado</v>
      </c>
      <c r="AL368" s="60">
        <f>SUMIF([1]!COMPROMISOS_2024[[#All],[consecutivo]],Contrato[[#This Row],[RCP]],[1]!COMPROMISOS_2024[[#All],[Total pagado]])</f>
        <v>68953173</v>
      </c>
      <c r="AM368" s="61">
        <f>IFERROR(Contrato[[#This Row],[Pagos]]/Contrato[[#This Row],[VALOR CONTRATO]],0)</f>
        <v>0.88334170558401026</v>
      </c>
      <c r="AN368" s="104">
        <f>+Contrato[[#This Row],[VALOR CONTRATO]]-Contrato[[#This Row],[Pagos]]</f>
        <v>9106283</v>
      </c>
      <c r="AO368" s="54" t="str" cm="1">
        <f t="array" ref="AO368">_xlfn.XLOOKUP(Contrato[[#This Row],[DOCUMENTO ]],[1]!PERSONAL_ACTIVO_2024[[#All],[Documento identidad]],[1]!PERSONAL_ACTIVO_2024[[#All],[Mail ]],0,0)</f>
        <v>erosas@indeportesantioquia.gov.co</v>
      </c>
      <c r="AP368" s="54" t="str" cm="1">
        <f t="array" ref="AP368">_xlfn.XLOOKUP(Contrato[[#This Row],[DOCUMENTO]],[1]!PERSONAL_ACTIVO_2024[[#All],[Documento identidad]],[1]!PERSONAL_ACTIVO_2024[[#All],[Mail ]],0,0)</f>
        <v>hcuervo@indeportesantioquia.gov.co</v>
      </c>
      <c r="AQ368" s="54" cm="1">
        <f t="array" ref="AQ368">IF(ISBLANK(Contrato[[#This Row],[DEPENDENCIA ]]),0,IFERROR(_xlfn.XLOOKUP(Contrato[[#This Row],[DEPENDENCIA ]],[1]!PERSONAL_ACTIVO_2024[[#All],[Dependencia]],[1]!PERSONAL_ACTIVO_2024[[#All],[Mail ]],0,0),0))</f>
        <v>0</v>
      </c>
    </row>
    <row r="369" spans="1:43" s="54" customFormat="1" ht="34.5" customHeight="1" x14ac:dyDescent="0.25">
      <c r="A369" s="27">
        <v>46</v>
      </c>
      <c r="B369" s="26">
        <v>281</v>
      </c>
      <c r="C369" s="28" t="s">
        <v>1053</v>
      </c>
      <c r="D369" s="81" t="s">
        <v>184</v>
      </c>
      <c r="E369" s="64" t="s">
        <v>111</v>
      </c>
      <c r="F369" s="114" t="s">
        <v>142</v>
      </c>
      <c r="G369" s="146" t="s">
        <v>1054</v>
      </c>
      <c r="H369" s="130">
        <v>43684995</v>
      </c>
      <c r="I369" s="147">
        <v>9346824</v>
      </c>
      <c r="J369" s="148">
        <v>67297133</v>
      </c>
      <c r="K369" s="69" t="s">
        <v>48</v>
      </c>
      <c r="L369" s="96" t="s">
        <v>246</v>
      </c>
      <c r="M369" s="97" t="s">
        <v>187</v>
      </c>
      <c r="N369" s="98" t="str" cm="1">
        <f t="array" ref="N369">_xlfn.XLOOKUP(Contrato[[#This Row],[SUPERVISOR TITULAR]],[1]!PERSONAL_ACTIVO_2024[[#All],[Nombre completo]],[1]!PERSONAL_ACTIVO_2024[[#All],[Documento identidad]],"",0)</f>
        <v/>
      </c>
      <c r="O369" s="97" t="s">
        <v>188</v>
      </c>
      <c r="P369" s="99" t="str" cm="1">
        <f t="array" ref="P369">_xlfn.XLOOKUP(Contrato[[#This Row],[SUPERVISOR SUPLENTE ]],[1]!PERSONAL_ACTIVO_2024[[#All],[Nombre completo]],[1]!PERSONAL_ACTIVO_2024[[#All],[Documento identidad]],"",0)</f>
        <v/>
      </c>
      <c r="Q369" s="159">
        <v>378</v>
      </c>
      <c r="R369" s="42" t="str" cm="1">
        <f t="array" ref="R369">_xlfn.XLOOKUP(Contrato[[#This Row],[CDP]],[1]!DISPONIBILIDADES_2024[[#All],[consecutivo]],[1]!DISPONIBILIDADES_2024[[#All],[fecha_aprobacion]],"",0)</f>
        <v>22/03/2024 0:00</v>
      </c>
      <c r="S369" s="43">
        <f>SUMIF([1]!DISPONIBILIDADES_2024[[#All],[consecutivo]],Contrato[[#This Row],[CDP]],[1]!DISPONIBILIDADES_2024[[#All],[valor_total_rubro]])</f>
        <v>0</v>
      </c>
      <c r="T369" s="44" cm="1">
        <f t="array" ref="T369">_xlfn.XLOOKUP(Contrato[[#This Row],[CONTRATO]]&amp;Contrato[[#This Row],[CDP]],[1]!Corr_Contr_CDP[[#All],[CONTRATO-CDP]],[1]!Corr_Contr_CDP[[#All],[CRP]],_xlfn.XLOOKUP(Contrato[[#This Row],[CDP]],[1]!COMPROMISOS_2024[[#All],[disponibilidad]],[1]!COMPROMISOS_2024[[#All],[consecutivo]],"",0),0)</f>
        <v>3397</v>
      </c>
      <c r="U369" s="45" t="str" cm="1">
        <f t="array" ref="U369">+_xlfn.XLOOKUP(Contrato[[#This Row],[RCP]],[1]!COMPROMISOS_2024[[#All],[consecutivo]],[1]!COMPROMISOS_2024[[#All],[fecha_aprobacion]],"",0)</f>
        <v>22/04/2024 17:07</v>
      </c>
      <c r="V369" s="46">
        <f>SUMIF([1]!COMPROMISOS_2024[[#All],[consecutivo]],Contrato[[#This Row],[RCP]],[1]!COMPROMISOS_2024[[#All],[valor_total]])</f>
        <v>67297133</v>
      </c>
      <c r="W369" s="47">
        <v>45404</v>
      </c>
      <c r="X369" s="47" t="s">
        <v>379</v>
      </c>
      <c r="Y369" s="48">
        <v>45405</v>
      </c>
      <c r="Z369" s="49">
        <v>45625</v>
      </c>
      <c r="AA369" s="123" t="s">
        <v>1055</v>
      </c>
      <c r="AB369" s="81" t="s">
        <v>1056</v>
      </c>
      <c r="AC369" s="91"/>
      <c r="AD369" s="103">
        <v>202000004212</v>
      </c>
      <c r="AE369" s="54" t="s">
        <v>75</v>
      </c>
      <c r="AF369" s="55" t="str">
        <f>TEXT(LEFT(Contrato[[#This Row],[CONTRATO]],3),"0")</f>
        <v>281</v>
      </c>
      <c r="AG369" s="55" t="str">
        <f>IF(LEN(Contrato[[#This Row],[Contrato2]])=3,Contrato[[#This Row],[Contrato2]],TEXT(Contrato[[#This Row],[Contrato2]],"000"))</f>
        <v>281</v>
      </c>
      <c r="AH369" s="56">
        <f ca="1">IFERROR(_xlfn.DAYS(Contrato[[#This Row],[Fecha Proyectada liquidación]],TODAY())/30,"")</f>
        <v>1.0666666666666667</v>
      </c>
      <c r="AI369" s="57">
        <f>+Contrato[[#This Row],[FECHA TERMINACIÓN ]]+120</f>
        <v>45745</v>
      </c>
      <c r="AK369" s="59" t="str">
        <f ca="1">IF(Contrato[[#This Row],[FECHA TERMINACIÓN ]]&lt;TODAY(), "Terminado",IF(ISNUMBER(Contrato[[#This Row],[Fecha Real de liquiidación ]]),"Liquidado",IF(Contrato[[#This Row],[FECHA TERMINACIÓN ]]&gt;=TODAY(),"En ejecución","")))</f>
        <v>Terminado</v>
      </c>
      <c r="AL369" s="60">
        <f>SUMIF([1]!COMPROMISOS_2024[[#All],[consecutivo]],Contrato[[#This Row],[RCP]],[1]!COMPROMISOS_2024[[#All],[Total pagado]])</f>
        <v>67297132</v>
      </c>
      <c r="AM369" s="61">
        <f>IFERROR(Contrato[[#This Row],[Pagos]]/Contrato[[#This Row],[VALOR CONTRATO]],0)</f>
        <v>0.99999998514052602</v>
      </c>
      <c r="AN369" s="104">
        <f>+Contrato[[#This Row],[VALOR CONTRATO]]-Contrato[[#This Row],[Pagos]]</f>
        <v>1</v>
      </c>
      <c r="AO369" s="54" cm="1">
        <f t="array" ref="AO369">_xlfn.XLOOKUP(Contrato[[#This Row],[DOCUMENTO ]],[1]!PERSONAL_ACTIVO_2024[[#All],[Documento identidad]],[1]!PERSONAL_ACTIVO_2024[[#All],[Mail ]],0,0)</f>
        <v>0</v>
      </c>
      <c r="AP369" s="54" cm="1">
        <f t="array" ref="AP369">_xlfn.XLOOKUP(Contrato[[#This Row],[DOCUMENTO]],[1]!PERSONAL_ACTIVO_2024[[#All],[Documento identidad]],[1]!PERSONAL_ACTIVO_2024[[#All],[Mail ]],0,0)</f>
        <v>0</v>
      </c>
      <c r="AQ369" s="54" t="str" cm="1">
        <f t="array" ref="AQ369">IF(ISBLANK(Contrato[[#This Row],[DEPENDENCIA ]]),0,IFERROR(_xlfn.XLOOKUP(Contrato[[#This Row],[DEPENDENCIA ]],[1]!PERSONAL_ACTIVO_2024[[#All],[Dependencia]],[1]!PERSONAL_ACTIVO_2024[[#All],[Mail ]],0,0),0))</f>
        <v>jbermudez@indeportesantioquia.gov.co</v>
      </c>
    </row>
    <row r="370" spans="1:43" s="54" customFormat="1" ht="34.5" customHeight="1" x14ac:dyDescent="0.25">
      <c r="A370" s="27">
        <v>56</v>
      </c>
      <c r="B370" s="26">
        <v>282</v>
      </c>
      <c r="C370" s="28" t="s">
        <v>1057</v>
      </c>
      <c r="D370" s="81" t="s">
        <v>184</v>
      </c>
      <c r="E370" s="64" t="s">
        <v>1058</v>
      </c>
      <c r="F370" s="114" t="s">
        <v>46</v>
      </c>
      <c r="G370" s="146" t="s">
        <v>1059</v>
      </c>
      <c r="H370" s="130">
        <v>900260048</v>
      </c>
      <c r="I370" s="147" t="s">
        <v>48</v>
      </c>
      <c r="J370" s="148">
        <v>33448333</v>
      </c>
      <c r="K370" s="69" t="s">
        <v>1060</v>
      </c>
      <c r="L370" s="96" t="s">
        <v>50</v>
      </c>
      <c r="M370" s="97" t="s">
        <v>187</v>
      </c>
      <c r="N370" s="98" t="str" cm="1">
        <f t="array" ref="N370">_xlfn.XLOOKUP(Contrato[[#This Row],[SUPERVISOR TITULAR]],[1]!PERSONAL_ACTIVO_2024[[#All],[Nombre completo]],[1]!PERSONAL_ACTIVO_2024[[#All],[Documento identidad]],"",0)</f>
        <v/>
      </c>
      <c r="O370" s="97" t="s">
        <v>188</v>
      </c>
      <c r="P370" s="99" t="str" cm="1">
        <f t="array" ref="P370">_xlfn.XLOOKUP(Contrato[[#This Row],[SUPERVISOR SUPLENTE ]],[1]!PERSONAL_ACTIVO_2024[[#All],[Nombre completo]],[1]!PERSONAL_ACTIVO_2024[[#All],[Documento identidad]],"",0)</f>
        <v/>
      </c>
      <c r="Q370" s="159">
        <v>289</v>
      </c>
      <c r="R370" s="42" t="str" cm="1">
        <f t="array" ref="R370">_xlfn.XLOOKUP(Contrato[[#This Row],[CDP]],[1]!DISPONIBILIDADES_2024[[#All],[consecutivo]],[1]!DISPONIBILIDADES_2024[[#All],[fecha_aprobacion]],"",0)</f>
        <v>6/03/2024 13:07</v>
      </c>
      <c r="S370" s="43">
        <f>SUMIF([1]!DISPONIBILIDADES_2024[[#All],[consecutivo]],Contrato[[#This Row],[CDP]],[1]!DISPONIBILIDADES_2024[[#All],[valor_total_rubro]])</f>
        <v>0</v>
      </c>
      <c r="T370" s="44" cm="1">
        <f t="array" ref="T370">_xlfn.XLOOKUP(Contrato[[#This Row],[CONTRATO]]&amp;Contrato[[#This Row],[CDP]],[1]!Corr_Contr_CDP[[#All],[CONTRATO-CDP]],[1]!Corr_Contr_CDP[[#All],[CRP]],_xlfn.XLOOKUP(Contrato[[#This Row],[CDP]],[1]!COMPROMISOS_2024[[#All],[disponibilidad]],[1]!COMPROMISOS_2024[[#All],[consecutivo]],"",0),0)</f>
        <v>2387</v>
      </c>
      <c r="U370" s="45" t="str" cm="1">
        <f t="array" ref="U370">+_xlfn.XLOOKUP(Contrato[[#This Row],[RCP]],[1]!COMPROMISOS_2024[[#All],[consecutivo]],[1]!COMPROMISOS_2024[[#All],[fecha_aprobacion]],"",0)</f>
        <v>12/04/2024 16:02</v>
      </c>
      <c r="V370" s="46">
        <f>SUMIF([1]!COMPROMISOS_2024[[#All],[consecutivo]],Contrato[[#This Row],[RCP]],[1]!COMPROMISOS_2024[[#All],[valor_total]])</f>
        <v>33448333</v>
      </c>
      <c r="W370" s="47">
        <v>45394</v>
      </c>
      <c r="X370" s="47">
        <v>45399</v>
      </c>
      <c r="Y370" s="48">
        <v>45399</v>
      </c>
      <c r="Z370" s="49">
        <v>45490</v>
      </c>
      <c r="AA370" s="123" t="s">
        <v>1061</v>
      </c>
      <c r="AB370" s="81" t="s">
        <v>148</v>
      </c>
      <c r="AC370" s="91"/>
      <c r="AD370" s="103">
        <v>202000004213</v>
      </c>
      <c r="AE370" s="54" t="s">
        <v>75</v>
      </c>
      <c r="AF370" s="55" t="str">
        <f>TEXT(LEFT(Contrato[[#This Row],[CONTRATO]],3),"0")</f>
        <v>282</v>
      </c>
      <c r="AG370" s="55" t="str">
        <f>IF(LEN(Contrato[[#This Row],[Contrato2]])=3,Contrato[[#This Row],[Contrato2]],TEXT(Contrato[[#This Row],[Contrato2]],"000"))</f>
        <v>282</v>
      </c>
      <c r="AH370" s="56">
        <f ca="1">IFERROR(_xlfn.DAYS(Contrato[[#This Row],[Fecha Proyectada liquidación]],TODAY())/30,"")</f>
        <v>-3.4333333333333331</v>
      </c>
      <c r="AI370" s="57">
        <f>+Contrato[[#This Row],[FECHA TERMINACIÓN ]]+120</f>
        <v>45610</v>
      </c>
      <c r="AK370" s="59" t="str">
        <f ca="1">IF(Contrato[[#This Row],[FECHA TERMINACIÓN ]]&lt;TODAY(), "Terminado",IF(ISNUMBER(Contrato[[#This Row],[Fecha Real de liquiidación ]]),"Liquidado",IF(Contrato[[#This Row],[FECHA TERMINACIÓN ]]&gt;=TODAY(),"En ejecución","")))</f>
        <v>Terminado</v>
      </c>
      <c r="AL370" s="60">
        <f>SUMIF([1]!COMPROMISOS_2024[[#All],[consecutivo]],Contrato[[#This Row],[RCP]],[1]!COMPROMISOS_2024[[#All],[Total pagado]])</f>
        <v>33448333</v>
      </c>
      <c r="AM370" s="61">
        <f>IFERROR(Contrato[[#This Row],[Pagos]]/Contrato[[#This Row],[VALOR CONTRATO]],0)</f>
        <v>1</v>
      </c>
      <c r="AN370" s="104">
        <f>+Contrato[[#This Row],[VALOR CONTRATO]]-Contrato[[#This Row],[Pagos]]</f>
        <v>0</v>
      </c>
      <c r="AO370" s="54" cm="1">
        <f t="array" ref="AO370">_xlfn.XLOOKUP(Contrato[[#This Row],[DOCUMENTO ]],[1]!PERSONAL_ACTIVO_2024[[#All],[Documento identidad]],[1]!PERSONAL_ACTIVO_2024[[#All],[Mail ]],0,0)</f>
        <v>0</v>
      </c>
      <c r="AP370" s="54" cm="1">
        <f t="array" ref="AP370">_xlfn.XLOOKUP(Contrato[[#This Row],[DOCUMENTO]],[1]!PERSONAL_ACTIVO_2024[[#All],[Documento identidad]],[1]!PERSONAL_ACTIVO_2024[[#All],[Mail ]],0,0)</f>
        <v>0</v>
      </c>
      <c r="AQ370" s="54" t="str" cm="1">
        <f t="array" ref="AQ370">IF(ISBLANK(Contrato[[#This Row],[DEPENDENCIA ]]),0,IFERROR(_xlfn.XLOOKUP(Contrato[[#This Row],[DEPENDENCIA ]],[1]!PERSONAL_ACTIVO_2024[[#All],[Dependencia]],[1]!PERSONAL_ACTIVO_2024[[#All],[Mail ]],0,0),0))</f>
        <v>jbermudez@indeportesantioquia.gov.co</v>
      </c>
    </row>
    <row r="371" spans="1:43" s="54" customFormat="1" ht="34.5" customHeight="1" x14ac:dyDescent="0.25">
      <c r="A371" s="27">
        <v>631</v>
      </c>
      <c r="B371" s="26">
        <v>283</v>
      </c>
      <c r="C371" s="28" t="s">
        <v>1062</v>
      </c>
      <c r="D371" s="81" t="s">
        <v>123</v>
      </c>
      <c r="E371" s="64" t="s">
        <v>111</v>
      </c>
      <c r="F371" s="114" t="s">
        <v>142</v>
      </c>
      <c r="G371" s="146" t="s">
        <v>1063</v>
      </c>
      <c r="H371" s="130">
        <v>1039471177</v>
      </c>
      <c r="I371" s="147">
        <v>6879081</v>
      </c>
      <c r="J371" s="148">
        <v>41274486</v>
      </c>
      <c r="K371" s="69" t="s">
        <v>48</v>
      </c>
      <c r="L371" s="96" t="s">
        <v>906</v>
      </c>
      <c r="M371" s="97" t="s">
        <v>580</v>
      </c>
      <c r="N371" s="98" cm="1">
        <f t="array" ref="N371">_xlfn.XLOOKUP(Contrato[[#This Row],[SUPERVISOR TITULAR]],[1]!PERSONAL_ACTIVO_2024[[#All],[Nombre completo]],[1]!PERSONAL_ACTIVO_2024[[#All],[Documento identidad]],"",0)</f>
        <v>43610005</v>
      </c>
      <c r="O371" s="97" t="s">
        <v>581</v>
      </c>
      <c r="P371" s="99" cm="1">
        <f t="array" ref="P371">_xlfn.XLOOKUP(Contrato[[#This Row],[SUPERVISOR SUPLENTE ]],[1]!PERSONAL_ACTIVO_2024[[#All],[Nombre completo]],[1]!PERSONAL_ACTIVO_2024[[#All],[Documento identidad]],"",0)</f>
        <v>37864741</v>
      </c>
      <c r="Q371" s="159">
        <v>379</v>
      </c>
      <c r="R371" s="42" t="str" cm="1">
        <f t="array" ref="R371">_xlfn.XLOOKUP(Contrato[[#This Row],[CDP]],[1]!DISPONIBILIDADES_2024[[#All],[consecutivo]],[1]!DISPONIBILIDADES_2024[[#All],[fecha_aprobacion]],"",0)</f>
        <v>22/03/2024 0:00</v>
      </c>
      <c r="S371" s="43">
        <f>SUMIF([1]!DISPONIBILIDADES_2024[[#All],[consecutivo]],Contrato[[#This Row],[CDP]],[1]!DISPONIBILIDADES_2024[[#All],[valor_total_rubro]])</f>
        <v>0</v>
      </c>
      <c r="T371" s="44" cm="1">
        <f t="array" ref="T371">_xlfn.XLOOKUP(Contrato[[#This Row],[CONTRATO]]&amp;Contrato[[#This Row],[CDP]],[1]!Corr_Contr_CDP[[#All],[CONTRATO-CDP]],[1]!Corr_Contr_CDP[[#All],[CRP]],_xlfn.XLOOKUP(Contrato[[#This Row],[CDP]],[1]!COMPROMISOS_2024[[#All],[disponibilidad]],[1]!COMPROMISOS_2024[[#All],[consecutivo]],"",0),0)</f>
        <v>3027</v>
      </c>
      <c r="U371" s="45" t="str" cm="1">
        <f t="array" ref="U371">+_xlfn.XLOOKUP(Contrato[[#This Row],[RCP]],[1]!COMPROMISOS_2024[[#All],[consecutivo]],[1]!COMPROMISOS_2024[[#All],[fecha_aprobacion]],"",0)</f>
        <v>17/04/2024 17:04</v>
      </c>
      <c r="V371" s="46">
        <f>SUMIF([1]!COMPROMISOS_2024[[#All],[consecutivo]],Contrato[[#This Row],[RCP]],[1]!COMPROMISOS_2024[[#All],[valor_total]])</f>
        <v>41274486</v>
      </c>
      <c r="W371" s="47">
        <v>45397</v>
      </c>
      <c r="X371" s="47">
        <v>45398</v>
      </c>
      <c r="Y371" s="48">
        <v>45400</v>
      </c>
      <c r="Z371" s="49">
        <v>45580</v>
      </c>
      <c r="AA371" s="123" t="s">
        <v>1064</v>
      </c>
      <c r="AB371" s="81" t="s">
        <v>293</v>
      </c>
      <c r="AC371" s="91"/>
      <c r="AD371" s="103">
        <v>202000004214</v>
      </c>
      <c r="AE371" s="54" t="s">
        <v>75</v>
      </c>
      <c r="AF371" s="55" t="str">
        <f>TEXT(LEFT(Contrato[[#This Row],[CONTRATO]],3),"0")</f>
        <v>283</v>
      </c>
      <c r="AG371" s="55" t="str">
        <f>IF(LEN(Contrato[[#This Row],[Contrato2]])=3,Contrato[[#This Row],[Contrato2]],TEXT(Contrato[[#This Row],[Contrato2]],"000"))</f>
        <v>283</v>
      </c>
      <c r="AH371" s="56">
        <f ca="1">IFERROR(_xlfn.DAYS(Contrato[[#This Row],[Fecha Proyectada liquidación]],TODAY())/30,"")</f>
        <v>-0.43333333333333335</v>
      </c>
      <c r="AI371" s="57">
        <f>+Contrato[[#This Row],[FECHA TERMINACIÓN ]]+120</f>
        <v>45700</v>
      </c>
      <c r="AK371" s="59" t="str">
        <f ca="1">IF(Contrato[[#This Row],[FECHA TERMINACIÓN ]]&lt;TODAY(), "Terminado",IF(ISNUMBER(Contrato[[#This Row],[Fecha Real de liquiidación ]]),"Liquidado",IF(Contrato[[#This Row],[FECHA TERMINACIÓN ]]&gt;=TODAY(),"En ejecución","")))</f>
        <v>Terminado</v>
      </c>
      <c r="AL371" s="60">
        <f>SUMIF([1]!COMPROMISOS_2024[[#All],[consecutivo]],Contrato[[#This Row],[RCP]],[1]!COMPROMISOS_2024[[#All],[Total pagado]])</f>
        <v>41274486</v>
      </c>
      <c r="AM371" s="61">
        <f>IFERROR(Contrato[[#This Row],[Pagos]]/Contrato[[#This Row],[VALOR CONTRATO]],0)</f>
        <v>1</v>
      </c>
      <c r="AN371" s="104">
        <f>+Contrato[[#This Row],[VALOR CONTRATO]]-Contrato[[#This Row],[Pagos]]</f>
        <v>0</v>
      </c>
      <c r="AO371" s="54" t="str" cm="1">
        <f t="array" ref="AO371">_xlfn.XLOOKUP(Contrato[[#This Row],[DOCUMENTO ]],[1]!PERSONAL_ACTIVO_2024[[#All],[Documento identidad]],[1]!PERSONAL_ACTIVO_2024[[#All],[Mail ]],0,0)</f>
        <v>mdiaz@indeportesantioquia.gov.co</v>
      </c>
      <c r="AP371" s="54" t="str" cm="1">
        <f t="array" ref="AP371">_xlfn.XLOOKUP(Contrato[[#This Row],[DOCUMENTO]],[1]!PERSONAL_ACTIVO_2024[[#All],[Documento identidad]],[1]!PERSONAL_ACTIVO_2024[[#All],[Mail ]],0,0)</f>
        <v>harroyave@indeportesantioquia.gov.co</v>
      </c>
      <c r="AQ371" s="54" cm="1">
        <f t="array" ref="AQ371">IF(ISBLANK(Contrato[[#This Row],[DEPENDENCIA ]]),0,IFERROR(_xlfn.XLOOKUP(Contrato[[#This Row],[DEPENDENCIA ]],[1]!PERSONAL_ACTIVO_2024[[#All],[Dependencia]],[1]!PERSONAL_ACTIVO_2024[[#All],[Mail ]],0,0),0))</f>
        <v>0</v>
      </c>
    </row>
    <row r="372" spans="1:43" s="54" customFormat="1" ht="34.5" customHeight="1" x14ac:dyDescent="0.25">
      <c r="A372" s="27">
        <v>641</v>
      </c>
      <c r="B372" s="26">
        <v>284</v>
      </c>
      <c r="C372" s="28" t="s">
        <v>1065</v>
      </c>
      <c r="D372" s="81" t="s">
        <v>123</v>
      </c>
      <c r="E372" s="64" t="s">
        <v>111</v>
      </c>
      <c r="F372" s="114" t="s">
        <v>142</v>
      </c>
      <c r="G372" s="146" t="s">
        <v>1066</v>
      </c>
      <c r="H372" s="130">
        <v>8104231</v>
      </c>
      <c r="I372" s="147">
        <v>9346824</v>
      </c>
      <c r="J372" s="148">
        <v>91332396</v>
      </c>
      <c r="K372" s="69" t="s">
        <v>1067</v>
      </c>
      <c r="L372" s="96" t="s">
        <v>246</v>
      </c>
      <c r="M372" s="97" t="s">
        <v>306</v>
      </c>
      <c r="N372" s="98" cm="1">
        <f t="array" ref="N372">_xlfn.XLOOKUP(Contrato[[#This Row],[SUPERVISOR TITULAR]],[1]!PERSONAL_ACTIVO_2024[[#All],[Nombre completo]],[1]!PERSONAL_ACTIVO_2024[[#All],[Documento identidad]],"",0)</f>
        <v>75075150</v>
      </c>
      <c r="O372" s="97" t="s">
        <v>125</v>
      </c>
      <c r="P372" s="99" t="str" cm="1">
        <f t="array" ref="P372">_xlfn.XLOOKUP(Contrato[[#This Row],[SUPERVISOR SUPLENTE ]],[1]!PERSONAL_ACTIVO_2024[[#All],[Nombre completo]],[1]!PERSONAL_ACTIVO_2024[[#All],[Documento identidad]],"",0)</f>
        <v/>
      </c>
      <c r="Q372" s="159">
        <v>397</v>
      </c>
      <c r="R372" s="42" t="str" cm="1">
        <f t="array" ref="R372">_xlfn.XLOOKUP(Contrato[[#This Row],[CDP]],[1]!DISPONIBILIDADES_2024[[#All],[consecutivo]],[1]!DISPONIBILIDADES_2024[[#All],[fecha_aprobacion]],"",0)</f>
        <v>8/04/2024 14:18</v>
      </c>
      <c r="S372" s="43">
        <f>SUMIF([1]!DISPONIBILIDADES_2024[[#All],[consecutivo]],Contrato[[#This Row],[CDP]],[1]!DISPONIBILIDADES_2024[[#All],[valor_total_rubro]])</f>
        <v>0</v>
      </c>
      <c r="T372" s="44" cm="1">
        <f t="array" ref="T372">_xlfn.XLOOKUP(Contrato[[#This Row],[CONTRATO]]&amp;Contrato[[#This Row],[CDP]],[1]!Corr_Contr_CDP[[#All],[CONTRATO-CDP]],[1]!Corr_Contr_CDP[[#All],[CRP]],_xlfn.XLOOKUP(Contrato[[#This Row],[CDP]],[1]!COMPROMISOS_2024[[#All],[disponibilidad]],[1]!COMPROMISOS_2024[[#All],[consecutivo]],"",0),0)</f>
        <v>3417</v>
      </c>
      <c r="U372" s="45" t="str" cm="1">
        <f t="array" ref="U372">+_xlfn.XLOOKUP(Contrato[[#This Row],[RCP]],[1]!COMPROMISOS_2024[[#All],[consecutivo]],[1]!COMPROMISOS_2024[[#All],[fecha_aprobacion]],"",0)</f>
        <v>26/04/2024 10:50</v>
      </c>
      <c r="V372" s="46">
        <f>SUMIF([1]!COMPROMISOS_2024[[#All],[consecutivo]],Contrato[[#This Row],[RCP]],[1]!COMPROMISOS_2024[[#All],[valor_total]])</f>
        <v>91332396</v>
      </c>
      <c r="W372" s="47">
        <v>45408</v>
      </c>
      <c r="X372" s="47" t="s">
        <v>379</v>
      </c>
      <c r="Y372" s="48">
        <v>45408</v>
      </c>
      <c r="Z372" s="49">
        <v>45657</v>
      </c>
      <c r="AA372" s="123" t="s">
        <v>1068</v>
      </c>
      <c r="AB372" s="81" t="s">
        <v>293</v>
      </c>
      <c r="AC372" s="91"/>
      <c r="AD372" s="103">
        <v>202000004215</v>
      </c>
      <c r="AE372" s="54" t="s">
        <v>75</v>
      </c>
      <c r="AF372" s="55" t="str">
        <f>TEXT(LEFT(Contrato[[#This Row],[CONTRATO]],3),"0")</f>
        <v>284</v>
      </c>
      <c r="AG372" s="55" t="str">
        <f>IF(LEN(Contrato[[#This Row],[Contrato2]])=3,Contrato[[#This Row],[Contrato2]],TEXT(Contrato[[#This Row],[Contrato2]],"000"))</f>
        <v>284</v>
      </c>
      <c r="AH372" s="56">
        <f ca="1">IFERROR(_xlfn.DAYS(Contrato[[#This Row],[Fecha Proyectada liquidación]],TODAY())/30,"")</f>
        <v>2.1333333333333333</v>
      </c>
      <c r="AI372" s="57">
        <f>+Contrato[[#This Row],[FECHA TERMINACIÓN ]]+120</f>
        <v>45777</v>
      </c>
      <c r="AK372" s="59" t="str">
        <f ca="1">IF(Contrato[[#This Row],[FECHA TERMINACIÓN ]]&lt;TODAY(), "Terminado",IF(ISNUMBER(Contrato[[#This Row],[Fecha Real de liquiidación ]]),"Liquidado",IF(Contrato[[#This Row],[FECHA TERMINACIÓN ]]&gt;=TODAY(),"En ejecución","")))</f>
        <v>Terminado</v>
      </c>
      <c r="AL372" s="60">
        <f>SUMIF([1]!COMPROMISOS_2024[[#All],[consecutivo]],Contrato[[#This Row],[RCP]],[1]!COMPROMISOS_2024[[#All],[Total pagado]])</f>
        <v>84979596</v>
      </c>
      <c r="AM372" s="61">
        <f>IFERROR(Contrato[[#This Row],[Pagos]]/Contrato[[#This Row],[VALOR CONTRATO]],0)</f>
        <v>0.9304430817735253</v>
      </c>
      <c r="AN372" s="104">
        <f>+Contrato[[#This Row],[VALOR CONTRATO]]-Contrato[[#This Row],[Pagos]]</f>
        <v>6352800</v>
      </c>
      <c r="AO372" s="54" t="str" cm="1">
        <f t="array" ref="AO372">_xlfn.XLOOKUP(Contrato[[#This Row],[DOCUMENTO ]],[1]!PERSONAL_ACTIVO_2024[[#All],[Documento identidad]],[1]!PERSONAL_ACTIVO_2024[[#All],[Mail ]],0,0)</f>
        <v>anavarro@indeportesantioquia.gov.co</v>
      </c>
      <c r="AP372" s="54" cm="1">
        <f t="array" ref="AP372">_xlfn.XLOOKUP(Contrato[[#This Row],[DOCUMENTO]],[1]!PERSONAL_ACTIVO_2024[[#All],[Documento identidad]],[1]!PERSONAL_ACTIVO_2024[[#All],[Mail ]],0,0)</f>
        <v>0</v>
      </c>
      <c r="AQ372" s="54" cm="1">
        <f t="array" ref="AQ372">IF(ISBLANK(Contrato[[#This Row],[DEPENDENCIA ]]),0,IFERROR(_xlfn.XLOOKUP(Contrato[[#This Row],[DEPENDENCIA ]],[1]!PERSONAL_ACTIVO_2024[[#All],[Dependencia]],[1]!PERSONAL_ACTIVO_2024[[#All],[Mail ]],0,0),0))</f>
        <v>0</v>
      </c>
    </row>
    <row r="373" spans="1:43" s="54" customFormat="1" ht="34.5" customHeight="1" x14ac:dyDescent="0.25">
      <c r="A373" s="27">
        <v>632</v>
      </c>
      <c r="B373" s="26">
        <v>285</v>
      </c>
      <c r="C373" s="28" t="s">
        <v>1069</v>
      </c>
      <c r="D373" s="81" t="s">
        <v>273</v>
      </c>
      <c r="E373" s="64" t="s">
        <v>111</v>
      </c>
      <c r="F373" s="114" t="s">
        <v>133</v>
      </c>
      <c r="G373" s="146" t="s">
        <v>134</v>
      </c>
      <c r="H373" s="130">
        <v>901437957</v>
      </c>
      <c r="I373" s="147" t="s">
        <v>48</v>
      </c>
      <c r="J373" s="148">
        <v>1000000000</v>
      </c>
      <c r="K373" s="54" t="s">
        <v>48</v>
      </c>
      <c r="L373" s="96" t="s">
        <v>50</v>
      </c>
      <c r="M373" s="97" t="s">
        <v>1070</v>
      </c>
      <c r="N373" s="98" t="str" cm="1">
        <f t="array" ref="N373">_xlfn.XLOOKUP(Contrato[[#This Row],[SUPERVISOR TITULAR]],[1]!PERSONAL_ACTIVO_2024[[#All],[Nombre completo]],[1]!PERSONAL_ACTIVO_2024[[#All],[Documento identidad]],"",0)</f>
        <v/>
      </c>
      <c r="O373" s="97" t="s">
        <v>783</v>
      </c>
      <c r="P373" s="99" cm="1">
        <f t="array" ref="P373">_xlfn.XLOOKUP(Contrato[[#This Row],[SUPERVISOR SUPLENTE ]],[1]!PERSONAL_ACTIVO_2024[[#All],[Nombre completo]],[1]!PERSONAL_ACTIVO_2024[[#All],[Documento identidad]],"",0)</f>
        <v>43915464</v>
      </c>
      <c r="Q373" s="159">
        <v>369</v>
      </c>
      <c r="R373" s="42" t="str" cm="1">
        <f t="array" ref="R373">_xlfn.XLOOKUP(Contrato[[#This Row],[CDP]],[1]!DISPONIBILIDADES_2024[[#All],[consecutivo]],[1]!DISPONIBILIDADES_2024[[#All],[fecha_aprobacion]],"",0)</f>
        <v>19/03/2024 15:07</v>
      </c>
      <c r="S373" s="43">
        <f>SUMIF([1]!DISPONIBILIDADES_2024[[#All],[consecutivo]],Contrato[[#This Row],[CDP]],[1]!DISPONIBILIDADES_2024[[#All],[valor_total_rubro]])</f>
        <v>0</v>
      </c>
      <c r="T373" s="44" cm="1">
        <f t="array" ref="T373">_xlfn.XLOOKUP(Contrato[[#This Row],[CONTRATO]]&amp;Contrato[[#This Row],[CDP]],[1]!Corr_Contr_CDP[[#All],[CONTRATO-CDP]],[1]!Corr_Contr_CDP[[#All],[CRP]],_xlfn.XLOOKUP(Contrato[[#This Row],[CDP]],[1]!COMPROMISOS_2024[[#All],[disponibilidad]],[1]!COMPROMISOS_2024[[#All],[consecutivo]],"",0),0)</f>
        <v>2389</v>
      </c>
      <c r="U373" s="45" t="str" cm="1">
        <f t="array" ref="U373">+_xlfn.XLOOKUP(Contrato[[#This Row],[RCP]],[1]!COMPROMISOS_2024[[#All],[consecutivo]],[1]!COMPROMISOS_2024[[#All],[fecha_aprobacion]],"",0)</f>
        <v>15/04/2024 16:05</v>
      </c>
      <c r="V373" s="46">
        <f>SUMIF([1]!COMPROMISOS_2024[[#All],[consecutivo]],Contrato[[#This Row],[RCP]],[1]!COMPROMISOS_2024[[#All],[valor_total]])</f>
        <v>1000000000</v>
      </c>
      <c r="W373" s="47">
        <v>45397</v>
      </c>
      <c r="X373" s="47">
        <v>45397</v>
      </c>
      <c r="Y373" s="48">
        <v>45398</v>
      </c>
      <c r="Z373" s="49">
        <v>45657</v>
      </c>
      <c r="AA373" s="101" t="s">
        <v>1071</v>
      </c>
      <c r="AB373" s="91" t="s">
        <v>1030</v>
      </c>
      <c r="AC373" s="91"/>
      <c r="AD373" s="103">
        <v>202000004216</v>
      </c>
      <c r="AE373" s="54" t="s">
        <v>75</v>
      </c>
      <c r="AF373" s="55" t="str">
        <f>TEXT(LEFT(Contrato[[#This Row],[CONTRATO]],3),"0")</f>
        <v>285</v>
      </c>
      <c r="AG373" s="55" t="str">
        <f>IF(LEN(Contrato[[#This Row],[Contrato2]])=3,Contrato[[#This Row],[Contrato2]],TEXT(Contrato[[#This Row],[Contrato2]],"000"))</f>
        <v>285</v>
      </c>
      <c r="AH373" s="56">
        <f ca="1">IFERROR(_xlfn.DAYS(Contrato[[#This Row],[Fecha Proyectada liquidación]],TODAY())/30,"")</f>
        <v>2.1333333333333333</v>
      </c>
      <c r="AI373" s="57">
        <f>+Contrato[[#This Row],[FECHA TERMINACIÓN ]]+120</f>
        <v>45777</v>
      </c>
      <c r="AK373" s="59" t="str">
        <f ca="1">IF(Contrato[[#This Row],[FECHA TERMINACIÓN ]]&lt;TODAY(), "Terminado",IF(ISNUMBER(Contrato[[#This Row],[Fecha Real de liquiidación ]]),"Liquidado",IF(Contrato[[#This Row],[FECHA TERMINACIÓN ]]&gt;=TODAY(),"En ejecución","")))</f>
        <v>Terminado</v>
      </c>
      <c r="AL373" s="60">
        <f>SUMIF([1]!COMPROMISOS_2024[[#All],[consecutivo]],Contrato[[#This Row],[RCP]],[1]!COMPROMISOS_2024[[#All],[Total pagado]])</f>
        <v>1000000000</v>
      </c>
      <c r="AM373" s="61">
        <f>IFERROR(Contrato[[#This Row],[Pagos]]/Contrato[[#This Row],[VALOR CONTRATO]],0)</f>
        <v>1</v>
      </c>
      <c r="AN373" s="104">
        <f>+Contrato[[#This Row],[VALOR CONTRATO]]-Contrato[[#This Row],[Pagos]]</f>
        <v>0</v>
      </c>
      <c r="AO373" s="54" cm="1">
        <f t="array" ref="AO373">_xlfn.XLOOKUP(Contrato[[#This Row],[DOCUMENTO ]],[1]!PERSONAL_ACTIVO_2024[[#All],[Documento identidad]],[1]!PERSONAL_ACTIVO_2024[[#All],[Mail ]],0,0)</f>
        <v>0</v>
      </c>
      <c r="AP373" s="54" t="str" cm="1">
        <f t="array" ref="AP373">_xlfn.XLOOKUP(Contrato[[#This Row],[DOCUMENTO]],[1]!PERSONAL_ACTIVO_2024[[#All],[Documento identidad]],[1]!PERSONAL_ACTIVO_2024[[#All],[Mail ]],0,0)</f>
        <v>alondonoz@indeportesantioquia.gov.co</v>
      </c>
      <c r="AQ373" s="54" cm="1">
        <f t="array" ref="AQ373">IF(ISBLANK(Contrato[[#This Row],[DEPENDENCIA ]]),0,IFERROR(_xlfn.XLOOKUP(Contrato[[#This Row],[DEPENDENCIA ]],[1]!PERSONAL_ACTIVO_2024[[#All],[Dependencia]],[1]!PERSONAL_ACTIVO_2024[[#All],[Mail ]],0,0),0))</f>
        <v>0</v>
      </c>
    </row>
    <row r="374" spans="1:43" s="54" customFormat="1" ht="34.5" customHeight="1" x14ac:dyDescent="0.25">
      <c r="A374" s="54">
        <v>1231</v>
      </c>
      <c r="B374" s="26">
        <v>285</v>
      </c>
      <c r="C374" s="28" t="s">
        <v>1072</v>
      </c>
      <c r="D374" s="81" t="s">
        <v>273</v>
      </c>
      <c r="E374" s="105" t="s">
        <v>117</v>
      </c>
      <c r="F374" s="114" t="s">
        <v>133</v>
      </c>
      <c r="G374" s="146" t="s">
        <v>134</v>
      </c>
      <c r="H374" s="130">
        <v>901437957</v>
      </c>
      <c r="I374" s="147" t="s">
        <v>48</v>
      </c>
      <c r="J374" s="148">
        <v>500000000</v>
      </c>
      <c r="K374" s="54" t="s">
        <v>48</v>
      </c>
      <c r="L374" s="96" t="s">
        <v>1019</v>
      </c>
      <c r="M374" s="97" t="s">
        <v>1070</v>
      </c>
      <c r="N374" s="98" t="str" cm="1">
        <f t="array" ref="N374">_xlfn.XLOOKUP(Contrato[[#This Row],[SUPERVISOR TITULAR]],[1]!PERSONAL_ACTIVO_2024[[#All],[Nombre completo]],[1]!PERSONAL_ACTIVO_2024[[#All],[Documento identidad]],"",0)</f>
        <v/>
      </c>
      <c r="O374" s="97" t="s">
        <v>783</v>
      </c>
      <c r="P374" s="99" cm="1">
        <f t="array" ref="P374">_xlfn.XLOOKUP(Contrato[[#This Row],[SUPERVISOR SUPLENTE ]],[1]!PERSONAL_ACTIVO_2024[[#All],[Nombre completo]],[1]!PERSONAL_ACTIVO_2024[[#All],[Documento identidad]],"",0)</f>
        <v>43915464</v>
      </c>
      <c r="Q374" s="159">
        <v>1051</v>
      </c>
      <c r="R374" s="42" t="str" cm="1">
        <f t="array" ref="R374">_xlfn.XLOOKUP(Contrato[[#This Row],[CDP]],[1]!DISPONIBILIDADES_2024[[#All],[consecutivo]],[1]!DISPONIBILIDADES_2024[[#All],[fecha_aprobacion]],"",0)</f>
        <v>9/10/2024 14:41</v>
      </c>
      <c r="S374" s="43">
        <f>SUMIF([1]!DISPONIBILIDADES_2024[[#All],[consecutivo]],Contrato[[#This Row],[CDP]],[1]!DISPONIBILIDADES_2024[[#All],[valor_total_rubro]])</f>
        <v>0</v>
      </c>
      <c r="T374" s="44" cm="1">
        <f t="array" ref="T374">_xlfn.XLOOKUP(Contrato[[#This Row],[CONTRATO]]&amp;Contrato[[#This Row],[CDP]],[1]!Corr_Contr_CDP[[#All],[CONTRATO-CDP]],[1]!Corr_Contr_CDP[[#All],[CRP]],_xlfn.XLOOKUP(Contrato[[#This Row],[CDP]],[1]!COMPROMISOS_2024[[#All],[disponibilidad]],[1]!COMPROMISOS_2024[[#All],[consecutivo]],"",0),0)</f>
        <v>11127</v>
      </c>
      <c r="U374" s="45" t="str" cm="1">
        <f t="array" ref="U374">+_xlfn.XLOOKUP(Contrato[[#This Row],[RCP]],[1]!COMPROMISOS_2024[[#All],[consecutivo]],[1]!COMPROMISOS_2024[[#All],[fecha_aprobacion]],"",0)</f>
        <v>25/10/2024 18:15</v>
      </c>
      <c r="V374" s="46">
        <f>SUMIF([1]!COMPROMISOS_2024[[#All],[consecutivo]],Contrato[[#This Row],[RCP]],[1]!COMPROMISOS_2024[[#All],[valor_total]])</f>
        <v>500000000</v>
      </c>
      <c r="W374" s="47">
        <v>45590</v>
      </c>
      <c r="X374" s="47">
        <v>45591</v>
      </c>
      <c r="Y374" s="48">
        <v>45398</v>
      </c>
      <c r="Z374" s="49">
        <v>45657</v>
      </c>
      <c r="AA374" s="101"/>
      <c r="AB374" s="91" t="s">
        <v>48</v>
      </c>
      <c r="AC374" s="30"/>
      <c r="AD374" s="103"/>
      <c r="AF374" s="55" t="str">
        <f>TEXT(LEFT(Contrato[[#This Row],[CONTRATO]],3),"0")</f>
        <v>285</v>
      </c>
      <c r="AG374" s="55" t="str">
        <f>IF(LEN(Contrato[[#This Row],[Contrato2]])=3,Contrato[[#This Row],[Contrato2]],TEXT(Contrato[[#This Row],[Contrato2]],"000"))</f>
        <v>285</v>
      </c>
      <c r="AH374" s="56">
        <f ca="1">IFERROR(_xlfn.DAYS(Contrato[[#This Row],[Fecha Proyectada liquidación]],TODAY())/30,"")</f>
        <v>2.1333333333333333</v>
      </c>
      <c r="AI374" s="57">
        <f>+Contrato[[#This Row],[FECHA TERMINACIÓN ]]+120</f>
        <v>45777</v>
      </c>
      <c r="AK374" s="59" t="str">
        <f ca="1">IF(Contrato[[#This Row],[FECHA TERMINACIÓN ]]&lt;TODAY(), "Terminado",IF(ISNUMBER(Contrato[[#This Row],[Fecha Real de liquiidación ]]),"Liquidado",IF(Contrato[[#This Row],[FECHA TERMINACIÓN ]]&gt;=TODAY(),"En ejecución","")))</f>
        <v>Terminado</v>
      </c>
      <c r="AL374" s="60">
        <f>SUMIF([1]!COMPROMISOS_2024[[#All],[consecutivo]],Contrato[[#This Row],[RCP]],[1]!COMPROMISOS_2024[[#All],[Total pagado]])</f>
        <v>43462381</v>
      </c>
      <c r="AM374" s="61">
        <f>IFERROR(Contrato[[#This Row],[Pagos]]/Contrato[[#This Row],[VALOR CONTRATO]],0)</f>
        <v>8.6924762000000003E-2</v>
      </c>
      <c r="AN374" s="104">
        <f>+Contrato[[#This Row],[VALOR CONTRATO]]-Contrato[[#This Row],[Pagos]]</f>
        <v>456537619</v>
      </c>
      <c r="AO374" s="54" cm="1">
        <f t="array" ref="AO374">_xlfn.XLOOKUP(Contrato[[#This Row],[DOCUMENTO ]],[1]!PERSONAL_ACTIVO_2024[[#All],[Documento identidad]],[1]!PERSONAL_ACTIVO_2024[[#All],[Mail ]],0,0)</f>
        <v>0</v>
      </c>
      <c r="AP374" s="54" t="str" cm="1">
        <f t="array" ref="AP374">_xlfn.XLOOKUP(Contrato[[#This Row],[DOCUMENTO]],[1]!PERSONAL_ACTIVO_2024[[#All],[Documento identidad]],[1]!PERSONAL_ACTIVO_2024[[#All],[Mail ]],0,0)</f>
        <v>alondonoz@indeportesantioquia.gov.co</v>
      </c>
      <c r="AQ374" s="54" cm="1">
        <f t="array" ref="AQ374">IF(ISBLANK(Contrato[[#This Row],[DEPENDENCIA ]]),0,IFERROR(_xlfn.XLOOKUP(Contrato[[#This Row],[DEPENDENCIA ]],[1]!PERSONAL_ACTIVO_2024[[#All],[Dependencia]],[1]!PERSONAL_ACTIVO_2024[[#All],[Mail ]],0,0),0))</f>
        <v>0</v>
      </c>
    </row>
    <row r="375" spans="1:43" s="54" customFormat="1" ht="34.5" customHeight="1" x14ac:dyDescent="0.25">
      <c r="A375" s="27">
        <v>645</v>
      </c>
      <c r="B375" s="26">
        <v>286</v>
      </c>
      <c r="C375" s="28" t="s">
        <v>1073</v>
      </c>
      <c r="D375" s="81" t="s">
        <v>123</v>
      </c>
      <c r="E375" s="64" t="s">
        <v>111</v>
      </c>
      <c r="F375" s="114" t="s">
        <v>142</v>
      </c>
      <c r="G375" s="146" t="s">
        <v>1074</v>
      </c>
      <c r="H375" s="130">
        <v>1039453965</v>
      </c>
      <c r="I375" s="147">
        <v>9346824</v>
      </c>
      <c r="J375" s="148">
        <v>76332396</v>
      </c>
      <c r="K375" s="54" t="s">
        <v>48</v>
      </c>
      <c r="L375" s="96" t="s">
        <v>246</v>
      </c>
      <c r="M375" s="97" t="s">
        <v>217</v>
      </c>
      <c r="N375" s="98" t="str" cm="1">
        <f t="array" ref="N375">_xlfn.XLOOKUP(Contrato[[#This Row],[SUPERVISOR TITULAR]],[1]!PERSONAL_ACTIVO_2024[[#All],[Nombre completo]],[1]!PERSONAL_ACTIVO_2024[[#All],[Documento identidad]],"",0)</f>
        <v/>
      </c>
      <c r="O375" s="97" t="s">
        <v>218</v>
      </c>
      <c r="P375" s="99" cm="1">
        <f t="array" ref="P375">_xlfn.XLOOKUP(Contrato[[#This Row],[SUPERVISOR SUPLENTE ]],[1]!PERSONAL_ACTIVO_2024[[#All],[Nombre completo]],[1]!PERSONAL_ACTIVO_2024[[#All],[Documento identidad]],"",0)</f>
        <v>98556206</v>
      </c>
      <c r="Q375" s="159">
        <v>412</v>
      </c>
      <c r="R375" s="42" t="str" cm="1">
        <f t="array" ref="R375">_xlfn.XLOOKUP(Contrato[[#This Row],[CDP]],[1]!DISPONIBILIDADES_2024[[#All],[consecutivo]],[1]!DISPONIBILIDADES_2024[[#All],[fecha_aprobacion]],"",0)</f>
        <v>10/04/2024 15:22</v>
      </c>
      <c r="S375" s="43">
        <f>SUMIF([1]!DISPONIBILIDADES_2024[[#All],[consecutivo]],Contrato[[#This Row],[CDP]],[1]!DISPONIBILIDADES_2024[[#All],[valor_total_rubro]])</f>
        <v>0</v>
      </c>
      <c r="T375" s="44" cm="1">
        <f t="array" ref="T375">_xlfn.XLOOKUP(Contrato[[#This Row],[CONTRATO]]&amp;Contrato[[#This Row],[CDP]],[1]!Corr_Contr_CDP[[#All],[CONTRATO-CDP]],[1]!Corr_Contr_CDP[[#All],[CRP]],_xlfn.XLOOKUP(Contrato[[#This Row],[CDP]],[1]!COMPROMISOS_2024[[#All],[disponibilidad]],[1]!COMPROMISOS_2024[[#All],[consecutivo]],"",0),0)</f>
        <v>3418</v>
      </c>
      <c r="U375" s="45" t="str" cm="1">
        <f t="array" ref="U375">+_xlfn.XLOOKUP(Contrato[[#This Row],[RCP]],[1]!COMPROMISOS_2024[[#All],[consecutivo]],[1]!COMPROMISOS_2024[[#All],[fecha_aprobacion]],"",0)</f>
        <v>26/04/2024 11:04</v>
      </c>
      <c r="V375" s="46">
        <f>SUMIF([1]!COMPROMISOS_2024[[#All],[consecutivo]],Contrato[[#This Row],[RCP]],[1]!COMPROMISOS_2024[[#All],[valor_total]])</f>
        <v>76332396</v>
      </c>
      <c r="W375" s="47">
        <v>45408</v>
      </c>
      <c r="X375" s="47" t="s">
        <v>379</v>
      </c>
      <c r="Y375" s="48">
        <v>45408</v>
      </c>
      <c r="Z375" s="49">
        <v>45657</v>
      </c>
      <c r="AA375" s="123" t="s">
        <v>1075</v>
      </c>
      <c r="AB375" s="81" t="s">
        <v>1076</v>
      </c>
      <c r="AC375" s="91"/>
      <c r="AD375" s="221">
        <v>202000004217</v>
      </c>
      <c r="AE375" s="54" t="s">
        <v>75</v>
      </c>
      <c r="AF375" s="55" t="str">
        <f>TEXT(LEFT(Contrato[[#This Row],[CONTRATO]],3),"0")</f>
        <v>286</v>
      </c>
      <c r="AG375" s="55" t="str">
        <f>IF(LEN(Contrato[[#This Row],[Contrato2]])=3,Contrato[[#This Row],[Contrato2]],TEXT(Contrato[[#This Row],[Contrato2]],"000"))</f>
        <v>286</v>
      </c>
      <c r="AH375" s="56">
        <f ca="1">IFERROR(_xlfn.DAYS(Contrato[[#This Row],[Fecha Proyectada liquidación]],TODAY())/30,"")</f>
        <v>2.1333333333333333</v>
      </c>
      <c r="AI375" s="57">
        <f>+Contrato[[#This Row],[FECHA TERMINACIÓN ]]+120</f>
        <v>45777</v>
      </c>
      <c r="AK375" s="59" t="str">
        <f ca="1">IF(Contrato[[#This Row],[FECHA TERMINACIÓN ]]&lt;TODAY(), "Terminado",IF(ISNUMBER(Contrato[[#This Row],[Fecha Real de liquiidación ]]),"Liquidado",IF(Contrato[[#This Row],[FECHA TERMINACIÓN ]]&gt;=TODAY(),"En ejecución","")))</f>
        <v>Terminado</v>
      </c>
      <c r="AL375" s="60">
        <f>SUMIF([1]!COMPROMISOS_2024[[#All],[consecutivo]],Contrato[[#This Row],[RCP]],[1]!COMPROMISOS_2024[[#All],[Total pagado]])</f>
        <v>76332396</v>
      </c>
      <c r="AM375" s="61">
        <f>IFERROR(Contrato[[#This Row],[Pagos]]/Contrato[[#This Row],[VALOR CONTRATO]],0)</f>
        <v>1</v>
      </c>
      <c r="AN375" s="104">
        <f>+Contrato[[#This Row],[VALOR CONTRATO]]-Contrato[[#This Row],[Pagos]]</f>
        <v>0</v>
      </c>
      <c r="AO375" s="54" cm="1">
        <f t="array" ref="AO375">_xlfn.XLOOKUP(Contrato[[#This Row],[DOCUMENTO ]],[1]!PERSONAL_ACTIVO_2024[[#All],[Documento identidad]],[1]!PERSONAL_ACTIVO_2024[[#All],[Mail ]],0,0)</f>
        <v>0</v>
      </c>
      <c r="AP375" s="54" t="str" cm="1">
        <f t="array" ref="AP375">_xlfn.XLOOKUP(Contrato[[#This Row],[DOCUMENTO]],[1]!PERSONAL_ACTIVO_2024[[#All],[Documento identidad]],[1]!PERSONAL_ACTIVO_2024[[#All],[Mail ]],0,0)</f>
        <v>ahiguitae@indeportesantioquia.gov.co</v>
      </c>
      <c r="AQ375" s="54" cm="1">
        <f t="array" ref="AQ375">IF(ISBLANK(Contrato[[#This Row],[DEPENDENCIA ]]),0,IFERROR(_xlfn.XLOOKUP(Contrato[[#This Row],[DEPENDENCIA ]],[1]!PERSONAL_ACTIVO_2024[[#All],[Dependencia]],[1]!PERSONAL_ACTIVO_2024[[#All],[Mail ]],0,0),0))</f>
        <v>0</v>
      </c>
    </row>
    <row r="376" spans="1:43" s="54" customFormat="1" ht="34.5" customHeight="1" x14ac:dyDescent="0.25">
      <c r="A376" s="27" t="s">
        <v>48</v>
      </c>
      <c r="B376" s="26">
        <v>287</v>
      </c>
      <c r="C376" s="28" t="s">
        <v>1077</v>
      </c>
      <c r="D376" s="81" t="s">
        <v>98</v>
      </c>
      <c r="E376" s="92" t="s">
        <v>609</v>
      </c>
      <c r="F376" s="114" t="s">
        <v>142</v>
      </c>
      <c r="G376" s="146" t="s">
        <v>1078</v>
      </c>
      <c r="H376" s="130">
        <v>1017222456</v>
      </c>
      <c r="I376" s="147">
        <v>6879081</v>
      </c>
      <c r="J376" s="148">
        <v>69851270</v>
      </c>
      <c r="K376" s="69" t="s">
        <v>609</v>
      </c>
      <c r="L376" s="96" t="s">
        <v>48</v>
      </c>
      <c r="M376" s="97"/>
      <c r="N376" s="98" t="str" cm="1">
        <f t="array" ref="N376">_xlfn.XLOOKUP(Contrato[[#This Row],[SUPERVISOR TITULAR]],[1]!PERSONAL_ACTIVO_2024[[#All],[Nombre completo]],[1]!PERSONAL_ACTIVO_2024[[#All],[Documento identidad]],"",0)</f>
        <v/>
      </c>
      <c r="O376" s="97"/>
      <c r="P376" s="99" t="str" cm="1">
        <f t="array" ref="P376">_xlfn.XLOOKUP(Contrato[[#This Row],[SUPERVISOR SUPLENTE ]],[1]!PERSONAL_ACTIVO_2024[[#All],[Nombre completo]],[1]!PERSONAL_ACTIVO_2024[[#All],[Documento identidad]],"",0)</f>
        <v/>
      </c>
      <c r="Q376" s="159"/>
      <c r="R376" s="42" cm="1">
        <f t="array" ref="R376">_xlfn.XLOOKUP(Contrato[[#This Row],[CDP]],[1]!DISPONIBILIDADES_2024[[#All],[consecutivo]],[1]!DISPONIBILIDADES_2024[[#All],[fecha_aprobacion]],"",0)</f>
        <v>0</v>
      </c>
      <c r="S376" s="43">
        <f>SUMIF([1]!DISPONIBILIDADES_2024[[#All],[consecutivo]],Contrato[[#This Row],[CDP]],[1]!DISPONIBILIDADES_2024[[#All],[valor_total_rubro]])</f>
        <v>0</v>
      </c>
      <c r="T376" s="44" t="str" cm="1">
        <f t="array" ref="T376">_xlfn.XLOOKUP(Contrato[[#This Row],[CONTRATO]]&amp;Contrato[[#This Row],[CDP]],[1]!Corr_Contr_CDP[[#All],[CONTRATO-CDP]],[1]!Corr_Contr_CDP[[#All],[CRP]],_xlfn.XLOOKUP(Contrato[[#This Row],[CDP]],[1]!COMPROMISOS_2024[[#All],[disponibilidad]],[1]!COMPROMISOS_2024[[#All],[consecutivo]],"",0),0)</f>
        <v/>
      </c>
      <c r="U376" s="45" t="str" cm="1">
        <f t="array" ref="U376">+_xlfn.XLOOKUP(Contrato[[#This Row],[RCP]],[1]!COMPROMISOS_2024[[#All],[consecutivo]],[1]!COMPROMISOS_2024[[#All],[fecha_aprobacion]],"",0)</f>
        <v/>
      </c>
      <c r="V376" s="46">
        <f>SUMIF([1]!COMPROMISOS_2024[[#All],[consecutivo]],Contrato[[#This Row],[RCP]],[1]!COMPROMISOS_2024[[#All],[valor_total]])</f>
        <v>0</v>
      </c>
      <c r="W376" s="47"/>
      <c r="X376" s="47"/>
      <c r="Y376" s="48" t="str">
        <f>+LEFT(_xlfn.XLOOKUP(Contrato[[#This Row],[CONTRATO3DIG]],[1]SECOP_II!AE:AE,[1]SECOP_II!F:F,"",0),10)</f>
        <v/>
      </c>
      <c r="Z376" s="49"/>
      <c r="AA376" s="101"/>
      <c r="AB376" s="81" t="s">
        <v>698</v>
      </c>
      <c r="AC376" s="91"/>
      <c r="AD376" s="221"/>
      <c r="AF376" s="55" t="str">
        <f>TEXT(LEFT(Contrato[[#This Row],[CONTRATO]],3),"0")</f>
        <v>287</v>
      </c>
      <c r="AG376" s="55" t="str">
        <f>IF(LEN(Contrato[[#This Row],[Contrato2]])=3,Contrato[[#This Row],[Contrato2]],TEXT(Contrato[[#This Row],[Contrato2]],"000"))</f>
        <v>287</v>
      </c>
      <c r="AH376" s="56">
        <f ca="1">IFERROR(_xlfn.DAYS(Contrato[[#This Row],[Fecha Proyectada liquidación]],TODAY())/30,"")</f>
        <v>-1519.7666666666667</v>
      </c>
      <c r="AI376" s="57">
        <f>+Contrato[[#This Row],[FECHA TERMINACIÓN ]]+120</f>
        <v>120</v>
      </c>
      <c r="AK376" s="59" t="str">
        <f ca="1">IF(Contrato[[#This Row],[FECHA TERMINACIÓN ]]&lt;TODAY(), "Terminado",IF(ISNUMBER(Contrato[[#This Row],[Fecha Real de liquiidación ]]),"Liquidado",IF(Contrato[[#This Row],[FECHA TERMINACIÓN ]]&gt;=TODAY(),"En ejecución","")))</f>
        <v>Terminado</v>
      </c>
      <c r="AL376" s="60">
        <f>SUMIF([1]!COMPROMISOS_2024[[#All],[consecutivo]],Contrato[[#This Row],[RCP]],[1]!COMPROMISOS_2024[[#All],[Total pagado]])</f>
        <v>0</v>
      </c>
      <c r="AM376" s="61">
        <f>IFERROR(Contrato[[#This Row],[Pagos]]/Contrato[[#This Row],[VALOR CONTRATO]],0)</f>
        <v>0</v>
      </c>
      <c r="AN376" s="104">
        <f>+Contrato[[#This Row],[VALOR CONTRATO]]-Contrato[[#This Row],[Pagos]]</f>
        <v>69851270</v>
      </c>
      <c r="AO376" s="54" cm="1">
        <f t="array" ref="AO376">_xlfn.XLOOKUP(Contrato[[#This Row],[DOCUMENTO ]],[1]!PERSONAL_ACTIVO_2024[[#All],[Documento identidad]],[1]!PERSONAL_ACTIVO_2024[[#All],[Mail ]],0,0)</f>
        <v>0</v>
      </c>
      <c r="AP376" s="54" cm="1">
        <f t="array" ref="AP376">_xlfn.XLOOKUP(Contrato[[#This Row],[DOCUMENTO]],[1]!PERSONAL_ACTIVO_2024[[#All],[Documento identidad]],[1]!PERSONAL_ACTIVO_2024[[#All],[Mail ]],0,0)</f>
        <v>0</v>
      </c>
      <c r="AQ376" s="54" cm="1">
        <f t="array" ref="AQ376">IF(ISBLANK(Contrato[[#This Row],[DEPENDENCIA ]]),0,IFERROR(_xlfn.XLOOKUP(Contrato[[#This Row],[DEPENDENCIA ]],[1]!PERSONAL_ACTIVO_2024[[#All],[Dependencia]],[1]!PERSONAL_ACTIVO_2024[[#All],[Mail ]],0,0),0))</f>
        <v>0</v>
      </c>
    </row>
    <row r="377" spans="1:43" s="27" customFormat="1" ht="34.5" customHeight="1" x14ac:dyDescent="0.25">
      <c r="A377" s="27">
        <v>125</v>
      </c>
      <c r="B377" s="26">
        <v>288</v>
      </c>
      <c r="C377" s="28" t="s">
        <v>1079</v>
      </c>
      <c r="D377" s="81" t="s">
        <v>123</v>
      </c>
      <c r="E377" s="64" t="s">
        <v>111</v>
      </c>
      <c r="F377" s="114" t="s">
        <v>920</v>
      </c>
      <c r="G377" s="146" t="s">
        <v>1080</v>
      </c>
      <c r="H377" s="130">
        <v>890906266</v>
      </c>
      <c r="I377" s="147" t="s">
        <v>48</v>
      </c>
      <c r="J377" s="148">
        <v>450000000</v>
      </c>
      <c r="K377" s="54" t="s">
        <v>48</v>
      </c>
      <c r="L377" s="96" t="s">
        <v>1039</v>
      </c>
      <c r="M377" s="97" t="s">
        <v>125</v>
      </c>
      <c r="N377" s="98" t="str" cm="1">
        <f t="array" ref="N377">_xlfn.XLOOKUP(Contrato[[#This Row],[SUPERVISOR TITULAR]],[1]!PERSONAL_ACTIVO_2024[[#All],[Nombre completo]],[1]!PERSONAL_ACTIVO_2024[[#All],[Documento identidad]],"",0)</f>
        <v/>
      </c>
      <c r="O377" s="97" t="s">
        <v>306</v>
      </c>
      <c r="P377" s="99" cm="1">
        <f t="array" ref="P377">_xlfn.XLOOKUP(Contrato[[#This Row],[SUPERVISOR SUPLENTE ]],[1]!PERSONAL_ACTIVO_2024[[#All],[Nombre completo]],[1]!PERSONAL_ACTIVO_2024[[#All],[Documento identidad]],"",0)</f>
        <v>75075150</v>
      </c>
      <c r="Q377" s="159">
        <v>388</v>
      </c>
      <c r="R377" s="42" t="str" cm="1">
        <f t="array" ref="R377">_xlfn.XLOOKUP(Contrato[[#This Row],[CDP]],[1]!DISPONIBILIDADES_2024[[#All],[consecutivo]],[1]!DISPONIBILIDADES_2024[[#All],[fecha_aprobacion]],"",0)</f>
        <v>3/04/2024 17:26</v>
      </c>
      <c r="S377" s="43">
        <f>SUMIF([1]!DISPONIBILIDADES_2024[[#All],[consecutivo]],Contrato[[#This Row],[CDP]],[1]!DISPONIBILIDADES_2024[[#All],[valor_total_rubro]])</f>
        <v>0</v>
      </c>
      <c r="T377" s="44" cm="1">
        <f t="array" ref="T377">_xlfn.XLOOKUP(Contrato[[#This Row],[CONTRATO]]&amp;Contrato[[#This Row],[CDP]],[1]!Corr_Contr_CDP[[#All],[CONTRATO-CDP]],[1]!Corr_Contr_CDP[[#All],[CRP]],_xlfn.XLOOKUP(Contrato[[#This Row],[CDP]],[1]!COMPROMISOS_2024[[#All],[disponibilidad]],[1]!COMPROMISOS_2024[[#All],[consecutivo]],"",0),0)</f>
        <v>2915</v>
      </c>
      <c r="U377" s="45" t="str" cm="1">
        <f t="array" ref="U377">+_xlfn.XLOOKUP(Contrato[[#This Row],[RCP]],[1]!COMPROMISOS_2024[[#All],[consecutivo]],[1]!COMPROMISOS_2024[[#All],[fecha_aprobacion]],"",0)</f>
        <v>16/04/2024 17:24</v>
      </c>
      <c r="V377" s="46">
        <f>SUMIF([1]!COMPROMISOS_2024[[#All],[consecutivo]],Contrato[[#This Row],[RCP]],[1]!COMPROMISOS_2024[[#All],[valor_total]])</f>
        <v>450000000</v>
      </c>
      <c r="W377" s="47">
        <v>45398</v>
      </c>
      <c r="X377" s="47">
        <v>45398</v>
      </c>
      <c r="Y377" s="48">
        <v>45399</v>
      </c>
      <c r="Z377" s="49">
        <v>45581</v>
      </c>
      <c r="AA377" s="123" t="s">
        <v>1081</v>
      </c>
      <c r="AB377" s="91" t="s">
        <v>293</v>
      </c>
      <c r="AC377" s="91"/>
      <c r="AD377" s="103">
        <v>202000004218</v>
      </c>
      <c r="AE377" s="54" t="s">
        <v>75</v>
      </c>
      <c r="AF377" s="55" t="str">
        <f>TEXT(LEFT(Contrato[[#This Row],[CONTRATO]],3),"0")</f>
        <v>288</v>
      </c>
      <c r="AG377" s="55" t="str">
        <f>IF(LEN(Contrato[[#This Row],[Contrato2]])=3,Contrato[[#This Row],[Contrato2]],TEXT(Contrato[[#This Row],[Contrato2]],"000"))</f>
        <v>288</v>
      </c>
      <c r="AH377" s="56">
        <f ca="1">IFERROR(_xlfn.DAYS(Contrato[[#This Row],[Fecha Proyectada liquidación]],TODAY())/30,"")</f>
        <v>-0.4</v>
      </c>
      <c r="AI377" s="57">
        <f>+Contrato[[#This Row],[FECHA TERMINACIÓN ]]+120</f>
        <v>45701</v>
      </c>
      <c r="AK377" s="59" t="str">
        <f ca="1">IF(Contrato[[#This Row],[FECHA TERMINACIÓN ]]&lt;TODAY(), "Terminado",IF(ISNUMBER(Contrato[[#This Row],[Fecha Real de liquiidación ]]),"Liquidado",IF(Contrato[[#This Row],[FECHA TERMINACIÓN ]]&gt;=TODAY(),"En ejecución","")))</f>
        <v>Terminado</v>
      </c>
      <c r="AL377" s="60">
        <f>SUMIF([1]!COMPROMISOS_2024[[#All],[consecutivo]],Contrato[[#This Row],[RCP]],[1]!COMPROMISOS_2024[[#All],[Total pagado]])</f>
        <v>450000000</v>
      </c>
      <c r="AM377" s="61">
        <f>IFERROR(Contrato[[#This Row],[Pagos]]/Contrato[[#This Row],[VALOR CONTRATO]],0)</f>
        <v>1</v>
      </c>
      <c r="AN377" s="252">
        <f>+Contrato[[#This Row],[VALOR CONTRATO]]-Contrato[[#This Row],[Pagos]]</f>
        <v>0</v>
      </c>
      <c r="AO377" s="27" cm="1">
        <f t="array" ref="AO377">_xlfn.XLOOKUP(Contrato[[#This Row],[DOCUMENTO ]],[1]!PERSONAL_ACTIVO_2024[[#All],[Documento identidad]],[1]!PERSONAL_ACTIVO_2024[[#All],[Mail ]],0,0)</f>
        <v>0</v>
      </c>
      <c r="AP377" s="27" t="str" cm="1">
        <f t="array" ref="AP377">_xlfn.XLOOKUP(Contrato[[#This Row],[DOCUMENTO]],[1]!PERSONAL_ACTIVO_2024[[#All],[Documento identidad]],[1]!PERSONAL_ACTIVO_2024[[#All],[Mail ]],0,0)</f>
        <v>anavarro@indeportesantioquia.gov.co</v>
      </c>
      <c r="AQ377" s="27" cm="1">
        <f t="array" ref="AQ377">IF(ISBLANK(Contrato[[#This Row],[DEPENDENCIA ]]),0,IFERROR(_xlfn.XLOOKUP(Contrato[[#This Row],[DEPENDENCIA ]],[1]!PERSONAL_ACTIVO_2024[[#All],[Dependencia]],[1]!PERSONAL_ACTIVO_2024[[#All],[Mail ]],0,0),0))</f>
        <v>0</v>
      </c>
    </row>
    <row r="378" spans="1:43" s="27" customFormat="1" ht="34.5" customHeight="1" x14ac:dyDescent="0.25">
      <c r="A378" s="27">
        <v>1023</v>
      </c>
      <c r="B378" s="26">
        <v>288</v>
      </c>
      <c r="C378" s="28" t="s">
        <v>1082</v>
      </c>
      <c r="D378" s="81" t="s">
        <v>123</v>
      </c>
      <c r="E378" s="64" t="s">
        <v>117</v>
      </c>
      <c r="F378" s="114" t="s">
        <v>920</v>
      </c>
      <c r="G378" s="146" t="s">
        <v>1080</v>
      </c>
      <c r="H378" s="130">
        <v>890906266</v>
      </c>
      <c r="I378" s="147" t="s">
        <v>48</v>
      </c>
      <c r="J378" s="148">
        <v>217074515</v>
      </c>
      <c r="K378" s="54"/>
      <c r="L378" s="96" t="s">
        <v>775</v>
      </c>
      <c r="M378" s="97" t="s">
        <v>125</v>
      </c>
      <c r="N378" s="98" t="str" cm="1">
        <f t="array" ref="N378">_xlfn.XLOOKUP(Contrato[[#This Row],[SUPERVISOR TITULAR]],[1]!PERSONAL_ACTIVO_2024[[#All],[Nombre completo]],[1]!PERSONAL_ACTIVO_2024[[#All],[Documento identidad]],"",0)</f>
        <v/>
      </c>
      <c r="O378" s="97" t="s">
        <v>306</v>
      </c>
      <c r="P378" s="99" cm="1">
        <f t="array" ref="P378">_xlfn.XLOOKUP(Contrato[[#This Row],[SUPERVISOR SUPLENTE ]],[1]!PERSONAL_ACTIVO_2024[[#All],[Nombre completo]],[1]!PERSONAL_ACTIVO_2024[[#All],[Documento identidad]],"",0)</f>
        <v>75075150</v>
      </c>
      <c r="Q378" s="159">
        <v>1035</v>
      </c>
      <c r="R378" s="42" t="str" cm="1">
        <f t="array" ref="R378">_xlfn.XLOOKUP(Contrato[[#This Row],[CDP]],[1]!DISPONIBILIDADES_2024[[#All],[consecutivo]],[1]!DISPONIBILIDADES_2024[[#All],[fecha_aprobacion]],"",0)</f>
        <v>3/10/2024 12:06</v>
      </c>
      <c r="S378" s="43">
        <f>SUMIF([1]!DISPONIBILIDADES_2024[[#All],[consecutivo]],Contrato[[#This Row],[CDP]],[1]!DISPONIBILIDADES_2024[[#All],[valor_total_rubro]])</f>
        <v>0</v>
      </c>
      <c r="T378" s="44" cm="1">
        <f t="array" ref="T378">_xlfn.XLOOKUP(Contrato[[#This Row],[CONTRATO]]&amp;Contrato[[#This Row],[CDP]],[1]!Corr_Contr_CDP[[#All],[CONTRATO-CDP]],[1]!Corr_Contr_CDP[[#All],[CRP]],_xlfn.XLOOKUP(Contrato[[#This Row],[CDP]],[1]!COMPROMISOS_2024[[#All],[disponibilidad]],[1]!COMPROMISOS_2024[[#All],[consecutivo]],"",0),0)</f>
        <v>10411</v>
      </c>
      <c r="U378" s="45" t="str" cm="1">
        <f t="array" ref="U378">+_xlfn.XLOOKUP(Contrato[[#This Row],[RCP]],[1]!COMPROMISOS_2024[[#All],[consecutivo]],[1]!COMPROMISOS_2024[[#All],[fecha_aprobacion]],"",0)</f>
        <v>16/10/2024 17:01</v>
      </c>
      <c r="V378" s="46">
        <f>SUMIF([1]!COMPROMISOS_2024[[#All],[consecutivo]],Contrato[[#This Row],[RCP]],[1]!COMPROMISOS_2024[[#All],[valor_total]])</f>
        <v>217074515</v>
      </c>
      <c r="W378" s="47">
        <v>45581</v>
      </c>
      <c r="X378" s="47">
        <v>45586</v>
      </c>
      <c r="Y378" s="48">
        <v>45582</v>
      </c>
      <c r="Z378" s="49">
        <v>45657</v>
      </c>
      <c r="AA378" s="123"/>
      <c r="AB378" s="91" t="s">
        <v>918</v>
      </c>
      <c r="AC378" s="91"/>
      <c r="AD378" s="103">
        <v>202000004218</v>
      </c>
      <c r="AE378" s="54" t="s">
        <v>75</v>
      </c>
      <c r="AF378" s="55" t="str">
        <f>TEXT(LEFT(Contrato[[#This Row],[CONTRATO]],3),"0")</f>
        <v>288</v>
      </c>
      <c r="AG378" s="55" t="str">
        <f>IF(LEN(Contrato[[#This Row],[Contrato2]])=3,Contrato[[#This Row],[Contrato2]],TEXT(Contrato[[#This Row],[Contrato2]],"000"))</f>
        <v>288</v>
      </c>
      <c r="AH378" s="56">
        <f ca="1">IFERROR(_xlfn.DAYS(Contrato[[#This Row],[Fecha Proyectada liquidación]],TODAY())/30,"")</f>
        <v>2.1333333333333333</v>
      </c>
      <c r="AI378" s="57">
        <f>+Contrato[[#This Row],[FECHA TERMINACIÓN ]]+120</f>
        <v>45777</v>
      </c>
      <c r="AK378" s="59" t="str">
        <f ca="1">IF(Contrato[[#This Row],[FECHA TERMINACIÓN ]]&lt;TODAY(), "Terminado",IF(ISNUMBER(Contrato[[#This Row],[Fecha Real de liquiidación ]]),"Liquidado",IF(Contrato[[#This Row],[FECHA TERMINACIÓN ]]&gt;=TODAY(),"En ejecución","")))</f>
        <v>Terminado</v>
      </c>
      <c r="AL378" s="60">
        <f>SUMIF([1]!COMPROMISOS_2024[[#All],[consecutivo]],Contrato[[#This Row],[RCP]],[1]!COMPROMISOS_2024[[#All],[Total pagado]])</f>
        <v>217074515</v>
      </c>
      <c r="AM378" s="61">
        <f>IFERROR(Contrato[[#This Row],[Pagos]]/Contrato[[#This Row],[VALOR CONTRATO]],0)</f>
        <v>1</v>
      </c>
      <c r="AN378" s="252">
        <f>+Contrato[[#This Row],[VALOR CONTRATO]]-Contrato[[#This Row],[Pagos]]</f>
        <v>0</v>
      </c>
      <c r="AO378" s="27" cm="1">
        <f t="array" ref="AO378">_xlfn.XLOOKUP(Contrato[[#This Row],[DOCUMENTO ]],[1]!PERSONAL_ACTIVO_2024[[#All],[Documento identidad]],[1]!PERSONAL_ACTIVO_2024[[#All],[Mail ]],0,0)</f>
        <v>0</v>
      </c>
      <c r="AP378" s="27" t="str" cm="1">
        <f t="array" ref="AP378">_xlfn.XLOOKUP(Contrato[[#This Row],[DOCUMENTO]],[1]!PERSONAL_ACTIVO_2024[[#All],[Documento identidad]],[1]!PERSONAL_ACTIVO_2024[[#All],[Mail ]],0,0)</f>
        <v>anavarro@indeportesantioquia.gov.co</v>
      </c>
      <c r="AQ378" s="27" cm="1">
        <f t="array" ref="AQ378">IF(ISBLANK(Contrato[[#This Row],[DEPENDENCIA ]]),0,IFERROR(_xlfn.XLOOKUP(Contrato[[#This Row],[DEPENDENCIA ]],[1]!PERSONAL_ACTIVO_2024[[#All],[Dependencia]],[1]!PERSONAL_ACTIVO_2024[[#All],[Mail ]],0,0),0))</f>
        <v>0</v>
      </c>
    </row>
    <row r="379" spans="1:43" s="255" customFormat="1" ht="34.5" customHeight="1" x14ac:dyDescent="0.25">
      <c r="A379" s="27">
        <v>644</v>
      </c>
      <c r="B379" s="26">
        <v>289</v>
      </c>
      <c r="C379" s="28" t="s">
        <v>1083</v>
      </c>
      <c r="D379" s="81" t="s">
        <v>123</v>
      </c>
      <c r="E379" s="64" t="s">
        <v>111</v>
      </c>
      <c r="F379" s="114" t="s">
        <v>142</v>
      </c>
      <c r="G379" s="146" t="s">
        <v>221</v>
      </c>
      <c r="H379" s="130">
        <v>32209970</v>
      </c>
      <c r="I379" s="147">
        <v>9346824</v>
      </c>
      <c r="J379" s="148">
        <v>76643956</v>
      </c>
      <c r="K379" s="54" t="s">
        <v>48</v>
      </c>
      <c r="L379" s="96" t="s">
        <v>246</v>
      </c>
      <c r="M379" s="97" t="s">
        <v>217</v>
      </c>
      <c r="N379" s="98" t="str" cm="1">
        <f t="array" ref="N379">_xlfn.XLOOKUP(Contrato[[#This Row],[SUPERVISOR TITULAR]],[1]!PERSONAL_ACTIVO_2024[[#All],[Nombre completo]],[1]!PERSONAL_ACTIVO_2024[[#All],[Documento identidad]],"",0)</f>
        <v/>
      </c>
      <c r="O379" s="97" t="s">
        <v>222</v>
      </c>
      <c r="P379" s="99" cm="1">
        <f t="array" ref="P379">_xlfn.XLOOKUP(Contrato[[#This Row],[SUPERVISOR SUPLENTE ]],[1]!PERSONAL_ACTIVO_2024[[#All],[Nombre completo]],[1]!PERSONAL_ACTIVO_2024[[#All],[Documento identidad]],"",0)</f>
        <v>10267189</v>
      </c>
      <c r="Q379" s="253">
        <v>408</v>
      </c>
      <c r="R379" s="42" t="str" cm="1">
        <f t="array" ref="R379">_xlfn.XLOOKUP(Contrato[[#This Row],[CDP]],[1]!DISPONIBILIDADES_2024[[#All],[consecutivo]],[1]!DISPONIBILIDADES_2024[[#All],[fecha_aprobacion]],"",0)</f>
        <v>10/04/2024 15:15</v>
      </c>
      <c r="S379" s="43">
        <f>SUMIF([1]!DISPONIBILIDADES_2024[[#All],[consecutivo]],Contrato[[#This Row],[CDP]],[1]!DISPONIBILIDADES_2024[[#All],[valor_total_rubro]])</f>
        <v>0</v>
      </c>
      <c r="T379" s="44" cm="1">
        <f t="array" ref="T379">_xlfn.XLOOKUP(Contrato[[#This Row],[CONTRATO]]&amp;Contrato[[#This Row],[CDP]],[1]!Corr_Contr_CDP[[#All],[CONTRATO-CDP]],[1]!Corr_Contr_CDP[[#All],[CRP]],_xlfn.XLOOKUP(Contrato[[#This Row],[CDP]],[1]!COMPROMISOS_2024[[#All],[disponibilidad]],[1]!COMPROMISOS_2024[[#All],[consecutivo]],"",0),0)</f>
        <v>3410</v>
      </c>
      <c r="U379" s="45" t="str" cm="1">
        <f t="array" ref="U379">+_xlfn.XLOOKUP(Contrato[[#This Row],[RCP]],[1]!COMPROMISOS_2024[[#All],[consecutivo]],[1]!COMPROMISOS_2024[[#All],[fecha_aprobacion]],"",0)</f>
        <v>25/04/2024 11:56</v>
      </c>
      <c r="V379" s="46">
        <f>SUMIF([1]!COMPROMISOS_2024[[#All],[consecutivo]],Contrato[[#This Row],[RCP]],[1]!COMPROMISOS_2024[[#All],[valor_total]])</f>
        <v>76643956</v>
      </c>
      <c r="W379" s="47">
        <v>45407</v>
      </c>
      <c r="X379" s="47" t="s">
        <v>379</v>
      </c>
      <c r="Y379" s="48">
        <v>45407</v>
      </c>
      <c r="Z379" s="49">
        <v>45657</v>
      </c>
      <c r="AA379" s="101" t="s">
        <v>1084</v>
      </c>
      <c r="AB379" s="81" t="s">
        <v>1085</v>
      </c>
      <c r="AC379" s="30"/>
      <c r="AD379" s="254">
        <v>202000004219</v>
      </c>
      <c r="AE379" s="54" t="s">
        <v>75</v>
      </c>
      <c r="AF379" s="55" t="str">
        <f>TEXT(LEFT(Contrato[[#This Row],[CONTRATO]],3),"0")</f>
        <v>289</v>
      </c>
      <c r="AG379" s="55" t="str">
        <f>IF(LEN(Contrato[[#This Row],[Contrato2]])=3,Contrato[[#This Row],[Contrato2]],TEXT(Contrato[[#This Row],[Contrato2]],"000"))</f>
        <v>289</v>
      </c>
      <c r="AH379" s="56">
        <f ca="1">IFERROR(_xlfn.DAYS(Contrato[[#This Row],[Fecha Proyectada liquidación]],TODAY())/30,"")</f>
        <v>2.1333333333333333</v>
      </c>
      <c r="AI379" s="57">
        <f>+Contrato[[#This Row],[FECHA TERMINACIÓN ]]+120</f>
        <v>45777</v>
      </c>
      <c r="AK379" s="59" t="str">
        <f ca="1">IF(Contrato[[#This Row],[FECHA TERMINACIÓN ]]&lt;TODAY(), "Terminado",IF(ISNUMBER(Contrato[[#This Row],[Fecha Real de liquiidación ]]),"Liquidado",IF(Contrato[[#This Row],[FECHA TERMINACIÓN ]]&gt;=TODAY(),"En ejecución","")))</f>
        <v>Terminado</v>
      </c>
      <c r="AL379" s="60">
        <f>SUMIF([1]!COMPROMISOS_2024[[#All],[consecutivo]],Contrato[[#This Row],[RCP]],[1]!COMPROMISOS_2024[[#All],[Total pagado]])</f>
        <v>76643956</v>
      </c>
      <c r="AM379" s="61">
        <f>IFERROR(Contrato[[#This Row],[Pagos]]/Contrato[[#This Row],[VALOR CONTRATO]],0)</f>
        <v>1</v>
      </c>
      <c r="AN379" s="256">
        <f>+Contrato[[#This Row],[VALOR CONTRATO]]-Contrato[[#This Row],[Pagos]]</f>
        <v>0</v>
      </c>
      <c r="AO379" s="255" cm="1">
        <f t="array" ref="AO379">_xlfn.XLOOKUP(Contrato[[#This Row],[DOCUMENTO ]],[1]!PERSONAL_ACTIVO_2024[[#All],[Documento identidad]],[1]!PERSONAL_ACTIVO_2024[[#All],[Mail ]],0,0)</f>
        <v>0</v>
      </c>
      <c r="AP379" s="255" t="str" cm="1">
        <f t="array" ref="AP379">_xlfn.XLOOKUP(Contrato[[#This Row],[DOCUMENTO]],[1]!PERSONAL_ACTIVO_2024[[#All],[Documento identidad]],[1]!PERSONAL_ACTIVO_2024[[#All],[Mail ]],0,0)</f>
        <v>hveleza@indeportesantioquia.gov.co</v>
      </c>
      <c r="AQ379" s="255" cm="1">
        <f t="array" ref="AQ379">IF(ISBLANK(Contrato[[#This Row],[DEPENDENCIA ]]),0,IFERROR(_xlfn.XLOOKUP(Contrato[[#This Row],[DEPENDENCIA ]],[1]!PERSONAL_ACTIVO_2024[[#All],[Dependencia]],[1]!PERSONAL_ACTIVO_2024[[#All],[Mail ]],0,0),0))</f>
        <v>0</v>
      </c>
    </row>
    <row r="380" spans="1:43" s="255" customFormat="1" ht="34.5" customHeight="1" x14ac:dyDescent="0.25">
      <c r="A380" s="27">
        <v>339</v>
      </c>
      <c r="B380" s="26">
        <v>290</v>
      </c>
      <c r="C380" s="28" t="s">
        <v>1086</v>
      </c>
      <c r="D380" s="81" t="s">
        <v>98</v>
      </c>
      <c r="E380" s="64" t="s">
        <v>111</v>
      </c>
      <c r="F380" s="114" t="s">
        <v>142</v>
      </c>
      <c r="G380" s="146" t="s">
        <v>1087</v>
      </c>
      <c r="H380" s="130">
        <v>1037630288</v>
      </c>
      <c r="I380" s="147">
        <v>6879081</v>
      </c>
      <c r="J380" s="148">
        <v>69851270</v>
      </c>
      <c r="K380" s="69" t="s">
        <v>1088</v>
      </c>
      <c r="L380" s="96" t="s">
        <v>1039</v>
      </c>
      <c r="M380" s="97" t="s">
        <v>1089</v>
      </c>
      <c r="N380" s="98" t="str" cm="1">
        <f t="array" ref="N380">_xlfn.XLOOKUP(Contrato[[#This Row],[SUPERVISOR TITULAR]],[1]!PERSONAL_ACTIVO_2024[[#All],[Nombre completo]],[1]!PERSONAL_ACTIVO_2024[[#All],[Documento identidad]],"",0)</f>
        <v/>
      </c>
      <c r="O380" s="97" t="s">
        <v>102</v>
      </c>
      <c r="P380" s="99" cm="1">
        <f t="array" ref="P380">_xlfn.XLOOKUP(Contrato[[#This Row],[SUPERVISOR SUPLENTE ]],[1]!PERSONAL_ACTIVO_2024[[#All],[Nombre completo]],[1]!PERSONAL_ACTIVO_2024[[#All],[Documento identidad]],"",0)</f>
        <v>43515795</v>
      </c>
      <c r="Q380" s="253">
        <v>384</v>
      </c>
      <c r="R380" s="42" t="str" cm="1">
        <f t="array" ref="R380">_xlfn.XLOOKUP(Contrato[[#This Row],[CDP]],[1]!DISPONIBILIDADES_2024[[#All],[consecutivo]],[1]!DISPONIBILIDADES_2024[[#All],[fecha_aprobacion]],"",0)</f>
        <v>3/04/2024 16:22</v>
      </c>
      <c r="S380" s="43">
        <f>SUMIF([1]!DISPONIBILIDADES_2024[[#All],[consecutivo]],Contrato[[#This Row],[CDP]],[1]!DISPONIBILIDADES_2024[[#All],[valor_total_rubro]])</f>
        <v>0</v>
      </c>
      <c r="T380" s="44" cm="1">
        <f t="array" ref="T380">_xlfn.XLOOKUP(Contrato[[#This Row],[CONTRATO]]&amp;Contrato[[#This Row],[CDP]],[1]!Corr_Contr_CDP[[#All],[CONTRATO-CDP]],[1]!Corr_Contr_CDP[[#All],[CRP]],_xlfn.XLOOKUP(Contrato[[#This Row],[CDP]],[1]!COMPROMISOS_2024[[#All],[disponibilidad]],[1]!COMPROMISOS_2024[[#All],[consecutivo]],"",0),0)</f>
        <v>2993</v>
      </c>
      <c r="U380" s="45" t="str" cm="1">
        <f t="array" ref="U380">+_xlfn.XLOOKUP(Contrato[[#This Row],[RCP]],[1]!COMPROMISOS_2024[[#All],[consecutivo]],[1]!COMPROMISOS_2024[[#All],[fecha_aprobacion]],"",0)</f>
        <v>17/04/2024 10:38</v>
      </c>
      <c r="V380" s="46">
        <f>SUMIF([1]!COMPROMISOS_2024[[#All],[consecutivo]],Contrato[[#This Row],[RCP]],[1]!COMPROMISOS_2024[[#All],[valor_total]])</f>
        <v>69851270</v>
      </c>
      <c r="W380" s="47">
        <v>45397</v>
      </c>
      <c r="X380" s="47" t="s">
        <v>379</v>
      </c>
      <c r="Y380" s="48">
        <v>45400</v>
      </c>
      <c r="Z380" s="49">
        <v>45657</v>
      </c>
      <c r="AA380" s="101" t="s">
        <v>1090</v>
      </c>
      <c r="AB380" s="81" t="s">
        <v>698</v>
      </c>
      <c r="AC380" s="30"/>
      <c r="AD380" s="254">
        <v>202000004220</v>
      </c>
      <c r="AE380" s="54" t="s">
        <v>75</v>
      </c>
      <c r="AF380" s="55" t="str">
        <f>TEXT(LEFT(Contrato[[#This Row],[CONTRATO]],3),"0")</f>
        <v>290</v>
      </c>
      <c r="AG380" s="55" t="str">
        <f>IF(LEN(Contrato[[#This Row],[Contrato2]])=3,Contrato[[#This Row],[Contrato2]],TEXT(Contrato[[#This Row],[Contrato2]],"000"))</f>
        <v>290</v>
      </c>
      <c r="AH380" s="56">
        <f ca="1">IFERROR(_xlfn.DAYS(Contrato[[#This Row],[Fecha Proyectada liquidación]],TODAY())/30,"")</f>
        <v>2.1333333333333333</v>
      </c>
      <c r="AI380" s="57">
        <f>+Contrato[[#This Row],[FECHA TERMINACIÓN ]]+120</f>
        <v>45777</v>
      </c>
      <c r="AK380" s="59" t="str">
        <f ca="1">IF(Contrato[[#This Row],[FECHA TERMINACIÓN ]]&lt;TODAY(), "Terminado",IF(ISNUMBER(Contrato[[#This Row],[Fecha Real de liquiidación ]]),"Liquidado",IF(Contrato[[#This Row],[FECHA TERMINACIÓN ]]&gt;=TODAY(),"En ejecución","")))</f>
        <v>Terminado</v>
      </c>
      <c r="AL380" s="60">
        <f>SUMIF([1]!COMPROMISOS_2024[[#All],[consecutivo]],Contrato[[#This Row],[RCP]],[1]!COMPROMISOS_2024[[#All],[Total pagado]])</f>
        <v>58372683</v>
      </c>
      <c r="AM380" s="61">
        <f>IFERROR(Contrato[[#This Row],[Pagos]]/Contrato[[#This Row],[VALOR CONTRATO]],0)</f>
        <v>0.83567103361184414</v>
      </c>
      <c r="AN380" s="256">
        <f>+Contrato[[#This Row],[VALOR CONTRATO]]-Contrato[[#This Row],[Pagos]]</f>
        <v>11478587</v>
      </c>
      <c r="AO380" s="255" cm="1">
        <f t="array" ref="AO380">_xlfn.XLOOKUP(Contrato[[#This Row],[DOCUMENTO ]],[1]!PERSONAL_ACTIVO_2024[[#All],[Documento identidad]],[1]!PERSONAL_ACTIVO_2024[[#All],[Mail ]],0,0)</f>
        <v>0</v>
      </c>
      <c r="AP380" s="255" t="str" cm="1">
        <f t="array" ref="AP380">_xlfn.XLOOKUP(Contrato[[#This Row],[DOCUMENTO]],[1]!PERSONAL_ACTIVO_2024[[#All],[Documento identidad]],[1]!PERSONAL_ACTIVO_2024[[#All],[Mail ]],0,0)</f>
        <v>erosas@indeportesantioquia.gov.co</v>
      </c>
      <c r="AQ380" s="255" cm="1">
        <f t="array" ref="AQ380">IF(ISBLANK(Contrato[[#This Row],[DEPENDENCIA ]]),0,IFERROR(_xlfn.XLOOKUP(Contrato[[#This Row],[DEPENDENCIA ]],[1]!PERSONAL_ACTIVO_2024[[#All],[Dependencia]],[1]!PERSONAL_ACTIVO_2024[[#All],[Mail ]],0,0),0))</f>
        <v>0</v>
      </c>
    </row>
    <row r="381" spans="1:43" s="255" customFormat="1" ht="34.5" customHeight="1" x14ac:dyDescent="0.25">
      <c r="A381" s="27">
        <v>338</v>
      </c>
      <c r="B381" s="26">
        <v>291</v>
      </c>
      <c r="C381" s="28" t="s">
        <v>1086</v>
      </c>
      <c r="D381" s="81" t="s">
        <v>98</v>
      </c>
      <c r="E381" s="64" t="s">
        <v>111</v>
      </c>
      <c r="F381" s="114" t="s">
        <v>142</v>
      </c>
      <c r="G381" s="146" t="s">
        <v>1091</v>
      </c>
      <c r="H381" s="130">
        <v>1036951700</v>
      </c>
      <c r="I381" s="147">
        <v>6879081</v>
      </c>
      <c r="J381" s="148">
        <v>69851270</v>
      </c>
      <c r="K381" s="69" t="s">
        <v>1088</v>
      </c>
      <c r="L381" s="96" t="s">
        <v>1039</v>
      </c>
      <c r="M381" s="97" t="s">
        <v>233</v>
      </c>
      <c r="N381" s="98" cm="1">
        <f t="array" ref="N381">_xlfn.XLOOKUP(Contrato[[#This Row],[SUPERVISOR TITULAR]],[1]!PERSONAL_ACTIVO_2024[[#All],[Nombre completo]],[1]!PERSONAL_ACTIVO_2024[[#All],[Documento identidad]],"",0)</f>
        <v>98520651</v>
      </c>
      <c r="O381" s="97" t="s">
        <v>1092</v>
      </c>
      <c r="P381" s="99" cm="1">
        <f t="array" ref="P381">_xlfn.XLOOKUP(Contrato[[#This Row],[SUPERVISOR SUPLENTE ]],[1]!PERSONAL_ACTIVO_2024[[#All],[Nombre completo]],[1]!PERSONAL_ACTIVO_2024[[#All],[Documento identidad]],"",0)</f>
        <v>32244709</v>
      </c>
      <c r="Q381" s="253">
        <v>385</v>
      </c>
      <c r="R381" s="42" t="str" cm="1">
        <f t="array" ref="R381">_xlfn.XLOOKUP(Contrato[[#This Row],[CDP]],[1]!DISPONIBILIDADES_2024[[#All],[consecutivo]],[1]!DISPONIBILIDADES_2024[[#All],[fecha_aprobacion]],"",0)</f>
        <v>3/04/2024 16:23</v>
      </c>
      <c r="S381" s="43">
        <f>SUMIF([1]!DISPONIBILIDADES_2024[[#All],[consecutivo]],Contrato[[#This Row],[CDP]],[1]!DISPONIBILIDADES_2024[[#All],[valor_total_rubro]])</f>
        <v>0</v>
      </c>
      <c r="T381" s="44" cm="1">
        <f t="array" ref="T381">_xlfn.XLOOKUP(Contrato[[#This Row],[CONTRATO]]&amp;Contrato[[#This Row],[CDP]],[1]!Corr_Contr_CDP[[#All],[CONTRATO-CDP]],[1]!Corr_Contr_CDP[[#All],[CRP]],_xlfn.XLOOKUP(Contrato[[#This Row],[CDP]],[1]!COMPROMISOS_2024[[#All],[disponibilidad]],[1]!COMPROMISOS_2024[[#All],[consecutivo]],"",0),0)</f>
        <v>2761</v>
      </c>
      <c r="U381" s="45" t="str" cm="1">
        <f t="array" ref="U381">+_xlfn.XLOOKUP(Contrato[[#This Row],[RCP]],[1]!COMPROMISOS_2024[[#All],[consecutivo]],[1]!COMPROMISOS_2024[[#All],[fecha_aprobacion]],"",0)</f>
        <v>16/04/2024 17:17</v>
      </c>
      <c r="V381" s="46">
        <f>SUMIF([1]!COMPROMISOS_2024[[#All],[consecutivo]],Contrato[[#This Row],[RCP]],[1]!COMPROMISOS_2024[[#All],[valor_total]])</f>
        <v>69851270</v>
      </c>
      <c r="W381" s="47">
        <v>45397</v>
      </c>
      <c r="X381" s="47" t="s">
        <v>379</v>
      </c>
      <c r="Y381" s="48">
        <v>45401</v>
      </c>
      <c r="Z381" s="49">
        <v>45657</v>
      </c>
      <c r="AA381" s="123" t="s">
        <v>1093</v>
      </c>
      <c r="AB381" s="81" t="s">
        <v>698</v>
      </c>
      <c r="AC381" s="30"/>
      <c r="AD381" s="254">
        <v>202000004221</v>
      </c>
      <c r="AE381" s="27" t="s">
        <v>75</v>
      </c>
      <c r="AF381" s="55" t="str">
        <f>TEXT(LEFT(Contrato[[#This Row],[CONTRATO]],3),"0")</f>
        <v>291</v>
      </c>
      <c r="AG381" s="55" t="str">
        <f>IF(LEN(Contrato[[#This Row],[Contrato2]])=3,Contrato[[#This Row],[Contrato2]],TEXT(Contrato[[#This Row],[Contrato2]],"000"))</f>
        <v>291</v>
      </c>
      <c r="AH381" s="56">
        <f ca="1">IFERROR(_xlfn.DAYS(Contrato[[#This Row],[Fecha Proyectada liquidación]],TODAY())/30,"")</f>
        <v>2.1333333333333333</v>
      </c>
      <c r="AI381" s="57">
        <f>+Contrato[[#This Row],[FECHA TERMINACIÓN ]]+120</f>
        <v>45777</v>
      </c>
      <c r="AK381" s="59" t="str">
        <f ca="1">IF(Contrato[[#This Row],[FECHA TERMINACIÓN ]]&lt;TODAY(), "Terminado",IF(ISNUMBER(Contrato[[#This Row],[Fecha Real de liquiidación ]]),"Liquidado",IF(Contrato[[#This Row],[FECHA TERMINACIÓN ]]&gt;=TODAY(),"En ejecución","")))</f>
        <v>Terminado</v>
      </c>
      <c r="AL381" s="60">
        <f>SUMIF([1]!COMPROMISOS_2024[[#All],[consecutivo]],Contrato[[#This Row],[RCP]],[1]!COMPROMISOS_2024[[#All],[Total pagado]])</f>
        <v>58143380</v>
      </c>
      <c r="AM381" s="61">
        <f>IFERROR(Contrato[[#This Row],[Pagos]]/Contrato[[#This Row],[VALOR CONTRATO]],0)</f>
        <v>0.83238830160138821</v>
      </c>
      <c r="AN381" s="256">
        <f>+Contrato[[#This Row],[VALOR CONTRATO]]-Contrato[[#This Row],[Pagos]]</f>
        <v>11707890</v>
      </c>
      <c r="AO381" s="255" t="str" cm="1">
        <f t="array" ref="AO381">_xlfn.XLOOKUP(Contrato[[#This Row],[DOCUMENTO ]],[1]!PERSONAL_ACTIVO_2024[[#All],[Documento identidad]],[1]!PERSONAL_ACTIVO_2024[[#All],[Mail ]],0,0)</f>
        <v>hcuervo@indeportesantioquia.gov.co</v>
      </c>
      <c r="AP381" s="255" t="str" cm="1">
        <f t="array" ref="AP381">_xlfn.XLOOKUP(Contrato[[#This Row],[DOCUMENTO]],[1]!PERSONAL_ACTIVO_2024[[#All],[Documento identidad]],[1]!PERSONAL_ACTIVO_2024[[#All],[Mail ]],0,0)</f>
        <v>lgiraldo@indeportesantioquia.gov.co</v>
      </c>
      <c r="AQ381" s="255" cm="1">
        <f t="array" ref="AQ381">IF(ISBLANK(Contrato[[#This Row],[DEPENDENCIA ]]),0,IFERROR(_xlfn.XLOOKUP(Contrato[[#This Row],[DEPENDENCIA ]],[1]!PERSONAL_ACTIVO_2024[[#All],[Dependencia]],[1]!PERSONAL_ACTIVO_2024[[#All],[Mail ]],0,0),0))</f>
        <v>0</v>
      </c>
    </row>
    <row r="382" spans="1:43" s="255" customFormat="1" ht="34.5" customHeight="1" x14ac:dyDescent="0.25">
      <c r="A382" s="27">
        <v>648</v>
      </c>
      <c r="B382" s="26">
        <v>292</v>
      </c>
      <c r="C382" s="28" t="s">
        <v>1094</v>
      </c>
      <c r="D382" s="81" t="s">
        <v>132</v>
      </c>
      <c r="E382" s="64" t="s">
        <v>111</v>
      </c>
      <c r="F382" s="114" t="s">
        <v>1095</v>
      </c>
      <c r="G382" s="146" t="s">
        <v>737</v>
      </c>
      <c r="H382" s="130">
        <v>890908939</v>
      </c>
      <c r="I382" s="147" t="s">
        <v>48</v>
      </c>
      <c r="J382" s="148">
        <v>54882300</v>
      </c>
      <c r="K382" s="54" t="s">
        <v>48</v>
      </c>
      <c r="L382" s="96" t="s">
        <v>246</v>
      </c>
      <c r="M382" s="97" t="s">
        <v>173</v>
      </c>
      <c r="N382" s="98" cm="1">
        <f t="array" ref="N382">_xlfn.XLOOKUP(Contrato[[#This Row],[SUPERVISOR TITULAR]],[1]!PERSONAL_ACTIVO_2024[[#All],[Nombre completo]],[1]!PERSONAL_ACTIVO_2024[[#All],[Documento identidad]],"",0)</f>
        <v>43816614</v>
      </c>
      <c r="O382" s="97" t="s">
        <v>174</v>
      </c>
      <c r="P382" s="99" cm="1">
        <f t="array" ref="P382">_xlfn.XLOOKUP(Contrato[[#This Row],[SUPERVISOR SUPLENTE ]],[1]!PERSONAL_ACTIVO_2024[[#All],[Nombre completo]],[1]!PERSONAL_ACTIVO_2024[[#All],[Documento identidad]],"",0)</f>
        <v>1035231869</v>
      </c>
      <c r="Q382" s="253">
        <v>407</v>
      </c>
      <c r="R382" s="42" t="str" cm="1">
        <f t="array" ref="R382">_xlfn.XLOOKUP(Contrato[[#This Row],[CDP]],[1]!DISPONIBILIDADES_2024[[#All],[consecutivo]],[1]!DISPONIBILIDADES_2024[[#All],[fecha_aprobacion]],"",0)</f>
        <v>10/04/2024 15:10</v>
      </c>
      <c r="S382" s="43">
        <f>SUMIF([1]!DISPONIBILIDADES_2024[[#All],[consecutivo]],Contrato[[#This Row],[CDP]],[1]!DISPONIBILIDADES_2024[[#All],[valor_total_rubro]])</f>
        <v>0</v>
      </c>
      <c r="T382" s="44" cm="1">
        <f t="array" ref="T382">_xlfn.XLOOKUP(Contrato[[#This Row],[CONTRATO]]&amp;Contrato[[#This Row],[CDP]],[1]!Corr_Contr_CDP[[#All],[CONTRATO-CDP]],[1]!Corr_Contr_CDP[[#All],[CRP]],_xlfn.XLOOKUP(Contrato[[#This Row],[CDP]],[1]!COMPROMISOS_2024[[#All],[disponibilidad]],[1]!COMPROMISOS_2024[[#All],[consecutivo]],"",0),0)</f>
        <v>3401</v>
      </c>
      <c r="U382" s="45" t="str" cm="1">
        <f t="array" ref="U382">+_xlfn.XLOOKUP(Contrato[[#This Row],[RCP]],[1]!COMPROMISOS_2024[[#All],[consecutivo]],[1]!COMPROMISOS_2024[[#All],[fecha_aprobacion]],"",0)</f>
        <v>23/04/2024 13:26</v>
      </c>
      <c r="V382" s="46">
        <f>SUMIF([1]!COMPROMISOS_2024[[#All],[consecutivo]],Contrato[[#This Row],[RCP]],[1]!COMPROMISOS_2024[[#All],[valor_total]])</f>
        <v>54882300</v>
      </c>
      <c r="W382" s="47">
        <v>45405</v>
      </c>
      <c r="X382" s="47">
        <v>45405</v>
      </c>
      <c r="Y382" s="48">
        <v>45405</v>
      </c>
      <c r="Z382" s="49">
        <v>45443</v>
      </c>
      <c r="AA382" s="123" t="s">
        <v>1096</v>
      </c>
      <c r="AB382" s="81" t="s">
        <v>1097</v>
      </c>
      <c r="AC382" s="30"/>
      <c r="AD382" s="254">
        <v>202000004222</v>
      </c>
      <c r="AE382" s="27" t="s">
        <v>75</v>
      </c>
      <c r="AF382" s="55" t="str">
        <f>TEXT(LEFT(Contrato[[#This Row],[CONTRATO]],3),"0")</f>
        <v>292</v>
      </c>
      <c r="AG382" s="55" t="str">
        <f>IF(LEN(Contrato[[#This Row],[Contrato2]])=3,Contrato[[#This Row],[Contrato2]],TEXT(Contrato[[#This Row],[Contrato2]],"000"))</f>
        <v>292</v>
      </c>
      <c r="AH382" s="56">
        <f ca="1">IFERROR(_xlfn.DAYS(Contrato[[#This Row],[Fecha Proyectada liquidación]],TODAY())/30,"")</f>
        <v>-5</v>
      </c>
      <c r="AI382" s="57">
        <f>+Contrato[[#This Row],[FECHA TERMINACIÓN ]]+120</f>
        <v>45563</v>
      </c>
      <c r="AK382" s="59" t="str">
        <f ca="1">IF(Contrato[[#This Row],[FECHA TERMINACIÓN ]]&lt;TODAY(), "Terminado",IF(ISNUMBER(Contrato[[#This Row],[Fecha Real de liquiidación ]]),"Liquidado",IF(Contrato[[#This Row],[FECHA TERMINACIÓN ]]&gt;=TODAY(),"En ejecución","")))</f>
        <v>Terminado</v>
      </c>
      <c r="AL382" s="60">
        <f>SUMIF([1]!COMPROMISOS_2024[[#All],[consecutivo]],Contrato[[#This Row],[RCP]],[1]!COMPROMISOS_2024[[#All],[Total pagado]])</f>
        <v>54882300</v>
      </c>
      <c r="AM382" s="61">
        <f>IFERROR(Contrato[[#This Row],[Pagos]]/Contrato[[#This Row],[VALOR CONTRATO]],0)</f>
        <v>1</v>
      </c>
      <c r="AN382" s="256">
        <f>+Contrato[[#This Row],[VALOR CONTRATO]]-Contrato[[#This Row],[Pagos]]</f>
        <v>0</v>
      </c>
      <c r="AO382" s="255" t="str" cm="1">
        <f t="array" ref="AO382">_xlfn.XLOOKUP(Contrato[[#This Row],[DOCUMENTO ]],[1]!PERSONAL_ACTIVO_2024[[#All],[Documento identidad]],[1]!PERSONAL_ACTIVO_2024[[#All],[Mail ]],0,0)</f>
        <v>mvelasquezr@indeportesantioquia.gov.co</v>
      </c>
      <c r="AP382" s="255" t="str" cm="1">
        <f t="array" ref="AP382">_xlfn.XLOOKUP(Contrato[[#This Row],[DOCUMENTO]],[1]!PERSONAL_ACTIVO_2024[[#All],[Documento identidad]],[1]!PERSONAL_ACTIVO_2024[[#All],[Mail ]],0,0)</f>
        <v>yondago24@hotmail.com</v>
      </c>
      <c r="AQ382" s="255" t="str" cm="1">
        <f t="array" ref="AQ382">IF(ISBLANK(Contrato[[#This Row],[DEPENDENCIA ]]),0,IFERROR(_xlfn.XLOOKUP(Contrato[[#This Row],[DEPENDENCIA ]],[1]!PERSONAL_ACTIVO_2024[[#All],[Dependencia]],[1]!PERSONAL_ACTIVO_2024[[#All],[Mail ]],0,0),0))</f>
        <v>fcardona@indeportesantioquia.gov.co</v>
      </c>
    </row>
    <row r="383" spans="1:43" s="54" customFormat="1" ht="34.5" customHeight="1" x14ac:dyDescent="0.25">
      <c r="A383" s="27">
        <v>630</v>
      </c>
      <c r="B383" s="26">
        <v>293</v>
      </c>
      <c r="C383" s="28" t="s">
        <v>1098</v>
      </c>
      <c r="D383" s="81" t="s">
        <v>123</v>
      </c>
      <c r="E383" s="64" t="s">
        <v>111</v>
      </c>
      <c r="F383" s="114" t="s">
        <v>142</v>
      </c>
      <c r="G383" s="146" t="s">
        <v>1099</v>
      </c>
      <c r="H383" s="130">
        <v>1036933694</v>
      </c>
      <c r="I383" s="147">
        <v>6879081</v>
      </c>
      <c r="J383" s="148">
        <v>41274486</v>
      </c>
      <c r="K383" s="54" t="s">
        <v>48</v>
      </c>
      <c r="L383" s="96" t="s">
        <v>246</v>
      </c>
      <c r="M383" s="97" t="s">
        <v>656</v>
      </c>
      <c r="N383" s="98" cm="1">
        <f t="array" ref="N383">_xlfn.XLOOKUP(Contrato[[#This Row],[SUPERVISOR TITULAR]],[1]!PERSONAL_ACTIVO_2024[[#All],[Nombre completo]],[1]!PERSONAL_ACTIVO_2024[[#All],[Documento identidad]],"",0)</f>
        <v>1039449338</v>
      </c>
      <c r="O383" s="97" t="s">
        <v>145</v>
      </c>
      <c r="P383" s="99" cm="1">
        <f t="array" ref="P383">_xlfn.XLOOKUP(Contrato[[#This Row],[SUPERVISOR SUPLENTE ]],[1]!PERSONAL_ACTIVO_2024[[#All],[Nombre completo]],[1]!PERSONAL_ACTIVO_2024[[#All],[Documento identidad]],"",0)</f>
        <v>39419422</v>
      </c>
      <c r="Q383" s="159">
        <v>411</v>
      </c>
      <c r="R383" s="42" t="str" cm="1">
        <f t="array" ref="R383">_xlfn.XLOOKUP(Contrato[[#This Row],[CDP]],[1]!DISPONIBILIDADES_2024[[#All],[consecutivo]],[1]!DISPONIBILIDADES_2024[[#All],[fecha_aprobacion]],"",0)</f>
        <v>10/04/2024 15:20</v>
      </c>
      <c r="S383" s="43">
        <f>SUMIF([1]!DISPONIBILIDADES_2024[[#All],[consecutivo]],Contrato[[#This Row],[CDP]],[1]!DISPONIBILIDADES_2024[[#All],[valor_total_rubro]])</f>
        <v>0</v>
      </c>
      <c r="T383" s="44" cm="1">
        <f t="array" ref="T383">_xlfn.XLOOKUP(Contrato[[#This Row],[CONTRATO]]&amp;Contrato[[#This Row],[CDP]],[1]!Corr_Contr_CDP[[#All],[CONTRATO-CDP]],[1]!Corr_Contr_CDP[[#All],[CRP]],_xlfn.XLOOKUP(Contrato[[#This Row],[CDP]],[1]!COMPROMISOS_2024[[#All],[disponibilidad]],[1]!COMPROMISOS_2024[[#All],[consecutivo]],"",0),0)</f>
        <v>3396</v>
      </c>
      <c r="U383" s="45" t="str" cm="1">
        <f t="array" ref="U383">+_xlfn.XLOOKUP(Contrato[[#This Row],[RCP]],[1]!COMPROMISOS_2024[[#All],[consecutivo]],[1]!COMPROMISOS_2024[[#All],[fecha_aprobacion]],"",0)</f>
        <v>22/04/2024 16:58</v>
      </c>
      <c r="V383" s="46">
        <f>SUMIF([1]!COMPROMISOS_2024[[#All],[consecutivo]],Contrato[[#This Row],[RCP]],[1]!COMPROMISOS_2024[[#All],[valor_total]])</f>
        <v>41274486</v>
      </c>
      <c r="W383" s="47">
        <v>45404</v>
      </c>
      <c r="X383" s="47" t="s">
        <v>379</v>
      </c>
      <c r="Y383" s="48">
        <v>45405</v>
      </c>
      <c r="Z383" s="49">
        <v>45588</v>
      </c>
      <c r="AA383" s="123" t="s">
        <v>1100</v>
      </c>
      <c r="AB383" s="91" t="s">
        <v>293</v>
      </c>
      <c r="AC383" s="91"/>
      <c r="AD383" s="103">
        <v>202000004224</v>
      </c>
      <c r="AE383" s="27" t="s">
        <v>75</v>
      </c>
      <c r="AF383" s="55" t="str">
        <f>TEXT(LEFT(Contrato[[#This Row],[CONTRATO]],3),"0")</f>
        <v>293</v>
      </c>
      <c r="AG383" s="55" t="str">
        <f>IF(LEN(Contrato[[#This Row],[Contrato2]])=3,Contrato[[#This Row],[Contrato2]],TEXT(Contrato[[#This Row],[Contrato2]],"000"))</f>
        <v>293</v>
      </c>
      <c r="AH383" s="56">
        <f ca="1">IFERROR(_xlfn.DAYS(Contrato[[#This Row],[Fecha Proyectada liquidación]],TODAY())/30,"")</f>
        <v>-0.16666666666666666</v>
      </c>
      <c r="AI383" s="57">
        <f>+Contrato[[#This Row],[FECHA TERMINACIÓN ]]+120</f>
        <v>45708</v>
      </c>
      <c r="AK383" s="59" t="str">
        <f ca="1">IF(Contrato[[#This Row],[FECHA TERMINACIÓN ]]&lt;TODAY(), "Terminado",IF(ISNUMBER(Contrato[[#This Row],[Fecha Real de liquiidación ]]),"Liquidado",IF(Contrato[[#This Row],[FECHA TERMINACIÓN ]]&gt;=TODAY(),"En ejecución","")))</f>
        <v>Terminado</v>
      </c>
      <c r="AL383" s="60">
        <f>SUMIF([1]!COMPROMISOS_2024[[#All],[consecutivo]],Contrato[[#This Row],[RCP]],[1]!COMPROMISOS_2024[[#All],[Total pagado]])</f>
        <v>41274486</v>
      </c>
      <c r="AM383" s="61">
        <f>IFERROR(Contrato[[#This Row],[Pagos]]/Contrato[[#This Row],[VALOR CONTRATO]],0)</f>
        <v>1</v>
      </c>
      <c r="AN383" s="104">
        <f>+Contrato[[#This Row],[VALOR CONTRATO]]-Contrato[[#This Row],[Pagos]]</f>
        <v>0</v>
      </c>
      <c r="AO383" s="54" t="str" cm="1">
        <f t="array" ref="AO383">_xlfn.XLOOKUP(Contrato[[#This Row],[DOCUMENTO ]],[1]!PERSONAL_ACTIVO_2024[[#All],[Documento identidad]],[1]!PERSONAL_ACTIVO_2024[[#All],[Mail ]],0,0)</f>
        <v>mcarmona@indeportesantioquia.gov.co</v>
      </c>
      <c r="AP383" s="54" t="str" cm="1">
        <f t="array" ref="AP383">_xlfn.XLOOKUP(Contrato[[#This Row],[DOCUMENTO]],[1]!PERSONAL_ACTIVO_2024[[#All],[Documento identidad]],[1]!PERSONAL_ACTIVO_2024[[#All],[Mail ]],0,0)</f>
        <v>dcendoya@indeportesantioquia.gov.co</v>
      </c>
      <c r="AQ383" s="54" cm="1">
        <f t="array" ref="AQ383">IF(ISBLANK(Contrato[[#This Row],[DEPENDENCIA ]]),0,IFERROR(_xlfn.XLOOKUP(Contrato[[#This Row],[DEPENDENCIA ]],[1]!PERSONAL_ACTIVO_2024[[#All],[Dependencia]],[1]!PERSONAL_ACTIVO_2024[[#All],[Mail ]],0,0),0))</f>
        <v>0</v>
      </c>
    </row>
    <row r="384" spans="1:43" s="54" customFormat="1" ht="34.5" customHeight="1" x14ac:dyDescent="0.25">
      <c r="A384" s="54">
        <v>1198</v>
      </c>
      <c r="B384" s="26">
        <v>293</v>
      </c>
      <c r="C384" s="28" t="s">
        <v>1101</v>
      </c>
      <c r="D384" s="81" t="s">
        <v>123</v>
      </c>
      <c r="E384" s="64" t="s">
        <v>117</v>
      </c>
      <c r="F384" s="114" t="s">
        <v>142</v>
      </c>
      <c r="G384" s="146" t="s">
        <v>1099</v>
      </c>
      <c r="H384" s="130">
        <v>1036933694</v>
      </c>
      <c r="I384" s="147">
        <v>6879081</v>
      </c>
      <c r="J384" s="148">
        <v>15363281</v>
      </c>
      <c r="L384" s="96" t="s">
        <v>775</v>
      </c>
      <c r="M384" s="97" t="s">
        <v>656</v>
      </c>
      <c r="N384" s="98" cm="1">
        <f t="array" ref="N384">_xlfn.XLOOKUP(Contrato[[#This Row],[SUPERVISOR TITULAR]],[1]!PERSONAL_ACTIVO_2024[[#All],[Nombre completo]],[1]!PERSONAL_ACTIVO_2024[[#All],[Documento identidad]],"",0)</f>
        <v>1039449338</v>
      </c>
      <c r="O384" s="97" t="s">
        <v>145</v>
      </c>
      <c r="P384" s="99" cm="1">
        <f t="array" ref="P384">_xlfn.XLOOKUP(Contrato[[#This Row],[SUPERVISOR SUPLENTE ]],[1]!PERSONAL_ACTIVO_2024[[#All],[Nombre completo]],[1]!PERSONAL_ACTIVO_2024[[#All],[Documento identidad]],"",0)</f>
        <v>39419422</v>
      </c>
      <c r="Q384" s="159">
        <v>1010</v>
      </c>
      <c r="R384" s="42" t="str" cm="1">
        <f t="array" ref="R384">_xlfn.XLOOKUP(Contrato[[#This Row],[CDP]],[1]!DISPONIBILIDADES_2024[[#All],[consecutivo]],[1]!DISPONIBILIDADES_2024[[#All],[fecha_aprobacion]],"",0)</f>
        <v>24/09/2024 11:58</v>
      </c>
      <c r="S384" s="43">
        <f>SUMIF([1]!DISPONIBILIDADES_2024[[#All],[consecutivo]],Contrato[[#This Row],[CDP]],[1]!DISPONIBILIDADES_2024[[#All],[valor_total_rubro]])</f>
        <v>0</v>
      </c>
      <c r="T384" s="44" cm="1">
        <f t="array" ref="T384">_xlfn.XLOOKUP(Contrato[[#This Row],[CONTRATO]]&amp;Contrato[[#This Row],[CDP]],[1]!Corr_Contr_CDP[[#All],[CONTRATO-CDP]],[1]!Corr_Contr_CDP[[#All],[CRP]],_xlfn.XLOOKUP(Contrato[[#This Row],[CDP]],[1]!COMPROMISOS_2024[[#All],[disponibilidad]],[1]!COMPROMISOS_2024[[#All],[consecutivo]],"",0),0)</f>
        <v>10543</v>
      </c>
      <c r="U384" s="45" t="str" cm="1">
        <f t="array" ref="U384">+_xlfn.XLOOKUP(Contrato[[#This Row],[RCP]],[1]!COMPROMISOS_2024[[#All],[consecutivo]],[1]!COMPROMISOS_2024[[#All],[fecha_aprobacion]],"",0)</f>
        <v>18/10/2024 16:44</v>
      </c>
      <c r="V384" s="46">
        <f>SUMIF([1]!COMPROMISOS_2024[[#All],[consecutivo]],Contrato[[#This Row],[RCP]],[1]!COMPROMISOS_2024[[#All],[valor_total]])</f>
        <v>15363281</v>
      </c>
      <c r="W384" s="47">
        <v>45579</v>
      </c>
      <c r="X384" s="47" t="s">
        <v>379</v>
      </c>
      <c r="Y384" s="48">
        <v>45589</v>
      </c>
      <c r="Z384" s="49">
        <v>45657</v>
      </c>
      <c r="AA384" s="123"/>
      <c r="AB384" s="91" t="s">
        <v>1102</v>
      </c>
      <c r="AC384" s="30"/>
      <c r="AD384" s="103"/>
      <c r="AF384" s="55" t="str">
        <f>TEXT(LEFT(Contrato[[#This Row],[CONTRATO]],3),"0")</f>
        <v>293</v>
      </c>
      <c r="AG384" s="55" t="str">
        <f>IF(LEN(Contrato[[#This Row],[Contrato2]])=3,Contrato[[#This Row],[Contrato2]],TEXT(Contrato[[#This Row],[Contrato2]],"000"))</f>
        <v>293</v>
      </c>
      <c r="AH384" s="56">
        <f ca="1">IFERROR(_xlfn.DAYS(Contrato[[#This Row],[Fecha Proyectada liquidación]],TODAY())/30,"")</f>
        <v>2.1333333333333333</v>
      </c>
      <c r="AI384" s="57">
        <f>+Contrato[[#This Row],[FECHA TERMINACIÓN ]]+120</f>
        <v>45777</v>
      </c>
      <c r="AK384" s="59" t="str">
        <f ca="1">IF(Contrato[[#This Row],[FECHA TERMINACIÓN ]]&lt;TODAY(), "Terminado",IF(ISNUMBER(Contrato[[#This Row],[Fecha Real de liquiidación ]]),"Liquidado",IF(Contrato[[#This Row],[FECHA TERMINACIÓN ]]&gt;=TODAY(),"En ejecución","")))</f>
        <v>Terminado</v>
      </c>
      <c r="AL384" s="60">
        <f>SUMIF([1]!COMPROMISOS_2024[[#All],[consecutivo]],Contrato[[#This Row],[RCP]],[1]!COMPROMISOS_2024[[#All],[Total pagado]])</f>
        <v>15363281</v>
      </c>
      <c r="AM384" s="61">
        <f>IFERROR(Contrato[[#This Row],[Pagos]]/Contrato[[#This Row],[VALOR CONTRATO]],0)</f>
        <v>1</v>
      </c>
      <c r="AN384" s="104">
        <f>+Contrato[[#This Row],[VALOR CONTRATO]]-Contrato[[#This Row],[Pagos]]</f>
        <v>0</v>
      </c>
      <c r="AO384" s="54" t="str" cm="1">
        <f t="array" ref="AO384">_xlfn.XLOOKUP(Contrato[[#This Row],[DOCUMENTO ]],[1]!PERSONAL_ACTIVO_2024[[#All],[Documento identidad]],[1]!PERSONAL_ACTIVO_2024[[#All],[Mail ]],0,0)</f>
        <v>mcarmona@indeportesantioquia.gov.co</v>
      </c>
      <c r="AP384" s="54" t="str" cm="1">
        <f t="array" ref="AP384">_xlfn.XLOOKUP(Contrato[[#This Row],[DOCUMENTO]],[1]!PERSONAL_ACTIVO_2024[[#All],[Documento identidad]],[1]!PERSONAL_ACTIVO_2024[[#All],[Mail ]],0,0)</f>
        <v>dcendoya@indeportesantioquia.gov.co</v>
      </c>
      <c r="AQ384" s="54" cm="1">
        <f t="array" ref="AQ384">IF(ISBLANK(Contrato[[#This Row],[DEPENDENCIA ]]),0,IFERROR(_xlfn.XLOOKUP(Contrato[[#This Row],[DEPENDENCIA ]],[1]!PERSONAL_ACTIVO_2024[[#All],[Dependencia]],[1]!PERSONAL_ACTIVO_2024[[#All],[Mail ]],0,0),0))</f>
        <v>0</v>
      </c>
    </row>
    <row r="385" spans="1:43" s="54" customFormat="1" ht="34.5" customHeight="1" x14ac:dyDescent="0.25">
      <c r="A385" s="27">
        <v>642</v>
      </c>
      <c r="B385" s="26">
        <v>294</v>
      </c>
      <c r="C385" s="28" t="s">
        <v>1103</v>
      </c>
      <c r="D385" s="81" t="s">
        <v>123</v>
      </c>
      <c r="E385" s="64" t="s">
        <v>111</v>
      </c>
      <c r="F385" s="114" t="s">
        <v>142</v>
      </c>
      <c r="G385" s="146" t="s">
        <v>1104</v>
      </c>
      <c r="H385" s="130">
        <v>1036607096</v>
      </c>
      <c r="I385" s="147">
        <v>6879081</v>
      </c>
      <c r="J385" s="148">
        <v>41274486</v>
      </c>
      <c r="K385" s="54" t="s">
        <v>48</v>
      </c>
      <c r="L385" s="96" t="s">
        <v>246</v>
      </c>
      <c r="M385" s="97" t="s">
        <v>125</v>
      </c>
      <c r="N385" s="98" t="str" cm="1">
        <f t="array" ref="N385">_xlfn.XLOOKUP(Contrato[[#This Row],[SUPERVISOR TITULAR]],[1]!PERSONAL_ACTIVO_2024[[#All],[Nombre completo]],[1]!PERSONAL_ACTIVO_2024[[#All],[Documento identidad]],"",0)</f>
        <v/>
      </c>
      <c r="O385" s="97" t="s">
        <v>306</v>
      </c>
      <c r="P385" s="99" cm="1">
        <f t="array" ref="P385">_xlfn.XLOOKUP(Contrato[[#This Row],[SUPERVISOR SUPLENTE ]],[1]!PERSONAL_ACTIVO_2024[[#All],[Nombre completo]],[1]!PERSONAL_ACTIVO_2024[[#All],[Documento identidad]],"",0)</f>
        <v>75075150</v>
      </c>
      <c r="Q385" s="159">
        <v>400</v>
      </c>
      <c r="R385" s="42" t="str" cm="1">
        <f t="array" ref="R385">_xlfn.XLOOKUP(Contrato[[#This Row],[CDP]],[1]!DISPONIBILIDADES_2024[[#All],[consecutivo]],[1]!DISPONIBILIDADES_2024[[#All],[fecha_aprobacion]],"",0)</f>
        <v>8/04/2024 14:21</v>
      </c>
      <c r="S385" s="43">
        <f>SUMIF([1]!DISPONIBILIDADES_2024[[#All],[consecutivo]],Contrato[[#This Row],[CDP]],[1]!DISPONIBILIDADES_2024[[#All],[valor_total_rubro]])</f>
        <v>0</v>
      </c>
      <c r="T385" s="44" cm="1">
        <f t="array" ref="T385">_xlfn.XLOOKUP(Contrato[[#This Row],[CONTRATO]]&amp;Contrato[[#This Row],[CDP]],[1]!Corr_Contr_CDP[[#All],[CONTRATO-CDP]],[1]!Corr_Contr_CDP[[#All],[CRP]],_xlfn.XLOOKUP(Contrato[[#This Row],[CDP]],[1]!COMPROMISOS_2024[[#All],[disponibilidad]],[1]!COMPROMISOS_2024[[#All],[consecutivo]],"",0),0)</f>
        <v>3033</v>
      </c>
      <c r="U385" s="45" t="str" cm="1">
        <f t="array" ref="U385">+_xlfn.XLOOKUP(Contrato[[#This Row],[RCP]],[1]!COMPROMISOS_2024[[#All],[consecutivo]],[1]!COMPROMISOS_2024[[#All],[fecha_aprobacion]],"",0)</f>
        <v>19/04/2024 12:08</v>
      </c>
      <c r="V385" s="46">
        <f>SUMIF([1]!COMPROMISOS_2024[[#All],[consecutivo]],Contrato[[#This Row],[RCP]],[1]!COMPROMISOS_2024[[#All],[valor_total]])</f>
        <v>41274486</v>
      </c>
      <c r="W385" s="47">
        <v>45400</v>
      </c>
      <c r="X385" s="47" t="s">
        <v>379</v>
      </c>
      <c r="Y385" s="48">
        <v>45401</v>
      </c>
      <c r="Z385" s="49">
        <v>45583</v>
      </c>
      <c r="AA385" s="123" t="s">
        <v>1105</v>
      </c>
      <c r="AB385" s="91" t="s">
        <v>293</v>
      </c>
      <c r="AC385" s="91"/>
      <c r="AD385" s="103">
        <v>202000004228</v>
      </c>
      <c r="AE385" s="27" t="s">
        <v>75</v>
      </c>
      <c r="AF385" s="55" t="str">
        <f>TEXT(LEFT(Contrato[[#This Row],[CONTRATO]],3),"0")</f>
        <v>294</v>
      </c>
      <c r="AG385" s="55" t="str">
        <f>IF(LEN(Contrato[[#This Row],[Contrato2]])=3,Contrato[[#This Row],[Contrato2]],TEXT(Contrato[[#This Row],[Contrato2]],"000"))</f>
        <v>294</v>
      </c>
      <c r="AH385" s="56">
        <f ca="1">IFERROR(_xlfn.DAYS(Contrato[[#This Row],[Fecha Proyectada liquidación]],TODAY())/30,"")</f>
        <v>-0.33333333333333331</v>
      </c>
      <c r="AI385" s="57">
        <f>+Contrato[[#This Row],[FECHA TERMINACIÓN ]]+120</f>
        <v>45703</v>
      </c>
      <c r="AK385" s="59" t="str">
        <f ca="1">IF(Contrato[[#This Row],[FECHA TERMINACIÓN ]]&lt;TODAY(), "Terminado",IF(ISNUMBER(Contrato[[#This Row],[Fecha Real de liquiidación ]]),"Liquidado",IF(Contrato[[#This Row],[FECHA TERMINACIÓN ]]&gt;=TODAY(),"En ejecución","")))</f>
        <v>Terminado</v>
      </c>
      <c r="AL385" s="60">
        <f>SUMIF([1]!COMPROMISOS_2024[[#All],[consecutivo]],Contrato[[#This Row],[RCP]],[1]!COMPROMISOS_2024[[#All],[Total pagado]])</f>
        <v>41274486</v>
      </c>
      <c r="AM385" s="61">
        <f>IFERROR(Contrato[[#This Row],[Pagos]]/Contrato[[#This Row],[VALOR CONTRATO]],0)</f>
        <v>1</v>
      </c>
      <c r="AN385" s="104">
        <f>+Contrato[[#This Row],[VALOR CONTRATO]]-Contrato[[#This Row],[Pagos]]</f>
        <v>0</v>
      </c>
      <c r="AO385" s="54" cm="1">
        <f t="array" ref="AO385">_xlfn.XLOOKUP(Contrato[[#This Row],[DOCUMENTO ]],[1]!PERSONAL_ACTIVO_2024[[#All],[Documento identidad]],[1]!PERSONAL_ACTIVO_2024[[#All],[Mail ]],0,0)</f>
        <v>0</v>
      </c>
      <c r="AP385" s="54" t="str" cm="1">
        <f t="array" ref="AP385">_xlfn.XLOOKUP(Contrato[[#This Row],[DOCUMENTO]],[1]!PERSONAL_ACTIVO_2024[[#All],[Documento identidad]],[1]!PERSONAL_ACTIVO_2024[[#All],[Mail ]],0,0)</f>
        <v>anavarro@indeportesantioquia.gov.co</v>
      </c>
      <c r="AQ385" s="54" cm="1">
        <f t="array" ref="AQ385">IF(ISBLANK(Contrato[[#This Row],[DEPENDENCIA ]]),0,IFERROR(_xlfn.XLOOKUP(Contrato[[#This Row],[DEPENDENCIA ]],[1]!PERSONAL_ACTIVO_2024[[#All],[Dependencia]],[1]!PERSONAL_ACTIVO_2024[[#All],[Mail ]],0,0),0))</f>
        <v>0</v>
      </c>
    </row>
    <row r="386" spans="1:43" s="54" customFormat="1" ht="34.5" customHeight="1" x14ac:dyDescent="0.25">
      <c r="A386" s="27">
        <v>1195</v>
      </c>
      <c r="B386" s="26">
        <v>294</v>
      </c>
      <c r="C386" s="28" t="s">
        <v>1106</v>
      </c>
      <c r="D386" s="81" t="s">
        <v>123</v>
      </c>
      <c r="E386" s="64" t="s">
        <v>117</v>
      </c>
      <c r="F386" s="114" t="s">
        <v>142</v>
      </c>
      <c r="G386" s="146" t="s">
        <v>1104</v>
      </c>
      <c r="H386" s="130">
        <v>1036607096</v>
      </c>
      <c r="I386" s="147">
        <v>6879081</v>
      </c>
      <c r="J386" s="148">
        <v>16509794</v>
      </c>
      <c r="K386" s="54" t="s">
        <v>48</v>
      </c>
      <c r="L386" s="96" t="s">
        <v>775</v>
      </c>
      <c r="M386" s="97" t="s">
        <v>125</v>
      </c>
      <c r="N386" s="98" t="str" cm="1">
        <f t="array" ref="N386">_xlfn.XLOOKUP(Contrato[[#This Row],[SUPERVISOR TITULAR]],[1]!PERSONAL_ACTIVO_2024[[#All],[Nombre completo]],[1]!PERSONAL_ACTIVO_2024[[#All],[Documento identidad]],"",0)</f>
        <v/>
      </c>
      <c r="O386" s="97" t="s">
        <v>306</v>
      </c>
      <c r="P386" s="99" cm="1">
        <f t="array" ref="P386">_xlfn.XLOOKUP(Contrato[[#This Row],[SUPERVISOR SUPLENTE ]],[1]!PERSONAL_ACTIVO_2024[[#All],[Nombre completo]],[1]!PERSONAL_ACTIVO_2024[[#All],[Documento identidad]],"",0)</f>
        <v>75075150</v>
      </c>
      <c r="Q386" s="159">
        <v>1007</v>
      </c>
      <c r="R386" s="42" t="str" cm="1">
        <f t="array" ref="R386">_xlfn.XLOOKUP(Contrato[[#This Row],[CDP]],[1]!DISPONIBILIDADES_2024[[#All],[consecutivo]],[1]!DISPONIBILIDADES_2024[[#All],[fecha_aprobacion]],"",0)</f>
        <v>24/09/2024 11:53</v>
      </c>
      <c r="S386" s="43">
        <f>SUMIF([1]!DISPONIBILIDADES_2024[[#All],[consecutivo]],Contrato[[#This Row],[CDP]],[1]!DISPONIBILIDADES_2024[[#All],[valor_total_rubro]])</f>
        <v>0</v>
      </c>
      <c r="T386" s="44" cm="1">
        <f t="array" ref="T386">_xlfn.XLOOKUP(Contrato[[#This Row],[CONTRATO]]&amp;Contrato[[#This Row],[CDP]],[1]!Corr_Contr_CDP[[#All],[CONTRATO-CDP]],[1]!Corr_Contr_CDP[[#All],[CRP]],_xlfn.XLOOKUP(Contrato[[#This Row],[CDP]],[1]!COMPROMISOS_2024[[#All],[disponibilidad]],[1]!COMPROMISOS_2024[[#All],[consecutivo]],"",0),0)</f>
        <v>10407</v>
      </c>
      <c r="U386" s="45" t="str" cm="1">
        <f t="array" ref="U386">+_xlfn.XLOOKUP(Contrato[[#This Row],[RCP]],[1]!COMPROMISOS_2024[[#All],[consecutivo]],[1]!COMPROMISOS_2024[[#All],[fecha_aprobacion]],"",0)</f>
        <v>16/10/2024 7:50</v>
      </c>
      <c r="V386" s="46">
        <f>SUMIF([1]!COMPROMISOS_2024[[#All],[consecutivo]],Contrato[[#This Row],[RCP]],[1]!COMPROMISOS_2024[[#All],[valor_total]])</f>
        <v>16509794</v>
      </c>
      <c r="W386" s="47">
        <v>45580</v>
      </c>
      <c r="X386" s="47" t="s">
        <v>379</v>
      </c>
      <c r="Y386" s="48">
        <v>45584</v>
      </c>
      <c r="Z386" s="49">
        <v>45657</v>
      </c>
      <c r="AA386" s="123"/>
      <c r="AB386" s="91" t="s">
        <v>776</v>
      </c>
      <c r="AC386" s="91"/>
      <c r="AD386" s="103">
        <v>202000004228</v>
      </c>
      <c r="AE386" s="27" t="s">
        <v>75</v>
      </c>
      <c r="AF386" s="55" t="str">
        <f>TEXT(LEFT(Contrato[[#This Row],[CONTRATO]],3),"0")</f>
        <v>294</v>
      </c>
      <c r="AG386" s="55" t="str">
        <f>IF(LEN(Contrato[[#This Row],[Contrato2]])=3,Contrato[[#This Row],[Contrato2]],TEXT(Contrato[[#This Row],[Contrato2]],"000"))</f>
        <v>294</v>
      </c>
      <c r="AH386" s="56">
        <f ca="1">IFERROR(_xlfn.DAYS(Contrato[[#This Row],[Fecha Proyectada liquidación]],TODAY())/30,"")</f>
        <v>2.1333333333333333</v>
      </c>
      <c r="AI386" s="57">
        <f>+Contrato[[#This Row],[FECHA TERMINACIÓN ]]+120</f>
        <v>45777</v>
      </c>
      <c r="AK386" s="59" t="str">
        <f ca="1">IF(Contrato[[#This Row],[FECHA TERMINACIÓN ]]&lt;TODAY(), "Terminado",IF(ISNUMBER(Contrato[[#This Row],[Fecha Real de liquiidación ]]),"Liquidado",IF(Contrato[[#This Row],[FECHA TERMINACIÓN ]]&gt;=TODAY(),"En ejecución","")))</f>
        <v>Terminado</v>
      </c>
      <c r="AL386" s="60">
        <f>SUMIF([1]!COMPROMISOS_2024[[#All],[consecutivo]],Contrato[[#This Row],[RCP]],[1]!COMPROMISOS_2024[[#All],[Total pagado]])</f>
        <v>16509794</v>
      </c>
      <c r="AM386" s="61">
        <f>IFERROR(Contrato[[#This Row],[Pagos]]/Contrato[[#This Row],[VALOR CONTRATO]],0)</f>
        <v>1</v>
      </c>
      <c r="AN386" s="104">
        <f>+Contrato[[#This Row],[VALOR CONTRATO]]-Contrato[[#This Row],[Pagos]]</f>
        <v>0</v>
      </c>
      <c r="AO386" s="54" cm="1">
        <f t="array" ref="AO386">_xlfn.XLOOKUP(Contrato[[#This Row],[DOCUMENTO ]],[1]!PERSONAL_ACTIVO_2024[[#All],[Documento identidad]],[1]!PERSONAL_ACTIVO_2024[[#All],[Mail ]],0,0)</f>
        <v>0</v>
      </c>
      <c r="AP386" s="54" t="str" cm="1">
        <f t="array" ref="AP386">_xlfn.XLOOKUP(Contrato[[#This Row],[DOCUMENTO]],[1]!PERSONAL_ACTIVO_2024[[#All],[Documento identidad]],[1]!PERSONAL_ACTIVO_2024[[#All],[Mail ]],0,0)</f>
        <v>anavarro@indeportesantioquia.gov.co</v>
      </c>
      <c r="AQ386" s="54" cm="1">
        <f t="array" ref="AQ386">IF(ISBLANK(Contrato[[#This Row],[DEPENDENCIA ]]),0,IFERROR(_xlfn.XLOOKUP(Contrato[[#This Row],[DEPENDENCIA ]],[1]!PERSONAL_ACTIVO_2024[[#All],[Dependencia]],[1]!PERSONAL_ACTIVO_2024[[#All],[Mail ]],0,0),0))</f>
        <v>0</v>
      </c>
    </row>
    <row r="387" spans="1:43" s="54" customFormat="1" ht="34.5" customHeight="1" x14ac:dyDescent="0.25">
      <c r="A387" s="27">
        <v>626</v>
      </c>
      <c r="B387" s="26">
        <v>295</v>
      </c>
      <c r="C387" s="28" t="s">
        <v>1107</v>
      </c>
      <c r="D387" s="81" t="s">
        <v>239</v>
      </c>
      <c r="E387" s="64" t="s">
        <v>111</v>
      </c>
      <c r="F387" s="114" t="s">
        <v>142</v>
      </c>
      <c r="G387" s="146" t="s">
        <v>1108</v>
      </c>
      <c r="H387" s="130">
        <v>1128417583</v>
      </c>
      <c r="I387" s="147">
        <v>6879081</v>
      </c>
      <c r="J387" s="148">
        <v>20637243</v>
      </c>
      <c r="K387" s="54" t="s">
        <v>48</v>
      </c>
      <c r="L387" s="96" t="s">
        <v>246</v>
      </c>
      <c r="M387" s="97" t="s">
        <v>250</v>
      </c>
      <c r="N387" s="98" cm="1">
        <f t="array" ref="N387">_xlfn.XLOOKUP(Contrato[[#This Row],[SUPERVISOR TITULAR]],[1]!PERSONAL_ACTIVO_2024[[#All],[Nombre completo]],[1]!PERSONAL_ACTIVO_2024[[#All],[Documento identidad]],"",0)</f>
        <v>71174454</v>
      </c>
      <c r="O387" s="97" t="s">
        <v>661</v>
      </c>
      <c r="P387" s="99" cm="1">
        <f t="array" ref="P387">_xlfn.XLOOKUP(Contrato[[#This Row],[SUPERVISOR SUPLENTE ]],[1]!PERSONAL_ACTIVO_2024[[#All],[Nombre completo]],[1]!PERSONAL_ACTIVO_2024[[#All],[Documento identidad]],"",0)</f>
        <v>37003033</v>
      </c>
      <c r="Q387" s="159">
        <v>405</v>
      </c>
      <c r="R387" s="42" t="str" cm="1">
        <f t="array" ref="R387">_xlfn.XLOOKUP(Contrato[[#This Row],[CDP]],[1]!DISPONIBILIDADES_2024[[#All],[consecutivo]],[1]!DISPONIBILIDADES_2024[[#All],[fecha_aprobacion]],"",0)</f>
        <v>10/04/2024 9:46</v>
      </c>
      <c r="S387" s="43">
        <f>SUMIF([1]!DISPONIBILIDADES_2024[[#All],[consecutivo]],Contrato[[#This Row],[CDP]],[1]!DISPONIBILIDADES_2024[[#All],[valor_total_rubro]])</f>
        <v>0</v>
      </c>
      <c r="T387" s="44" cm="1">
        <f t="array" ref="T387">_xlfn.XLOOKUP(Contrato[[#This Row],[CONTRATO]]&amp;Contrato[[#This Row],[CDP]],[1]!Corr_Contr_CDP[[#All],[CONTRATO-CDP]],[1]!Corr_Contr_CDP[[#All],[CRP]],_xlfn.XLOOKUP(Contrato[[#This Row],[CDP]],[1]!COMPROMISOS_2024[[#All],[disponibilidad]],[1]!COMPROMISOS_2024[[#All],[consecutivo]],"",0),0)</f>
        <v>3031</v>
      </c>
      <c r="U387" s="45" t="str" cm="1">
        <f t="array" ref="U387">+_xlfn.XLOOKUP(Contrato[[#This Row],[RCP]],[1]!COMPROMISOS_2024[[#All],[consecutivo]],[1]!COMPROMISOS_2024[[#All],[fecha_aprobacion]],"",0)</f>
        <v>19/04/2024 12:03</v>
      </c>
      <c r="V387" s="46">
        <f>SUMIF([1]!COMPROMISOS_2024[[#All],[consecutivo]],Contrato[[#This Row],[RCP]],[1]!COMPROMISOS_2024[[#All],[valor_total]])</f>
        <v>20637243</v>
      </c>
      <c r="W387" s="47">
        <v>45401</v>
      </c>
      <c r="X387" s="47" t="s">
        <v>379</v>
      </c>
      <c r="Y387" s="48">
        <v>45404</v>
      </c>
      <c r="Z387" s="49">
        <v>45494</v>
      </c>
      <c r="AA387" s="123" t="s">
        <v>1109</v>
      </c>
      <c r="AB387" s="91" t="s">
        <v>148</v>
      </c>
      <c r="AC387" s="91"/>
      <c r="AD387" s="103">
        <v>202000004229</v>
      </c>
      <c r="AE387" s="27" t="s">
        <v>75</v>
      </c>
      <c r="AF387" s="55" t="str">
        <f>TEXT(LEFT(Contrato[[#This Row],[CONTRATO]],3),"0")</f>
        <v>295</v>
      </c>
      <c r="AG387" s="55" t="str">
        <f>IF(LEN(Contrato[[#This Row],[Contrato2]])=3,Contrato[[#This Row],[Contrato2]],TEXT(Contrato[[#This Row],[Contrato2]],"000"))</f>
        <v>295</v>
      </c>
      <c r="AH387" s="56">
        <f ca="1">IFERROR(_xlfn.DAYS(Contrato[[#This Row],[Fecha Proyectada liquidación]],TODAY())/30,"")</f>
        <v>-3.3</v>
      </c>
      <c r="AI387" s="57">
        <f>+Contrato[[#This Row],[FECHA TERMINACIÓN ]]+120</f>
        <v>45614</v>
      </c>
      <c r="AK387" s="59" t="str">
        <f ca="1">IF(Contrato[[#This Row],[FECHA TERMINACIÓN ]]&lt;TODAY(), "Terminado",IF(ISNUMBER(Contrato[[#This Row],[Fecha Real de liquiidación ]]),"Liquidado",IF(Contrato[[#This Row],[FECHA TERMINACIÓN ]]&gt;=TODAY(),"En ejecución","")))</f>
        <v>Terminado</v>
      </c>
      <c r="AL387" s="60">
        <f>SUMIF([1]!COMPROMISOS_2024[[#All],[consecutivo]],Contrato[[#This Row],[RCP]],[1]!COMPROMISOS_2024[[#All],[Total pagado]])</f>
        <v>20637243</v>
      </c>
      <c r="AM387" s="61">
        <f>IFERROR(Contrato[[#This Row],[Pagos]]/Contrato[[#This Row],[VALOR CONTRATO]],0)</f>
        <v>1</v>
      </c>
      <c r="AN387" s="104">
        <f>+Contrato[[#This Row],[VALOR CONTRATO]]-Contrato[[#This Row],[Pagos]]</f>
        <v>0</v>
      </c>
      <c r="AO387" s="54" t="str" cm="1">
        <f t="array" ref="AO387">_xlfn.XLOOKUP(Contrato[[#This Row],[DOCUMENTO ]],[1]!PERSONAL_ACTIVO_2024[[#All],[Documento identidad]],[1]!PERSONAL_ACTIVO_2024[[#All],[Mail ]],0,0)</f>
        <v>mmunozj@indeportesantioquia.gov.co</v>
      </c>
      <c r="AP387" s="54" t="str" cm="1">
        <f t="array" ref="AP387">_xlfn.XLOOKUP(Contrato[[#This Row],[DOCUMENTO]],[1]!PERSONAL_ACTIVO_2024[[#All],[Documento identidad]],[1]!PERSONAL_ACTIVO_2024[[#All],[Mail ]],0,0)</f>
        <v>egiraldo@indeportesantioquia.gov.co</v>
      </c>
      <c r="AQ387" s="54" t="str" cm="1">
        <f t="array" ref="AQ387">IF(ISBLANK(Contrato[[#This Row],[DEPENDENCIA ]]),0,IFERROR(_xlfn.XLOOKUP(Contrato[[#This Row],[DEPENDENCIA ]],[1]!PERSONAL_ACTIVO_2024[[#All],[Dependencia]],[1]!PERSONAL_ACTIVO_2024[[#All],[Mail ]],0,0),0))</f>
        <v>ocardona@indeportesantioquia.gov.co</v>
      </c>
    </row>
    <row r="388" spans="1:43" s="54" customFormat="1" ht="34.5" customHeight="1" x14ac:dyDescent="0.25">
      <c r="A388" s="27">
        <v>627</v>
      </c>
      <c r="B388" s="26">
        <v>296</v>
      </c>
      <c r="C388" s="28" t="s">
        <v>1110</v>
      </c>
      <c r="D388" s="81" t="s">
        <v>239</v>
      </c>
      <c r="E388" s="64" t="s">
        <v>111</v>
      </c>
      <c r="F388" s="114" t="s">
        <v>142</v>
      </c>
      <c r="G388" s="146" t="s">
        <v>1111</v>
      </c>
      <c r="H388" s="130">
        <v>1038417615</v>
      </c>
      <c r="I388" s="147">
        <v>6879081</v>
      </c>
      <c r="J388" s="148">
        <v>34395405</v>
      </c>
      <c r="K388" s="54" t="s">
        <v>48</v>
      </c>
      <c r="L388" s="96" t="s">
        <v>246</v>
      </c>
      <c r="M388" s="97" t="s">
        <v>242</v>
      </c>
      <c r="N388" s="98" cm="1">
        <f t="array" ref="N388">_xlfn.XLOOKUP(Contrato[[#This Row],[SUPERVISOR TITULAR]],[1]!PERSONAL_ACTIVO_2024[[#All],[Nombre completo]],[1]!PERSONAL_ACTIVO_2024[[#All],[Documento identidad]],"",0)</f>
        <v>71610877</v>
      </c>
      <c r="O388" s="97" t="s">
        <v>1112</v>
      </c>
      <c r="P388" s="99" cm="1">
        <f t="array" ref="P388">_xlfn.XLOOKUP(Contrato[[#This Row],[SUPERVISOR SUPLENTE ]],[1]!PERSONAL_ACTIVO_2024[[#All],[Nombre completo]],[1]!PERSONAL_ACTIVO_2024[[#All],[Documento identidad]],"",0)</f>
        <v>43017641</v>
      </c>
      <c r="Q388" s="159">
        <v>426</v>
      </c>
      <c r="R388" s="42" t="str" cm="1">
        <f t="array" ref="R388">_xlfn.XLOOKUP(Contrato[[#This Row],[CDP]],[1]!DISPONIBILIDADES_2024[[#All],[consecutivo]],[1]!DISPONIBILIDADES_2024[[#All],[fecha_aprobacion]],"",0)</f>
        <v>15/04/2024 8:10</v>
      </c>
      <c r="S388" s="43">
        <f>SUMIF([1]!DISPONIBILIDADES_2024[[#All],[consecutivo]],Contrato[[#This Row],[CDP]],[1]!DISPONIBILIDADES_2024[[#All],[valor_total_rubro]])</f>
        <v>0</v>
      </c>
      <c r="T388" s="44" cm="1">
        <f t="array" ref="T388">_xlfn.XLOOKUP(Contrato[[#This Row],[CONTRATO]]&amp;Contrato[[#This Row],[CDP]],[1]!Corr_Contr_CDP[[#All],[CONTRATO-CDP]],[1]!Corr_Contr_CDP[[#All],[CRP]],_xlfn.XLOOKUP(Contrato[[#This Row],[CDP]],[1]!COMPROMISOS_2024[[#All],[disponibilidad]],[1]!COMPROMISOS_2024[[#All],[consecutivo]],"",0),0)</f>
        <v>3032</v>
      </c>
      <c r="U388" s="45" t="str" cm="1">
        <f t="array" ref="U388">+_xlfn.XLOOKUP(Contrato[[#This Row],[RCP]],[1]!COMPROMISOS_2024[[#All],[consecutivo]],[1]!COMPROMISOS_2024[[#All],[fecha_aprobacion]],"",0)</f>
        <v>19/04/2024 12:05</v>
      </c>
      <c r="V388" s="46">
        <f>SUMIF([1]!COMPROMISOS_2024[[#All],[consecutivo]],Contrato[[#This Row],[RCP]],[1]!COMPROMISOS_2024[[#All],[valor_total]])</f>
        <v>34395405</v>
      </c>
      <c r="W388" s="47">
        <v>45401</v>
      </c>
      <c r="X388" s="47" t="s">
        <v>379</v>
      </c>
      <c r="Y388" s="48">
        <v>45404</v>
      </c>
      <c r="Z388" s="49">
        <v>45556</v>
      </c>
      <c r="AA388" s="123" t="s">
        <v>1113</v>
      </c>
      <c r="AB388" s="91" t="s">
        <v>1035</v>
      </c>
      <c r="AC388" s="91"/>
      <c r="AD388" s="103">
        <v>202000004232</v>
      </c>
      <c r="AE388" s="27" t="s">
        <v>75</v>
      </c>
      <c r="AF388" s="55" t="str">
        <f>TEXT(LEFT(Contrato[[#This Row],[CONTRATO]],3),"0")</f>
        <v>296</v>
      </c>
      <c r="AG388" s="55" t="str">
        <f>IF(LEN(Contrato[[#This Row],[Contrato2]])=3,Contrato[[#This Row],[Contrato2]],TEXT(Contrato[[#This Row],[Contrato2]],"000"))</f>
        <v>296</v>
      </c>
      <c r="AH388" s="56">
        <f ca="1">IFERROR(_xlfn.DAYS(Contrato[[#This Row],[Fecha Proyectada liquidación]],TODAY())/30,"")</f>
        <v>-1.2333333333333334</v>
      </c>
      <c r="AI388" s="57">
        <f>+Contrato[[#This Row],[FECHA TERMINACIÓN ]]+120</f>
        <v>45676</v>
      </c>
      <c r="AK388" s="59" t="str">
        <f ca="1">IF(Contrato[[#This Row],[FECHA TERMINACIÓN ]]&lt;TODAY(), "Terminado",IF(ISNUMBER(Contrato[[#This Row],[Fecha Real de liquiidación ]]),"Liquidado",IF(Contrato[[#This Row],[FECHA TERMINACIÓN ]]&gt;=TODAY(),"En ejecución","")))</f>
        <v>Terminado</v>
      </c>
      <c r="AL388" s="60">
        <f>SUMIF([1]!COMPROMISOS_2024[[#All],[consecutivo]],Contrato[[#This Row],[RCP]],[1]!COMPROMISOS_2024[[#All],[Total pagado]])</f>
        <v>34395405</v>
      </c>
      <c r="AM388" s="61">
        <f>IFERROR(Contrato[[#This Row],[Pagos]]/Contrato[[#This Row],[VALOR CONTRATO]],0)</f>
        <v>1</v>
      </c>
      <c r="AN388" s="104">
        <f>+Contrato[[#This Row],[VALOR CONTRATO]]-Contrato[[#This Row],[Pagos]]</f>
        <v>0</v>
      </c>
      <c r="AO388" s="54" t="str" cm="1">
        <f t="array" ref="AO388">_xlfn.XLOOKUP(Contrato[[#This Row],[DOCUMENTO ]],[1]!PERSONAL_ACTIVO_2024[[#All],[Documento identidad]],[1]!PERSONAL_ACTIVO_2024[[#All],[Mail ]],0,0)</f>
        <v>mcgarcia@indeportesantioquia.gov.co</v>
      </c>
      <c r="AP388" s="54" t="str" cm="1">
        <f t="array" ref="AP388">_xlfn.XLOOKUP(Contrato[[#This Row],[DOCUMENTO]],[1]!PERSONAL_ACTIVO_2024[[#All],[Documento identidad]],[1]!PERSONAL_ACTIVO_2024[[#All],[Mail ]],0,0)</f>
        <v>mrestrepo@indeportesantioquia.gov.co</v>
      </c>
      <c r="AQ388" s="54" t="str" cm="1">
        <f t="array" ref="AQ388">IF(ISBLANK(Contrato[[#This Row],[DEPENDENCIA ]]),0,IFERROR(_xlfn.XLOOKUP(Contrato[[#This Row],[DEPENDENCIA ]],[1]!PERSONAL_ACTIVO_2024[[#All],[Dependencia]],[1]!PERSONAL_ACTIVO_2024[[#All],[Mail ]],0,0),0))</f>
        <v>ocardona@indeportesantioquia.gov.co</v>
      </c>
    </row>
    <row r="389" spans="1:43" s="54" customFormat="1" ht="34.5" customHeight="1" x14ac:dyDescent="0.25">
      <c r="A389" s="27">
        <v>647</v>
      </c>
      <c r="B389" s="26">
        <v>297</v>
      </c>
      <c r="C389" s="28" t="s">
        <v>1114</v>
      </c>
      <c r="D389" s="81" t="s">
        <v>44</v>
      </c>
      <c r="E389" s="64" t="s">
        <v>111</v>
      </c>
      <c r="F389" s="114" t="s">
        <v>142</v>
      </c>
      <c r="G389" s="146" t="s">
        <v>1115</v>
      </c>
      <c r="H389" s="130">
        <v>1039450430</v>
      </c>
      <c r="I389" s="147">
        <v>6879081</v>
      </c>
      <c r="J389" s="148">
        <v>55032648</v>
      </c>
      <c r="K389" s="54" t="s">
        <v>48</v>
      </c>
      <c r="L389" s="96" t="s">
        <v>1039</v>
      </c>
      <c r="M389" s="97" t="s">
        <v>1116</v>
      </c>
      <c r="N389" s="98" cm="1">
        <f t="array" ref="N389">_xlfn.XLOOKUP(Contrato[[#This Row],[SUPERVISOR TITULAR]],[1]!PERSONAL_ACTIVO_2024[[#All],[Nombre completo]],[1]!PERSONAL_ACTIVO_2024[[#All],[Documento identidad]],"",0)</f>
        <v>91299284</v>
      </c>
      <c r="O389" s="97" t="s">
        <v>580</v>
      </c>
      <c r="P389" s="99" cm="1">
        <f t="array" ref="P389">_xlfn.XLOOKUP(Contrato[[#This Row],[SUPERVISOR SUPLENTE ]],[1]!PERSONAL_ACTIVO_2024[[#All],[Nombre completo]],[1]!PERSONAL_ACTIVO_2024[[#All],[Documento identidad]],"",0)</f>
        <v>43610005</v>
      </c>
      <c r="Q389" s="159">
        <v>414</v>
      </c>
      <c r="R389" s="42" t="str" cm="1">
        <f t="array" ref="R389">_xlfn.XLOOKUP(Contrato[[#This Row],[CDP]],[1]!DISPONIBILIDADES_2024[[#All],[consecutivo]],[1]!DISPONIBILIDADES_2024[[#All],[fecha_aprobacion]],"",0)</f>
        <v>11/04/2024 13:18</v>
      </c>
      <c r="S389" s="43">
        <f>SUMIF([1]!DISPONIBILIDADES_2024[[#All],[consecutivo]],Contrato[[#This Row],[CDP]],[1]!DISPONIBILIDADES_2024[[#All],[valor_total_rubro]])</f>
        <v>0</v>
      </c>
      <c r="T389" s="44" cm="1">
        <f t="array" ref="T389">_xlfn.XLOOKUP(Contrato[[#This Row],[CONTRATO]]&amp;Contrato[[#This Row],[CDP]],[1]!Corr_Contr_CDP[[#All],[CONTRATO-CDP]],[1]!Corr_Contr_CDP[[#All],[CRP]],_xlfn.XLOOKUP(Contrato[[#This Row],[CDP]],[1]!COMPROMISOS_2024[[#All],[disponibilidad]],[1]!COMPROMISOS_2024[[#All],[consecutivo]],"",0),0)</f>
        <v>2992</v>
      </c>
      <c r="U389" s="45" t="str" cm="1">
        <f t="array" ref="U389">+_xlfn.XLOOKUP(Contrato[[#This Row],[RCP]],[1]!COMPROMISOS_2024[[#All],[consecutivo]],[1]!COMPROMISOS_2024[[#All],[fecha_aprobacion]],"",0)</f>
        <v>17/04/2024 10:35</v>
      </c>
      <c r="V389" s="46">
        <f>SUMIF([1]!COMPROMISOS_2024[[#All],[consecutivo]],Contrato[[#This Row],[RCP]],[1]!COMPROMISOS_2024[[#All],[valor_total]])</f>
        <v>55032648</v>
      </c>
      <c r="W389" s="47">
        <v>45398</v>
      </c>
      <c r="X389" s="47" t="s">
        <v>379</v>
      </c>
      <c r="Y389" s="48">
        <v>45399</v>
      </c>
      <c r="Z389" s="49">
        <v>45642</v>
      </c>
      <c r="AA389" s="101" t="s">
        <v>1117</v>
      </c>
      <c r="AB389" s="91" t="s">
        <v>1030</v>
      </c>
      <c r="AC389" s="91"/>
      <c r="AD389" s="221">
        <v>202000004233</v>
      </c>
      <c r="AE389" s="27" t="s">
        <v>75</v>
      </c>
      <c r="AF389" s="55" t="str">
        <f>TEXT(LEFT(Contrato[[#This Row],[CONTRATO]],3),"0")</f>
        <v>297</v>
      </c>
      <c r="AG389" s="55" t="str">
        <f>IF(LEN(Contrato[[#This Row],[Contrato2]])=3,Contrato[[#This Row],[Contrato2]],TEXT(Contrato[[#This Row],[Contrato2]],"000"))</f>
        <v>297</v>
      </c>
      <c r="AH389" s="56">
        <f ca="1">IFERROR(_xlfn.DAYS(Contrato[[#This Row],[Fecha Proyectada liquidación]],TODAY())/30,"")</f>
        <v>1.6333333333333333</v>
      </c>
      <c r="AI389" s="57">
        <f>+Contrato[[#This Row],[FECHA TERMINACIÓN ]]+120</f>
        <v>45762</v>
      </c>
      <c r="AK389" s="59" t="str">
        <f ca="1">IF(Contrato[[#This Row],[FECHA TERMINACIÓN ]]&lt;TODAY(), "Terminado",IF(ISNUMBER(Contrato[[#This Row],[Fecha Real de liquiidación ]]),"Liquidado",IF(Contrato[[#This Row],[FECHA TERMINACIÓN ]]&gt;=TODAY(),"En ejecución","")))</f>
        <v>Terminado</v>
      </c>
      <c r="AL389" s="60">
        <f>SUMIF([1]!COMPROMISOS_2024[[#All],[consecutivo]],Contrato[[#This Row],[RCP]],[1]!COMPROMISOS_2024[[#All],[Total pagado]])</f>
        <v>55032648</v>
      </c>
      <c r="AM389" s="61">
        <f>IFERROR(Contrato[[#This Row],[Pagos]]/Contrato[[#This Row],[VALOR CONTRATO]],0)</f>
        <v>1</v>
      </c>
      <c r="AN389" s="104">
        <f>+Contrato[[#This Row],[VALOR CONTRATO]]-Contrato[[#This Row],[Pagos]]</f>
        <v>0</v>
      </c>
      <c r="AO389" s="54" t="str" cm="1">
        <f t="array" ref="AO389">_xlfn.XLOOKUP(Contrato[[#This Row],[DOCUMENTO ]],[1]!PERSONAL_ACTIVO_2024[[#All],[Documento identidad]],[1]!PERSONAL_ACTIVO_2024[[#All],[Mail ]],0,0)</f>
        <v>dmartinez@indeportesantioquia.gov.co</v>
      </c>
      <c r="AP389" s="54" t="str" cm="1">
        <f t="array" ref="AP389">_xlfn.XLOOKUP(Contrato[[#This Row],[DOCUMENTO]],[1]!PERSONAL_ACTIVO_2024[[#All],[Documento identidad]],[1]!PERSONAL_ACTIVO_2024[[#All],[Mail ]],0,0)</f>
        <v>mdiaz@indeportesantioquia.gov.co</v>
      </c>
      <c r="AQ389" s="54" cm="1">
        <f t="array" ref="AQ389">IF(ISBLANK(Contrato[[#This Row],[DEPENDENCIA ]]),0,IFERROR(_xlfn.XLOOKUP(Contrato[[#This Row],[DEPENDENCIA ]],[1]!PERSONAL_ACTIVO_2024[[#All],[Dependencia]],[1]!PERSONAL_ACTIVO_2024[[#All],[Mail ]],0,0),0))</f>
        <v>0</v>
      </c>
    </row>
    <row r="390" spans="1:43" s="54" customFormat="1" ht="34.5" customHeight="1" x14ac:dyDescent="0.25">
      <c r="A390" s="54">
        <v>1307</v>
      </c>
      <c r="B390" s="257">
        <v>297</v>
      </c>
      <c r="C390" s="28" t="s">
        <v>1118</v>
      </c>
      <c r="D390" s="81" t="s">
        <v>44</v>
      </c>
      <c r="E390" s="64" t="s">
        <v>117</v>
      </c>
      <c r="F390" s="114" t="s">
        <v>142</v>
      </c>
      <c r="G390" s="146" t="s">
        <v>1115</v>
      </c>
      <c r="H390" s="130">
        <v>1039450430</v>
      </c>
      <c r="I390" s="147">
        <v>3210237</v>
      </c>
      <c r="J390" s="148">
        <v>3210237</v>
      </c>
      <c r="K390" s="54" t="s">
        <v>48</v>
      </c>
      <c r="L390" s="96" t="s">
        <v>1119</v>
      </c>
      <c r="M390" s="97" t="s">
        <v>1116</v>
      </c>
      <c r="N390" s="98" cm="1">
        <f t="array" ref="N390">_xlfn.XLOOKUP(Contrato[[#This Row],[SUPERVISOR TITULAR]],[1]!PERSONAL_ACTIVO_2024[[#All],[Nombre completo]],[1]!PERSONAL_ACTIVO_2024[[#All],[Documento identidad]],"",0)</f>
        <v>91299284</v>
      </c>
      <c r="O390" s="97" t="s">
        <v>580</v>
      </c>
      <c r="P390" s="99" cm="1">
        <f t="array" ref="P390">_xlfn.XLOOKUP(Contrato[[#This Row],[SUPERVISOR SUPLENTE ]],[1]!PERSONAL_ACTIVO_2024[[#All],[Nombre completo]],[1]!PERSONAL_ACTIVO_2024[[#All],[Documento identidad]],"",0)</f>
        <v>43610005</v>
      </c>
      <c r="Q390" s="100">
        <v>1199</v>
      </c>
      <c r="R390" s="42" t="str" cm="1">
        <f t="array" ref="R390">_xlfn.XLOOKUP(Contrato[[#This Row],[CDP]],[1]!DISPONIBILIDADES_2024[[#All],[consecutivo]],[1]!DISPONIBILIDADES_2024[[#All],[fecha_aprobacion]],"",0)</f>
        <v>29/11/2024 16:06</v>
      </c>
      <c r="S390" s="43">
        <f>SUMIF([1]!DISPONIBILIDADES_2024[[#All],[consecutivo]],Contrato[[#This Row],[CDP]],[1]!DISPONIBILIDADES_2024[[#All],[valor_total_rubro]])</f>
        <v>0</v>
      </c>
      <c r="T390" s="44" cm="1">
        <f t="array" ref="T390">_xlfn.XLOOKUP(Contrato[[#This Row],[CONTRATO]]&amp;Contrato[[#This Row],[CDP]],[1]!Corr_Contr_CDP[[#All],[CONTRATO-CDP]],[1]!Corr_Contr_CDP[[#All],[CRP]],_xlfn.XLOOKUP(Contrato[[#This Row],[CDP]],[1]!COMPROMISOS_2024[[#All],[disponibilidad]],[1]!COMPROMISOS_2024[[#All],[consecutivo]],"",0),0)</f>
        <v>14701</v>
      </c>
      <c r="U390" s="45" t="str" cm="1">
        <f t="array" ref="U390">+_xlfn.XLOOKUP(Contrato[[#This Row],[RCP]],[1]!COMPROMISOS_2024[[#All],[consecutivo]],[1]!COMPROMISOS_2024[[#All],[fecha_aprobacion]],"",0)</f>
        <v>17/12/2024 8:06</v>
      </c>
      <c r="V390" s="46">
        <f>SUMIF([1]!COMPROMISOS_2024[[#All],[consecutivo]],Contrato[[#This Row],[RCP]],[1]!COMPROMISOS_2024[[#All],[valor_total]])</f>
        <v>3210237</v>
      </c>
      <c r="W390" s="75">
        <v>45642</v>
      </c>
      <c r="X390" s="47" t="s">
        <v>379</v>
      </c>
      <c r="Y390" s="48">
        <v>45643</v>
      </c>
      <c r="Z390" s="49">
        <v>45657</v>
      </c>
      <c r="AA390" s="109"/>
      <c r="AB390" s="91" t="s">
        <v>62</v>
      </c>
      <c r="AC390" s="30"/>
      <c r="AD390" s="103"/>
      <c r="AF390" s="55" t="str">
        <f>TEXT(LEFT(Contrato[[#This Row],[CONTRATO]],3),"0")</f>
        <v>297</v>
      </c>
      <c r="AG390" s="55" t="str">
        <f>IF(LEN(Contrato[[#This Row],[Contrato2]])=3,Contrato[[#This Row],[Contrato2]],TEXT(Contrato[[#This Row],[Contrato2]],"000"))</f>
        <v>297</v>
      </c>
      <c r="AH390" s="56">
        <f ca="1">IFERROR(_xlfn.DAYS(Contrato[[#This Row],[Fecha Proyectada liquidación]],TODAY())/30,"")</f>
        <v>2.1333333333333333</v>
      </c>
      <c r="AI390" s="57">
        <f>+Contrato[[#This Row],[FECHA TERMINACIÓN ]]+120</f>
        <v>45777</v>
      </c>
      <c r="AK390" s="59" t="str">
        <f ca="1">IF(Contrato[[#This Row],[FECHA TERMINACIÓN ]]&lt;TODAY(), "Terminado",IF(ISNUMBER(Contrato[[#This Row],[Fecha Real de liquiidación ]]),"Liquidado",IF(Contrato[[#This Row],[FECHA TERMINACIÓN ]]&gt;=TODAY(),"En ejecución","")))</f>
        <v>Terminado</v>
      </c>
      <c r="AL390" s="60">
        <f>SUMIF([1]!COMPROMISOS_2024[[#All],[consecutivo]],Contrato[[#This Row],[RCP]],[1]!COMPROMISOS_2024[[#All],[Total pagado]])</f>
        <v>3210237</v>
      </c>
      <c r="AM390" s="61">
        <f>IFERROR(Contrato[[#This Row],[Pagos]]/Contrato[[#This Row],[VALOR CONTRATO]],0)</f>
        <v>1</v>
      </c>
      <c r="AN390" s="104">
        <f>+Contrato[[#This Row],[VALOR CONTRATO]]-Contrato[[#This Row],[Pagos]]</f>
        <v>0</v>
      </c>
      <c r="AO390" s="54" t="str" cm="1">
        <f t="array" ref="AO390">_xlfn.XLOOKUP(Contrato[[#This Row],[DOCUMENTO ]],[1]!PERSONAL_ACTIVO_2024[[#All],[Documento identidad]],[1]!PERSONAL_ACTIVO_2024[[#All],[Mail ]],0,0)</f>
        <v>dmartinez@indeportesantioquia.gov.co</v>
      </c>
      <c r="AP390" s="54" t="str" cm="1">
        <f t="array" ref="AP390">_xlfn.XLOOKUP(Contrato[[#This Row],[DOCUMENTO]],[1]!PERSONAL_ACTIVO_2024[[#All],[Documento identidad]],[1]!PERSONAL_ACTIVO_2024[[#All],[Mail ]],0,0)</f>
        <v>mdiaz@indeportesantioquia.gov.co</v>
      </c>
      <c r="AQ390" s="54" cm="1">
        <f t="array" ref="AQ390">IF(ISBLANK(Contrato[[#This Row],[DEPENDENCIA ]]),0,IFERROR(_xlfn.XLOOKUP(Contrato[[#This Row],[DEPENDENCIA ]],[1]!PERSONAL_ACTIVO_2024[[#All],[Dependencia]],[1]!PERSONAL_ACTIVO_2024[[#All],[Mail ]],0,0),0))</f>
        <v>0</v>
      </c>
    </row>
    <row r="391" spans="1:43" s="54" customFormat="1" ht="34.5" customHeight="1" x14ac:dyDescent="0.25">
      <c r="A391" s="27">
        <v>650</v>
      </c>
      <c r="B391" s="26">
        <v>298</v>
      </c>
      <c r="C391" s="28" t="s">
        <v>1120</v>
      </c>
      <c r="D391" s="81" t="s">
        <v>44</v>
      </c>
      <c r="E391" s="64" t="s">
        <v>111</v>
      </c>
      <c r="F391" s="114" t="s">
        <v>46</v>
      </c>
      <c r="G391" s="146" t="s">
        <v>1121</v>
      </c>
      <c r="H391" s="130">
        <v>900336802</v>
      </c>
      <c r="I391" s="147">
        <v>16660000</v>
      </c>
      <c r="J391" s="148">
        <v>139944000</v>
      </c>
      <c r="K391" s="54" t="s">
        <v>48</v>
      </c>
      <c r="L391" s="96" t="s">
        <v>246</v>
      </c>
      <c r="M391" s="97" t="s">
        <v>145</v>
      </c>
      <c r="N391" s="98" cm="1">
        <f t="array" ref="N391">_xlfn.XLOOKUP(Contrato[[#This Row],[SUPERVISOR TITULAR]],[1]!PERSONAL_ACTIVO_2024[[#All],[Nombre completo]],[1]!PERSONAL_ACTIVO_2024[[#All],[Documento identidad]],"",0)</f>
        <v>39419422</v>
      </c>
      <c r="O391" s="97" t="s">
        <v>580</v>
      </c>
      <c r="P391" s="99" cm="1">
        <f t="array" ref="P391">_xlfn.XLOOKUP(Contrato[[#This Row],[SUPERVISOR SUPLENTE ]],[1]!PERSONAL_ACTIVO_2024[[#All],[Nombre completo]],[1]!PERSONAL_ACTIVO_2024[[#All],[Documento identidad]],"",0)</f>
        <v>43610005</v>
      </c>
      <c r="Q391" s="159">
        <v>415</v>
      </c>
      <c r="R391" s="42" t="str" cm="1">
        <f t="array" ref="R391">_xlfn.XLOOKUP(Contrato[[#This Row],[CDP]],[1]!DISPONIBILIDADES_2024[[#All],[consecutivo]],[1]!DISPONIBILIDADES_2024[[#All],[fecha_aprobacion]],"",0)</f>
        <v>11/04/2024 17:21</v>
      </c>
      <c r="S391" s="43">
        <f>SUMIF([1]!DISPONIBILIDADES_2024[[#All],[consecutivo]],Contrato[[#This Row],[CDP]],[1]!DISPONIBILIDADES_2024[[#All],[valor_total_rubro]])</f>
        <v>0</v>
      </c>
      <c r="T391" s="44" cm="1">
        <f t="array" ref="T391">_xlfn.XLOOKUP(Contrato[[#This Row],[CONTRATO]]&amp;Contrato[[#This Row],[CDP]],[1]!Corr_Contr_CDP[[#All],[CONTRATO-CDP]],[1]!Corr_Contr_CDP[[#All],[CRP]],_xlfn.XLOOKUP(Contrato[[#This Row],[CDP]],[1]!COMPROMISOS_2024[[#All],[disponibilidad]],[1]!COMPROMISOS_2024[[#All],[consecutivo]],"",0),0)</f>
        <v>3034</v>
      </c>
      <c r="U391" s="45" t="str" cm="1">
        <f t="array" ref="U391">+_xlfn.XLOOKUP(Contrato[[#This Row],[RCP]],[1]!COMPROMISOS_2024[[#All],[consecutivo]],[1]!COMPROMISOS_2024[[#All],[fecha_aprobacion]],"",0)</f>
        <v>19/04/2024 16:56</v>
      </c>
      <c r="V391" s="46">
        <f>SUMIF([1]!COMPROMISOS_2024[[#All],[consecutivo]],Contrato[[#This Row],[RCP]],[1]!COMPROMISOS_2024[[#All],[valor_total]])</f>
        <v>139944000</v>
      </c>
      <c r="W391" s="47">
        <v>45400</v>
      </c>
      <c r="X391" s="47">
        <v>45401</v>
      </c>
      <c r="Y391" s="48">
        <v>45404</v>
      </c>
      <c r="Z391" s="49">
        <v>45656</v>
      </c>
      <c r="AA391" s="123" t="s">
        <v>1122</v>
      </c>
      <c r="AB391" s="91" t="s">
        <v>1123</v>
      </c>
      <c r="AC391" s="91"/>
      <c r="AD391" s="103">
        <v>202000004234</v>
      </c>
      <c r="AE391" s="27" t="s">
        <v>75</v>
      </c>
      <c r="AF391" s="55" t="str">
        <f>TEXT(LEFT(Contrato[[#This Row],[CONTRATO]],3),"0")</f>
        <v>298</v>
      </c>
      <c r="AG391" s="55" t="str">
        <f>IF(LEN(Contrato[[#This Row],[Contrato2]])=3,Contrato[[#This Row],[Contrato2]],TEXT(Contrato[[#This Row],[Contrato2]],"000"))</f>
        <v>298</v>
      </c>
      <c r="AH391" s="56">
        <f ca="1">IFERROR(_xlfn.DAYS(Contrato[[#This Row],[Fecha Proyectada liquidación]],TODAY())/30,"")</f>
        <v>2.1</v>
      </c>
      <c r="AI391" s="57">
        <f>+Contrato[[#This Row],[FECHA TERMINACIÓN ]]+120</f>
        <v>45776</v>
      </c>
      <c r="AK391" s="59" t="str">
        <f ca="1">IF(Contrato[[#This Row],[FECHA TERMINACIÓN ]]&lt;TODAY(), "Terminado",IF(ISNUMBER(Contrato[[#This Row],[Fecha Real de liquiidación ]]),"Liquidado",IF(Contrato[[#This Row],[FECHA TERMINACIÓN ]]&gt;=TODAY(),"En ejecución","")))</f>
        <v>Terminado</v>
      </c>
      <c r="AL391" s="60">
        <f>SUMIF([1]!COMPROMISOS_2024[[#All],[consecutivo]],Contrato[[#This Row],[RCP]],[1]!COMPROMISOS_2024[[#All],[Total pagado]])</f>
        <v>138278000</v>
      </c>
      <c r="AM391" s="61">
        <f>IFERROR(Contrato[[#This Row],[Pagos]]/Contrato[[#This Row],[VALOR CONTRATO]],0)</f>
        <v>0.98809523809523814</v>
      </c>
      <c r="AN391" s="104">
        <f>+Contrato[[#This Row],[VALOR CONTRATO]]-Contrato[[#This Row],[Pagos]]</f>
        <v>1666000</v>
      </c>
      <c r="AO391" s="54" t="str" cm="1">
        <f t="array" ref="AO391">_xlfn.XLOOKUP(Contrato[[#This Row],[DOCUMENTO ]],[1]!PERSONAL_ACTIVO_2024[[#All],[Documento identidad]],[1]!PERSONAL_ACTIVO_2024[[#All],[Mail ]],0,0)</f>
        <v>dcendoya@indeportesantioquia.gov.co</v>
      </c>
      <c r="AP391" s="54" t="str" cm="1">
        <f t="array" ref="AP391">_xlfn.XLOOKUP(Contrato[[#This Row],[DOCUMENTO]],[1]!PERSONAL_ACTIVO_2024[[#All],[Documento identidad]],[1]!PERSONAL_ACTIVO_2024[[#All],[Mail ]],0,0)</f>
        <v>mdiaz@indeportesantioquia.gov.co</v>
      </c>
      <c r="AQ391" s="54" cm="1">
        <f t="array" ref="AQ391">IF(ISBLANK(Contrato[[#This Row],[DEPENDENCIA ]]),0,IFERROR(_xlfn.XLOOKUP(Contrato[[#This Row],[DEPENDENCIA ]],[1]!PERSONAL_ACTIVO_2024[[#All],[Dependencia]],[1]!PERSONAL_ACTIVO_2024[[#All],[Mail ]],0,0),0))</f>
        <v>0</v>
      </c>
    </row>
    <row r="392" spans="1:43" s="54" customFormat="1" ht="34.5" customHeight="1" x14ac:dyDescent="0.25">
      <c r="A392" s="27">
        <v>660</v>
      </c>
      <c r="B392" s="26">
        <v>299</v>
      </c>
      <c r="C392" s="28" t="s">
        <v>149</v>
      </c>
      <c r="D392" s="81" t="s">
        <v>44</v>
      </c>
      <c r="E392" s="64" t="s">
        <v>111</v>
      </c>
      <c r="F392" s="114" t="s">
        <v>142</v>
      </c>
      <c r="G392" s="146" t="s">
        <v>150</v>
      </c>
      <c r="H392" s="130">
        <v>43676890</v>
      </c>
      <c r="I392" s="147">
        <v>3986061</v>
      </c>
      <c r="J392" s="148">
        <v>31888488</v>
      </c>
      <c r="K392" s="54" t="s">
        <v>48</v>
      </c>
      <c r="L392" s="96" t="s">
        <v>1124</v>
      </c>
      <c r="M392" s="119" t="s">
        <v>151</v>
      </c>
      <c r="N392" s="98" cm="1">
        <f t="array" ref="N392">_xlfn.XLOOKUP(Contrato[[#This Row],[SUPERVISOR TITULAR]],[1]!PERSONAL_ACTIVO_2024[[#All],[Nombre completo]],[1]!PERSONAL_ACTIVO_2024[[#All],[Documento identidad]],"",0)</f>
        <v>1017174089</v>
      </c>
      <c r="O392" s="97" t="s">
        <v>152</v>
      </c>
      <c r="P392" s="99" cm="1">
        <f t="array" ref="P392">_xlfn.XLOOKUP(Contrato[[#This Row],[SUPERVISOR SUPLENTE ]],[1]!PERSONAL_ACTIVO_2024[[#All],[Nombre completo]],[1]!PERSONAL_ACTIVO_2024[[#All],[Documento identidad]],"",0)</f>
        <v>71023409</v>
      </c>
      <c r="Q392" s="159">
        <v>437</v>
      </c>
      <c r="R392" s="42" t="str" cm="1">
        <f t="array" ref="R392">_xlfn.XLOOKUP(Contrato[[#This Row],[CDP]],[1]!DISPONIBILIDADES_2024[[#All],[consecutivo]],[1]!DISPONIBILIDADES_2024[[#All],[fecha_aprobacion]],"",0)</f>
        <v>16/04/2024 8:29</v>
      </c>
      <c r="S392" s="43">
        <f>SUMIF([1]!DISPONIBILIDADES_2024[[#All],[consecutivo]],Contrato[[#This Row],[CDP]],[1]!DISPONIBILIDADES_2024[[#All],[valor_total_rubro]])</f>
        <v>0</v>
      </c>
      <c r="T392" s="44" cm="1">
        <f t="array" ref="T392">_xlfn.XLOOKUP(Contrato[[#This Row],[CONTRATO]]&amp;Contrato[[#This Row],[CDP]],[1]!Corr_Contr_CDP[[#All],[CONTRATO-CDP]],[1]!Corr_Contr_CDP[[#All],[CRP]],_xlfn.XLOOKUP(Contrato[[#This Row],[CDP]],[1]!COMPROMISOS_2024[[#All],[disponibilidad]],[1]!COMPROMISOS_2024[[#All],[consecutivo]],"",0),0)</f>
        <v>3420</v>
      </c>
      <c r="U392" s="45" t="str" cm="1">
        <f t="array" ref="U392">+_xlfn.XLOOKUP(Contrato[[#This Row],[RCP]],[1]!COMPROMISOS_2024[[#All],[consecutivo]],[1]!COMPROMISOS_2024[[#All],[fecha_aprobacion]],"",0)</f>
        <v>29/04/2024 16:05</v>
      </c>
      <c r="V392" s="46">
        <f>SUMIF([1]!COMPROMISOS_2024[[#All],[consecutivo]],Contrato[[#This Row],[RCP]],[1]!COMPROMISOS_2024[[#All],[valor_total]])</f>
        <v>31888488</v>
      </c>
      <c r="W392" s="47">
        <v>45411</v>
      </c>
      <c r="X392" s="47" t="s">
        <v>379</v>
      </c>
      <c r="Y392" s="48">
        <v>45412</v>
      </c>
      <c r="Z392" s="49">
        <v>45655</v>
      </c>
      <c r="AA392" s="123" t="s">
        <v>1125</v>
      </c>
      <c r="AB392" s="81" t="s">
        <v>1030</v>
      </c>
      <c r="AC392" s="81"/>
      <c r="AD392" s="103">
        <v>202000004235</v>
      </c>
      <c r="AE392" s="27" t="s">
        <v>75</v>
      </c>
      <c r="AF392" s="55" t="str">
        <f>TEXT(LEFT(Contrato[[#This Row],[CONTRATO]],3),"0")</f>
        <v>299</v>
      </c>
      <c r="AG392" s="55" t="str">
        <f>IF(LEN(Contrato[[#This Row],[Contrato2]])=3,Contrato[[#This Row],[Contrato2]],TEXT(Contrato[[#This Row],[Contrato2]],"000"))</f>
        <v>299</v>
      </c>
      <c r="AH392" s="56">
        <f ca="1">IFERROR(_xlfn.DAYS(Contrato[[#This Row],[Fecha Proyectada liquidación]],TODAY())/30,"")</f>
        <v>2.0666666666666669</v>
      </c>
      <c r="AI392" s="57">
        <f>+Contrato[[#This Row],[FECHA TERMINACIÓN ]]+120</f>
        <v>45775</v>
      </c>
      <c r="AK392" s="59" t="str">
        <f ca="1">IF(Contrato[[#This Row],[FECHA TERMINACIÓN ]]&lt;TODAY(), "Terminado",IF(ISNUMBER(Contrato[[#This Row],[Fecha Real de liquiidación ]]),"Liquidado",IF(Contrato[[#This Row],[FECHA TERMINACIÓN ]]&gt;=TODAY(),"En ejecución","")))</f>
        <v>Terminado</v>
      </c>
      <c r="AL392" s="60">
        <f>SUMIF([1]!COMPROMISOS_2024[[#All],[consecutivo]],Contrato[[#This Row],[RCP]],[1]!COMPROMISOS_2024[[#All],[Total pagado]])</f>
        <v>31888488</v>
      </c>
      <c r="AM392" s="61">
        <f>IFERROR(Contrato[[#This Row],[Pagos]]/Contrato[[#This Row],[VALOR CONTRATO]],0)</f>
        <v>1</v>
      </c>
      <c r="AN392" s="104">
        <f>+Contrato[[#This Row],[VALOR CONTRATO]]-Contrato[[#This Row],[Pagos]]</f>
        <v>0</v>
      </c>
      <c r="AO392" s="54" t="str" cm="1">
        <f t="array" ref="AO392">_xlfn.XLOOKUP(Contrato[[#This Row],[DOCUMENTO ]],[1]!PERSONAL_ACTIVO_2024[[#All],[Documento identidad]],[1]!PERSONAL_ACTIVO_2024[[#All],[Mail ]],0,0)</f>
        <v>rbetancur@indeportesantioquia.gov.co</v>
      </c>
      <c r="AP392" s="54" t="str" cm="1">
        <f t="array" ref="AP392">_xlfn.XLOOKUP(Contrato[[#This Row],[DOCUMENTO]],[1]!PERSONAL_ACTIVO_2024[[#All],[Documento identidad]],[1]!PERSONAL_ACTIVO_2024[[#All],[Mail ]],0,0)</f>
        <v>ddulcey@indeportesantioquia.gov.co</v>
      </c>
      <c r="AQ392" s="54" cm="1">
        <f t="array" ref="AQ392">IF(ISBLANK(Contrato[[#This Row],[DEPENDENCIA ]]),0,IFERROR(_xlfn.XLOOKUP(Contrato[[#This Row],[DEPENDENCIA ]],[1]!PERSONAL_ACTIVO_2024[[#All],[Dependencia]],[1]!PERSONAL_ACTIVO_2024[[#All],[Mail ]],0,0),0))</f>
        <v>0</v>
      </c>
    </row>
    <row r="393" spans="1:43" s="54" customFormat="1" ht="34.5" customHeight="1" x14ac:dyDescent="0.25">
      <c r="A393" s="27">
        <v>584</v>
      </c>
      <c r="B393" s="26">
        <v>300</v>
      </c>
      <c r="C393" s="28" t="s">
        <v>1126</v>
      </c>
      <c r="D393" s="81" t="s">
        <v>44</v>
      </c>
      <c r="E393" s="64" t="s">
        <v>111</v>
      </c>
      <c r="F393" s="114" t="s">
        <v>46</v>
      </c>
      <c r="G393" s="146" t="s">
        <v>1127</v>
      </c>
      <c r="H393" s="130">
        <v>900158114</v>
      </c>
      <c r="I393" s="147" t="s">
        <v>48</v>
      </c>
      <c r="J393" s="148">
        <v>2970000</v>
      </c>
      <c r="K393" s="54" t="s">
        <v>48</v>
      </c>
      <c r="L393" s="96" t="s">
        <v>1039</v>
      </c>
      <c r="M393" s="97" t="s">
        <v>145</v>
      </c>
      <c r="N393" s="98" cm="1">
        <f t="array" ref="N393">_xlfn.XLOOKUP(Contrato[[#This Row],[SUPERVISOR TITULAR]],[1]!PERSONAL_ACTIVO_2024[[#All],[Nombre completo]],[1]!PERSONAL_ACTIVO_2024[[#All],[Documento identidad]],"",0)</f>
        <v>39419422</v>
      </c>
      <c r="O393" s="97" t="s">
        <v>146</v>
      </c>
      <c r="P393" s="99" t="str" cm="1">
        <f t="array" ref="P393">_xlfn.XLOOKUP(Contrato[[#This Row],[SUPERVISOR SUPLENTE ]],[1]!PERSONAL_ACTIVO_2024[[#All],[Nombre completo]],[1]!PERSONAL_ACTIVO_2024[[#All],[Documento identidad]],"",0)</f>
        <v/>
      </c>
      <c r="Q393" s="100">
        <v>297</v>
      </c>
      <c r="R393" s="42" t="str" cm="1">
        <f t="array" ref="R393">_xlfn.XLOOKUP(Contrato[[#This Row],[CDP]],[1]!DISPONIBILIDADES_2024[[#All],[consecutivo]],[1]!DISPONIBILIDADES_2024[[#All],[fecha_aprobacion]],"",0)</f>
        <v>10/03/2024 12:16</v>
      </c>
      <c r="S393" s="43">
        <f>SUMIF([1]!DISPONIBILIDADES_2024[[#All],[consecutivo]],Contrato[[#This Row],[CDP]],[1]!DISPONIBILIDADES_2024[[#All],[valor_total_rubro]])</f>
        <v>0</v>
      </c>
      <c r="T393" s="44" cm="1">
        <f t="array" ref="T393">_xlfn.XLOOKUP(Contrato[[#This Row],[CONTRATO]]&amp;Contrato[[#This Row],[CDP]],[1]!Corr_Contr_CDP[[#All],[CONTRATO-CDP]],[1]!Corr_Contr_CDP[[#All],[CRP]],_xlfn.XLOOKUP(Contrato[[#This Row],[CDP]],[1]!COMPROMISOS_2024[[#All],[disponibilidad]],[1]!COMPROMISOS_2024[[#All],[consecutivo]],"",0),0)</f>
        <v>3035</v>
      </c>
      <c r="U393" s="45" t="str" cm="1">
        <f t="array" ref="U393">+_xlfn.XLOOKUP(Contrato[[#This Row],[RCP]],[1]!COMPROMISOS_2024[[#All],[consecutivo]],[1]!COMPROMISOS_2024[[#All],[fecha_aprobacion]],"",0)</f>
        <v>19/04/2024 16:59</v>
      </c>
      <c r="V393" s="46">
        <f>SUMIF([1]!COMPROMISOS_2024[[#All],[consecutivo]],Contrato[[#This Row],[RCP]],[1]!COMPROMISOS_2024[[#All],[valor_total]])</f>
        <v>2970000</v>
      </c>
      <c r="W393" s="47">
        <v>45401</v>
      </c>
      <c r="X393" s="47">
        <v>45401</v>
      </c>
      <c r="Y393" s="48">
        <v>45404</v>
      </c>
      <c r="Z393" s="49">
        <v>45649</v>
      </c>
      <c r="AA393" s="101" t="s">
        <v>1128</v>
      </c>
      <c r="AB393" s="81" t="s">
        <v>264</v>
      </c>
      <c r="AC393" s="81"/>
      <c r="AD393" s="103">
        <v>202000004236</v>
      </c>
      <c r="AE393" s="27" t="s">
        <v>75</v>
      </c>
      <c r="AF393" s="55" t="str">
        <f>TEXT(LEFT(Contrato[[#This Row],[CONTRATO]],3),"0")</f>
        <v>300</v>
      </c>
      <c r="AG393" s="55" t="str">
        <f>IF(LEN(Contrato[[#This Row],[Contrato2]])=3,Contrato[[#This Row],[Contrato2]],TEXT(Contrato[[#This Row],[Contrato2]],"000"))</f>
        <v>300</v>
      </c>
      <c r="AH393" s="56">
        <f ca="1">IFERROR(_xlfn.DAYS(Contrato[[#This Row],[Fecha Proyectada liquidación]],TODAY())/30,"")</f>
        <v>1.8666666666666667</v>
      </c>
      <c r="AI393" s="57">
        <f>+Contrato[[#This Row],[FECHA TERMINACIÓN ]]+120</f>
        <v>45769</v>
      </c>
      <c r="AK393" s="59" t="str">
        <f ca="1">IF(Contrato[[#This Row],[FECHA TERMINACIÓN ]]&lt;TODAY(), "Terminado",IF(ISNUMBER(Contrato[[#This Row],[Fecha Real de liquiidación ]]),"Liquidado",IF(Contrato[[#This Row],[FECHA TERMINACIÓN ]]&gt;=TODAY(),"En ejecución","")))</f>
        <v>Terminado</v>
      </c>
      <c r="AL393" s="60">
        <f>SUMIF([1]!COMPROMISOS_2024[[#All],[consecutivo]],Contrato[[#This Row],[RCP]],[1]!COMPROMISOS_2024[[#All],[Total pagado]])</f>
        <v>2623500</v>
      </c>
      <c r="AM393" s="61">
        <f>IFERROR(Contrato[[#This Row],[Pagos]]/Contrato[[#This Row],[VALOR CONTRATO]],0)</f>
        <v>0.8833333333333333</v>
      </c>
      <c r="AN393" s="104">
        <f>+Contrato[[#This Row],[VALOR CONTRATO]]-Contrato[[#This Row],[Pagos]]</f>
        <v>346500</v>
      </c>
      <c r="AO393" s="54" t="str" cm="1">
        <f t="array" ref="AO393">_xlfn.XLOOKUP(Contrato[[#This Row],[DOCUMENTO ]],[1]!PERSONAL_ACTIVO_2024[[#All],[Documento identidad]],[1]!PERSONAL_ACTIVO_2024[[#All],[Mail ]],0,0)</f>
        <v>dcendoya@indeportesantioquia.gov.co</v>
      </c>
      <c r="AP393" s="54" cm="1">
        <f t="array" ref="AP393">_xlfn.XLOOKUP(Contrato[[#This Row],[DOCUMENTO]],[1]!PERSONAL_ACTIVO_2024[[#All],[Documento identidad]],[1]!PERSONAL_ACTIVO_2024[[#All],[Mail ]],0,0)</f>
        <v>0</v>
      </c>
      <c r="AQ393" s="54" cm="1">
        <f t="array" ref="AQ393">IF(ISBLANK(Contrato[[#This Row],[DEPENDENCIA ]]),0,IFERROR(_xlfn.XLOOKUP(Contrato[[#This Row],[DEPENDENCIA ]],[1]!PERSONAL_ACTIVO_2024[[#All],[Dependencia]],[1]!PERSONAL_ACTIVO_2024[[#All],[Mail ]],0,0),0))</f>
        <v>0</v>
      </c>
    </row>
    <row r="394" spans="1:43" s="54" customFormat="1" ht="34.5" customHeight="1" x14ac:dyDescent="0.25">
      <c r="A394" s="27">
        <v>639</v>
      </c>
      <c r="B394" s="26">
        <v>301</v>
      </c>
      <c r="C394" s="28" t="s">
        <v>1129</v>
      </c>
      <c r="D394" s="81" t="s">
        <v>98</v>
      </c>
      <c r="E394" s="64" t="s">
        <v>111</v>
      </c>
      <c r="F394" s="114" t="s">
        <v>133</v>
      </c>
      <c r="G394" s="146" t="s">
        <v>1130</v>
      </c>
      <c r="H394" s="130">
        <v>901105143</v>
      </c>
      <c r="I394" s="147" t="s">
        <v>48</v>
      </c>
      <c r="J394" s="148">
        <v>784064944</v>
      </c>
      <c r="K394" s="54" t="s">
        <v>48</v>
      </c>
      <c r="L394" s="96" t="s">
        <v>906</v>
      </c>
      <c r="M394" s="97" t="s">
        <v>102</v>
      </c>
      <c r="N394" s="98" cm="1">
        <f t="array" ref="N394">_xlfn.XLOOKUP(Contrato[[#This Row],[SUPERVISOR TITULAR]],[1]!PERSONAL_ACTIVO_2024[[#All],[Nombre completo]],[1]!PERSONAL_ACTIVO_2024[[#All],[Documento identidad]],"",0)</f>
        <v>43515795</v>
      </c>
      <c r="O394" s="97" t="s">
        <v>233</v>
      </c>
      <c r="P394" s="99" cm="1">
        <f t="array" ref="P394">_xlfn.XLOOKUP(Contrato[[#This Row],[SUPERVISOR SUPLENTE ]],[1]!PERSONAL_ACTIVO_2024[[#All],[Nombre completo]],[1]!PERSONAL_ACTIVO_2024[[#All],[Documento identidad]],"",0)</f>
        <v>98520651</v>
      </c>
      <c r="Q394" s="159">
        <v>392</v>
      </c>
      <c r="R394" s="42" t="str" cm="1">
        <f t="array" ref="R394">_xlfn.XLOOKUP(Contrato[[#This Row],[CDP]],[1]!DISPONIBILIDADES_2024[[#All],[consecutivo]],[1]!DISPONIBILIDADES_2024[[#All],[fecha_aprobacion]],"",0)</f>
        <v>5/04/2024 12:01</v>
      </c>
      <c r="S394" s="43">
        <f>SUMIF([1]!DISPONIBILIDADES_2024[[#All],[consecutivo]],Contrato[[#This Row],[CDP]],[1]!DISPONIBILIDADES_2024[[#All],[valor_total_rubro]])</f>
        <v>0</v>
      </c>
      <c r="T394" s="44" cm="1">
        <f t="array" ref="T394">_xlfn.XLOOKUP(Contrato[[#This Row],[CONTRATO]]&amp;Contrato[[#This Row],[CDP]],[1]!Corr_Contr_CDP[[#All],[CONTRATO-CDP]],[1]!Corr_Contr_CDP[[#All],[CRP]],_xlfn.XLOOKUP(Contrato[[#This Row],[CDP]],[1]!COMPROMISOS_2024[[#All],[disponibilidad]],[1]!COMPROMISOS_2024[[#All],[consecutivo]],"",0),0)</f>
        <v>3037</v>
      </c>
      <c r="U394" s="45" t="str" cm="1">
        <f t="array" ref="U394">+_xlfn.XLOOKUP(Contrato[[#This Row],[RCP]],[1]!COMPROMISOS_2024[[#All],[consecutivo]],[1]!COMPROMISOS_2024[[#All],[fecha_aprobacion]],"",0)</f>
        <v>22/04/2024 9:29</v>
      </c>
      <c r="V394" s="46">
        <f>SUMIF([1]!COMPROMISOS_2024[[#All],[consecutivo]],Contrato[[#This Row],[RCP]],[1]!COMPROMISOS_2024[[#All],[valor_total]])</f>
        <v>784064944</v>
      </c>
      <c r="W394" s="47">
        <v>45401</v>
      </c>
      <c r="X394" s="47">
        <v>45411</v>
      </c>
      <c r="Y394" s="48">
        <v>45411</v>
      </c>
      <c r="Z394" s="49">
        <v>45615</v>
      </c>
      <c r="AA394" s="123" t="s">
        <v>1131</v>
      </c>
      <c r="AB394" s="91" t="s">
        <v>264</v>
      </c>
      <c r="AC394" s="91"/>
      <c r="AD394" s="103">
        <v>202000004237</v>
      </c>
      <c r="AE394" s="27" t="s">
        <v>75</v>
      </c>
      <c r="AF394" s="55" t="str">
        <f>TEXT(LEFT(Contrato[[#This Row],[CONTRATO]],3),"0")</f>
        <v>301</v>
      </c>
      <c r="AG394" s="55" t="str">
        <f>IF(LEN(Contrato[[#This Row],[Contrato2]])=3,Contrato[[#This Row],[Contrato2]],TEXT(Contrato[[#This Row],[Contrato2]],"000"))</f>
        <v>301</v>
      </c>
      <c r="AH394" s="56">
        <f ca="1">IFERROR(_xlfn.DAYS(Contrato[[#This Row],[Fecha Proyectada liquidación]],TODAY())/30,"")</f>
        <v>0.73333333333333328</v>
      </c>
      <c r="AI394" s="57">
        <f>+Contrato[[#This Row],[FECHA TERMINACIÓN ]]+120</f>
        <v>45735</v>
      </c>
      <c r="AK394" s="59" t="str">
        <f ca="1">IF(Contrato[[#This Row],[FECHA TERMINACIÓN ]]&lt;TODAY(), "Terminado",IF(ISNUMBER(Contrato[[#This Row],[Fecha Real de liquiidación ]]),"Liquidado",IF(Contrato[[#This Row],[FECHA TERMINACIÓN ]]&gt;=TODAY(),"En ejecución","")))</f>
        <v>Terminado</v>
      </c>
      <c r="AL394" s="60">
        <f>SUMIF([1]!COMPROMISOS_2024[[#All],[consecutivo]],Contrato[[#This Row],[RCP]],[1]!COMPROMISOS_2024[[#All],[Total pagado]])</f>
        <v>762689519</v>
      </c>
      <c r="AM394" s="61">
        <f>IFERROR(Contrato[[#This Row],[Pagos]]/Contrato[[#This Row],[VALOR CONTRATO]],0)</f>
        <v>0.97273768561702201</v>
      </c>
      <c r="AN394" s="104">
        <f>+Contrato[[#This Row],[VALOR CONTRATO]]-Contrato[[#This Row],[Pagos]]</f>
        <v>21375425</v>
      </c>
      <c r="AO394" s="54" t="str" cm="1">
        <f t="array" ref="AO394">_xlfn.XLOOKUP(Contrato[[#This Row],[DOCUMENTO ]],[1]!PERSONAL_ACTIVO_2024[[#All],[Documento identidad]],[1]!PERSONAL_ACTIVO_2024[[#All],[Mail ]],0,0)</f>
        <v>erosas@indeportesantioquia.gov.co</v>
      </c>
      <c r="AP394" s="54" t="str" cm="1">
        <f t="array" ref="AP394">_xlfn.XLOOKUP(Contrato[[#This Row],[DOCUMENTO]],[1]!PERSONAL_ACTIVO_2024[[#All],[Documento identidad]],[1]!PERSONAL_ACTIVO_2024[[#All],[Mail ]],0,0)</f>
        <v>hcuervo@indeportesantioquia.gov.co</v>
      </c>
      <c r="AQ394" s="54" cm="1">
        <f t="array" ref="AQ394">IF(ISBLANK(Contrato[[#This Row],[DEPENDENCIA ]]),0,IFERROR(_xlfn.XLOOKUP(Contrato[[#This Row],[DEPENDENCIA ]],[1]!PERSONAL_ACTIVO_2024[[#All],[Dependencia]],[1]!PERSONAL_ACTIVO_2024[[#All],[Mail ]],0,0),0))</f>
        <v>0</v>
      </c>
    </row>
    <row r="395" spans="1:43" s="54" customFormat="1" ht="34.5" customHeight="1" x14ac:dyDescent="0.25">
      <c r="A395" s="54">
        <v>1318</v>
      </c>
      <c r="B395" s="26">
        <v>301</v>
      </c>
      <c r="C395" s="28" t="s">
        <v>1132</v>
      </c>
      <c r="D395" s="81" t="s">
        <v>98</v>
      </c>
      <c r="E395" s="64" t="s">
        <v>117</v>
      </c>
      <c r="F395" s="114" t="s">
        <v>133</v>
      </c>
      <c r="G395" s="146" t="s">
        <v>1130</v>
      </c>
      <c r="H395" s="130">
        <v>901105143</v>
      </c>
      <c r="I395" s="147" t="s">
        <v>48</v>
      </c>
      <c r="J395" s="148">
        <v>319626397</v>
      </c>
      <c r="L395" s="96" t="s">
        <v>1133</v>
      </c>
      <c r="M395" s="97" t="s">
        <v>102</v>
      </c>
      <c r="N395" s="98" cm="1">
        <f t="array" ref="N395">_xlfn.XLOOKUP(Contrato[[#This Row],[SUPERVISOR TITULAR]],[1]!PERSONAL_ACTIVO_2024[[#All],[Nombre completo]],[1]!PERSONAL_ACTIVO_2024[[#All],[Documento identidad]],"",0)</f>
        <v>43515795</v>
      </c>
      <c r="O395" s="97" t="s">
        <v>233</v>
      </c>
      <c r="P395" s="99" cm="1">
        <f t="array" ref="P395">_xlfn.XLOOKUP(Contrato[[#This Row],[SUPERVISOR SUPLENTE ]],[1]!PERSONAL_ACTIVO_2024[[#All],[Nombre completo]],[1]!PERSONAL_ACTIVO_2024[[#All],[Documento identidad]],"",0)</f>
        <v>98520651</v>
      </c>
      <c r="Q395" s="100">
        <v>1189</v>
      </c>
      <c r="R395" s="42" t="str" cm="1">
        <f t="array" ref="R395">_xlfn.XLOOKUP(Contrato[[#This Row],[CDP]],[1]!DISPONIBILIDADES_2024[[#All],[consecutivo]],[1]!DISPONIBILIDADES_2024[[#All],[fecha_aprobacion]],"",0)</f>
        <v>26/11/2024 15:37</v>
      </c>
      <c r="S395" s="43">
        <f>SUMIF([1]!DISPONIBILIDADES_2024[[#All],[consecutivo]],Contrato[[#This Row],[CDP]],[1]!DISPONIBILIDADES_2024[[#All],[valor_total_rubro]])</f>
        <v>0</v>
      </c>
      <c r="T395" s="44" cm="1">
        <f t="array" ref="T395">_xlfn.XLOOKUP(Contrato[[#This Row],[CONTRATO]]&amp;Contrato[[#This Row],[CDP]],[1]!Corr_Contr_CDP[[#All],[CONTRATO-CDP]],[1]!Corr_Contr_CDP[[#All],[CRP]],_xlfn.XLOOKUP(Contrato[[#This Row],[CDP]],[1]!COMPROMISOS_2024[[#All],[disponibilidad]],[1]!COMPROMISOS_2024[[#All],[consecutivo]],"",0),0)</f>
        <v>13245</v>
      </c>
      <c r="U395" s="45" t="str" cm="1">
        <f t="array" ref="U395">+_xlfn.XLOOKUP(Contrato[[#This Row],[RCP]],[1]!COMPROMISOS_2024[[#All],[consecutivo]],[1]!COMPROMISOS_2024[[#All],[fecha_aprobacion]],"",0)</f>
        <v>29/11/2024 11:15</v>
      </c>
      <c r="V395" s="46">
        <f>SUMIF([1]!COMPROMISOS_2024[[#All],[consecutivo]],Contrato[[#This Row],[RCP]],[1]!COMPROMISOS_2024[[#All],[valor_total]])</f>
        <v>319626397</v>
      </c>
      <c r="W395" s="258">
        <v>45623</v>
      </c>
      <c r="X395" s="258"/>
      <c r="Y395" s="259">
        <v>45616</v>
      </c>
      <c r="Z395" s="260">
        <v>45762</v>
      </c>
      <c r="AA395" s="123"/>
      <c r="AB395" s="91" t="s">
        <v>1134</v>
      </c>
      <c r="AC395" s="30"/>
      <c r="AD395" s="221"/>
      <c r="AF395" s="55" t="str">
        <f>TEXT(LEFT(Contrato[[#This Row],[CONTRATO]],3),"0")</f>
        <v>301</v>
      </c>
      <c r="AG395" s="55" t="str">
        <f>IF(LEN(Contrato[[#This Row],[Contrato2]])=3,Contrato[[#This Row],[Contrato2]],TEXT(Contrato[[#This Row],[Contrato2]],"000"))</f>
        <v>301</v>
      </c>
      <c r="AH395" s="56">
        <f ca="1">IFERROR(_xlfn.DAYS(Contrato[[#This Row],[Fecha Proyectada liquidación]],TODAY())/30,"")</f>
        <v>5.6333333333333337</v>
      </c>
      <c r="AI395" s="57">
        <f>+Contrato[[#This Row],[FECHA TERMINACIÓN ]]+120</f>
        <v>45882</v>
      </c>
      <c r="AK395" s="59" t="str">
        <f ca="1">IF(Contrato[[#This Row],[FECHA TERMINACIÓN ]]&lt;TODAY(), "Terminado",IF(ISNUMBER(Contrato[[#This Row],[Fecha Real de liquiidación ]]),"Liquidado",IF(Contrato[[#This Row],[FECHA TERMINACIÓN ]]&gt;=TODAY(),"En ejecución","")))</f>
        <v>En ejecución</v>
      </c>
      <c r="AL395" s="60">
        <f>SUMIF([1]!COMPROMISOS_2024[[#All],[consecutivo]],Contrato[[#This Row],[RCP]],[1]!COMPROMISOS_2024[[#All],[Total pagado]])</f>
        <v>0</v>
      </c>
      <c r="AM395" s="61">
        <f>IFERROR(Contrato[[#This Row],[Pagos]]/Contrato[[#This Row],[VALOR CONTRATO]],0)</f>
        <v>0</v>
      </c>
      <c r="AN395" s="104">
        <f>+Contrato[[#This Row],[VALOR CONTRATO]]-Contrato[[#This Row],[Pagos]]</f>
        <v>319626397</v>
      </c>
      <c r="AO395" s="54" t="str" cm="1">
        <f t="array" ref="AO395">_xlfn.XLOOKUP(Contrato[[#This Row],[DOCUMENTO ]],[1]!PERSONAL_ACTIVO_2024[[#All],[Documento identidad]],[1]!PERSONAL_ACTIVO_2024[[#All],[Mail ]],0,0)</f>
        <v>erosas@indeportesantioquia.gov.co</v>
      </c>
      <c r="AP395" s="54" t="str" cm="1">
        <f t="array" ref="AP395">_xlfn.XLOOKUP(Contrato[[#This Row],[DOCUMENTO]],[1]!PERSONAL_ACTIVO_2024[[#All],[Documento identidad]],[1]!PERSONAL_ACTIVO_2024[[#All],[Mail ]],0,0)</f>
        <v>hcuervo@indeportesantioquia.gov.co</v>
      </c>
      <c r="AQ395" s="54" cm="1">
        <f t="array" ref="AQ395">IF(ISBLANK(Contrato[[#This Row],[DEPENDENCIA ]]),0,IFERROR(_xlfn.XLOOKUP(Contrato[[#This Row],[DEPENDENCIA ]],[1]!PERSONAL_ACTIVO_2024[[#All],[Dependencia]],[1]!PERSONAL_ACTIVO_2024[[#All],[Mail ]],0,0),0))</f>
        <v>0</v>
      </c>
    </row>
    <row r="396" spans="1:43" s="54" customFormat="1" ht="34.5" customHeight="1" x14ac:dyDescent="0.25">
      <c r="A396" s="27">
        <v>640</v>
      </c>
      <c r="B396" s="26">
        <v>302</v>
      </c>
      <c r="C396" s="28" t="s">
        <v>1135</v>
      </c>
      <c r="D396" s="81" t="s">
        <v>132</v>
      </c>
      <c r="E396" s="64" t="s">
        <v>111</v>
      </c>
      <c r="F396" s="114" t="s">
        <v>142</v>
      </c>
      <c r="G396" s="146" t="s">
        <v>1136</v>
      </c>
      <c r="H396" s="130">
        <v>1037612757</v>
      </c>
      <c r="I396" s="147">
        <v>6879081</v>
      </c>
      <c r="J396" s="148">
        <v>48153567</v>
      </c>
      <c r="K396" s="54" t="s">
        <v>48</v>
      </c>
      <c r="L396" s="96" t="s">
        <v>1039</v>
      </c>
      <c r="M396" s="97" t="s">
        <v>168</v>
      </c>
      <c r="N396" s="98" cm="1">
        <f t="array" ref="N396">_xlfn.XLOOKUP(Contrato[[#This Row],[SUPERVISOR TITULAR]],[1]!PERSONAL_ACTIVO_2024[[#All],[Nombre completo]],[1]!PERSONAL_ACTIVO_2024[[#All],[Documento identidad]],"",0)</f>
        <v>21509270</v>
      </c>
      <c r="O396" s="97" t="s">
        <v>173</v>
      </c>
      <c r="P396" s="99" cm="1">
        <f t="array" ref="P396">_xlfn.XLOOKUP(Contrato[[#This Row],[SUPERVISOR SUPLENTE ]],[1]!PERSONAL_ACTIVO_2024[[#All],[Nombre completo]],[1]!PERSONAL_ACTIVO_2024[[#All],[Documento identidad]],"",0)</f>
        <v>43816614</v>
      </c>
      <c r="Q396" s="159">
        <v>394</v>
      </c>
      <c r="R396" s="42" t="str" cm="1">
        <f t="array" ref="R396">_xlfn.XLOOKUP(Contrato[[#This Row],[CDP]],[1]!DISPONIBILIDADES_2024[[#All],[consecutivo]],[1]!DISPONIBILIDADES_2024[[#All],[fecha_aprobacion]],"",0)</f>
        <v>8/04/2024 14:01</v>
      </c>
      <c r="S396" s="43">
        <f>SUMIF([1]!DISPONIBILIDADES_2024[[#All],[consecutivo]],Contrato[[#This Row],[CDP]],[1]!DISPONIBILIDADES_2024[[#All],[valor_total_rubro]])</f>
        <v>0</v>
      </c>
      <c r="T396" s="44" cm="1">
        <f t="array" ref="T396">_xlfn.XLOOKUP(Contrato[[#This Row],[CONTRATO]]&amp;Contrato[[#This Row],[CDP]],[1]!Corr_Contr_CDP[[#All],[CONTRATO-CDP]],[1]!Corr_Contr_CDP[[#All],[CRP]],_xlfn.XLOOKUP(Contrato[[#This Row],[CDP]],[1]!COMPROMISOS_2024[[#All],[disponibilidad]],[1]!COMPROMISOS_2024[[#All],[consecutivo]],"",0),0)</f>
        <v>3395</v>
      </c>
      <c r="U396" s="45" t="str" cm="1">
        <f t="array" ref="U396">+_xlfn.XLOOKUP(Contrato[[#This Row],[RCP]],[1]!COMPROMISOS_2024[[#All],[consecutivo]],[1]!COMPROMISOS_2024[[#All],[fecha_aprobacion]],"",0)</f>
        <v>22/04/2024 16:52</v>
      </c>
      <c r="V396" s="46">
        <f>SUMIF([1]!COMPROMISOS_2024[[#All],[consecutivo]],Contrato[[#This Row],[RCP]],[1]!COMPROMISOS_2024[[#All],[valor_total]])</f>
        <v>48153567</v>
      </c>
      <c r="W396" s="47">
        <v>45401</v>
      </c>
      <c r="X396" s="47" t="s">
        <v>379</v>
      </c>
      <c r="Y396" s="48">
        <v>45405</v>
      </c>
      <c r="Z396" s="49">
        <v>45618</v>
      </c>
      <c r="AA396" s="123" t="s">
        <v>1137</v>
      </c>
      <c r="AB396" s="91" t="s">
        <v>264</v>
      </c>
      <c r="AC396" s="91"/>
      <c r="AD396" s="103">
        <v>202000004241</v>
      </c>
      <c r="AE396" s="27" t="s">
        <v>75</v>
      </c>
      <c r="AF396" s="55" t="str">
        <f>TEXT(LEFT(Contrato[[#This Row],[CONTRATO]],3),"0")</f>
        <v>302</v>
      </c>
      <c r="AG396" s="55" t="str">
        <f>IF(LEN(Contrato[[#This Row],[Contrato2]])=3,Contrato[[#This Row],[Contrato2]],TEXT(Contrato[[#This Row],[Contrato2]],"000"))</f>
        <v>302</v>
      </c>
      <c r="AH396" s="56">
        <f ca="1">IFERROR(_xlfn.DAYS(Contrato[[#This Row],[Fecha Proyectada liquidación]],TODAY())/30,"")</f>
        <v>0.83333333333333337</v>
      </c>
      <c r="AI396" s="57">
        <f>+Contrato[[#This Row],[FECHA TERMINACIÓN ]]+120</f>
        <v>45738</v>
      </c>
      <c r="AK396" s="59" t="str">
        <f ca="1">IF(Contrato[[#This Row],[FECHA TERMINACIÓN ]]&lt;TODAY(), "Terminado",IF(ISNUMBER(Contrato[[#This Row],[Fecha Real de liquiidación ]]),"Liquidado",IF(Contrato[[#This Row],[FECHA TERMINACIÓN ]]&gt;=TODAY(),"En ejecución","")))</f>
        <v>Terminado</v>
      </c>
      <c r="AL396" s="60">
        <f>SUMIF([1]!COMPROMISOS_2024[[#All],[consecutivo]],Contrato[[#This Row],[RCP]],[1]!COMPROMISOS_2024[[#All],[Total pagado]])</f>
        <v>48153567</v>
      </c>
      <c r="AM396" s="61">
        <f>IFERROR(Contrato[[#This Row],[Pagos]]/Contrato[[#This Row],[VALOR CONTRATO]],0)</f>
        <v>1</v>
      </c>
      <c r="AN396" s="104">
        <f>+Contrato[[#This Row],[VALOR CONTRATO]]-Contrato[[#This Row],[Pagos]]</f>
        <v>0</v>
      </c>
      <c r="AO396" s="54" t="str" cm="1">
        <f t="array" ref="AO396">_xlfn.XLOOKUP(Contrato[[#This Row],[DOCUMENTO ]],[1]!PERSONAL_ACTIVO_2024[[#All],[Documento identidad]],[1]!PERSONAL_ACTIVO_2024[[#All],[Mail ]],0,0)</f>
        <v>gsanchez@indeportesantioquia.gov.co</v>
      </c>
      <c r="AP396" s="54" t="str" cm="1">
        <f t="array" ref="AP396">_xlfn.XLOOKUP(Contrato[[#This Row],[DOCUMENTO]],[1]!PERSONAL_ACTIVO_2024[[#All],[Documento identidad]],[1]!PERSONAL_ACTIVO_2024[[#All],[Mail ]],0,0)</f>
        <v>mvelasquezr@indeportesantioquia.gov.co</v>
      </c>
      <c r="AQ396" s="54" t="str" cm="1">
        <f t="array" ref="AQ396">IF(ISBLANK(Contrato[[#This Row],[DEPENDENCIA ]]),0,IFERROR(_xlfn.XLOOKUP(Contrato[[#This Row],[DEPENDENCIA ]],[1]!PERSONAL_ACTIVO_2024[[#All],[Dependencia]],[1]!PERSONAL_ACTIVO_2024[[#All],[Mail ]],0,0),0))</f>
        <v>fcardona@indeportesantioquia.gov.co</v>
      </c>
    </row>
    <row r="397" spans="1:43" s="54" customFormat="1" ht="34.5" customHeight="1" x14ac:dyDescent="0.25">
      <c r="A397" s="54">
        <v>1204</v>
      </c>
      <c r="B397" s="26">
        <v>302</v>
      </c>
      <c r="C397" s="28" t="s">
        <v>1138</v>
      </c>
      <c r="D397" s="81" t="s">
        <v>132</v>
      </c>
      <c r="E397" s="64" t="s">
        <v>117</v>
      </c>
      <c r="F397" s="114" t="s">
        <v>142</v>
      </c>
      <c r="G397" s="146" t="s">
        <v>1136</v>
      </c>
      <c r="H397" s="130">
        <v>1037612757</v>
      </c>
      <c r="I397" s="147">
        <v>6879081</v>
      </c>
      <c r="J397" s="112">
        <v>8713503</v>
      </c>
      <c r="L397" s="113" t="s">
        <v>61</v>
      </c>
      <c r="M397" s="97" t="s">
        <v>168</v>
      </c>
      <c r="N397" s="98" cm="1">
        <f t="array" ref="N397">_xlfn.XLOOKUP(Contrato[[#This Row],[SUPERVISOR TITULAR]],[1]!PERSONAL_ACTIVO_2024[[#All],[Nombre completo]],[1]!PERSONAL_ACTIVO_2024[[#All],[Documento identidad]],"",0)</f>
        <v>21509270</v>
      </c>
      <c r="O397" s="97" t="s">
        <v>173</v>
      </c>
      <c r="P397" s="99" cm="1">
        <f t="array" ref="P397">_xlfn.XLOOKUP(Contrato[[#This Row],[SUPERVISOR SUPLENTE ]],[1]!PERSONAL_ACTIVO_2024[[#All],[Nombre completo]],[1]!PERSONAL_ACTIVO_2024[[#All],[Documento identidad]],"",0)</f>
        <v>43816614</v>
      </c>
      <c r="Q397" s="100">
        <v>1014</v>
      </c>
      <c r="R397" s="42" t="str" cm="1">
        <f t="array" ref="R397">_xlfn.XLOOKUP(Contrato[[#This Row],[CDP]],[1]!DISPONIBILIDADES_2024[[#All],[consecutivo]],[1]!DISPONIBILIDADES_2024[[#All],[fecha_aprobacion]],"",0)</f>
        <v>26/09/2024 13:09</v>
      </c>
      <c r="S397" s="43">
        <f>SUMIF([1]!DISPONIBILIDADES_2024[[#All],[consecutivo]],Contrato[[#This Row],[CDP]],[1]!DISPONIBILIDADES_2024[[#All],[valor_total_rubro]])</f>
        <v>714</v>
      </c>
      <c r="T397" s="44" cm="1">
        <f t="array" ref="T397">_xlfn.XLOOKUP(Contrato[[#This Row],[CONTRATO]]&amp;Contrato[[#This Row],[CDP]],[1]!Corr_Contr_CDP[[#All],[CONTRATO-CDP]],[1]!Corr_Contr_CDP[[#All],[CRP]],_xlfn.XLOOKUP(Contrato[[#This Row],[CDP]],[1]!COMPROMISOS_2024[[#All],[disponibilidad]],[1]!COMPROMISOS_2024[[#All],[consecutivo]],"",0),0)</f>
        <v>12563</v>
      </c>
      <c r="U397" s="45" t="str" cm="1">
        <f t="array" ref="U397">+_xlfn.XLOOKUP(Contrato[[#This Row],[RCP]],[1]!COMPROMISOS_2024[[#All],[consecutivo]],[1]!COMPROMISOS_2024[[#All],[fecha_aprobacion]],"",0)</f>
        <v>21/11/2024 16:31</v>
      </c>
      <c r="V397" s="46">
        <f>SUMIF([1]!COMPROMISOS_2024[[#All],[consecutivo]],Contrato[[#This Row],[RCP]],[1]!COMPROMISOS_2024[[#All],[valor_total]])</f>
        <v>8713503</v>
      </c>
      <c r="W397" s="47">
        <v>45617</v>
      </c>
      <c r="X397" s="47" t="s">
        <v>379</v>
      </c>
      <c r="Y397" s="48">
        <v>45619</v>
      </c>
      <c r="Z397" s="49">
        <v>45656</v>
      </c>
      <c r="AA397" s="223"/>
      <c r="AB397" s="91" t="s">
        <v>1139</v>
      </c>
      <c r="AC397" s="30"/>
      <c r="AD397" s="103"/>
      <c r="AF397" s="55" t="str">
        <f>TEXT(LEFT(Contrato[[#This Row],[CONTRATO]],3),"0")</f>
        <v>302</v>
      </c>
      <c r="AG397" s="55" t="str">
        <f>IF(LEN(Contrato[[#This Row],[Contrato2]])=3,Contrato[[#This Row],[Contrato2]],TEXT(Contrato[[#This Row],[Contrato2]],"000"))</f>
        <v>302</v>
      </c>
      <c r="AH397" s="56">
        <f ca="1">IFERROR(_xlfn.DAYS(Contrato[[#This Row],[Fecha Proyectada liquidación]],TODAY())/30,"")</f>
        <v>2.1</v>
      </c>
      <c r="AI397" s="57">
        <f>+Contrato[[#This Row],[FECHA TERMINACIÓN ]]+120</f>
        <v>45776</v>
      </c>
      <c r="AK397" s="59" t="str">
        <f ca="1">IF(Contrato[[#This Row],[FECHA TERMINACIÓN ]]&lt;TODAY(), "Terminado",IF(ISNUMBER(Contrato[[#This Row],[Fecha Real de liquiidación ]]),"Liquidado",IF(Contrato[[#This Row],[FECHA TERMINACIÓN ]]&gt;=TODAY(),"En ejecución","")))</f>
        <v>Terminado</v>
      </c>
      <c r="AL397" s="60">
        <f>SUMIF([1]!COMPROMISOS_2024[[#All],[consecutivo]],Contrato[[#This Row],[RCP]],[1]!COMPROMISOS_2024[[#All],[Total pagado]])</f>
        <v>8713503</v>
      </c>
      <c r="AM397" s="61">
        <f>IFERROR(Contrato[[#This Row],[Pagos]]/Contrato[[#This Row],[VALOR CONTRATO]],0)</f>
        <v>1</v>
      </c>
      <c r="AN397" s="104">
        <f>+Contrato[[#This Row],[VALOR CONTRATO]]-Contrato[[#This Row],[Pagos]]</f>
        <v>0</v>
      </c>
      <c r="AO397" s="54" t="str" cm="1">
        <f t="array" ref="AO397">_xlfn.XLOOKUP(Contrato[[#This Row],[DOCUMENTO ]],[1]!PERSONAL_ACTIVO_2024[[#All],[Documento identidad]],[1]!PERSONAL_ACTIVO_2024[[#All],[Mail ]],0,0)</f>
        <v>gsanchez@indeportesantioquia.gov.co</v>
      </c>
      <c r="AP397" s="54" t="str" cm="1">
        <f t="array" ref="AP397">_xlfn.XLOOKUP(Contrato[[#This Row],[DOCUMENTO]],[1]!PERSONAL_ACTIVO_2024[[#All],[Documento identidad]],[1]!PERSONAL_ACTIVO_2024[[#All],[Mail ]],0,0)</f>
        <v>mvelasquezr@indeportesantioquia.gov.co</v>
      </c>
      <c r="AQ397" s="54" t="str" cm="1">
        <f t="array" ref="AQ397">IF(ISBLANK(Contrato[[#This Row],[DEPENDENCIA ]]),0,IFERROR(_xlfn.XLOOKUP(Contrato[[#This Row],[DEPENDENCIA ]],[1]!PERSONAL_ACTIVO_2024[[#All],[Dependencia]],[1]!PERSONAL_ACTIVO_2024[[#All],[Mail ]],0,0),0))</f>
        <v>fcardona@indeportesantioquia.gov.co</v>
      </c>
    </row>
    <row r="398" spans="1:43" s="54" customFormat="1" ht="34.5" customHeight="1" x14ac:dyDescent="0.25">
      <c r="A398" s="27">
        <v>63</v>
      </c>
      <c r="B398" s="26">
        <v>303</v>
      </c>
      <c r="C398" s="28" t="s">
        <v>1140</v>
      </c>
      <c r="D398" s="81" t="s">
        <v>239</v>
      </c>
      <c r="E398" s="64" t="s">
        <v>111</v>
      </c>
      <c r="F398" s="114" t="s">
        <v>142</v>
      </c>
      <c r="G398" s="146" t="s">
        <v>1141</v>
      </c>
      <c r="H398" s="130">
        <v>1040751203</v>
      </c>
      <c r="I398" s="147">
        <v>6879081</v>
      </c>
      <c r="J398" s="148">
        <v>20637243</v>
      </c>
      <c r="K398" s="54" t="s">
        <v>48</v>
      </c>
      <c r="L398" s="96" t="s">
        <v>1124</v>
      </c>
      <c r="M398" s="97" t="s">
        <v>241</v>
      </c>
      <c r="N398" s="98" t="str" cm="1">
        <f t="array" ref="N398">_xlfn.XLOOKUP(Contrato[[#This Row],[SUPERVISOR TITULAR]],[1]!PERSONAL_ACTIVO_2024[[#All],[Nombre completo]],[1]!PERSONAL_ACTIVO_2024[[#All],[Documento identidad]],"",0)</f>
        <v/>
      </c>
      <c r="O398" s="97" t="s">
        <v>242</v>
      </c>
      <c r="P398" s="99" cm="1">
        <f t="array" ref="P398">_xlfn.XLOOKUP(Contrato[[#This Row],[SUPERVISOR SUPLENTE ]],[1]!PERSONAL_ACTIVO_2024[[#All],[Nombre completo]],[1]!PERSONAL_ACTIVO_2024[[#All],[Documento identidad]],"",0)</f>
        <v>71610877</v>
      </c>
      <c r="Q398" s="159">
        <v>402</v>
      </c>
      <c r="R398" s="42" t="str" cm="1">
        <f t="array" ref="R398">_xlfn.XLOOKUP(Contrato[[#This Row],[CDP]],[1]!DISPONIBILIDADES_2024[[#All],[consecutivo]],[1]!DISPONIBILIDADES_2024[[#All],[fecha_aprobacion]],"",0)</f>
        <v>10/04/2024 9:35</v>
      </c>
      <c r="S398" s="43">
        <f>SUMIF([1]!DISPONIBILIDADES_2024[[#All],[consecutivo]],Contrato[[#This Row],[CDP]],[1]!DISPONIBILIDADES_2024[[#All],[valor_total_rubro]])</f>
        <v>0</v>
      </c>
      <c r="T398" s="44" cm="1">
        <f t="array" ref="T398">_xlfn.XLOOKUP(Contrato[[#This Row],[CONTRATO]]&amp;Contrato[[#This Row],[CDP]],[1]!Corr_Contr_CDP[[#All],[CONTRATO-CDP]],[1]!Corr_Contr_CDP[[#All],[CRP]],_xlfn.XLOOKUP(Contrato[[#This Row],[CDP]],[1]!COMPROMISOS_2024[[#All],[disponibilidad]],[1]!COMPROMISOS_2024[[#All],[consecutivo]],"",0),0)</f>
        <v>3438</v>
      </c>
      <c r="U398" s="45" t="str" cm="1">
        <f t="array" ref="U398">+_xlfn.XLOOKUP(Contrato[[#This Row],[RCP]],[1]!COMPROMISOS_2024[[#All],[consecutivo]],[1]!COMPROMISOS_2024[[#All],[fecha_aprobacion]],"",0)</f>
        <v>30/04/2024 0:00</v>
      </c>
      <c r="V398" s="46">
        <f>SUMIF([1]!COMPROMISOS_2024[[#All],[consecutivo]],Contrato[[#This Row],[RCP]],[1]!COMPROMISOS_2024[[#All],[valor_total]])</f>
        <v>20637243</v>
      </c>
      <c r="W398" s="47">
        <v>45411</v>
      </c>
      <c r="X398" s="47" t="s">
        <v>379</v>
      </c>
      <c r="Y398" s="48">
        <v>45415</v>
      </c>
      <c r="Z398" s="49">
        <v>45506</v>
      </c>
      <c r="AA398" s="123" t="s">
        <v>1142</v>
      </c>
      <c r="AB398" s="91" t="s">
        <v>148</v>
      </c>
      <c r="AC398" s="91"/>
      <c r="AD398" s="261">
        <v>202000004323</v>
      </c>
      <c r="AE398" s="27" t="s">
        <v>75</v>
      </c>
      <c r="AF398" s="55" t="str">
        <f>TEXT(LEFT(Contrato[[#This Row],[CONTRATO]],3),"0")</f>
        <v>303</v>
      </c>
      <c r="AG398" s="55" t="str">
        <f>IF(LEN(Contrato[[#This Row],[Contrato2]])=3,Contrato[[#This Row],[Contrato2]],TEXT(Contrato[[#This Row],[Contrato2]],"000"))</f>
        <v>303</v>
      </c>
      <c r="AH398" s="56">
        <f ca="1">IFERROR(_xlfn.DAYS(Contrato[[#This Row],[Fecha Proyectada liquidación]],TODAY())/30,"")</f>
        <v>-2.9</v>
      </c>
      <c r="AI398" s="57">
        <f>+Contrato[[#This Row],[FECHA TERMINACIÓN ]]+120</f>
        <v>45626</v>
      </c>
      <c r="AK398" s="59" t="str">
        <f ca="1">IF(Contrato[[#This Row],[FECHA TERMINACIÓN ]]&lt;TODAY(), "Terminado",IF(ISNUMBER(Contrato[[#This Row],[Fecha Real de liquiidación ]]),"Liquidado",IF(Contrato[[#This Row],[FECHA TERMINACIÓN ]]&gt;=TODAY(),"En ejecución","")))</f>
        <v>Terminado</v>
      </c>
      <c r="AL398" s="60">
        <f>SUMIF([1]!COMPROMISOS_2024[[#All],[consecutivo]],Contrato[[#This Row],[RCP]],[1]!COMPROMISOS_2024[[#All],[Total pagado]])</f>
        <v>20637243</v>
      </c>
      <c r="AM398" s="61">
        <f>IFERROR(Contrato[[#This Row],[Pagos]]/Contrato[[#This Row],[VALOR CONTRATO]],0)</f>
        <v>1</v>
      </c>
      <c r="AN398" s="104">
        <f>+Contrato[[#This Row],[VALOR CONTRATO]]-Contrato[[#This Row],[Pagos]]</f>
        <v>0</v>
      </c>
      <c r="AO398" s="54" cm="1">
        <f t="array" ref="AO398">_xlfn.XLOOKUP(Contrato[[#This Row],[DOCUMENTO ]],[1]!PERSONAL_ACTIVO_2024[[#All],[Documento identidad]],[1]!PERSONAL_ACTIVO_2024[[#All],[Mail ]],0,0)</f>
        <v>0</v>
      </c>
      <c r="AP398" s="54" t="str" cm="1">
        <f t="array" ref="AP398">_xlfn.XLOOKUP(Contrato[[#This Row],[DOCUMENTO]],[1]!PERSONAL_ACTIVO_2024[[#All],[Documento identidad]],[1]!PERSONAL_ACTIVO_2024[[#All],[Mail ]],0,0)</f>
        <v>mcgarcia@indeportesantioquia.gov.co</v>
      </c>
      <c r="AQ398" s="54" t="str" cm="1">
        <f t="array" ref="AQ398">IF(ISBLANK(Contrato[[#This Row],[DEPENDENCIA ]]),0,IFERROR(_xlfn.XLOOKUP(Contrato[[#This Row],[DEPENDENCIA ]],[1]!PERSONAL_ACTIVO_2024[[#All],[Dependencia]],[1]!PERSONAL_ACTIVO_2024[[#All],[Mail ]],0,0),0))</f>
        <v>ocardona@indeportesantioquia.gov.co</v>
      </c>
    </row>
    <row r="399" spans="1:43" s="54" customFormat="1" ht="34.5" customHeight="1" x14ac:dyDescent="0.25">
      <c r="A399" s="27">
        <v>666</v>
      </c>
      <c r="B399" s="26">
        <v>304</v>
      </c>
      <c r="C399" s="28" t="s">
        <v>1143</v>
      </c>
      <c r="D399" s="81" t="s">
        <v>132</v>
      </c>
      <c r="E399" s="64" t="s">
        <v>111</v>
      </c>
      <c r="F399" s="114" t="s">
        <v>142</v>
      </c>
      <c r="G399" s="146" t="s">
        <v>1144</v>
      </c>
      <c r="H399" s="130">
        <v>1017165383</v>
      </c>
      <c r="I399" s="147">
        <v>7690469</v>
      </c>
      <c r="J399" s="148">
        <v>63318195</v>
      </c>
      <c r="K399" s="54" t="s">
        <v>48</v>
      </c>
      <c r="L399" s="96" t="s">
        <v>1124</v>
      </c>
      <c r="M399" s="97" t="s">
        <v>138</v>
      </c>
      <c r="N399" s="98" cm="1">
        <f t="array" ref="N399">_xlfn.XLOOKUP(Contrato[[#This Row],[SUPERVISOR TITULAR]],[1]!PERSONAL_ACTIVO_2024[[#All],[Nombre completo]],[1]!PERSONAL_ACTIVO_2024[[#All],[Documento identidad]],"",0)</f>
        <v>71220441</v>
      </c>
      <c r="O399" s="97" t="s">
        <v>205</v>
      </c>
      <c r="P399" s="99" t="str" cm="1">
        <f t="array" ref="P399">_xlfn.XLOOKUP(Contrato[[#This Row],[SUPERVISOR SUPLENTE ]],[1]!PERSONAL_ACTIVO_2024[[#All],[Nombre completo]],[1]!PERSONAL_ACTIVO_2024[[#All],[Documento identidad]],"",0)</f>
        <v/>
      </c>
      <c r="Q399" s="159">
        <v>433</v>
      </c>
      <c r="R399" s="42" t="str" cm="1">
        <f t="array" ref="R399">_xlfn.XLOOKUP(Contrato[[#This Row],[CDP]],[1]!DISPONIBILIDADES_2024[[#All],[consecutivo]],[1]!DISPONIBILIDADES_2024[[#All],[fecha_aprobacion]],"",0)</f>
        <v>15/04/2024 16:29</v>
      </c>
      <c r="S399" s="43">
        <f>SUMIF([1]!DISPONIBILIDADES_2024[[#All],[consecutivo]],Contrato[[#This Row],[CDP]],[1]!DISPONIBILIDADES_2024[[#All],[valor_total_rubro]])</f>
        <v>0</v>
      </c>
      <c r="T399" s="44" cm="1">
        <f t="array" ref="T399">_xlfn.XLOOKUP(Contrato[[#This Row],[CONTRATO]]&amp;Contrato[[#This Row],[CDP]],[1]!Corr_Contr_CDP[[#All],[CONTRATO-CDP]],[1]!Corr_Contr_CDP[[#All],[CRP]],_xlfn.XLOOKUP(Contrato[[#This Row],[CDP]],[1]!COMPROMISOS_2024[[#All],[disponibilidad]],[1]!COMPROMISOS_2024[[#All],[consecutivo]],"",0),0)</f>
        <v>3424</v>
      </c>
      <c r="U399" s="45" t="str" cm="1">
        <f t="array" ref="U399">+_xlfn.XLOOKUP(Contrato[[#This Row],[RCP]],[1]!COMPROMISOS_2024[[#All],[consecutivo]],[1]!COMPROMISOS_2024[[#All],[fecha_aprobacion]],"",0)</f>
        <v>29/04/2024 16:37</v>
      </c>
      <c r="V399" s="46">
        <f>SUMIF([1]!COMPROMISOS_2024[[#All],[consecutivo]],Contrato[[#This Row],[RCP]],[1]!COMPROMISOS_2024[[#All],[valor_total]])</f>
        <v>63318195</v>
      </c>
      <c r="W399" s="47">
        <v>45408</v>
      </c>
      <c r="X399" s="47" t="s">
        <v>379</v>
      </c>
      <c r="Y399" s="48">
        <v>45411</v>
      </c>
      <c r="Z399" s="49">
        <v>45656</v>
      </c>
      <c r="AA399" s="123" t="s">
        <v>1145</v>
      </c>
      <c r="AB399" s="91" t="s">
        <v>1146</v>
      </c>
      <c r="AC399" s="91"/>
      <c r="AD399" s="103">
        <v>202000004238</v>
      </c>
      <c r="AE399" s="27" t="s">
        <v>75</v>
      </c>
      <c r="AF399" s="55" t="str">
        <f>TEXT(LEFT(Contrato[[#This Row],[CONTRATO]],3),"0")</f>
        <v>304</v>
      </c>
      <c r="AG399" s="55" t="str">
        <f>IF(LEN(Contrato[[#This Row],[Contrato2]])=3,Contrato[[#This Row],[Contrato2]],TEXT(Contrato[[#This Row],[Contrato2]],"000"))</f>
        <v>304</v>
      </c>
      <c r="AH399" s="56">
        <f ca="1">IFERROR(_xlfn.DAYS(Contrato[[#This Row],[Fecha Proyectada liquidación]],TODAY())/30,"")</f>
        <v>2.1</v>
      </c>
      <c r="AI399" s="57">
        <f>+Contrato[[#This Row],[FECHA TERMINACIÓN ]]+120</f>
        <v>45776</v>
      </c>
      <c r="AK399" s="59" t="str">
        <f ca="1">IF(Contrato[[#This Row],[FECHA TERMINACIÓN ]]&lt;TODAY(), "Terminado",IF(ISNUMBER(Contrato[[#This Row],[Fecha Real de liquiidación ]]),"Liquidado",IF(Contrato[[#This Row],[FECHA TERMINACIÓN ]]&gt;=TODAY(),"En ejecución","")))</f>
        <v>Terminado</v>
      </c>
      <c r="AL399" s="60">
        <f>SUMIF([1]!COMPROMISOS_2024[[#All],[consecutivo]],Contrato[[#This Row],[RCP]],[1]!COMPROMISOS_2024[[#All],[Total pagado]])</f>
        <v>62036450</v>
      </c>
      <c r="AM399" s="61">
        <f>IFERROR(Contrato[[#This Row],[Pagos]]/Contrato[[#This Row],[VALOR CONTRATO]],0)</f>
        <v>0.97975708246263182</v>
      </c>
      <c r="AN399" s="104">
        <f>+Contrato[[#This Row],[VALOR CONTRATO]]-Contrato[[#This Row],[Pagos]]</f>
        <v>1281745</v>
      </c>
      <c r="AO399" s="54" t="str" cm="1">
        <f t="array" ref="AO399">_xlfn.XLOOKUP(Contrato[[#This Row],[DOCUMENTO ]],[1]!PERSONAL_ACTIVO_2024[[#All],[Documento identidad]],[1]!PERSONAL_ACTIVO_2024[[#All],[Mail ]],0,0)</f>
        <v>fquiceno@indeportesantioquia.gov.co</v>
      </c>
      <c r="AP399" s="54" cm="1">
        <f t="array" ref="AP399">_xlfn.XLOOKUP(Contrato[[#This Row],[DOCUMENTO]],[1]!PERSONAL_ACTIVO_2024[[#All],[Documento identidad]],[1]!PERSONAL_ACTIVO_2024[[#All],[Mail ]],0,0)</f>
        <v>0</v>
      </c>
      <c r="AQ399" s="54" t="str" cm="1">
        <f t="array" ref="AQ399">IF(ISBLANK(Contrato[[#This Row],[DEPENDENCIA ]]),0,IFERROR(_xlfn.XLOOKUP(Contrato[[#This Row],[DEPENDENCIA ]],[1]!PERSONAL_ACTIVO_2024[[#All],[Dependencia]],[1]!PERSONAL_ACTIVO_2024[[#All],[Mail ]],0,0),0))</f>
        <v>fcardona@indeportesantioquia.gov.co</v>
      </c>
    </row>
    <row r="400" spans="1:43" s="54" customFormat="1" ht="34.5" customHeight="1" x14ac:dyDescent="0.25">
      <c r="A400" s="27">
        <v>66</v>
      </c>
      <c r="B400" s="26">
        <v>305</v>
      </c>
      <c r="C400" s="28" t="s">
        <v>1140</v>
      </c>
      <c r="D400" s="81" t="s">
        <v>239</v>
      </c>
      <c r="E400" s="64" t="s">
        <v>111</v>
      </c>
      <c r="F400" s="114" t="s">
        <v>142</v>
      </c>
      <c r="G400" s="146" t="s">
        <v>1147</v>
      </c>
      <c r="H400" s="130">
        <v>1039461033</v>
      </c>
      <c r="I400" s="147">
        <v>6879081</v>
      </c>
      <c r="J400" s="148">
        <v>20637243</v>
      </c>
      <c r="K400" s="54" t="s">
        <v>48</v>
      </c>
      <c r="L400" s="96" t="s">
        <v>1124</v>
      </c>
      <c r="M400" s="97" t="s">
        <v>255</v>
      </c>
      <c r="N400" s="98" cm="1">
        <f t="array" ref="N400">_xlfn.XLOOKUP(Contrato[[#This Row],[SUPERVISOR TITULAR]],[1]!PERSONAL_ACTIVO_2024[[#All],[Nombre completo]],[1]!PERSONAL_ACTIVO_2024[[#All],[Documento identidad]],"",0)</f>
        <v>19424139</v>
      </c>
      <c r="O400" s="97" t="s">
        <v>242</v>
      </c>
      <c r="P400" s="99" cm="1">
        <f t="array" ref="P400">_xlfn.XLOOKUP(Contrato[[#This Row],[SUPERVISOR SUPLENTE ]],[1]!PERSONAL_ACTIVO_2024[[#All],[Nombre completo]],[1]!PERSONAL_ACTIVO_2024[[#All],[Documento identidad]],"",0)</f>
        <v>71610877</v>
      </c>
      <c r="Q400" s="159">
        <v>403</v>
      </c>
      <c r="R400" s="42" t="str" cm="1">
        <f t="array" ref="R400">_xlfn.XLOOKUP(Contrato[[#This Row],[CDP]],[1]!DISPONIBILIDADES_2024[[#All],[consecutivo]],[1]!DISPONIBILIDADES_2024[[#All],[fecha_aprobacion]],"",0)</f>
        <v>10/04/2024 9:42</v>
      </c>
      <c r="S400" s="43">
        <f>SUMIF([1]!DISPONIBILIDADES_2024[[#All],[consecutivo]],Contrato[[#This Row],[CDP]],[1]!DISPONIBILIDADES_2024[[#All],[valor_total_rubro]])</f>
        <v>0</v>
      </c>
      <c r="T400" s="44" cm="1">
        <f t="array" ref="T400">_xlfn.XLOOKUP(Contrato[[#This Row],[CONTRATO]]&amp;Contrato[[#This Row],[CDP]],[1]!Corr_Contr_CDP[[#All],[CONTRATO-CDP]],[1]!Corr_Contr_CDP[[#All],[CRP]],_xlfn.XLOOKUP(Contrato[[#This Row],[CDP]],[1]!COMPROMISOS_2024[[#All],[disponibilidad]],[1]!COMPROMISOS_2024[[#All],[consecutivo]],"",0),0)</f>
        <v>3427</v>
      </c>
      <c r="U400" s="45" t="str" cm="1">
        <f t="array" ref="U400">+_xlfn.XLOOKUP(Contrato[[#This Row],[RCP]],[1]!COMPROMISOS_2024[[#All],[consecutivo]],[1]!COMPROMISOS_2024[[#All],[fecha_aprobacion]],"",0)</f>
        <v>29/04/2024 17:02</v>
      </c>
      <c r="V400" s="46">
        <f>SUMIF([1]!COMPROMISOS_2024[[#All],[consecutivo]],Contrato[[#This Row],[RCP]],[1]!COMPROMISOS_2024[[#All],[valor_total]])</f>
        <v>20637243</v>
      </c>
      <c r="W400" s="47">
        <v>45411</v>
      </c>
      <c r="X400" s="47" t="s">
        <v>379</v>
      </c>
      <c r="Y400" s="48">
        <v>45414</v>
      </c>
      <c r="Z400" s="49">
        <v>45505</v>
      </c>
      <c r="AA400" s="123" t="s">
        <v>1148</v>
      </c>
      <c r="AB400" s="91" t="s">
        <v>148</v>
      </c>
      <c r="AC400" s="91"/>
      <c r="AD400" s="262">
        <v>202000004324</v>
      </c>
      <c r="AE400" s="27" t="s">
        <v>75</v>
      </c>
      <c r="AF400" s="55" t="str">
        <f>TEXT(LEFT(Contrato[[#This Row],[CONTRATO]],3),"0")</f>
        <v>305</v>
      </c>
      <c r="AG400" s="55" t="str">
        <f>IF(LEN(Contrato[[#This Row],[Contrato2]])=3,Contrato[[#This Row],[Contrato2]],TEXT(Contrato[[#This Row],[Contrato2]],"000"))</f>
        <v>305</v>
      </c>
      <c r="AH400" s="56">
        <f ca="1">IFERROR(_xlfn.DAYS(Contrato[[#This Row],[Fecha Proyectada liquidación]],TODAY())/30,"")</f>
        <v>-2.9333333333333331</v>
      </c>
      <c r="AI400" s="57">
        <f>+Contrato[[#This Row],[FECHA TERMINACIÓN ]]+120</f>
        <v>45625</v>
      </c>
      <c r="AK400" s="59" t="str">
        <f ca="1">IF(Contrato[[#This Row],[FECHA TERMINACIÓN ]]&lt;TODAY(), "Terminado",IF(ISNUMBER(Contrato[[#This Row],[Fecha Real de liquiidación ]]),"Liquidado",IF(Contrato[[#This Row],[FECHA TERMINACIÓN ]]&gt;=TODAY(),"En ejecución","")))</f>
        <v>Terminado</v>
      </c>
      <c r="AL400" s="60">
        <f>SUMIF([1]!COMPROMISOS_2024[[#All],[consecutivo]],Contrato[[#This Row],[RCP]],[1]!COMPROMISOS_2024[[#All],[Total pagado]])</f>
        <v>20637243</v>
      </c>
      <c r="AM400" s="61">
        <f>IFERROR(Contrato[[#This Row],[Pagos]]/Contrato[[#This Row],[VALOR CONTRATO]],0)</f>
        <v>1</v>
      </c>
      <c r="AN400" s="104">
        <f>+Contrato[[#This Row],[VALOR CONTRATO]]-Contrato[[#This Row],[Pagos]]</f>
        <v>0</v>
      </c>
      <c r="AO400" s="54" t="str" cm="1">
        <f t="array" ref="AO400">_xlfn.XLOOKUP(Contrato[[#This Row],[DOCUMENTO ]],[1]!PERSONAL_ACTIVO_2024[[#All],[Documento identidad]],[1]!PERSONAL_ACTIVO_2024[[#All],[Mail ]],0,0)</f>
        <v>lnoguera@indeportesantioquia.gov.co</v>
      </c>
      <c r="AP400" s="54" t="str" cm="1">
        <f t="array" ref="AP400">_xlfn.XLOOKUP(Contrato[[#This Row],[DOCUMENTO]],[1]!PERSONAL_ACTIVO_2024[[#All],[Documento identidad]],[1]!PERSONAL_ACTIVO_2024[[#All],[Mail ]],0,0)</f>
        <v>mcgarcia@indeportesantioquia.gov.co</v>
      </c>
      <c r="AQ400" s="54" t="str" cm="1">
        <f t="array" ref="AQ400">IF(ISBLANK(Contrato[[#This Row],[DEPENDENCIA ]]),0,IFERROR(_xlfn.XLOOKUP(Contrato[[#This Row],[DEPENDENCIA ]],[1]!PERSONAL_ACTIVO_2024[[#All],[Dependencia]],[1]!PERSONAL_ACTIVO_2024[[#All],[Mail ]],0,0),0))</f>
        <v>ocardona@indeportesantioquia.gov.co</v>
      </c>
    </row>
    <row r="401" spans="1:43" s="54" customFormat="1" ht="34.5" customHeight="1" x14ac:dyDescent="0.25">
      <c r="A401" s="27">
        <v>643</v>
      </c>
      <c r="B401" s="26">
        <v>306</v>
      </c>
      <c r="C401" s="28" t="s">
        <v>1149</v>
      </c>
      <c r="D401" s="81" t="s">
        <v>123</v>
      </c>
      <c r="E401" s="64" t="s">
        <v>111</v>
      </c>
      <c r="F401" s="114" t="s">
        <v>142</v>
      </c>
      <c r="G401" s="146" t="s">
        <v>216</v>
      </c>
      <c r="H401" s="130">
        <v>1037577309</v>
      </c>
      <c r="I401" s="147">
        <v>9346824</v>
      </c>
      <c r="J401" s="148">
        <v>77267078</v>
      </c>
      <c r="K401" s="54" t="s">
        <v>48</v>
      </c>
      <c r="L401" s="96" t="s">
        <v>246</v>
      </c>
      <c r="M401" s="97" t="s">
        <v>581</v>
      </c>
      <c r="N401" s="98" cm="1">
        <f t="array" ref="N401">_xlfn.XLOOKUP(Contrato[[#This Row],[SUPERVISOR TITULAR]],[1]!PERSONAL_ACTIVO_2024[[#All],[Nombre completo]],[1]!PERSONAL_ACTIVO_2024[[#All],[Documento identidad]],"",0)</f>
        <v>37864741</v>
      </c>
      <c r="O401" s="97" t="s">
        <v>656</v>
      </c>
      <c r="P401" s="99" cm="1">
        <f t="array" ref="P401">_xlfn.XLOOKUP(Contrato[[#This Row],[SUPERVISOR SUPLENTE ]],[1]!PERSONAL_ACTIVO_2024[[#All],[Nombre completo]],[1]!PERSONAL_ACTIVO_2024[[#All],[Documento identidad]],"",0)</f>
        <v>1039449338</v>
      </c>
      <c r="Q401" s="159">
        <v>410</v>
      </c>
      <c r="R401" s="42" t="str" cm="1">
        <f t="array" ref="R401">_xlfn.XLOOKUP(Contrato[[#This Row],[CDP]],[1]!DISPONIBILIDADES_2024[[#All],[consecutivo]],[1]!DISPONIBILIDADES_2024[[#All],[fecha_aprobacion]],"",0)</f>
        <v>10/04/2024 15:19</v>
      </c>
      <c r="S401" s="43">
        <f>SUMIF([1]!DISPONIBILIDADES_2024[[#All],[consecutivo]],Contrato[[#This Row],[CDP]],[1]!DISPONIBILIDADES_2024[[#All],[valor_total_rubro]])</f>
        <v>0</v>
      </c>
      <c r="T401" s="44" cm="1">
        <f t="array" ref="T401">_xlfn.XLOOKUP(Contrato[[#This Row],[CONTRATO]]&amp;Contrato[[#This Row],[CDP]],[1]!Corr_Contr_CDP[[#All],[CONTRATO-CDP]],[1]!Corr_Contr_CDP[[#All],[CRP]],_xlfn.XLOOKUP(Contrato[[#This Row],[CDP]],[1]!COMPROMISOS_2024[[#All],[disponibilidad]],[1]!COMPROMISOS_2024[[#All],[consecutivo]],"",0),0)</f>
        <v>3407</v>
      </c>
      <c r="U401" s="45" t="str" cm="1">
        <f t="array" ref="U401">+_xlfn.XLOOKUP(Contrato[[#This Row],[RCP]],[1]!COMPROMISOS_2024[[#All],[consecutivo]],[1]!COMPROMISOS_2024[[#All],[fecha_aprobacion]],"",0)</f>
        <v>23/04/2024 16:36</v>
      </c>
      <c r="V401" s="46">
        <f>SUMIF([1]!COMPROMISOS_2024[[#All],[consecutivo]],Contrato[[#This Row],[RCP]],[1]!COMPROMISOS_2024[[#All],[valor_total]])</f>
        <v>77267078</v>
      </c>
      <c r="W401" s="47">
        <v>45405</v>
      </c>
      <c r="X401" s="47" t="s">
        <v>379</v>
      </c>
      <c r="Y401" s="48">
        <v>45405</v>
      </c>
      <c r="Z401" s="49">
        <v>45657</v>
      </c>
      <c r="AA401" s="101" t="s">
        <v>1150</v>
      </c>
      <c r="AB401" s="91" t="s">
        <v>1151</v>
      </c>
      <c r="AC401" s="91"/>
      <c r="AD401" s="103">
        <v>202000004239</v>
      </c>
      <c r="AE401" s="27" t="s">
        <v>75</v>
      </c>
      <c r="AF401" s="55" t="str">
        <f>TEXT(LEFT(Contrato[[#This Row],[CONTRATO]],3),"0")</f>
        <v>306</v>
      </c>
      <c r="AG401" s="55" t="str">
        <f>IF(LEN(Contrato[[#This Row],[Contrato2]])=3,Contrato[[#This Row],[Contrato2]],TEXT(Contrato[[#This Row],[Contrato2]],"000"))</f>
        <v>306</v>
      </c>
      <c r="AH401" s="56">
        <f ca="1">IFERROR(_xlfn.DAYS(Contrato[[#This Row],[Fecha Proyectada liquidación]],TODAY())/30,"")</f>
        <v>2.1333333333333333</v>
      </c>
      <c r="AI401" s="57">
        <f>+Contrato[[#This Row],[FECHA TERMINACIÓN ]]+120</f>
        <v>45777</v>
      </c>
      <c r="AK401" s="59" t="str">
        <f ca="1">IF(Contrato[[#This Row],[FECHA TERMINACIÓN ]]&lt;TODAY(), "Terminado",IF(ISNUMBER(Contrato[[#This Row],[Fecha Real de liquiidación ]]),"Liquidado",IF(Contrato[[#This Row],[FECHA TERMINACIÓN ]]&gt;=TODAY(),"En ejecución","")))</f>
        <v>Terminado</v>
      </c>
      <c r="AL401" s="60">
        <f>SUMIF([1]!COMPROMISOS_2024[[#All],[consecutivo]],Contrato[[#This Row],[RCP]],[1]!COMPROMISOS_2024[[#All],[Total pagado]])</f>
        <v>77267078</v>
      </c>
      <c r="AM401" s="61">
        <f>IFERROR(Contrato[[#This Row],[Pagos]]/Contrato[[#This Row],[VALOR CONTRATO]],0)</f>
        <v>1</v>
      </c>
      <c r="AN401" s="104">
        <f>+Contrato[[#This Row],[VALOR CONTRATO]]-Contrato[[#This Row],[Pagos]]</f>
        <v>0</v>
      </c>
      <c r="AO401" s="54" t="str" cm="1">
        <f t="array" ref="AO401">_xlfn.XLOOKUP(Contrato[[#This Row],[DOCUMENTO ]],[1]!PERSONAL_ACTIVO_2024[[#All],[Documento identidad]],[1]!PERSONAL_ACTIVO_2024[[#All],[Mail ]],0,0)</f>
        <v>harroyave@indeportesantioquia.gov.co</v>
      </c>
      <c r="AP401" s="54" t="str" cm="1">
        <f t="array" ref="AP401">_xlfn.XLOOKUP(Contrato[[#This Row],[DOCUMENTO]],[1]!PERSONAL_ACTIVO_2024[[#All],[Documento identidad]],[1]!PERSONAL_ACTIVO_2024[[#All],[Mail ]],0,0)</f>
        <v>mcarmona@indeportesantioquia.gov.co</v>
      </c>
      <c r="AQ401" s="54" cm="1">
        <f t="array" ref="AQ401">IF(ISBLANK(Contrato[[#This Row],[DEPENDENCIA ]]),0,IFERROR(_xlfn.XLOOKUP(Contrato[[#This Row],[DEPENDENCIA ]],[1]!PERSONAL_ACTIVO_2024[[#All],[Dependencia]],[1]!PERSONAL_ACTIVO_2024[[#All],[Mail ]],0,0),0))</f>
        <v>0</v>
      </c>
    </row>
    <row r="402" spans="1:43" s="54" customFormat="1" ht="34.5" customHeight="1" x14ac:dyDescent="0.25">
      <c r="A402" s="27">
        <v>661</v>
      </c>
      <c r="B402" s="26">
        <v>307</v>
      </c>
      <c r="C402" s="28" t="s">
        <v>1152</v>
      </c>
      <c r="D402" s="81" t="s">
        <v>44</v>
      </c>
      <c r="E402" s="64" t="s">
        <v>111</v>
      </c>
      <c r="F402" s="114" t="s">
        <v>142</v>
      </c>
      <c r="G402" s="146" t="s">
        <v>1153</v>
      </c>
      <c r="H402" s="130">
        <v>15512612</v>
      </c>
      <c r="I402" s="147">
        <v>6879081</v>
      </c>
      <c r="J402" s="148">
        <v>55032648</v>
      </c>
      <c r="K402" s="54" t="s">
        <v>48</v>
      </c>
      <c r="L402" s="96" t="s">
        <v>1124</v>
      </c>
      <c r="M402" s="97" t="s">
        <v>213</v>
      </c>
      <c r="N402" s="98" cm="1">
        <f t="array" ref="N402">_xlfn.XLOOKUP(Contrato[[#This Row],[SUPERVISOR TITULAR]],[1]!PERSONAL_ACTIVO_2024[[#All],[Nombre completo]],[1]!PERSONAL_ACTIVO_2024[[#All],[Documento identidad]],"",0)</f>
        <v>98552967</v>
      </c>
      <c r="O402" s="97" t="s">
        <v>194</v>
      </c>
      <c r="P402" s="99" cm="1">
        <f t="array" ref="P402">_xlfn.XLOOKUP(Contrato[[#This Row],[SUPERVISOR SUPLENTE ]],[1]!PERSONAL_ACTIVO_2024[[#All],[Nombre completo]],[1]!PERSONAL_ACTIVO_2024[[#All],[Documento identidad]],"",0)</f>
        <v>43548204</v>
      </c>
      <c r="Q402" s="159">
        <v>421</v>
      </c>
      <c r="R402" s="42" t="str" cm="1">
        <f t="array" ref="R402">_xlfn.XLOOKUP(Contrato[[#This Row],[CDP]],[1]!DISPONIBILIDADES_2024[[#All],[consecutivo]],[1]!DISPONIBILIDADES_2024[[#All],[fecha_aprobacion]],"",0)</f>
        <v>12/04/2024 15:39</v>
      </c>
      <c r="S402" s="43">
        <f>SUMIF([1]!DISPONIBILIDADES_2024[[#All],[consecutivo]],Contrato[[#This Row],[CDP]],[1]!DISPONIBILIDADES_2024[[#All],[valor_total_rubro]])</f>
        <v>0</v>
      </c>
      <c r="T402" s="44" cm="1">
        <f t="array" ref="T402">_xlfn.XLOOKUP(Contrato[[#This Row],[CONTRATO]]&amp;Contrato[[#This Row],[CDP]],[1]!Corr_Contr_CDP[[#All],[CONTRATO-CDP]],[1]!Corr_Contr_CDP[[#All],[CRP]],_xlfn.XLOOKUP(Contrato[[#This Row],[CDP]],[1]!COMPROMISOS_2024[[#All],[disponibilidad]],[1]!COMPROMISOS_2024[[#All],[consecutivo]],"",0),0)</f>
        <v>3431</v>
      </c>
      <c r="U402" s="45" t="str" cm="1">
        <f t="array" ref="U402">+_xlfn.XLOOKUP(Contrato[[#This Row],[RCP]],[1]!COMPROMISOS_2024[[#All],[consecutivo]],[1]!COMPROMISOS_2024[[#All],[fecha_aprobacion]],"",0)</f>
        <v>30/04/2024 9:25</v>
      </c>
      <c r="V402" s="46">
        <f>SUMIF([1]!COMPROMISOS_2024[[#All],[consecutivo]],Contrato[[#This Row],[RCP]],[1]!COMPROMISOS_2024[[#All],[valor_total]])</f>
        <v>55032648</v>
      </c>
      <c r="W402" s="47">
        <v>45411</v>
      </c>
      <c r="X402" s="47" t="s">
        <v>379</v>
      </c>
      <c r="Y402" s="48">
        <v>45412</v>
      </c>
      <c r="Z402" s="49">
        <v>45657</v>
      </c>
      <c r="AA402" s="101" t="s">
        <v>1154</v>
      </c>
      <c r="AB402" s="91" t="s">
        <v>1030</v>
      </c>
      <c r="AC402" s="91"/>
      <c r="AD402" s="103">
        <v>202000004246</v>
      </c>
      <c r="AE402" s="27" t="s">
        <v>75</v>
      </c>
      <c r="AF402" s="55" t="str">
        <f>TEXT(LEFT(Contrato[[#This Row],[CONTRATO]],3),"0")</f>
        <v>307</v>
      </c>
      <c r="AG402" s="55" t="str">
        <f>IF(LEN(Contrato[[#This Row],[Contrato2]])=3,Contrato[[#This Row],[Contrato2]],TEXT(Contrato[[#This Row],[Contrato2]],"000"))</f>
        <v>307</v>
      </c>
      <c r="AH402" s="56">
        <f ca="1">IFERROR(_xlfn.DAYS(Contrato[[#This Row],[Fecha Proyectada liquidación]],TODAY())/30,"")</f>
        <v>2.1333333333333333</v>
      </c>
      <c r="AI402" s="57">
        <f>+Contrato[[#This Row],[FECHA TERMINACIÓN ]]+120</f>
        <v>45777</v>
      </c>
      <c r="AK402" s="59" t="str">
        <f ca="1">IF(Contrato[[#This Row],[FECHA TERMINACIÓN ]]&lt;TODAY(), "Terminado",IF(ISNUMBER(Contrato[[#This Row],[Fecha Real de liquiidación ]]),"Liquidado",IF(Contrato[[#This Row],[FECHA TERMINACIÓN ]]&gt;=TODAY(),"En ejecución","")))</f>
        <v>Terminado</v>
      </c>
      <c r="AL402" s="60">
        <f>SUMIF([1]!COMPROMISOS_2024[[#All],[consecutivo]],Contrato[[#This Row],[RCP]],[1]!COMPROMISOS_2024[[#All],[Total pagado]])</f>
        <v>55032648</v>
      </c>
      <c r="AM402" s="61">
        <f>IFERROR(Contrato[[#This Row],[Pagos]]/Contrato[[#This Row],[VALOR CONTRATO]],0)</f>
        <v>1</v>
      </c>
      <c r="AN402" s="104">
        <f>+Contrato[[#This Row],[VALOR CONTRATO]]-Contrato[[#This Row],[Pagos]]</f>
        <v>0</v>
      </c>
      <c r="AO402" s="54" t="str" cm="1">
        <f t="array" ref="AO402">_xlfn.XLOOKUP(Contrato[[#This Row],[DOCUMENTO ]],[1]!PERSONAL_ACTIVO_2024[[#All],[Documento identidad]],[1]!PERSONAL_ACTIVO_2024[[#All],[Mail ]],0,0)</f>
        <v>jpalacio@indeportesantioquia.gov.co</v>
      </c>
      <c r="AP402" s="54" t="str" cm="1">
        <f t="array" ref="AP402">_xlfn.XLOOKUP(Contrato[[#This Row],[DOCUMENTO]],[1]!PERSONAL_ACTIVO_2024[[#All],[Documento identidad]],[1]!PERSONAL_ACTIVO_2024[[#All],[Mail ]],0,0)</f>
        <v>cmedina@indeportesantioquia.gov.co</v>
      </c>
      <c r="AQ402" s="54" cm="1">
        <f t="array" ref="AQ402">IF(ISBLANK(Contrato[[#This Row],[DEPENDENCIA ]]),0,IFERROR(_xlfn.XLOOKUP(Contrato[[#This Row],[DEPENDENCIA ]],[1]!PERSONAL_ACTIVO_2024[[#All],[Dependencia]],[1]!PERSONAL_ACTIVO_2024[[#All],[Mail ]],0,0),0))</f>
        <v>0</v>
      </c>
    </row>
    <row r="403" spans="1:43" s="54" customFormat="1" ht="34.5" customHeight="1" x14ac:dyDescent="0.25">
      <c r="A403" s="27">
        <v>670</v>
      </c>
      <c r="B403" s="26">
        <v>308</v>
      </c>
      <c r="C403" s="28" t="s">
        <v>1155</v>
      </c>
      <c r="D403" s="81" t="s">
        <v>158</v>
      </c>
      <c r="E403" s="64" t="s">
        <v>111</v>
      </c>
      <c r="F403" s="114" t="s">
        <v>142</v>
      </c>
      <c r="G403" s="146" t="s">
        <v>164</v>
      </c>
      <c r="H403" s="130">
        <v>1128430986</v>
      </c>
      <c r="I403" s="147">
        <v>9346824</v>
      </c>
      <c r="J403" s="148">
        <v>78824882</v>
      </c>
      <c r="K403" s="54" t="s">
        <v>119</v>
      </c>
      <c r="L403" s="96" t="s">
        <v>246</v>
      </c>
      <c r="M403" s="97" t="s">
        <v>161</v>
      </c>
      <c r="N403" s="98" cm="1">
        <f t="array" ref="N403">_xlfn.XLOOKUP(Contrato[[#This Row],[SUPERVISOR TITULAR]],[1]!PERSONAL_ACTIVO_2024[[#All],[Nombre completo]],[1]!PERSONAL_ACTIVO_2024[[#All],[Documento identidad]],"",0)</f>
        <v>43595405</v>
      </c>
      <c r="O403" s="97" t="s">
        <v>160</v>
      </c>
      <c r="P403" s="99" cm="1">
        <f t="array" ref="P403">_xlfn.XLOOKUP(Contrato[[#This Row],[SUPERVISOR SUPLENTE ]],[1]!PERSONAL_ACTIVO_2024[[#All],[Nombre completo]],[1]!PERSONAL_ACTIVO_2024[[#All],[Documento identidad]],"",0)</f>
        <v>43972678</v>
      </c>
      <c r="Q403" s="159">
        <v>427</v>
      </c>
      <c r="R403" s="42" t="str" cm="1">
        <f t="array" ref="R403">_xlfn.XLOOKUP(Contrato[[#This Row],[CDP]],[1]!DISPONIBILIDADES_2024[[#All],[consecutivo]],[1]!DISPONIBILIDADES_2024[[#All],[fecha_aprobacion]],"",0)</f>
        <v>15/04/2024 11:06</v>
      </c>
      <c r="S403" s="43">
        <f>SUMIF([1]!DISPONIBILIDADES_2024[[#All],[consecutivo]],Contrato[[#This Row],[CDP]],[1]!DISPONIBILIDADES_2024[[#All],[valor_total_rubro]])</f>
        <v>0</v>
      </c>
      <c r="T403" s="44" cm="1">
        <f t="array" ref="T403">_xlfn.XLOOKUP(Contrato[[#This Row],[CONTRATO]]&amp;Contrato[[#This Row],[CDP]],[1]!Corr_Contr_CDP[[#All],[CONTRATO-CDP]],[1]!Corr_Contr_CDP[[#All],[CRP]],_xlfn.XLOOKUP(Contrato[[#This Row],[CDP]],[1]!COMPROMISOS_2024[[#All],[disponibilidad]],[1]!COMPROMISOS_2024[[#All],[consecutivo]],"",0),0)</f>
        <v>3038</v>
      </c>
      <c r="U403" s="45" t="str" cm="1">
        <f t="array" ref="U403">+_xlfn.XLOOKUP(Contrato[[#This Row],[RCP]],[1]!COMPROMISOS_2024[[#All],[consecutivo]],[1]!COMPROMISOS_2024[[#All],[fecha_aprobacion]],"",0)</f>
        <v>22/04/2024 9:35</v>
      </c>
      <c r="V403" s="46">
        <f>SUMIF([1]!COMPROMISOS_2024[[#All],[consecutivo]],Contrato[[#This Row],[RCP]],[1]!COMPROMISOS_2024[[#All],[valor_total]])</f>
        <v>78824882</v>
      </c>
      <c r="W403" s="47">
        <v>45401</v>
      </c>
      <c r="X403" s="47" t="s">
        <v>379</v>
      </c>
      <c r="Y403" s="48">
        <v>45404</v>
      </c>
      <c r="Z403" s="49">
        <v>45656</v>
      </c>
      <c r="AA403" s="101" t="s">
        <v>1156</v>
      </c>
      <c r="AB403" s="91" t="s">
        <v>1157</v>
      </c>
      <c r="AC403" s="91"/>
      <c r="AD403" s="103">
        <v>202000004242</v>
      </c>
      <c r="AE403" s="27" t="s">
        <v>75</v>
      </c>
      <c r="AF403" s="55" t="str">
        <f>TEXT(LEFT(Contrato[[#This Row],[CONTRATO]],3),"0")</f>
        <v>308</v>
      </c>
      <c r="AG403" s="55" t="str">
        <f>IF(LEN(Contrato[[#This Row],[Contrato2]])=3,Contrato[[#This Row],[Contrato2]],TEXT(Contrato[[#This Row],[Contrato2]],"000"))</f>
        <v>308</v>
      </c>
      <c r="AH403" s="56">
        <f ca="1">IFERROR(_xlfn.DAYS(Contrato[[#This Row],[Fecha Proyectada liquidación]],TODAY())/30,"")</f>
        <v>2.1</v>
      </c>
      <c r="AI403" s="57">
        <f>+Contrato[[#This Row],[FECHA TERMINACIÓN ]]+120</f>
        <v>45776</v>
      </c>
      <c r="AK403" s="59" t="str">
        <f ca="1">IF(Contrato[[#This Row],[FECHA TERMINACIÓN ]]&lt;TODAY(), "Terminado",IF(ISNUMBER(Contrato[[#This Row],[Fecha Real de liquiidación ]]),"Liquidado",IF(Contrato[[#This Row],[FECHA TERMINACIÓN ]]&gt;=TODAY(),"En ejecución","")))</f>
        <v>Terminado</v>
      </c>
      <c r="AL403" s="60">
        <f>SUMIF([1]!COMPROMISOS_2024[[#All],[consecutivo]],Contrato[[#This Row],[RCP]],[1]!COMPROMISOS_2024[[#All],[Total pagado]])</f>
        <v>77578639</v>
      </c>
      <c r="AM403" s="61">
        <f>IFERROR(Contrato[[#This Row],[Pagos]]/Contrato[[#This Row],[VALOR CONTRATO]],0)</f>
        <v>0.9841897257771981</v>
      </c>
      <c r="AN403" s="104">
        <f>+Contrato[[#This Row],[VALOR CONTRATO]]-Contrato[[#This Row],[Pagos]]</f>
        <v>1246243</v>
      </c>
      <c r="AO403" s="54" t="str" cm="1">
        <f t="array" ref="AO403">_xlfn.XLOOKUP(Contrato[[#This Row],[DOCUMENTO ]],[1]!PERSONAL_ACTIVO_2024[[#All],[Documento identidad]],[1]!PERSONAL_ACTIVO_2024[[#All],[Mail ]],0,0)</f>
        <v>cfranco@indeportesantioquia.gov.co</v>
      </c>
      <c r="AP403" s="54" t="str" cm="1">
        <f t="array" ref="AP403">_xlfn.XLOOKUP(Contrato[[#This Row],[DOCUMENTO]],[1]!PERSONAL_ACTIVO_2024[[#All],[Documento identidad]],[1]!PERSONAL_ACTIVO_2024[[#All],[Mail ]],0,0)</f>
        <v>lcano@indeportesantioquia.gov.co</v>
      </c>
      <c r="AQ403" s="54" cm="1">
        <f t="array" ref="AQ403">IF(ISBLANK(Contrato[[#This Row],[DEPENDENCIA ]]),0,IFERROR(_xlfn.XLOOKUP(Contrato[[#This Row],[DEPENDENCIA ]],[1]!PERSONAL_ACTIVO_2024[[#All],[Dependencia]],[1]!PERSONAL_ACTIVO_2024[[#All],[Mail ]],0,0),0))</f>
        <v>0</v>
      </c>
    </row>
    <row r="404" spans="1:43" s="54" customFormat="1" ht="34.5" customHeight="1" x14ac:dyDescent="0.25">
      <c r="A404" s="27">
        <v>654</v>
      </c>
      <c r="B404" s="26">
        <v>309</v>
      </c>
      <c r="C404" s="28" t="s">
        <v>1158</v>
      </c>
      <c r="D404" s="81" t="s">
        <v>44</v>
      </c>
      <c r="E404" s="64" t="s">
        <v>111</v>
      </c>
      <c r="F404" s="114" t="s">
        <v>142</v>
      </c>
      <c r="G404" s="146" t="s">
        <v>1159</v>
      </c>
      <c r="H404" s="130">
        <v>43603848</v>
      </c>
      <c r="I404" s="147">
        <v>3379853</v>
      </c>
      <c r="J404" s="148">
        <v>27038824</v>
      </c>
      <c r="K404" s="54" t="s">
        <v>48</v>
      </c>
      <c r="L404" s="96" t="s">
        <v>1124</v>
      </c>
      <c r="M404" s="97" t="s">
        <v>1160</v>
      </c>
      <c r="N404" s="98" t="str" cm="1">
        <f t="array" ref="N404">_xlfn.XLOOKUP(Contrato[[#This Row],[SUPERVISOR TITULAR]],[1]!PERSONAL_ACTIVO_2024[[#All],[Nombre completo]],[1]!PERSONAL_ACTIVO_2024[[#All],[Documento identidad]],"",0)</f>
        <v/>
      </c>
      <c r="O404" s="97" t="s">
        <v>682</v>
      </c>
      <c r="P404" s="99" t="str" cm="1">
        <f t="array" ref="P404">_xlfn.XLOOKUP(Contrato[[#This Row],[SUPERVISOR SUPLENTE ]],[1]!PERSONAL_ACTIVO_2024[[#All],[Nombre completo]],[1]!PERSONAL_ACTIVO_2024[[#All],[Documento identidad]],"",0)</f>
        <v/>
      </c>
      <c r="Q404" s="159">
        <v>436</v>
      </c>
      <c r="R404" s="42" t="str" cm="1">
        <f t="array" ref="R404">_xlfn.XLOOKUP(Contrato[[#This Row],[CDP]],[1]!DISPONIBILIDADES_2024[[#All],[consecutivo]],[1]!DISPONIBILIDADES_2024[[#All],[fecha_aprobacion]],"",0)</f>
        <v>16/04/2024 8:25</v>
      </c>
      <c r="S404" s="43">
        <f>SUMIF([1]!DISPONIBILIDADES_2024[[#All],[consecutivo]],Contrato[[#This Row],[CDP]],[1]!DISPONIBILIDADES_2024[[#All],[valor_total_rubro]])</f>
        <v>0</v>
      </c>
      <c r="T404" s="44" cm="1">
        <f t="array" ref="T404">_xlfn.XLOOKUP(Contrato[[#This Row],[CONTRATO]]&amp;Contrato[[#This Row],[CDP]],[1]!Corr_Contr_CDP[[#All],[CONTRATO-CDP]],[1]!Corr_Contr_CDP[[#All],[CRP]],_xlfn.XLOOKUP(Contrato[[#This Row],[CDP]],[1]!COMPROMISOS_2024[[#All],[disponibilidad]],[1]!COMPROMISOS_2024[[#All],[consecutivo]],"",0),0)</f>
        <v>3425</v>
      </c>
      <c r="U404" s="45" t="str" cm="1">
        <f t="array" ref="U404">+_xlfn.XLOOKUP(Contrato[[#This Row],[RCP]],[1]!COMPROMISOS_2024[[#All],[consecutivo]],[1]!COMPROMISOS_2024[[#All],[fecha_aprobacion]],"",0)</f>
        <v>29/04/2024 16:53</v>
      </c>
      <c r="V404" s="46">
        <f>SUMIF([1]!COMPROMISOS_2024[[#All],[consecutivo]],Contrato[[#This Row],[RCP]],[1]!COMPROMISOS_2024[[#All],[valor_total]])</f>
        <v>27038824</v>
      </c>
      <c r="W404" s="47">
        <v>45408</v>
      </c>
      <c r="X404" s="47" t="s">
        <v>379</v>
      </c>
      <c r="Y404" s="48">
        <v>45412</v>
      </c>
      <c r="Z404" s="49">
        <v>45655</v>
      </c>
      <c r="AA404" s="101" t="s">
        <v>1161</v>
      </c>
      <c r="AB404" s="91" t="s">
        <v>1030</v>
      </c>
      <c r="AC404" s="91"/>
      <c r="AD404" s="103">
        <v>202000004243</v>
      </c>
      <c r="AE404" s="27" t="s">
        <v>75</v>
      </c>
      <c r="AF404" s="55" t="str">
        <f>TEXT(LEFT(Contrato[[#This Row],[CONTRATO]],3),"0")</f>
        <v>309</v>
      </c>
      <c r="AG404" s="55" t="str">
        <f>IF(LEN(Contrato[[#This Row],[Contrato2]])=3,Contrato[[#This Row],[Contrato2]],TEXT(Contrato[[#This Row],[Contrato2]],"000"))</f>
        <v>309</v>
      </c>
      <c r="AH404" s="56">
        <f ca="1">IFERROR(_xlfn.DAYS(Contrato[[#This Row],[Fecha Proyectada liquidación]],TODAY())/30,"")</f>
        <v>2.0666666666666669</v>
      </c>
      <c r="AI404" s="57">
        <f>+Contrato[[#This Row],[FECHA TERMINACIÓN ]]+120</f>
        <v>45775</v>
      </c>
      <c r="AK404" s="59" t="str">
        <f ca="1">IF(Contrato[[#This Row],[FECHA TERMINACIÓN ]]&lt;TODAY(), "Terminado",IF(ISNUMBER(Contrato[[#This Row],[Fecha Real de liquiidación ]]),"Liquidado",IF(Contrato[[#This Row],[FECHA TERMINACIÓN ]]&gt;=TODAY(),"En ejecución","")))</f>
        <v>Terminado</v>
      </c>
      <c r="AL404" s="60">
        <f>SUMIF([1]!COMPROMISOS_2024[[#All],[consecutivo]],Contrato[[#This Row],[RCP]],[1]!COMPROMISOS_2024[[#All],[Total pagado]])</f>
        <v>27038824</v>
      </c>
      <c r="AM404" s="61">
        <f>IFERROR(Contrato[[#This Row],[Pagos]]/Contrato[[#This Row],[VALOR CONTRATO]],0)</f>
        <v>1</v>
      </c>
      <c r="AN404" s="104">
        <f>+Contrato[[#This Row],[VALOR CONTRATO]]-Contrato[[#This Row],[Pagos]]</f>
        <v>0</v>
      </c>
      <c r="AO404" s="54" cm="1">
        <f t="array" ref="AO404">_xlfn.XLOOKUP(Contrato[[#This Row],[DOCUMENTO ]],[1]!PERSONAL_ACTIVO_2024[[#All],[Documento identidad]],[1]!PERSONAL_ACTIVO_2024[[#All],[Mail ]],0,0)</f>
        <v>0</v>
      </c>
      <c r="AP404" s="54" cm="1">
        <f t="array" ref="AP404">_xlfn.XLOOKUP(Contrato[[#This Row],[DOCUMENTO]],[1]!PERSONAL_ACTIVO_2024[[#All],[Documento identidad]],[1]!PERSONAL_ACTIVO_2024[[#All],[Mail ]],0,0)</f>
        <v>0</v>
      </c>
      <c r="AQ404" s="54" cm="1">
        <f t="array" ref="AQ404">IF(ISBLANK(Contrato[[#This Row],[DEPENDENCIA ]]),0,IFERROR(_xlfn.XLOOKUP(Contrato[[#This Row],[DEPENDENCIA ]],[1]!PERSONAL_ACTIVO_2024[[#All],[Dependencia]],[1]!PERSONAL_ACTIVO_2024[[#All],[Mail ]],0,0),0))</f>
        <v>0</v>
      </c>
    </row>
    <row r="405" spans="1:43" s="54" customFormat="1" ht="34.5" customHeight="1" x14ac:dyDescent="0.25">
      <c r="A405" s="27">
        <v>665</v>
      </c>
      <c r="B405" s="26">
        <v>310</v>
      </c>
      <c r="C405" s="28" t="s">
        <v>1143</v>
      </c>
      <c r="D405" s="81" t="s">
        <v>132</v>
      </c>
      <c r="E405" s="64" t="s">
        <v>111</v>
      </c>
      <c r="F405" s="114" t="s">
        <v>142</v>
      </c>
      <c r="G405" s="146" t="s">
        <v>177</v>
      </c>
      <c r="H405" s="130">
        <v>1039451091</v>
      </c>
      <c r="I405" s="147">
        <v>7690469</v>
      </c>
      <c r="J405" s="148">
        <v>63318195</v>
      </c>
      <c r="K405" s="54" t="s">
        <v>48</v>
      </c>
      <c r="L405" s="96" t="s">
        <v>1124</v>
      </c>
      <c r="M405" s="97" t="s">
        <v>640</v>
      </c>
      <c r="N405" s="98" cm="1">
        <f t="array" ref="N405">_xlfn.XLOOKUP(Contrato[[#This Row],[SUPERVISOR TITULAR]],[1]!PERSONAL_ACTIVO_2024[[#All],[Nombre completo]],[1]!PERSONAL_ACTIVO_2024[[#All],[Documento identidad]],"",0)</f>
        <v>70140647</v>
      </c>
      <c r="O405" s="97" t="s">
        <v>641</v>
      </c>
      <c r="P405" s="99" t="str" cm="1">
        <f t="array" ref="P405">_xlfn.XLOOKUP(Contrato[[#This Row],[SUPERVISOR SUPLENTE ]],[1]!PERSONAL_ACTIVO_2024[[#All],[Nombre completo]],[1]!PERSONAL_ACTIVO_2024[[#All],[Documento identidad]],"",0)</f>
        <v/>
      </c>
      <c r="Q405" s="159">
        <v>434</v>
      </c>
      <c r="R405" s="42" t="str" cm="1">
        <f t="array" ref="R405">_xlfn.XLOOKUP(Contrato[[#This Row],[CDP]],[1]!DISPONIBILIDADES_2024[[#All],[consecutivo]],[1]!DISPONIBILIDADES_2024[[#All],[fecha_aprobacion]],"",0)</f>
        <v>15/04/2024 16:30</v>
      </c>
      <c r="S405" s="43">
        <f>SUMIF([1]!DISPONIBILIDADES_2024[[#All],[consecutivo]],Contrato[[#This Row],[CDP]],[1]!DISPONIBILIDADES_2024[[#All],[valor_total_rubro]])</f>
        <v>0</v>
      </c>
      <c r="T405" s="44" cm="1">
        <f t="array" ref="T405">_xlfn.XLOOKUP(Contrato[[#This Row],[CONTRATO]]&amp;Contrato[[#This Row],[CDP]],[1]!Corr_Contr_CDP[[#All],[CONTRATO-CDP]],[1]!Corr_Contr_CDP[[#All],[CRP]],_xlfn.XLOOKUP(Contrato[[#This Row],[CDP]],[1]!COMPROMISOS_2024[[#All],[disponibilidad]],[1]!COMPROMISOS_2024[[#All],[consecutivo]],"",0),0)</f>
        <v>3428</v>
      </c>
      <c r="U405" s="45" t="str" cm="1">
        <f t="array" ref="U405">+_xlfn.XLOOKUP(Contrato[[#This Row],[RCP]],[1]!COMPROMISOS_2024[[#All],[consecutivo]],[1]!COMPROMISOS_2024[[#All],[fecha_aprobacion]],"",0)</f>
        <v>29/04/2024 20:38</v>
      </c>
      <c r="V405" s="46">
        <f>SUMIF([1]!COMPROMISOS_2024[[#All],[consecutivo]],Contrato[[#This Row],[RCP]],[1]!COMPROMISOS_2024[[#All],[valor_total]])</f>
        <v>63318195</v>
      </c>
      <c r="W405" s="47">
        <v>45411</v>
      </c>
      <c r="X405" s="47" t="s">
        <v>379</v>
      </c>
      <c r="Y405" s="48">
        <v>45411</v>
      </c>
      <c r="Z405" s="49">
        <v>45657</v>
      </c>
      <c r="AA405" s="101" t="s">
        <v>1162</v>
      </c>
      <c r="AB405" s="263" t="s">
        <v>1163</v>
      </c>
      <c r="AC405" s="91"/>
      <c r="AD405" s="103">
        <v>202000004245</v>
      </c>
      <c r="AE405" s="27" t="s">
        <v>75</v>
      </c>
      <c r="AF405" s="55" t="str">
        <f>TEXT(LEFT(Contrato[[#This Row],[CONTRATO]],3),"0")</f>
        <v>310</v>
      </c>
      <c r="AG405" s="55" t="str">
        <f>IF(LEN(Contrato[[#This Row],[Contrato2]])=3,Contrato[[#This Row],[Contrato2]],TEXT(Contrato[[#This Row],[Contrato2]],"000"))</f>
        <v>310</v>
      </c>
      <c r="AH405" s="56">
        <f ca="1">IFERROR(_xlfn.DAYS(Contrato[[#This Row],[Fecha Proyectada liquidación]],TODAY())/30,"")</f>
        <v>2.1333333333333333</v>
      </c>
      <c r="AI405" s="57">
        <f>+Contrato[[#This Row],[FECHA TERMINACIÓN ]]+120</f>
        <v>45777</v>
      </c>
      <c r="AK405" s="59" t="str">
        <f ca="1">IF(Contrato[[#This Row],[FECHA TERMINACIÓN ]]&lt;TODAY(), "Terminado",IF(ISNUMBER(Contrato[[#This Row],[Fecha Real de liquiidación ]]),"Liquidado",IF(Contrato[[#This Row],[FECHA TERMINACIÓN ]]&gt;=TODAY(),"En ejecución","")))</f>
        <v>Terminado</v>
      </c>
      <c r="AL405" s="60">
        <f>SUMIF([1]!COMPROMISOS_2024[[#All],[consecutivo]],Contrato[[#This Row],[RCP]],[1]!COMPROMISOS_2024[[#All],[Total pagado]])</f>
        <v>62036450</v>
      </c>
      <c r="AM405" s="61">
        <f>IFERROR(Contrato[[#This Row],[Pagos]]/Contrato[[#This Row],[VALOR CONTRATO]],0)</f>
        <v>0.97975708246263182</v>
      </c>
      <c r="AN405" s="104">
        <f>+Contrato[[#This Row],[VALOR CONTRATO]]-Contrato[[#This Row],[Pagos]]</f>
        <v>1281745</v>
      </c>
      <c r="AO405" s="54" t="str" cm="1">
        <f t="array" ref="AO405">_xlfn.XLOOKUP(Contrato[[#This Row],[DOCUMENTO ]],[1]!PERSONAL_ACTIVO_2024[[#All],[Documento identidad]],[1]!PERSONAL_ACTIVO_2024[[#All],[Mail ]],0,0)</f>
        <v>cniebles@indeportesantioquia.gov.co</v>
      </c>
      <c r="AP405" s="54" cm="1">
        <f t="array" ref="AP405">_xlfn.XLOOKUP(Contrato[[#This Row],[DOCUMENTO]],[1]!PERSONAL_ACTIVO_2024[[#All],[Documento identidad]],[1]!PERSONAL_ACTIVO_2024[[#All],[Mail ]],0,0)</f>
        <v>0</v>
      </c>
      <c r="AQ405" s="54" t="str" cm="1">
        <f t="array" ref="AQ405">IF(ISBLANK(Contrato[[#This Row],[DEPENDENCIA ]]),0,IFERROR(_xlfn.XLOOKUP(Contrato[[#This Row],[DEPENDENCIA ]],[1]!PERSONAL_ACTIVO_2024[[#All],[Dependencia]],[1]!PERSONAL_ACTIVO_2024[[#All],[Mail ]],0,0),0))</f>
        <v>fcardona@indeportesantioquia.gov.co</v>
      </c>
    </row>
    <row r="406" spans="1:43" s="54" customFormat="1" ht="34.5" customHeight="1" x14ac:dyDescent="0.25">
      <c r="A406" s="27">
        <v>669</v>
      </c>
      <c r="B406" s="26">
        <v>311</v>
      </c>
      <c r="C406" s="28" t="s">
        <v>1164</v>
      </c>
      <c r="D406" s="81" t="s">
        <v>132</v>
      </c>
      <c r="E406" s="64" t="s">
        <v>111</v>
      </c>
      <c r="F406" s="114" t="s">
        <v>142</v>
      </c>
      <c r="G406" s="146" t="s">
        <v>1165</v>
      </c>
      <c r="H406" s="130">
        <v>71654167</v>
      </c>
      <c r="I406" s="147">
        <v>6879081</v>
      </c>
      <c r="J406" s="148">
        <v>66803345</v>
      </c>
      <c r="K406" s="69" t="s">
        <v>721</v>
      </c>
      <c r="L406" s="96" t="s">
        <v>1124</v>
      </c>
      <c r="M406" s="97" t="s">
        <v>730</v>
      </c>
      <c r="N406" s="98" cm="1">
        <f t="array" ref="N406">_xlfn.XLOOKUP(Contrato[[#This Row],[SUPERVISOR TITULAR]],[1]!PERSONAL_ACTIVO_2024[[#All],[Nombre completo]],[1]!PERSONAL_ACTIVO_2024[[#All],[Documento identidad]],"",0)</f>
        <v>43671828</v>
      </c>
      <c r="O406" s="97" t="s">
        <v>751</v>
      </c>
      <c r="P406" s="99" cm="1">
        <f t="array" ref="P406">_xlfn.XLOOKUP(Contrato[[#This Row],[SUPERVISOR SUPLENTE ]],[1]!PERSONAL_ACTIVO_2024[[#All],[Nombre completo]],[1]!PERSONAL_ACTIVO_2024[[#All],[Documento identidad]],"",0)</f>
        <v>1027954329</v>
      </c>
      <c r="Q406" s="159">
        <v>435</v>
      </c>
      <c r="R406" s="42" t="str" cm="1">
        <f t="array" ref="R406">_xlfn.XLOOKUP(Contrato[[#This Row],[CDP]],[1]!DISPONIBILIDADES_2024[[#All],[consecutivo]],[1]!DISPONIBILIDADES_2024[[#All],[fecha_aprobacion]],"",0)</f>
        <v>15/04/2024 16:32</v>
      </c>
      <c r="S406" s="43">
        <f>SUMIF([1]!DISPONIBILIDADES_2024[[#All],[consecutivo]],Contrato[[#This Row],[CDP]],[1]!DISPONIBILIDADES_2024[[#All],[valor_total_rubro]])</f>
        <v>0</v>
      </c>
      <c r="T406" s="44" cm="1">
        <f t="array" ref="T406">_xlfn.XLOOKUP(Contrato[[#This Row],[CONTRATO]]&amp;Contrato[[#This Row],[CDP]],[1]!Corr_Contr_CDP[[#All],[CONTRATO-CDP]],[1]!Corr_Contr_CDP[[#All],[CRP]],_xlfn.XLOOKUP(Contrato[[#This Row],[CDP]],[1]!COMPROMISOS_2024[[#All],[disponibilidad]],[1]!COMPROMISOS_2024[[#All],[consecutivo]],"",0),0)</f>
        <v>3434</v>
      </c>
      <c r="U406" s="45" t="str" cm="1">
        <f t="array" ref="U406">+_xlfn.XLOOKUP(Contrato[[#This Row],[RCP]],[1]!COMPROMISOS_2024[[#All],[consecutivo]],[1]!COMPROMISOS_2024[[#All],[fecha_aprobacion]],"",0)</f>
        <v>30/04/2024 9:51</v>
      </c>
      <c r="V406" s="46">
        <f>SUMIF([1]!COMPROMISOS_2024[[#All],[consecutivo]],Contrato[[#This Row],[RCP]],[1]!COMPROMISOS_2024[[#All],[valor_total]])</f>
        <v>66803345</v>
      </c>
      <c r="W406" s="47">
        <v>45411</v>
      </c>
      <c r="X406" s="47" t="s">
        <v>379</v>
      </c>
      <c r="Y406" s="48">
        <v>45414</v>
      </c>
      <c r="Z406" s="49">
        <v>45657</v>
      </c>
      <c r="AA406" s="123" t="s">
        <v>1166</v>
      </c>
      <c r="AB406" s="91" t="s">
        <v>1167</v>
      </c>
      <c r="AC406" s="91"/>
      <c r="AD406" s="103">
        <v>202000004325</v>
      </c>
      <c r="AE406" s="27" t="s">
        <v>75</v>
      </c>
      <c r="AF406" s="55" t="str">
        <f>TEXT(LEFT(Contrato[[#This Row],[CONTRATO]],3),"0")</f>
        <v>311</v>
      </c>
      <c r="AG406" s="55" t="str">
        <f>IF(LEN(Contrato[[#This Row],[Contrato2]])=3,Contrato[[#This Row],[Contrato2]],TEXT(Contrato[[#This Row],[Contrato2]],"000"))</f>
        <v>311</v>
      </c>
      <c r="AH406" s="56">
        <f ca="1">IFERROR(_xlfn.DAYS(Contrato[[#This Row],[Fecha Proyectada liquidación]],TODAY())/30,"")</f>
        <v>2.1333333333333333</v>
      </c>
      <c r="AI406" s="57">
        <f>+Contrato[[#This Row],[FECHA TERMINACIÓN ]]+120</f>
        <v>45777</v>
      </c>
      <c r="AK406" s="59" t="str">
        <f ca="1">IF(Contrato[[#This Row],[FECHA TERMINACIÓN ]]&lt;TODAY(), "Terminado",IF(ISNUMBER(Contrato[[#This Row],[Fecha Real de liquiidación ]]),"Liquidado",IF(Contrato[[#This Row],[FECHA TERMINACIÓN ]]&gt;=TODAY(),"En ejecución","")))</f>
        <v>Terminado</v>
      </c>
      <c r="AL406" s="60">
        <f>SUMIF([1]!COMPROMISOS_2024[[#All],[consecutivo]],Contrato[[#This Row],[RCP]],[1]!COMPROMISOS_2024[[#All],[Total pagado]])</f>
        <v>66685689</v>
      </c>
      <c r="AM406" s="61">
        <f>IFERROR(Contrato[[#This Row],[Pagos]]/Contrato[[#This Row],[VALOR CONTRATO]],0)</f>
        <v>0.99823877082801771</v>
      </c>
      <c r="AN406" s="104">
        <f>+Contrato[[#This Row],[VALOR CONTRATO]]-Contrato[[#This Row],[Pagos]]</f>
        <v>117656</v>
      </c>
      <c r="AO406" s="54" t="str" cm="1">
        <f t="array" ref="AO406">_xlfn.XLOOKUP(Contrato[[#This Row],[DOCUMENTO ]],[1]!PERSONAL_ACTIVO_2024[[#All],[Documento identidad]],[1]!PERSONAL_ACTIVO_2024[[#All],[Mail ]],0,0)</f>
        <v>mquintero@indeportesantioquia.gov.co</v>
      </c>
      <c r="AP406" s="54" t="str" cm="1">
        <f t="array" ref="AP406">_xlfn.XLOOKUP(Contrato[[#This Row],[DOCUMENTO]],[1]!PERSONAL_ACTIVO_2024[[#All],[Documento identidad]],[1]!PERSONAL_ACTIVO_2024[[#All],[Mail ]],0,0)</f>
        <v>bocampo@indeportesantioquia.gov.co</v>
      </c>
      <c r="AQ406" s="54" t="str" cm="1">
        <f t="array" ref="AQ406">IF(ISBLANK(Contrato[[#This Row],[DEPENDENCIA ]]),0,IFERROR(_xlfn.XLOOKUP(Contrato[[#This Row],[DEPENDENCIA ]],[1]!PERSONAL_ACTIVO_2024[[#All],[Dependencia]],[1]!PERSONAL_ACTIVO_2024[[#All],[Mail ]],0,0),0))</f>
        <v>fcardona@indeportesantioquia.gov.co</v>
      </c>
    </row>
    <row r="407" spans="1:43" s="54" customFormat="1" ht="34.5" customHeight="1" x14ac:dyDescent="0.25">
      <c r="A407" s="27">
        <v>646</v>
      </c>
      <c r="B407" s="26">
        <v>312</v>
      </c>
      <c r="C407" s="28" t="s">
        <v>280</v>
      </c>
      <c r="D407" s="81" t="s">
        <v>123</v>
      </c>
      <c r="E407" s="64" t="s">
        <v>111</v>
      </c>
      <c r="F407" s="114" t="s">
        <v>142</v>
      </c>
      <c r="G407" s="146" t="s">
        <v>281</v>
      </c>
      <c r="H407" s="130">
        <v>1017126471</v>
      </c>
      <c r="I407" s="147">
        <v>4191468</v>
      </c>
      <c r="J407" s="148">
        <v>33392028</v>
      </c>
      <c r="K407" s="54" t="s">
        <v>48</v>
      </c>
      <c r="L407" s="96" t="s">
        <v>1124</v>
      </c>
      <c r="M407" s="97" t="s">
        <v>51</v>
      </c>
      <c r="N407" s="98" cm="1">
        <f t="array" ref="N407">_xlfn.XLOOKUP(Contrato[[#This Row],[SUPERVISOR TITULAR]],[1]!PERSONAL_ACTIVO_2024[[#All],[Nombre completo]],[1]!PERSONAL_ACTIVO_2024[[#All],[Documento identidad]],"",0)</f>
        <v>98663915</v>
      </c>
      <c r="O407" s="97" t="s">
        <v>52</v>
      </c>
      <c r="P407" s="99" cm="1">
        <f t="array" ref="P407">_xlfn.XLOOKUP(Contrato[[#This Row],[SUPERVISOR SUPLENTE ]],[1]!PERSONAL_ACTIVO_2024[[#All],[Nombre completo]],[1]!PERSONAL_ACTIVO_2024[[#All],[Documento identidad]],"",0)</f>
        <v>43208997</v>
      </c>
      <c r="Q407" s="159">
        <v>409</v>
      </c>
      <c r="R407" s="42" t="str" cm="1">
        <f t="array" ref="R407">_xlfn.XLOOKUP(Contrato[[#This Row],[CDP]],[1]!DISPONIBILIDADES_2024[[#All],[consecutivo]],[1]!DISPONIBILIDADES_2024[[#All],[fecha_aprobacion]],"",0)</f>
        <v>10/04/2024 15:17</v>
      </c>
      <c r="S407" s="43">
        <f>SUMIF([1]!DISPONIBILIDADES_2024[[#All],[consecutivo]],Contrato[[#This Row],[CDP]],[1]!DISPONIBILIDADES_2024[[#All],[valor_total_rubro]])</f>
        <v>0</v>
      </c>
      <c r="T407" s="44" cm="1">
        <f t="array" ref="T407">_xlfn.XLOOKUP(Contrato[[#This Row],[CONTRATO]]&amp;Contrato[[#This Row],[CDP]],[1]!Corr_Contr_CDP[[#All],[CONTRATO-CDP]],[1]!Corr_Contr_CDP[[#All],[CRP]],_xlfn.XLOOKUP(Contrato[[#This Row],[CDP]],[1]!COMPROMISOS_2024[[#All],[disponibilidad]],[1]!COMPROMISOS_2024[[#All],[consecutivo]],"",0),0)</f>
        <v>3433</v>
      </c>
      <c r="U407" s="45" t="str" cm="1">
        <f t="array" ref="U407">+_xlfn.XLOOKUP(Contrato[[#This Row],[RCP]],[1]!COMPROMISOS_2024[[#All],[consecutivo]],[1]!COMPROMISOS_2024[[#All],[fecha_aprobacion]],"",0)</f>
        <v>30/04/2024 9:48</v>
      </c>
      <c r="V407" s="46">
        <f>SUMIF([1]!COMPROMISOS_2024[[#All],[consecutivo]],Contrato[[#This Row],[RCP]],[1]!COMPROMISOS_2024[[#All],[valor_total]])</f>
        <v>33531744</v>
      </c>
      <c r="W407" s="47">
        <v>45412</v>
      </c>
      <c r="X407" s="47" t="s">
        <v>379</v>
      </c>
      <c r="Y407" s="48">
        <v>45414</v>
      </c>
      <c r="Z407" s="49">
        <v>45657</v>
      </c>
      <c r="AA407" s="123" t="s">
        <v>1168</v>
      </c>
      <c r="AB407" s="91" t="s">
        <v>1167</v>
      </c>
      <c r="AC407" s="91"/>
      <c r="AD407" s="103">
        <v>202000004326</v>
      </c>
      <c r="AE407" s="27" t="s">
        <v>75</v>
      </c>
      <c r="AF407" s="55" t="str">
        <f>TEXT(LEFT(Contrato[[#This Row],[CONTRATO]],3),"0")</f>
        <v>312</v>
      </c>
      <c r="AG407" s="55" t="str">
        <f>IF(LEN(Contrato[[#This Row],[Contrato2]])=3,Contrato[[#This Row],[Contrato2]],TEXT(Contrato[[#This Row],[Contrato2]],"000"))</f>
        <v>312</v>
      </c>
      <c r="AH407" s="56">
        <f ca="1">IFERROR(_xlfn.DAYS(Contrato[[#This Row],[Fecha Proyectada liquidación]],TODAY())/30,"")</f>
        <v>2.1333333333333333</v>
      </c>
      <c r="AI407" s="57">
        <f>+Contrato[[#This Row],[FECHA TERMINACIÓN ]]+120</f>
        <v>45777</v>
      </c>
      <c r="AK407" s="59" t="str">
        <f ca="1">IF(Contrato[[#This Row],[FECHA TERMINACIÓN ]]&lt;TODAY(), "Terminado",IF(ISNUMBER(Contrato[[#This Row],[Fecha Real de liquiidación ]]),"Liquidado",IF(Contrato[[#This Row],[FECHA TERMINACIÓN ]]&gt;=TODAY(),"En ejecución","")))</f>
        <v>Terminado</v>
      </c>
      <c r="AL407" s="60">
        <f>SUMIF([1]!COMPROMISOS_2024[[#All],[consecutivo]],Contrato[[#This Row],[RCP]],[1]!COMPROMISOS_2024[[#All],[Total pagado]])</f>
        <v>33392028</v>
      </c>
      <c r="AM407" s="61">
        <f>IFERROR(Contrato[[#This Row],[Pagos]]/Contrato[[#This Row],[VALOR CONTRATO]],0)</f>
        <v>1</v>
      </c>
      <c r="AN407" s="104">
        <f>+Contrato[[#This Row],[VALOR CONTRATO]]-Contrato[[#This Row],[Pagos]]</f>
        <v>0</v>
      </c>
      <c r="AO407" s="54" t="str" cm="1">
        <f t="array" ref="AO407">_xlfn.XLOOKUP(Contrato[[#This Row],[DOCUMENTO ]],[1]!PERSONAL_ACTIVO_2024[[#All],[Documento identidad]],[1]!PERSONAL_ACTIVO_2024[[#All],[Mail ]],0,0)</f>
        <v>fcardona@indeportesantioquia.gov.co</v>
      </c>
      <c r="AP407" s="54" t="str" cm="1">
        <f t="array" ref="AP407">_xlfn.XLOOKUP(Contrato[[#This Row],[DOCUMENTO]],[1]!PERSONAL_ACTIVO_2024[[#All],[Documento identidad]],[1]!PERSONAL_ACTIVO_2024[[#All],[Mail ]],0,0)</f>
        <v>dcendoya@indeportesantioquia.gov.co</v>
      </c>
      <c r="AQ407" s="54" cm="1">
        <f t="array" ref="AQ407">IF(ISBLANK(Contrato[[#This Row],[DEPENDENCIA ]]),0,IFERROR(_xlfn.XLOOKUP(Contrato[[#This Row],[DEPENDENCIA ]],[1]!PERSONAL_ACTIVO_2024[[#All],[Dependencia]],[1]!PERSONAL_ACTIVO_2024[[#All],[Mail ]],0,0),0))</f>
        <v>0</v>
      </c>
    </row>
    <row r="408" spans="1:43" s="54" customFormat="1" ht="34.5" customHeight="1" x14ac:dyDescent="0.25">
      <c r="A408" s="27">
        <v>655</v>
      </c>
      <c r="B408" s="26">
        <v>313</v>
      </c>
      <c r="C408" s="28" t="s">
        <v>1169</v>
      </c>
      <c r="D408" s="81" t="s">
        <v>44</v>
      </c>
      <c r="E408" s="64" t="s">
        <v>111</v>
      </c>
      <c r="F408" s="114" t="s">
        <v>142</v>
      </c>
      <c r="G408" s="146" t="s">
        <v>1170</v>
      </c>
      <c r="H408" s="130">
        <v>1128469940</v>
      </c>
      <c r="I408" s="147">
        <v>3379853</v>
      </c>
      <c r="J408" s="148">
        <v>27038824</v>
      </c>
      <c r="K408" s="54" t="s">
        <v>48</v>
      </c>
      <c r="L408" s="96" t="s">
        <v>1124</v>
      </c>
      <c r="M408" s="97" t="s">
        <v>51</v>
      </c>
      <c r="N408" s="98" cm="1">
        <f t="array" ref="N408">_xlfn.XLOOKUP(Contrato[[#This Row],[SUPERVISOR TITULAR]],[1]!PERSONAL_ACTIVO_2024[[#All],[Nombre completo]],[1]!PERSONAL_ACTIVO_2024[[#All],[Documento identidad]],"",0)</f>
        <v>98663915</v>
      </c>
      <c r="O408" s="97" t="s">
        <v>1171</v>
      </c>
      <c r="P408" s="99" cm="1">
        <f t="array" ref="P408">_xlfn.XLOOKUP(Contrato[[#This Row],[SUPERVISOR SUPLENTE ]],[1]!PERSONAL_ACTIVO_2024[[#All],[Nombre completo]],[1]!PERSONAL_ACTIVO_2024[[#All],[Documento identidad]],"",0)</f>
        <v>71794994</v>
      </c>
      <c r="Q408" s="159">
        <v>420</v>
      </c>
      <c r="R408" s="42" t="str" cm="1">
        <f t="array" ref="R408">_xlfn.XLOOKUP(Contrato[[#This Row],[CDP]],[1]!DISPONIBILIDADES_2024[[#All],[consecutivo]],[1]!DISPONIBILIDADES_2024[[#All],[fecha_aprobacion]],"",0)</f>
        <v>12/04/2024 15:38</v>
      </c>
      <c r="S408" s="43">
        <f>SUMIF([1]!DISPONIBILIDADES_2024[[#All],[consecutivo]],Contrato[[#This Row],[CDP]],[1]!DISPONIBILIDADES_2024[[#All],[valor_total_rubro]])</f>
        <v>0</v>
      </c>
      <c r="T408" s="44" cm="1">
        <f t="array" ref="T408">_xlfn.XLOOKUP(Contrato[[#This Row],[CONTRATO]]&amp;Contrato[[#This Row],[CDP]],[1]!Corr_Contr_CDP[[#All],[CONTRATO-CDP]],[1]!Corr_Contr_CDP[[#All],[CRP]],_xlfn.XLOOKUP(Contrato[[#This Row],[CDP]],[1]!COMPROMISOS_2024[[#All],[disponibilidad]],[1]!COMPROMISOS_2024[[#All],[consecutivo]],"",0),0)</f>
        <v>3436</v>
      </c>
      <c r="U408" s="45" t="str" cm="1">
        <f t="array" ref="U408">+_xlfn.XLOOKUP(Contrato[[#This Row],[RCP]],[1]!COMPROMISOS_2024[[#All],[consecutivo]],[1]!COMPROMISOS_2024[[#All],[fecha_aprobacion]],"",0)</f>
        <v>30/04/2024 0:00</v>
      </c>
      <c r="V408" s="46">
        <f>SUMIF([1]!COMPROMISOS_2024[[#All],[consecutivo]],Contrato[[#This Row],[RCP]],[1]!COMPROMISOS_2024[[#All],[valor_total]])</f>
        <v>27038824</v>
      </c>
      <c r="W408" s="47">
        <v>45411</v>
      </c>
      <c r="X408" s="47" t="s">
        <v>379</v>
      </c>
      <c r="Y408" s="48">
        <v>45414</v>
      </c>
      <c r="Z408" s="49">
        <v>45657</v>
      </c>
      <c r="AA408" s="123" t="s">
        <v>1172</v>
      </c>
      <c r="AB408" s="91" t="s">
        <v>1030</v>
      </c>
      <c r="AC408" s="91"/>
      <c r="AD408" s="103">
        <v>202000004327</v>
      </c>
      <c r="AE408" s="27" t="s">
        <v>75</v>
      </c>
      <c r="AF408" s="55" t="str">
        <f>TEXT(LEFT(Contrato[[#This Row],[CONTRATO]],3),"0")</f>
        <v>313</v>
      </c>
      <c r="AG408" s="55" t="str">
        <f>IF(LEN(Contrato[[#This Row],[Contrato2]])=3,Contrato[[#This Row],[Contrato2]],TEXT(Contrato[[#This Row],[Contrato2]],"000"))</f>
        <v>313</v>
      </c>
      <c r="AH408" s="56">
        <f ca="1">IFERROR(_xlfn.DAYS(Contrato[[#This Row],[Fecha Proyectada liquidación]],TODAY())/30,"")</f>
        <v>2.1333333333333333</v>
      </c>
      <c r="AI408" s="57">
        <f>+Contrato[[#This Row],[FECHA TERMINACIÓN ]]+120</f>
        <v>45777</v>
      </c>
      <c r="AK408" s="59" t="str">
        <f ca="1">IF(Contrato[[#This Row],[FECHA TERMINACIÓN ]]&lt;TODAY(), "Terminado",IF(ISNUMBER(Contrato[[#This Row],[Fecha Real de liquiidación ]]),"Liquidado",IF(Contrato[[#This Row],[FECHA TERMINACIÓN ]]&gt;=TODAY(),"En ejecución","")))</f>
        <v>Terminado</v>
      </c>
      <c r="AL408" s="60">
        <f>SUMIF([1]!COMPROMISOS_2024[[#All],[consecutivo]],Contrato[[#This Row],[RCP]],[1]!COMPROMISOS_2024[[#All],[Total pagado]])</f>
        <v>26926162</v>
      </c>
      <c r="AM408" s="61">
        <f>IFERROR(Contrato[[#This Row],[Pagos]]/Contrato[[#This Row],[VALOR CONTRATO]],0)</f>
        <v>0.99583332470376673</v>
      </c>
      <c r="AN408" s="104">
        <f>+Contrato[[#This Row],[VALOR CONTRATO]]-Contrato[[#This Row],[Pagos]]</f>
        <v>112662</v>
      </c>
      <c r="AO408" s="54" t="str" cm="1">
        <f t="array" ref="AO408">_xlfn.XLOOKUP(Contrato[[#This Row],[DOCUMENTO ]],[1]!PERSONAL_ACTIVO_2024[[#All],[Documento identidad]],[1]!PERSONAL_ACTIVO_2024[[#All],[Mail ]],0,0)</f>
        <v>fcardona@indeportesantioquia.gov.co</v>
      </c>
      <c r="AP408" s="54" t="str" cm="1">
        <f t="array" ref="AP408">_xlfn.XLOOKUP(Contrato[[#This Row],[DOCUMENTO]],[1]!PERSONAL_ACTIVO_2024[[#All],[Documento identidad]],[1]!PERSONAL_ACTIVO_2024[[#All],[Mail ]],0,0)</f>
        <v>gvados@indeportesantioquia.gov.co</v>
      </c>
      <c r="AQ408" s="54" cm="1">
        <f t="array" ref="AQ408">IF(ISBLANK(Contrato[[#This Row],[DEPENDENCIA ]]),0,IFERROR(_xlfn.XLOOKUP(Contrato[[#This Row],[DEPENDENCIA ]],[1]!PERSONAL_ACTIVO_2024[[#All],[Dependencia]],[1]!PERSONAL_ACTIVO_2024[[#All],[Mail ]],0,0),0))</f>
        <v>0</v>
      </c>
    </row>
    <row r="409" spans="1:43" s="54" customFormat="1" ht="34.5" customHeight="1" x14ac:dyDescent="0.25">
      <c r="A409" s="27">
        <v>656</v>
      </c>
      <c r="B409" s="26">
        <v>314</v>
      </c>
      <c r="C409" s="28" t="s">
        <v>1152</v>
      </c>
      <c r="D409" s="81" t="s">
        <v>44</v>
      </c>
      <c r="E409" s="64" t="s">
        <v>111</v>
      </c>
      <c r="F409" s="114" t="s">
        <v>142</v>
      </c>
      <c r="G409" s="146" t="s">
        <v>1173</v>
      </c>
      <c r="H409" s="130">
        <v>43560822</v>
      </c>
      <c r="I409" s="147">
        <v>6879081</v>
      </c>
      <c r="J409" s="148">
        <v>55032648</v>
      </c>
      <c r="K409" s="54" t="s">
        <v>48</v>
      </c>
      <c r="L409" s="96" t="s">
        <v>1124</v>
      </c>
      <c r="M409" s="97" t="s">
        <v>152</v>
      </c>
      <c r="N409" s="98" cm="1">
        <f t="array" ref="N409">_xlfn.XLOOKUP(Contrato[[#This Row],[SUPERVISOR TITULAR]],[1]!PERSONAL_ACTIVO_2024[[#All],[Nombre completo]],[1]!PERSONAL_ACTIVO_2024[[#All],[Documento identidad]],"",0)</f>
        <v>71023409</v>
      </c>
      <c r="O409" s="97" t="s">
        <v>1174</v>
      </c>
      <c r="P409" s="99" t="str" cm="1">
        <f t="array" ref="P409">_xlfn.XLOOKUP(Contrato[[#This Row],[SUPERVISOR SUPLENTE ]],[1]!PERSONAL_ACTIVO_2024[[#All],[Nombre completo]],[1]!PERSONAL_ACTIVO_2024[[#All],[Documento identidad]],"",0)</f>
        <v/>
      </c>
      <c r="Q409" s="159">
        <v>446</v>
      </c>
      <c r="R409" s="42" t="str" cm="1">
        <f t="array" ref="R409">_xlfn.XLOOKUP(Contrato[[#This Row],[CDP]],[1]!DISPONIBILIDADES_2024[[#All],[consecutivo]],[1]!DISPONIBILIDADES_2024[[#All],[fecha_aprobacion]],"",0)</f>
        <v>17/04/2024 15:22</v>
      </c>
      <c r="S409" s="43">
        <f>SUMIF([1]!DISPONIBILIDADES_2024[[#All],[consecutivo]],Contrato[[#This Row],[CDP]],[1]!DISPONIBILIDADES_2024[[#All],[valor_total_rubro]])</f>
        <v>0</v>
      </c>
      <c r="T409" s="44" cm="1">
        <f t="array" ref="T409">_xlfn.XLOOKUP(Contrato[[#This Row],[CONTRATO]]&amp;Contrato[[#This Row],[CDP]],[1]!Corr_Contr_CDP[[#All],[CONTRATO-CDP]],[1]!Corr_Contr_CDP[[#All],[CRP]],_xlfn.XLOOKUP(Contrato[[#This Row],[CDP]],[1]!COMPROMISOS_2024[[#All],[disponibilidad]],[1]!COMPROMISOS_2024[[#All],[consecutivo]],"",0),0)</f>
        <v>3437</v>
      </c>
      <c r="U409" s="45" t="str" cm="1">
        <f t="array" ref="U409">+_xlfn.XLOOKUP(Contrato[[#This Row],[RCP]],[1]!COMPROMISOS_2024[[#All],[consecutivo]],[1]!COMPROMISOS_2024[[#All],[fecha_aprobacion]],"",0)</f>
        <v>30/04/2024 0:00</v>
      </c>
      <c r="V409" s="46">
        <f>SUMIF([1]!COMPROMISOS_2024[[#All],[consecutivo]],Contrato[[#This Row],[RCP]],[1]!COMPROMISOS_2024[[#All],[valor_total]])</f>
        <v>55032648</v>
      </c>
      <c r="W409" s="47">
        <v>45412</v>
      </c>
      <c r="X409" s="47" t="s">
        <v>379</v>
      </c>
      <c r="Y409" s="48">
        <v>45414</v>
      </c>
      <c r="Z409" s="49">
        <v>45657</v>
      </c>
      <c r="AA409" s="123" t="s">
        <v>1175</v>
      </c>
      <c r="AB409" s="91" t="s">
        <v>1030</v>
      </c>
      <c r="AC409" s="91"/>
      <c r="AD409" s="103">
        <v>202000004328</v>
      </c>
      <c r="AE409" s="54" t="s">
        <v>75</v>
      </c>
      <c r="AF409" s="55" t="str">
        <f>TEXT(LEFT(Contrato[[#This Row],[CONTRATO]],3),"0")</f>
        <v>314</v>
      </c>
      <c r="AG409" s="55" t="str">
        <f>IF(LEN(Contrato[[#This Row],[Contrato2]])=3,Contrato[[#This Row],[Contrato2]],TEXT(Contrato[[#This Row],[Contrato2]],"000"))</f>
        <v>314</v>
      </c>
      <c r="AH409" s="56">
        <f ca="1">IFERROR(_xlfn.DAYS(Contrato[[#This Row],[Fecha Proyectada liquidación]],TODAY())/30,"")</f>
        <v>2.1333333333333333</v>
      </c>
      <c r="AI409" s="57">
        <f>+Contrato[[#This Row],[FECHA TERMINACIÓN ]]+120</f>
        <v>45777</v>
      </c>
      <c r="AK409" s="59" t="str">
        <f ca="1">IF(Contrato[[#This Row],[FECHA TERMINACIÓN ]]&lt;TODAY(), "Terminado",IF(ISNUMBER(Contrato[[#This Row],[Fecha Real de liquiidación ]]),"Liquidado",IF(Contrato[[#This Row],[FECHA TERMINACIÓN ]]&gt;=TODAY(),"En ejecución","")))</f>
        <v>Terminado</v>
      </c>
      <c r="AL409" s="60">
        <f>SUMIF([1]!COMPROMISOS_2024[[#All],[consecutivo]],Contrato[[#This Row],[RCP]],[1]!COMPROMISOS_2024[[#All],[Total pagado]])</f>
        <v>54803345</v>
      </c>
      <c r="AM409" s="61">
        <f>IFERROR(Contrato[[#This Row],[Pagos]]/Contrato[[#This Row],[VALOR CONTRATO]],0)</f>
        <v>0.99583332788202372</v>
      </c>
      <c r="AN409" s="104">
        <f>+Contrato[[#This Row],[VALOR CONTRATO]]-Contrato[[#This Row],[Pagos]]</f>
        <v>229303</v>
      </c>
      <c r="AO409" s="54" t="str" cm="1">
        <f t="array" ref="AO409">_xlfn.XLOOKUP(Contrato[[#This Row],[DOCUMENTO ]],[1]!PERSONAL_ACTIVO_2024[[#All],[Documento identidad]],[1]!PERSONAL_ACTIVO_2024[[#All],[Mail ]],0,0)</f>
        <v>ddulcey@indeportesantioquia.gov.co</v>
      </c>
      <c r="AP409" s="54" cm="1">
        <f t="array" ref="AP409">_xlfn.XLOOKUP(Contrato[[#This Row],[DOCUMENTO]],[1]!PERSONAL_ACTIVO_2024[[#All],[Documento identidad]],[1]!PERSONAL_ACTIVO_2024[[#All],[Mail ]],0,0)</f>
        <v>0</v>
      </c>
      <c r="AQ409" s="54" cm="1">
        <f t="array" ref="AQ409">IF(ISBLANK(Contrato[[#This Row],[DEPENDENCIA ]]),0,IFERROR(_xlfn.XLOOKUP(Contrato[[#This Row],[DEPENDENCIA ]],[1]!PERSONAL_ACTIVO_2024[[#All],[Dependencia]],[1]!PERSONAL_ACTIVO_2024[[#All],[Mail ]],0,0),0))</f>
        <v>0</v>
      </c>
    </row>
    <row r="410" spans="1:43" s="54" customFormat="1" ht="34.5" customHeight="1" x14ac:dyDescent="0.25">
      <c r="A410" s="27">
        <v>657</v>
      </c>
      <c r="B410" s="26">
        <v>315</v>
      </c>
      <c r="C410" s="28" t="s">
        <v>1152</v>
      </c>
      <c r="D410" s="81" t="s">
        <v>44</v>
      </c>
      <c r="E410" s="64" t="s">
        <v>111</v>
      </c>
      <c r="F410" s="114" t="s">
        <v>142</v>
      </c>
      <c r="G410" s="146" t="s">
        <v>1176</v>
      </c>
      <c r="H410" s="130">
        <v>43816660</v>
      </c>
      <c r="I410" s="147">
        <v>6879081</v>
      </c>
      <c r="J410" s="148">
        <v>55032648</v>
      </c>
      <c r="K410" s="54" t="s">
        <v>48</v>
      </c>
      <c r="L410" s="96" t="s">
        <v>1124</v>
      </c>
      <c r="M410" s="97" t="s">
        <v>152</v>
      </c>
      <c r="N410" s="98" cm="1">
        <f t="array" ref="N410">_xlfn.XLOOKUP(Contrato[[#This Row],[SUPERVISOR TITULAR]],[1]!PERSONAL_ACTIVO_2024[[#All],[Nombre completo]],[1]!PERSONAL_ACTIVO_2024[[#All],[Documento identidad]],"",0)</f>
        <v>71023409</v>
      </c>
      <c r="O410" s="97" t="s">
        <v>1177</v>
      </c>
      <c r="P410" s="99" cm="1">
        <f t="array" ref="P410">_xlfn.XLOOKUP(Contrato[[#This Row],[SUPERVISOR SUPLENTE ]],[1]!PERSONAL_ACTIVO_2024[[#All],[Nombre completo]],[1]!PERSONAL_ACTIVO_2024[[#All],[Documento identidad]],"",0)</f>
        <v>98628861</v>
      </c>
      <c r="Q410" s="159">
        <v>445</v>
      </c>
      <c r="R410" s="42" t="str" cm="1">
        <f t="array" ref="R410">_xlfn.XLOOKUP(Contrato[[#This Row],[CDP]],[1]!DISPONIBILIDADES_2024[[#All],[consecutivo]],[1]!DISPONIBILIDADES_2024[[#All],[fecha_aprobacion]],"",0)</f>
        <v>17/04/2024 15:22</v>
      </c>
      <c r="S410" s="43">
        <f>SUMIF([1]!DISPONIBILIDADES_2024[[#All],[consecutivo]],Contrato[[#This Row],[CDP]],[1]!DISPONIBILIDADES_2024[[#All],[valor_total_rubro]])</f>
        <v>0</v>
      </c>
      <c r="T410" s="44" cm="1">
        <f t="array" ref="T410">_xlfn.XLOOKUP(Contrato[[#This Row],[CONTRATO]]&amp;Contrato[[#This Row],[CDP]],[1]!Corr_Contr_CDP[[#All],[CONTRATO-CDP]],[1]!Corr_Contr_CDP[[#All],[CRP]],_xlfn.XLOOKUP(Contrato[[#This Row],[CDP]],[1]!COMPROMISOS_2024[[#All],[disponibilidad]],[1]!COMPROMISOS_2024[[#All],[consecutivo]],"",0),0)</f>
        <v>3432</v>
      </c>
      <c r="U410" s="45" t="str" cm="1">
        <f t="array" ref="U410">+_xlfn.XLOOKUP(Contrato[[#This Row],[RCP]],[1]!COMPROMISOS_2024[[#All],[consecutivo]],[1]!COMPROMISOS_2024[[#All],[fecha_aprobacion]],"",0)</f>
        <v>30/04/2024 9:39</v>
      </c>
      <c r="V410" s="46">
        <f>SUMIF([1]!COMPROMISOS_2024[[#All],[consecutivo]],Contrato[[#This Row],[RCP]],[1]!COMPROMISOS_2024[[#All],[valor_total]])</f>
        <v>55032648</v>
      </c>
      <c r="W410" s="47">
        <v>45411</v>
      </c>
      <c r="X410" s="47" t="s">
        <v>379</v>
      </c>
      <c r="Y410" s="48">
        <v>45412</v>
      </c>
      <c r="Z410" s="49">
        <v>45657</v>
      </c>
      <c r="AA410" s="123" t="s">
        <v>1178</v>
      </c>
      <c r="AB410" s="91" t="s">
        <v>1030</v>
      </c>
      <c r="AC410" s="91"/>
      <c r="AD410" s="103">
        <v>202000004253</v>
      </c>
      <c r="AE410" s="54" t="s">
        <v>75</v>
      </c>
      <c r="AF410" s="55" t="str">
        <f>TEXT(LEFT(Contrato[[#This Row],[CONTRATO]],3),"0")</f>
        <v>315</v>
      </c>
      <c r="AG410" s="55" t="str">
        <f>IF(LEN(Contrato[[#This Row],[Contrato2]])=3,Contrato[[#This Row],[Contrato2]],TEXT(Contrato[[#This Row],[Contrato2]],"000"))</f>
        <v>315</v>
      </c>
      <c r="AH410" s="56">
        <f ca="1">IFERROR(_xlfn.DAYS(Contrato[[#This Row],[Fecha Proyectada liquidación]],TODAY())/30,"")</f>
        <v>2.1333333333333333</v>
      </c>
      <c r="AI410" s="57">
        <f>+Contrato[[#This Row],[FECHA TERMINACIÓN ]]+120</f>
        <v>45777</v>
      </c>
      <c r="AK410" s="59" t="str">
        <f ca="1">IF(Contrato[[#This Row],[FECHA TERMINACIÓN ]]&lt;TODAY(), "Terminado",IF(ISNUMBER(Contrato[[#This Row],[Fecha Real de liquiidación ]]),"Liquidado",IF(Contrato[[#This Row],[FECHA TERMINACIÓN ]]&gt;=TODAY(),"En ejecución","")))</f>
        <v>Terminado</v>
      </c>
      <c r="AL410" s="60">
        <f>SUMIF([1]!COMPROMISOS_2024[[#All],[consecutivo]],Contrato[[#This Row],[RCP]],[1]!COMPROMISOS_2024[[#All],[Total pagado]])</f>
        <v>55032648</v>
      </c>
      <c r="AM410" s="61">
        <f>IFERROR(Contrato[[#This Row],[Pagos]]/Contrato[[#This Row],[VALOR CONTRATO]],0)</f>
        <v>1</v>
      </c>
      <c r="AN410" s="104">
        <f>+Contrato[[#This Row],[VALOR CONTRATO]]-Contrato[[#This Row],[Pagos]]</f>
        <v>0</v>
      </c>
      <c r="AO410" s="54" t="str" cm="1">
        <f t="array" ref="AO410">_xlfn.XLOOKUP(Contrato[[#This Row],[DOCUMENTO ]],[1]!PERSONAL_ACTIVO_2024[[#All],[Documento identidad]],[1]!PERSONAL_ACTIVO_2024[[#All],[Mail ]],0,0)</f>
        <v>ddulcey@indeportesantioquia.gov.co</v>
      </c>
      <c r="AP410" s="54" t="str" cm="1">
        <f t="array" ref="AP410">_xlfn.XLOOKUP(Contrato[[#This Row],[DOCUMENTO]],[1]!PERSONAL_ACTIVO_2024[[#All],[Documento identidad]],[1]!PERSONAL_ACTIVO_2024[[#All],[Mail ]],0,0)</f>
        <v>ldjimenez@indeportesantioquia.gov.co</v>
      </c>
      <c r="AQ410" s="54" cm="1">
        <f t="array" ref="AQ410">IF(ISBLANK(Contrato[[#This Row],[DEPENDENCIA ]]),0,IFERROR(_xlfn.XLOOKUP(Contrato[[#This Row],[DEPENDENCIA ]],[1]!PERSONAL_ACTIVO_2024[[#All],[Dependencia]],[1]!PERSONAL_ACTIVO_2024[[#All],[Mail ]],0,0),0))</f>
        <v>0</v>
      </c>
    </row>
    <row r="411" spans="1:43" s="54" customFormat="1" ht="34.5" customHeight="1" x14ac:dyDescent="0.25">
      <c r="A411" s="27">
        <v>658</v>
      </c>
      <c r="B411" s="26">
        <v>316</v>
      </c>
      <c r="C411" s="28" t="s">
        <v>1179</v>
      </c>
      <c r="D411" s="81" t="s">
        <v>44</v>
      </c>
      <c r="E411" s="64" t="s">
        <v>111</v>
      </c>
      <c r="F411" s="114" t="s">
        <v>142</v>
      </c>
      <c r="G411" s="146" t="s">
        <v>197</v>
      </c>
      <c r="H411" s="130">
        <v>1039050471</v>
      </c>
      <c r="I411" s="147">
        <v>4171510</v>
      </c>
      <c r="J411" s="148">
        <v>33372080</v>
      </c>
      <c r="K411" s="54" t="s">
        <v>48</v>
      </c>
      <c r="L411" s="96" t="s">
        <v>1124</v>
      </c>
      <c r="M411" s="97" t="s">
        <v>198</v>
      </c>
      <c r="N411" s="98" cm="1">
        <f t="array" ref="N411">_xlfn.XLOOKUP(Contrato[[#This Row],[SUPERVISOR TITULAR]],[1]!PERSONAL_ACTIVO_2024[[#All],[Nombre completo]],[1]!PERSONAL_ACTIVO_2024[[#All],[Documento identidad]],"",0)</f>
        <v>1040030534</v>
      </c>
      <c r="O411" s="97" t="s">
        <v>199</v>
      </c>
      <c r="P411" s="99" t="str" cm="1">
        <f t="array" ref="P411">_xlfn.XLOOKUP(Contrato[[#This Row],[SUPERVISOR SUPLENTE ]],[1]!PERSONAL_ACTIVO_2024[[#All],[Nombre completo]],[1]!PERSONAL_ACTIVO_2024[[#All],[Documento identidad]],"",0)</f>
        <v/>
      </c>
      <c r="Q411" s="159">
        <v>444</v>
      </c>
      <c r="R411" s="42" t="str" cm="1">
        <f t="array" ref="R411">_xlfn.XLOOKUP(Contrato[[#This Row],[CDP]],[1]!DISPONIBILIDADES_2024[[#All],[consecutivo]],[1]!DISPONIBILIDADES_2024[[#All],[fecha_aprobacion]],"",0)</f>
        <v>17/04/2024 15:20</v>
      </c>
      <c r="S411" s="43">
        <f>SUMIF([1]!DISPONIBILIDADES_2024[[#All],[consecutivo]],Contrato[[#This Row],[CDP]],[1]!DISPONIBILIDADES_2024[[#All],[valor_total_rubro]])</f>
        <v>0</v>
      </c>
      <c r="T411" s="44" cm="1">
        <f t="array" ref="T411">_xlfn.XLOOKUP(Contrato[[#This Row],[CONTRATO]]&amp;Contrato[[#This Row],[CDP]],[1]!Corr_Contr_CDP[[#All],[CONTRATO-CDP]],[1]!Corr_Contr_CDP[[#All],[CRP]],_xlfn.XLOOKUP(Contrato[[#This Row],[CDP]],[1]!COMPROMISOS_2024[[#All],[disponibilidad]],[1]!COMPROMISOS_2024[[#All],[consecutivo]],"",0),0)</f>
        <v>3440</v>
      </c>
      <c r="U411" s="45" t="str" cm="1">
        <f t="array" ref="U411">+_xlfn.XLOOKUP(Contrato[[#This Row],[RCP]],[1]!COMPROMISOS_2024[[#All],[consecutivo]],[1]!COMPROMISOS_2024[[#All],[fecha_aprobacion]],"",0)</f>
        <v>30/04/2024 0:00</v>
      </c>
      <c r="V411" s="46">
        <f>SUMIF([1]!COMPROMISOS_2024[[#All],[consecutivo]],Contrato[[#This Row],[RCP]],[1]!COMPROMISOS_2024[[#All],[valor_total]])</f>
        <v>33372080</v>
      </c>
      <c r="W411" s="47">
        <v>45411</v>
      </c>
      <c r="X411" s="47" t="s">
        <v>379</v>
      </c>
      <c r="Y411" s="48">
        <v>45414</v>
      </c>
      <c r="Z411" s="49">
        <v>45657</v>
      </c>
      <c r="AA411" s="123" t="s">
        <v>1180</v>
      </c>
      <c r="AB411" s="91" t="s">
        <v>1030</v>
      </c>
      <c r="AC411" s="91"/>
      <c r="AD411" s="103">
        <v>202000004329</v>
      </c>
      <c r="AE411" s="54" t="s">
        <v>75</v>
      </c>
      <c r="AF411" s="55" t="str">
        <f>TEXT(LEFT(Contrato[[#This Row],[CONTRATO]],3),"0")</f>
        <v>316</v>
      </c>
      <c r="AG411" s="55" t="str">
        <f>IF(LEN(Contrato[[#This Row],[Contrato2]])=3,Contrato[[#This Row],[Contrato2]],TEXT(Contrato[[#This Row],[Contrato2]],"000"))</f>
        <v>316</v>
      </c>
      <c r="AH411" s="56">
        <f ca="1">IFERROR(_xlfn.DAYS(Contrato[[#This Row],[Fecha Proyectada liquidación]],TODAY())/30,"")</f>
        <v>2.1333333333333333</v>
      </c>
      <c r="AI411" s="57">
        <f>+Contrato[[#This Row],[FECHA TERMINACIÓN ]]+120</f>
        <v>45777</v>
      </c>
      <c r="AK411" s="59" t="str">
        <f ca="1">IF(Contrato[[#This Row],[FECHA TERMINACIÓN ]]&lt;TODAY(), "Terminado",IF(ISNUMBER(Contrato[[#This Row],[Fecha Real de liquiidación ]]),"Liquidado",IF(Contrato[[#This Row],[FECHA TERMINACIÓN ]]&gt;=TODAY(),"En ejecución","")))</f>
        <v>Terminado</v>
      </c>
      <c r="AL411" s="60">
        <f>SUMIF([1]!COMPROMISOS_2024[[#All],[consecutivo]],Contrato[[#This Row],[RCP]],[1]!COMPROMISOS_2024[[#All],[Total pagado]])</f>
        <v>33233029</v>
      </c>
      <c r="AM411" s="61">
        <f>IFERROR(Contrato[[#This Row],[Pagos]]/Contrato[[#This Row],[VALOR CONTRATO]],0)</f>
        <v>0.99583331335655434</v>
      </c>
      <c r="AN411" s="104">
        <f>+Contrato[[#This Row],[VALOR CONTRATO]]-Contrato[[#This Row],[Pagos]]</f>
        <v>139051</v>
      </c>
      <c r="AO411" s="54" t="str" cm="1">
        <f t="array" ref="AO411">_xlfn.XLOOKUP(Contrato[[#This Row],[DOCUMENTO ]],[1]!PERSONAL_ACTIVO_2024[[#All],[Documento identidad]],[1]!PERSONAL_ACTIVO_2024[[#All],[Mail ]],0,0)</f>
        <v>lramirezt@indeportesantioquia.gov.co</v>
      </c>
      <c r="AP411" s="54" cm="1">
        <f t="array" ref="AP411">_xlfn.XLOOKUP(Contrato[[#This Row],[DOCUMENTO]],[1]!PERSONAL_ACTIVO_2024[[#All],[Documento identidad]],[1]!PERSONAL_ACTIVO_2024[[#All],[Mail ]],0,0)</f>
        <v>0</v>
      </c>
      <c r="AQ411" s="54" cm="1">
        <f t="array" ref="AQ411">IF(ISBLANK(Contrato[[#This Row],[DEPENDENCIA ]]),0,IFERROR(_xlfn.XLOOKUP(Contrato[[#This Row],[DEPENDENCIA ]],[1]!PERSONAL_ACTIVO_2024[[#All],[Dependencia]],[1]!PERSONAL_ACTIVO_2024[[#All],[Mail ]],0,0),0))</f>
        <v>0</v>
      </c>
    </row>
    <row r="412" spans="1:43" s="54" customFormat="1" ht="34.5" customHeight="1" x14ac:dyDescent="0.25">
      <c r="A412" s="27">
        <v>659</v>
      </c>
      <c r="B412" s="26">
        <v>317</v>
      </c>
      <c r="C412" s="28" t="s">
        <v>1181</v>
      </c>
      <c r="D412" s="81" t="s">
        <v>44</v>
      </c>
      <c r="E412" s="64" t="s">
        <v>111</v>
      </c>
      <c r="F412" s="114" t="s">
        <v>142</v>
      </c>
      <c r="G412" s="146" t="s">
        <v>201</v>
      </c>
      <c r="H412" s="130">
        <v>43063996</v>
      </c>
      <c r="I412" s="147">
        <v>4171510</v>
      </c>
      <c r="J412" s="148">
        <v>33372080</v>
      </c>
      <c r="K412" s="54" t="s">
        <v>48</v>
      </c>
      <c r="L412" s="96" t="s">
        <v>1124</v>
      </c>
      <c r="M412" s="97" t="s">
        <v>198</v>
      </c>
      <c r="N412" s="98" cm="1">
        <f t="array" ref="N412">_xlfn.XLOOKUP(Contrato[[#This Row],[SUPERVISOR TITULAR]],[1]!PERSONAL_ACTIVO_2024[[#All],[Nombre completo]],[1]!PERSONAL_ACTIVO_2024[[#All],[Documento identidad]],"",0)</f>
        <v>1040030534</v>
      </c>
      <c r="O412" s="97" t="s">
        <v>199</v>
      </c>
      <c r="P412" s="99" t="str" cm="1">
        <f t="array" ref="P412">_xlfn.XLOOKUP(Contrato[[#This Row],[SUPERVISOR SUPLENTE ]],[1]!PERSONAL_ACTIVO_2024[[#All],[Nombre completo]],[1]!PERSONAL_ACTIVO_2024[[#All],[Documento identidad]],"",0)</f>
        <v/>
      </c>
      <c r="Q412" s="159">
        <v>443</v>
      </c>
      <c r="R412" s="42" t="str" cm="1">
        <f t="array" ref="R412">_xlfn.XLOOKUP(Contrato[[#This Row],[CDP]],[1]!DISPONIBILIDADES_2024[[#All],[consecutivo]],[1]!DISPONIBILIDADES_2024[[#All],[fecha_aprobacion]],"",0)</f>
        <v>17/04/2024 15:17</v>
      </c>
      <c r="S412" s="43">
        <f>SUMIF([1]!DISPONIBILIDADES_2024[[#All],[consecutivo]],Contrato[[#This Row],[CDP]],[1]!DISPONIBILIDADES_2024[[#All],[valor_total_rubro]])</f>
        <v>0</v>
      </c>
      <c r="T412" s="44" cm="1">
        <f t="array" ref="T412">_xlfn.XLOOKUP(Contrato[[#This Row],[CONTRATO]]&amp;Contrato[[#This Row],[CDP]],[1]!Corr_Contr_CDP[[#All],[CONTRATO-CDP]],[1]!Corr_Contr_CDP[[#All],[CRP]],_xlfn.XLOOKUP(Contrato[[#This Row],[CDP]],[1]!COMPROMISOS_2024[[#All],[disponibilidad]],[1]!COMPROMISOS_2024[[#All],[consecutivo]],"",0),0)</f>
        <v>3430</v>
      </c>
      <c r="U412" s="45" t="str" cm="1">
        <f t="array" ref="U412">+_xlfn.XLOOKUP(Contrato[[#This Row],[RCP]],[1]!COMPROMISOS_2024[[#All],[consecutivo]],[1]!COMPROMISOS_2024[[#All],[fecha_aprobacion]],"",0)</f>
        <v>30/04/2024 9:00</v>
      </c>
      <c r="V412" s="46">
        <f>SUMIF([1]!COMPROMISOS_2024[[#All],[consecutivo]],Contrato[[#This Row],[RCP]],[1]!COMPROMISOS_2024[[#All],[valor_total]])</f>
        <v>33372080</v>
      </c>
      <c r="W412" s="47">
        <v>45411</v>
      </c>
      <c r="X412" s="47" t="s">
        <v>379</v>
      </c>
      <c r="Y412" s="48">
        <v>45412</v>
      </c>
      <c r="Z412" s="49">
        <v>45657</v>
      </c>
      <c r="AA412" s="123" t="s">
        <v>1182</v>
      </c>
      <c r="AB412" s="91" t="s">
        <v>1030</v>
      </c>
      <c r="AC412" s="91"/>
      <c r="AD412" s="103">
        <v>202000004247</v>
      </c>
      <c r="AE412" s="54" t="s">
        <v>75</v>
      </c>
      <c r="AF412" s="55" t="str">
        <f>TEXT(LEFT(Contrato[[#This Row],[CONTRATO]],3),"0")</f>
        <v>317</v>
      </c>
      <c r="AG412" s="55" t="str">
        <f>IF(LEN(Contrato[[#This Row],[Contrato2]])=3,Contrato[[#This Row],[Contrato2]],TEXT(Contrato[[#This Row],[Contrato2]],"000"))</f>
        <v>317</v>
      </c>
      <c r="AH412" s="56">
        <f ca="1">IFERROR(_xlfn.DAYS(Contrato[[#This Row],[Fecha Proyectada liquidación]],TODAY())/30,"")</f>
        <v>2.1333333333333333</v>
      </c>
      <c r="AI412" s="57">
        <f>+Contrato[[#This Row],[FECHA TERMINACIÓN ]]+120</f>
        <v>45777</v>
      </c>
      <c r="AK412" s="59" t="str">
        <f ca="1">IF(Contrato[[#This Row],[FECHA TERMINACIÓN ]]&lt;TODAY(), "Terminado",IF(ISNUMBER(Contrato[[#This Row],[Fecha Real de liquiidación ]]),"Liquidado",IF(Contrato[[#This Row],[FECHA TERMINACIÓN ]]&gt;=TODAY(),"En ejecución","")))</f>
        <v>Terminado</v>
      </c>
      <c r="AL412" s="60">
        <f>SUMIF([1]!COMPROMISOS_2024[[#All],[consecutivo]],Contrato[[#This Row],[RCP]],[1]!COMPROMISOS_2024[[#All],[Total pagado]])</f>
        <v>33372080</v>
      </c>
      <c r="AM412" s="61">
        <f>IFERROR(Contrato[[#This Row],[Pagos]]/Contrato[[#This Row],[VALOR CONTRATO]],0)</f>
        <v>1</v>
      </c>
      <c r="AN412" s="104">
        <f>+Contrato[[#This Row],[VALOR CONTRATO]]-Contrato[[#This Row],[Pagos]]</f>
        <v>0</v>
      </c>
      <c r="AO412" s="54" t="str" cm="1">
        <f t="array" ref="AO412">_xlfn.XLOOKUP(Contrato[[#This Row],[DOCUMENTO ]],[1]!PERSONAL_ACTIVO_2024[[#All],[Documento identidad]],[1]!PERSONAL_ACTIVO_2024[[#All],[Mail ]],0,0)</f>
        <v>lramirezt@indeportesantioquia.gov.co</v>
      </c>
      <c r="AP412" s="54" cm="1">
        <f t="array" ref="AP412">_xlfn.XLOOKUP(Contrato[[#This Row],[DOCUMENTO]],[1]!PERSONAL_ACTIVO_2024[[#All],[Documento identidad]],[1]!PERSONAL_ACTIVO_2024[[#All],[Mail ]],0,0)</f>
        <v>0</v>
      </c>
      <c r="AQ412" s="54" cm="1">
        <f t="array" ref="AQ412">IF(ISBLANK(Contrato[[#This Row],[DEPENDENCIA ]]),0,IFERROR(_xlfn.XLOOKUP(Contrato[[#This Row],[DEPENDENCIA ]],[1]!PERSONAL_ACTIVO_2024[[#All],[Dependencia]],[1]!PERSONAL_ACTIVO_2024[[#All],[Mail ]],0,0),0))</f>
        <v>0</v>
      </c>
    </row>
    <row r="413" spans="1:43" s="54" customFormat="1" ht="34.5" customHeight="1" x14ac:dyDescent="0.25">
      <c r="A413" s="27">
        <v>52</v>
      </c>
      <c r="B413" s="26">
        <v>318</v>
      </c>
      <c r="C413" s="28" t="s">
        <v>1183</v>
      </c>
      <c r="D413" s="81" t="s">
        <v>184</v>
      </c>
      <c r="E413" s="64" t="s">
        <v>111</v>
      </c>
      <c r="F413" s="114" t="s">
        <v>142</v>
      </c>
      <c r="G413" s="146" t="s">
        <v>1184</v>
      </c>
      <c r="H413" s="130">
        <v>1214728340</v>
      </c>
      <c r="I413" s="147">
        <v>4171510</v>
      </c>
      <c r="J413" s="148">
        <v>25449128</v>
      </c>
      <c r="K413" s="54" t="s">
        <v>48</v>
      </c>
      <c r="L413" s="96" t="s">
        <v>1124</v>
      </c>
      <c r="M413" s="97" t="s">
        <v>187</v>
      </c>
      <c r="N413" s="98" t="str" cm="1">
        <f t="array" ref="N413">_xlfn.XLOOKUP(Contrato[[#This Row],[SUPERVISOR TITULAR]],[1]!PERSONAL_ACTIVO_2024[[#All],[Nombre completo]],[1]!PERSONAL_ACTIVO_2024[[#All],[Documento identidad]],"",0)</f>
        <v/>
      </c>
      <c r="O413" s="97" t="s">
        <v>188</v>
      </c>
      <c r="P413" s="99" t="str" cm="1">
        <f t="array" ref="P413">_xlfn.XLOOKUP(Contrato[[#This Row],[SUPERVISOR SUPLENTE ]],[1]!PERSONAL_ACTIVO_2024[[#All],[Nombre completo]],[1]!PERSONAL_ACTIVO_2024[[#All],[Documento identidad]],"",0)</f>
        <v/>
      </c>
      <c r="Q413" s="159">
        <v>438</v>
      </c>
      <c r="R413" s="42" t="str" cm="1">
        <f t="array" ref="R413">_xlfn.XLOOKUP(Contrato[[#This Row],[CDP]],[1]!DISPONIBILIDADES_2024[[#All],[consecutivo]],[1]!DISPONIBILIDADES_2024[[#All],[fecha_aprobacion]],"",0)</f>
        <v>16/04/2024 17:11</v>
      </c>
      <c r="S413" s="43">
        <f>SUMIF([1]!DISPONIBILIDADES_2024[[#All],[consecutivo]],Contrato[[#This Row],[CDP]],[1]!DISPONIBILIDADES_2024[[#All],[valor_total_rubro]])</f>
        <v>0</v>
      </c>
      <c r="T413" s="44" cm="1">
        <f t="array" ref="T413">_xlfn.XLOOKUP(Contrato[[#This Row],[CONTRATO]]&amp;Contrato[[#This Row],[CDP]],[1]!Corr_Contr_CDP[[#All],[CONTRATO-CDP]],[1]!Corr_Contr_CDP[[#All],[CRP]],_xlfn.XLOOKUP(Contrato[[#This Row],[CDP]],[1]!COMPROMISOS_2024[[#All],[disponibilidad]],[1]!COMPROMISOS_2024[[#All],[consecutivo]],"",0),0)</f>
        <v>3441</v>
      </c>
      <c r="U413" s="45" t="str" cm="1">
        <f t="array" ref="U413">+_xlfn.XLOOKUP(Contrato[[#This Row],[RCP]],[1]!COMPROMISOS_2024[[#All],[consecutivo]],[1]!COMPROMISOS_2024[[#All],[fecha_aprobacion]],"",0)</f>
        <v>2/05/2024 16:24</v>
      </c>
      <c r="V413" s="46">
        <f>SUMIF([1]!COMPROMISOS_2024[[#All],[consecutivo]],Contrato[[#This Row],[RCP]],[1]!COMPROMISOS_2024[[#All],[valor_total]])</f>
        <v>25449128</v>
      </c>
      <c r="W413" s="47">
        <v>45412</v>
      </c>
      <c r="X413" s="47" t="s">
        <v>379</v>
      </c>
      <c r="Y413" s="48">
        <v>45414</v>
      </c>
      <c r="Z413" s="49">
        <v>45601</v>
      </c>
      <c r="AA413" s="123" t="s">
        <v>1185</v>
      </c>
      <c r="AB413" s="91" t="s">
        <v>1186</v>
      </c>
      <c r="AC413" s="91"/>
      <c r="AD413" s="103">
        <v>202000004330</v>
      </c>
      <c r="AE413" s="54" t="s">
        <v>75</v>
      </c>
      <c r="AF413" s="55" t="str">
        <f>TEXT(LEFT(Contrato[[#This Row],[CONTRATO]],3),"0")</f>
        <v>318</v>
      </c>
      <c r="AG413" s="55" t="str">
        <f>IF(LEN(Contrato[[#This Row],[Contrato2]])=3,Contrato[[#This Row],[Contrato2]],TEXT(Contrato[[#This Row],[Contrato2]],"000"))</f>
        <v>318</v>
      </c>
      <c r="AH413" s="56">
        <f ca="1">IFERROR(_xlfn.DAYS(Contrato[[#This Row],[Fecha Proyectada liquidación]],TODAY())/30,"")</f>
        <v>0.26666666666666666</v>
      </c>
      <c r="AI413" s="57">
        <f>+Contrato[[#This Row],[FECHA TERMINACIÓN ]]+120</f>
        <v>45721</v>
      </c>
      <c r="AK413" s="59" t="str">
        <f ca="1">IF(Contrato[[#This Row],[FECHA TERMINACIÓN ]]&lt;TODAY(), "Terminado",IF(ISNUMBER(Contrato[[#This Row],[Fecha Real de liquiidación ]]),"Liquidado",IF(Contrato[[#This Row],[FECHA TERMINACIÓN ]]&gt;=TODAY(),"En ejecución","")))</f>
        <v>Terminado</v>
      </c>
      <c r="AL413" s="60">
        <f>SUMIF([1]!COMPROMISOS_2024[[#All],[consecutivo]],Contrato[[#This Row],[RCP]],[1]!COMPROMISOS_2024[[#All],[Total pagado]])</f>
        <v>25449128</v>
      </c>
      <c r="AM413" s="61">
        <f>IFERROR(Contrato[[#This Row],[Pagos]]/Contrato[[#This Row],[VALOR CONTRATO]],0)</f>
        <v>1</v>
      </c>
      <c r="AN413" s="104">
        <f>+Contrato[[#This Row],[VALOR CONTRATO]]-Contrato[[#This Row],[Pagos]]</f>
        <v>0</v>
      </c>
      <c r="AO413" s="54" cm="1">
        <f t="array" ref="AO413">_xlfn.XLOOKUP(Contrato[[#This Row],[DOCUMENTO ]],[1]!PERSONAL_ACTIVO_2024[[#All],[Documento identidad]],[1]!PERSONAL_ACTIVO_2024[[#All],[Mail ]],0,0)</f>
        <v>0</v>
      </c>
      <c r="AP413" s="54" cm="1">
        <f t="array" ref="AP413">_xlfn.XLOOKUP(Contrato[[#This Row],[DOCUMENTO]],[1]!PERSONAL_ACTIVO_2024[[#All],[Documento identidad]],[1]!PERSONAL_ACTIVO_2024[[#All],[Mail ]],0,0)</f>
        <v>0</v>
      </c>
      <c r="AQ413" s="54" t="str" cm="1">
        <f t="array" ref="AQ413">IF(ISBLANK(Contrato[[#This Row],[DEPENDENCIA ]]),0,IFERROR(_xlfn.XLOOKUP(Contrato[[#This Row],[DEPENDENCIA ]],[1]!PERSONAL_ACTIVO_2024[[#All],[Dependencia]],[1]!PERSONAL_ACTIVO_2024[[#All],[Mail ]],0,0),0))</f>
        <v>jbermudez@indeportesantioquia.gov.co</v>
      </c>
    </row>
    <row r="414" spans="1:43" s="54" customFormat="1" ht="34.5" customHeight="1" x14ac:dyDescent="0.25">
      <c r="A414" s="27">
        <v>1241</v>
      </c>
      <c r="B414" s="26">
        <v>318</v>
      </c>
      <c r="C414" s="28" t="s">
        <v>908</v>
      </c>
      <c r="D414" s="81" t="s">
        <v>184</v>
      </c>
      <c r="E414" s="64" t="s">
        <v>117</v>
      </c>
      <c r="F414" s="114" t="s">
        <v>142</v>
      </c>
      <c r="G414" s="146" t="s">
        <v>1184</v>
      </c>
      <c r="H414" s="130">
        <v>1214728340</v>
      </c>
      <c r="I414" s="147">
        <v>4171510</v>
      </c>
      <c r="J414" s="148">
        <v>7647768</v>
      </c>
      <c r="L414" s="96" t="s">
        <v>1019</v>
      </c>
      <c r="M414" s="97" t="s">
        <v>187</v>
      </c>
      <c r="N414" s="98" t="str" cm="1">
        <f t="array" ref="N414">_xlfn.XLOOKUP(Contrato[[#This Row],[SUPERVISOR TITULAR]],[1]!PERSONAL_ACTIVO_2024[[#All],[Nombre completo]],[1]!PERSONAL_ACTIVO_2024[[#All],[Documento identidad]],"",0)</f>
        <v/>
      </c>
      <c r="O414" s="97" t="s">
        <v>262</v>
      </c>
      <c r="P414" s="99" cm="1">
        <f t="array" ref="P414">_xlfn.XLOOKUP(Contrato[[#This Row],[SUPERVISOR SUPLENTE ]],[1]!PERSONAL_ACTIVO_2024[[#All],[Nombre completo]],[1]!PERSONAL_ACTIVO_2024[[#All],[Documento identidad]],"",0)</f>
        <v>71265476</v>
      </c>
      <c r="Q414" s="159">
        <v>1073</v>
      </c>
      <c r="R414" s="42" t="str" cm="1">
        <f t="array" ref="R414">_xlfn.XLOOKUP(Contrato[[#This Row],[CDP]],[1]!DISPONIBILIDADES_2024[[#All],[consecutivo]],[1]!DISPONIBILIDADES_2024[[#All],[fecha_aprobacion]],"",0)</f>
        <v>18/10/2024 16:24</v>
      </c>
      <c r="S414" s="43">
        <f>SUMIF([1]!DISPONIBILIDADES_2024[[#All],[consecutivo]],Contrato[[#This Row],[CDP]],[1]!DISPONIBILIDADES_2024[[#All],[valor_total_rubro]])</f>
        <v>0</v>
      </c>
      <c r="T414" s="44" cm="1">
        <f t="array" ref="T414">_xlfn.XLOOKUP(Contrato[[#This Row],[CONTRATO]]&amp;Contrato[[#This Row],[CDP]],[1]!Corr_Contr_CDP[[#All],[CONTRATO-CDP]],[1]!Corr_Contr_CDP[[#All],[CRP]],_xlfn.XLOOKUP(Contrato[[#This Row],[CDP]],[1]!COMPROMISOS_2024[[#All],[disponibilidad]],[1]!COMPROMISOS_2024[[#All],[consecutivo]],"",0),0)</f>
        <v>11208</v>
      </c>
      <c r="U414" s="45" t="str" cm="1">
        <f t="array" ref="U414">+_xlfn.XLOOKUP(Contrato[[#This Row],[RCP]],[1]!COMPROMISOS_2024[[#All],[consecutivo]],[1]!COMPROMISOS_2024[[#All],[fecha_aprobacion]],"",0)</f>
        <v>6/11/2024 16:31</v>
      </c>
      <c r="V414" s="46">
        <f>SUMIF([1]!COMPROMISOS_2024[[#All],[consecutivo]],Contrato[[#This Row],[RCP]],[1]!COMPROMISOS_2024[[#All],[valor_total]])</f>
        <v>7647768</v>
      </c>
      <c r="W414" s="47">
        <v>45601</v>
      </c>
      <c r="X414" s="47" t="s">
        <v>379</v>
      </c>
      <c r="Y414" s="48">
        <v>45601</v>
      </c>
      <c r="Z414" s="49">
        <v>45656</v>
      </c>
      <c r="AA414" s="123" t="s">
        <v>1185</v>
      </c>
      <c r="AB414" s="91" t="s">
        <v>1187</v>
      </c>
      <c r="AC414" s="91"/>
      <c r="AD414" s="103">
        <v>202000004330</v>
      </c>
      <c r="AE414" s="54" t="s">
        <v>75</v>
      </c>
      <c r="AF414" s="55" t="str">
        <f>TEXT(LEFT(Contrato[[#This Row],[CONTRATO]],3),"0")</f>
        <v>318</v>
      </c>
      <c r="AG414" s="55" t="str">
        <f>IF(LEN(Contrato[[#This Row],[Contrato2]])=3,Contrato[[#This Row],[Contrato2]],TEXT(Contrato[[#This Row],[Contrato2]],"000"))</f>
        <v>318</v>
      </c>
      <c r="AH414" s="56">
        <f ca="1">IFERROR(_xlfn.DAYS(Contrato[[#This Row],[Fecha Proyectada liquidación]],TODAY())/30,"")</f>
        <v>2.1</v>
      </c>
      <c r="AI414" s="57">
        <f>+Contrato[[#This Row],[FECHA TERMINACIÓN ]]+120</f>
        <v>45776</v>
      </c>
      <c r="AK414" s="59" t="str">
        <f ca="1">IF(Contrato[[#This Row],[FECHA TERMINACIÓN ]]&lt;TODAY(), "Terminado",IF(ISNUMBER(Contrato[[#This Row],[Fecha Real de liquiidación ]]),"Liquidado",IF(Contrato[[#This Row],[FECHA TERMINACIÓN ]]&gt;=TODAY(),"En ejecución","")))</f>
        <v>Terminado</v>
      </c>
      <c r="AL414" s="60">
        <f>SUMIF([1]!COMPROMISOS_2024[[#All],[consecutivo]],Contrato[[#This Row],[RCP]],[1]!COMPROMISOS_2024[[#All],[Total pagado]])</f>
        <v>7644852</v>
      </c>
      <c r="AM414" s="61">
        <f>IFERROR(Contrato[[#This Row],[Pagos]]/Contrato[[#This Row],[VALOR CONTRATO]],0)</f>
        <v>0.99961871228311316</v>
      </c>
      <c r="AN414" s="104">
        <f>+Contrato[[#This Row],[VALOR CONTRATO]]-Contrato[[#This Row],[Pagos]]</f>
        <v>2916</v>
      </c>
      <c r="AO414" s="54" cm="1">
        <f t="array" ref="AO414">_xlfn.XLOOKUP(Contrato[[#This Row],[DOCUMENTO ]],[1]!PERSONAL_ACTIVO_2024[[#All],[Documento identidad]],[1]!PERSONAL_ACTIVO_2024[[#All],[Mail ]],0,0)</f>
        <v>0</v>
      </c>
      <c r="AP414" s="54" t="str" cm="1">
        <f t="array" ref="AP414">_xlfn.XLOOKUP(Contrato[[#This Row],[DOCUMENTO]],[1]!PERSONAL_ACTIVO_2024[[#All],[Documento identidad]],[1]!PERSONAL_ACTIVO_2024[[#All],[Mail ]],0,0)</f>
        <v>jjimenez@indeportesantioquia.gov.co</v>
      </c>
      <c r="AQ414" s="54" t="str" cm="1">
        <f t="array" ref="AQ414">IF(ISBLANK(Contrato[[#This Row],[DEPENDENCIA ]]),0,IFERROR(_xlfn.XLOOKUP(Contrato[[#This Row],[DEPENDENCIA ]],[1]!PERSONAL_ACTIVO_2024[[#All],[Dependencia]],[1]!PERSONAL_ACTIVO_2024[[#All],[Mail ]],0,0),0))</f>
        <v>jbermudez@indeportesantioquia.gov.co</v>
      </c>
    </row>
    <row r="415" spans="1:43" s="54" customFormat="1" ht="34.5" customHeight="1" x14ac:dyDescent="0.25">
      <c r="A415" s="27">
        <v>671</v>
      </c>
      <c r="B415" s="26">
        <v>319</v>
      </c>
      <c r="C415" s="28" t="s">
        <v>1188</v>
      </c>
      <c r="D415" s="81" t="s">
        <v>98</v>
      </c>
      <c r="E415" s="64" t="s">
        <v>111</v>
      </c>
      <c r="F415" s="114" t="s">
        <v>142</v>
      </c>
      <c r="G415" s="146" t="s">
        <v>192</v>
      </c>
      <c r="H415" s="130">
        <v>3377434</v>
      </c>
      <c r="I415" s="147">
        <v>7690469</v>
      </c>
      <c r="J415" s="148">
        <v>71907081</v>
      </c>
      <c r="K415" s="69" t="s">
        <v>1051</v>
      </c>
      <c r="L415" s="96" t="s">
        <v>1124</v>
      </c>
      <c r="M415" s="97" t="s">
        <v>233</v>
      </c>
      <c r="N415" s="98" cm="1">
        <f t="array" ref="N415">_xlfn.XLOOKUP(Contrato[[#This Row],[SUPERVISOR TITULAR]],[1]!PERSONAL_ACTIVO_2024[[#All],[Nombre completo]],[1]!PERSONAL_ACTIVO_2024[[#All],[Documento identidad]],"",0)</f>
        <v>98520651</v>
      </c>
      <c r="O415" s="97" t="s">
        <v>102</v>
      </c>
      <c r="P415" s="99" cm="1">
        <f t="array" ref="P415">_xlfn.XLOOKUP(Contrato[[#This Row],[SUPERVISOR SUPLENTE ]],[1]!PERSONAL_ACTIVO_2024[[#All],[Nombre completo]],[1]!PERSONAL_ACTIVO_2024[[#All],[Documento identidad]],"",0)</f>
        <v>43515795</v>
      </c>
      <c r="Q415" s="159">
        <v>440</v>
      </c>
      <c r="R415" s="42" t="str" cm="1">
        <f t="array" ref="R415">_xlfn.XLOOKUP(Contrato[[#This Row],[CDP]],[1]!DISPONIBILIDADES_2024[[#All],[consecutivo]],[1]!DISPONIBILIDADES_2024[[#All],[fecha_aprobacion]],"",0)</f>
        <v>17/04/2024 15:12</v>
      </c>
      <c r="S415" s="43">
        <f>SUMIF([1]!DISPONIBILIDADES_2024[[#All],[consecutivo]],Contrato[[#This Row],[CDP]],[1]!DISPONIBILIDADES_2024[[#All],[valor_total_rubro]])</f>
        <v>0</v>
      </c>
      <c r="T415" s="44" cm="1">
        <f t="array" ref="T415">_xlfn.XLOOKUP(Contrato[[#This Row],[CONTRATO]]&amp;Contrato[[#This Row],[CDP]],[1]!Corr_Contr_CDP[[#All],[CONTRATO-CDP]],[1]!Corr_Contr_CDP[[#All],[CRP]],_xlfn.XLOOKUP(Contrato[[#This Row],[CDP]],[1]!COMPROMISOS_2024[[#All],[disponibilidad]],[1]!COMPROMISOS_2024[[#All],[consecutivo]],"",0),0)</f>
        <v>3426</v>
      </c>
      <c r="U415" s="45" t="str" cm="1">
        <f t="array" ref="U415">+_xlfn.XLOOKUP(Contrato[[#This Row],[RCP]],[1]!COMPROMISOS_2024[[#All],[consecutivo]],[1]!COMPROMISOS_2024[[#All],[fecha_aprobacion]],"",0)</f>
        <v>29/04/2024 17:00</v>
      </c>
      <c r="V415" s="46">
        <f>SUMIF([1]!COMPROMISOS_2024[[#All],[consecutivo]],Contrato[[#This Row],[RCP]],[1]!COMPROMISOS_2024[[#All],[valor_total]])</f>
        <v>71907081</v>
      </c>
      <c r="W415" s="47">
        <v>45408</v>
      </c>
      <c r="X415" s="47" t="s">
        <v>379</v>
      </c>
      <c r="Y415" s="48">
        <v>45411</v>
      </c>
      <c r="Z415" s="49">
        <v>45656</v>
      </c>
      <c r="AA415" s="101" t="s">
        <v>1189</v>
      </c>
      <c r="AB415" s="91" t="s">
        <v>1190</v>
      </c>
      <c r="AC415" s="91"/>
      <c r="AD415" s="103">
        <v>202000004248</v>
      </c>
      <c r="AE415" s="54" t="s">
        <v>75</v>
      </c>
      <c r="AF415" s="55" t="str">
        <f>TEXT(LEFT(Contrato[[#This Row],[CONTRATO]],3),"0")</f>
        <v>319</v>
      </c>
      <c r="AG415" s="55" t="str">
        <f>IF(LEN(Contrato[[#This Row],[Contrato2]])=3,Contrato[[#This Row],[Contrato2]],TEXT(Contrato[[#This Row],[Contrato2]],"000"))</f>
        <v>319</v>
      </c>
      <c r="AH415" s="56">
        <f ca="1">IFERROR(_xlfn.DAYS(Contrato[[#This Row],[Fecha Proyectada liquidación]],TODAY())/30,"")</f>
        <v>2.1</v>
      </c>
      <c r="AI415" s="57">
        <f>+Contrato[[#This Row],[FECHA TERMINACIÓN ]]+120</f>
        <v>45776</v>
      </c>
      <c r="AK415" s="59" t="str">
        <f ca="1">IF(Contrato[[#This Row],[FECHA TERMINACIÓN ]]&lt;TODAY(), "Terminado",IF(ISNUMBER(Contrato[[#This Row],[Fecha Real de liquiidación ]]),"Liquidado",IF(Contrato[[#This Row],[FECHA TERMINACIÓN ]]&gt;=TODAY(),"En ejecución","")))</f>
        <v>Terminado</v>
      </c>
      <c r="AL415" s="60">
        <f>SUMIF([1]!COMPROMISOS_2024[[#All],[consecutivo]],Contrato[[#This Row],[RCP]],[1]!COMPROMISOS_2024[[#All],[Total pagado]])</f>
        <v>68342013</v>
      </c>
      <c r="AM415" s="61">
        <f>IFERROR(Contrato[[#This Row],[Pagos]]/Contrato[[#This Row],[VALOR CONTRATO]],0)</f>
        <v>0.95042118313772184</v>
      </c>
      <c r="AN415" s="104">
        <f>+Contrato[[#This Row],[VALOR CONTRATO]]-Contrato[[#This Row],[Pagos]]</f>
        <v>3565068</v>
      </c>
      <c r="AO415" s="54" t="str" cm="1">
        <f t="array" ref="AO415">_xlfn.XLOOKUP(Contrato[[#This Row],[DOCUMENTO ]],[1]!PERSONAL_ACTIVO_2024[[#All],[Documento identidad]],[1]!PERSONAL_ACTIVO_2024[[#All],[Mail ]],0,0)</f>
        <v>hcuervo@indeportesantioquia.gov.co</v>
      </c>
      <c r="AP415" s="54" t="str" cm="1">
        <f t="array" ref="AP415">_xlfn.XLOOKUP(Contrato[[#This Row],[DOCUMENTO]],[1]!PERSONAL_ACTIVO_2024[[#All],[Documento identidad]],[1]!PERSONAL_ACTIVO_2024[[#All],[Mail ]],0,0)</f>
        <v>erosas@indeportesantioquia.gov.co</v>
      </c>
      <c r="AQ415" s="54" cm="1">
        <f t="array" ref="AQ415">IF(ISBLANK(Contrato[[#This Row],[DEPENDENCIA ]]),0,IFERROR(_xlfn.XLOOKUP(Contrato[[#This Row],[DEPENDENCIA ]],[1]!PERSONAL_ACTIVO_2024[[#All],[Dependencia]],[1]!PERSONAL_ACTIVO_2024[[#All],[Mail ]],0,0),0))</f>
        <v>0</v>
      </c>
    </row>
    <row r="416" spans="1:43" s="54" customFormat="1" ht="34.5" customHeight="1" x14ac:dyDescent="0.25">
      <c r="A416" s="27">
        <v>664</v>
      </c>
      <c r="B416" s="26">
        <v>320</v>
      </c>
      <c r="C416" s="28" t="s">
        <v>1191</v>
      </c>
      <c r="D416" s="81" t="s">
        <v>132</v>
      </c>
      <c r="E416" s="64" t="s">
        <v>111</v>
      </c>
      <c r="F416" s="114" t="s">
        <v>142</v>
      </c>
      <c r="G416" s="146" t="s">
        <v>1192</v>
      </c>
      <c r="H416" s="130">
        <v>1128276230</v>
      </c>
      <c r="I416" s="147">
        <v>7690469</v>
      </c>
      <c r="J416" s="148">
        <v>63830893</v>
      </c>
      <c r="K416" s="54" t="s">
        <v>48</v>
      </c>
      <c r="L416" s="96" t="s">
        <v>246</v>
      </c>
      <c r="M416" s="97" t="s">
        <v>173</v>
      </c>
      <c r="N416" s="98" cm="1">
        <f t="array" ref="N416">_xlfn.XLOOKUP(Contrato[[#This Row],[SUPERVISOR TITULAR]],[1]!PERSONAL_ACTIVO_2024[[#All],[Nombre completo]],[1]!PERSONAL_ACTIVO_2024[[#All],[Documento identidad]],"",0)</f>
        <v>43816614</v>
      </c>
      <c r="O416" s="97" t="s">
        <v>174</v>
      </c>
      <c r="P416" s="99" cm="1">
        <f t="array" ref="P416">_xlfn.XLOOKUP(Contrato[[#This Row],[SUPERVISOR SUPLENTE ]],[1]!PERSONAL_ACTIVO_2024[[#All],[Nombre completo]],[1]!PERSONAL_ACTIVO_2024[[#All],[Documento identidad]],"",0)</f>
        <v>1035231869</v>
      </c>
      <c r="Q416" s="159">
        <v>432</v>
      </c>
      <c r="R416" s="42" t="str" cm="1">
        <f t="array" ref="R416">_xlfn.XLOOKUP(Contrato[[#This Row],[CDP]],[1]!DISPONIBILIDADES_2024[[#All],[consecutivo]],[1]!DISPONIBILIDADES_2024[[#All],[fecha_aprobacion]],"",0)</f>
        <v>15/04/2024 16:28</v>
      </c>
      <c r="S416" s="43">
        <f>SUMIF([1]!DISPONIBILIDADES_2024[[#All],[consecutivo]],Contrato[[#This Row],[CDP]],[1]!DISPONIBILIDADES_2024[[#All],[valor_total_rubro]])</f>
        <v>0</v>
      </c>
      <c r="T416" s="44" cm="1">
        <f t="array" ref="T416">_xlfn.XLOOKUP(Contrato[[#This Row],[CONTRATO]]&amp;Contrato[[#This Row],[CDP]],[1]!Corr_Contr_CDP[[#All],[CONTRATO-CDP]],[1]!Corr_Contr_CDP[[#All],[CRP]],_xlfn.XLOOKUP(Contrato[[#This Row],[CDP]],[1]!COMPROMISOS_2024[[#All],[disponibilidad]],[1]!COMPROMISOS_2024[[#All],[consecutivo]],"",0),0)</f>
        <v>3408</v>
      </c>
      <c r="U416" s="45" t="str" cm="1">
        <f t="array" ref="U416">+_xlfn.XLOOKUP(Contrato[[#This Row],[RCP]],[1]!COMPROMISOS_2024[[#All],[consecutivo]],[1]!COMPROMISOS_2024[[#All],[fecha_aprobacion]],"",0)</f>
        <v>23/04/2024 19:43</v>
      </c>
      <c r="V416" s="46">
        <f>SUMIF([1]!COMPROMISOS_2024[[#All],[consecutivo]],Contrato[[#This Row],[RCP]],[1]!COMPROMISOS_2024[[#All],[valor_total]])</f>
        <v>63830893</v>
      </c>
      <c r="W416" s="47">
        <v>45405</v>
      </c>
      <c r="X416" s="47" t="s">
        <v>379</v>
      </c>
      <c r="Y416" s="48">
        <v>45406</v>
      </c>
      <c r="Z416" s="49">
        <v>45656</v>
      </c>
      <c r="AA416" s="101" t="s">
        <v>1193</v>
      </c>
      <c r="AB416" s="91" t="s">
        <v>1194</v>
      </c>
      <c r="AC416" s="91"/>
      <c r="AD416" s="103">
        <v>202000004249</v>
      </c>
      <c r="AE416" s="54" t="s">
        <v>75</v>
      </c>
      <c r="AF416" s="55" t="str">
        <f>TEXT(LEFT(Contrato[[#This Row],[CONTRATO]],3),"0")</f>
        <v>320</v>
      </c>
      <c r="AG416" s="55" t="str">
        <f>IF(LEN(Contrato[[#This Row],[Contrato2]])=3,Contrato[[#This Row],[Contrato2]],TEXT(Contrato[[#This Row],[Contrato2]],"000"))</f>
        <v>320</v>
      </c>
      <c r="AH416" s="56">
        <f ca="1">IFERROR(_xlfn.DAYS(Contrato[[#This Row],[Fecha Proyectada liquidación]],TODAY())/30,"")</f>
        <v>2.1</v>
      </c>
      <c r="AI416" s="57">
        <f>+Contrato[[#This Row],[FECHA TERMINACIÓN ]]+120</f>
        <v>45776</v>
      </c>
      <c r="AK416" s="59" t="str">
        <f ca="1">IF(Contrato[[#This Row],[FECHA TERMINACIÓN ]]&lt;TODAY(), "Terminado",IF(ISNUMBER(Contrato[[#This Row],[Fecha Real de liquiidación ]]),"Liquidado",IF(Contrato[[#This Row],[FECHA TERMINACIÓN ]]&gt;=TODAY(),"En ejecución","")))</f>
        <v>Terminado</v>
      </c>
      <c r="AL416" s="60">
        <f>SUMIF([1]!COMPROMISOS_2024[[#All],[consecutivo]],Contrato[[#This Row],[RCP]],[1]!COMPROMISOS_2024[[#All],[Total pagado]])</f>
        <v>63318195</v>
      </c>
      <c r="AM416" s="61">
        <f>IFERROR(Contrato[[#This Row],[Pagos]]/Contrato[[#This Row],[VALOR CONTRATO]],0)</f>
        <v>0.99196787047926782</v>
      </c>
      <c r="AN416" s="104">
        <f>+Contrato[[#This Row],[VALOR CONTRATO]]-Contrato[[#This Row],[Pagos]]</f>
        <v>512698</v>
      </c>
      <c r="AO416" s="54" t="str" cm="1">
        <f t="array" ref="AO416">_xlfn.XLOOKUP(Contrato[[#This Row],[DOCUMENTO ]],[1]!PERSONAL_ACTIVO_2024[[#All],[Documento identidad]],[1]!PERSONAL_ACTIVO_2024[[#All],[Mail ]],0,0)</f>
        <v>mvelasquezr@indeportesantioquia.gov.co</v>
      </c>
      <c r="AP416" s="54" t="str" cm="1">
        <f t="array" ref="AP416">_xlfn.XLOOKUP(Contrato[[#This Row],[DOCUMENTO]],[1]!PERSONAL_ACTIVO_2024[[#All],[Documento identidad]],[1]!PERSONAL_ACTIVO_2024[[#All],[Mail ]],0,0)</f>
        <v>yondago24@hotmail.com</v>
      </c>
      <c r="AQ416" s="54" t="str" cm="1">
        <f t="array" ref="AQ416">IF(ISBLANK(Contrato[[#This Row],[DEPENDENCIA ]]),0,IFERROR(_xlfn.XLOOKUP(Contrato[[#This Row],[DEPENDENCIA ]],[1]!PERSONAL_ACTIVO_2024[[#All],[Dependencia]],[1]!PERSONAL_ACTIVO_2024[[#All],[Mail ]],0,0),0))</f>
        <v>fcardona@indeportesantioquia.gov.co</v>
      </c>
    </row>
    <row r="417" spans="1:43" s="54" customFormat="1" ht="34.5" customHeight="1" x14ac:dyDescent="0.25">
      <c r="A417" s="27">
        <v>663</v>
      </c>
      <c r="B417" s="26">
        <v>321</v>
      </c>
      <c r="C417" s="28" t="s">
        <v>1195</v>
      </c>
      <c r="D417" s="81" t="s">
        <v>132</v>
      </c>
      <c r="E417" s="64" t="s">
        <v>111</v>
      </c>
      <c r="F417" s="114" t="s">
        <v>142</v>
      </c>
      <c r="G417" s="146" t="s">
        <v>1196</v>
      </c>
      <c r="H417" s="130">
        <v>1017208914</v>
      </c>
      <c r="I417" s="147">
        <v>7690469</v>
      </c>
      <c r="J417" s="148">
        <v>63830893</v>
      </c>
      <c r="K417" s="54" t="s">
        <v>48</v>
      </c>
      <c r="L417" s="96" t="s">
        <v>246</v>
      </c>
      <c r="M417" s="97" t="s">
        <v>168</v>
      </c>
      <c r="N417" s="98" cm="1">
        <f t="array" ref="N417">_xlfn.XLOOKUP(Contrato[[#This Row],[SUPERVISOR TITULAR]],[1]!PERSONAL_ACTIVO_2024[[#All],[Nombre completo]],[1]!PERSONAL_ACTIVO_2024[[#All],[Documento identidad]],"",0)</f>
        <v>21509270</v>
      </c>
      <c r="O417" s="97" t="s">
        <v>169</v>
      </c>
      <c r="P417" s="99" cm="1">
        <f t="array" ref="P417">_xlfn.XLOOKUP(Contrato[[#This Row],[SUPERVISOR SUPLENTE ]],[1]!PERSONAL_ACTIVO_2024[[#All],[Nombre completo]],[1]!PERSONAL_ACTIVO_2024[[#All],[Documento identidad]],"",0)</f>
        <v>1152209809</v>
      </c>
      <c r="Q417" s="159">
        <v>429</v>
      </c>
      <c r="R417" s="42" t="str" cm="1">
        <f t="array" ref="R417">_xlfn.XLOOKUP(Contrato[[#This Row],[CDP]],[1]!DISPONIBILIDADES_2024[[#All],[consecutivo]],[1]!DISPONIBILIDADES_2024[[#All],[fecha_aprobacion]],"",0)</f>
        <v>15/04/2024 16:23</v>
      </c>
      <c r="S417" s="43">
        <f>SUMIF([1]!DISPONIBILIDADES_2024[[#All],[consecutivo]],Contrato[[#This Row],[CDP]],[1]!DISPONIBILIDADES_2024[[#All],[valor_total_rubro]])</f>
        <v>0</v>
      </c>
      <c r="T417" s="44" cm="1">
        <f t="array" ref="T417">_xlfn.XLOOKUP(Contrato[[#This Row],[CONTRATO]]&amp;Contrato[[#This Row],[CDP]],[1]!Corr_Contr_CDP[[#All],[CONTRATO-CDP]],[1]!Corr_Contr_CDP[[#All],[CRP]],_xlfn.XLOOKUP(Contrato[[#This Row],[CDP]],[1]!COMPROMISOS_2024[[#All],[disponibilidad]],[1]!COMPROMISOS_2024[[#All],[consecutivo]],"",0),0)</f>
        <v>3409</v>
      </c>
      <c r="U417" s="45" t="str" cm="1">
        <f t="array" ref="U417">+_xlfn.XLOOKUP(Contrato[[#This Row],[RCP]],[1]!COMPROMISOS_2024[[#All],[consecutivo]],[1]!COMPROMISOS_2024[[#All],[fecha_aprobacion]],"",0)</f>
        <v>23/04/2024 19:43</v>
      </c>
      <c r="V417" s="46">
        <f>SUMIF([1]!COMPROMISOS_2024[[#All],[consecutivo]],Contrato[[#This Row],[RCP]],[1]!COMPROMISOS_2024[[#All],[valor_total]])</f>
        <v>63830893</v>
      </c>
      <c r="W417" s="47">
        <v>45405</v>
      </c>
      <c r="X417" s="47" t="s">
        <v>379</v>
      </c>
      <c r="Y417" s="48">
        <v>45405</v>
      </c>
      <c r="Z417" s="49">
        <v>45656</v>
      </c>
      <c r="AA417" s="101" t="s">
        <v>1197</v>
      </c>
      <c r="AB417" s="91" t="s">
        <v>1194</v>
      </c>
      <c r="AC417" s="91"/>
      <c r="AD417" s="103">
        <v>202000004250</v>
      </c>
      <c r="AE417" s="54" t="s">
        <v>75</v>
      </c>
      <c r="AF417" s="55" t="str">
        <f>TEXT(LEFT(Contrato[[#This Row],[CONTRATO]],3),"0")</f>
        <v>321</v>
      </c>
      <c r="AG417" s="55" t="str">
        <f>IF(LEN(Contrato[[#This Row],[Contrato2]])=3,Contrato[[#This Row],[Contrato2]],TEXT(Contrato[[#This Row],[Contrato2]],"000"))</f>
        <v>321</v>
      </c>
      <c r="AH417" s="56">
        <f ca="1">IFERROR(_xlfn.DAYS(Contrato[[#This Row],[Fecha Proyectada liquidación]],TODAY())/30,"")</f>
        <v>2.1</v>
      </c>
      <c r="AI417" s="57">
        <f>+Contrato[[#This Row],[FECHA TERMINACIÓN ]]+120</f>
        <v>45776</v>
      </c>
      <c r="AK417" s="59" t="str">
        <f ca="1">IF(Contrato[[#This Row],[FECHA TERMINACIÓN ]]&lt;TODAY(), "Terminado",IF(ISNUMBER(Contrato[[#This Row],[Fecha Real de liquiidación ]]),"Liquidado",IF(Contrato[[#This Row],[FECHA TERMINACIÓN ]]&gt;=TODAY(),"En ejecución","")))</f>
        <v>Terminado</v>
      </c>
      <c r="AL417" s="60">
        <f>SUMIF([1]!COMPROMISOS_2024[[#All],[consecutivo]],Contrato[[#This Row],[RCP]],[1]!COMPROMISOS_2024[[#All],[Total pagado]])</f>
        <v>63574544</v>
      </c>
      <c r="AM417" s="61">
        <f>IFERROR(Contrato[[#This Row],[Pagos]]/Contrato[[#This Row],[VALOR CONTRATO]],0)</f>
        <v>0.99598393523963391</v>
      </c>
      <c r="AN417" s="104">
        <f>+Contrato[[#This Row],[VALOR CONTRATO]]-Contrato[[#This Row],[Pagos]]</f>
        <v>256349</v>
      </c>
      <c r="AO417" s="54" t="str" cm="1">
        <f t="array" ref="AO417">_xlfn.XLOOKUP(Contrato[[#This Row],[DOCUMENTO ]],[1]!PERSONAL_ACTIVO_2024[[#All],[Documento identidad]],[1]!PERSONAL_ACTIVO_2024[[#All],[Mail ]],0,0)</f>
        <v>gsanchez@indeportesantioquia.gov.co</v>
      </c>
      <c r="AP417" s="54" t="str" cm="1">
        <f t="array" ref="AP417">_xlfn.XLOOKUP(Contrato[[#This Row],[DOCUMENTO]],[1]!PERSONAL_ACTIVO_2024[[#All],[Documento identidad]],[1]!PERSONAL_ACTIVO_2024[[#All],[Mail ]],0,0)</f>
        <v>ahiguitae@indeportesantioquia.gov.co</v>
      </c>
      <c r="AQ417" s="54" t="str" cm="1">
        <f t="array" ref="AQ417">IF(ISBLANK(Contrato[[#This Row],[DEPENDENCIA ]]),0,IFERROR(_xlfn.XLOOKUP(Contrato[[#This Row],[DEPENDENCIA ]],[1]!PERSONAL_ACTIVO_2024[[#All],[Dependencia]],[1]!PERSONAL_ACTIVO_2024[[#All],[Mail ]],0,0),0))</f>
        <v>fcardona@indeportesantioquia.gov.co</v>
      </c>
    </row>
    <row r="418" spans="1:43" s="54" customFormat="1" ht="34.5" customHeight="1" x14ac:dyDescent="0.25">
      <c r="A418" s="27">
        <v>672</v>
      </c>
      <c r="B418" s="26">
        <v>322</v>
      </c>
      <c r="C418" s="28" t="s">
        <v>1198</v>
      </c>
      <c r="D418" s="81" t="s">
        <v>98</v>
      </c>
      <c r="E418" s="64" t="s">
        <v>111</v>
      </c>
      <c r="F418" s="114" t="s">
        <v>142</v>
      </c>
      <c r="G418" s="146" t="s">
        <v>1199</v>
      </c>
      <c r="H418" s="130">
        <v>98564999</v>
      </c>
      <c r="I418" s="147">
        <v>9346824</v>
      </c>
      <c r="J418" s="148">
        <v>77267078</v>
      </c>
      <c r="K418" s="69" t="s">
        <v>48</v>
      </c>
      <c r="L418" s="96" t="s">
        <v>1124</v>
      </c>
      <c r="M418" s="97" t="s">
        <v>102</v>
      </c>
      <c r="N418" s="98" cm="1">
        <f t="array" ref="N418">_xlfn.XLOOKUP(Contrato[[#This Row],[SUPERVISOR TITULAR]],[1]!PERSONAL_ACTIVO_2024[[#All],[Nombre completo]],[1]!PERSONAL_ACTIVO_2024[[#All],[Documento identidad]],"",0)</f>
        <v>43515795</v>
      </c>
      <c r="O418" s="97" t="s">
        <v>233</v>
      </c>
      <c r="P418" s="99" cm="1">
        <f t="array" ref="P418">_xlfn.XLOOKUP(Contrato[[#This Row],[SUPERVISOR SUPLENTE ]],[1]!PERSONAL_ACTIVO_2024[[#All],[Nombre completo]],[1]!PERSONAL_ACTIVO_2024[[#All],[Documento identidad]],"",0)</f>
        <v>98520651</v>
      </c>
      <c r="Q418" s="159">
        <v>441</v>
      </c>
      <c r="R418" s="42" t="str" cm="1">
        <f t="array" ref="R418">_xlfn.XLOOKUP(Contrato[[#This Row],[CDP]],[1]!DISPONIBILIDADES_2024[[#All],[consecutivo]],[1]!DISPONIBILIDADES_2024[[#All],[fecha_aprobacion]],"",0)</f>
        <v>17/04/2024 15:13</v>
      </c>
      <c r="S418" s="43">
        <f>SUMIF([1]!DISPONIBILIDADES_2024[[#All],[consecutivo]],Contrato[[#This Row],[CDP]],[1]!DISPONIBILIDADES_2024[[#All],[valor_total_rubro]])</f>
        <v>0</v>
      </c>
      <c r="T418" s="44" cm="1">
        <f t="array" ref="T418">_xlfn.XLOOKUP(Contrato[[#This Row],[CONTRATO]]&amp;Contrato[[#This Row],[CDP]],[1]!Corr_Contr_CDP[[#All],[CONTRATO-CDP]],[1]!Corr_Contr_CDP[[#All],[CRP]],_xlfn.XLOOKUP(Contrato[[#This Row],[CDP]],[1]!COMPROMISOS_2024[[#All],[disponibilidad]],[1]!COMPROMISOS_2024[[#All],[consecutivo]],"",0),0)</f>
        <v>3421</v>
      </c>
      <c r="U418" s="45" t="str" cm="1">
        <f t="array" ref="U418">+_xlfn.XLOOKUP(Contrato[[#This Row],[RCP]],[1]!COMPROMISOS_2024[[#All],[consecutivo]],[1]!COMPROMISOS_2024[[#All],[fecha_aprobacion]],"",0)</f>
        <v>29/04/2024 16:21</v>
      </c>
      <c r="V418" s="46">
        <f>SUMIF([1]!COMPROMISOS_2024[[#All],[consecutivo]],Contrato[[#This Row],[RCP]],[1]!COMPROMISOS_2024[[#All],[valor_total]])</f>
        <v>77267078</v>
      </c>
      <c r="W418" s="47">
        <v>45408</v>
      </c>
      <c r="X418" s="47" t="s">
        <v>379</v>
      </c>
      <c r="Y418" s="48">
        <v>45411</v>
      </c>
      <c r="Z418" s="49">
        <v>45656</v>
      </c>
      <c r="AA418" s="101" t="s">
        <v>1200</v>
      </c>
      <c r="AB418" s="91" t="s">
        <v>1201</v>
      </c>
      <c r="AC418" s="91"/>
      <c r="AD418" s="103">
        <v>202000004251</v>
      </c>
      <c r="AE418" s="54" t="s">
        <v>75</v>
      </c>
      <c r="AF418" s="55" t="str">
        <f>TEXT(LEFT(Contrato[[#This Row],[CONTRATO]],3),"0")</f>
        <v>322</v>
      </c>
      <c r="AG418" s="55" t="str">
        <f>IF(LEN(Contrato[[#This Row],[Contrato2]])=3,Contrato[[#This Row],[Contrato2]],TEXT(Contrato[[#This Row],[Contrato2]],"000"))</f>
        <v>322</v>
      </c>
      <c r="AH418" s="56">
        <f ca="1">IFERROR(_xlfn.DAYS(Contrato[[#This Row],[Fecha Proyectada liquidación]],TODAY())/30,"")</f>
        <v>2.1</v>
      </c>
      <c r="AI418" s="57">
        <f>+Contrato[[#This Row],[FECHA TERMINACIÓN ]]+120</f>
        <v>45776</v>
      </c>
      <c r="AK418" s="59" t="str">
        <f ca="1">IF(Contrato[[#This Row],[FECHA TERMINACIÓN ]]&lt;TODAY(), "Terminado",IF(ISNUMBER(Contrato[[#This Row],[Fecha Real de liquiidación ]]),"Liquidado",IF(Contrato[[#This Row],[FECHA TERMINACIÓN ]]&gt;=TODAY(),"En ejecución","")))</f>
        <v>Terminado</v>
      </c>
      <c r="AL418" s="60">
        <f>SUMIF([1]!COMPROMISOS_2024[[#All],[consecutivo]],Contrato[[#This Row],[RCP]],[1]!COMPROMISOS_2024[[#All],[Total pagado]])</f>
        <v>75397714</v>
      </c>
      <c r="AM418" s="61">
        <f>IFERROR(Contrato[[#This Row],[Pagos]]/Contrato[[#This Row],[VALOR CONTRATO]],0)</f>
        <v>0.975806461841355</v>
      </c>
      <c r="AN418" s="104">
        <f>+Contrato[[#This Row],[VALOR CONTRATO]]-Contrato[[#This Row],[Pagos]]</f>
        <v>1869364</v>
      </c>
      <c r="AO418" s="54" t="str" cm="1">
        <f t="array" ref="AO418">_xlfn.XLOOKUP(Contrato[[#This Row],[DOCUMENTO ]],[1]!PERSONAL_ACTIVO_2024[[#All],[Documento identidad]],[1]!PERSONAL_ACTIVO_2024[[#All],[Mail ]],0,0)</f>
        <v>erosas@indeportesantioquia.gov.co</v>
      </c>
      <c r="AP418" s="54" t="str" cm="1">
        <f t="array" ref="AP418">_xlfn.XLOOKUP(Contrato[[#This Row],[DOCUMENTO]],[1]!PERSONAL_ACTIVO_2024[[#All],[Documento identidad]],[1]!PERSONAL_ACTIVO_2024[[#All],[Mail ]],0,0)</f>
        <v>hcuervo@indeportesantioquia.gov.co</v>
      </c>
      <c r="AQ418" s="54" cm="1">
        <f t="array" ref="AQ418">IF(ISBLANK(Contrato[[#This Row],[DEPENDENCIA ]]),0,IFERROR(_xlfn.XLOOKUP(Contrato[[#This Row],[DEPENDENCIA ]],[1]!PERSONAL_ACTIVO_2024[[#All],[Dependencia]],[1]!PERSONAL_ACTIVO_2024[[#All],[Mail ]],0,0),0))</f>
        <v>0</v>
      </c>
    </row>
    <row r="419" spans="1:43" s="54" customFormat="1" ht="34.5" customHeight="1" x14ac:dyDescent="0.25">
      <c r="A419" s="27">
        <v>340</v>
      </c>
      <c r="B419" s="26">
        <v>323</v>
      </c>
      <c r="C419" s="28" t="s">
        <v>1077</v>
      </c>
      <c r="D419" s="81" t="s">
        <v>98</v>
      </c>
      <c r="E419" s="64" t="s">
        <v>111</v>
      </c>
      <c r="F419" s="114" t="s">
        <v>142</v>
      </c>
      <c r="G419" s="146" t="s">
        <v>1078</v>
      </c>
      <c r="H419" s="130">
        <v>1017222456</v>
      </c>
      <c r="I419" s="147">
        <v>6879081</v>
      </c>
      <c r="J419" s="148">
        <v>62032648</v>
      </c>
      <c r="K419" s="69" t="s">
        <v>1202</v>
      </c>
      <c r="L419" s="96" t="s">
        <v>906</v>
      </c>
      <c r="M419" s="97" t="s">
        <v>1092</v>
      </c>
      <c r="N419" s="98" cm="1">
        <f t="array" ref="N419">_xlfn.XLOOKUP(Contrato[[#This Row],[SUPERVISOR TITULAR]],[1]!PERSONAL_ACTIVO_2024[[#All],[Nombre completo]],[1]!PERSONAL_ACTIVO_2024[[#All],[Documento identidad]],"",0)</f>
        <v>32244709</v>
      </c>
      <c r="O419" s="97" t="s">
        <v>233</v>
      </c>
      <c r="P419" s="99" cm="1">
        <f t="array" ref="P419">_xlfn.XLOOKUP(Contrato[[#This Row],[SUPERVISOR SUPLENTE ]],[1]!PERSONAL_ACTIVO_2024[[#All],[Nombre completo]],[1]!PERSONAL_ACTIVO_2024[[#All],[Documento identidad]],"",0)</f>
        <v>98520651</v>
      </c>
      <c r="Q419" s="159">
        <v>439</v>
      </c>
      <c r="R419" s="42" t="str" cm="1">
        <f t="array" ref="R419">_xlfn.XLOOKUP(Contrato[[#This Row],[CDP]],[1]!DISPONIBILIDADES_2024[[#All],[consecutivo]],[1]!DISPONIBILIDADES_2024[[#All],[fecha_aprobacion]],"",0)</f>
        <v>16/04/2024 17:38</v>
      </c>
      <c r="S419" s="43">
        <f>SUMIF([1]!DISPONIBILIDADES_2024[[#All],[consecutivo]],Contrato[[#This Row],[CDP]],[1]!DISPONIBILIDADES_2024[[#All],[valor_total_rubro]])</f>
        <v>0</v>
      </c>
      <c r="T419" s="44" cm="1">
        <f t="array" ref="T419">_xlfn.XLOOKUP(Contrato[[#This Row],[CONTRATO]]&amp;Contrato[[#This Row],[CDP]],[1]!Corr_Contr_CDP[[#All],[CONTRATO-CDP]],[1]!Corr_Contr_CDP[[#All],[CRP]],_xlfn.XLOOKUP(Contrato[[#This Row],[CDP]],[1]!COMPROMISOS_2024[[#All],[disponibilidad]],[1]!COMPROMISOS_2024[[#All],[consecutivo]],"",0),0)</f>
        <v>3416</v>
      </c>
      <c r="U419" s="45" t="str" cm="1">
        <f t="array" ref="U419">+_xlfn.XLOOKUP(Contrato[[#This Row],[RCP]],[1]!COMPROMISOS_2024[[#All],[consecutivo]],[1]!COMPROMISOS_2024[[#All],[fecha_aprobacion]],"",0)</f>
        <v>25/04/2024 17:19</v>
      </c>
      <c r="V419" s="46">
        <f>SUMIF([1]!COMPROMISOS_2024[[#All],[consecutivo]],Contrato[[#This Row],[RCP]],[1]!COMPROMISOS_2024[[#All],[valor_total]])</f>
        <v>62032648</v>
      </c>
      <c r="W419" s="47">
        <v>45406</v>
      </c>
      <c r="X419" s="47" t="s">
        <v>379</v>
      </c>
      <c r="Y419" s="48">
        <v>45407</v>
      </c>
      <c r="Z419" s="49">
        <v>45651</v>
      </c>
      <c r="AA419" s="101" t="s">
        <v>1203</v>
      </c>
      <c r="AB419" s="91" t="s">
        <v>1030</v>
      </c>
      <c r="AC419" s="91"/>
      <c r="AD419" s="103">
        <v>202000004256</v>
      </c>
      <c r="AE419" s="54" t="s">
        <v>75</v>
      </c>
      <c r="AF419" s="55" t="str">
        <f>TEXT(LEFT(Contrato[[#This Row],[CONTRATO]],3),"0")</f>
        <v>323</v>
      </c>
      <c r="AG419" s="55" t="str">
        <f>IF(LEN(Contrato[[#This Row],[Contrato2]])=3,Contrato[[#This Row],[Contrato2]],TEXT(Contrato[[#This Row],[Contrato2]],"000"))</f>
        <v>323</v>
      </c>
      <c r="AH419" s="56">
        <f ca="1">IFERROR(_xlfn.DAYS(Contrato[[#This Row],[Fecha Proyectada liquidación]],TODAY())/30,"")</f>
        <v>1.9333333333333333</v>
      </c>
      <c r="AI419" s="57">
        <f>+Contrato[[#This Row],[FECHA TERMINACIÓN ]]+120</f>
        <v>45771</v>
      </c>
      <c r="AK419" s="59" t="str">
        <f ca="1">IF(Contrato[[#This Row],[FECHA TERMINACIÓN ]]&lt;TODAY(), "Terminado",IF(ISNUMBER(Contrato[[#This Row],[Fecha Real de liquiidación ]]),"Liquidado",IF(Contrato[[#This Row],[FECHA TERMINACIÓN ]]&gt;=TODAY(),"En ejecución","")))</f>
        <v>Terminado</v>
      </c>
      <c r="AL419" s="60">
        <f>SUMIF([1]!COMPROMISOS_2024[[#All],[consecutivo]],Contrato[[#This Row],[RCP]],[1]!COMPROMISOS_2024[[#All],[Total pagado]])</f>
        <v>55614048</v>
      </c>
      <c r="AM419" s="61">
        <f>IFERROR(Contrato[[#This Row],[Pagos]]/Contrato[[#This Row],[VALOR CONTRATO]],0)</f>
        <v>0.89652867954306903</v>
      </c>
      <c r="AN419" s="104">
        <f>+Contrato[[#This Row],[VALOR CONTRATO]]-Contrato[[#This Row],[Pagos]]</f>
        <v>6418600</v>
      </c>
      <c r="AO419" s="54" t="str" cm="1">
        <f t="array" ref="AO419">_xlfn.XLOOKUP(Contrato[[#This Row],[DOCUMENTO ]],[1]!PERSONAL_ACTIVO_2024[[#All],[Documento identidad]],[1]!PERSONAL_ACTIVO_2024[[#All],[Mail ]],0,0)</f>
        <v>lgiraldo@indeportesantioquia.gov.co</v>
      </c>
      <c r="AP419" s="54" t="str" cm="1">
        <f t="array" ref="AP419">_xlfn.XLOOKUP(Contrato[[#This Row],[DOCUMENTO]],[1]!PERSONAL_ACTIVO_2024[[#All],[Documento identidad]],[1]!PERSONAL_ACTIVO_2024[[#All],[Mail ]],0,0)</f>
        <v>hcuervo@indeportesantioquia.gov.co</v>
      </c>
      <c r="AQ419" s="54" cm="1">
        <f t="array" ref="AQ419">IF(ISBLANK(Contrato[[#This Row],[DEPENDENCIA ]]),0,IFERROR(_xlfn.XLOOKUP(Contrato[[#This Row],[DEPENDENCIA ]],[1]!PERSONAL_ACTIVO_2024[[#All],[Dependencia]],[1]!PERSONAL_ACTIVO_2024[[#All],[Mail ]],0,0),0))</f>
        <v>0</v>
      </c>
    </row>
    <row r="420" spans="1:43" s="54" customFormat="1" ht="34.5" customHeight="1" x14ac:dyDescent="0.25">
      <c r="A420" s="27">
        <v>662</v>
      </c>
      <c r="B420" s="26">
        <v>324</v>
      </c>
      <c r="C420" s="28" t="s">
        <v>1204</v>
      </c>
      <c r="D420" s="81" t="s">
        <v>44</v>
      </c>
      <c r="E420" s="64" t="s">
        <v>111</v>
      </c>
      <c r="F420" s="114" t="s">
        <v>142</v>
      </c>
      <c r="G420" s="264" t="s">
        <v>229</v>
      </c>
      <c r="H420" s="130">
        <v>42676131</v>
      </c>
      <c r="I420" s="147">
        <v>6879081</v>
      </c>
      <c r="J420" s="148">
        <v>55032648</v>
      </c>
      <c r="K420" s="69" t="s">
        <v>48</v>
      </c>
      <c r="L420" s="96" t="s">
        <v>1124</v>
      </c>
      <c r="M420" s="97" t="s">
        <v>213</v>
      </c>
      <c r="N420" s="98" cm="1">
        <f t="array" ref="N420">_xlfn.XLOOKUP(Contrato[[#This Row],[SUPERVISOR TITULAR]],[1]!PERSONAL_ACTIVO_2024[[#All],[Nombre completo]],[1]!PERSONAL_ACTIVO_2024[[#All],[Documento identidad]],"",0)</f>
        <v>98552967</v>
      </c>
      <c r="O420" s="97" t="s">
        <v>194</v>
      </c>
      <c r="P420" s="99" cm="1">
        <f t="array" ref="P420">_xlfn.XLOOKUP(Contrato[[#This Row],[SUPERVISOR SUPLENTE ]],[1]!PERSONAL_ACTIVO_2024[[#All],[Nombre completo]],[1]!PERSONAL_ACTIVO_2024[[#All],[Documento identidad]],"",0)</f>
        <v>43548204</v>
      </c>
      <c r="Q420" s="159">
        <v>423</v>
      </c>
      <c r="R420" s="42" t="str" cm="1">
        <f t="array" ref="R420">_xlfn.XLOOKUP(Contrato[[#This Row],[CDP]],[1]!DISPONIBILIDADES_2024[[#All],[consecutivo]],[1]!DISPONIBILIDADES_2024[[#All],[fecha_aprobacion]],"",0)</f>
        <v>12/04/2024 15:42</v>
      </c>
      <c r="S420" s="43">
        <f>SUMIF([1]!DISPONIBILIDADES_2024[[#All],[consecutivo]],Contrato[[#This Row],[CDP]],[1]!DISPONIBILIDADES_2024[[#All],[valor_total_rubro]])</f>
        <v>0</v>
      </c>
      <c r="T420" s="44" cm="1">
        <f t="array" ref="T420">_xlfn.XLOOKUP(Contrato[[#This Row],[CONTRATO]]&amp;Contrato[[#This Row],[CDP]],[1]!Corr_Contr_CDP[[#All],[CONTRATO-CDP]],[1]!Corr_Contr_CDP[[#All],[CRP]],_xlfn.XLOOKUP(Contrato[[#This Row],[CDP]],[1]!COMPROMISOS_2024[[#All],[disponibilidad]],[1]!COMPROMISOS_2024[[#All],[consecutivo]],"",0),0)</f>
        <v>3429</v>
      </c>
      <c r="U420" s="45" t="str" cm="1">
        <f t="array" ref="U420">+_xlfn.XLOOKUP(Contrato[[#This Row],[RCP]],[1]!COMPROMISOS_2024[[#All],[consecutivo]],[1]!COMPROMISOS_2024[[#All],[fecha_aprobacion]],"",0)</f>
        <v>30/04/2024 8:53</v>
      </c>
      <c r="V420" s="46">
        <f>SUMIF([1]!COMPROMISOS_2024[[#All],[consecutivo]],Contrato[[#This Row],[RCP]],[1]!COMPROMISOS_2024[[#All],[valor_total]])</f>
        <v>55032648</v>
      </c>
      <c r="W420" s="47">
        <v>45411</v>
      </c>
      <c r="X420" s="47" t="s">
        <v>379</v>
      </c>
      <c r="Y420" s="48">
        <v>45412</v>
      </c>
      <c r="Z420" s="49">
        <v>45657</v>
      </c>
      <c r="AA420" s="101" t="s">
        <v>1205</v>
      </c>
      <c r="AB420" s="91" t="s">
        <v>1030</v>
      </c>
      <c r="AC420" s="91"/>
      <c r="AD420" s="103">
        <v>202000004254</v>
      </c>
      <c r="AE420" s="54" t="s">
        <v>75</v>
      </c>
      <c r="AF420" s="55" t="str">
        <f>TEXT(LEFT(Contrato[[#This Row],[CONTRATO]],3),"0")</f>
        <v>324</v>
      </c>
      <c r="AG420" s="55" t="str">
        <f>IF(LEN(Contrato[[#This Row],[Contrato2]])=3,Contrato[[#This Row],[Contrato2]],TEXT(Contrato[[#This Row],[Contrato2]],"000"))</f>
        <v>324</v>
      </c>
      <c r="AH420" s="56">
        <f ca="1">IFERROR(_xlfn.DAYS(Contrato[[#This Row],[Fecha Proyectada liquidación]],TODAY())/30,"")</f>
        <v>2.1333333333333333</v>
      </c>
      <c r="AI420" s="57">
        <f>+Contrato[[#This Row],[FECHA TERMINACIÓN ]]+120</f>
        <v>45777</v>
      </c>
      <c r="AK420" s="59" t="str">
        <f ca="1">IF(Contrato[[#This Row],[FECHA TERMINACIÓN ]]&lt;TODAY(), "Terminado",IF(ISNUMBER(Contrato[[#This Row],[Fecha Real de liquiidación ]]),"Liquidado",IF(Contrato[[#This Row],[FECHA TERMINACIÓN ]]&gt;=TODAY(),"En ejecución","")))</f>
        <v>Terminado</v>
      </c>
      <c r="AL420" s="60">
        <f>SUMIF([1]!COMPROMISOS_2024[[#All],[consecutivo]],Contrato[[#This Row],[RCP]],[1]!COMPROMISOS_2024[[#All],[Total pagado]])</f>
        <v>55032648</v>
      </c>
      <c r="AM420" s="61">
        <f>IFERROR(Contrato[[#This Row],[Pagos]]/Contrato[[#This Row],[VALOR CONTRATO]],0)</f>
        <v>1</v>
      </c>
      <c r="AN420" s="104">
        <f>+Contrato[[#This Row],[VALOR CONTRATO]]-Contrato[[#This Row],[Pagos]]</f>
        <v>0</v>
      </c>
      <c r="AO420" s="54" t="str" cm="1">
        <f t="array" ref="AO420">_xlfn.XLOOKUP(Contrato[[#This Row],[DOCUMENTO ]],[1]!PERSONAL_ACTIVO_2024[[#All],[Documento identidad]],[1]!PERSONAL_ACTIVO_2024[[#All],[Mail ]],0,0)</f>
        <v>jpalacio@indeportesantioquia.gov.co</v>
      </c>
      <c r="AP420" s="54" t="str" cm="1">
        <f t="array" ref="AP420">_xlfn.XLOOKUP(Contrato[[#This Row],[DOCUMENTO]],[1]!PERSONAL_ACTIVO_2024[[#All],[Documento identidad]],[1]!PERSONAL_ACTIVO_2024[[#All],[Mail ]],0,0)</f>
        <v>cmedina@indeportesantioquia.gov.co</v>
      </c>
      <c r="AQ420" s="54" cm="1">
        <f t="array" ref="AQ420">IF(ISBLANK(Contrato[[#This Row],[DEPENDENCIA ]]),0,IFERROR(_xlfn.XLOOKUP(Contrato[[#This Row],[DEPENDENCIA ]],[1]!PERSONAL_ACTIVO_2024[[#All],[Dependencia]],[1]!PERSONAL_ACTIVO_2024[[#All],[Mail ]],0,0),0))</f>
        <v>0</v>
      </c>
    </row>
    <row r="421" spans="1:43" s="54" customFormat="1" ht="34.5" customHeight="1" x14ac:dyDescent="0.25">
      <c r="A421" s="27">
        <v>341</v>
      </c>
      <c r="B421" s="26">
        <v>325</v>
      </c>
      <c r="C421" s="28" t="s">
        <v>1049</v>
      </c>
      <c r="D421" s="81" t="s">
        <v>98</v>
      </c>
      <c r="E421" s="64" t="s">
        <v>111</v>
      </c>
      <c r="F421" s="114" t="s">
        <v>142</v>
      </c>
      <c r="G421" s="146" t="s">
        <v>1206</v>
      </c>
      <c r="H421" s="130">
        <v>1216971942</v>
      </c>
      <c r="I421" s="147">
        <v>6879081</v>
      </c>
      <c r="J421" s="148">
        <v>69851270</v>
      </c>
      <c r="K421" s="69" t="s">
        <v>1088</v>
      </c>
      <c r="L421" s="96" t="s">
        <v>906</v>
      </c>
      <c r="M421" s="97" t="s">
        <v>1089</v>
      </c>
      <c r="N421" s="98" t="str" cm="1">
        <f t="array" ref="N421">_xlfn.XLOOKUP(Contrato[[#This Row],[SUPERVISOR TITULAR]],[1]!PERSONAL_ACTIVO_2024[[#All],[Nombre completo]],[1]!PERSONAL_ACTIVO_2024[[#All],[Documento identidad]],"",0)</f>
        <v/>
      </c>
      <c r="O421" s="97" t="s">
        <v>233</v>
      </c>
      <c r="P421" s="99" cm="1">
        <f t="array" ref="P421">_xlfn.XLOOKUP(Contrato[[#This Row],[SUPERVISOR SUPLENTE ]],[1]!PERSONAL_ACTIVO_2024[[#All],[Nombre completo]],[1]!PERSONAL_ACTIVO_2024[[#All],[Documento identidad]],"",0)</f>
        <v>98520651</v>
      </c>
      <c r="Q421" s="159">
        <v>386</v>
      </c>
      <c r="R421" s="42" t="str" cm="1">
        <f t="array" ref="R421">_xlfn.XLOOKUP(Contrato[[#This Row],[CDP]],[1]!DISPONIBILIDADES_2024[[#All],[consecutivo]],[1]!DISPONIBILIDADES_2024[[#All],[fecha_aprobacion]],"",0)</f>
        <v>3/04/2024 16:24</v>
      </c>
      <c r="S421" s="43">
        <f>SUMIF([1]!DISPONIBILIDADES_2024[[#All],[consecutivo]],Contrato[[#This Row],[CDP]],[1]!DISPONIBILIDADES_2024[[#All],[valor_total_rubro]])</f>
        <v>0</v>
      </c>
      <c r="T421" s="44" cm="1">
        <f t="array" ref="T421">_xlfn.XLOOKUP(Contrato[[#This Row],[CONTRATO]]&amp;Contrato[[#This Row],[CDP]],[1]!Corr_Contr_CDP[[#All],[CONTRATO-CDP]],[1]!Corr_Contr_CDP[[#All],[CRP]],_xlfn.XLOOKUP(Contrato[[#This Row],[CDP]],[1]!COMPROMISOS_2024[[#All],[disponibilidad]],[1]!COMPROMISOS_2024[[#All],[consecutivo]],"",0),0)</f>
        <v>3544</v>
      </c>
      <c r="U421" s="45" t="str" cm="1">
        <f t="array" ref="U421">+_xlfn.XLOOKUP(Contrato[[#This Row],[RCP]],[1]!COMPROMISOS_2024[[#All],[consecutivo]],[1]!COMPROMISOS_2024[[#All],[fecha_aprobacion]],"",0)</f>
        <v>9/05/2024 15:49</v>
      </c>
      <c r="V421" s="46">
        <f>SUMIF([1]!COMPROMISOS_2024[[#All],[consecutivo]],Contrato[[#This Row],[RCP]],[1]!COMPROMISOS_2024[[#All],[valor_total]])</f>
        <v>69851270</v>
      </c>
      <c r="W421" s="47">
        <v>45420</v>
      </c>
      <c r="X421" s="47" t="s">
        <v>379</v>
      </c>
      <c r="Y421" s="48">
        <v>45421</v>
      </c>
      <c r="Z421" s="49">
        <v>45657</v>
      </c>
      <c r="AA421" s="123" t="s">
        <v>1207</v>
      </c>
      <c r="AB421" s="91" t="s">
        <v>698</v>
      </c>
      <c r="AC421" s="91"/>
      <c r="AD421" s="103">
        <v>202000004331</v>
      </c>
      <c r="AE421" s="54" t="s">
        <v>75</v>
      </c>
      <c r="AF421" s="55" t="str">
        <f>TEXT(LEFT(Contrato[[#This Row],[CONTRATO]],3),"0")</f>
        <v>325</v>
      </c>
      <c r="AG421" s="55" t="str">
        <f>IF(LEN(Contrato[[#This Row],[Contrato2]])=3,Contrato[[#This Row],[Contrato2]],TEXT(Contrato[[#This Row],[Contrato2]],"000"))</f>
        <v>325</v>
      </c>
      <c r="AH421" s="56">
        <f ca="1">IFERROR(_xlfn.DAYS(Contrato[[#This Row],[Fecha Proyectada liquidación]],TODAY())/30,"")</f>
        <v>2.1333333333333333</v>
      </c>
      <c r="AI421" s="57">
        <f>+Contrato[[#This Row],[FECHA TERMINACIÓN ]]+120</f>
        <v>45777</v>
      </c>
      <c r="AK421" s="59" t="str">
        <f ca="1">IF(Contrato[[#This Row],[FECHA TERMINACIÓN ]]&lt;TODAY(), "Terminado",IF(ISNUMBER(Contrato[[#This Row],[Fecha Real de liquiidación ]]),"Liquidado",IF(Contrato[[#This Row],[FECHA TERMINACIÓN ]]&gt;=TODAY(),"En ejecución","")))</f>
        <v>Terminado</v>
      </c>
      <c r="AL421" s="60">
        <f>SUMIF([1]!COMPROMISOS_2024[[#All],[consecutivo]],Contrato[[#This Row],[RCP]],[1]!COMPROMISOS_2024[[#All],[Total pagado]])</f>
        <v>53437626</v>
      </c>
      <c r="AM421" s="61">
        <f>IFERROR(Contrato[[#This Row],[Pagos]]/Contrato[[#This Row],[VALOR CONTRATO]],0)</f>
        <v>0.76502010629155348</v>
      </c>
      <c r="AN421" s="104">
        <f>+Contrato[[#This Row],[VALOR CONTRATO]]-Contrato[[#This Row],[Pagos]]</f>
        <v>16413644</v>
      </c>
      <c r="AO421" s="54" cm="1">
        <f t="array" ref="AO421">_xlfn.XLOOKUP(Contrato[[#This Row],[DOCUMENTO ]],[1]!PERSONAL_ACTIVO_2024[[#All],[Documento identidad]],[1]!PERSONAL_ACTIVO_2024[[#All],[Mail ]],0,0)</f>
        <v>0</v>
      </c>
      <c r="AP421" s="54" t="str" cm="1">
        <f t="array" ref="AP421">_xlfn.XLOOKUP(Contrato[[#This Row],[DOCUMENTO]],[1]!PERSONAL_ACTIVO_2024[[#All],[Documento identidad]],[1]!PERSONAL_ACTIVO_2024[[#All],[Mail ]],0,0)</f>
        <v>hcuervo@indeportesantioquia.gov.co</v>
      </c>
      <c r="AQ421" s="54" cm="1">
        <f t="array" ref="AQ421">IF(ISBLANK(Contrato[[#This Row],[DEPENDENCIA ]]),0,IFERROR(_xlfn.XLOOKUP(Contrato[[#This Row],[DEPENDENCIA ]],[1]!PERSONAL_ACTIVO_2024[[#All],[Dependencia]],[1]!PERSONAL_ACTIVO_2024[[#All],[Mail ]],0,0),0))</f>
        <v>0</v>
      </c>
    </row>
    <row r="422" spans="1:43" s="54" customFormat="1" ht="34.5" customHeight="1" x14ac:dyDescent="0.25">
      <c r="A422" s="27">
        <v>667</v>
      </c>
      <c r="B422" s="26">
        <v>326</v>
      </c>
      <c r="C422" s="28" t="s">
        <v>1208</v>
      </c>
      <c r="D422" s="81" t="s">
        <v>132</v>
      </c>
      <c r="E422" s="105" t="s">
        <v>111</v>
      </c>
      <c r="F422" s="114" t="s">
        <v>142</v>
      </c>
      <c r="G422" s="146" t="s">
        <v>1209</v>
      </c>
      <c r="H422" s="130">
        <v>1036966995</v>
      </c>
      <c r="I422" s="147">
        <v>6879081</v>
      </c>
      <c r="J422" s="148">
        <v>65160750</v>
      </c>
      <c r="K422" s="69" t="s">
        <v>845</v>
      </c>
      <c r="L422" s="96" t="s">
        <v>85</v>
      </c>
      <c r="M422" s="97" t="s">
        <v>169</v>
      </c>
      <c r="N422" s="98" cm="1">
        <f t="array" ref="N422">_xlfn.XLOOKUP(Contrato[[#This Row],[SUPERVISOR TITULAR]],[1]!PERSONAL_ACTIVO_2024[[#All],[Nombre completo]],[1]!PERSONAL_ACTIVO_2024[[#All],[Documento identidad]],"",0)</f>
        <v>1152209809</v>
      </c>
      <c r="O422" s="97" t="s">
        <v>168</v>
      </c>
      <c r="P422" s="99" cm="1">
        <f t="array" ref="P422">_xlfn.XLOOKUP(Contrato[[#This Row],[SUPERVISOR SUPLENTE ]],[1]!PERSONAL_ACTIVO_2024[[#All],[Nombre completo]],[1]!PERSONAL_ACTIVO_2024[[#All],[Documento identidad]],"",0)</f>
        <v>21509270</v>
      </c>
      <c r="Q422" s="159">
        <v>431</v>
      </c>
      <c r="R422" s="42" t="str" cm="1">
        <f t="array" ref="R422">_xlfn.XLOOKUP(Contrato[[#This Row],[CDP]],[1]!DISPONIBILIDADES_2024[[#All],[consecutivo]],[1]!DISPONIBILIDADES_2024[[#All],[fecha_aprobacion]],"",0)</f>
        <v>15/04/2024 16:26</v>
      </c>
      <c r="S422" s="43">
        <f>SUMIF([1]!DISPONIBILIDADES_2024[[#All],[consecutivo]],Contrato[[#This Row],[CDP]],[1]!DISPONIBILIDADES_2024[[#All],[valor_total_rubro]])</f>
        <v>0</v>
      </c>
      <c r="T422" s="44" cm="1">
        <f t="array" ref="T422">_xlfn.XLOOKUP(Contrato[[#This Row],[CONTRATO]]&amp;Contrato[[#This Row],[CDP]],[1]!Corr_Contr_CDP[[#All],[CONTRATO-CDP]],[1]!Corr_Contr_CDP[[#All],[CRP]],_xlfn.XLOOKUP(Contrato[[#This Row],[CDP]],[1]!COMPROMISOS_2024[[#All],[disponibilidad]],[1]!COMPROMISOS_2024[[#All],[consecutivo]],"",0),0)</f>
        <v>3545</v>
      </c>
      <c r="U422" s="45" t="str" cm="1">
        <f t="array" ref="U422">+_xlfn.XLOOKUP(Contrato[[#This Row],[RCP]],[1]!COMPROMISOS_2024[[#All],[consecutivo]],[1]!COMPROMISOS_2024[[#All],[fecha_aprobacion]],"",0)</f>
        <v>11/05/2024 6:42</v>
      </c>
      <c r="V422" s="46">
        <f>SUMIF([1]!COMPROMISOS_2024[[#All],[consecutivo]],Contrato[[#This Row],[RCP]],[1]!COMPROMISOS_2024[[#All],[valor_total]])</f>
        <v>65160750</v>
      </c>
      <c r="W422" s="47">
        <v>45422</v>
      </c>
      <c r="X422" s="47" t="s">
        <v>379</v>
      </c>
      <c r="Y422" s="48">
        <v>45427</v>
      </c>
      <c r="Z422" s="49">
        <v>45657</v>
      </c>
      <c r="AA422" s="123" t="s">
        <v>1210</v>
      </c>
      <c r="AB422" s="91" t="s">
        <v>1030</v>
      </c>
      <c r="AC422" s="91"/>
      <c r="AD422" s="103">
        <v>202000004332</v>
      </c>
      <c r="AE422" s="54" t="s">
        <v>75</v>
      </c>
      <c r="AF422" s="55" t="str">
        <f>TEXT(LEFT(Contrato[[#This Row],[CONTRATO]],3),"0")</f>
        <v>326</v>
      </c>
      <c r="AG422" s="55" t="str">
        <f>IF(LEN(Contrato[[#This Row],[Contrato2]])=3,Contrato[[#This Row],[Contrato2]],TEXT(Contrato[[#This Row],[Contrato2]],"000"))</f>
        <v>326</v>
      </c>
      <c r="AH422" s="56">
        <f ca="1">IFERROR(_xlfn.DAYS(Contrato[[#This Row],[Fecha Proyectada liquidación]],TODAY())/30,"")</f>
        <v>2.1333333333333333</v>
      </c>
      <c r="AI422" s="57">
        <f>+Contrato[[#This Row],[FECHA TERMINACIÓN ]]+120</f>
        <v>45777</v>
      </c>
      <c r="AK422" s="59" t="str">
        <f ca="1">IF(Contrato[[#This Row],[FECHA TERMINACIÓN ]]&lt;TODAY(), "Terminado",IF(ISNUMBER(Contrato[[#This Row],[Fecha Real de liquiidación ]]),"Liquidado",IF(Contrato[[#This Row],[FECHA TERMINACIÓN ]]&gt;=TODAY(),"En ejecución","")))</f>
        <v>Terminado</v>
      </c>
      <c r="AL422" s="60">
        <f>SUMIF([1]!COMPROMISOS_2024[[#All],[consecutivo]],Contrato[[#This Row],[RCP]],[1]!COMPROMISOS_2024[[#All],[Total pagado]])</f>
        <v>61346337</v>
      </c>
      <c r="AM422" s="61">
        <f>IFERROR(Contrato[[#This Row],[Pagos]]/Contrato[[#This Row],[VALOR CONTRATO]],0)</f>
        <v>0.94146149330693707</v>
      </c>
      <c r="AN422" s="104">
        <f>+Contrato[[#This Row],[VALOR CONTRATO]]-Contrato[[#This Row],[Pagos]]</f>
        <v>3814413</v>
      </c>
      <c r="AO422" s="54" t="str" cm="1">
        <f t="array" ref="AO422">_xlfn.XLOOKUP(Contrato[[#This Row],[DOCUMENTO ]],[1]!PERSONAL_ACTIVO_2024[[#All],[Documento identidad]],[1]!PERSONAL_ACTIVO_2024[[#All],[Mail ]],0,0)</f>
        <v>ahiguitae@indeportesantioquia.gov.co</v>
      </c>
      <c r="AP422" s="54" t="str" cm="1">
        <f t="array" ref="AP422">_xlfn.XLOOKUP(Contrato[[#This Row],[DOCUMENTO]],[1]!PERSONAL_ACTIVO_2024[[#All],[Documento identidad]],[1]!PERSONAL_ACTIVO_2024[[#All],[Mail ]],0,0)</f>
        <v>gsanchez@indeportesantioquia.gov.co</v>
      </c>
      <c r="AQ422" s="54" t="str" cm="1">
        <f t="array" ref="AQ422">IF(ISBLANK(Contrato[[#This Row],[DEPENDENCIA ]]),0,IFERROR(_xlfn.XLOOKUP(Contrato[[#This Row],[DEPENDENCIA ]],[1]!PERSONAL_ACTIVO_2024[[#All],[Dependencia]],[1]!PERSONAL_ACTIVO_2024[[#All],[Mail ]],0,0),0))</f>
        <v>fcardona@indeportesantioquia.gov.co</v>
      </c>
    </row>
    <row r="423" spans="1:43" s="54" customFormat="1" ht="34.5" customHeight="1" x14ac:dyDescent="0.25">
      <c r="A423" s="27">
        <v>104</v>
      </c>
      <c r="B423" s="26">
        <v>327</v>
      </c>
      <c r="C423" s="28" t="s">
        <v>1211</v>
      </c>
      <c r="D423" s="81" t="s">
        <v>123</v>
      </c>
      <c r="E423" s="105" t="s">
        <v>111</v>
      </c>
      <c r="F423" s="81" t="s">
        <v>920</v>
      </c>
      <c r="G423" s="146" t="s">
        <v>1212</v>
      </c>
      <c r="H423" s="130">
        <v>811028621</v>
      </c>
      <c r="I423" s="147" t="s">
        <v>48</v>
      </c>
      <c r="J423" s="148">
        <v>120000000</v>
      </c>
      <c r="K423" s="54" t="s">
        <v>48</v>
      </c>
      <c r="L423" s="96" t="s">
        <v>1124</v>
      </c>
      <c r="M423" s="97" t="s">
        <v>306</v>
      </c>
      <c r="N423" s="98" cm="1">
        <f t="array" ref="N423">_xlfn.XLOOKUP(Contrato[[#This Row],[SUPERVISOR TITULAR]],[1]!PERSONAL_ACTIVO_2024[[#All],[Nombre completo]],[1]!PERSONAL_ACTIVO_2024[[#All],[Documento identidad]],"",0)</f>
        <v>75075150</v>
      </c>
      <c r="O423" s="97" t="s">
        <v>125</v>
      </c>
      <c r="P423" s="99" t="str" cm="1">
        <f t="array" ref="P423">_xlfn.XLOOKUP(Contrato[[#This Row],[SUPERVISOR SUPLENTE ]],[1]!PERSONAL_ACTIVO_2024[[#All],[Nombre completo]],[1]!PERSONAL_ACTIVO_2024[[#All],[Documento identidad]],"",0)</f>
        <v/>
      </c>
      <c r="Q423" s="159">
        <v>447</v>
      </c>
      <c r="R423" s="42" t="str" cm="1">
        <f t="array" ref="R423">_xlfn.XLOOKUP(Contrato[[#This Row],[CDP]],[1]!DISPONIBILIDADES_2024[[#All],[consecutivo]],[1]!DISPONIBILIDADES_2024[[#All],[fecha_aprobacion]],"",0)</f>
        <v>17/04/2024 16:58</v>
      </c>
      <c r="S423" s="43">
        <f>SUMIF([1]!DISPONIBILIDADES_2024[[#All],[consecutivo]],Contrato[[#This Row],[CDP]],[1]!DISPONIBILIDADES_2024[[#All],[valor_total_rubro]])</f>
        <v>0</v>
      </c>
      <c r="T423" s="44" cm="1">
        <f t="array" ref="T423">_xlfn.XLOOKUP(Contrato[[#This Row],[CONTRATO]]&amp;Contrato[[#This Row],[CDP]],[1]!Corr_Contr_CDP[[#All],[CONTRATO-CDP]],[1]!Corr_Contr_CDP[[#All],[CRP]],_xlfn.XLOOKUP(Contrato[[#This Row],[CDP]],[1]!COMPROMISOS_2024[[#All],[disponibilidad]],[1]!COMPROMISOS_2024[[#All],[consecutivo]],"",0),0)</f>
        <v>3524</v>
      </c>
      <c r="U423" s="45" t="str" cm="1">
        <f t="array" ref="U423">+_xlfn.XLOOKUP(Contrato[[#This Row],[RCP]],[1]!COMPROMISOS_2024[[#All],[consecutivo]],[1]!COMPROMISOS_2024[[#All],[fecha_aprobacion]],"",0)</f>
        <v>8/05/2024 8:19</v>
      </c>
      <c r="V423" s="46">
        <f>SUMIF([1]!COMPROMISOS_2024[[#All],[consecutivo]],Contrato[[#This Row],[RCP]],[1]!COMPROMISOS_2024[[#All],[valor_total]])</f>
        <v>120000000</v>
      </c>
      <c r="W423" s="47">
        <v>45419</v>
      </c>
      <c r="X423" s="47" t="s">
        <v>379</v>
      </c>
      <c r="Y423" s="48">
        <v>45450</v>
      </c>
      <c r="Z423" s="49">
        <v>45656</v>
      </c>
      <c r="AA423" s="123" t="s">
        <v>1213</v>
      </c>
      <c r="AB423" s="91" t="s">
        <v>1030</v>
      </c>
      <c r="AC423" s="91"/>
      <c r="AD423" s="103">
        <v>202000004455</v>
      </c>
      <c r="AE423" s="54" t="s">
        <v>75</v>
      </c>
      <c r="AF423" s="55" t="str">
        <f>TEXT(LEFT(Contrato[[#This Row],[CONTRATO]],3),"0")</f>
        <v>327</v>
      </c>
      <c r="AG423" s="55" t="str">
        <f>IF(LEN(Contrato[[#This Row],[Contrato2]])=3,Contrato[[#This Row],[Contrato2]],TEXT(Contrato[[#This Row],[Contrato2]],"000"))</f>
        <v>327</v>
      </c>
      <c r="AH423" s="56">
        <f ca="1">IFERROR(_xlfn.DAYS(Contrato[[#This Row],[Fecha Proyectada liquidación]],TODAY())/30,"")</f>
        <v>2.1</v>
      </c>
      <c r="AI423" s="57">
        <f>+Contrato[[#This Row],[FECHA TERMINACIÓN ]]+120</f>
        <v>45776</v>
      </c>
      <c r="AK423" s="59" t="str">
        <f ca="1">IF(Contrato[[#This Row],[FECHA TERMINACIÓN ]]&lt;TODAY(), "Terminado",IF(ISNUMBER(Contrato[[#This Row],[Fecha Real de liquiidación ]]),"Liquidado",IF(Contrato[[#This Row],[FECHA TERMINACIÓN ]]&gt;=TODAY(),"En ejecución","")))</f>
        <v>Terminado</v>
      </c>
      <c r="AL423" s="60">
        <f>SUMIF([1]!COMPROMISOS_2024[[#All],[consecutivo]],Contrato[[#This Row],[RCP]],[1]!COMPROMISOS_2024[[#All],[Total pagado]])</f>
        <v>117722340</v>
      </c>
      <c r="AM423" s="61">
        <f>IFERROR(Contrato[[#This Row],[Pagos]]/Contrato[[#This Row],[VALOR CONTRATO]],0)</f>
        <v>0.98101950000000004</v>
      </c>
      <c r="AN423" s="104">
        <f>+Contrato[[#This Row],[VALOR CONTRATO]]-Contrato[[#This Row],[Pagos]]</f>
        <v>2277660</v>
      </c>
      <c r="AO423" s="54" t="str" cm="1">
        <f t="array" ref="AO423">_xlfn.XLOOKUP(Contrato[[#This Row],[DOCUMENTO ]],[1]!PERSONAL_ACTIVO_2024[[#All],[Documento identidad]],[1]!PERSONAL_ACTIVO_2024[[#All],[Mail ]],0,0)</f>
        <v>anavarro@indeportesantioquia.gov.co</v>
      </c>
      <c r="AP423" s="54" cm="1">
        <f t="array" ref="AP423">_xlfn.XLOOKUP(Contrato[[#This Row],[DOCUMENTO]],[1]!PERSONAL_ACTIVO_2024[[#All],[Documento identidad]],[1]!PERSONAL_ACTIVO_2024[[#All],[Mail ]],0,0)</f>
        <v>0</v>
      </c>
      <c r="AQ423" s="54" cm="1">
        <f t="array" ref="AQ423">IF(ISBLANK(Contrato[[#This Row],[DEPENDENCIA ]]),0,IFERROR(_xlfn.XLOOKUP(Contrato[[#This Row],[DEPENDENCIA ]],[1]!PERSONAL_ACTIVO_2024[[#All],[Dependencia]],[1]!PERSONAL_ACTIVO_2024[[#All],[Mail ]],0,0),0))</f>
        <v>0</v>
      </c>
    </row>
    <row r="424" spans="1:43" s="54" customFormat="1" ht="34.5" customHeight="1" x14ac:dyDescent="0.25">
      <c r="A424" s="54">
        <v>1244</v>
      </c>
      <c r="B424" s="26">
        <v>327</v>
      </c>
      <c r="C424" s="28" t="s">
        <v>1214</v>
      </c>
      <c r="D424" s="81" t="s">
        <v>123</v>
      </c>
      <c r="E424" s="105" t="s">
        <v>117</v>
      </c>
      <c r="F424" s="81" t="s">
        <v>920</v>
      </c>
      <c r="G424" s="146" t="s">
        <v>1212</v>
      </c>
      <c r="H424" s="130">
        <v>811028621</v>
      </c>
      <c r="I424" s="147" t="s">
        <v>48</v>
      </c>
      <c r="J424" s="148">
        <v>40000000</v>
      </c>
      <c r="K424" s="54" t="s">
        <v>48</v>
      </c>
      <c r="L424" s="96" t="s">
        <v>1019</v>
      </c>
      <c r="M424" s="97" t="s">
        <v>306</v>
      </c>
      <c r="N424" s="98" cm="1">
        <f t="array" ref="N424">_xlfn.XLOOKUP(Contrato[[#This Row],[SUPERVISOR TITULAR]],[1]!PERSONAL_ACTIVO_2024[[#All],[Nombre completo]],[1]!PERSONAL_ACTIVO_2024[[#All],[Documento identidad]],"",0)</f>
        <v>75075150</v>
      </c>
      <c r="O424" s="97" t="s">
        <v>125</v>
      </c>
      <c r="P424" s="99" t="str" cm="1">
        <f t="array" ref="P424">_xlfn.XLOOKUP(Contrato[[#This Row],[SUPERVISOR SUPLENTE ]],[1]!PERSONAL_ACTIVO_2024[[#All],[Nombre completo]],[1]!PERSONAL_ACTIVO_2024[[#All],[Documento identidad]],"",0)</f>
        <v/>
      </c>
      <c r="Q424" s="159">
        <v>1071</v>
      </c>
      <c r="R424" s="42" t="str" cm="1">
        <f t="array" ref="R424">_xlfn.XLOOKUP(Contrato[[#This Row],[CDP]],[1]!DISPONIBILIDADES_2024[[#All],[consecutivo]],[1]!DISPONIBILIDADES_2024[[#All],[fecha_aprobacion]],"",0)</f>
        <v>18/10/2024 16:19</v>
      </c>
      <c r="S424" s="43">
        <f>SUMIF([1]!DISPONIBILIDADES_2024[[#All],[consecutivo]],Contrato[[#This Row],[CDP]],[1]!DISPONIBILIDADES_2024[[#All],[valor_total_rubro]])</f>
        <v>0</v>
      </c>
      <c r="T424" s="44" cm="1">
        <f t="array" ref="T424">_xlfn.XLOOKUP(Contrato[[#This Row],[CONTRATO]]&amp;Contrato[[#This Row],[CDP]],[1]!Corr_Contr_CDP[[#All],[CONTRATO-CDP]],[1]!Corr_Contr_CDP[[#All],[CRP]],_xlfn.XLOOKUP(Contrato[[#This Row],[CDP]],[1]!COMPROMISOS_2024[[#All],[disponibilidad]],[1]!COMPROMISOS_2024[[#All],[consecutivo]],"",0),0)</f>
        <v>11139</v>
      </c>
      <c r="U424" s="45" t="str" cm="1">
        <f t="array" ref="U424">+_xlfn.XLOOKUP(Contrato[[#This Row],[RCP]],[1]!COMPROMISOS_2024[[#All],[consecutivo]],[1]!COMPROMISOS_2024[[#All],[fecha_aprobacion]],"",0)</f>
        <v>29/10/2024 15:33</v>
      </c>
      <c r="V424" s="46">
        <f>SUMIF([1]!COMPROMISOS_2024[[#All],[consecutivo]],Contrato[[#This Row],[RCP]],[1]!COMPROMISOS_2024[[#All],[valor_total]])</f>
        <v>40000000</v>
      </c>
      <c r="W424" s="47">
        <v>45590</v>
      </c>
      <c r="X424" s="47">
        <v>45606</v>
      </c>
      <c r="Y424" s="48">
        <v>45450</v>
      </c>
      <c r="Z424" s="49">
        <v>45656</v>
      </c>
      <c r="AA424" s="123"/>
      <c r="AB424" s="91" t="s">
        <v>48</v>
      </c>
      <c r="AC424" s="30"/>
      <c r="AD424" s="103"/>
      <c r="AF424" s="55" t="str">
        <f>TEXT(LEFT(Contrato[[#This Row],[CONTRATO]],3),"0")</f>
        <v>327</v>
      </c>
      <c r="AG424" s="55" t="str">
        <f>IF(LEN(Contrato[[#This Row],[Contrato2]])=3,Contrato[[#This Row],[Contrato2]],TEXT(Contrato[[#This Row],[Contrato2]],"000"))</f>
        <v>327</v>
      </c>
      <c r="AH424" s="56">
        <f ca="1">IFERROR(_xlfn.DAYS(Contrato[[#This Row],[Fecha Proyectada liquidación]],TODAY())/30,"")</f>
        <v>2.1</v>
      </c>
      <c r="AI424" s="57">
        <f>+Contrato[[#This Row],[FECHA TERMINACIÓN ]]+120</f>
        <v>45776</v>
      </c>
      <c r="AK424" s="59" t="str">
        <f ca="1">IF(Contrato[[#This Row],[FECHA TERMINACIÓN ]]&lt;TODAY(), "Terminado",IF(ISNUMBER(Contrato[[#This Row],[Fecha Real de liquiidación ]]),"Liquidado",IF(Contrato[[#This Row],[FECHA TERMINACIÓN ]]&gt;=TODAY(),"En ejecución","")))</f>
        <v>Terminado</v>
      </c>
      <c r="AL424" s="60">
        <f>SUMIF([1]!COMPROMISOS_2024[[#All],[consecutivo]],Contrato[[#This Row],[RCP]],[1]!COMPROMISOS_2024[[#All],[Total pagado]])</f>
        <v>39999524</v>
      </c>
      <c r="AM424" s="61">
        <f>IFERROR(Contrato[[#This Row],[Pagos]]/Contrato[[#This Row],[VALOR CONTRATO]],0)</f>
        <v>0.99998810000000005</v>
      </c>
      <c r="AN424" s="104">
        <f>+Contrato[[#This Row],[VALOR CONTRATO]]-Contrato[[#This Row],[Pagos]]</f>
        <v>476</v>
      </c>
      <c r="AO424" s="54" t="str" cm="1">
        <f t="array" ref="AO424">_xlfn.XLOOKUP(Contrato[[#This Row],[DOCUMENTO ]],[1]!PERSONAL_ACTIVO_2024[[#All],[Documento identidad]],[1]!PERSONAL_ACTIVO_2024[[#All],[Mail ]],0,0)</f>
        <v>anavarro@indeportesantioquia.gov.co</v>
      </c>
      <c r="AP424" s="54" cm="1">
        <f t="array" ref="AP424">_xlfn.XLOOKUP(Contrato[[#This Row],[DOCUMENTO]],[1]!PERSONAL_ACTIVO_2024[[#All],[Documento identidad]],[1]!PERSONAL_ACTIVO_2024[[#All],[Mail ]],0,0)</f>
        <v>0</v>
      </c>
      <c r="AQ424" s="54" cm="1">
        <f t="array" ref="AQ424">IF(ISBLANK(Contrato[[#This Row],[DEPENDENCIA ]]),0,IFERROR(_xlfn.XLOOKUP(Contrato[[#This Row],[DEPENDENCIA ]],[1]!PERSONAL_ACTIVO_2024[[#All],[Dependencia]],[1]!PERSONAL_ACTIVO_2024[[#All],[Mail ]],0,0),0))</f>
        <v>0</v>
      </c>
    </row>
    <row r="425" spans="1:43" s="54" customFormat="1" ht="34.5" customHeight="1" x14ac:dyDescent="0.25">
      <c r="A425" s="27">
        <v>629</v>
      </c>
      <c r="B425" s="26">
        <v>328</v>
      </c>
      <c r="C425" s="28" t="s">
        <v>1215</v>
      </c>
      <c r="D425" s="81" t="s">
        <v>239</v>
      </c>
      <c r="E425" s="105" t="s">
        <v>111</v>
      </c>
      <c r="F425" s="114" t="s">
        <v>142</v>
      </c>
      <c r="G425" s="146" t="s">
        <v>1216</v>
      </c>
      <c r="H425" s="130">
        <v>1039472270</v>
      </c>
      <c r="I425" s="147">
        <v>4171510</v>
      </c>
      <c r="J425" s="148">
        <v>12514530</v>
      </c>
      <c r="K425" s="69" t="s">
        <v>48</v>
      </c>
      <c r="L425" s="96" t="s">
        <v>85</v>
      </c>
      <c r="M425" s="97" t="s">
        <v>241</v>
      </c>
      <c r="N425" s="98" t="str" cm="1">
        <f t="array" ref="N425">_xlfn.XLOOKUP(Contrato[[#This Row],[SUPERVISOR TITULAR]],[1]!PERSONAL_ACTIVO_2024[[#All],[Nombre completo]],[1]!PERSONAL_ACTIVO_2024[[#All],[Documento identidad]],"",0)</f>
        <v/>
      </c>
      <c r="O425" s="97" t="s">
        <v>1217</v>
      </c>
      <c r="P425" s="99" cm="1">
        <f t="array" ref="P425">_xlfn.XLOOKUP(Contrato[[#This Row],[SUPERVISOR SUPLENTE ]],[1]!PERSONAL_ACTIVO_2024[[#All],[Nombre completo]],[1]!PERSONAL_ACTIVO_2024[[#All],[Documento identidad]],"",0)</f>
        <v>71364469</v>
      </c>
      <c r="Q425" s="159">
        <v>422</v>
      </c>
      <c r="R425" s="42" t="str" cm="1">
        <f t="array" ref="R425">_xlfn.XLOOKUP(Contrato[[#This Row],[CDP]],[1]!DISPONIBILIDADES_2024[[#All],[consecutivo]],[1]!DISPONIBILIDADES_2024[[#All],[fecha_aprobacion]],"",0)</f>
        <v>12/04/2024 15:41</v>
      </c>
      <c r="S425" s="43">
        <f>SUMIF([1]!DISPONIBILIDADES_2024[[#All],[consecutivo]],Contrato[[#This Row],[CDP]],[1]!DISPONIBILIDADES_2024[[#All],[valor_total_rubro]])</f>
        <v>0</v>
      </c>
      <c r="T425" s="44" cm="1">
        <f t="array" ref="T425">_xlfn.XLOOKUP(Contrato[[#This Row],[CONTRATO]]&amp;Contrato[[#This Row],[CDP]],[1]!Corr_Contr_CDP[[#All],[CONTRATO-CDP]],[1]!Corr_Contr_CDP[[#All],[CRP]],_xlfn.XLOOKUP(Contrato[[#This Row],[CDP]],[1]!COMPROMISOS_2024[[#All],[disponibilidad]],[1]!COMPROMISOS_2024[[#All],[consecutivo]],"",0),0)</f>
        <v>3525</v>
      </c>
      <c r="U425" s="45" t="str" cm="1">
        <f t="array" ref="U425">+_xlfn.XLOOKUP(Contrato[[#This Row],[RCP]],[1]!COMPROMISOS_2024[[#All],[consecutivo]],[1]!COMPROMISOS_2024[[#All],[fecha_aprobacion]],"",0)</f>
        <v>8/05/2024 8:56</v>
      </c>
      <c r="V425" s="46">
        <f>SUMIF([1]!COMPROMISOS_2024[[#All],[consecutivo]],Contrato[[#This Row],[RCP]],[1]!COMPROMISOS_2024[[#All],[valor_total]])</f>
        <v>12514530</v>
      </c>
      <c r="W425" s="47">
        <v>45419</v>
      </c>
      <c r="X425" s="47" t="s">
        <v>379</v>
      </c>
      <c r="Y425" s="48">
        <v>45420</v>
      </c>
      <c r="Z425" s="49">
        <v>45511</v>
      </c>
      <c r="AA425" s="123" t="s">
        <v>1218</v>
      </c>
      <c r="AB425" s="91" t="s">
        <v>148</v>
      </c>
      <c r="AC425" s="91"/>
      <c r="AD425" s="103">
        <v>202000004333</v>
      </c>
      <c r="AE425" s="54" t="s">
        <v>75</v>
      </c>
      <c r="AF425" s="55" t="str">
        <f>TEXT(LEFT(Contrato[[#This Row],[CONTRATO]],3),"0")</f>
        <v>328</v>
      </c>
      <c r="AG425" s="55" t="str">
        <f>IF(LEN(Contrato[[#This Row],[Contrato2]])=3,Contrato[[#This Row],[Contrato2]],TEXT(Contrato[[#This Row],[Contrato2]],"000"))</f>
        <v>328</v>
      </c>
      <c r="AH425" s="56">
        <f ca="1">IFERROR(_xlfn.DAYS(Contrato[[#This Row],[Fecha Proyectada liquidación]],TODAY())/30,"")</f>
        <v>-2.7333333333333334</v>
      </c>
      <c r="AI425" s="57">
        <f>+Contrato[[#This Row],[FECHA TERMINACIÓN ]]+120</f>
        <v>45631</v>
      </c>
      <c r="AK425" s="59" t="str">
        <f ca="1">IF(Contrato[[#This Row],[FECHA TERMINACIÓN ]]&lt;TODAY(), "Terminado",IF(ISNUMBER(Contrato[[#This Row],[Fecha Real de liquiidación ]]),"Liquidado",IF(Contrato[[#This Row],[FECHA TERMINACIÓN ]]&gt;=TODAY(),"En ejecución","")))</f>
        <v>Terminado</v>
      </c>
      <c r="AL425" s="60">
        <f>SUMIF([1]!COMPROMISOS_2024[[#All],[consecutivo]],Contrato[[#This Row],[RCP]],[1]!COMPROMISOS_2024[[#All],[Total pagado]])</f>
        <v>12514530</v>
      </c>
      <c r="AM425" s="61">
        <f>IFERROR(Contrato[[#This Row],[Pagos]]/Contrato[[#This Row],[VALOR CONTRATO]],0)</f>
        <v>1</v>
      </c>
      <c r="AN425" s="104">
        <f>+Contrato[[#This Row],[VALOR CONTRATO]]-Contrato[[#This Row],[Pagos]]</f>
        <v>0</v>
      </c>
      <c r="AO425" s="54" cm="1">
        <f t="array" ref="AO425">_xlfn.XLOOKUP(Contrato[[#This Row],[DOCUMENTO ]],[1]!PERSONAL_ACTIVO_2024[[#All],[Documento identidad]],[1]!PERSONAL_ACTIVO_2024[[#All],[Mail ]],0,0)</f>
        <v>0</v>
      </c>
      <c r="AP425" s="54" t="str" cm="1">
        <f t="array" ref="AP425">_xlfn.XLOOKUP(Contrato[[#This Row],[DOCUMENTO]],[1]!PERSONAL_ACTIVO_2024[[#All],[Documento identidad]],[1]!PERSONAL_ACTIVO_2024[[#All],[Mail ]],0,0)</f>
        <v>eosorio@indeportesantioquia.gov.co</v>
      </c>
      <c r="AQ425" s="54" t="str" cm="1">
        <f t="array" ref="AQ425">IF(ISBLANK(Contrato[[#This Row],[DEPENDENCIA ]]),0,IFERROR(_xlfn.XLOOKUP(Contrato[[#This Row],[DEPENDENCIA ]],[1]!PERSONAL_ACTIVO_2024[[#All],[Dependencia]],[1]!PERSONAL_ACTIVO_2024[[#All],[Mail ]],0,0),0))</f>
        <v>ocardona@indeportesantioquia.gov.co</v>
      </c>
    </row>
    <row r="426" spans="1:43" s="54" customFormat="1" ht="34.5" customHeight="1" x14ac:dyDescent="0.25">
      <c r="A426" s="27">
        <v>668</v>
      </c>
      <c r="B426" s="26">
        <v>329</v>
      </c>
      <c r="C426" s="28" t="s">
        <v>1219</v>
      </c>
      <c r="D426" s="81" t="s">
        <v>132</v>
      </c>
      <c r="E426" s="105" t="s">
        <v>111</v>
      </c>
      <c r="F426" s="114" t="s">
        <v>142</v>
      </c>
      <c r="G426" s="146" t="s">
        <v>1220</v>
      </c>
      <c r="H426" s="130">
        <v>98606974</v>
      </c>
      <c r="I426" s="94">
        <v>6879081</v>
      </c>
      <c r="J426" s="95">
        <v>64803345</v>
      </c>
      <c r="K426" s="69" t="s">
        <v>771</v>
      </c>
      <c r="L426" s="96" t="s">
        <v>85</v>
      </c>
      <c r="M426" s="97" t="s">
        <v>667</v>
      </c>
      <c r="N426" s="98" cm="1">
        <f t="array" ref="N426">_xlfn.XLOOKUP(Contrato[[#This Row],[SUPERVISOR TITULAR]],[1]!PERSONAL_ACTIVO_2024[[#All],[Nombre completo]],[1]!PERSONAL_ACTIVO_2024[[#All],[Documento identidad]],"",0)</f>
        <v>96359710</v>
      </c>
      <c r="O426" s="97" t="s">
        <v>838</v>
      </c>
      <c r="P426" s="99" t="str" cm="1">
        <f t="array" ref="P426">_xlfn.XLOOKUP(Contrato[[#This Row],[SUPERVISOR SUPLENTE ]],[1]!PERSONAL_ACTIVO_2024[[#All],[Nombre completo]],[1]!PERSONAL_ACTIVO_2024[[#All],[Documento identidad]],"",0)</f>
        <v/>
      </c>
      <c r="Q426" s="159">
        <v>428</v>
      </c>
      <c r="R426" s="42" t="str" cm="1">
        <f t="array" ref="R426">_xlfn.XLOOKUP(Contrato[[#This Row],[CDP]],[1]!DISPONIBILIDADES_2024[[#All],[consecutivo]],[1]!DISPONIBILIDADES_2024[[#All],[fecha_aprobacion]],"",0)</f>
        <v>15/04/2024 16:12</v>
      </c>
      <c r="S426" s="43">
        <f>SUMIF([1]!DISPONIBILIDADES_2024[[#All],[consecutivo]],Contrato[[#This Row],[CDP]],[1]!DISPONIBILIDADES_2024[[#All],[valor_total_rubro]])</f>
        <v>0</v>
      </c>
      <c r="T426" s="44" cm="1">
        <f t="array" ref="T426">_xlfn.XLOOKUP(Contrato[[#This Row],[CONTRATO]]&amp;Contrato[[#This Row],[CDP]],[1]!Corr_Contr_CDP[[#All],[CONTRATO-CDP]],[1]!Corr_Contr_CDP[[#All],[CRP]],_xlfn.XLOOKUP(Contrato[[#This Row],[CDP]],[1]!COMPROMISOS_2024[[#All],[disponibilidad]],[1]!COMPROMISOS_2024[[#All],[consecutivo]],"",0),0)</f>
        <v>4084</v>
      </c>
      <c r="U426" s="45" t="str" cm="1">
        <f t="array" ref="U426">+_xlfn.XLOOKUP(Contrato[[#This Row],[RCP]],[1]!COMPROMISOS_2024[[#All],[consecutivo]],[1]!COMPROMISOS_2024[[#All],[fecha_aprobacion]],"",0)</f>
        <v>14/05/2024 10:31</v>
      </c>
      <c r="V426" s="46">
        <f>SUMIF([1]!COMPROMISOS_2024[[#All],[consecutivo]],Contrato[[#This Row],[RCP]],[1]!COMPROMISOS_2024[[#All],[valor_total]])</f>
        <v>64803345</v>
      </c>
      <c r="W426" s="47">
        <v>45422</v>
      </c>
      <c r="X426" s="47" t="s">
        <v>379</v>
      </c>
      <c r="Y426" s="48">
        <v>45427</v>
      </c>
      <c r="Z426" s="49">
        <v>45657</v>
      </c>
      <c r="AA426" s="123" t="s">
        <v>1221</v>
      </c>
      <c r="AB426" s="102" t="s">
        <v>1222</v>
      </c>
      <c r="AC426" s="102"/>
      <c r="AD426" s="103">
        <v>202000004334</v>
      </c>
      <c r="AE426" s="54" t="s">
        <v>75</v>
      </c>
      <c r="AF426" s="55" t="str">
        <f>TEXT(LEFT(Contrato[[#This Row],[CONTRATO]],3),"0")</f>
        <v>329</v>
      </c>
      <c r="AG426" s="55" t="str">
        <f>IF(LEN(Contrato[[#This Row],[Contrato2]])=3,Contrato[[#This Row],[Contrato2]],TEXT(Contrato[[#This Row],[Contrato2]],"000"))</f>
        <v>329</v>
      </c>
      <c r="AH426" s="56">
        <f ca="1">IFERROR(_xlfn.DAYS(Contrato[[#This Row],[Fecha Proyectada liquidación]],TODAY())/30,"")</f>
        <v>2.1333333333333333</v>
      </c>
      <c r="AI426" s="57">
        <f>+Contrato[[#This Row],[FECHA TERMINACIÓN ]]+120</f>
        <v>45777</v>
      </c>
      <c r="AK426" s="59" t="str">
        <f ca="1">IF(Contrato[[#This Row],[FECHA TERMINACIÓN ]]&lt;TODAY(), "Terminado",IF(ISNUMBER(Contrato[[#This Row],[Fecha Real de liquiidación ]]),"Liquidado",IF(Contrato[[#This Row],[FECHA TERMINACIÓN ]]&gt;=TODAY(),"En ejecución","")))</f>
        <v>Terminado</v>
      </c>
      <c r="AL426" s="60">
        <f>SUMIF([1]!COMPROMISOS_2024[[#All],[consecutivo]],Contrato[[#This Row],[RCP]],[1]!COMPROMISOS_2024[[#All],[Total pagado]])</f>
        <v>61778020</v>
      </c>
      <c r="AM426" s="61">
        <f>IFERROR(Contrato[[#This Row],[Pagos]]/Contrato[[#This Row],[VALOR CONTRATO]],0)</f>
        <v>0.9533152956841966</v>
      </c>
      <c r="AN426" s="104">
        <f>+Contrato[[#This Row],[VALOR CONTRATO]]-Contrato[[#This Row],[Pagos]]</f>
        <v>3025325</v>
      </c>
      <c r="AO426" s="54" t="str" cm="1">
        <f t="array" ref="AO426">_xlfn.XLOOKUP(Contrato[[#This Row],[DOCUMENTO ]],[1]!PERSONAL_ACTIVO_2024[[#All],[Documento identidad]],[1]!PERSONAL_ACTIVO_2024[[#All],[Mail ]],0,0)</f>
        <v>hosorio@indeportesantioquia.gov.co</v>
      </c>
      <c r="AP426" s="54" cm="1">
        <f t="array" ref="AP426">_xlfn.XLOOKUP(Contrato[[#This Row],[DOCUMENTO]],[1]!PERSONAL_ACTIVO_2024[[#All],[Documento identidad]],[1]!PERSONAL_ACTIVO_2024[[#All],[Mail ]],0,0)</f>
        <v>0</v>
      </c>
      <c r="AQ426" s="54" t="str" cm="1">
        <f t="array" ref="AQ426">IF(ISBLANK(Contrato[[#This Row],[DEPENDENCIA ]]),0,IFERROR(_xlfn.XLOOKUP(Contrato[[#This Row],[DEPENDENCIA ]],[1]!PERSONAL_ACTIVO_2024[[#All],[Dependencia]],[1]!PERSONAL_ACTIVO_2024[[#All],[Mail ]],0,0),0))</f>
        <v>fcardona@indeportesantioquia.gov.co</v>
      </c>
    </row>
    <row r="427" spans="1:43" s="54" customFormat="1" ht="34.5" customHeight="1" x14ac:dyDescent="0.25">
      <c r="A427" s="27">
        <v>31</v>
      </c>
      <c r="B427" s="26">
        <v>330</v>
      </c>
      <c r="C427" s="28" t="s">
        <v>1223</v>
      </c>
      <c r="D427" s="81" t="s">
        <v>44</v>
      </c>
      <c r="E427" s="265" t="s">
        <v>1224</v>
      </c>
      <c r="F427" s="265" t="s">
        <v>1225</v>
      </c>
      <c r="G427" s="146" t="s">
        <v>1226</v>
      </c>
      <c r="H427" s="130">
        <v>811009788</v>
      </c>
      <c r="I427" s="94" t="s">
        <v>48</v>
      </c>
      <c r="J427" s="266">
        <v>40000000</v>
      </c>
      <c r="K427" s="69" t="s">
        <v>48</v>
      </c>
      <c r="L427" s="267" t="s">
        <v>1227</v>
      </c>
      <c r="M427" s="97" t="s">
        <v>52</v>
      </c>
      <c r="N427" s="98" cm="1">
        <f t="array" ref="N427">_xlfn.XLOOKUP(Contrato[[#This Row],[SUPERVISOR TITULAR]],[1]!PERSONAL_ACTIVO_2024[[#All],[Nombre completo]],[1]!PERSONAL_ACTIVO_2024[[#All],[Documento identidad]],"",0)</f>
        <v>43208997</v>
      </c>
      <c r="O427" s="97" t="s">
        <v>51</v>
      </c>
      <c r="P427" s="99" cm="1">
        <f t="array" ref="P427">_xlfn.XLOOKUP(Contrato[[#This Row],[SUPERVISOR SUPLENTE ]],[1]!PERSONAL_ACTIVO_2024[[#All],[Nombre completo]],[1]!PERSONAL_ACTIVO_2024[[#All],[Documento identidad]],"",0)</f>
        <v>98663915</v>
      </c>
      <c r="Q427" s="159">
        <v>307</v>
      </c>
      <c r="R427" s="42" t="str" cm="1">
        <f t="array" ref="R427">_xlfn.XLOOKUP(Contrato[[#This Row],[CDP]],[1]!DISPONIBILIDADES_2024[[#All],[consecutivo]],[1]!DISPONIBILIDADES_2024[[#All],[fecha_aprobacion]],"",0)</f>
        <v>11/03/2024 17:11</v>
      </c>
      <c r="S427" s="43">
        <f>SUMIF([1]!DISPONIBILIDADES_2024[[#All],[consecutivo]],Contrato[[#This Row],[CDP]],[1]!DISPONIBILIDADES_2024[[#All],[valor_total_rubro]])</f>
        <v>0</v>
      </c>
      <c r="T427" s="44" cm="1">
        <f t="array" ref="T427">_xlfn.XLOOKUP(Contrato[[#This Row],[CONTRATO]]&amp;Contrato[[#This Row],[CDP]],[1]!Corr_Contr_CDP[[#All],[CONTRATO-CDP]],[1]!Corr_Contr_CDP[[#All],[CRP]],_xlfn.XLOOKUP(Contrato[[#This Row],[CDP]],[1]!COMPROMISOS_2024[[#All],[disponibilidad]],[1]!COMPROMISOS_2024[[#All],[consecutivo]],"",0),0)</f>
        <v>3411</v>
      </c>
      <c r="U427" s="45" t="str" cm="1">
        <f t="array" ref="U427">+_xlfn.XLOOKUP(Contrato[[#This Row],[RCP]],[1]!COMPROMISOS_2024[[#All],[consecutivo]],[1]!COMPROMISOS_2024[[#All],[fecha_aprobacion]],"",0)</f>
        <v>25/04/2024 13:56</v>
      </c>
      <c r="V427" s="46">
        <f>SUMIF([1]!COMPROMISOS_2024[[#All],[consecutivo]],Contrato[[#This Row],[RCP]],[1]!COMPROMISOS_2024[[#All],[valor_total]])</f>
        <v>40000000</v>
      </c>
      <c r="W427" s="47">
        <v>45401</v>
      </c>
      <c r="X427" s="47">
        <v>45412</v>
      </c>
      <c r="Y427" s="48">
        <v>45413</v>
      </c>
      <c r="Z427" s="49">
        <v>45777</v>
      </c>
      <c r="AA427" s="101" t="s">
        <v>1228</v>
      </c>
      <c r="AB427" s="102" t="s">
        <v>1229</v>
      </c>
      <c r="AC427" s="102"/>
      <c r="AD427" s="103">
        <v>202000004335</v>
      </c>
      <c r="AE427" s="54" t="s">
        <v>75</v>
      </c>
      <c r="AF427" s="55" t="str">
        <f>TEXT(LEFT(Contrato[[#This Row],[CONTRATO]],3),"0")</f>
        <v>330</v>
      </c>
      <c r="AG427" s="55" t="str">
        <f>IF(LEN(Contrato[[#This Row],[Contrato2]])=3,Contrato[[#This Row],[Contrato2]],TEXT(Contrato[[#This Row],[Contrato2]],"000"))</f>
        <v>330</v>
      </c>
      <c r="AH427" s="56">
        <f ca="1">IFERROR(_xlfn.DAYS(Contrato[[#This Row],[Fecha Proyectada liquidación]],TODAY())/30,"")</f>
        <v>6.1333333333333337</v>
      </c>
      <c r="AI427" s="57">
        <f>+Contrato[[#This Row],[FECHA TERMINACIÓN ]]+120</f>
        <v>45897</v>
      </c>
      <c r="AK427" s="59" t="str">
        <f ca="1">IF(Contrato[[#This Row],[FECHA TERMINACIÓN ]]&lt;TODAY(), "Terminado",IF(ISNUMBER(Contrato[[#This Row],[Fecha Real de liquiidación ]]),"Liquidado",IF(Contrato[[#This Row],[FECHA TERMINACIÓN ]]&gt;=TODAY(),"En ejecución","")))</f>
        <v>En ejecución</v>
      </c>
      <c r="AL427" s="60">
        <f>SUMIF([1]!COMPROMISOS_2024[[#All],[consecutivo]],Contrato[[#This Row],[RCP]],[1]!COMPROMISOS_2024[[#All],[Total pagado]])</f>
        <v>25440581</v>
      </c>
      <c r="AM427" s="61">
        <f>IFERROR(Contrato[[#This Row],[Pagos]]/Contrato[[#This Row],[VALOR CONTRATO]],0)</f>
        <v>0.636014525</v>
      </c>
      <c r="AN427" s="104">
        <f>+Contrato[[#This Row],[VALOR CONTRATO]]-Contrato[[#This Row],[Pagos]]</f>
        <v>14559419</v>
      </c>
      <c r="AO427" s="54" t="str" cm="1">
        <f t="array" ref="AO427">_xlfn.XLOOKUP(Contrato[[#This Row],[DOCUMENTO ]],[1]!PERSONAL_ACTIVO_2024[[#All],[Documento identidad]],[1]!PERSONAL_ACTIVO_2024[[#All],[Mail ]],0,0)</f>
        <v>dcendoya@indeportesantioquia.gov.co</v>
      </c>
      <c r="AP427" s="54" t="str" cm="1">
        <f t="array" ref="AP427">_xlfn.XLOOKUP(Contrato[[#This Row],[DOCUMENTO]],[1]!PERSONAL_ACTIVO_2024[[#All],[Documento identidad]],[1]!PERSONAL_ACTIVO_2024[[#All],[Mail ]],0,0)</f>
        <v>fcardona@indeportesantioquia.gov.co</v>
      </c>
      <c r="AQ427" s="54" cm="1">
        <f t="array" ref="AQ427">IF(ISBLANK(Contrato[[#This Row],[DEPENDENCIA ]]),0,IFERROR(_xlfn.XLOOKUP(Contrato[[#This Row],[DEPENDENCIA ]],[1]!PERSONAL_ACTIVO_2024[[#All],[Dependencia]],[1]!PERSONAL_ACTIVO_2024[[#All],[Mail ]],0,0),0))</f>
        <v>0</v>
      </c>
    </row>
    <row r="428" spans="1:43" s="54" customFormat="1" ht="34.5" customHeight="1" x14ac:dyDescent="0.25">
      <c r="A428" s="27">
        <v>165</v>
      </c>
      <c r="B428" s="26">
        <v>331</v>
      </c>
      <c r="C428" s="28" t="s">
        <v>1230</v>
      </c>
      <c r="D428" s="81" t="s">
        <v>123</v>
      </c>
      <c r="E428" s="105" t="s">
        <v>111</v>
      </c>
      <c r="F428" s="114" t="s">
        <v>142</v>
      </c>
      <c r="G428" s="146" t="s">
        <v>1231</v>
      </c>
      <c r="H428" s="130">
        <v>71988040</v>
      </c>
      <c r="I428" s="94">
        <v>5931149</v>
      </c>
      <c r="J428" s="95">
        <v>42308863</v>
      </c>
      <c r="K428" s="69" t="s">
        <v>48</v>
      </c>
      <c r="L428" s="96" t="s">
        <v>101</v>
      </c>
      <c r="M428" s="97" t="s">
        <v>125</v>
      </c>
      <c r="N428" s="98" t="str" cm="1">
        <f t="array" ref="N428">_xlfn.XLOOKUP(Contrato[[#This Row],[SUPERVISOR TITULAR]],[1]!PERSONAL_ACTIVO_2024[[#All],[Nombre completo]],[1]!PERSONAL_ACTIVO_2024[[#All],[Documento identidad]],"",0)</f>
        <v/>
      </c>
      <c r="O428" s="97" t="s">
        <v>226</v>
      </c>
      <c r="P428" s="99" t="str" cm="1">
        <f t="array" ref="P428">_xlfn.XLOOKUP(Contrato[[#This Row],[SUPERVISOR SUPLENTE ]],[1]!PERSONAL_ACTIVO_2024[[#All],[Nombre completo]],[1]!PERSONAL_ACTIVO_2024[[#All],[Documento identidad]],"",0)</f>
        <v/>
      </c>
      <c r="Q428" s="159">
        <v>453</v>
      </c>
      <c r="R428" s="42" t="str" cm="1">
        <f t="array" ref="R428">_xlfn.XLOOKUP(Contrato[[#This Row],[CDP]],[1]!DISPONIBILIDADES_2024[[#All],[consecutivo]],[1]!DISPONIBILIDADES_2024[[#All],[fecha_aprobacion]],"",0)</f>
        <v>30/04/2024 8:15</v>
      </c>
      <c r="S428" s="43">
        <f>SUMIF([1]!DISPONIBILIDADES_2024[[#All],[consecutivo]],Contrato[[#This Row],[CDP]],[1]!DISPONIBILIDADES_2024[[#All],[valor_total_rubro]])</f>
        <v>0</v>
      </c>
      <c r="T428" s="44" cm="1">
        <f t="array" ref="T428">_xlfn.XLOOKUP(Contrato[[#This Row],[CONTRATO]]&amp;Contrato[[#This Row],[CDP]],[1]!Corr_Contr_CDP[[#All],[CONTRATO-CDP]],[1]!Corr_Contr_CDP[[#All],[CRP]],_xlfn.XLOOKUP(Contrato[[#This Row],[CDP]],[1]!COMPROMISOS_2024[[#All],[disponibilidad]],[1]!COMPROMISOS_2024[[#All],[consecutivo]],"",0),0)</f>
        <v>3548</v>
      </c>
      <c r="U428" s="45" t="str" cm="1">
        <f t="array" ref="U428">+_xlfn.XLOOKUP(Contrato[[#This Row],[RCP]],[1]!COMPROMISOS_2024[[#All],[consecutivo]],[1]!COMPROMISOS_2024[[#All],[fecha_aprobacion]],"",0)</f>
        <v>11/05/2024 7:04</v>
      </c>
      <c r="V428" s="46">
        <f>SUMIF([1]!COMPROMISOS_2024[[#All],[consecutivo]],Contrato[[#This Row],[RCP]],[1]!COMPROMISOS_2024[[#All],[valor_total]])</f>
        <v>42308863</v>
      </c>
      <c r="W428" s="47">
        <v>45422</v>
      </c>
      <c r="X428" s="47" t="s">
        <v>379</v>
      </c>
      <c r="Y428" s="48">
        <v>45426</v>
      </c>
      <c r="Z428" s="49">
        <v>45643</v>
      </c>
      <c r="AA428" s="123" t="s">
        <v>1232</v>
      </c>
      <c r="AB428" s="102" t="s">
        <v>1233</v>
      </c>
      <c r="AC428" s="102"/>
      <c r="AD428" s="103">
        <v>202000004336</v>
      </c>
      <c r="AE428" s="54" t="s">
        <v>75</v>
      </c>
      <c r="AF428" s="55" t="str">
        <f>TEXT(LEFT(Contrato[[#This Row],[CONTRATO]],3),"0")</f>
        <v>331</v>
      </c>
      <c r="AG428" s="55" t="str">
        <f>IF(LEN(Contrato[[#This Row],[Contrato2]])=3,Contrato[[#This Row],[Contrato2]],TEXT(Contrato[[#This Row],[Contrato2]],"000"))</f>
        <v>331</v>
      </c>
      <c r="AH428" s="56">
        <f ca="1">IFERROR(_xlfn.DAYS(Contrato[[#This Row],[Fecha Proyectada liquidación]],TODAY())/30,"")</f>
        <v>1.6666666666666667</v>
      </c>
      <c r="AI428" s="57">
        <f>+Contrato[[#This Row],[FECHA TERMINACIÓN ]]+120</f>
        <v>45763</v>
      </c>
      <c r="AK428" s="59" t="str">
        <f ca="1">IF(Contrato[[#This Row],[FECHA TERMINACIÓN ]]&lt;TODAY(), "Terminado",IF(ISNUMBER(Contrato[[#This Row],[Fecha Real de liquiidación ]]),"Liquidado",IF(Contrato[[#This Row],[FECHA TERMINACIÓN ]]&gt;=TODAY(),"En ejecución","")))</f>
        <v>Terminado</v>
      </c>
      <c r="AL428" s="60">
        <f>SUMIF([1]!COMPROMISOS_2024[[#All],[consecutivo]],Contrato[[#This Row],[RCP]],[1]!COMPROMISOS_2024[[#All],[Total pagado]])</f>
        <v>42308863</v>
      </c>
      <c r="AM428" s="61">
        <f>IFERROR(Contrato[[#This Row],[Pagos]]/Contrato[[#This Row],[VALOR CONTRATO]],0)</f>
        <v>1</v>
      </c>
      <c r="AN428" s="104">
        <f>+Contrato[[#This Row],[VALOR CONTRATO]]-Contrato[[#This Row],[Pagos]]</f>
        <v>0</v>
      </c>
      <c r="AO428" s="54" cm="1">
        <f t="array" ref="AO428">_xlfn.XLOOKUP(Contrato[[#This Row],[DOCUMENTO ]],[1]!PERSONAL_ACTIVO_2024[[#All],[Documento identidad]],[1]!PERSONAL_ACTIVO_2024[[#All],[Mail ]],0,0)</f>
        <v>0</v>
      </c>
      <c r="AP428" s="54" cm="1">
        <f t="array" ref="AP428">_xlfn.XLOOKUP(Contrato[[#This Row],[DOCUMENTO]],[1]!PERSONAL_ACTIVO_2024[[#All],[Documento identidad]],[1]!PERSONAL_ACTIVO_2024[[#All],[Mail ]],0,0)</f>
        <v>0</v>
      </c>
      <c r="AQ428" s="54" cm="1">
        <f t="array" ref="AQ428">IF(ISBLANK(Contrato[[#This Row],[DEPENDENCIA ]]),0,IFERROR(_xlfn.XLOOKUP(Contrato[[#This Row],[DEPENDENCIA ]],[1]!PERSONAL_ACTIVO_2024[[#All],[Dependencia]],[1]!PERSONAL_ACTIVO_2024[[#All],[Mail ]],0,0),0))</f>
        <v>0</v>
      </c>
    </row>
    <row r="429" spans="1:43" s="54" customFormat="1" ht="34.5" customHeight="1" x14ac:dyDescent="0.25">
      <c r="A429" s="27">
        <v>602</v>
      </c>
      <c r="B429" s="26">
        <v>332</v>
      </c>
      <c r="C429" s="28" t="s">
        <v>1230</v>
      </c>
      <c r="D429" s="81" t="s">
        <v>123</v>
      </c>
      <c r="E429" s="105" t="s">
        <v>111</v>
      </c>
      <c r="F429" s="114" t="s">
        <v>142</v>
      </c>
      <c r="G429" s="92" t="s">
        <v>1234</v>
      </c>
      <c r="H429" s="130">
        <v>71353580</v>
      </c>
      <c r="I429" s="94">
        <v>2574842</v>
      </c>
      <c r="J429" s="95">
        <v>18367206</v>
      </c>
      <c r="K429" s="69" t="s">
        <v>48</v>
      </c>
      <c r="L429" s="96" t="s">
        <v>101</v>
      </c>
      <c r="M429" s="97" t="s">
        <v>125</v>
      </c>
      <c r="N429" s="98" t="str" cm="1">
        <f t="array" ref="N429">_xlfn.XLOOKUP(Contrato[[#This Row],[SUPERVISOR TITULAR]],[1]!PERSONAL_ACTIVO_2024[[#All],[Nombre completo]],[1]!PERSONAL_ACTIVO_2024[[#All],[Documento identidad]],"",0)</f>
        <v/>
      </c>
      <c r="O429" s="97" t="s">
        <v>226</v>
      </c>
      <c r="P429" s="99" t="str" cm="1">
        <f t="array" ref="P429">_xlfn.XLOOKUP(Contrato[[#This Row],[SUPERVISOR SUPLENTE ]],[1]!PERSONAL_ACTIVO_2024[[#All],[Nombre completo]],[1]!PERSONAL_ACTIVO_2024[[#All],[Documento identidad]],"",0)</f>
        <v/>
      </c>
      <c r="Q429" s="159">
        <v>459</v>
      </c>
      <c r="R429" s="42" t="str" cm="1">
        <f t="array" ref="R429">_xlfn.XLOOKUP(Contrato[[#This Row],[CDP]],[1]!DISPONIBILIDADES_2024[[#All],[consecutivo]],[1]!DISPONIBILIDADES_2024[[#All],[fecha_aprobacion]],"",0)</f>
        <v>30/04/2024 16:40</v>
      </c>
      <c r="S429" s="43">
        <f>SUMIF([1]!DISPONIBILIDADES_2024[[#All],[consecutivo]],Contrato[[#This Row],[CDP]],[1]!DISPONIBILIDADES_2024[[#All],[valor_total_rubro]])</f>
        <v>0</v>
      </c>
      <c r="T429" s="44" cm="1">
        <f t="array" ref="T429">_xlfn.XLOOKUP(Contrato[[#This Row],[CONTRATO]]&amp;Contrato[[#This Row],[CDP]],[1]!Corr_Contr_CDP[[#All],[CONTRATO-CDP]],[1]!Corr_Contr_CDP[[#All],[CRP]],_xlfn.XLOOKUP(Contrato[[#This Row],[CDP]],[1]!COMPROMISOS_2024[[#All],[disponibilidad]],[1]!COMPROMISOS_2024[[#All],[consecutivo]],"",0),0)</f>
        <v>4093</v>
      </c>
      <c r="U429" s="45" t="str" cm="1">
        <f t="array" ref="U429">+_xlfn.XLOOKUP(Contrato[[#This Row],[RCP]],[1]!COMPROMISOS_2024[[#All],[consecutivo]],[1]!COMPROMISOS_2024[[#All],[fecha_aprobacion]],"",0)</f>
        <v>14/05/2024 16:38</v>
      </c>
      <c r="V429" s="46">
        <f>SUMIF([1]!COMPROMISOS_2024[[#All],[consecutivo]],Contrato[[#This Row],[RCP]],[1]!COMPROMISOS_2024[[#All],[valor_total]])</f>
        <v>18367206</v>
      </c>
      <c r="W429" s="47">
        <v>45422</v>
      </c>
      <c r="X429" s="47" t="s">
        <v>379</v>
      </c>
      <c r="Y429" s="48">
        <v>45426</v>
      </c>
      <c r="Z429" s="49">
        <v>45643</v>
      </c>
      <c r="AA429" s="123" t="s">
        <v>1232</v>
      </c>
      <c r="AB429" s="102" t="s">
        <v>1233</v>
      </c>
      <c r="AC429" s="102"/>
      <c r="AD429" s="103">
        <v>202000004337</v>
      </c>
      <c r="AE429" s="54" t="s">
        <v>75</v>
      </c>
      <c r="AF429" s="55" t="str">
        <f>TEXT(LEFT(Contrato[[#This Row],[CONTRATO]],3),"0")</f>
        <v>332</v>
      </c>
      <c r="AG429" s="55" t="str">
        <f>IF(LEN(Contrato[[#This Row],[Contrato2]])=3,Contrato[[#This Row],[Contrato2]],TEXT(Contrato[[#This Row],[Contrato2]],"000"))</f>
        <v>332</v>
      </c>
      <c r="AH429" s="56">
        <f ca="1">IFERROR(_xlfn.DAYS(Contrato[[#This Row],[Fecha Proyectada liquidación]],TODAY())/30,"")</f>
        <v>1.6666666666666667</v>
      </c>
      <c r="AI429" s="57">
        <f>+Contrato[[#This Row],[FECHA TERMINACIÓN ]]+120</f>
        <v>45763</v>
      </c>
      <c r="AK429" s="59" t="str">
        <f ca="1">IF(Contrato[[#This Row],[FECHA TERMINACIÓN ]]&lt;TODAY(), "Terminado",IF(ISNUMBER(Contrato[[#This Row],[Fecha Real de liquiidación ]]),"Liquidado",IF(Contrato[[#This Row],[FECHA TERMINACIÓN ]]&gt;=TODAY(),"En ejecución","")))</f>
        <v>Terminado</v>
      </c>
      <c r="AL429" s="60">
        <f>SUMIF([1]!COMPROMISOS_2024[[#All],[consecutivo]],Contrato[[#This Row],[RCP]],[1]!COMPROMISOS_2024[[#All],[Total pagado]])</f>
        <v>18367206</v>
      </c>
      <c r="AM429" s="61">
        <f>IFERROR(Contrato[[#This Row],[Pagos]]/Contrato[[#This Row],[VALOR CONTRATO]],0)</f>
        <v>1</v>
      </c>
      <c r="AN429" s="104">
        <f>+Contrato[[#This Row],[VALOR CONTRATO]]-Contrato[[#This Row],[Pagos]]</f>
        <v>0</v>
      </c>
      <c r="AO429" s="54" cm="1">
        <f t="array" ref="AO429">_xlfn.XLOOKUP(Contrato[[#This Row],[DOCUMENTO ]],[1]!PERSONAL_ACTIVO_2024[[#All],[Documento identidad]],[1]!PERSONAL_ACTIVO_2024[[#All],[Mail ]],0,0)</f>
        <v>0</v>
      </c>
      <c r="AP429" s="54" cm="1">
        <f t="array" ref="AP429">_xlfn.XLOOKUP(Contrato[[#This Row],[DOCUMENTO]],[1]!PERSONAL_ACTIVO_2024[[#All],[Documento identidad]],[1]!PERSONAL_ACTIVO_2024[[#All],[Mail ]],0,0)</f>
        <v>0</v>
      </c>
      <c r="AQ429" s="54" cm="1">
        <f t="array" ref="AQ429">IF(ISBLANK(Contrato[[#This Row],[DEPENDENCIA ]]),0,IFERROR(_xlfn.XLOOKUP(Contrato[[#This Row],[DEPENDENCIA ]],[1]!PERSONAL_ACTIVO_2024[[#All],[Dependencia]],[1]!PERSONAL_ACTIVO_2024[[#All],[Mail ]],0,0),0))</f>
        <v>0</v>
      </c>
    </row>
    <row r="430" spans="1:43" s="54" customFormat="1" ht="34.5" customHeight="1" x14ac:dyDescent="0.25">
      <c r="A430" s="27">
        <v>211</v>
      </c>
      <c r="B430" s="26">
        <v>333</v>
      </c>
      <c r="C430" s="28" t="s">
        <v>1235</v>
      </c>
      <c r="D430" s="81" t="s">
        <v>123</v>
      </c>
      <c r="E430" s="105" t="s">
        <v>111</v>
      </c>
      <c r="F430" s="114" t="s">
        <v>142</v>
      </c>
      <c r="G430" s="92" t="s">
        <v>1236</v>
      </c>
      <c r="H430" s="130">
        <v>10011429</v>
      </c>
      <c r="I430" s="268">
        <v>4908936</v>
      </c>
      <c r="J430" s="118">
        <v>35017077</v>
      </c>
      <c r="K430" s="69" t="s">
        <v>48</v>
      </c>
      <c r="L430" s="96" t="s">
        <v>101</v>
      </c>
      <c r="M430" s="97" t="s">
        <v>125</v>
      </c>
      <c r="N430" s="98" t="str" cm="1">
        <f t="array" ref="N430">_xlfn.XLOOKUP(Contrato[[#This Row],[SUPERVISOR TITULAR]],[1]!PERSONAL_ACTIVO_2024[[#All],[Nombre completo]],[1]!PERSONAL_ACTIVO_2024[[#All],[Documento identidad]],"",0)</f>
        <v/>
      </c>
      <c r="O430" s="97" t="s">
        <v>226</v>
      </c>
      <c r="P430" s="99" t="str" cm="1">
        <f t="array" ref="P430">_xlfn.XLOOKUP(Contrato[[#This Row],[SUPERVISOR SUPLENTE ]],[1]!PERSONAL_ACTIVO_2024[[#All],[Nombre completo]],[1]!PERSONAL_ACTIVO_2024[[#All],[Documento identidad]],"",0)</f>
        <v/>
      </c>
      <c r="Q430" s="159">
        <v>456</v>
      </c>
      <c r="R430" s="42" t="str" cm="1">
        <f t="array" ref="R430">_xlfn.XLOOKUP(Contrato[[#This Row],[CDP]],[1]!DISPONIBILIDADES_2024[[#All],[consecutivo]],[1]!DISPONIBILIDADES_2024[[#All],[fecha_aprobacion]],"",0)</f>
        <v>30/04/2024 8:36</v>
      </c>
      <c r="S430" s="43">
        <f>SUMIF([1]!DISPONIBILIDADES_2024[[#All],[consecutivo]],Contrato[[#This Row],[CDP]],[1]!DISPONIBILIDADES_2024[[#All],[valor_total_rubro]])</f>
        <v>0</v>
      </c>
      <c r="T430" s="44" cm="1">
        <f t="array" ref="T430">_xlfn.XLOOKUP(Contrato[[#This Row],[CONTRATO]]&amp;Contrato[[#This Row],[CDP]],[1]!Corr_Contr_CDP[[#All],[CONTRATO-CDP]],[1]!Corr_Contr_CDP[[#All],[CRP]],_xlfn.XLOOKUP(Contrato[[#This Row],[CDP]],[1]!COMPROMISOS_2024[[#All],[disponibilidad]],[1]!COMPROMISOS_2024[[#All],[consecutivo]],"",0),0)</f>
        <v>3547</v>
      </c>
      <c r="U430" s="45" t="str" cm="1">
        <f t="array" ref="U430">+_xlfn.XLOOKUP(Contrato[[#This Row],[RCP]],[1]!COMPROMISOS_2024[[#All],[consecutivo]],[1]!COMPROMISOS_2024[[#All],[fecha_aprobacion]],"",0)</f>
        <v>11/05/2024 6:58</v>
      </c>
      <c r="V430" s="46">
        <f>SUMIF([1]!COMPROMISOS_2024[[#All],[consecutivo]],Contrato[[#This Row],[RCP]],[1]!COMPROMISOS_2024[[#All],[valor_total]])</f>
        <v>35017077</v>
      </c>
      <c r="W430" s="47">
        <v>45422</v>
      </c>
      <c r="X430" s="47" t="s">
        <v>379</v>
      </c>
      <c r="Y430" s="48">
        <v>45426</v>
      </c>
      <c r="Z430" s="49">
        <v>45426</v>
      </c>
      <c r="AA430" s="123" t="s">
        <v>1232</v>
      </c>
      <c r="AB430" s="102" t="s">
        <v>1233</v>
      </c>
      <c r="AC430" s="102"/>
      <c r="AD430" s="103">
        <v>202000004338</v>
      </c>
      <c r="AE430" s="54" t="s">
        <v>75</v>
      </c>
      <c r="AF430" s="55" t="str">
        <f>TEXT(LEFT(Contrato[[#This Row],[CONTRATO]],3),"0")</f>
        <v>333</v>
      </c>
      <c r="AG430" s="55" t="str">
        <f>IF(LEN(Contrato[[#This Row],[Contrato2]])=3,Contrato[[#This Row],[Contrato2]],TEXT(Contrato[[#This Row],[Contrato2]],"000"))</f>
        <v>333</v>
      </c>
      <c r="AH430" s="56">
        <f ca="1">IFERROR(_xlfn.DAYS(Contrato[[#This Row],[Fecha Proyectada liquidación]],TODAY())/30,"")</f>
        <v>-5.5666666666666664</v>
      </c>
      <c r="AI430" s="57">
        <f>+Contrato[[#This Row],[FECHA TERMINACIÓN ]]+120</f>
        <v>45546</v>
      </c>
      <c r="AK430" s="59" t="str">
        <f ca="1">IF(Contrato[[#This Row],[FECHA TERMINACIÓN ]]&lt;TODAY(), "Terminado",IF(ISNUMBER(Contrato[[#This Row],[Fecha Real de liquiidación ]]),"Liquidado",IF(Contrato[[#This Row],[FECHA TERMINACIÓN ]]&gt;=TODAY(),"En ejecución","")))</f>
        <v>Terminado</v>
      </c>
      <c r="AL430" s="60">
        <f>SUMIF([1]!COMPROMISOS_2024[[#All],[consecutivo]],Contrato[[#This Row],[RCP]],[1]!COMPROMISOS_2024[[#All],[Total pagado]])</f>
        <v>35017077</v>
      </c>
      <c r="AM430" s="61">
        <f>IFERROR(Contrato[[#This Row],[Pagos]]/Contrato[[#This Row],[VALOR CONTRATO]],0)</f>
        <v>1</v>
      </c>
      <c r="AN430" s="104">
        <f>+Contrato[[#This Row],[VALOR CONTRATO]]-Contrato[[#This Row],[Pagos]]</f>
        <v>0</v>
      </c>
      <c r="AO430" s="54" cm="1">
        <f t="array" ref="AO430">_xlfn.XLOOKUP(Contrato[[#This Row],[DOCUMENTO ]],[1]!PERSONAL_ACTIVO_2024[[#All],[Documento identidad]],[1]!PERSONAL_ACTIVO_2024[[#All],[Mail ]],0,0)</f>
        <v>0</v>
      </c>
      <c r="AP430" s="54" cm="1">
        <f t="array" ref="AP430">_xlfn.XLOOKUP(Contrato[[#This Row],[DOCUMENTO]],[1]!PERSONAL_ACTIVO_2024[[#All],[Documento identidad]],[1]!PERSONAL_ACTIVO_2024[[#All],[Mail ]],0,0)</f>
        <v>0</v>
      </c>
      <c r="AQ430" s="54" cm="1">
        <f t="array" ref="AQ430">IF(ISBLANK(Contrato[[#This Row],[DEPENDENCIA ]]),0,IFERROR(_xlfn.XLOOKUP(Contrato[[#This Row],[DEPENDENCIA ]],[1]!PERSONAL_ACTIVO_2024[[#All],[Dependencia]],[1]!PERSONAL_ACTIVO_2024[[#All],[Mail ]],0,0),0))</f>
        <v>0</v>
      </c>
    </row>
    <row r="431" spans="1:43" s="54" customFormat="1" ht="34.5" customHeight="1" x14ac:dyDescent="0.25">
      <c r="A431" s="27">
        <v>231</v>
      </c>
      <c r="B431" s="26">
        <v>334</v>
      </c>
      <c r="C431" s="28" t="s">
        <v>1235</v>
      </c>
      <c r="D431" s="81" t="s">
        <v>123</v>
      </c>
      <c r="E431" s="105" t="s">
        <v>111</v>
      </c>
      <c r="F431" s="114" t="s">
        <v>142</v>
      </c>
      <c r="G431" s="92" t="s">
        <v>1237</v>
      </c>
      <c r="H431" s="130">
        <v>8154096</v>
      </c>
      <c r="I431" s="94">
        <v>4908936</v>
      </c>
      <c r="J431" s="95">
        <v>35017077</v>
      </c>
      <c r="K431" s="69" t="s">
        <v>48</v>
      </c>
      <c r="L431" s="96" t="s">
        <v>101</v>
      </c>
      <c r="M431" s="97" t="s">
        <v>125</v>
      </c>
      <c r="N431" s="98" t="str" cm="1">
        <f t="array" ref="N431">_xlfn.XLOOKUP(Contrato[[#This Row],[SUPERVISOR TITULAR]],[1]!PERSONAL_ACTIVO_2024[[#All],[Nombre completo]],[1]!PERSONAL_ACTIVO_2024[[#All],[Documento identidad]],"",0)</f>
        <v/>
      </c>
      <c r="O431" s="97" t="s">
        <v>226</v>
      </c>
      <c r="P431" s="99" t="str" cm="1">
        <f t="array" ref="P431">_xlfn.XLOOKUP(Contrato[[#This Row],[SUPERVISOR SUPLENTE ]],[1]!PERSONAL_ACTIVO_2024[[#All],[Nombre completo]],[1]!PERSONAL_ACTIVO_2024[[#All],[Documento identidad]],"",0)</f>
        <v/>
      </c>
      <c r="Q431" s="159">
        <v>455</v>
      </c>
      <c r="R431" s="42" t="str" cm="1">
        <f t="array" ref="R431">_xlfn.XLOOKUP(Contrato[[#This Row],[CDP]],[1]!DISPONIBILIDADES_2024[[#All],[consecutivo]],[1]!DISPONIBILIDADES_2024[[#All],[fecha_aprobacion]],"",0)</f>
        <v>30/04/2024 8:32</v>
      </c>
      <c r="S431" s="43">
        <f>SUMIF([1]!DISPONIBILIDADES_2024[[#All],[consecutivo]],Contrato[[#This Row],[CDP]],[1]!DISPONIBILIDADES_2024[[#All],[valor_total_rubro]])</f>
        <v>0</v>
      </c>
      <c r="T431" s="44" cm="1">
        <f t="array" ref="T431">_xlfn.XLOOKUP(Contrato[[#This Row],[CONTRATO]]&amp;Contrato[[#This Row],[CDP]],[1]!Corr_Contr_CDP[[#All],[CONTRATO-CDP]],[1]!Corr_Contr_CDP[[#All],[CRP]],_xlfn.XLOOKUP(Contrato[[#This Row],[CDP]],[1]!COMPROMISOS_2024[[#All],[disponibilidad]],[1]!COMPROMISOS_2024[[#All],[consecutivo]],"",0),0)</f>
        <v>3546</v>
      </c>
      <c r="U431" s="45" t="str" cm="1">
        <f t="array" ref="U431">+_xlfn.XLOOKUP(Contrato[[#This Row],[RCP]],[1]!COMPROMISOS_2024[[#All],[consecutivo]],[1]!COMPROMISOS_2024[[#All],[fecha_aprobacion]],"",0)</f>
        <v>11/05/2024 6:54</v>
      </c>
      <c r="V431" s="46">
        <f>SUMIF([1]!COMPROMISOS_2024[[#All],[consecutivo]],Contrato[[#This Row],[RCP]],[1]!COMPROMISOS_2024[[#All],[valor_total]])</f>
        <v>35017077</v>
      </c>
      <c r="W431" s="47">
        <v>45422</v>
      </c>
      <c r="X431" s="47" t="s">
        <v>379</v>
      </c>
      <c r="Y431" s="48">
        <v>45426</v>
      </c>
      <c r="Z431" s="49">
        <v>45643</v>
      </c>
      <c r="AA431" s="123" t="s">
        <v>1232</v>
      </c>
      <c r="AB431" s="102" t="s">
        <v>1233</v>
      </c>
      <c r="AC431" s="102"/>
      <c r="AD431" s="103">
        <v>202000004339</v>
      </c>
      <c r="AE431" s="54" t="s">
        <v>75</v>
      </c>
      <c r="AF431" s="55" t="str">
        <f>TEXT(LEFT(Contrato[[#This Row],[CONTRATO]],3),"0")</f>
        <v>334</v>
      </c>
      <c r="AG431" s="55" t="str">
        <f>IF(LEN(Contrato[[#This Row],[Contrato2]])=3,Contrato[[#This Row],[Contrato2]],TEXT(Contrato[[#This Row],[Contrato2]],"000"))</f>
        <v>334</v>
      </c>
      <c r="AH431" s="56">
        <f ca="1">IFERROR(_xlfn.DAYS(Contrato[[#This Row],[Fecha Proyectada liquidación]],TODAY())/30,"")</f>
        <v>1.6666666666666667</v>
      </c>
      <c r="AI431" s="57">
        <f>+Contrato[[#This Row],[FECHA TERMINACIÓN ]]+120</f>
        <v>45763</v>
      </c>
      <c r="AK431" s="59" t="str">
        <f ca="1">IF(Contrato[[#This Row],[FECHA TERMINACIÓN ]]&lt;TODAY(), "Terminado",IF(ISNUMBER(Contrato[[#This Row],[Fecha Real de liquiidación ]]),"Liquidado",IF(Contrato[[#This Row],[FECHA TERMINACIÓN ]]&gt;=TODAY(),"En ejecución","")))</f>
        <v>Terminado</v>
      </c>
      <c r="AL431" s="60">
        <f>SUMIF([1]!COMPROMISOS_2024[[#All],[consecutivo]],Contrato[[#This Row],[RCP]],[1]!COMPROMISOS_2024[[#All],[Total pagado]])</f>
        <v>35017077</v>
      </c>
      <c r="AM431" s="61">
        <f>IFERROR(Contrato[[#This Row],[Pagos]]/Contrato[[#This Row],[VALOR CONTRATO]],0)</f>
        <v>1</v>
      </c>
      <c r="AN431" s="104">
        <f>+Contrato[[#This Row],[VALOR CONTRATO]]-Contrato[[#This Row],[Pagos]]</f>
        <v>0</v>
      </c>
      <c r="AO431" s="54" cm="1">
        <f t="array" ref="AO431">_xlfn.XLOOKUP(Contrato[[#This Row],[DOCUMENTO ]],[1]!PERSONAL_ACTIVO_2024[[#All],[Documento identidad]],[1]!PERSONAL_ACTIVO_2024[[#All],[Mail ]],0,0)</f>
        <v>0</v>
      </c>
      <c r="AP431" s="54" cm="1">
        <f t="array" ref="AP431">_xlfn.XLOOKUP(Contrato[[#This Row],[DOCUMENTO]],[1]!PERSONAL_ACTIVO_2024[[#All],[Documento identidad]],[1]!PERSONAL_ACTIVO_2024[[#All],[Mail ]],0,0)</f>
        <v>0</v>
      </c>
      <c r="AQ431" s="54" cm="1">
        <f t="array" ref="AQ431">IF(ISBLANK(Contrato[[#This Row],[DEPENDENCIA ]]),0,IFERROR(_xlfn.XLOOKUP(Contrato[[#This Row],[DEPENDENCIA ]],[1]!PERSONAL_ACTIVO_2024[[#All],[Dependencia]],[1]!PERSONAL_ACTIVO_2024[[#All],[Mail ]],0,0),0))</f>
        <v>0</v>
      </c>
    </row>
    <row r="432" spans="1:43" s="54" customFormat="1" ht="34.5" customHeight="1" x14ac:dyDescent="0.25">
      <c r="A432" s="27">
        <v>239</v>
      </c>
      <c r="B432" s="26">
        <v>335</v>
      </c>
      <c r="C432" s="28" t="s">
        <v>1235</v>
      </c>
      <c r="D432" s="81" t="s">
        <v>123</v>
      </c>
      <c r="E432" s="105" t="s">
        <v>111</v>
      </c>
      <c r="F432" s="114" t="s">
        <v>142</v>
      </c>
      <c r="G432" s="92" t="s">
        <v>1238</v>
      </c>
      <c r="H432" s="130">
        <v>15488736</v>
      </c>
      <c r="I432" s="94">
        <v>4908936</v>
      </c>
      <c r="J432" s="95">
        <v>35017077</v>
      </c>
      <c r="K432" s="69" t="s">
        <v>48</v>
      </c>
      <c r="L432" s="96" t="s">
        <v>101</v>
      </c>
      <c r="M432" s="97" t="s">
        <v>125</v>
      </c>
      <c r="N432" s="98" t="str" cm="1">
        <f t="array" ref="N432">_xlfn.XLOOKUP(Contrato[[#This Row],[SUPERVISOR TITULAR]],[1]!PERSONAL_ACTIVO_2024[[#All],[Nombre completo]],[1]!PERSONAL_ACTIVO_2024[[#All],[Documento identidad]],"",0)</f>
        <v/>
      </c>
      <c r="O432" s="97" t="s">
        <v>226</v>
      </c>
      <c r="P432" s="99" t="str" cm="1">
        <f t="array" ref="P432">_xlfn.XLOOKUP(Contrato[[#This Row],[SUPERVISOR SUPLENTE ]],[1]!PERSONAL_ACTIVO_2024[[#All],[Nombre completo]],[1]!PERSONAL_ACTIVO_2024[[#All],[Documento identidad]],"",0)</f>
        <v/>
      </c>
      <c r="Q432" s="100">
        <v>454</v>
      </c>
      <c r="R432" s="42" t="str" cm="1">
        <f t="array" ref="R432">_xlfn.XLOOKUP(Contrato[[#This Row],[CDP]],[1]!DISPONIBILIDADES_2024[[#All],[consecutivo]],[1]!DISPONIBILIDADES_2024[[#All],[fecha_aprobacion]],"",0)</f>
        <v>30/04/2024 8:30</v>
      </c>
      <c r="S432" s="43">
        <f>SUMIF([1]!DISPONIBILIDADES_2024[[#All],[consecutivo]],Contrato[[#This Row],[CDP]],[1]!DISPONIBILIDADES_2024[[#All],[valor_total_rubro]])</f>
        <v>0</v>
      </c>
      <c r="T432" s="44" cm="1">
        <f t="array" ref="T432">_xlfn.XLOOKUP(Contrato[[#This Row],[CONTRATO]]&amp;Contrato[[#This Row],[CDP]],[1]!Corr_Contr_CDP[[#All],[CONTRATO-CDP]],[1]!Corr_Contr_CDP[[#All],[CRP]],_xlfn.XLOOKUP(Contrato[[#This Row],[CDP]],[1]!COMPROMISOS_2024[[#All],[disponibilidad]],[1]!COMPROMISOS_2024[[#All],[consecutivo]],"",0),0)</f>
        <v>4088</v>
      </c>
      <c r="U432" s="45" t="str" cm="1">
        <f t="array" ref="U432">+_xlfn.XLOOKUP(Contrato[[#This Row],[RCP]],[1]!COMPROMISOS_2024[[#All],[consecutivo]],[1]!COMPROMISOS_2024[[#All],[fecha_aprobacion]],"",0)</f>
        <v>14/05/2024 15:06</v>
      </c>
      <c r="V432" s="46">
        <f>SUMIF([1]!COMPROMISOS_2024[[#All],[consecutivo]],Contrato[[#This Row],[RCP]],[1]!COMPROMISOS_2024[[#All],[valor_total]])</f>
        <v>35017077</v>
      </c>
      <c r="W432" s="47">
        <v>45422</v>
      </c>
      <c r="X432" s="47" t="s">
        <v>379</v>
      </c>
      <c r="Y432" s="48">
        <v>45426</v>
      </c>
      <c r="Z432" s="49">
        <v>45643</v>
      </c>
      <c r="AA432" s="123" t="s">
        <v>1232</v>
      </c>
      <c r="AB432" s="91" t="s">
        <v>1233</v>
      </c>
      <c r="AC432" s="91"/>
      <c r="AD432" s="103">
        <v>202000004340</v>
      </c>
      <c r="AE432" s="54" t="s">
        <v>75</v>
      </c>
      <c r="AF432" s="55" t="str">
        <f>TEXT(LEFT(Contrato[[#This Row],[CONTRATO]],3),"0")</f>
        <v>335</v>
      </c>
      <c r="AG432" s="55" t="str">
        <f>IF(LEN(Contrato[[#This Row],[Contrato2]])=3,Contrato[[#This Row],[Contrato2]],TEXT(Contrato[[#This Row],[Contrato2]],"000"))</f>
        <v>335</v>
      </c>
      <c r="AH432" s="56">
        <f ca="1">IFERROR(_xlfn.DAYS(Contrato[[#This Row],[Fecha Proyectada liquidación]],TODAY())/30,"")</f>
        <v>1.6666666666666667</v>
      </c>
      <c r="AI432" s="57">
        <f>+Contrato[[#This Row],[FECHA TERMINACIÓN ]]+120</f>
        <v>45763</v>
      </c>
      <c r="AK432" s="59" t="str">
        <f ca="1">IF(Contrato[[#This Row],[FECHA TERMINACIÓN ]]&lt;TODAY(), "Terminado",IF(ISNUMBER(Contrato[[#This Row],[Fecha Real de liquiidación ]]),"Liquidado",IF(Contrato[[#This Row],[FECHA TERMINACIÓN ]]&gt;=TODAY(),"En ejecución","")))</f>
        <v>Terminado</v>
      </c>
      <c r="AL432" s="60">
        <f>SUMIF([1]!COMPROMISOS_2024[[#All],[consecutivo]],Contrato[[#This Row],[RCP]],[1]!COMPROMISOS_2024[[#All],[Total pagado]])</f>
        <v>35017077</v>
      </c>
      <c r="AM432" s="61">
        <f>IFERROR(Contrato[[#This Row],[Pagos]]/Contrato[[#This Row],[VALOR CONTRATO]],0)</f>
        <v>1</v>
      </c>
      <c r="AN432" s="104">
        <f>+Contrato[[#This Row],[VALOR CONTRATO]]-Contrato[[#This Row],[Pagos]]</f>
        <v>0</v>
      </c>
      <c r="AO432" s="54" cm="1">
        <f t="array" ref="AO432">_xlfn.XLOOKUP(Contrato[[#This Row],[DOCUMENTO ]],[1]!PERSONAL_ACTIVO_2024[[#All],[Documento identidad]],[1]!PERSONAL_ACTIVO_2024[[#All],[Mail ]],0,0)</f>
        <v>0</v>
      </c>
      <c r="AP432" s="54" cm="1">
        <f t="array" ref="AP432">_xlfn.XLOOKUP(Contrato[[#This Row],[DOCUMENTO]],[1]!PERSONAL_ACTIVO_2024[[#All],[Documento identidad]],[1]!PERSONAL_ACTIVO_2024[[#All],[Mail ]],0,0)</f>
        <v>0</v>
      </c>
      <c r="AQ432" s="54" cm="1">
        <f t="array" ref="AQ432">IF(ISBLANK(Contrato[[#This Row],[DEPENDENCIA ]]),0,IFERROR(_xlfn.XLOOKUP(Contrato[[#This Row],[DEPENDENCIA ]],[1]!PERSONAL_ACTIVO_2024[[#All],[Dependencia]],[1]!PERSONAL_ACTIVO_2024[[#All],[Mail ]],0,0),0))</f>
        <v>0</v>
      </c>
    </row>
    <row r="433" spans="1:43" s="54" customFormat="1" ht="34.5" customHeight="1" x14ac:dyDescent="0.25">
      <c r="A433" s="27">
        <v>674</v>
      </c>
      <c r="B433" s="26">
        <v>336</v>
      </c>
      <c r="C433" s="28" t="s">
        <v>1235</v>
      </c>
      <c r="D433" s="81" t="s">
        <v>123</v>
      </c>
      <c r="E433" s="105" t="s">
        <v>111</v>
      </c>
      <c r="F433" s="114" t="s">
        <v>142</v>
      </c>
      <c r="G433" s="92" t="s">
        <v>1239</v>
      </c>
      <c r="H433" s="130">
        <v>1152193370</v>
      </c>
      <c r="I433" s="94">
        <v>4908936</v>
      </c>
      <c r="J433" s="95">
        <v>35017077</v>
      </c>
      <c r="K433" s="69" t="s">
        <v>48</v>
      </c>
      <c r="L433" s="96" t="s">
        <v>101</v>
      </c>
      <c r="M433" s="97" t="s">
        <v>125</v>
      </c>
      <c r="N433" s="98" t="str" cm="1">
        <f t="array" ref="N433">_xlfn.XLOOKUP(Contrato[[#This Row],[SUPERVISOR TITULAR]],[1]!PERSONAL_ACTIVO_2024[[#All],[Nombre completo]],[1]!PERSONAL_ACTIVO_2024[[#All],[Documento identidad]],"",0)</f>
        <v/>
      </c>
      <c r="O433" s="97" t="s">
        <v>226</v>
      </c>
      <c r="P433" s="99" t="str" cm="1">
        <f t="array" ref="P433">_xlfn.XLOOKUP(Contrato[[#This Row],[SUPERVISOR SUPLENTE ]],[1]!PERSONAL_ACTIVO_2024[[#All],[Nombre completo]],[1]!PERSONAL_ACTIVO_2024[[#All],[Documento identidad]],"",0)</f>
        <v/>
      </c>
      <c r="Q433" s="100">
        <v>465</v>
      </c>
      <c r="R433" s="42" t="str" cm="1">
        <f t="array" ref="R433">_xlfn.XLOOKUP(Contrato[[#This Row],[CDP]],[1]!DISPONIBILIDADES_2024[[#All],[consecutivo]],[1]!DISPONIBILIDADES_2024[[#All],[fecha_aprobacion]],"",0)</f>
        <v>30/04/2024 16:51</v>
      </c>
      <c r="S433" s="43">
        <f>SUMIF([1]!DISPONIBILIDADES_2024[[#All],[consecutivo]],Contrato[[#This Row],[CDP]],[1]!DISPONIBILIDADES_2024[[#All],[valor_total_rubro]])</f>
        <v>0</v>
      </c>
      <c r="T433" s="44" cm="1">
        <f t="array" ref="T433">_xlfn.XLOOKUP(Contrato[[#This Row],[CONTRATO]]&amp;Contrato[[#This Row],[CDP]],[1]!Corr_Contr_CDP[[#All],[CONTRATO-CDP]],[1]!Corr_Contr_CDP[[#All],[CRP]],_xlfn.XLOOKUP(Contrato[[#This Row],[CDP]],[1]!COMPROMISOS_2024[[#All],[disponibilidad]],[1]!COMPROMISOS_2024[[#All],[consecutivo]],"",0),0)</f>
        <v>4090</v>
      </c>
      <c r="U433" s="45" t="str" cm="1">
        <f t="array" ref="U433">+_xlfn.XLOOKUP(Contrato[[#This Row],[RCP]],[1]!COMPROMISOS_2024[[#All],[consecutivo]],[1]!COMPROMISOS_2024[[#All],[fecha_aprobacion]],"",0)</f>
        <v>14/05/2024 15:17</v>
      </c>
      <c r="V433" s="46">
        <f>SUMIF([1]!COMPROMISOS_2024[[#All],[consecutivo]],Contrato[[#This Row],[RCP]],[1]!COMPROMISOS_2024[[#All],[valor_total]])</f>
        <v>35017077</v>
      </c>
      <c r="W433" s="47">
        <v>45422</v>
      </c>
      <c r="X433" s="47" t="s">
        <v>379</v>
      </c>
      <c r="Y433" s="48">
        <v>45426</v>
      </c>
      <c r="Z433" s="49">
        <v>45643</v>
      </c>
      <c r="AA433" s="123" t="s">
        <v>1232</v>
      </c>
      <c r="AB433" s="91" t="s">
        <v>1233</v>
      </c>
      <c r="AC433" s="91"/>
      <c r="AD433" s="103">
        <v>202000004341</v>
      </c>
      <c r="AE433" s="54" t="s">
        <v>75</v>
      </c>
      <c r="AF433" s="55" t="str">
        <f>TEXT(LEFT(Contrato[[#This Row],[CONTRATO]],3),"0")</f>
        <v>336</v>
      </c>
      <c r="AG433" s="55" t="str">
        <f>IF(LEN(Contrato[[#This Row],[Contrato2]])=3,Contrato[[#This Row],[Contrato2]],TEXT(Contrato[[#This Row],[Contrato2]],"000"))</f>
        <v>336</v>
      </c>
      <c r="AH433" s="56">
        <f ca="1">IFERROR(_xlfn.DAYS(Contrato[[#This Row],[Fecha Proyectada liquidación]],TODAY())/30,"")</f>
        <v>1.6666666666666667</v>
      </c>
      <c r="AI433" s="57">
        <f>+Contrato[[#This Row],[FECHA TERMINACIÓN ]]+120</f>
        <v>45763</v>
      </c>
      <c r="AK433" s="59" t="str">
        <f ca="1">IF(Contrato[[#This Row],[FECHA TERMINACIÓN ]]&lt;TODAY(), "Terminado",IF(ISNUMBER(Contrato[[#This Row],[Fecha Real de liquiidación ]]),"Liquidado",IF(Contrato[[#This Row],[FECHA TERMINACIÓN ]]&gt;=TODAY(),"En ejecución","")))</f>
        <v>Terminado</v>
      </c>
      <c r="AL433" s="60">
        <f>SUMIF([1]!COMPROMISOS_2024[[#All],[consecutivo]],Contrato[[#This Row],[RCP]],[1]!COMPROMISOS_2024[[#All],[Total pagado]])</f>
        <v>2781731</v>
      </c>
      <c r="AM433" s="61">
        <f>IFERROR(Contrato[[#This Row],[Pagos]]/Contrato[[#This Row],[VALOR CONTRATO]],0)</f>
        <v>7.9439269017228364E-2</v>
      </c>
      <c r="AN433" s="104">
        <f>+Contrato[[#This Row],[VALOR CONTRATO]]-Contrato[[#This Row],[Pagos]]</f>
        <v>32235346</v>
      </c>
      <c r="AO433" s="54" cm="1">
        <f t="array" ref="AO433">_xlfn.XLOOKUP(Contrato[[#This Row],[DOCUMENTO ]],[1]!PERSONAL_ACTIVO_2024[[#All],[Documento identidad]],[1]!PERSONAL_ACTIVO_2024[[#All],[Mail ]],0,0)</f>
        <v>0</v>
      </c>
      <c r="AP433" s="54" cm="1">
        <f t="array" ref="AP433">_xlfn.XLOOKUP(Contrato[[#This Row],[DOCUMENTO]],[1]!PERSONAL_ACTIVO_2024[[#All],[Documento identidad]],[1]!PERSONAL_ACTIVO_2024[[#All],[Mail ]],0,0)</f>
        <v>0</v>
      </c>
      <c r="AQ433" s="54" cm="1">
        <f t="array" ref="AQ433">IF(ISBLANK(Contrato[[#This Row],[DEPENDENCIA ]]),0,IFERROR(_xlfn.XLOOKUP(Contrato[[#This Row],[DEPENDENCIA ]],[1]!PERSONAL_ACTIVO_2024[[#All],[Dependencia]],[1]!PERSONAL_ACTIVO_2024[[#All],[Mail ]],0,0),0))</f>
        <v>0</v>
      </c>
    </row>
    <row r="434" spans="1:43" s="54" customFormat="1" ht="34.5" customHeight="1" x14ac:dyDescent="0.25">
      <c r="A434" s="27">
        <v>605</v>
      </c>
      <c r="B434" s="26">
        <v>337</v>
      </c>
      <c r="C434" s="28" t="s">
        <v>1240</v>
      </c>
      <c r="D434" s="81" t="s">
        <v>123</v>
      </c>
      <c r="E434" s="105" t="s">
        <v>111</v>
      </c>
      <c r="F434" s="114" t="s">
        <v>142</v>
      </c>
      <c r="G434" s="92" t="s">
        <v>1241</v>
      </c>
      <c r="H434" s="130">
        <v>1017236440</v>
      </c>
      <c r="I434" s="94">
        <v>2574842</v>
      </c>
      <c r="J434" s="95">
        <v>18367206</v>
      </c>
      <c r="K434" s="69" t="s">
        <v>48</v>
      </c>
      <c r="L434" s="96" t="s">
        <v>101</v>
      </c>
      <c r="M434" s="97" t="s">
        <v>306</v>
      </c>
      <c r="N434" s="98" cm="1">
        <f t="array" ref="N434">_xlfn.XLOOKUP(Contrato[[#This Row],[SUPERVISOR TITULAR]],[1]!PERSONAL_ACTIVO_2024[[#All],[Nombre completo]],[1]!PERSONAL_ACTIVO_2024[[#All],[Documento identidad]],"",0)</f>
        <v>75075150</v>
      </c>
      <c r="O434" s="97" t="s">
        <v>125</v>
      </c>
      <c r="P434" s="99" t="str" cm="1">
        <f t="array" ref="P434">_xlfn.XLOOKUP(Contrato[[#This Row],[SUPERVISOR SUPLENTE ]],[1]!PERSONAL_ACTIVO_2024[[#All],[Nombre completo]],[1]!PERSONAL_ACTIVO_2024[[#All],[Documento identidad]],"",0)</f>
        <v/>
      </c>
      <c r="Q434" s="100">
        <v>462</v>
      </c>
      <c r="R434" s="42" t="str" cm="1">
        <f t="array" ref="R434">_xlfn.XLOOKUP(Contrato[[#This Row],[CDP]],[1]!DISPONIBILIDADES_2024[[#All],[consecutivo]],[1]!DISPONIBILIDADES_2024[[#All],[fecha_aprobacion]],"",0)</f>
        <v>30/04/2024 16:44</v>
      </c>
      <c r="S434" s="43">
        <f>SUMIF([1]!DISPONIBILIDADES_2024[[#All],[consecutivo]],Contrato[[#This Row],[CDP]],[1]!DISPONIBILIDADES_2024[[#All],[valor_total_rubro]])</f>
        <v>0</v>
      </c>
      <c r="T434" s="44" cm="1">
        <f t="array" ref="T434">_xlfn.XLOOKUP(Contrato[[#This Row],[CONTRATO]]&amp;Contrato[[#This Row],[CDP]],[1]!Corr_Contr_CDP[[#All],[CONTRATO-CDP]],[1]!Corr_Contr_CDP[[#All],[CRP]],_xlfn.XLOOKUP(Contrato[[#This Row],[CDP]],[1]!COMPROMISOS_2024[[#All],[disponibilidad]],[1]!COMPROMISOS_2024[[#All],[consecutivo]],"",0),0)</f>
        <v>4091</v>
      </c>
      <c r="U434" s="45" t="str" cm="1">
        <f t="array" ref="U434">+_xlfn.XLOOKUP(Contrato[[#This Row],[RCP]],[1]!COMPROMISOS_2024[[#All],[consecutivo]],[1]!COMPROMISOS_2024[[#All],[fecha_aprobacion]],"",0)</f>
        <v>14/05/2024 15:20</v>
      </c>
      <c r="V434" s="46">
        <f>SUMIF([1]!COMPROMISOS_2024[[#All],[consecutivo]],Contrato[[#This Row],[RCP]],[1]!COMPROMISOS_2024[[#All],[valor_total]])</f>
        <v>18367206</v>
      </c>
      <c r="W434" s="47">
        <v>45422</v>
      </c>
      <c r="X434" s="47" t="s">
        <v>379</v>
      </c>
      <c r="Y434" s="48">
        <v>45426</v>
      </c>
      <c r="Z434" s="49">
        <v>45643</v>
      </c>
      <c r="AA434" s="123" t="s">
        <v>1232</v>
      </c>
      <c r="AB434" s="91" t="s">
        <v>1233</v>
      </c>
      <c r="AC434" s="91"/>
      <c r="AD434" s="103">
        <v>202000004342</v>
      </c>
      <c r="AE434" s="54" t="s">
        <v>75</v>
      </c>
      <c r="AF434" s="55" t="str">
        <f>TEXT(LEFT(Contrato[[#This Row],[CONTRATO]],3),"0")</f>
        <v>337</v>
      </c>
      <c r="AG434" s="55" t="str">
        <f>IF(LEN(Contrato[[#This Row],[Contrato2]])=3,Contrato[[#This Row],[Contrato2]],TEXT(Contrato[[#This Row],[Contrato2]],"000"))</f>
        <v>337</v>
      </c>
      <c r="AH434" s="56">
        <f ca="1">IFERROR(_xlfn.DAYS(Contrato[[#This Row],[Fecha Proyectada liquidación]],TODAY())/30,"")</f>
        <v>1.6666666666666667</v>
      </c>
      <c r="AI434" s="57">
        <f>+Contrato[[#This Row],[FECHA TERMINACIÓN ]]+120</f>
        <v>45763</v>
      </c>
      <c r="AK434" s="59" t="str">
        <f ca="1">IF(Contrato[[#This Row],[FECHA TERMINACIÓN ]]&lt;TODAY(), "Terminado",IF(ISNUMBER(Contrato[[#This Row],[Fecha Real de liquiidación ]]),"Liquidado",IF(Contrato[[#This Row],[FECHA TERMINACIÓN ]]&gt;=TODAY(),"En ejecución","")))</f>
        <v>Terminado</v>
      </c>
      <c r="AL434" s="60">
        <f>SUMIF([1]!COMPROMISOS_2024[[#All],[consecutivo]],Contrato[[#This Row],[RCP]],[1]!COMPROMISOS_2024[[#All],[Total pagado]])</f>
        <v>18367206</v>
      </c>
      <c r="AM434" s="61">
        <f>IFERROR(Contrato[[#This Row],[Pagos]]/Contrato[[#This Row],[VALOR CONTRATO]],0)</f>
        <v>1</v>
      </c>
      <c r="AN434" s="104">
        <f>+Contrato[[#This Row],[VALOR CONTRATO]]-Contrato[[#This Row],[Pagos]]</f>
        <v>0</v>
      </c>
      <c r="AO434" s="54" t="str" cm="1">
        <f t="array" ref="AO434">_xlfn.XLOOKUP(Contrato[[#This Row],[DOCUMENTO ]],[1]!PERSONAL_ACTIVO_2024[[#All],[Documento identidad]],[1]!PERSONAL_ACTIVO_2024[[#All],[Mail ]],0,0)</f>
        <v>anavarro@indeportesantioquia.gov.co</v>
      </c>
      <c r="AP434" s="54" cm="1">
        <f t="array" ref="AP434">_xlfn.XLOOKUP(Contrato[[#This Row],[DOCUMENTO]],[1]!PERSONAL_ACTIVO_2024[[#All],[Documento identidad]],[1]!PERSONAL_ACTIVO_2024[[#All],[Mail ]],0,0)</f>
        <v>0</v>
      </c>
      <c r="AQ434" s="54" cm="1">
        <f t="array" ref="AQ434">IF(ISBLANK(Contrato[[#This Row],[DEPENDENCIA ]]),0,IFERROR(_xlfn.XLOOKUP(Contrato[[#This Row],[DEPENDENCIA ]],[1]!PERSONAL_ACTIVO_2024[[#All],[Dependencia]],[1]!PERSONAL_ACTIVO_2024[[#All],[Mail ]],0,0),0))</f>
        <v>0</v>
      </c>
    </row>
    <row r="435" spans="1:43" s="54" customFormat="1" ht="34.5" customHeight="1" x14ac:dyDescent="0.25">
      <c r="A435" s="27">
        <v>606</v>
      </c>
      <c r="B435" s="26">
        <v>338</v>
      </c>
      <c r="C435" s="28" t="s">
        <v>1242</v>
      </c>
      <c r="D435" s="81" t="s">
        <v>123</v>
      </c>
      <c r="E435" s="105" t="s">
        <v>111</v>
      </c>
      <c r="F435" s="114" t="s">
        <v>142</v>
      </c>
      <c r="G435" s="92" t="s">
        <v>1243</v>
      </c>
      <c r="H435" s="130">
        <v>700373079</v>
      </c>
      <c r="I435" s="94">
        <v>9849414</v>
      </c>
      <c r="J435" s="95">
        <v>69602526</v>
      </c>
      <c r="K435" s="69" t="s">
        <v>48</v>
      </c>
      <c r="L435" s="96" t="s">
        <v>101</v>
      </c>
      <c r="M435" s="97" t="s">
        <v>306</v>
      </c>
      <c r="N435" s="98" cm="1">
        <f t="array" ref="N435">_xlfn.XLOOKUP(Contrato[[#This Row],[SUPERVISOR TITULAR]],[1]!PERSONAL_ACTIVO_2024[[#All],[Nombre completo]],[1]!PERSONAL_ACTIVO_2024[[#All],[Documento identidad]],"",0)</f>
        <v>75075150</v>
      </c>
      <c r="O435" s="97" t="s">
        <v>125</v>
      </c>
      <c r="P435" s="99" t="str" cm="1">
        <f t="array" ref="P435">_xlfn.XLOOKUP(Contrato[[#This Row],[SUPERVISOR SUPLENTE ]],[1]!PERSONAL_ACTIVO_2024[[#All],[Nombre completo]],[1]!PERSONAL_ACTIVO_2024[[#All],[Documento identidad]],"",0)</f>
        <v/>
      </c>
      <c r="Q435" s="100">
        <v>463</v>
      </c>
      <c r="R435" s="42" t="str" cm="1">
        <f t="array" ref="R435">_xlfn.XLOOKUP(Contrato[[#This Row],[CDP]],[1]!DISPONIBILIDADES_2024[[#All],[consecutivo]],[1]!DISPONIBILIDADES_2024[[#All],[fecha_aprobacion]],"",0)</f>
        <v>30/04/2024 16:45</v>
      </c>
      <c r="S435" s="43">
        <f>SUMIF([1]!DISPONIBILIDADES_2024[[#All],[consecutivo]],Contrato[[#This Row],[CDP]],[1]!DISPONIBILIDADES_2024[[#All],[valor_total_rubro]])</f>
        <v>0</v>
      </c>
      <c r="T435" s="44" cm="1">
        <f t="array" ref="T435">_xlfn.XLOOKUP(Contrato[[#This Row],[CONTRATO]]&amp;Contrato[[#This Row],[CDP]],[1]!Corr_Contr_CDP[[#All],[CONTRATO-CDP]],[1]!Corr_Contr_CDP[[#All],[CRP]],_xlfn.XLOOKUP(Contrato[[#This Row],[CDP]],[1]!COMPROMISOS_2024[[#All],[disponibilidad]],[1]!COMPROMISOS_2024[[#All],[consecutivo]],"",0),0)</f>
        <v>4092</v>
      </c>
      <c r="U435" s="45" t="str" cm="1">
        <f t="array" ref="U435">+_xlfn.XLOOKUP(Contrato[[#This Row],[RCP]],[1]!COMPROMISOS_2024[[#All],[consecutivo]],[1]!COMPROMISOS_2024[[#All],[fecha_aprobacion]],"",0)</f>
        <v>14/05/2024 15:25</v>
      </c>
      <c r="V435" s="46">
        <f>SUMIF([1]!COMPROMISOS_2024[[#All],[consecutivo]],Contrato[[#This Row],[RCP]],[1]!COMPROMISOS_2024[[#All],[valor_total]])</f>
        <v>69602526</v>
      </c>
      <c r="W435" s="47">
        <v>45422</v>
      </c>
      <c r="X435" s="47" t="s">
        <v>379</v>
      </c>
      <c r="Y435" s="48">
        <v>45426</v>
      </c>
      <c r="Z435" s="49">
        <v>45426</v>
      </c>
      <c r="AA435" s="123" t="s">
        <v>1232</v>
      </c>
      <c r="AB435" s="91" t="s">
        <v>1244</v>
      </c>
      <c r="AC435" s="91"/>
      <c r="AD435" s="103">
        <v>202000004344</v>
      </c>
      <c r="AE435" s="54" t="s">
        <v>75</v>
      </c>
      <c r="AF435" s="55" t="str">
        <f>TEXT(LEFT(Contrato[[#This Row],[CONTRATO]],3),"0")</f>
        <v>338</v>
      </c>
      <c r="AG435" s="55" t="str">
        <f>IF(LEN(Contrato[[#This Row],[Contrato2]])=3,Contrato[[#This Row],[Contrato2]],TEXT(Contrato[[#This Row],[Contrato2]],"000"))</f>
        <v>338</v>
      </c>
      <c r="AH435" s="56">
        <f ca="1">IFERROR(_xlfn.DAYS(Contrato[[#This Row],[Fecha Proyectada liquidación]],TODAY())/30,"")</f>
        <v>-5.5666666666666664</v>
      </c>
      <c r="AI435" s="57">
        <f>+Contrato[[#This Row],[FECHA TERMINACIÓN ]]+120</f>
        <v>45546</v>
      </c>
      <c r="AK435" s="59" t="str">
        <f ca="1">IF(Contrato[[#This Row],[FECHA TERMINACIÓN ]]&lt;TODAY(), "Terminado",IF(ISNUMBER(Contrato[[#This Row],[Fecha Real de liquiidación ]]),"Liquidado",IF(Contrato[[#This Row],[FECHA TERMINACIÓN ]]&gt;=TODAY(),"En ejecución","")))</f>
        <v>Terminado</v>
      </c>
      <c r="AL435" s="60">
        <f>SUMIF([1]!COMPROMISOS_2024[[#All],[consecutivo]],Contrato[[#This Row],[RCP]],[1]!COMPROMISOS_2024[[#All],[Total pagado]])</f>
        <v>36771146</v>
      </c>
      <c r="AM435" s="61">
        <f>IFERROR(Contrato[[#This Row],[Pagos]]/Contrato[[#This Row],[VALOR CONTRATO]],0)</f>
        <v>0.52830188950326318</v>
      </c>
      <c r="AN435" s="104">
        <f>+Contrato[[#This Row],[VALOR CONTRATO]]-Contrato[[#This Row],[Pagos]]</f>
        <v>32831380</v>
      </c>
      <c r="AO435" s="54" t="str" cm="1">
        <f t="array" ref="AO435">_xlfn.XLOOKUP(Contrato[[#This Row],[DOCUMENTO ]],[1]!PERSONAL_ACTIVO_2024[[#All],[Documento identidad]],[1]!PERSONAL_ACTIVO_2024[[#All],[Mail ]],0,0)</f>
        <v>anavarro@indeportesantioquia.gov.co</v>
      </c>
      <c r="AP435" s="54" cm="1">
        <f t="array" ref="AP435">_xlfn.XLOOKUP(Contrato[[#This Row],[DOCUMENTO]],[1]!PERSONAL_ACTIVO_2024[[#All],[Documento identidad]],[1]!PERSONAL_ACTIVO_2024[[#All],[Mail ]],0,0)</f>
        <v>0</v>
      </c>
      <c r="AQ435" s="54" cm="1">
        <f t="array" ref="AQ435">IF(ISBLANK(Contrato[[#This Row],[DEPENDENCIA ]]),0,IFERROR(_xlfn.XLOOKUP(Contrato[[#This Row],[DEPENDENCIA ]],[1]!PERSONAL_ACTIVO_2024[[#All],[Dependencia]],[1]!PERSONAL_ACTIVO_2024[[#All],[Mail ]],0,0),0))</f>
        <v>0</v>
      </c>
    </row>
    <row r="436" spans="1:43" s="54" customFormat="1" ht="34.5" customHeight="1" x14ac:dyDescent="0.25">
      <c r="A436" s="27" t="s">
        <v>48</v>
      </c>
      <c r="B436" s="26">
        <v>339</v>
      </c>
      <c r="C436" s="28" t="s">
        <v>1242</v>
      </c>
      <c r="D436" s="81" t="s">
        <v>123</v>
      </c>
      <c r="E436" s="105" t="s">
        <v>1245</v>
      </c>
      <c r="F436" s="114" t="s">
        <v>142</v>
      </c>
      <c r="G436" s="92" t="s">
        <v>376</v>
      </c>
      <c r="H436" s="130">
        <v>71773738</v>
      </c>
      <c r="I436" s="94">
        <v>3952382</v>
      </c>
      <c r="J436" s="95">
        <v>28193658</v>
      </c>
      <c r="K436" s="69" t="s">
        <v>1245</v>
      </c>
      <c r="L436" s="96" t="s">
        <v>101</v>
      </c>
      <c r="M436" s="97" t="s">
        <v>306</v>
      </c>
      <c r="N436" s="98" cm="1">
        <f t="array" ref="N436">_xlfn.XLOOKUP(Contrato[[#This Row],[SUPERVISOR TITULAR]],[1]!PERSONAL_ACTIVO_2024[[#All],[Nombre completo]],[1]!PERSONAL_ACTIVO_2024[[#All],[Documento identidad]],"",0)</f>
        <v>75075150</v>
      </c>
      <c r="O436" s="97" t="s">
        <v>125</v>
      </c>
      <c r="P436" s="99" t="str" cm="1">
        <f t="array" ref="P436">_xlfn.XLOOKUP(Contrato[[#This Row],[SUPERVISOR SUPLENTE ]],[1]!PERSONAL_ACTIVO_2024[[#All],[Nombre completo]],[1]!PERSONAL_ACTIVO_2024[[#All],[Documento identidad]],"",0)</f>
        <v/>
      </c>
      <c r="Q436" s="100">
        <v>460</v>
      </c>
      <c r="R436" s="42" t="str" cm="1">
        <f t="array" ref="R436">_xlfn.XLOOKUP(Contrato[[#This Row],[CDP]],[1]!DISPONIBILIDADES_2024[[#All],[consecutivo]],[1]!DISPONIBILIDADES_2024[[#All],[fecha_aprobacion]],"",0)</f>
        <v>30/04/2024 16:41</v>
      </c>
      <c r="S436" s="43">
        <f>SUMIF([1]!DISPONIBILIDADES_2024[[#All],[consecutivo]],Contrato[[#This Row],[CDP]],[1]!DISPONIBILIDADES_2024[[#All],[valor_total_rubro]])</f>
        <v>0</v>
      </c>
      <c r="T436" s="44" cm="1">
        <f t="array" ref="T436">_xlfn.XLOOKUP(Contrato[[#This Row],[CONTRATO]]&amp;Contrato[[#This Row],[CDP]],[1]!Corr_Contr_CDP[[#All],[CONTRATO-CDP]],[1]!Corr_Contr_CDP[[#All],[CRP]],_xlfn.XLOOKUP(Contrato[[#This Row],[CDP]],[1]!COMPROMISOS_2024[[#All],[disponibilidad]],[1]!COMPROMISOS_2024[[#All],[consecutivo]],"",0),0)</f>
        <v>4087</v>
      </c>
      <c r="U436" s="45" t="str" cm="1">
        <f t="array" ref="U436">+_xlfn.XLOOKUP(Contrato[[#This Row],[RCP]],[1]!COMPROMISOS_2024[[#All],[consecutivo]],[1]!COMPROMISOS_2024[[#All],[fecha_aprobacion]],"",0)</f>
        <v>14/05/2024 14:49</v>
      </c>
      <c r="V436" s="46">
        <f>SUMIF([1]!COMPROMISOS_2024[[#All],[consecutivo]],Contrato[[#This Row],[RCP]],[1]!COMPROMISOS_2024[[#All],[valor_total]])</f>
        <v>28193658</v>
      </c>
      <c r="W436" s="47">
        <v>45422</v>
      </c>
      <c r="X436" s="47" t="s">
        <v>379</v>
      </c>
      <c r="Y436" s="48"/>
      <c r="Z436" s="49"/>
      <c r="AA436" s="101"/>
      <c r="AB436" s="91" t="s">
        <v>1233</v>
      </c>
      <c r="AC436" s="91"/>
      <c r="AD436" s="103"/>
      <c r="AF436" s="55" t="str">
        <f>TEXT(LEFT(Contrato[[#This Row],[CONTRATO]],3),"0")</f>
        <v>339</v>
      </c>
      <c r="AG436" s="55" t="str">
        <f>IF(LEN(Contrato[[#This Row],[Contrato2]])=3,Contrato[[#This Row],[Contrato2]],TEXT(Contrato[[#This Row],[Contrato2]],"000"))</f>
        <v>339</v>
      </c>
      <c r="AH436" s="56">
        <f ca="1">IFERROR(_xlfn.DAYS(Contrato[[#This Row],[Fecha Proyectada liquidación]],TODAY())/30,"")</f>
        <v>-1519.7666666666667</v>
      </c>
      <c r="AI436" s="57">
        <f>+Contrato[[#This Row],[FECHA TERMINACIÓN ]]+120</f>
        <v>120</v>
      </c>
      <c r="AK436" s="59" t="str">
        <f ca="1">IF(Contrato[[#This Row],[FECHA TERMINACIÓN ]]&lt;TODAY(), "Terminado",IF(ISNUMBER(Contrato[[#This Row],[Fecha Real de liquiidación ]]),"Liquidado",IF(Contrato[[#This Row],[FECHA TERMINACIÓN ]]&gt;=TODAY(),"En ejecución","")))</f>
        <v>Terminado</v>
      </c>
      <c r="AL436" s="60">
        <f>SUMIF([1]!COMPROMISOS_2024[[#All],[consecutivo]],Contrato[[#This Row],[RCP]],[1]!COMPROMISOS_2024[[#All],[Total pagado]])</f>
        <v>0</v>
      </c>
      <c r="AM436" s="61">
        <f>IFERROR(Contrato[[#This Row],[Pagos]]/Contrato[[#This Row],[VALOR CONTRATO]],0)</f>
        <v>0</v>
      </c>
      <c r="AN436" s="104">
        <f>+Contrato[[#This Row],[VALOR CONTRATO]]-Contrato[[#This Row],[Pagos]]</f>
        <v>28193658</v>
      </c>
      <c r="AO436" s="54" t="str" cm="1">
        <f t="array" ref="AO436">_xlfn.XLOOKUP(Contrato[[#This Row],[DOCUMENTO ]],[1]!PERSONAL_ACTIVO_2024[[#All],[Documento identidad]],[1]!PERSONAL_ACTIVO_2024[[#All],[Mail ]],0,0)</f>
        <v>anavarro@indeportesantioquia.gov.co</v>
      </c>
      <c r="AP436" s="54" cm="1">
        <f t="array" ref="AP436">_xlfn.XLOOKUP(Contrato[[#This Row],[DOCUMENTO]],[1]!PERSONAL_ACTIVO_2024[[#All],[Documento identidad]],[1]!PERSONAL_ACTIVO_2024[[#All],[Mail ]],0,0)</f>
        <v>0</v>
      </c>
      <c r="AQ436" s="54" cm="1">
        <f t="array" ref="AQ436">IF(ISBLANK(Contrato[[#This Row],[DEPENDENCIA ]]),0,IFERROR(_xlfn.XLOOKUP(Contrato[[#This Row],[DEPENDENCIA ]],[1]!PERSONAL_ACTIVO_2024[[#All],[Dependencia]],[1]!PERSONAL_ACTIVO_2024[[#All],[Mail ]],0,0),0))</f>
        <v>0</v>
      </c>
    </row>
    <row r="437" spans="1:43" s="54" customFormat="1" ht="34.5" customHeight="1" x14ac:dyDescent="0.25">
      <c r="A437" s="27">
        <v>676</v>
      </c>
      <c r="B437" s="26">
        <v>340</v>
      </c>
      <c r="C437" s="28" t="s">
        <v>1246</v>
      </c>
      <c r="D437" s="81" t="s">
        <v>123</v>
      </c>
      <c r="E437" s="105" t="s">
        <v>111</v>
      </c>
      <c r="F437" s="114" t="s">
        <v>142</v>
      </c>
      <c r="G437" s="92" t="s">
        <v>1247</v>
      </c>
      <c r="H437" s="130">
        <v>1048019747</v>
      </c>
      <c r="I437" s="94">
        <v>5931149</v>
      </c>
      <c r="J437" s="95">
        <v>42308863</v>
      </c>
      <c r="K437" s="69" t="s">
        <v>48</v>
      </c>
      <c r="L437" s="96" t="s">
        <v>101</v>
      </c>
      <c r="M437" s="97" t="s">
        <v>218</v>
      </c>
      <c r="N437" s="98" cm="1">
        <f t="array" ref="N437">_xlfn.XLOOKUP(Contrato[[#This Row],[SUPERVISOR TITULAR]],[1]!PERSONAL_ACTIVO_2024[[#All],[Nombre completo]],[1]!PERSONAL_ACTIVO_2024[[#All],[Documento identidad]],"",0)</f>
        <v>98556206</v>
      </c>
      <c r="O437" s="97" t="s">
        <v>222</v>
      </c>
      <c r="P437" s="99" cm="1">
        <f t="array" ref="P437">_xlfn.XLOOKUP(Contrato[[#This Row],[SUPERVISOR SUPLENTE ]],[1]!PERSONAL_ACTIVO_2024[[#All],[Nombre completo]],[1]!PERSONAL_ACTIVO_2024[[#All],[Documento identidad]],"",0)</f>
        <v>10267189</v>
      </c>
      <c r="Q437" s="100">
        <v>458</v>
      </c>
      <c r="R437" s="42" t="str" cm="1">
        <f t="array" ref="R437">_xlfn.XLOOKUP(Contrato[[#This Row],[CDP]],[1]!DISPONIBILIDADES_2024[[#All],[consecutivo]],[1]!DISPONIBILIDADES_2024[[#All],[fecha_aprobacion]],"",0)</f>
        <v>30/04/2024 16:38</v>
      </c>
      <c r="S437" s="43">
        <f>SUMIF([1]!DISPONIBILIDADES_2024[[#All],[consecutivo]],Contrato[[#This Row],[CDP]],[1]!DISPONIBILIDADES_2024[[#All],[valor_total_rubro]])</f>
        <v>0</v>
      </c>
      <c r="T437" s="44" cm="1">
        <f t="array" ref="T437">_xlfn.XLOOKUP(Contrato[[#This Row],[CONTRATO]]&amp;Contrato[[#This Row],[CDP]],[1]!Corr_Contr_CDP[[#All],[CONTRATO-CDP]],[1]!Corr_Contr_CDP[[#All],[CRP]],_xlfn.XLOOKUP(Contrato[[#This Row],[CDP]],[1]!COMPROMISOS_2024[[#All],[disponibilidad]],[1]!COMPROMISOS_2024[[#All],[consecutivo]],"",0),0)</f>
        <v>4089</v>
      </c>
      <c r="U437" s="45" t="str" cm="1">
        <f t="array" ref="U437">+_xlfn.XLOOKUP(Contrato[[#This Row],[RCP]],[1]!COMPROMISOS_2024[[#All],[consecutivo]],[1]!COMPROMISOS_2024[[#All],[fecha_aprobacion]],"",0)</f>
        <v>14/05/2024 15:14</v>
      </c>
      <c r="V437" s="46">
        <f>SUMIF([1]!COMPROMISOS_2024[[#All],[consecutivo]],Contrato[[#This Row],[RCP]],[1]!COMPROMISOS_2024[[#All],[valor_total]])</f>
        <v>42308863</v>
      </c>
      <c r="W437" s="47">
        <v>45422</v>
      </c>
      <c r="X437" s="47" t="s">
        <v>379</v>
      </c>
      <c r="Y437" s="48">
        <v>45426</v>
      </c>
      <c r="Z437" s="49">
        <v>45643</v>
      </c>
      <c r="AA437" s="123" t="s">
        <v>1232</v>
      </c>
      <c r="AB437" s="91" t="s">
        <v>1233</v>
      </c>
      <c r="AC437" s="91"/>
      <c r="AD437" s="103">
        <v>202000004345</v>
      </c>
      <c r="AE437" s="54" t="s">
        <v>75</v>
      </c>
      <c r="AF437" s="55" t="str">
        <f>TEXT(LEFT(Contrato[[#This Row],[CONTRATO]],3),"0")</f>
        <v>340</v>
      </c>
      <c r="AG437" s="55" t="str">
        <f>IF(LEN(Contrato[[#This Row],[Contrato2]])=3,Contrato[[#This Row],[Contrato2]],TEXT(Contrato[[#This Row],[Contrato2]],"000"))</f>
        <v>340</v>
      </c>
      <c r="AH437" s="56">
        <f ca="1">IFERROR(_xlfn.DAYS(Contrato[[#This Row],[Fecha Proyectada liquidación]],TODAY())/30,"")</f>
        <v>1.6666666666666667</v>
      </c>
      <c r="AI437" s="57">
        <f>+Contrato[[#This Row],[FECHA TERMINACIÓN ]]+120</f>
        <v>45763</v>
      </c>
      <c r="AK437" s="59" t="str">
        <f ca="1">IF(Contrato[[#This Row],[FECHA TERMINACIÓN ]]&lt;TODAY(), "Terminado",IF(ISNUMBER(Contrato[[#This Row],[Fecha Real de liquiidación ]]),"Liquidado",IF(Contrato[[#This Row],[FECHA TERMINACIÓN ]]&gt;=TODAY(),"En ejecución","")))</f>
        <v>Terminado</v>
      </c>
      <c r="AL437" s="60">
        <f>SUMIF([1]!COMPROMISOS_2024[[#All],[consecutivo]],Contrato[[#This Row],[RCP]],[1]!COMPROMISOS_2024[[#All],[Total pagado]])</f>
        <v>42308863</v>
      </c>
      <c r="AM437" s="61">
        <f>IFERROR(Contrato[[#This Row],[Pagos]]/Contrato[[#This Row],[VALOR CONTRATO]],0)</f>
        <v>1</v>
      </c>
      <c r="AN437" s="104">
        <f>+Contrato[[#This Row],[VALOR CONTRATO]]-Contrato[[#This Row],[Pagos]]</f>
        <v>0</v>
      </c>
      <c r="AO437" s="54" t="str" cm="1">
        <f t="array" ref="AO437">_xlfn.XLOOKUP(Contrato[[#This Row],[DOCUMENTO ]],[1]!PERSONAL_ACTIVO_2024[[#All],[Documento identidad]],[1]!PERSONAL_ACTIVO_2024[[#All],[Mail ]],0,0)</f>
        <v>ahiguitae@indeportesantioquia.gov.co</v>
      </c>
      <c r="AP437" s="54" t="str" cm="1">
        <f t="array" ref="AP437">_xlfn.XLOOKUP(Contrato[[#This Row],[DOCUMENTO]],[1]!PERSONAL_ACTIVO_2024[[#All],[Documento identidad]],[1]!PERSONAL_ACTIVO_2024[[#All],[Mail ]],0,0)</f>
        <v>hveleza@indeportesantioquia.gov.co</v>
      </c>
      <c r="AQ437" s="54" cm="1">
        <f t="array" ref="AQ437">IF(ISBLANK(Contrato[[#This Row],[DEPENDENCIA ]]),0,IFERROR(_xlfn.XLOOKUP(Contrato[[#This Row],[DEPENDENCIA ]],[1]!PERSONAL_ACTIVO_2024[[#All],[Dependencia]],[1]!PERSONAL_ACTIVO_2024[[#All],[Mail ]],0,0),0))</f>
        <v>0</v>
      </c>
    </row>
    <row r="438" spans="1:43" s="54" customFormat="1" ht="34.5" customHeight="1" x14ac:dyDescent="0.25">
      <c r="A438" s="27">
        <v>677</v>
      </c>
      <c r="B438" s="26">
        <v>341</v>
      </c>
      <c r="C438" s="28" t="s">
        <v>1248</v>
      </c>
      <c r="D438" s="81" t="s">
        <v>123</v>
      </c>
      <c r="E438" s="105" t="s">
        <v>111</v>
      </c>
      <c r="F438" s="114" t="s">
        <v>142</v>
      </c>
      <c r="G438" s="92" t="s">
        <v>1249</v>
      </c>
      <c r="H438" s="130">
        <v>1036962292</v>
      </c>
      <c r="I438" s="94">
        <v>4908936</v>
      </c>
      <c r="J438" s="95">
        <v>35017077</v>
      </c>
      <c r="K438" s="69" t="s">
        <v>48</v>
      </c>
      <c r="L438" s="96" t="s">
        <v>101</v>
      </c>
      <c r="M438" s="97" t="s">
        <v>218</v>
      </c>
      <c r="N438" s="98" cm="1">
        <f t="array" ref="N438">_xlfn.XLOOKUP(Contrato[[#This Row],[SUPERVISOR TITULAR]],[1]!PERSONAL_ACTIVO_2024[[#All],[Nombre completo]],[1]!PERSONAL_ACTIVO_2024[[#All],[Documento identidad]],"",0)</f>
        <v>98556206</v>
      </c>
      <c r="O438" s="97" t="s">
        <v>222</v>
      </c>
      <c r="P438" s="99" cm="1">
        <f t="array" ref="P438">_xlfn.XLOOKUP(Contrato[[#This Row],[SUPERVISOR SUPLENTE ]],[1]!PERSONAL_ACTIVO_2024[[#All],[Nombre completo]],[1]!PERSONAL_ACTIVO_2024[[#All],[Documento identidad]],"",0)</f>
        <v>10267189</v>
      </c>
      <c r="Q438" s="100">
        <v>461</v>
      </c>
      <c r="R438" s="42" t="str" cm="1">
        <f t="array" ref="R438">_xlfn.XLOOKUP(Contrato[[#This Row],[CDP]],[1]!DISPONIBILIDADES_2024[[#All],[consecutivo]],[1]!DISPONIBILIDADES_2024[[#All],[fecha_aprobacion]],"",0)</f>
        <v>30/04/2024 16:42</v>
      </c>
      <c r="S438" s="43">
        <f>SUMIF([1]!DISPONIBILIDADES_2024[[#All],[consecutivo]],Contrato[[#This Row],[CDP]],[1]!DISPONIBILIDADES_2024[[#All],[valor_total_rubro]])</f>
        <v>0</v>
      </c>
      <c r="T438" s="44" cm="1">
        <f t="array" ref="T438">_xlfn.XLOOKUP(Contrato[[#This Row],[CONTRATO]]&amp;Contrato[[#This Row],[CDP]],[1]!Corr_Contr_CDP[[#All],[CONTRATO-CDP]],[1]!Corr_Contr_CDP[[#All],[CRP]],_xlfn.XLOOKUP(Contrato[[#This Row],[CDP]],[1]!COMPROMISOS_2024[[#All],[disponibilidad]],[1]!COMPROMISOS_2024[[#All],[consecutivo]],"",0),0)</f>
        <v>4085</v>
      </c>
      <c r="U438" s="45" t="str" cm="1">
        <f t="array" ref="U438">+_xlfn.XLOOKUP(Contrato[[#This Row],[RCP]],[1]!COMPROMISOS_2024[[#All],[consecutivo]],[1]!COMPROMISOS_2024[[#All],[fecha_aprobacion]],"",0)</f>
        <v>14/05/2024 14:40</v>
      </c>
      <c r="V438" s="46">
        <f>SUMIF([1]!COMPROMISOS_2024[[#All],[consecutivo]],Contrato[[#This Row],[RCP]],[1]!COMPROMISOS_2024[[#All],[valor_total]])</f>
        <v>35017077</v>
      </c>
      <c r="W438" s="47">
        <v>45422</v>
      </c>
      <c r="X438" s="47" t="s">
        <v>379</v>
      </c>
      <c r="Y438" s="48">
        <v>45426</v>
      </c>
      <c r="Z438" s="49">
        <v>45643</v>
      </c>
      <c r="AA438" s="123" t="s">
        <v>1232</v>
      </c>
      <c r="AB438" s="91" t="s">
        <v>1233</v>
      </c>
      <c r="AC438" s="91"/>
      <c r="AD438" s="103">
        <v>202000004346</v>
      </c>
      <c r="AE438" s="54" t="s">
        <v>75</v>
      </c>
      <c r="AF438" s="55" t="str">
        <f>TEXT(LEFT(Contrato[[#This Row],[CONTRATO]],3),"0")</f>
        <v>341</v>
      </c>
      <c r="AG438" s="55" t="str">
        <f>IF(LEN(Contrato[[#This Row],[Contrato2]])=3,Contrato[[#This Row],[Contrato2]],TEXT(Contrato[[#This Row],[Contrato2]],"000"))</f>
        <v>341</v>
      </c>
      <c r="AH438" s="56">
        <f ca="1">IFERROR(_xlfn.DAYS(Contrato[[#This Row],[Fecha Proyectada liquidación]],TODAY())/30,"")</f>
        <v>1.6666666666666667</v>
      </c>
      <c r="AI438" s="57">
        <f>+Contrato[[#This Row],[FECHA TERMINACIÓN ]]+120</f>
        <v>45763</v>
      </c>
      <c r="AK438" s="59" t="str">
        <f ca="1">IF(Contrato[[#This Row],[FECHA TERMINACIÓN ]]&lt;TODAY(), "Terminado",IF(ISNUMBER(Contrato[[#This Row],[Fecha Real de liquiidación ]]),"Liquidado",IF(Contrato[[#This Row],[FECHA TERMINACIÓN ]]&gt;=TODAY(),"En ejecución","")))</f>
        <v>Terminado</v>
      </c>
      <c r="AL438" s="60">
        <f>SUMIF([1]!COMPROMISOS_2024[[#All],[consecutivo]],Contrato[[#This Row],[RCP]],[1]!COMPROMISOS_2024[[#All],[Total pagado]])</f>
        <v>35017077</v>
      </c>
      <c r="AM438" s="61">
        <f>IFERROR(Contrato[[#This Row],[Pagos]]/Contrato[[#This Row],[VALOR CONTRATO]],0)</f>
        <v>1</v>
      </c>
      <c r="AN438" s="104">
        <f>+Contrato[[#This Row],[VALOR CONTRATO]]-Contrato[[#This Row],[Pagos]]</f>
        <v>0</v>
      </c>
      <c r="AO438" s="54" t="str" cm="1">
        <f t="array" ref="AO438">_xlfn.XLOOKUP(Contrato[[#This Row],[DOCUMENTO ]],[1]!PERSONAL_ACTIVO_2024[[#All],[Documento identidad]],[1]!PERSONAL_ACTIVO_2024[[#All],[Mail ]],0,0)</f>
        <v>ahiguitae@indeportesantioquia.gov.co</v>
      </c>
      <c r="AP438" s="54" t="str" cm="1">
        <f t="array" ref="AP438">_xlfn.XLOOKUP(Contrato[[#This Row],[DOCUMENTO]],[1]!PERSONAL_ACTIVO_2024[[#All],[Documento identidad]],[1]!PERSONAL_ACTIVO_2024[[#All],[Mail ]],0,0)</f>
        <v>hveleza@indeportesantioquia.gov.co</v>
      </c>
      <c r="AQ438" s="54" cm="1">
        <f t="array" ref="AQ438">IF(ISBLANK(Contrato[[#This Row],[DEPENDENCIA ]]),0,IFERROR(_xlfn.XLOOKUP(Contrato[[#This Row],[DEPENDENCIA ]],[1]!PERSONAL_ACTIVO_2024[[#All],[Dependencia]],[1]!PERSONAL_ACTIVO_2024[[#All],[Mail ]],0,0),0))</f>
        <v>0</v>
      </c>
    </row>
    <row r="439" spans="1:43" s="54" customFormat="1" ht="34.5" customHeight="1" x14ac:dyDescent="0.25">
      <c r="A439" s="27">
        <v>372</v>
      </c>
      <c r="B439" s="26">
        <v>342</v>
      </c>
      <c r="C439" s="28" t="s">
        <v>1250</v>
      </c>
      <c r="D439" s="81" t="s">
        <v>132</v>
      </c>
      <c r="E439" s="105" t="s">
        <v>111</v>
      </c>
      <c r="F439" s="269" t="s">
        <v>1251</v>
      </c>
      <c r="G439" s="92" t="s">
        <v>1252</v>
      </c>
      <c r="H439" s="93">
        <v>800140973</v>
      </c>
      <c r="I439" s="94" t="s">
        <v>48</v>
      </c>
      <c r="J439" s="95">
        <v>413500782</v>
      </c>
      <c r="K439" s="69" t="s">
        <v>48</v>
      </c>
      <c r="L439" s="96" t="s">
        <v>101</v>
      </c>
      <c r="M439" s="97" t="s">
        <v>729</v>
      </c>
      <c r="N439" s="98" cm="1">
        <f t="array" ref="N439">_xlfn.XLOOKUP(Contrato[[#This Row],[SUPERVISOR TITULAR]],[1]!PERSONAL_ACTIVO_2024[[#All],[Nombre completo]],[1]!PERSONAL_ACTIVO_2024[[#All],[Documento identidad]],"",0)</f>
        <v>39176038</v>
      </c>
      <c r="O439" s="97" t="s">
        <v>730</v>
      </c>
      <c r="P439" s="99" cm="1">
        <f t="array" ref="P439">_xlfn.XLOOKUP(Contrato[[#This Row],[SUPERVISOR SUPLENTE ]],[1]!PERSONAL_ACTIVO_2024[[#All],[Nombre completo]],[1]!PERSONAL_ACTIVO_2024[[#All],[Documento identidad]],"",0)</f>
        <v>43671828</v>
      </c>
      <c r="Q439" s="100">
        <v>457</v>
      </c>
      <c r="R439" s="42" t="str" cm="1">
        <f t="array" ref="R439">_xlfn.XLOOKUP(Contrato[[#This Row],[CDP]],[1]!DISPONIBILIDADES_2024[[#All],[consecutivo]],[1]!DISPONIBILIDADES_2024[[#All],[fecha_aprobacion]],"",0)</f>
        <v>30/04/2024 8:37</v>
      </c>
      <c r="S439" s="43">
        <f>SUMIF([1]!DISPONIBILIDADES_2024[[#All],[consecutivo]],Contrato[[#This Row],[CDP]],[1]!DISPONIBILIDADES_2024[[#All],[valor_total_rubro]])</f>
        <v>0</v>
      </c>
      <c r="T439" s="44" cm="1">
        <f t="array" ref="T439">_xlfn.XLOOKUP(Contrato[[#This Row],[CONTRATO]]&amp;Contrato[[#This Row],[CDP]],[1]!Corr_Contr_CDP[[#All],[CONTRATO-CDP]],[1]!Corr_Contr_CDP[[#All],[CRP]],_xlfn.XLOOKUP(Contrato[[#This Row],[CDP]],[1]!COMPROMISOS_2024[[#All],[disponibilidad]],[1]!COMPROMISOS_2024[[#All],[consecutivo]],"",0),0)</f>
        <v>4470</v>
      </c>
      <c r="U439" s="45" t="str" cm="1">
        <f t="array" ref="U439">+_xlfn.XLOOKUP(Contrato[[#This Row],[RCP]],[1]!COMPROMISOS_2024[[#All],[consecutivo]],[1]!COMPROMISOS_2024[[#All],[fecha_aprobacion]],"",0)</f>
        <v>17/05/2024 15:58</v>
      </c>
      <c r="V439" s="46">
        <f>SUMIF([1]!COMPROMISOS_2024[[#All],[consecutivo]],Contrato[[#This Row],[RCP]],[1]!COMPROMISOS_2024[[#All],[valor_total]])</f>
        <v>413500782</v>
      </c>
      <c r="W439" s="47">
        <v>45429</v>
      </c>
      <c r="X439" s="47">
        <v>45429</v>
      </c>
      <c r="Y439" s="48">
        <v>45429</v>
      </c>
      <c r="Z439" s="49">
        <v>45535</v>
      </c>
      <c r="AA439" s="123" t="s">
        <v>1253</v>
      </c>
      <c r="AB439" s="91" t="s">
        <v>1035</v>
      </c>
      <c r="AC439" s="91"/>
      <c r="AD439" s="270">
        <v>202000004348</v>
      </c>
      <c r="AE439" s="54" t="s">
        <v>75</v>
      </c>
      <c r="AF439" s="55" t="str">
        <f>TEXT(LEFT(Contrato[[#This Row],[CONTRATO]],3),"0")</f>
        <v>342</v>
      </c>
      <c r="AG439" s="55" t="str">
        <f>IF(LEN(Contrato[[#This Row],[Contrato2]])=3,Contrato[[#This Row],[Contrato2]],TEXT(Contrato[[#This Row],[Contrato2]],"000"))</f>
        <v>342</v>
      </c>
      <c r="AH439" s="56">
        <f ca="1">IFERROR(_xlfn.DAYS(Contrato[[#This Row],[Fecha Proyectada liquidación]],TODAY())/30,"")</f>
        <v>-1.9333333333333333</v>
      </c>
      <c r="AI439" s="57">
        <f>+Contrato[[#This Row],[FECHA TERMINACIÓN ]]+120</f>
        <v>45655</v>
      </c>
      <c r="AK439" s="59" t="str">
        <f ca="1">IF(Contrato[[#This Row],[FECHA TERMINACIÓN ]]&lt;TODAY(), "Terminado",IF(ISNUMBER(Contrato[[#This Row],[Fecha Real de liquiidación ]]),"Liquidado",IF(Contrato[[#This Row],[FECHA TERMINACIÓN ]]&gt;=TODAY(),"En ejecución","")))</f>
        <v>Terminado</v>
      </c>
      <c r="AL439" s="60">
        <f>SUMIF([1]!COMPROMISOS_2024[[#All],[consecutivo]],Contrato[[#This Row],[RCP]],[1]!COMPROMISOS_2024[[#All],[Total pagado]])</f>
        <v>413500782</v>
      </c>
      <c r="AM439" s="61">
        <f>IFERROR(Contrato[[#This Row],[Pagos]]/Contrato[[#This Row],[VALOR CONTRATO]],0)</f>
        <v>1</v>
      </c>
      <c r="AN439" s="104">
        <f>+Contrato[[#This Row],[VALOR CONTRATO]]-Contrato[[#This Row],[Pagos]]</f>
        <v>0</v>
      </c>
      <c r="AO439" s="54" t="str" cm="1">
        <f t="array" ref="AO439">_xlfn.XLOOKUP(Contrato[[#This Row],[DOCUMENTO ]],[1]!PERSONAL_ACTIVO_2024[[#All],[Documento identidad]],[1]!PERSONAL_ACTIVO_2024[[#All],[Mail ]],0,0)</f>
        <v>oquiroz@indeportesantioquia.gov.co</v>
      </c>
      <c r="AP439" s="54" t="str" cm="1">
        <f t="array" ref="AP439">_xlfn.XLOOKUP(Contrato[[#This Row],[DOCUMENTO]],[1]!PERSONAL_ACTIVO_2024[[#All],[Documento identidad]],[1]!PERSONAL_ACTIVO_2024[[#All],[Mail ]],0,0)</f>
        <v>mquintero@indeportesantioquia.gov.co</v>
      </c>
      <c r="AQ439" s="54" t="str" cm="1">
        <f t="array" ref="AQ439">IF(ISBLANK(Contrato[[#This Row],[DEPENDENCIA ]]),0,IFERROR(_xlfn.XLOOKUP(Contrato[[#This Row],[DEPENDENCIA ]],[1]!PERSONAL_ACTIVO_2024[[#All],[Dependencia]],[1]!PERSONAL_ACTIVO_2024[[#All],[Mail ]],0,0),0))</f>
        <v>fcardona@indeportesantioquia.gov.co</v>
      </c>
    </row>
    <row r="440" spans="1:43" s="54" customFormat="1" ht="34.5" customHeight="1" x14ac:dyDescent="0.25">
      <c r="A440" s="27">
        <v>29</v>
      </c>
      <c r="B440" s="26">
        <v>343</v>
      </c>
      <c r="C440" s="28" t="s">
        <v>1254</v>
      </c>
      <c r="D440" s="81" t="s">
        <v>44</v>
      </c>
      <c r="E440" s="105" t="s">
        <v>1255</v>
      </c>
      <c r="F440" s="81" t="s">
        <v>1225</v>
      </c>
      <c r="G440" s="92" t="s">
        <v>1256</v>
      </c>
      <c r="H440" s="93">
        <v>900975633</v>
      </c>
      <c r="I440" s="94" t="s">
        <v>48</v>
      </c>
      <c r="J440" s="95">
        <v>120000000</v>
      </c>
      <c r="K440" s="69" t="s">
        <v>48</v>
      </c>
      <c r="L440" s="96" t="s">
        <v>50</v>
      </c>
      <c r="M440" s="97" t="s">
        <v>51</v>
      </c>
      <c r="N440" s="98" cm="1">
        <f t="array" ref="N440">_xlfn.XLOOKUP(Contrato[[#This Row],[SUPERVISOR TITULAR]],[1]!PERSONAL_ACTIVO_2024[[#All],[Nombre completo]],[1]!PERSONAL_ACTIVO_2024[[#All],[Documento identidad]],"",0)</f>
        <v>98663915</v>
      </c>
      <c r="O440" s="97" t="s">
        <v>52</v>
      </c>
      <c r="P440" s="99" cm="1">
        <f t="array" ref="P440">_xlfn.XLOOKUP(Contrato[[#This Row],[SUPERVISOR SUPLENTE ]],[1]!PERSONAL_ACTIVO_2024[[#All],[Nombre completo]],[1]!PERSONAL_ACTIVO_2024[[#All],[Documento identidad]],"",0)</f>
        <v>43208997</v>
      </c>
      <c r="Q440" s="100">
        <v>303</v>
      </c>
      <c r="R440" s="42" t="str" cm="1">
        <f t="array" ref="R440">_xlfn.XLOOKUP(Contrato[[#This Row],[CDP]],[1]!DISPONIBILIDADES_2024[[#All],[consecutivo]],[1]!DISPONIBILIDADES_2024[[#All],[fecha_aprobacion]],"",0)</f>
        <v>11/03/2024 13:59</v>
      </c>
      <c r="S440" s="43">
        <f>SUMIF([1]!DISPONIBILIDADES_2024[[#All],[consecutivo]],Contrato[[#This Row],[CDP]],[1]!DISPONIBILIDADES_2024[[#All],[valor_total_rubro]])</f>
        <v>0</v>
      </c>
      <c r="T440" s="44" cm="1">
        <f t="array" ref="T440">_xlfn.XLOOKUP(Contrato[[#This Row],[CONTRATO]]&amp;Contrato[[#This Row],[CDP]],[1]!Corr_Contr_CDP[[#All],[CONTRATO-CDP]],[1]!Corr_Contr_CDP[[#All],[CRP]],_xlfn.XLOOKUP(Contrato[[#This Row],[CDP]],[1]!COMPROMISOS_2024[[#All],[disponibilidad]],[1]!COMPROMISOS_2024[[#All],[consecutivo]],"",0),0)</f>
        <v>4095</v>
      </c>
      <c r="U440" s="45" t="str" cm="1">
        <f t="array" ref="U440">+_xlfn.XLOOKUP(Contrato[[#This Row],[RCP]],[1]!COMPROMISOS_2024[[#All],[consecutivo]],[1]!COMPROMISOS_2024[[#All],[fecha_aprobacion]],"",0)</f>
        <v>15/05/2024 11:53</v>
      </c>
      <c r="V440" s="46">
        <f>SUMIF([1]!COMPROMISOS_2024[[#All],[consecutivo]],Contrato[[#This Row],[RCP]],[1]!COMPROMISOS_2024[[#All],[valor_total]])</f>
        <v>120000000</v>
      </c>
      <c r="W440" s="47">
        <v>45422</v>
      </c>
      <c r="X440" s="47">
        <v>45427</v>
      </c>
      <c r="Y440" s="48">
        <v>45427</v>
      </c>
      <c r="Z440" s="49">
        <v>45657</v>
      </c>
      <c r="AA440" s="123" t="s">
        <v>1257</v>
      </c>
      <c r="AB440" s="91" t="s">
        <v>1258</v>
      </c>
      <c r="AC440" s="91"/>
      <c r="AD440" s="103">
        <v>202000004349</v>
      </c>
      <c r="AE440" s="54" t="s">
        <v>75</v>
      </c>
      <c r="AF440" s="55" t="str">
        <f>TEXT(LEFT(Contrato[[#This Row],[CONTRATO]],3),"0")</f>
        <v>343</v>
      </c>
      <c r="AG440" s="55" t="str">
        <f>IF(LEN(Contrato[[#This Row],[Contrato2]])=3,Contrato[[#This Row],[Contrato2]],TEXT(Contrato[[#This Row],[Contrato2]],"000"))</f>
        <v>343</v>
      </c>
      <c r="AH440" s="56">
        <f ca="1">IFERROR(_xlfn.DAYS(Contrato[[#This Row],[Fecha Proyectada liquidación]],TODAY())/30,"")</f>
        <v>2.1333333333333333</v>
      </c>
      <c r="AI440" s="57">
        <f>+Contrato[[#This Row],[FECHA TERMINACIÓN ]]+120</f>
        <v>45777</v>
      </c>
      <c r="AK440" s="59" t="str">
        <f ca="1">IF(Contrato[[#This Row],[FECHA TERMINACIÓN ]]&lt;TODAY(), "Terminado",IF(ISNUMBER(Contrato[[#This Row],[Fecha Real de liquiidación ]]),"Liquidado",IF(Contrato[[#This Row],[FECHA TERMINACIÓN ]]&gt;=TODAY(),"En ejecución","")))</f>
        <v>Terminado</v>
      </c>
      <c r="AL440" s="60">
        <f>SUMIF([1]!COMPROMISOS_2024[[#All],[consecutivo]],Contrato[[#This Row],[RCP]],[1]!COMPROMISOS_2024[[#All],[Total pagado]])</f>
        <v>119999836</v>
      </c>
      <c r="AM440" s="61">
        <f>IFERROR(Contrato[[#This Row],[Pagos]]/Contrato[[#This Row],[VALOR CONTRATO]],0)</f>
        <v>0.99999863333333339</v>
      </c>
      <c r="AN440" s="104">
        <f>+Contrato[[#This Row],[VALOR CONTRATO]]-Contrato[[#This Row],[Pagos]]</f>
        <v>164</v>
      </c>
      <c r="AO440" s="54" t="str" cm="1">
        <f t="array" ref="AO440">_xlfn.XLOOKUP(Contrato[[#This Row],[DOCUMENTO ]],[1]!PERSONAL_ACTIVO_2024[[#All],[Documento identidad]],[1]!PERSONAL_ACTIVO_2024[[#All],[Mail ]],0,0)</f>
        <v>fcardona@indeportesantioquia.gov.co</v>
      </c>
      <c r="AP440" s="54" t="str" cm="1">
        <f t="array" ref="AP440">_xlfn.XLOOKUP(Contrato[[#This Row],[DOCUMENTO]],[1]!PERSONAL_ACTIVO_2024[[#All],[Documento identidad]],[1]!PERSONAL_ACTIVO_2024[[#All],[Mail ]],0,0)</f>
        <v>dcendoya@indeportesantioquia.gov.co</v>
      </c>
      <c r="AQ440" s="54" cm="1">
        <f t="array" ref="AQ440">IF(ISBLANK(Contrato[[#This Row],[DEPENDENCIA ]]),0,IFERROR(_xlfn.XLOOKUP(Contrato[[#This Row],[DEPENDENCIA ]],[1]!PERSONAL_ACTIVO_2024[[#All],[Dependencia]],[1]!PERSONAL_ACTIVO_2024[[#All],[Mail ]],0,0),0))</f>
        <v>0</v>
      </c>
    </row>
    <row r="441" spans="1:43" s="54" customFormat="1" ht="34.5" customHeight="1" x14ac:dyDescent="0.25">
      <c r="A441" s="27">
        <v>589</v>
      </c>
      <c r="B441" s="26">
        <v>344</v>
      </c>
      <c r="C441" s="28" t="s">
        <v>1259</v>
      </c>
      <c r="D441" s="81" t="s">
        <v>44</v>
      </c>
      <c r="E441" s="105" t="s">
        <v>1255</v>
      </c>
      <c r="F441" s="81" t="s">
        <v>46</v>
      </c>
      <c r="G441" s="92" t="s">
        <v>1260</v>
      </c>
      <c r="H441" s="93">
        <v>900285123</v>
      </c>
      <c r="I441" s="94" t="s">
        <v>48</v>
      </c>
      <c r="J441" s="95">
        <v>100000000</v>
      </c>
      <c r="K441" s="69" t="s">
        <v>48</v>
      </c>
      <c r="L441" s="96" t="s">
        <v>906</v>
      </c>
      <c r="M441" s="97" t="s">
        <v>78</v>
      </c>
      <c r="N441" s="98" cm="1">
        <f t="array" ref="N441">_xlfn.XLOOKUP(Contrato[[#This Row],[SUPERVISOR TITULAR]],[1]!PERSONAL_ACTIVO_2024[[#All],[Nombre completo]],[1]!PERSONAL_ACTIVO_2024[[#All],[Documento identidad]],"",0)</f>
        <v>43754943</v>
      </c>
      <c r="O441" s="97" t="s">
        <v>616</v>
      </c>
      <c r="P441" s="99" t="str" cm="1">
        <f t="array" ref="P441">_xlfn.XLOOKUP(Contrato[[#This Row],[SUPERVISOR SUPLENTE ]],[1]!PERSONAL_ACTIVO_2024[[#All],[Nombre completo]],[1]!PERSONAL_ACTIVO_2024[[#All],[Documento identidad]],"",0)</f>
        <v/>
      </c>
      <c r="Q441" s="100">
        <v>306</v>
      </c>
      <c r="R441" s="42" t="str" cm="1">
        <f t="array" ref="R441">_xlfn.XLOOKUP(Contrato[[#This Row],[CDP]],[1]!DISPONIBILIDADES_2024[[#All],[consecutivo]],[1]!DISPONIBILIDADES_2024[[#All],[fecha_aprobacion]],"",0)</f>
        <v>11/03/2024 17:09</v>
      </c>
      <c r="S441" s="43">
        <f>SUMIF([1]!DISPONIBILIDADES_2024[[#All],[consecutivo]],Contrato[[#This Row],[CDP]],[1]!DISPONIBILIDADES_2024[[#All],[valor_total_rubro]])</f>
        <v>0</v>
      </c>
      <c r="T441" s="44" cm="1">
        <f t="array" ref="T441">_xlfn.XLOOKUP(Contrato[[#This Row],[CONTRATO]]&amp;Contrato[[#This Row],[CDP]],[1]!Corr_Contr_CDP[[#All],[CONTRATO-CDP]],[1]!Corr_Contr_CDP[[#All],[CRP]],_xlfn.XLOOKUP(Contrato[[#This Row],[CDP]],[1]!COMPROMISOS_2024[[#All],[disponibilidad]],[1]!COMPROMISOS_2024[[#All],[consecutivo]],"",0),0)</f>
        <v>4463</v>
      </c>
      <c r="U441" s="45" t="str" cm="1">
        <f t="array" ref="U441">+_xlfn.XLOOKUP(Contrato[[#This Row],[RCP]],[1]!COMPROMISOS_2024[[#All],[consecutivo]],[1]!COMPROMISOS_2024[[#All],[fecha_aprobacion]],"",0)</f>
        <v>17/05/2024 10:52</v>
      </c>
      <c r="V441" s="46">
        <f>SUMIF([1]!COMPROMISOS_2024[[#All],[consecutivo]],Contrato[[#This Row],[RCP]],[1]!COMPROMISOS_2024[[#All],[valor_total]])</f>
        <v>100000000</v>
      </c>
      <c r="W441" s="47">
        <v>45427</v>
      </c>
      <c r="X441" s="47">
        <v>45428</v>
      </c>
      <c r="Y441" s="48">
        <v>45432</v>
      </c>
      <c r="Z441" s="49">
        <v>45657</v>
      </c>
      <c r="AA441" s="123" t="s">
        <v>1261</v>
      </c>
      <c r="AB441" s="91" t="s">
        <v>698</v>
      </c>
      <c r="AC441" s="91"/>
      <c r="AD441" s="103">
        <v>202000004350</v>
      </c>
      <c r="AE441" s="54" t="s">
        <v>75</v>
      </c>
      <c r="AF441" s="55" t="str">
        <f>TEXT(LEFT(Contrato[[#This Row],[CONTRATO]],3),"0")</f>
        <v>344</v>
      </c>
      <c r="AG441" s="55" t="str">
        <f>IF(LEN(Contrato[[#This Row],[Contrato2]])=3,Contrato[[#This Row],[Contrato2]],TEXT(Contrato[[#This Row],[Contrato2]],"000"))</f>
        <v>344</v>
      </c>
      <c r="AH441" s="56">
        <f ca="1">IFERROR(_xlfn.DAYS(Contrato[[#This Row],[Fecha Proyectada liquidación]],TODAY())/30,"")</f>
        <v>2.1333333333333333</v>
      </c>
      <c r="AI441" s="57">
        <f>+Contrato[[#This Row],[FECHA TERMINACIÓN ]]+120</f>
        <v>45777</v>
      </c>
      <c r="AK441" s="59" t="str">
        <f ca="1">IF(Contrato[[#This Row],[FECHA TERMINACIÓN ]]&lt;TODAY(), "Terminado",IF(ISNUMBER(Contrato[[#This Row],[Fecha Real de liquiidación ]]),"Liquidado",IF(Contrato[[#This Row],[FECHA TERMINACIÓN ]]&gt;=TODAY(),"En ejecución","")))</f>
        <v>Terminado</v>
      </c>
      <c r="AL441" s="60">
        <f>SUMIF([1]!COMPROMISOS_2024[[#All],[consecutivo]],Contrato[[#This Row],[RCP]],[1]!COMPROMISOS_2024[[#All],[Total pagado]])</f>
        <v>100000000</v>
      </c>
      <c r="AM441" s="61">
        <f>IFERROR(Contrato[[#This Row],[Pagos]]/Contrato[[#This Row],[VALOR CONTRATO]],0)</f>
        <v>1</v>
      </c>
      <c r="AN441" s="104">
        <f>+Contrato[[#This Row],[VALOR CONTRATO]]-Contrato[[#This Row],[Pagos]]</f>
        <v>0</v>
      </c>
      <c r="AO441" s="54" t="str" cm="1">
        <f t="array" ref="AO441">_xlfn.XLOOKUP(Contrato[[#This Row],[DOCUMENTO ]],[1]!PERSONAL_ACTIVO_2024[[#All],[Documento identidad]],[1]!PERSONAL_ACTIVO_2024[[#All],[Mail ]],0,0)</f>
        <v>nmunoz@indeportesantioquia.gov.co</v>
      </c>
      <c r="AP441" s="54" cm="1">
        <f t="array" ref="AP441">_xlfn.XLOOKUP(Contrato[[#This Row],[DOCUMENTO]],[1]!PERSONAL_ACTIVO_2024[[#All],[Documento identidad]],[1]!PERSONAL_ACTIVO_2024[[#All],[Mail ]],0,0)</f>
        <v>0</v>
      </c>
      <c r="AQ441" s="54" cm="1">
        <f t="array" ref="AQ441">IF(ISBLANK(Contrato[[#This Row],[DEPENDENCIA ]]),0,IFERROR(_xlfn.XLOOKUP(Contrato[[#This Row],[DEPENDENCIA ]],[1]!PERSONAL_ACTIVO_2024[[#All],[Dependencia]],[1]!PERSONAL_ACTIVO_2024[[#All],[Mail ]],0,0),0))</f>
        <v>0</v>
      </c>
    </row>
    <row r="442" spans="1:43" s="54" customFormat="1" ht="34.5" customHeight="1" x14ac:dyDescent="0.25">
      <c r="A442" s="54">
        <v>1254</v>
      </c>
      <c r="B442" s="26">
        <v>344</v>
      </c>
      <c r="C442" s="28" t="s">
        <v>1262</v>
      </c>
      <c r="D442" s="81" t="s">
        <v>44</v>
      </c>
      <c r="E442" s="105" t="s">
        <v>117</v>
      </c>
      <c r="F442" s="81" t="s">
        <v>46</v>
      </c>
      <c r="G442" s="92" t="s">
        <v>1260</v>
      </c>
      <c r="H442" s="93">
        <v>900285123</v>
      </c>
      <c r="I442" s="94" t="s">
        <v>48</v>
      </c>
      <c r="J442" s="95">
        <v>50000000</v>
      </c>
      <c r="K442" s="69" t="s">
        <v>48</v>
      </c>
      <c r="L442" s="96" t="s">
        <v>842</v>
      </c>
      <c r="M442" s="97" t="s">
        <v>78</v>
      </c>
      <c r="N442" s="98" cm="1">
        <f t="array" ref="N442">_xlfn.XLOOKUP(Contrato[[#This Row],[SUPERVISOR TITULAR]],[1]!PERSONAL_ACTIVO_2024[[#All],[Nombre completo]],[1]!PERSONAL_ACTIVO_2024[[#All],[Documento identidad]],"",0)</f>
        <v>43754943</v>
      </c>
      <c r="O442" s="97" t="s">
        <v>616</v>
      </c>
      <c r="P442" s="99" t="str" cm="1">
        <f t="array" ref="P442">_xlfn.XLOOKUP(Contrato[[#This Row],[SUPERVISOR SUPLENTE ]],[1]!PERSONAL_ACTIVO_2024[[#All],[Nombre completo]],[1]!PERSONAL_ACTIVO_2024[[#All],[Documento identidad]],"",0)</f>
        <v/>
      </c>
      <c r="Q442" s="100">
        <v>1082</v>
      </c>
      <c r="R442" s="42" t="str" cm="1">
        <f t="array" ref="R442">_xlfn.XLOOKUP(Contrato[[#This Row],[CDP]],[1]!DISPONIBILIDADES_2024[[#All],[consecutivo]],[1]!DISPONIBILIDADES_2024[[#All],[fecha_aprobacion]],"",0)</f>
        <v>22/10/2024 17:22</v>
      </c>
      <c r="S442" s="43">
        <f>SUMIF([1]!DISPONIBILIDADES_2024[[#All],[consecutivo]],Contrato[[#This Row],[CDP]],[1]!DISPONIBILIDADES_2024[[#All],[valor_total_rubro]])</f>
        <v>0</v>
      </c>
      <c r="T442" s="44" cm="1">
        <f t="array" ref="T442">_xlfn.XLOOKUP(Contrato[[#This Row],[CONTRATO]]&amp;Contrato[[#This Row],[CDP]],[1]!Corr_Contr_CDP[[#All],[CONTRATO-CDP]],[1]!Corr_Contr_CDP[[#All],[CRP]],_xlfn.XLOOKUP(Contrato[[#This Row],[CDP]],[1]!COMPROMISOS_2024[[#All],[disponibilidad]],[1]!COMPROMISOS_2024[[#All],[consecutivo]],"",0),0)</f>
        <v>11124</v>
      </c>
      <c r="U442" s="45" t="str" cm="1">
        <f t="array" ref="U442">+_xlfn.XLOOKUP(Contrato[[#This Row],[RCP]],[1]!COMPROMISOS_2024[[#All],[consecutivo]],[1]!COMPROMISOS_2024[[#All],[fecha_aprobacion]],"",0)</f>
        <v>25/10/2024 15:48</v>
      </c>
      <c r="V442" s="46">
        <f>SUMIF([1]!COMPROMISOS_2024[[#All],[consecutivo]],Contrato[[#This Row],[RCP]],[1]!COMPROMISOS_2024[[#All],[valor_total]])</f>
        <v>50000000</v>
      </c>
      <c r="W442" s="47">
        <v>45589</v>
      </c>
      <c r="X442" s="47">
        <v>45589</v>
      </c>
      <c r="Y442" s="48">
        <v>45432</v>
      </c>
      <c r="Z442" s="49">
        <v>45657</v>
      </c>
      <c r="AA442" s="123"/>
      <c r="AB442" s="91" t="s">
        <v>48</v>
      </c>
      <c r="AC442" s="30"/>
      <c r="AD442" s="103"/>
      <c r="AF442" s="55" t="str">
        <f>TEXT(LEFT(Contrato[[#This Row],[CONTRATO]],3),"0")</f>
        <v>344</v>
      </c>
      <c r="AG442" s="55" t="str">
        <f>IF(LEN(Contrato[[#This Row],[Contrato2]])=3,Contrato[[#This Row],[Contrato2]],TEXT(Contrato[[#This Row],[Contrato2]],"000"))</f>
        <v>344</v>
      </c>
      <c r="AH442" s="56">
        <f ca="1">IFERROR(_xlfn.DAYS(Contrato[[#This Row],[Fecha Proyectada liquidación]],TODAY())/30,"")</f>
        <v>2.1333333333333333</v>
      </c>
      <c r="AI442" s="57">
        <f>+Contrato[[#This Row],[FECHA TERMINACIÓN ]]+120</f>
        <v>45777</v>
      </c>
      <c r="AK442" s="59" t="str">
        <f ca="1">IF(Contrato[[#This Row],[FECHA TERMINACIÓN ]]&lt;TODAY(), "Terminado",IF(ISNUMBER(Contrato[[#This Row],[Fecha Real de liquiidación ]]),"Liquidado",IF(Contrato[[#This Row],[FECHA TERMINACIÓN ]]&gt;=TODAY(),"En ejecución","")))</f>
        <v>Terminado</v>
      </c>
      <c r="AL442" s="60">
        <f>SUMIF([1]!COMPROMISOS_2024[[#All],[consecutivo]],Contrato[[#This Row],[RCP]],[1]!COMPROMISOS_2024[[#All],[Total pagado]])</f>
        <v>34664552</v>
      </c>
      <c r="AM442" s="61">
        <f>IFERROR(Contrato[[#This Row],[Pagos]]/Contrato[[#This Row],[VALOR CONTRATO]],0)</f>
        <v>0.69329103999999997</v>
      </c>
      <c r="AN442" s="104">
        <f>+Contrato[[#This Row],[VALOR CONTRATO]]-Contrato[[#This Row],[Pagos]]</f>
        <v>15335448</v>
      </c>
      <c r="AO442" s="54" t="str" cm="1">
        <f t="array" ref="AO442">_xlfn.XLOOKUP(Contrato[[#This Row],[DOCUMENTO ]],[1]!PERSONAL_ACTIVO_2024[[#All],[Documento identidad]],[1]!PERSONAL_ACTIVO_2024[[#All],[Mail ]],0,0)</f>
        <v>nmunoz@indeportesantioquia.gov.co</v>
      </c>
      <c r="AP442" s="54" cm="1">
        <f t="array" ref="AP442">_xlfn.XLOOKUP(Contrato[[#This Row],[DOCUMENTO]],[1]!PERSONAL_ACTIVO_2024[[#All],[Documento identidad]],[1]!PERSONAL_ACTIVO_2024[[#All],[Mail ]],0,0)</f>
        <v>0</v>
      </c>
      <c r="AQ442" s="54" cm="1">
        <f t="array" ref="AQ442">IF(ISBLANK(Contrato[[#This Row],[DEPENDENCIA ]]),0,IFERROR(_xlfn.XLOOKUP(Contrato[[#This Row],[DEPENDENCIA ]],[1]!PERSONAL_ACTIVO_2024[[#All],[Dependencia]],[1]!PERSONAL_ACTIVO_2024[[#All],[Mail ]],0,0),0))</f>
        <v>0</v>
      </c>
    </row>
    <row r="443" spans="1:43" s="54" customFormat="1" ht="34.5" customHeight="1" x14ac:dyDescent="0.25">
      <c r="A443" s="27">
        <v>68</v>
      </c>
      <c r="B443" s="26">
        <v>345</v>
      </c>
      <c r="C443" s="28" t="s">
        <v>1263</v>
      </c>
      <c r="D443" s="81" t="s">
        <v>239</v>
      </c>
      <c r="E443" s="105" t="s">
        <v>111</v>
      </c>
      <c r="F443" s="114" t="s">
        <v>142</v>
      </c>
      <c r="G443" s="92" t="s">
        <v>1264</v>
      </c>
      <c r="H443" s="93">
        <v>1015067883</v>
      </c>
      <c r="I443" s="94">
        <v>4171510</v>
      </c>
      <c r="J443" s="95">
        <v>12514530</v>
      </c>
      <c r="K443" s="69" t="s">
        <v>48</v>
      </c>
      <c r="L443" s="96" t="s">
        <v>598</v>
      </c>
      <c r="M443" s="97" t="s">
        <v>1265</v>
      </c>
      <c r="N443" s="98" cm="1">
        <f t="array" ref="N443">_xlfn.XLOOKUP(Contrato[[#This Row],[SUPERVISOR TITULAR]],[1]!PERSONAL_ACTIVO_2024[[#All],[Nombre completo]],[1]!PERSONAL_ACTIVO_2024[[#All],[Documento identidad]],"",0)</f>
        <v>32220799</v>
      </c>
      <c r="O443" s="97" t="s">
        <v>1266</v>
      </c>
      <c r="P443" s="99" cm="1">
        <f t="array" ref="P443">_xlfn.XLOOKUP(Contrato[[#This Row],[SUPERVISOR SUPLENTE ]],[1]!PERSONAL_ACTIVO_2024[[#All],[Nombre completo]],[1]!PERSONAL_ACTIVO_2024[[#All],[Documento identidad]],"",0)</f>
        <v>1037584409</v>
      </c>
      <c r="Q443" s="100">
        <v>401</v>
      </c>
      <c r="R443" s="42" t="str" cm="1">
        <f t="array" ref="R443">_xlfn.XLOOKUP(Contrato[[#This Row],[CDP]],[1]!DISPONIBILIDADES_2024[[#All],[consecutivo]],[1]!DISPONIBILIDADES_2024[[#All],[fecha_aprobacion]],"",0)</f>
        <v>10/04/2024 9:33</v>
      </c>
      <c r="S443" s="43">
        <f>SUMIF([1]!DISPONIBILIDADES_2024[[#All],[consecutivo]],Contrato[[#This Row],[CDP]],[1]!DISPONIBILIDADES_2024[[#All],[valor_total_rubro]])</f>
        <v>0</v>
      </c>
      <c r="T443" s="44" cm="1">
        <f t="array" ref="T443">_xlfn.XLOOKUP(Contrato[[#This Row],[CONTRATO]]&amp;Contrato[[#This Row],[CDP]],[1]!Corr_Contr_CDP[[#All],[CONTRATO-CDP]],[1]!Corr_Contr_CDP[[#All],[CRP]],_xlfn.XLOOKUP(Contrato[[#This Row],[CDP]],[1]!COMPROMISOS_2024[[#All],[disponibilidad]],[1]!COMPROMISOS_2024[[#All],[consecutivo]],"",0),0)</f>
        <v>4469</v>
      </c>
      <c r="U443" s="45" t="str" cm="1">
        <f t="array" ref="U443">+_xlfn.XLOOKUP(Contrato[[#This Row],[RCP]],[1]!COMPROMISOS_2024[[#All],[consecutivo]],[1]!COMPROMISOS_2024[[#All],[fecha_aprobacion]],"",0)</f>
        <v>17/05/2024 15:47</v>
      </c>
      <c r="V443" s="46">
        <f>SUMIF([1]!COMPROMISOS_2024[[#All],[consecutivo]],Contrato[[#This Row],[RCP]],[1]!COMPROMISOS_2024[[#All],[valor_total]])</f>
        <v>12514530</v>
      </c>
      <c r="W443" s="47">
        <v>45429</v>
      </c>
      <c r="X443" s="47" t="s">
        <v>379</v>
      </c>
      <c r="Y443" s="48">
        <v>45429</v>
      </c>
      <c r="Z443" s="49">
        <v>45520</v>
      </c>
      <c r="AA443" s="123" t="s">
        <v>1267</v>
      </c>
      <c r="AB443" s="91" t="s">
        <v>148</v>
      </c>
      <c r="AC443" s="91"/>
      <c r="AD443" s="221">
        <v>202000004351</v>
      </c>
      <c r="AE443" s="54" t="s">
        <v>75</v>
      </c>
      <c r="AF443" s="55" t="str">
        <f>TEXT(LEFT(Contrato[[#This Row],[CONTRATO]],3),"0")</f>
        <v>345</v>
      </c>
      <c r="AG443" s="55" t="str">
        <f>IF(LEN(Contrato[[#This Row],[Contrato2]])=3,Contrato[[#This Row],[Contrato2]],TEXT(Contrato[[#This Row],[Contrato2]],"000"))</f>
        <v>345</v>
      </c>
      <c r="AH443" s="56">
        <f ca="1">IFERROR(_xlfn.DAYS(Contrato[[#This Row],[Fecha Proyectada liquidación]],TODAY())/30,"")</f>
        <v>-2.4333333333333331</v>
      </c>
      <c r="AI443" s="57">
        <f>+Contrato[[#This Row],[FECHA TERMINACIÓN ]]+120</f>
        <v>45640</v>
      </c>
      <c r="AK443" s="59" t="str">
        <f ca="1">IF(Contrato[[#This Row],[FECHA TERMINACIÓN ]]&lt;TODAY(), "Terminado",IF(ISNUMBER(Contrato[[#This Row],[Fecha Real de liquiidación ]]),"Liquidado",IF(Contrato[[#This Row],[FECHA TERMINACIÓN ]]&gt;=TODAY(),"En ejecución","")))</f>
        <v>Terminado</v>
      </c>
      <c r="AL443" s="60">
        <f>SUMIF([1]!COMPROMISOS_2024[[#All],[consecutivo]],Contrato[[#This Row],[RCP]],[1]!COMPROMISOS_2024[[#All],[Total pagado]])</f>
        <v>12514530</v>
      </c>
      <c r="AM443" s="61">
        <f>IFERROR(Contrato[[#This Row],[Pagos]]/Contrato[[#This Row],[VALOR CONTRATO]],0)</f>
        <v>1</v>
      </c>
      <c r="AN443" s="104">
        <f>+Contrato[[#This Row],[VALOR CONTRATO]]-Contrato[[#This Row],[Pagos]]</f>
        <v>0</v>
      </c>
      <c r="AO443" s="54" t="str" cm="1">
        <f t="array" ref="AO443">_xlfn.XLOOKUP(Contrato[[#This Row],[DOCUMENTO ]],[1]!PERSONAL_ACTIVO_2024[[#All],[Documento identidad]],[1]!PERSONAL_ACTIVO_2024[[#All],[Mail ]],0,0)</f>
        <v>jbetancur@indeportesantioquia.gov.co</v>
      </c>
      <c r="AP443" s="54" t="str" cm="1">
        <f t="array" ref="AP443">_xlfn.XLOOKUP(Contrato[[#This Row],[DOCUMENTO]],[1]!PERSONAL_ACTIVO_2024[[#All],[Documento identidad]],[1]!PERSONAL_ACTIVO_2024[[#All],[Mail ]],0,0)</f>
        <v>dcendoya@indeportesantioquia.gov.co</v>
      </c>
      <c r="AQ443" s="54" t="str" cm="1">
        <f t="array" ref="AQ443">IF(ISBLANK(Contrato[[#This Row],[DEPENDENCIA ]]),0,IFERROR(_xlfn.XLOOKUP(Contrato[[#This Row],[DEPENDENCIA ]],[1]!PERSONAL_ACTIVO_2024[[#All],[Dependencia]],[1]!PERSONAL_ACTIVO_2024[[#All],[Mail ]],0,0),0))</f>
        <v>ocardona@indeportesantioquia.gov.co</v>
      </c>
    </row>
    <row r="444" spans="1:43" s="54" customFormat="1" ht="34.5" customHeight="1" x14ac:dyDescent="0.25">
      <c r="A444" s="27">
        <v>111</v>
      </c>
      <c r="B444" s="26">
        <v>346</v>
      </c>
      <c r="C444" s="28" t="s">
        <v>1268</v>
      </c>
      <c r="D444" s="81" t="s">
        <v>123</v>
      </c>
      <c r="E444" s="105" t="s">
        <v>111</v>
      </c>
      <c r="F444" s="81" t="s">
        <v>920</v>
      </c>
      <c r="G444" s="92" t="s">
        <v>1269</v>
      </c>
      <c r="H444" s="93">
        <v>900591848</v>
      </c>
      <c r="I444" s="94" t="s">
        <v>48</v>
      </c>
      <c r="J444" s="266">
        <v>147556103</v>
      </c>
      <c r="K444" s="69" t="s">
        <v>48</v>
      </c>
      <c r="L444" s="96" t="s">
        <v>598</v>
      </c>
      <c r="M444" s="97" t="s">
        <v>222</v>
      </c>
      <c r="N444" s="98" cm="1">
        <f t="array" ref="N444">_xlfn.XLOOKUP(Contrato[[#This Row],[SUPERVISOR TITULAR]],[1]!PERSONAL_ACTIVO_2024[[#All],[Nombre completo]],[1]!PERSONAL_ACTIVO_2024[[#All],[Documento identidad]],"",0)</f>
        <v>10267189</v>
      </c>
      <c r="O444" s="97" t="s">
        <v>218</v>
      </c>
      <c r="P444" s="99" cm="1">
        <f t="array" ref="P444">_xlfn.XLOOKUP(Contrato[[#This Row],[SUPERVISOR SUPLENTE ]],[1]!PERSONAL_ACTIVO_2024[[#All],[Nombre completo]],[1]!PERSONAL_ACTIVO_2024[[#All],[Documento identidad]],"",0)</f>
        <v>98556206</v>
      </c>
      <c r="Q444" s="100">
        <v>475</v>
      </c>
      <c r="R444" s="42" t="str" cm="1">
        <f t="array" ref="R444">_xlfn.XLOOKUP(Contrato[[#This Row],[CDP]],[1]!DISPONIBILIDADES_2024[[#All],[consecutivo]],[1]!DISPONIBILIDADES_2024[[#All],[fecha_aprobacion]],"",0)</f>
        <v>8/05/2024 15:47</v>
      </c>
      <c r="S444" s="43">
        <f>SUMIF([1]!DISPONIBILIDADES_2024[[#All],[consecutivo]],Contrato[[#This Row],[CDP]],[1]!DISPONIBILIDADES_2024[[#All],[valor_total_rubro]])</f>
        <v>0</v>
      </c>
      <c r="T444" s="44" cm="1">
        <f t="array" ref="T444">_xlfn.XLOOKUP(Contrato[[#This Row],[CONTRATO]]&amp;Contrato[[#This Row],[CDP]],[1]!Corr_Contr_CDP[[#All],[CONTRATO-CDP]],[1]!Corr_Contr_CDP[[#All],[CRP]],_xlfn.XLOOKUP(Contrato[[#This Row],[CDP]],[1]!COMPROMISOS_2024[[#All],[disponibilidad]],[1]!COMPROMISOS_2024[[#All],[consecutivo]],"",0),0)</f>
        <v>4531</v>
      </c>
      <c r="U444" s="45" t="str" cm="1">
        <f t="array" ref="U444">+_xlfn.XLOOKUP(Contrato[[#This Row],[RCP]],[1]!COMPROMISOS_2024[[#All],[consecutivo]],[1]!COMPROMISOS_2024[[#All],[fecha_aprobacion]],"",0)</f>
        <v>21/05/2024 17:24</v>
      </c>
      <c r="V444" s="46">
        <f>SUMIF([1]!COMPROMISOS_2024[[#All],[consecutivo]],Contrato[[#This Row],[RCP]],[1]!COMPROMISOS_2024[[#All],[valor_total]])</f>
        <v>147556103</v>
      </c>
      <c r="W444" s="47">
        <v>45433</v>
      </c>
      <c r="X444" s="47">
        <v>45434</v>
      </c>
      <c r="Y444" s="48">
        <v>45434</v>
      </c>
      <c r="Z444" s="49">
        <v>45656</v>
      </c>
      <c r="AA444" s="123" t="s">
        <v>1270</v>
      </c>
      <c r="AB444" s="91" t="s">
        <v>1271</v>
      </c>
      <c r="AC444" s="91"/>
      <c r="AD444" s="103">
        <v>202000004352</v>
      </c>
      <c r="AE444" s="54" t="s">
        <v>75</v>
      </c>
      <c r="AF444" s="55" t="str">
        <f>TEXT(LEFT(Contrato[[#This Row],[CONTRATO]],3),"0")</f>
        <v>346</v>
      </c>
      <c r="AG444" s="55" t="str">
        <f>IF(LEN(Contrato[[#This Row],[Contrato2]])=3,Contrato[[#This Row],[Contrato2]],TEXT(Contrato[[#This Row],[Contrato2]],"000"))</f>
        <v>346</v>
      </c>
      <c r="AH444" s="56">
        <f ca="1">IFERROR(_xlfn.DAYS(Contrato[[#This Row],[Fecha Proyectada liquidación]],TODAY())/30,"")</f>
        <v>2.1</v>
      </c>
      <c r="AI444" s="57">
        <f>+Contrato[[#This Row],[FECHA TERMINACIÓN ]]+120</f>
        <v>45776</v>
      </c>
      <c r="AK444" s="59" t="str">
        <f ca="1">IF(Contrato[[#This Row],[FECHA TERMINACIÓN ]]&lt;TODAY(), "Terminado",IF(ISNUMBER(Contrato[[#This Row],[Fecha Real de liquiidación ]]),"Liquidado",IF(Contrato[[#This Row],[FECHA TERMINACIÓN ]]&gt;=TODAY(),"En ejecución","")))</f>
        <v>Terminado</v>
      </c>
      <c r="AL444" s="60">
        <f>SUMIF([1]!COMPROMISOS_2024[[#All],[consecutivo]],Contrato[[#This Row],[RCP]],[1]!COMPROMISOS_2024[[#All],[Total pagado]])</f>
        <v>147556103</v>
      </c>
      <c r="AM444" s="61">
        <f>IFERROR(Contrato[[#This Row],[Pagos]]/Contrato[[#This Row],[VALOR CONTRATO]],0)</f>
        <v>1</v>
      </c>
      <c r="AN444" s="104">
        <f>+Contrato[[#This Row],[VALOR CONTRATO]]-Contrato[[#This Row],[Pagos]]</f>
        <v>0</v>
      </c>
      <c r="AO444" s="54" t="str" cm="1">
        <f t="array" ref="AO444">_xlfn.XLOOKUP(Contrato[[#This Row],[DOCUMENTO ]],[1]!PERSONAL_ACTIVO_2024[[#All],[Documento identidad]],[1]!PERSONAL_ACTIVO_2024[[#All],[Mail ]],0,0)</f>
        <v>hveleza@indeportesantioquia.gov.co</v>
      </c>
      <c r="AP444" s="54" t="str" cm="1">
        <f t="array" ref="AP444">_xlfn.XLOOKUP(Contrato[[#This Row],[DOCUMENTO]],[1]!PERSONAL_ACTIVO_2024[[#All],[Documento identidad]],[1]!PERSONAL_ACTIVO_2024[[#All],[Mail ]],0,0)</f>
        <v>ahiguitae@indeportesantioquia.gov.co</v>
      </c>
      <c r="AQ444" s="54" cm="1">
        <f t="array" ref="AQ444">IF(ISBLANK(Contrato[[#This Row],[DEPENDENCIA ]]),0,IFERROR(_xlfn.XLOOKUP(Contrato[[#This Row],[DEPENDENCIA ]],[1]!PERSONAL_ACTIVO_2024[[#All],[Dependencia]],[1]!PERSONAL_ACTIVO_2024[[#All],[Mail ]],0,0),0))</f>
        <v>0</v>
      </c>
    </row>
    <row r="445" spans="1:43" s="54" customFormat="1" ht="34.5" customHeight="1" x14ac:dyDescent="0.25">
      <c r="A445" s="27">
        <v>1147</v>
      </c>
      <c r="B445" s="26">
        <v>346</v>
      </c>
      <c r="C445" s="28" t="s">
        <v>1272</v>
      </c>
      <c r="D445" s="81" t="s">
        <v>123</v>
      </c>
      <c r="E445" s="105" t="s">
        <v>117</v>
      </c>
      <c r="F445" s="81" t="s">
        <v>920</v>
      </c>
      <c r="G445" s="92" t="s">
        <v>1269</v>
      </c>
      <c r="H445" s="93">
        <v>900591848</v>
      </c>
      <c r="I445" s="94" t="s">
        <v>48</v>
      </c>
      <c r="J445" s="266">
        <v>73778000</v>
      </c>
      <c r="K445" s="69"/>
      <c r="L445" s="96" t="s">
        <v>775</v>
      </c>
      <c r="M445" s="97" t="s">
        <v>222</v>
      </c>
      <c r="N445" s="98" cm="1">
        <f t="array" ref="N445">_xlfn.XLOOKUP(Contrato[[#This Row],[SUPERVISOR TITULAR]],[1]!PERSONAL_ACTIVO_2024[[#All],[Nombre completo]],[1]!PERSONAL_ACTIVO_2024[[#All],[Documento identidad]],"",0)</f>
        <v>10267189</v>
      </c>
      <c r="O445" s="97" t="s">
        <v>218</v>
      </c>
      <c r="P445" s="99" cm="1">
        <f t="array" ref="P445">_xlfn.XLOOKUP(Contrato[[#This Row],[SUPERVISOR SUPLENTE ]],[1]!PERSONAL_ACTIVO_2024[[#All],[Nombre completo]],[1]!PERSONAL_ACTIVO_2024[[#All],[Documento identidad]],"",0)</f>
        <v>98556206</v>
      </c>
      <c r="Q445" s="100">
        <v>949</v>
      </c>
      <c r="R445" s="42" t="str" cm="1">
        <f t="array" ref="R445">_xlfn.XLOOKUP(Contrato[[#This Row],[CDP]],[1]!DISPONIBILIDADES_2024[[#All],[consecutivo]],[1]!DISPONIBILIDADES_2024[[#All],[fecha_aprobacion]],"",0)</f>
        <v>12/09/2024 15:33</v>
      </c>
      <c r="S445" s="43">
        <f>SUMIF([1]!DISPONIBILIDADES_2024[[#All],[consecutivo]],Contrato[[#This Row],[CDP]],[1]!DISPONIBILIDADES_2024[[#All],[valor_total_rubro]])</f>
        <v>0</v>
      </c>
      <c r="T445" s="44" cm="1">
        <f t="array" ref="T445">_xlfn.XLOOKUP(Contrato[[#This Row],[CONTRATO]]&amp;Contrato[[#This Row],[CDP]],[1]!Corr_Contr_CDP[[#All],[CONTRATO-CDP]],[1]!Corr_Contr_CDP[[#All],[CRP]],_xlfn.XLOOKUP(Contrato[[#This Row],[CDP]],[1]!COMPROMISOS_2024[[#All],[disponibilidad]],[1]!COMPROMISOS_2024[[#All],[consecutivo]],"",0),0)</f>
        <v>11104</v>
      </c>
      <c r="U445" s="45" t="str" cm="1">
        <f t="array" ref="U445">+_xlfn.XLOOKUP(Contrato[[#This Row],[RCP]],[1]!COMPROMISOS_2024[[#All],[consecutivo]],[1]!COMPROMISOS_2024[[#All],[fecha_aprobacion]],"",0)</f>
        <v>21/10/2024 16:13</v>
      </c>
      <c r="V445" s="46">
        <f>SUMIF([1]!COMPROMISOS_2024[[#All],[consecutivo]],Contrato[[#This Row],[RCP]],[1]!COMPROMISOS_2024[[#All],[valor_total]])</f>
        <v>73778000</v>
      </c>
      <c r="W445" s="47">
        <v>45583</v>
      </c>
      <c r="X445" s="47">
        <v>45587</v>
      </c>
      <c r="Y445" s="48">
        <v>45434</v>
      </c>
      <c r="Z445" s="49">
        <v>45656</v>
      </c>
      <c r="AA445" s="123"/>
      <c r="AB445" s="91" t="s">
        <v>48</v>
      </c>
      <c r="AC445" s="91"/>
      <c r="AD445" s="103">
        <v>202000004352</v>
      </c>
      <c r="AE445" s="54" t="s">
        <v>75</v>
      </c>
      <c r="AF445" s="55" t="str">
        <f>TEXT(LEFT(Contrato[[#This Row],[CONTRATO]],3),"0")</f>
        <v>346</v>
      </c>
      <c r="AG445" s="55" t="str">
        <f>IF(LEN(Contrato[[#This Row],[Contrato2]])=3,Contrato[[#This Row],[Contrato2]],TEXT(Contrato[[#This Row],[Contrato2]],"000"))</f>
        <v>346</v>
      </c>
      <c r="AH445" s="56">
        <f ca="1">IFERROR(_xlfn.DAYS(Contrato[[#This Row],[Fecha Proyectada liquidación]],TODAY())/30,"")</f>
        <v>2.1</v>
      </c>
      <c r="AI445" s="57">
        <f>+Contrato[[#This Row],[FECHA TERMINACIÓN ]]+120</f>
        <v>45776</v>
      </c>
      <c r="AK445" s="59" t="str">
        <f ca="1">IF(Contrato[[#This Row],[FECHA TERMINACIÓN ]]&lt;TODAY(), "Terminado",IF(ISNUMBER(Contrato[[#This Row],[Fecha Real de liquiidación ]]),"Liquidado",IF(Contrato[[#This Row],[FECHA TERMINACIÓN ]]&gt;=TODAY(),"En ejecución","")))</f>
        <v>Terminado</v>
      </c>
      <c r="AL445" s="60">
        <f>SUMIF([1]!COMPROMISOS_2024[[#All],[consecutivo]],Contrato[[#This Row],[RCP]],[1]!COMPROMISOS_2024[[#All],[Total pagado]])</f>
        <v>73777617</v>
      </c>
      <c r="AM445" s="61">
        <f>IFERROR(Contrato[[#This Row],[Pagos]]/Contrato[[#This Row],[VALOR CONTRATO]],0)</f>
        <v>0.999994808750576</v>
      </c>
      <c r="AN445" s="104">
        <f>+Contrato[[#This Row],[VALOR CONTRATO]]-Contrato[[#This Row],[Pagos]]</f>
        <v>383</v>
      </c>
      <c r="AO445" s="54" t="str" cm="1">
        <f t="array" ref="AO445">_xlfn.XLOOKUP(Contrato[[#This Row],[DOCUMENTO ]],[1]!PERSONAL_ACTIVO_2024[[#All],[Documento identidad]],[1]!PERSONAL_ACTIVO_2024[[#All],[Mail ]],0,0)</f>
        <v>hveleza@indeportesantioquia.gov.co</v>
      </c>
      <c r="AP445" s="54" t="str" cm="1">
        <f t="array" ref="AP445">_xlfn.XLOOKUP(Contrato[[#This Row],[DOCUMENTO]],[1]!PERSONAL_ACTIVO_2024[[#All],[Documento identidad]],[1]!PERSONAL_ACTIVO_2024[[#All],[Mail ]],0,0)</f>
        <v>ahiguitae@indeportesantioquia.gov.co</v>
      </c>
      <c r="AQ445" s="54" cm="1">
        <f t="array" ref="AQ445">IF(ISBLANK(Contrato[[#This Row],[DEPENDENCIA ]]),0,IFERROR(_xlfn.XLOOKUP(Contrato[[#This Row],[DEPENDENCIA ]],[1]!PERSONAL_ACTIVO_2024[[#All],[Dependencia]],[1]!PERSONAL_ACTIVO_2024[[#All],[Mail ]],0,0),0))</f>
        <v>0</v>
      </c>
    </row>
    <row r="446" spans="1:43" s="54" customFormat="1" ht="34.5" customHeight="1" x14ac:dyDescent="0.25">
      <c r="A446" s="27">
        <v>684</v>
      </c>
      <c r="B446" s="26">
        <v>347</v>
      </c>
      <c r="C446" s="28" t="s">
        <v>1273</v>
      </c>
      <c r="D446" s="81" t="s">
        <v>44</v>
      </c>
      <c r="E446" s="105" t="s">
        <v>111</v>
      </c>
      <c r="F446" s="114" t="s">
        <v>142</v>
      </c>
      <c r="G446" s="92" t="s">
        <v>1274</v>
      </c>
      <c r="H446" s="93">
        <v>43162960</v>
      </c>
      <c r="I446" s="94">
        <v>6879081</v>
      </c>
      <c r="J446" s="266">
        <v>48153567</v>
      </c>
      <c r="K446" s="69" t="s">
        <v>48</v>
      </c>
      <c r="L446" s="96" t="s">
        <v>598</v>
      </c>
      <c r="M446" s="97" t="s">
        <v>145</v>
      </c>
      <c r="N446" s="98" cm="1">
        <f t="array" ref="N446">_xlfn.XLOOKUP(Contrato[[#This Row],[SUPERVISOR TITULAR]],[1]!PERSONAL_ACTIVO_2024[[#All],[Nombre completo]],[1]!PERSONAL_ACTIVO_2024[[#All],[Documento identidad]],"",0)</f>
        <v>39419422</v>
      </c>
      <c r="O446" s="97" t="s">
        <v>581</v>
      </c>
      <c r="P446" s="99" cm="1">
        <f t="array" ref="P446">_xlfn.XLOOKUP(Contrato[[#This Row],[SUPERVISOR SUPLENTE ]],[1]!PERSONAL_ACTIVO_2024[[#All],[Nombre completo]],[1]!PERSONAL_ACTIVO_2024[[#All],[Documento identidad]],"",0)</f>
        <v>37864741</v>
      </c>
      <c r="Q446" s="100">
        <v>478</v>
      </c>
      <c r="R446" s="42" t="str" cm="1">
        <f t="array" ref="R446">_xlfn.XLOOKUP(Contrato[[#This Row],[CDP]],[1]!DISPONIBILIDADES_2024[[#All],[consecutivo]],[1]!DISPONIBILIDADES_2024[[#All],[fecha_aprobacion]],"",0)</f>
        <v>8/05/2024 16:51</v>
      </c>
      <c r="S446" s="43">
        <f>SUMIF([1]!DISPONIBILIDADES_2024[[#All],[consecutivo]],Contrato[[#This Row],[CDP]],[1]!DISPONIBILIDADES_2024[[#All],[valor_total_rubro]])</f>
        <v>0</v>
      </c>
      <c r="T446" s="44" cm="1">
        <f t="array" ref="T446">_xlfn.XLOOKUP(Contrato[[#This Row],[CONTRATO]]&amp;Contrato[[#This Row],[CDP]],[1]!Corr_Contr_CDP[[#All],[CONTRATO-CDP]],[1]!Corr_Contr_CDP[[#All],[CRP]],_xlfn.XLOOKUP(Contrato[[#This Row],[CDP]],[1]!COMPROMISOS_2024[[#All],[disponibilidad]],[1]!COMPROMISOS_2024[[#All],[consecutivo]],"",0),0)</f>
        <v>4475</v>
      </c>
      <c r="U446" s="45" t="str" cm="1">
        <f t="array" ref="U446">+_xlfn.XLOOKUP(Contrato[[#This Row],[RCP]],[1]!COMPROMISOS_2024[[#All],[consecutivo]],[1]!COMPROMISOS_2024[[#All],[fecha_aprobacion]],"",0)</f>
        <v>20/05/2024 17:27</v>
      </c>
      <c r="V446" s="46">
        <f>SUMIF([1]!COMPROMISOS_2024[[#All],[consecutivo]],Contrato[[#This Row],[RCP]],[1]!COMPROMISOS_2024[[#All],[valor_total]])</f>
        <v>48153567</v>
      </c>
      <c r="W446" s="47">
        <v>45432</v>
      </c>
      <c r="X446" s="47" t="s">
        <v>379</v>
      </c>
      <c r="Y446" s="48">
        <v>45433</v>
      </c>
      <c r="Z446" s="49">
        <v>45647</v>
      </c>
      <c r="AA446" s="101" t="s">
        <v>1275</v>
      </c>
      <c r="AB446" s="271" t="s">
        <v>264</v>
      </c>
      <c r="AC446" s="271"/>
      <c r="AD446" s="103">
        <v>202000004353</v>
      </c>
      <c r="AE446" s="54" t="s">
        <v>75</v>
      </c>
      <c r="AF446" s="55" t="str">
        <f>TEXT(LEFT(Contrato[[#This Row],[CONTRATO]],3),"0")</f>
        <v>347</v>
      </c>
      <c r="AG446" s="55" t="str">
        <f>IF(LEN(Contrato[[#This Row],[Contrato2]])=3,Contrato[[#This Row],[Contrato2]],TEXT(Contrato[[#This Row],[Contrato2]],"000"))</f>
        <v>347</v>
      </c>
      <c r="AH446" s="56">
        <f ca="1">IFERROR(_xlfn.DAYS(Contrato[[#This Row],[Fecha Proyectada liquidación]],TODAY())/30,"")</f>
        <v>1.8</v>
      </c>
      <c r="AI446" s="57">
        <f>+Contrato[[#This Row],[FECHA TERMINACIÓN ]]+120</f>
        <v>45767</v>
      </c>
      <c r="AK446" s="59" t="str">
        <f ca="1">IF(Contrato[[#This Row],[FECHA TERMINACIÓN ]]&lt;TODAY(), "Terminado",IF(ISNUMBER(Contrato[[#This Row],[Fecha Real de liquiidación ]]),"Liquidado",IF(Contrato[[#This Row],[FECHA TERMINACIÓN ]]&gt;=TODAY(),"En ejecución","")))</f>
        <v>Terminado</v>
      </c>
      <c r="AL446" s="60">
        <f>SUMIF([1]!COMPROMISOS_2024[[#All],[consecutivo]],Contrato[[#This Row],[RCP]],[1]!COMPROMISOS_2024[[#All],[Total pagado]])</f>
        <v>48153567</v>
      </c>
      <c r="AM446" s="61">
        <f>IFERROR(Contrato[[#This Row],[Pagos]]/Contrato[[#This Row],[VALOR CONTRATO]],0)</f>
        <v>1</v>
      </c>
      <c r="AN446" s="104">
        <f>+Contrato[[#This Row],[VALOR CONTRATO]]-Contrato[[#This Row],[Pagos]]</f>
        <v>0</v>
      </c>
      <c r="AO446" s="54" t="str" cm="1">
        <f t="array" ref="AO446">_xlfn.XLOOKUP(Contrato[[#This Row],[DOCUMENTO ]],[1]!PERSONAL_ACTIVO_2024[[#All],[Documento identidad]],[1]!PERSONAL_ACTIVO_2024[[#All],[Mail ]],0,0)</f>
        <v>dcendoya@indeportesantioquia.gov.co</v>
      </c>
      <c r="AP446" s="54" t="str" cm="1">
        <f t="array" ref="AP446">_xlfn.XLOOKUP(Contrato[[#This Row],[DOCUMENTO]],[1]!PERSONAL_ACTIVO_2024[[#All],[Documento identidad]],[1]!PERSONAL_ACTIVO_2024[[#All],[Mail ]],0,0)</f>
        <v>harroyave@indeportesantioquia.gov.co</v>
      </c>
      <c r="AQ446" s="54" cm="1">
        <f t="array" ref="AQ446">IF(ISBLANK(Contrato[[#This Row],[DEPENDENCIA ]]),0,IFERROR(_xlfn.XLOOKUP(Contrato[[#This Row],[DEPENDENCIA ]],[1]!PERSONAL_ACTIVO_2024[[#All],[Dependencia]],[1]!PERSONAL_ACTIVO_2024[[#All],[Mail ]],0,0),0))</f>
        <v>0</v>
      </c>
    </row>
    <row r="447" spans="1:43" s="54" customFormat="1" ht="34.5" customHeight="1" x14ac:dyDescent="0.25">
      <c r="A447" s="54">
        <v>1336</v>
      </c>
      <c r="B447" s="26">
        <v>347</v>
      </c>
      <c r="C447" s="28" t="s">
        <v>1276</v>
      </c>
      <c r="D447" s="81" t="s">
        <v>44</v>
      </c>
      <c r="E447" s="105" t="s">
        <v>45</v>
      </c>
      <c r="F447" s="114" t="s">
        <v>142</v>
      </c>
      <c r="G447" s="92" t="s">
        <v>1274</v>
      </c>
      <c r="H447" s="93">
        <v>43162960</v>
      </c>
      <c r="I447" s="112">
        <v>1375816</v>
      </c>
      <c r="J447" s="112">
        <v>1375816</v>
      </c>
      <c r="L447" s="113" t="s">
        <v>1277</v>
      </c>
      <c r="M447" s="97" t="s">
        <v>145</v>
      </c>
      <c r="N447" s="98" cm="1">
        <f t="array" ref="N447">_xlfn.XLOOKUP(Contrato[[#This Row],[SUPERVISOR TITULAR]],[1]!PERSONAL_ACTIVO_2024[[#All],[Nombre completo]],[1]!PERSONAL_ACTIVO_2024[[#All],[Documento identidad]],"",0)</f>
        <v>39419422</v>
      </c>
      <c r="O447" s="97" t="s">
        <v>581</v>
      </c>
      <c r="P447" s="99" cm="1">
        <f t="array" ref="P447">_xlfn.XLOOKUP(Contrato[[#This Row],[SUPERVISOR SUPLENTE ]],[1]!PERSONAL_ACTIVO_2024[[#All],[Nombre completo]],[1]!PERSONAL_ACTIVO_2024[[#All],[Documento identidad]],"",0)</f>
        <v>37864741</v>
      </c>
      <c r="Q447" s="100">
        <v>1232</v>
      </c>
      <c r="R447" s="42" t="str" cm="1">
        <f t="array" ref="R447">_xlfn.XLOOKUP(Contrato[[#This Row],[CDP]],[1]!DISPONIBILIDADES_2024[[#All],[consecutivo]],[1]!DISPONIBILIDADES_2024[[#All],[fecha_aprobacion]],"",0)</f>
        <v>20/12/2024 12:54</v>
      </c>
      <c r="S447" s="43">
        <f>SUMIF([1]!DISPONIBILIDADES_2024[[#All],[consecutivo]],Contrato[[#This Row],[CDP]],[1]!DISPONIBILIDADES_2024[[#All],[valor_total_rubro]])</f>
        <v>0</v>
      </c>
      <c r="T447" s="44" cm="1">
        <f t="array" ref="T447">_xlfn.XLOOKUP(Contrato[[#This Row],[CONTRATO]]&amp;Contrato[[#This Row],[CDP]],[1]!Corr_Contr_CDP[[#All],[CONTRATO-CDP]],[1]!Corr_Contr_CDP[[#All],[CRP]],_xlfn.XLOOKUP(Contrato[[#This Row],[CDP]],[1]!COMPROMISOS_2024[[#All],[disponibilidad]],[1]!COMPROMISOS_2024[[#All],[consecutivo]],"",0),0)</f>
        <v>15151</v>
      </c>
      <c r="U447" s="45" t="str" cm="1">
        <f t="array" ref="U447">+_xlfn.XLOOKUP(Contrato[[#This Row],[RCP]],[1]!COMPROMISOS_2024[[#All],[consecutivo]],[1]!COMPROMISOS_2024[[#All],[fecha_aprobacion]],"",0)</f>
        <v>23/12/2024 21:49</v>
      </c>
      <c r="V447" s="46">
        <f>SUMIF([1]!COMPROMISOS_2024[[#All],[consecutivo]],Contrato[[#This Row],[RCP]],[1]!COMPROMISOS_2024[[#All],[valor_total]])</f>
        <v>1375816</v>
      </c>
      <c r="W447" s="75">
        <v>45646</v>
      </c>
      <c r="X447" s="47" t="s">
        <v>379</v>
      </c>
      <c r="Y447" s="48" t="str">
        <f>+LEFT(_xlfn.XLOOKUP(Contrato[[#This Row],[CONTRATO3DIG]],[1]SECOP_II!AE:AE,[1]SECOP_II!F:F,"",0),10)</f>
        <v/>
      </c>
      <c r="Z447" s="49" t="str">
        <f>+LEFT(_xlfn.XLOOKUP(Contrato[[#This Row],[CONTRATO3DIG]],[1]SECOP_II!AE:AE,[1]SECOP_II!G:G,"",0),10)</f>
        <v/>
      </c>
      <c r="AA447" s="109"/>
      <c r="AB447" s="91" t="s">
        <v>1278</v>
      </c>
      <c r="AC447" s="30"/>
      <c r="AD447" s="103"/>
      <c r="AF447" s="55" t="str">
        <f>TEXT(LEFT(Contrato[[#This Row],[CONTRATO]],3),"0")</f>
        <v>347</v>
      </c>
      <c r="AG447" s="55" t="str">
        <f>IF(LEN(Contrato[[#This Row],[Contrato2]])=3,Contrato[[#This Row],[Contrato2]],TEXT(Contrato[[#This Row],[Contrato2]],"000"))</f>
        <v>347</v>
      </c>
      <c r="AH447" s="56" t="str">
        <f ca="1">IFERROR(_xlfn.DAYS(Contrato[[#This Row],[Fecha Proyectada liquidación]],TODAY())/30,"")</f>
        <v/>
      </c>
      <c r="AI447" s="57" t="e">
        <f>+Contrato[[#This Row],[FECHA TERMINACIÓN ]]+120</f>
        <v>#VALUE!</v>
      </c>
      <c r="AK447" s="59" t="str">
        <f ca="1">IF(Contrato[[#This Row],[FECHA TERMINACIÓN ]]&lt;TODAY(), "Terminado",IF(ISNUMBER(Contrato[[#This Row],[Fecha Real de liquiidación ]]),"Liquidado",IF(Contrato[[#This Row],[FECHA TERMINACIÓN ]]&gt;=TODAY(),"En ejecución","")))</f>
        <v>En ejecución</v>
      </c>
      <c r="AL447" s="60">
        <f>SUMIF([1]!COMPROMISOS_2024[[#All],[consecutivo]],Contrato[[#This Row],[RCP]],[1]!COMPROMISOS_2024[[#All],[Total pagado]])</f>
        <v>1375816</v>
      </c>
      <c r="AM447" s="61">
        <f>IFERROR(Contrato[[#This Row],[Pagos]]/Contrato[[#This Row],[VALOR CONTRATO]],0)</f>
        <v>1</v>
      </c>
      <c r="AN447" s="104">
        <f>+Contrato[[#This Row],[VALOR CONTRATO]]-Contrato[[#This Row],[Pagos]]</f>
        <v>0</v>
      </c>
      <c r="AO447" s="54" t="str" cm="1">
        <f t="array" ref="AO447">_xlfn.XLOOKUP(Contrato[[#This Row],[DOCUMENTO ]],[1]!PERSONAL_ACTIVO_2024[[#All],[Documento identidad]],[1]!PERSONAL_ACTIVO_2024[[#All],[Mail ]],0,0)</f>
        <v>dcendoya@indeportesantioquia.gov.co</v>
      </c>
      <c r="AP447" s="54" t="str" cm="1">
        <f t="array" ref="AP447">_xlfn.XLOOKUP(Contrato[[#This Row],[DOCUMENTO]],[1]!PERSONAL_ACTIVO_2024[[#All],[Documento identidad]],[1]!PERSONAL_ACTIVO_2024[[#All],[Mail ]],0,0)</f>
        <v>harroyave@indeportesantioquia.gov.co</v>
      </c>
      <c r="AQ447" s="54" cm="1">
        <f t="array" ref="AQ447">IF(ISBLANK(Contrato[[#This Row],[DEPENDENCIA ]]),0,IFERROR(_xlfn.XLOOKUP(Contrato[[#This Row],[DEPENDENCIA ]],[1]!PERSONAL_ACTIVO_2024[[#All],[Dependencia]],[1]!PERSONAL_ACTIVO_2024[[#All],[Mail ]],0,0),0))</f>
        <v>0</v>
      </c>
    </row>
    <row r="448" spans="1:43" s="54" customFormat="1" ht="34.5" customHeight="1" x14ac:dyDescent="0.25">
      <c r="A448" s="27">
        <v>681</v>
      </c>
      <c r="B448" s="26">
        <v>348</v>
      </c>
      <c r="C448" s="28" t="s">
        <v>1279</v>
      </c>
      <c r="D448" s="81" t="s">
        <v>44</v>
      </c>
      <c r="E448" s="105" t="s">
        <v>111</v>
      </c>
      <c r="F448" s="114" t="s">
        <v>142</v>
      </c>
      <c r="G448" s="92" t="s">
        <v>1280</v>
      </c>
      <c r="H448" s="93">
        <v>15444242</v>
      </c>
      <c r="I448" s="94">
        <v>6879081</v>
      </c>
      <c r="J448" s="266">
        <v>50675897</v>
      </c>
      <c r="K448" s="69" t="s">
        <v>48</v>
      </c>
      <c r="L448" s="96" t="s">
        <v>598</v>
      </c>
      <c r="M448" s="97" t="s">
        <v>1281</v>
      </c>
      <c r="N448" s="98" cm="1">
        <f t="array" ref="N448">_xlfn.XLOOKUP(Contrato[[#This Row],[SUPERVISOR TITULAR]],[1]!PERSONAL_ACTIVO_2024[[#All],[Nombre completo]],[1]!PERSONAL_ACTIVO_2024[[#All],[Documento identidad]],"",0)</f>
        <v>1017130656</v>
      </c>
      <c r="O448" s="97" t="s">
        <v>78</v>
      </c>
      <c r="P448" s="99" cm="1">
        <f t="array" ref="P448">_xlfn.XLOOKUP(Contrato[[#This Row],[SUPERVISOR SUPLENTE ]],[1]!PERSONAL_ACTIVO_2024[[#All],[Nombre completo]],[1]!PERSONAL_ACTIVO_2024[[#All],[Documento identidad]],"",0)</f>
        <v>43754943</v>
      </c>
      <c r="Q448" s="100">
        <v>479</v>
      </c>
      <c r="R448" s="42" t="str" cm="1">
        <f t="array" ref="R448">_xlfn.XLOOKUP(Contrato[[#This Row],[CDP]],[1]!DISPONIBILIDADES_2024[[#All],[consecutivo]],[1]!DISPONIBILIDADES_2024[[#All],[fecha_aprobacion]],"",0)</f>
        <v>8/05/2024 16:53</v>
      </c>
      <c r="S448" s="43">
        <f>SUMIF([1]!DISPONIBILIDADES_2024[[#All],[consecutivo]],Contrato[[#This Row],[CDP]],[1]!DISPONIBILIDADES_2024[[#All],[valor_total_rubro]])</f>
        <v>0</v>
      </c>
      <c r="T448" s="44" cm="1">
        <f t="array" ref="T448">_xlfn.XLOOKUP(Contrato[[#This Row],[CONTRATO]]&amp;Contrato[[#This Row],[CDP]],[1]!Corr_Contr_CDP[[#All],[CONTRATO-CDP]],[1]!Corr_Contr_CDP[[#All],[CRP]],_xlfn.XLOOKUP(Contrato[[#This Row],[CDP]],[1]!COMPROMISOS_2024[[#All],[disponibilidad]],[1]!COMPROMISOS_2024[[#All],[consecutivo]],"",0),0)</f>
        <v>4474</v>
      </c>
      <c r="U448" s="45" t="str" cm="1">
        <f t="array" ref="U448">+_xlfn.XLOOKUP(Contrato[[#This Row],[RCP]],[1]!COMPROMISOS_2024[[#All],[consecutivo]],[1]!COMPROMISOS_2024[[#All],[fecha_aprobacion]],"",0)</f>
        <v>20/05/2024 16:53</v>
      </c>
      <c r="V448" s="46">
        <f>SUMIF([1]!COMPROMISOS_2024[[#All],[consecutivo]],Contrato[[#This Row],[RCP]],[1]!COMPROMISOS_2024[[#All],[valor_total]])</f>
        <v>50675897</v>
      </c>
      <c r="W448" s="47">
        <v>45432</v>
      </c>
      <c r="X448" s="47" t="s">
        <v>379</v>
      </c>
      <c r="Y448" s="48">
        <v>45433</v>
      </c>
      <c r="Z448" s="49">
        <v>45657</v>
      </c>
      <c r="AA448" s="101" t="s">
        <v>1282</v>
      </c>
      <c r="AB448" s="272" t="s">
        <v>1283</v>
      </c>
      <c r="AC448" s="271"/>
      <c r="AD448" s="103">
        <v>202000004354</v>
      </c>
      <c r="AE448" s="54" t="s">
        <v>75</v>
      </c>
      <c r="AF448" s="55" t="str">
        <f>TEXT(LEFT(Contrato[[#This Row],[CONTRATO]],3),"0")</f>
        <v>348</v>
      </c>
      <c r="AG448" s="55" t="str">
        <f>IF(LEN(Contrato[[#This Row],[Contrato2]])=3,Contrato[[#This Row],[Contrato2]],TEXT(Contrato[[#This Row],[Contrato2]],"000"))</f>
        <v>348</v>
      </c>
      <c r="AH448" s="56">
        <f ca="1">IFERROR(_xlfn.DAYS(Contrato[[#This Row],[Fecha Proyectada liquidación]],TODAY())/30,"")</f>
        <v>2.1333333333333333</v>
      </c>
      <c r="AI448" s="57">
        <f>+Contrato[[#This Row],[FECHA TERMINACIÓN ]]+120</f>
        <v>45777</v>
      </c>
      <c r="AK448" s="59" t="str">
        <f ca="1">IF(Contrato[[#This Row],[FECHA TERMINACIÓN ]]&lt;TODAY(), "Terminado",IF(ISNUMBER(Contrato[[#This Row],[Fecha Real de liquiidación ]]),"Liquidado",IF(Contrato[[#This Row],[FECHA TERMINACIÓN ]]&gt;=TODAY(),"En ejecución","")))</f>
        <v>Terminado</v>
      </c>
      <c r="AL448" s="60">
        <f>SUMIF([1]!COMPROMISOS_2024[[#All],[consecutivo]],Contrato[[#This Row],[RCP]],[1]!COMPROMISOS_2024[[#All],[Total pagado]])</f>
        <v>50450594</v>
      </c>
      <c r="AM448" s="61">
        <f>IFERROR(Contrato[[#This Row],[Pagos]]/Contrato[[#This Row],[VALOR CONTRATO]],0)</f>
        <v>0.9955540402175812</v>
      </c>
      <c r="AN448" s="104">
        <f>+Contrato[[#This Row],[VALOR CONTRATO]]-Contrato[[#This Row],[Pagos]]</f>
        <v>225303</v>
      </c>
      <c r="AO448" s="54" t="str" cm="1">
        <f t="array" ref="AO448">_xlfn.XLOOKUP(Contrato[[#This Row],[DOCUMENTO ]],[1]!PERSONAL_ACTIVO_2024[[#All],[Documento identidad]],[1]!PERSONAL_ACTIVO_2024[[#All],[Mail ]],0,0)</f>
        <v>cpena@indeportesantioquia.gov.co</v>
      </c>
      <c r="AP448" s="54" t="str" cm="1">
        <f t="array" ref="AP448">_xlfn.XLOOKUP(Contrato[[#This Row],[DOCUMENTO]],[1]!PERSONAL_ACTIVO_2024[[#All],[Documento identidad]],[1]!PERSONAL_ACTIVO_2024[[#All],[Mail ]],0,0)</f>
        <v>nmunoz@indeportesantioquia.gov.co</v>
      </c>
      <c r="AQ448" s="54" cm="1">
        <f t="array" ref="AQ448">IF(ISBLANK(Contrato[[#This Row],[DEPENDENCIA ]]),0,IFERROR(_xlfn.XLOOKUP(Contrato[[#This Row],[DEPENDENCIA ]],[1]!PERSONAL_ACTIVO_2024[[#All],[Dependencia]],[1]!PERSONAL_ACTIVO_2024[[#All],[Mail ]],0,0),0))</f>
        <v>0</v>
      </c>
    </row>
    <row r="449" spans="1:43" s="54" customFormat="1" ht="34.5" customHeight="1" x14ac:dyDescent="0.25">
      <c r="A449" s="27">
        <v>268</v>
      </c>
      <c r="B449" s="26">
        <v>349</v>
      </c>
      <c r="C449" s="28" t="s">
        <v>1284</v>
      </c>
      <c r="D449" s="81" t="s">
        <v>123</v>
      </c>
      <c r="E449" s="105" t="s">
        <v>111</v>
      </c>
      <c r="F449" s="114" t="s">
        <v>142</v>
      </c>
      <c r="G449" s="92" t="s">
        <v>1285</v>
      </c>
      <c r="H449" s="93">
        <v>700457303</v>
      </c>
      <c r="I449" s="94">
        <v>9849414</v>
      </c>
      <c r="J449" s="95">
        <v>67632643</v>
      </c>
      <c r="K449" s="69" t="s">
        <v>48</v>
      </c>
      <c r="L449" s="96" t="s">
        <v>598</v>
      </c>
      <c r="M449" s="97" t="s">
        <v>125</v>
      </c>
      <c r="N449" s="98" t="str" cm="1">
        <f t="array" ref="N449">_xlfn.XLOOKUP(Contrato[[#This Row],[SUPERVISOR TITULAR]],[1]!PERSONAL_ACTIVO_2024[[#All],[Nombre completo]],[1]!PERSONAL_ACTIVO_2024[[#All],[Documento identidad]],"",0)</f>
        <v/>
      </c>
      <c r="O449" s="97" t="s">
        <v>226</v>
      </c>
      <c r="P449" s="99" t="str" cm="1">
        <f t="array" ref="P449">_xlfn.XLOOKUP(Contrato[[#This Row],[SUPERVISOR SUPLENTE ]],[1]!PERSONAL_ACTIVO_2024[[#All],[Nombre completo]],[1]!PERSONAL_ACTIVO_2024[[#All],[Documento identidad]],"",0)</f>
        <v/>
      </c>
      <c r="Q449" s="100">
        <v>464</v>
      </c>
      <c r="R449" s="42" t="str" cm="1">
        <f t="array" ref="R449">_xlfn.XLOOKUP(Contrato[[#This Row],[CDP]],[1]!DISPONIBILIDADES_2024[[#All],[consecutivo]],[1]!DISPONIBILIDADES_2024[[#All],[fecha_aprobacion]],"",0)</f>
        <v>30/04/2024 16:46</v>
      </c>
      <c r="S449" s="43">
        <f>SUMIF([1]!DISPONIBILIDADES_2024[[#All],[consecutivo]],Contrato[[#This Row],[CDP]],[1]!DISPONIBILIDADES_2024[[#All],[valor_total_rubro]])</f>
        <v>0</v>
      </c>
      <c r="T449" s="44" cm="1">
        <f t="array" ref="T449">_xlfn.XLOOKUP(Contrato[[#This Row],[CONTRATO]]&amp;Contrato[[#This Row],[CDP]],[1]!Corr_Contr_CDP[[#All],[CONTRATO-CDP]],[1]!Corr_Contr_CDP[[#All],[CRP]],_xlfn.XLOOKUP(Contrato[[#This Row],[CDP]],[1]!COMPROMISOS_2024[[#All],[disponibilidad]],[1]!COMPROMISOS_2024[[#All],[consecutivo]],"",0),0)</f>
        <v>4473</v>
      </c>
      <c r="U449" s="45" t="str" cm="1">
        <f t="array" ref="U449">+_xlfn.XLOOKUP(Contrato[[#This Row],[RCP]],[1]!COMPROMISOS_2024[[#All],[consecutivo]],[1]!COMPROMISOS_2024[[#All],[fecha_aprobacion]],"",0)</f>
        <v>20/05/2024 16:47</v>
      </c>
      <c r="V449" s="46">
        <f>SUMIF([1]!COMPROMISOS_2024[[#All],[consecutivo]],Contrato[[#This Row],[RCP]],[1]!COMPROMISOS_2024[[#All],[valor_total]])</f>
        <v>67632643</v>
      </c>
      <c r="W449" s="47">
        <v>45432</v>
      </c>
      <c r="X449" s="47" t="s">
        <v>379</v>
      </c>
      <c r="Y449" s="48">
        <v>45432</v>
      </c>
      <c r="Z449" s="49">
        <v>45641</v>
      </c>
      <c r="AA449" s="123" t="s">
        <v>1286</v>
      </c>
      <c r="AB449" s="271" t="s">
        <v>1287</v>
      </c>
      <c r="AC449" s="271"/>
      <c r="AD449" s="103">
        <v>202000004356</v>
      </c>
      <c r="AE449" s="54" t="s">
        <v>75</v>
      </c>
      <c r="AF449" s="55" t="str">
        <f>TEXT(LEFT(Contrato[[#This Row],[CONTRATO]],3),"0")</f>
        <v>349</v>
      </c>
      <c r="AG449" s="55" t="str">
        <f>IF(LEN(Contrato[[#This Row],[Contrato2]])=3,Contrato[[#This Row],[Contrato2]],TEXT(Contrato[[#This Row],[Contrato2]],"000"))</f>
        <v>349</v>
      </c>
      <c r="AH449" s="56">
        <f ca="1">IFERROR(_xlfn.DAYS(Contrato[[#This Row],[Fecha Proyectada liquidación]],TODAY())/30,"")</f>
        <v>1.6</v>
      </c>
      <c r="AI449" s="57">
        <f>+Contrato[[#This Row],[FECHA TERMINACIÓN ]]+120</f>
        <v>45761</v>
      </c>
      <c r="AK449" s="59" t="str">
        <f ca="1">IF(Contrato[[#This Row],[FECHA TERMINACIÓN ]]&lt;TODAY(), "Terminado",IF(ISNUMBER(Contrato[[#This Row],[Fecha Real de liquiidación ]]),"Liquidado",IF(Contrato[[#This Row],[FECHA TERMINACIÓN ]]&gt;=TODAY(),"En ejecución","")))</f>
        <v>Terminado</v>
      </c>
      <c r="AL449" s="60">
        <f>SUMIF([1]!COMPROMISOS_2024[[#All],[consecutivo]],Contrato[[#This Row],[RCP]],[1]!COMPROMISOS_2024[[#All],[Total pagado]])</f>
        <v>67632643</v>
      </c>
      <c r="AM449" s="61">
        <f>IFERROR(Contrato[[#This Row],[Pagos]]/Contrato[[#This Row],[VALOR CONTRATO]],0)</f>
        <v>1</v>
      </c>
      <c r="AN449" s="104">
        <f>+Contrato[[#This Row],[VALOR CONTRATO]]-Contrato[[#This Row],[Pagos]]</f>
        <v>0</v>
      </c>
      <c r="AO449" s="54" cm="1">
        <f t="array" ref="AO449">_xlfn.XLOOKUP(Contrato[[#This Row],[DOCUMENTO ]],[1]!PERSONAL_ACTIVO_2024[[#All],[Documento identidad]],[1]!PERSONAL_ACTIVO_2024[[#All],[Mail ]],0,0)</f>
        <v>0</v>
      </c>
      <c r="AP449" s="54" cm="1">
        <f t="array" ref="AP449">_xlfn.XLOOKUP(Contrato[[#This Row],[DOCUMENTO]],[1]!PERSONAL_ACTIVO_2024[[#All],[Documento identidad]],[1]!PERSONAL_ACTIVO_2024[[#All],[Mail ]],0,0)</f>
        <v>0</v>
      </c>
      <c r="AQ449" s="54" cm="1">
        <f t="array" ref="AQ449">IF(ISBLANK(Contrato[[#This Row],[DEPENDENCIA ]]),0,IFERROR(_xlfn.XLOOKUP(Contrato[[#This Row],[DEPENDENCIA ]],[1]!PERSONAL_ACTIVO_2024[[#All],[Dependencia]],[1]!PERSONAL_ACTIVO_2024[[#All],[Mail ]],0,0),0))</f>
        <v>0</v>
      </c>
    </row>
    <row r="450" spans="1:43" s="54" customFormat="1" ht="34.5" customHeight="1" x14ac:dyDescent="0.25">
      <c r="A450" s="27">
        <v>683</v>
      </c>
      <c r="B450" s="26">
        <v>350</v>
      </c>
      <c r="C450" s="28" t="s">
        <v>1273</v>
      </c>
      <c r="D450" s="81" t="s">
        <v>44</v>
      </c>
      <c r="E450" s="105" t="s">
        <v>111</v>
      </c>
      <c r="F450" s="114" t="s">
        <v>142</v>
      </c>
      <c r="G450" s="92" t="s">
        <v>1288</v>
      </c>
      <c r="H450" s="93">
        <v>1077448363</v>
      </c>
      <c r="I450" s="94">
        <v>6879081</v>
      </c>
      <c r="J450" s="266">
        <v>48153567</v>
      </c>
      <c r="K450" s="69" t="s">
        <v>48</v>
      </c>
      <c r="L450" s="96" t="s">
        <v>598</v>
      </c>
      <c r="M450" s="97" t="s">
        <v>1116</v>
      </c>
      <c r="N450" s="98" cm="1">
        <f t="array" ref="N450">_xlfn.XLOOKUP(Contrato[[#This Row],[SUPERVISOR TITULAR]],[1]!PERSONAL_ACTIVO_2024[[#All],[Nombre completo]],[1]!PERSONAL_ACTIVO_2024[[#All],[Documento identidad]],"",0)</f>
        <v>91299284</v>
      </c>
      <c r="O450" s="97" t="s">
        <v>656</v>
      </c>
      <c r="P450" s="99" cm="1">
        <f t="array" ref="P450">_xlfn.XLOOKUP(Contrato[[#This Row],[SUPERVISOR SUPLENTE ]],[1]!PERSONAL_ACTIVO_2024[[#All],[Nombre completo]],[1]!PERSONAL_ACTIVO_2024[[#All],[Documento identidad]],"",0)</f>
        <v>1039449338</v>
      </c>
      <c r="Q450" s="100">
        <v>482</v>
      </c>
      <c r="R450" s="42" t="str" cm="1">
        <f t="array" ref="R450">_xlfn.XLOOKUP(Contrato[[#This Row],[CDP]],[1]!DISPONIBILIDADES_2024[[#All],[consecutivo]],[1]!DISPONIBILIDADES_2024[[#All],[fecha_aprobacion]],"",0)</f>
        <v>9/05/2024 14:12</v>
      </c>
      <c r="S450" s="43">
        <f>SUMIF([1]!DISPONIBILIDADES_2024[[#All],[consecutivo]],Contrato[[#This Row],[CDP]],[1]!DISPONIBILIDADES_2024[[#All],[valor_total_rubro]])</f>
        <v>0</v>
      </c>
      <c r="T450" s="44" cm="1">
        <f t="array" ref="T450">_xlfn.XLOOKUP(Contrato[[#This Row],[CONTRATO]]&amp;Contrato[[#This Row],[CDP]],[1]!Corr_Contr_CDP[[#All],[CONTRATO-CDP]],[1]!Corr_Contr_CDP[[#All],[CRP]],_xlfn.XLOOKUP(Contrato[[#This Row],[CDP]],[1]!COMPROMISOS_2024[[#All],[disponibilidad]],[1]!COMPROMISOS_2024[[#All],[consecutivo]],"",0),0)</f>
        <v>4472</v>
      </c>
      <c r="U450" s="45" t="str" cm="1">
        <f t="array" ref="U450">+_xlfn.XLOOKUP(Contrato[[#This Row],[RCP]],[1]!COMPROMISOS_2024[[#All],[consecutivo]],[1]!COMPROMISOS_2024[[#All],[fecha_aprobacion]],"",0)</f>
        <v>20/05/2024 8:47</v>
      </c>
      <c r="V450" s="46">
        <f>SUMIF([1]!COMPROMISOS_2024[[#All],[consecutivo]],Contrato[[#This Row],[RCP]],[1]!COMPROMISOS_2024[[#All],[valor_total]])</f>
        <v>48153567</v>
      </c>
      <c r="W450" s="47">
        <v>45429</v>
      </c>
      <c r="X450" s="47" t="s">
        <v>379</v>
      </c>
      <c r="Y450" s="48">
        <v>45432</v>
      </c>
      <c r="Z450" s="49">
        <v>45646</v>
      </c>
      <c r="AA450" s="101" t="s">
        <v>1289</v>
      </c>
      <c r="AB450" s="271" t="s">
        <v>264</v>
      </c>
      <c r="AC450" s="271"/>
      <c r="AD450" s="103">
        <v>202000004357</v>
      </c>
      <c r="AE450" s="54" t="s">
        <v>75</v>
      </c>
      <c r="AF450" s="55" t="str">
        <f>TEXT(LEFT(Contrato[[#This Row],[CONTRATO]],3),"0")</f>
        <v>350</v>
      </c>
      <c r="AG450" s="55" t="str">
        <f>IF(LEN(Contrato[[#This Row],[Contrato2]])=3,Contrato[[#This Row],[Contrato2]],TEXT(Contrato[[#This Row],[Contrato2]],"000"))</f>
        <v>350</v>
      </c>
      <c r="AH450" s="56">
        <f ca="1">IFERROR(_xlfn.DAYS(Contrato[[#This Row],[Fecha Proyectada liquidación]],TODAY())/30,"")</f>
        <v>1.7666666666666666</v>
      </c>
      <c r="AI450" s="57">
        <f>+Contrato[[#This Row],[FECHA TERMINACIÓN ]]+120</f>
        <v>45766</v>
      </c>
      <c r="AK450" s="59" t="str">
        <f ca="1">IF(Contrato[[#This Row],[FECHA TERMINACIÓN ]]&lt;TODAY(), "Terminado",IF(ISNUMBER(Contrato[[#This Row],[Fecha Real de liquiidación ]]),"Liquidado",IF(Contrato[[#This Row],[FECHA TERMINACIÓN ]]&gt;=TODAY(),"En ejecución","")))</f>
        <v>Terminado</v>
      </c>
      <c r="AL450" s="60">
        <f>SUMIF([1]!COMPROMISOS_2024[[#All],[consecutivo]],Contrato[[#This Row],[RCP]],[1]!COMPROMISOS_2024[[#All],[Total pagado]])</f>
        <v>48153567</v>
      </c>
      <c r="AM450" s="61">
        <f>IFERROR(Contrato[[#This Row],[Pagos]]/Contrato[[#This Row],[VALOR CONTRATO]],0)</f>
        <v>1</v>
      </c>
      <c r="AN450" s="104">
        <f>+Contrato[[#This Row],[VALOR CONTRATO]]-Contrato[[#This Row],[Pagos]]</f>
        <v>0</v>
      </c>
      <c r="AO450" s="54" t="str" cm="1">
        <f t="array" ref="AO450">_xlfn.XLOOKUP(Contrato[[#This Row],[DOCUMENTO ]],[1]!PERSONAL_ACTIVO_2024[[#All],[Documento identidad]],[1]!PERSONAL_ACTIVO_2024[[#All],[Mail ]],0,0)</f>
        <v>dmartinez@indeportesantioquia.gov.co</v>
      </c>
      <c r="AP450" s="54" t="str" cm="1">
        <f t="array" ref="AP450">_xlfn.XLOOKUP(Contrato[[#This Row],[DOCUMENTO]],[1]!PERSONAL_ACTIVO_2024[[#All],[Documento identidad]],[1]!PERSONAL_ACTIVO_2024[[#All],[Mail ]],0,0)</f>
        <v>mcarmona@indeportesantioquia.gov.co</v>
      </c>
      <c r="AQ450" s="54" cm="1">
        <f t="array" ref="AQ450">IF(ISBLANK(Contrato[[#This Row],[DEPENDENCIA ]]),0,IFERROR(_xlfn.XLOOKUP(Contrato[[#This Row],[DEPENDENCIA ]],[1]!PERSONAL_ACTIVO_2024[[#All],[Dependencia]],[1]!PERSONAL_ACTIVO_2024[[#All],[Mail ]],0,0),0))</f>
        <v>0</v>
      </c>
    </row>
    <row r="451" spans="1:43" s="54" customFormat="1" ht="34.5" customHeight="1" x14ac:dyDescent="0.25">
      <c r="A451" s="54">
        <v>1335</v>
      </c>
      <c r="B451" s="26">
        <v>350</v>
      </c>
      <c r="C451" s="28" t="s">
        <v>1290</v>
      </c>
      <c r="D451" s="81" t="s">
        <v>44</v>
      </c>
      <c r="E451" s="105" t="s">
        <v>117</v>
      </c>
      <c r="F451" s="114" t="s">
        <v>142</v>
      </c>
      <c r="G451" s="92" t="s">
        <v>1288</v>
      </c>
      <c r="H451" s="93">
        <v>1077448363</v>
      </c>
      <c r="I451" s="266">
        <v>2293027</v>
      </c>
      <c r="J451" s="266">
        <v>2293027</v>
      </c>
      <c r="K451" s="69" t="s">
        <v>48</v>
      </c>
      <c r="L451" s="113" t="s">
        <v>1277</v>
      </c>
      <c r="M451" s="97" t="s">
        <v>1116</v>
      </c>
      <c r="N451" s="98" cm="1">
        <f t="array" ref="N451">_xlfn.XLOOKUP(Contrato[[#This Row],[SUPERVISOR TITULAR]],[1]!PERSONAL_ACTIVO_2024[[#All],[Nombre completo]],[1]!PERSONAL_ACTIVO_2024[[#All],[Documento identidad]],"",0)</f>
        <v>91299284</v>
      </c>
      <c r="O451" s="97" t="s">
        <v>656</v>
      </c>
      <c r="P451" s="99" cm="1">
        <f t="array" ref="P451">_xlfn.XLOOKUP(Contrato[[#This Row],[SUPERVISOR SUPLENTE ]],[1]!PERSONAL_ACTIVO_2024[[#All],[Nombre completo]],[1]!PERSONAL_ACTIVO_2024[[#All],[Documento identidad]],"",0)</f>
        <v>1039449338</v>
      </c>
      <c r="Q451" s="100">
        <v>1226</v>
      </c>
      <c r="R451" s="42" t="str" cm="1">
        <f t="array" ref="R451">_xlfn.XLOOKUP(Contrato[[#This Row],[CDP]],[1]!DISPONIBILIDADES_2024[[#All],[consecutivo]],[1]!DISPONIBILIDADES_2024[[#All],[fecha_aprobacion]],"",0)</f>
        <v>13/12/2024 7:57</v>
      </c>
      <c r="S451" s="43">
        <f>SUMIF([1]!DISPONIBILIDADES_2024[[#All],[consecutivo]],Contrato[[#This Row],[CDP]],[1]!DISPONIBILIDADES_2024[[#All],[valor_total_rubro]])</f>
        <v>0</v>
      </c>
      <c r="T451" s="44" cm="1">
        <f t="array" ref="T451">_xlfn.XLOOKUP(Contrato[[#This Row],[CONTRATO]]&amp;Contrato[[#This Row],[CDP]],[1]!Corr_Contr_CDP[[#All],[CONTRATO-CDP]],[1]!Corr_Contr_CDP[[#All],[CRP]],_xlfn.XLOOKUP(Contrato[[#This Row],[CDP]],[1]!COMPROMISOS_2024[[#All],[disponibilidad]],[1]!COMPROMISOS_2024[[#All],[consecutivo]],"",0),0)</f>
        <v>15129</v>
      </c>
      <c r="U451" s="45" t="str" cm="1">
        <f t="array" ref="U451">+_xlfn.XLOOKUP(Contrato[[#This Row],[RCP]],[1]!COMPROMISOS_2024[[#All],[consecutivo]],[1]!COMPROMISOS_2024[[#All],[fecha_aprobacion]],"",0)</f>
        <v>19/12/2024 18:55</v>
      </c>
      <c r="V451" s="46">
        <f>SUMIF([1]!COMPROMISOS_2024[[#All],[consecutivo]],Contrato[[#This Row],[RCP]],[1]!COMPROMISOS_2024[[#All],[valor_total]])</f>
        <v>2293027</v>
      </c>
      <c r="W451" s="75">
        <v>45645</v>
      </c>
      <c r="X451" s="47" t="s">
        <v>379</v>
      </c>
      <c r="Y451" s="48">
        <v>45647</v>
      </c>
      <c r="Z451" s="49">
        <v>45656</v>
      </c>
      <c r="AA451" s="109"/>
      <c r="AB451" s="91" t="s">
        <v>1291</v>
      </c>
      <c r="AC451" s="30"/>
      <c r="AD451" s="103"/>
      <c r="AF451" s="55" t="str">
        <f>TEXT(LEFT(Contrato[[#This Row],[CONTRATO]],3),"0")</f>
        <v>350</v>
      </c>
      <c r="AG451" s="55" t="str">
        <f>IF(LEN(Contrato[[#This Row],[Contrato2]])=3,Contrato[[#This Row],[Contrato2]],TEXT(Contrato[[#This Row],[Contrato2]],"000"))</f>
        <v>350</v>
      </c>
      <c r="AH451" s="56">
        <f ca="1">IFERROR(_xlfn.DAYS(Contrato[[#This Row],[Fecha Proyectada liquidación]],TODAY())/30,"")</f>
        <v>2.1</v>
      </c>
      <c r="AI451" s="57">
        <f>+Contrato[[#This Row],[FECHA TERMINACIÓN ]]+120</f>
        <v>45776</v>
      </c>
      <c r="AK451" s="59" t="str">
        <f ca="1">IF(Contrato[[#This Row],[FECHA TERMINACIÓN ]]&lt;TODAY(), "Terminado",IF(ISNUMBER(Contrato[[#This Row],[Fecha Real de liquiidación ]]),"Liquidado",IF(Contrato[[#This Row],[FECHA TERMINACIÓN ]]&gt;=TODAY(),"En ejecución","")))</f>
        <v>Terminado</v>
      </c>
      <c r="AL451" s="60">
        <f>SUMIF([1]!COMPROMISOS_2024[[#All],[consecutivo]],Contrato[[#This Row],[RCP]],[1]!COMPROMISOS_2024[[#All],[Total pagado]])</f>
        <v>2293027</v>
      </c>
      <c r="AM451" s="61">
        <f>IFERROR(Contrato[[#This Row],[Pagos]]/Contrato[[#This Row],[VALOR CONTRATO]],0)</f>
        <v>1</v>
      </c>
      <c r="AN451" s="104">
        <f>+Contrato[[#This Row],[VALOR CONTRATO]]-Contrato[[#This Row],[Pagos]]</f>
        <v>0</v>
      </c>
      <c r="AO451" s="54" t="str" cm="1">
        <f t="array" ref="AO451">_xlfn.XLOOKUP(Contrato[[#This Row],[DOCUMENTO ]],[1]!PERSONAL_ACTIVO_2024[[#All],[Documento identidad]],[1]!PERSONAL_ACTIVO_2024[[#All],[Mail ]],0,0)</f>
        <v>dmartinez@indeportesantioquia.gov.co</v>
      </c>
      <c r="AP451" s="54" t="str" cm="1">
        <f t="array" ref="AP451">_xlfn.XLOOKUP(Contrato[[#This Row],[DOCUMENTO]],[1]!PERSONAL_ACTIVO_2024[[#All],[Documento identidad]],[1]!PERSONAL_ACTIVO_2024[[#All],[Mail ]],0,0)</f>
        <v>mcarmona@indeportesantioquia.gov.co</v>
      </c>
      <c r="AQ451" s="54" cm="1">
        <f t="array" ref="AQ451">IF(ISBLANK(Contrato[[#This Row],[DEPENDENCIA ]]),0,IFERROR(_xlfn.XLOOKUP(Contrato[[#This Row],[DEPENDENCIA ]],[1]!PERSONAL_ACTIVO_2024[[#All],[Dependencia]],[1]!PERSONAL_ACTIVO_2024[[#All],[Mail ]],0,0),0))</f>
        <v>0</v>
      </c>
    </row>
    <row r="452" spans="1:43" s="54" customFormat="1" ht="34.5" customHeight="1" x14ac:dyDescent="0.25">
      <c r="A452" s="27">
        <v>370</v>
      </c>
      <c r="B452" s="26">
        <v>351</v>
      </c>
      <c r="C452" s="28" t="s">
        <v>1292</v>
      </c>
      <c r="D452" s="81" t="s">
        <v>132</v>
      </c>
      <c r="E452" s="105" t="s">
        <v>111</v>
      </c>
      <c r="F452" s="81" t="s">
        <v>133</v>
      </c>
      <c r="G452" s="92" t="s">
        <v>1293</v>
      </c>
      <c r="H452" s="93">
        <v>830507669</v>
      </c>
      <c r="I452" s="94" t="s">
        <v>48</v>
      </c>
      <c r="J452" s="266">
        <v>701424600</v>
      </c>
      <c r="K452" s="69" t="s">
        <v>48</v>
      </c>
      <c r="L452" s="96" t="s">
        <v>378</v>
      </c>
      <c r="M452" s="97" t="s">
        <v>173</v>
      </c>
      <c r="N452" s="98" cm="1">
        <f t="array" ref="N452">_xlfn.XLOOKUP(Contrato[[#This Row],[SUPERVISOR TITULAR]],[1]!PERSONAL_ACTIVO_2024[[#All],[Nombre completo]],[1]!PERSONAL_ACTIVO_2024[[#All],[Documento identidad]],"",0)</f>
        <v>43816614</v>
      </c>
      <c r="O452" s="97" t="s">
        <v>174</v>
      </c>
      <c r="P452" s="99" cm="1">
        <f t="array" ref="P452">_xlfn.XLOOKUP(Contrato[[#This Row],[SUPERVISOR SUPLENTE ]],[1]!PERSONAL_ACTIVO_2024[[#All],[Nombre completo]],[1]!PERSONAL_ACTIVO_2024[[#All],[Documento identidad]],"",0)</f>
        <v>1035231869</v>
      </c>
      <c r="Q452" s="100">
        <v>480</v>
      </c>
      <c r="R452" s="42" t="str" cm="1">
        <f t="array" ref="R452">_xlfn.XLOOKUP(Contrato[[#This Row],[CDP]],[1]!DISPONIBILIDADES_2024[[#All],[consecutivo]],[1]!DISPONIBILIDADES_2024[[#All],[fecha_aprobacion]],"",0)</f>
        <v>8/05/2024 17:15</v>
      </c>
      <c r="S452" s="43">
        <f>SUMIF([1]!DISPONIBILIDADES_2024[[#All],[consecutivo]],Contrato[[#This Row],[CDP]],[1]!DISPONIBILIDADES_2024[[#All],[valor_total_rubro]])</f>
        <v>0</v>
      </c>
      <c r="T452" s="44" cm="1">
        <f t="array" ref="T452">_xlfn.XLOOKUP(Contrato[[#This Row],[CONTRATO]]&amp;Contrato[[#This Row],[CDP]],[1]!Corr_Contr_CDP[[#All],[CONTRATO-CDP]],[1]!Corr_Contr_CDP[[#All],[CRP]],_xlfn.XLOOKUP(Contrato[[#This Row],[CDP]],[1]!COMPROMISOS_2024[[#All],[disponibilidad]],[1]!COMPROMISOS_2024[[#All],[consecutivo]],"",0),0)</f>
        <v>4621</v>
      </c>
      <c r="U452" s="45" t="str" cm="1">
        <f t="array" ref="U452">+_xlfn.XLOOKUP(Contrato[[#This Row],[RCP]],[1]!COMPROMISOS_2024[[#All],[consecutivo]],[1]!COMPROMISOS_2024[[#All],[fecha_aprobacion]],"",0)</f>
        <v>29/05/2024 11:20</v>
      </c>
      <c r="V452" s="46">
        <f>SUMIF([1]!COMPROMISOS_2024[[#All],[consecutivo]],Contrato[[#This Row],[RCP]],[1]!COMPROMISOS_2024[[#All],[valor_total]])</f>
        <v>701424600</v>
      </c>
      <c r="W452" s="47">
        <v>45440</v>
      </c>
      <c r="X452" s="47">
        <v>45443</v>
      </c>
      <c r="Y452" s="48">
        <v>45443</v>
      </c>
      <c r="Z452" s="49">
        <v>45625</v>
      </c>
      <c r="AA452" s="101" t="s">
        <v>1294</v>
      </c>
      <c r="AB452" s="271" t="s">
        <v>68</v>
      </c>
      <c r="AC452" s="271"/>
      <c r="AD452" s="103">
        <v>202000004360</v>
      </c>
      <c r="AE452" s="54" t="s">
        <v>75</v>
      </c>
      <c r="AF452" s="55" t="str">
        <f>TEXT(LEFT(Contrato[[#This Row],[CONTRATO]],3),"0")</f>
        <v>351</v>
      </c>
      <c r="AG452" s="55" t="str">
        <f>IF(LEN(Contrato[[#This Row],[Contrato2]])=3,Contrato[[#This Row],[Contrato2]],TEXT(Contrato[[#This Row],[Contrato2]],"000"))</f>
        <v>351</v>
      </c>
      <c r="AH452" s="56">
        <f ca="1">IFERROR(_xlfn.DAYS(Contrato[[#This Row],[Fecha Proyectada liquidación]],TODAY())/30,"")</f>
        <v>1.0666666666666667</v>
      </c>
      <c r="AI452" s="57">
        <f>+Contrato[[#This Row],[FECHA TERMINACIÓN ]]+120</f>
        <v>45745</v>
      </c>
      <c r="AK452" s="59" t="str">
        <f ca="1">IF(Contrato[[#This Row],[FECHA TERMINACIÓN ]]&lt;TODAY(), "Terminado",IF(ISNUMBER(Contrato[[#This Row],[Fecha Real de liquiidación ]]),"Liquidado",IF(Contrato[[#This Row],[FECHA TERMINACIÓN ]]&gt;=TODAY(),"En ejecución","")))</f>
        <v>Terminado</v>
      </c>
      <c r="AL452" s="60">
        <f>SUMIF([1]!COMPROMISOS_2024[[#All],[consecutivo]],Contrato[[#This Row],[RCP]],[1]!COMPROMISOS_2024[[#All],[Total pagado]])</f>
        <v>701424600</v>
      </c>
      <c r="AM452" s="61">
        <f>IFERROR(Contrato[[#This Row],[Pagos]]/Contrato[[#This Row],[VALOR CONTRATO]],0)</f>
        <v>1</v>
      </c>
      <c r="AN452" s="104">
        <f>+Contrato[[#This Row],[VALOR CONTRATO]]-Contrato[[#This Row],[Pagos]]</f>
        <v>0</v>
      </c>
      <c r="AO452" s="54" t="str" cm="1">
        <f t="array" ref="AO452">_xlfn.XLOOKUP(Contrato[[#This Row],[DOCUMENTO ]],[1]!PERSONAL_ACTIVO_2024[[#All],[Documento identidad]],[1]!PERSONAL_ACTIVO_2024[[#All],[Mail ]],0,0)</f>
        <v>mvelasquezr@indeportesantioquia.gov.co</v>
      </c>
      <c r="AP452" s="54" t="str" cm="1">
        <f t="array" ref="AP452">_xlfn.XLOOKUP(Contrato[[#This Row],[DOCUMENTO]],[1]!PERSONAL_ACTIVO_2024[[#All],[Documento identidad]],[1]!PERSONAL_ACTIVO_2024[[#All],[Mail ]],0,0)</f>
        <v>yondago24@hotmail.com</v>
      </c>
      <c r="AQ452" s="54" t="str" cm="1">
        <f t="array" ref="AQ452">IF(ISBLANK(Contrato[[#This Row],[DEPENDENCIA ]]),0,IFERROR(_xlfn.XLOOKUP(Contrato[[#This Row],[DEPENDENCIA ]],[1]!PERSONAL_ACTIVO_2024[[#All],[Dependencia]],[1]!PERSONAL_ACTIVO_2024[[#All],[Mail ]],0,0),0))</f>
        <v>fcardona@indeportesantioquia.gov.co</v>
      </c>
    </row>
    <row r="453" spans="1:43" s="54" customFormat="1" ht="34.5" customHeight="1" x14ac:dyDescent="0.25">
      <c r="A453" s="27">
        <v>1289</v>
      </c>
      <c r="B453" s="26">
        <v>351</v>
      </c>
      <c r="C453" s="28" t="s">
        <v>1292</v>
      </c>
      <c r="D453" s="81" t="s">
        <v>132</v>
      </c>
      <c r="E453" s="105" t="s">
        <v>117</v>
      </c>
      <c r="F453" s="81" t="s">
        <v>133</v>
      </c>
      <c r="G453" s="92" t="s">
        <v>1293</v>
      </c>
      <c r="H453" s="93">
        <v>830507669</v>
      </c>
      <c r="I453" s="94" t="s">
        <v>48</v>
      </c>
      <c r="J453" s="266">
        <v>134860500</v>
      </c>
      <c r="K453" s="69" t="s">
        <v>48</v>
      </c>
      <c r="L453" s="96" t="s">
        <v>378</v>
      </c>
      <c r="M453" s="97" t="s">
        <v>173</v>
      </c>
      <c r="N453" s="98" cm="1">
        <f t="array" ref="N453">_xlfn.XLOOKUP(Contrato[[#This Row],[SUPERVISOR TITULAR]],[1]!PERSONAL_ACTIVO_2024[[#All],[Nombre completo]],[1]!PERSONAL_ACTIVO_2024[[#All],[Documento identidad]],"",0)</f>
        <v>43816614</v>
      </c>
      <c r="O453" s="97" t="s">
        <v>174</v>
      </c>
      <c r="P453" s="99" cm="1">
        <f t="array" ref="P453">_xlfn.XLOOKUP(Contrato[[#This Row],[SUPERVISOR SUPLENTE ]],[1]!PERSONAL_ACTIVO_2024[[#All],[Nombre completo]],[1]!PERSONAL_ACTIVO_2024[[#All],[Documento identidad]],"",0)</f>
        <v>1035231869</v>
      </c>
      <c r="Q453" s="100">
        <v>1126</v>
      </c>
      <c r="R453" s="42" t="str" cm="1">
        <f t="array" ref="R453">_xlfn.XLOOKUP(Contrato[[#This Row],[CDP]],[1]!DISPONIBILIDADES_2024[[#All],[consecutivo]],[1]!DISPONIBILIDADES_2024[[#All],[fecha_aprobacion]],"",0)</f>
        <v>6/11/2024 14:52</v>
      </c>
      <c r="S453" s="43">
        <f>SUMIF([1]!DISPONIBILIDADES_2024[[#All],[consecutivo]],Contrato[[#This Row],[CDP]],[1]!DISPONIBILIDADES_2024[[#All],[valor_total_rubro]])</f>
        <v>0</v>
      </c>
      <c r="T453" s="44" cm="1">
        <f t="array" ref="T453">_xlfn.XLOOKUP(Contrato[[#This Row],[CONTRATO]]&amp;Contrato[[#This Row],[CDP]],[1]!Corr_Contr_CDP[[#All],[CONTRATO-CDP]],[1]!Corr_Contr_CDP[[#All],[CRP]],_xlfn.XLOOKUP(Contrato[[#This Row],[CDP]],[1]!COMPROMISOS_2024[[#All],[disponibilidad]],[1]!COMPROMISOS_2024[[#All],[consecutivo]],"",0),0)</f>
        <v>11953</v>
      </c>
      <c r="U453" s="45" t="str" cm="1">
        <f t="array" ref="U453">+_xlfn.XLOOKUP(Contrato[[#This Row],[RCP]],[1]!COMPROMISOS_2024[[#All],[consecutivo]],[1]!COMPROMISOS_2024[[#All],[fecha_aprobacion]],"",0)</f>
        <v>13/11/2024 11:53</v>
      </c>
      <c r="V453" s="46">
        <f>SUMIF([1]!COMPROMISOS_2024[[#All],[consecutivo]],Contrato[[#This Row],[RCP]],[1]!COMPROMISOS_2024[[#All],[valor_total]])</f>
        <v>134860500</v>
      </c>
      <c r="W453" s="47">
        <v>45609</v>
      </c>
      <c r="X453" s="47">
        <v>45614</v>
      </c>
      <c r="Y453" s="48">
        <v>45626</v>
      </c>
      <c r="Z453" s="49">
        <v>45640</v>
      </c>
      <c r="AA453" s="101"/>
      <c r="AB453" s="271" t="s">
        <v>62</v>
      </c>
      <c r="AC453" s="271"/>
      <c r="AD453" s="221">
        <v>202000004360</v>
      </c>
      <c r="AE453" s="54" t="s">
        <v>75</v>
      </c>
      <c r="AF453" s="55" t="str">
        <f>TEXT(LEFT(Contrato[[#This Row],[CONTRATO]],3),"0")</f>
        <v>351</v>
      </c>
      <c r="AG453" s="55" t="str">
        <f>IF(LEN(Contrato[[#This Row],[Contrato2]])=3,Contrato[[#This Row],[Contrato2]],TEXT(Contrato[[#This Row],[Contrato2]],"000"))</f>
        <v>351</v>
      </c>
      <c r="AH453" s="56">
        <f ca="1">IFERROR(_xlfn.DAYS(Contrato[[#This Row],[Fecha Proyectada liquidación]],TODAY())/30,"")</f>
        <v>1.5666666666666667</v>
      </c>
      <c r="AI453" s="57">
        <f>+Contrato[[#This Row],[FECHA TERMINACIÓN ]]+120</f>
        <v>45760</v>
      </c>
      <c r="AK453" s="59" t="str">
        <f ca="1">IF(Contrato[[#This Row],[FECHA TERMINACIÓN ]]&lt;TODAY(), "Terminado",IF(ISNUMBER(Contrato[[#This Row],[Fecha Real de liquiidación ]]),"Liquidado",IF(Contrato[[#This Row],[FECHA TERMINACIÓN ]]&gt;=TODAY(),"En ejecución","")))</f>
        <v>Terminado</v>
      </c>
      <c r="AL453" s="60">
        <f>SUMIF([1]!COMPROMISOS_2024[[#All],[consecutivo]],Contrato[[#This Row],[RCP]],[1]!COMPROMISOS_2024[[#All],[Total pagado]])</f>
        <v>105640500</v>
      </c>
      <c r="AM453" s="61">
        <f>IFERROR(Contrato[[#This Row],[Pagos]]/Contrato[[#This Row],[VALOR CONTRATO]],0)</f>
        <v>0.78333166494266293</v>
      </c>
      <c r="AN453" s="104">
        <f>+Contrato[[#This Row],[VALOR CONTRATO]]-Contrato[[#This Row],[Pagos]]</f>
        <v>29220000</v>
      </c>
      <c r="AO453" s="54" t="str" cm="1">
        <f t="array" ref="AO453">_xlfn.XLOOKUP(Contrato[[#This Row],[DOCUMENTO ]],[1]!PERSONAL_ACTIVO_2024[[#All],[Documento identidad]],[1]!PERSONAL_ACTIVO_2024[[#All],[Mail ]],0,0)</f>
        <v>mvelasquezr@indeportesantioquia.gov.co</v>
      </c>
      <c r="AP453" s="54" t="str" cm="1">
        <f t="array" ref="AP453">_xlfn.XLOOKUP(Contrato[[#This Row],[DOCUMENTO]],[1]!PERSONAL_ACTIVO_2024[[#All],[Documento identidad]],[1]!PERSONAL_ACTIVO_2024[[#All],[Mail ]],0,0)</f>
        <v>yondago24@hotmail.com</v>
      </c>
      <c r="AQ453" s="54" t="str" cm="1">
        <f t="array" ref="AQ453">IF(ISBLANK(Contrato[[#This Row],[DEPENDENCIA ]]),0,IFERROR(_xlfn.XLOOKUP(Contrato[[#This Row],[DEPENDENCIA ]],[1]!PERSONAL_ACTIVO_2024[[#All],[Dependencia]],[1]!PERSONAL_ACTIVO_2024[[#All],[Mail ]],0,0),0))</f>
        <v>fcardona@indeportesantioquia.gov.co</v>
      </c>
    </row>
    <row r="454" spans="1:43" s="54" customFormat="1" ht="34.5" customHeight="1" x14ac:dyDescent="0.25">
      <c r="A454" s="27">
        <v>127</v>
      </c>
      <c r="B454" s="26">
        <v>352</v>
      </c>
      <c r="C454" s="28" t="s">
        <v>1295</v>
      </c>
      <c r="D454" s="81" t="s">
        <v>123</v>
      </c>
      <c r="E454" s="105" t="s">
        <v>111</v>
      </c>
      <c r="F454" s="81" t="s">
        <v>920</v>
      </c>
      <c r="G454" s="92" t="s">
        <v>737</v>
      </c>
      <c r="H454" s="130">
        <v>890908939</v>
      </c>
      <c r="I454" s="94" t="s">
        <v>48</v>
      </c>
      <c r="J454" s="246">
        <v>720000000</v>
      </c>
      <c r="K454" s="69" t="s">
        <v>48</v>
      </c>
      <c r="L454" s="96" t="s">
        <v>378</v>
      </c>
      <c r="M454" s="97" t="s">
        <v>306</v>
      </c>
      <c r="N454" s="98" cm="1">
        <f t="array" ref="N454">_xlfn.XLOOKUP(Contrato[[#This Row],[SUPERVISOR TITULAR]],[1]!PERSONAL_ACTIVO_2024[[#All],[Nombre completo]],[1]!PERSONAL_ACTIVO_2024[[#All],[Documento identidad]],"",0)</f>
        <v>75075150</v>
      </c>
      <c r="O454" s="97" t="s">
        <v>125</v>
      </c>
      <c r="P454" s="99" t="str" cm="1">
        <f t="array" ref="P454">_xlfn.XLOOKUP(Contrato[[#This Row],[SUPERVISOR SUPLENTE ]],[1]!PERSONAL_ACTIVO_2024[[#All],[Nombre completo]],[1]!PERSONAL_ACTIVO_2024[[#All],[Documento identidad]],"",0)</f>
        <v/>
      </c>
      <c r="Q454" s="100">
        <v>476</v>
      </c>
      <c r="R454" s="42" t="str" cm="1">
        <f t="array" ref="R454">_xlfn.XLOOKUP(Contrato[[#This Row],[CDP]],[1]!DISPONIBILIDADES_2024[[#All],[consecutivo]],[1]!DISPONIBILIDADES_2024[[#All],[fecha_aprobacion]],"",0)</f>
        <v>8/05/2024 15:49</v>
      </c>
      <c r="S454" s="43">
        <f>SUMIF([1]!DISPONIBILIDADES_2024[[#All],[consecutivo]],Contrato[[#This Row],[CDP]],[1]!DISPONIBILIDADES_2024[[#All],[valor_total_rubro]])</f>
        <v>0</v>
      </c>
      <c r="T454" s="44" cm="1">
        <f t="array" ref="T454">_xlfn.XLOOKUP(Contrato[[#This Row],[CONTRATO]]&amp;Contrato[[#This Row],[CDP]],[1]!Corr_Contr_CDP[[#All],[CONTRATO-CDP]],[1]!Corr_Contr_CDP[[#All],[CRP]],_xlfn.XLOOKUP(Contrato[[#This Row],[CDP]],[1]!COMPROMISOS_2024[[#All],[disponibilidad]],[1]!COMPROMISOS_2024[[#All],[consecutivo]],"",0),0)</f>
        <v>4620</v>
      </c>
      <c r="U454" s="45" t="str" cm="1">
        <f t="array" ref="U454">+_xlfn.XLOOKUP(Contrato[[#This Row],[RCP]],[1]!COMPROMISOS_2024[[#All],[consecutivo]],[1]!COMPROMISOS_2024[[#All],[fecha_aprobacion]],"",0)</f>
        <v>29/05/2024 10:15</v>
      </c>
      <c r="V454" s="46">
        <f>SUMIF([1]!COMPROMISOS_2024[[#All],[consecutivo]],Contrato[[#This Row],[RCP]],[1]!COMPROMISOS_2024[[#All],[valor_total]])</f>
        <v>720000000</v>
      </c>
      <c r="W454" s="47">
        <v>45439</v>
      </c>
      <c r="X454" s="47">
        <v>45440</v>
      </c>
      <c r="Y454" s="48">
        <v>45444</v>
      </c>
      <c r="Z454" s="49">
        <v>45657</v>
      </c>
      <c r="AA454" s="123" t="s">
        <v>1296</v>
      </c>
      <c r="AB454" s="91" t="s">
        <v>1271</v>
      </c>
      <c r="AC454" s="91"/>
      <c r="AD454" s="103">
        <v>202000004464</v>
      </c>
      <c r="AE454" s="54" t="s">
        <v>75</v>
      </c>
      <c r="AF454" s="55" t="str">
        <f>TEXT(LEFT(Contrato[[#This Row],[CONTRATO]],3),"0")</f>
        <v>352</v>
      </c>
      <c r="AG454" s="55" t="str">
        <f>IF(LEN(Contrato[[#This Row],[Contrato2]])=3,Contrato[[#This Row],[Contrato2]],TEXT(Contrato[[#This Row],[Contrato2]],"000"))</f>
        <v>352</v>
      </c>
      <c r="AH454" s="56">
        <f ca="1">IFERROR(_xlfn.DAYS(Contrato[[#This Row],[Fecha Proyectada liquidación]],TODAY())/30,"")</f>
        <v>2.1333333333333333</v>
      </c>
      <c r="AI454" s="57">
        <f>+Contrato[[#This Row],[FECHA TERMINACIÓN ]]+120</f>
        <v>45777</v>
      </c>
      <c r="AK454" s="59" t="str">
        <f ca="1">IF(Contrato[[#This Row],[FECHA TERMINACIÓN ]]&lt;TODAY(), "Terminado",IF(ISNUMBER(Contrato[[#This Row],[Fecha Real de liquiidación ]]),"Liquidado",IF(Contrato[[#This Row],[FECHA TERMINACIÓN ]]&gt;=TODAY(),"En ejecución","")))</f>
        <v>Terminado</v>
      </c>
      <c r="AL454" s="60">
        <f>SUMIF([1]!COMPROMISOS_2024[[#All],[consecutivo]],Contrato[[#This Row],[RCP]],[1]!COMPROMISOS_2024[[#All],[Total pagado]])</f>
        <v>720000000</v>
      </c>
      <c r="AM454" s="61">
        <f>IFERROR(Contrato[[#This Row],[Pagos]]/Contrato[[#This Row],[VALOR CONTRATO]],0)</f>
        <v>1</v>
      </c>
      <c r="AN454" s="104">
        <f>+Contrato[[#This Row],[VALOR CONTRATO]]-Contrato[[#This Row],[Pagos]]</f>
        <v>0</v>
      </c>
      <c r="AO454" s="54" t="str" cm="1">
        <f t="array" ref="AO454">_xlfn.XLOOKUP(Contrato[[#This Row],[DOCUMENTO ]],[1]!PERSONAL_ACTIVO_2024[[#All],[Documento identidad]],[1]!PERSONAL_ACTIVO_2024[[#All],[Mail ]],0,0)</f>
        <v>anavarro@indeportesantioquia.gov.co</v>
      </c>
      <c r="AP454" s="54" cm="1">
        <f t="array" ref="AP454">_xlfn.XLOOKUP(Contrato[[#This Row],[DOCUMENTO]],[1]!PERSONAL_ACTIVO_2024[[#All],[Documento identidad]],[1]!PERSONAL_ACTIVO_2024[[#All],[Mail ]],0,0)</f>
        <v>0</v>
      </c>
      <c r="AQ454" s="54" cm="1">
        <f t="array" ref="AQ454">IF(ISBLANK(Contrato[[#This Row],[DEPENDENCIA ]]),0,IFERROR(_xlfn.XLOOKUP(Contrato[[#This Row],[DEPENDENCIA ]],[1]!PERSONAL_ACTIVO_2024[[#All],[Dependencia]],[1]!PERSONAL_ACTIVO_2024[[#All],[Mail ]],0,0),0))</f>
        <v>0</v>
      </c>
    </row>
    <row r="455" spans="1:43" s="54" customFormat="1" ht="34.5" customHeight="1" x14ac:dyDescent="0.25">
      <c r="A455" s="27">
        <v>88</v>
      </c>
      <c r="B455" s="26">
        <v>353</v>
      </c>
      <c r="C455" s="28" t="s">
        <v>1297</v>
      </c>
      <c r="D455" s="81" t="s">
        <v>123</v>
      </c>
      <c r="E455" s="105" t="s">
        <v>111</v>
      </c>
      <c r="F455" s="81" t="s">
        <v>920</v>
      </c>
      <c r="G455" s="92" t="s">
        <v>1298</v>
      </c>
      <c r="H455" s="130">
        <v>890906297</v>
      </c>
      <c r="I455" s="94" t="s">
        <v>48</v>
      </c>
      <c r="J455" s="246">
        <v>70000000</v>
      </c>
      <c r="K455" s="69" t="s">
        <v>48</v>
      </c>
      <c r="L455" s="96" t="s">
        <v>378</v>
      </c>
      <c r="M455" s="97" t="s">
        <v>306</v>
      </c>
      <c r="N455" s="98" cm="1">
        <f t="array" ref="N455">_xlfn.XLOOKUP(Contrato[[#This Row],[SUPERVISOR TITULAR]],[1]!PERSONAL_ACTIVO_2024[[#All],[Nombre completo]],[1]!PERSONAL_ACTIVO_2024[[#All],[Documento identidad]],"",0)</f>
        <v>75075150</v>
      </c>
      <c r="O455" s="97" t="s">
        <v>125</v>
      </c>
      <c r="P455" s="99" t="str" cm="1">
        <f t="array" ref="P455">_xlfn.XLOOKUP(Contrato[[#This Row],[SUPERVISOR SUPLENTE ]],[1]!PERSONAL_ACTIVO_2024[[#All],[Nombre completo]],[1]!PERSONAL_ACTIVO_2024[[#All],[Documento identidad]],"",0)</f>
        <v/>
      </c>
      <c r="Q455" s="100">
        <v>474</v>
      </c>
      <c r="R455" s="42" t="str" cm="1">
        <f t="array" ref="R455">_xlfn.XLOOKUP(Contrato[[#This Row],[CDP]],[1]!DISPONIBILIDADES_2024[[#All],[consecutivo]],[1]!DISPONIBILIDADES_2024[[#All],[fecha_aprobacion]],"",0)</f>
        <v>8/05/2024 15:45</v>
      </c>
      <c r="S455" s="43">
        <f>SUMIF([1]!DISPONIBILIDADES_2024[[#All],[consecutivo]],Contrato[[#This Row],[CDP]],[1]!DISPONIBILIDADES_2024[[#All],[valor_total_rubro]])</f>
        <v>0</v>
      </c>
      <c r="T455" s="44" cm="1">
        <f t="array" ref="T455">_xlfn.XLOOKUP(Contrato[[#This Row],[CONTRATO]]&amp;Contrato[[#This Row],[CDP]],[1]!Corr_Contr_CDP[[#All],[CONTRATO-CDP]],[1]!Corr_Contr_CDP[[#All],[CRP]],_xlfn.XLOOKUP(Contrato[[#This Row],[CDP]],[1]!COMPROMISOS_2024[[#All],[disponibilidad]],[1]!COMPROMISOS_2024[[#All],[consecutivo]],"",0),0)</f>
        <v>4619</v>
      </c>
      <c r="U455" s="45" t="str" cm="1">
        <f t="array" ref="U455">+_xlfn.XLOOKUP(Contrato[[#This Row],[RCP]],[1]!COMPROMISOS_2024[[#All],[consecutivo]],[1]!COMPROMISOS_2024[[#All],[fecha_aprobacion]],"",0)</f>
        <v>29/05/2024 8:34</v>
      </c>
      <c r="V455" s="46">
        <f>SUMIF([1]!COMPROMISOS_2024[[#All],[consecutivo]],Contrato[[#This Row],[RCP]],[1]!COMPROMISOS_2024[[#All],[valor_total]])</f>
        <v>70000000</v>
      </c>
      <c r="W455" s="47">
        <v>45439</v>
      </c>
      <c r="X455" s="47">
        <v>45441</v>
      </c>
      <c r="Y455" s="48">
        <v>45444</v>
      </c>
      <c r="Z455" s="49">
        <v>45656</v>
      </c>
      <c r="AA455" s="123" t="s">
        <v>1299</v>
      </c>
      <c r="AB455" s="91" t="s">
        <v>1271</v>
      </c>
      <c r="AC455" s="91"/>
      <c r="AD455" s="103">
        <v>202000004466</v>
      </c>
      <c r="AE455" s="54" t="s">
        <v>75</v>
      </c>
      <c r="AF455" s="55" t="str">
        <f>TEXT(LEFT(Contrato[[#This Row],[CONTRATO]],3),"0")</f>
        <v>353</v>
      </c>
      <c r="AG455" s="55" t="str">
        <f>IF(LEN(Contrato[[#This Row],[Contrato2]])=3,Contrato[[#This Row],[Contrato2]],TEXT(Contrato[[#This Row],[Contrato2]],"000"))</f>
        <v>353</v>
      </c>
      <c r="AH455" s="56">
        <f ca="1">IFERROR(_xlfn.DAYS(Contrato[[#This Row],[Fecha Proyectada liquidación]],TODAY())/30,"")</f>
        <v>2.1</v>
      </c>
      <c r="AI455" s="57">
        <f>+Contrato[[#This Row],[FECHA TERMINACIÓN ]]+120</f>
        <v>45776</v>
      </c>
      <c r="AK455" s="59" t="str">
        <f ca="1">IF(Contrato[[#This Row],[FECHA TERMINACIÓN ]]&lt;TODAY(), "Terminado",IF(ISNUMBER(Contrato[[#This Row],[Fecha Real de liquiidación ]]),"Liquidado",IF(Contrato[[#This Row],[FECHA TERMINACIÓN ]]&gt;=TODAY(),"En ejecución","")))</f>
        <v>Terminado</v>
      </c>
      <c r="AL455" s="60">
        <f>SUMIF([1]!COMPROMISOS_2024[[#All],[consecutivo]],Contrato[[#This Row],[RCP]],[1]!COMPROMISOS_2024[[#All],[Total pagado]])</f>
        <v>70000000</v>
      </c>
      <c r="AM455" s="61">
        <f>IFERROR(Contrato[[#This Row],[Pagos]]/Contrato[[#This Row],[VALOR CONTRATO]],0)</f>
        <v>1</v>
      </c>
      <c r="AN455" s="104">
        <f>+Contrato[[#This Row],[VALOR CONTRATO]]-Contrato[[#This Row],[Pagos]]</f>
        <v>0</v>
      </c>
      <c r="AO455" s="54" t="str" cm="1">
        <f t="array" ref="AO455">_xlfn.XLOOKUP(Contrato[[#This Row],[DOCUMENTO ]],[1]!PERSONAL_ACTIVO_2024[[#All],[Documento identidad]],[1]!PERSONAL_ACTIVO_2024[[#All],[Mail ]],0,0)</f>
        <v>anavarro@indeportesantioquia.gov.co</v>
      </c>
      <c r="AP455" s="54" cm="1">
        <f t="array" ref="AP455">_xlfn.XLOOKUP(Contrato[[#This Row],[DOCUMENTO]],[1]!PERSONAL_ACTIVO_2024[[#All],[Documento identidad]],[1]!PERSONAL_ACTIVO_2024[[#All],[Mail ]],0,0)</f>
        <v>0</v>
      </c>
      <c r="AQ455" s="54" cm="1">
        <f t="array" ref="AQ455">IF(ISBLANK(Contrato[[#This Row],[DEPENDENCIA ]]),0,IFERROR(_xlfn.XLOOKUP(Contrato[[#This Row],[DEPENDENCIA ]],[1]!PERSONAL_ACTIVO_2024[[#All],[Dependencia]],[1]!PERSONAL_ACTIVO_2024[[#All],[Mail ]],0,0),0))</f>
        <v>0</v>
      </c>
    </row>
    <row r="456" spans="1:43" s="54" customFormat="1" ht="34.5" customHeight="1" x14ac:dyDescent="0.25">
      <c r="A456" s="27">
        <v>625</v>
      </c>
      <c r="B456" s="26">
        <v>354</v>
      </c>
      <c r="C456" s="28" t="s">
        <v>1300</v>
      </c>
      <c r="D456" s="81" t="s">
        <v>239</v>
      </c>
      <c r="E456" s="105" t="s">
        <v>111</v>
      </c>
      <c r="F456" s="81" t="s">
        <v>142</v>
      </c>
      <c r="G456" s="92" t="s">
        <v>1301</v>
      </c>
      <c r="H456" s="93">
        <v>98763224</v>
      </c>
      <c r="I456" s="94">
        <v>6879081</v>
      </c>
      <c r="J456" s="95">
        <v>20637243</v>
      </c>
      <c r="K456" s="69" t="s">
        <v>48</v>
      </c>
      <c r="L456" s="96" t="s">
        <v>378</v>
      </c>
      <c r="M456" s="97" t="s">
        <v>1302</v>
      </c>
      <c r="N456" s="98" cm="1">
        <f t="array" ref="N456">_xlfn.XLOOKUP(Contrato[[#This Row],[SUPERVISOR TITULAR]],[1]!PERSONAL_ACTIVO_2024[[#All],[Nombre completo]],[1]!PERSONAL_ACTIVO_2024[[#All],[Documento identidad]],"",0)</f>
        <v>43056212</v>
      </c>
      <c r="O456" s="97" t="s">
        <v>1303</v>
      </c>
      <c r="P456" s="99" cm="1">
        <f t="array" ref="P456">_xlfn.XLOOKUP(Contrato[[#This Row],[SUPERVISOR SUPLENTE ]],[1]!PERSONAL_ACTIVO_2024[[#All],[Nombre completo]],[1]!PERSONAL_ACTIVO_2024[[#All],[Documento identidad]],"",0)</f>
        <v>71757610</v>
      </c>
      <c r="Q456" s="100">
        <v>404</v>
      </c>
      <c r="R456" s="42" t="str" cm="1">
        <f t="array" ref="R456">_xlfn.XLOOKUP(Contrato[[#This Row],[CDP]],[1]!DISPONIBILIDADES_2024[[#All],[consecutivo]],[1]!DISPONIBILIDADES_2024[[#All],[fecha_aprobacion]],"",0)</f>
        <v>10/04/2024 9:43</v>
      </c>
      <c r="S456" s="43">
        <f>SUMIF([1]!DISPONIBILIDADES_2024[[#All],[consecutivo]],Contrato[[#This Row],[CDP]],[1]!DISPONIBILIDADES_2024[[#All],[valor_total_rubro]])</f>
        <v>0</v>
      </c>
      <c r="T456" s="44" cm="1">
        <f t="array" ref="T456">_xlfn.XLOOKUP(Contrato[[#This Row],[CONTRATO]]&amp;Contrato[[#This Row],[CDP]],[1]!Corr_Contr_CDP[[#All],[CONTRATO-CDP]],[1]!Corr_Contr_CDP[[#All],[CRP]],_xlfn.XLOOKUP(Contrato[[#This Row],[CDP]],[1]!COMPROMISOS_2024[[#All],[disponibilidad]],[1]!COMPROMISOS_2024[[#All],[consecutivo]],"",0),0)</f>
        <v>4539</v>
      </c>
      <c r="U456" s="45" t="str" cm="1">
        <f t="array" ref="U456">+_xlfn.XLOOKUP(Contrato[[#This Row],[RCP]],[1]!COMPROMISOS_2024[[#All],[consecutivo]],[1]!COMPROMISOS_2024[[#All],[fecha_aprobacion]],"",0)</f>
        <v>24/05/2024 15:04</v>
      </c>
      <c r="V456" s="46">
        <f>SUMIF([1]!COMPROMISOS_2024[[#All],[consecutivo]],Contrato[[#This Row],[RCP]],[1]!COMPROMISOS_2024[[#All],[valor_total]])</f>
        <v>20637243</v>
      </c>
      <c r="W456" s="47">
        <v>45435</v>
      </c>
      <c r="X456" s="47" t="s">
        <v>379</v>
      </c>
      <c r="Y456" s="48">
        <v>45441</v>
      </c>
      <c r="Z456" s="49">
        <v>45532</v>
      </c>
      <c r="AA456" s="101" t="s">
        <v>1304</v>
      </c>
      <c r="AB456" s="91" t="s">
        <v>148</v>
      </c>
      <c r="AC456" s="91"/>
      <c r="AD456" s="103">
        <v>202000004363</v>
      </c>
      <c r="AE456" s="54" t="s">
        <v>75</v>
      </c>
      <c r="AF456" s="55" t="str">
        <f>TEXT(LEFT(Contrato[[#This Row],[CONTRATO]],3),"0")</f>
        <v>354</v>
      </c>
      <c r="AG456" s="55" t="str">
        <f>IF(LEN(Contrato[[#This Row],[Contrato2]])=3,Contrato[[#This Row],[Contrato2]],TEXT(Contrato[[#This Row],[Contrato2]],"000"))</f>
        <v>354</v>
      </c>
      <c r="AH456" s="56">
        <f ca="1">IFERROR(_xlfn.DAYS(Contrato[[#This Row],[Fecha Proyectada liquidación]],TODAY())/30,"")</f>
        <v>-2.0333333333333332</v>
      </c>
      <c r="AI456" s="57">
        <f>+Contrato[[#This Row],[FECHA TERMINACIÓN ]]+120</f>
        <v>45652</v>
      </c>
      <c r="AK456" s="59" t="str">
        <f ca="1">IF(Contrato[[#This Row],[FECHA TERMINACIÓN ]]&lt;TODAY(), "Terminado",IF(ISNUMBER(Contrato[[#This Row],[Fecha Real de liquiidación ]]),"Liquidado",IF(Contrato[[#This Row],[FECHA TERMINACIÓN ]]&gt;=TODAY(),"En ejecución","")))</f>
        <v>Terminado</v>
      </c>
      <c r="AL456" s="60">
        <f>SUMIF([1]!COMPROMISOS_2024[[#All],[consecutivo]],Contrato[[#This Row],[RCP]],[1]!COMPROMISOS_2024[[#All],[Total pagado]])</f>
        <v>20637243</v>
      </c>
      <c r="AM456" s="61">
        <f>IFERROR(Contrato[[#This Row],[Pagos]]/Contrato[[#This Row],[VALOR CONTRATO]],0)</f>
        <v>1</v>
      </c>
      <c r="AN456" s="104">
        <f>+Contrato[[#This Row],[VALOR CONTRATO]]-Contrato[[#This Row],[Pagos]]</f>
        <v>0</v>
      </c>
      <c r="AO456" s="54" t="str" cm="1">
        <f t="array" ref="AO456">_xlfn.XLOOKUP(Contrato[[#This Row],[DOCUMENTO ]],[1]!PERSONAL_ACTIVO_2024[[#All],[Documento identidad]],[1]!PERSONAL_ACTIVO_2024[[#All],[Mail ]],0,0)</f>
        <v>lvalencia@indeportesantioquia.gov.co</v>
      </c>
      <c r="AP456" s="54" t="str" cm="1">
        <f t="array" ref="AP456">_xlfn.XLOOKUP(Contrato[[#This Row],[DOCUMENTO]],[1]!PERSONAL_ACTIVO_2024[[#All],[Documento identidad]],[1]!PERSONAL_ACTIVO_2024[[#All],[Mail ]],0,0)</f>
        <v>gmontoya@indeportesantioquia.gov.co</v>
      </c>
      <c r="AQ456" s="54" t="str" cm="1">
        <f t="array" ref="AQ456">IF(ISBLANK(Contrato[[#This Row],[DEPENDENCIA ]]),0,IFERROR(_xlfn.XLOOKUP(Contrato[[#This Row],[DEPENDENCIA ]],[1]!PERSONAL_ACTIVO_2024[[#All],[Dependencia]],[1]!PERSONAL_ACTIVO_2024[[#All],[Mail ]],0,0),0))</f>
        <v>ocardona@indeportesantioquia.gov.co</v>
      </c>
    </row>
    <row r="457" spans="1:43" s="54" customFormat="1" ht="34.5" customHeight="1" x14ac:dyDescent="0.25">
      <c r="A457" s="27">
        <v>682</v>
      </c>
      <c r="B457" s="26">
        <v>355</v>
      </c>
      <c r="C457" s="28" t="s">
        <v>1305</v>
      </c>
      <c r="D457" s="81" t="s">
        <v>44</v>
      </c>
      <c r="E457" s="105" t="s">
        <v>111</v>
      </c>
      <c r="F457" s="114" t="s">
        <v>142</v>
      </c>
      <c r="G457" s="92" t="s">
        <v>1306</v>
      </c>
      <c r="H457" s="93">
        <v>70135960</v>
      </c>
      <c r="I457" s="94">
        <v>3986061</v>
      </c>
      <c r="J457" s="95">
        <v>29231114</v>
      </c>
      <c r="K457" s="69" t="s">
        <v>48</v>
      </c>
      <c r="L457" s="96" t="s">
        <v>598</v>
      </c>
      <c r="M457" s="97" t="s">
        <v>51</v>
      </c>
      <c r="N457" s="98" cm="1">
        <f t="array" ref="N457">_xlfn.XLOOKUP(Contrato[[#This Row],[SUPERVISOR TITULAR]],[1]!PERSONAL_ACTIVO_2024[[#All],[Nombre completo]],[1]!PERSONAL_ACTIVO_2024[[#All],[Documento identidad]],"",0)</f>
        <v>98663915</v>
      </c>
      <c r="O457" s="97" t="s">
        <v>616</v>
      </c>
      <c r="P457" s="99" t="str" cm="1">
        <f t="array" ref="P457">_xlfn.XLOOKUP(Contrato[[#This Row],[SUPERVISOR SUPLENTE ]],[1]!PERSONAL_ACTIVO_2024[[#All],[Nombre completo]],[1]!PERSONAL_ACTIVO_2024[[#All],[Documento identidad]],"",0)</f>
        <v/>
      </c>
      <c r="Q457" s="173">
        <v>489</v>
      </c>
      <c r="R457" s="42" t="str" cm="1">
        <f t="array" ref="R457">_xlfn.XLOOKUP(Contrato[[#This Row],[CDP]],[1]!DISPONIBILIDADES_2024[[#All],[consecutivo]],[1]!DISPONIBILIDADES_2024[[#All],[fecha_aprobacion]],"",0)</f>
        <v>9/05/2024 17:19</v>
      </c>
      <c r="S457" s="43">
        <f>SUMIF([1]!DISPONIBILIDADES_2024[[#All],[consecutivo]],Contrato[[#This Row],[CDP]],[1]!DISPONIBILIDADES_2024[[#All],[valor_total_rubro]])</f>
        <v>0</v>
      </c>
      <c r="T457" s="44" cm="1">
        <f t="array" ref="T457">_xlfn.XLOOKUP(Contrato[[#This Row],[CONTRATO]]&amp;Contrato[[#This Row],[CDP]],[1]!Corr_Contr_CDP[[#All],[CONTRATO-CDP]],[1]!Corr_Contr_CDP[[#All],[CRP]],_xlfn.XLOOKUP(Contrato[[#This Row],[CDP]],[1]!COMPROMISOS_2024[[#All],[disponibilidad]],[1]!COMPROMISOS_2024[[#All],[consecutivo]],"",0),0)</f>
        <v>4532</v>
      </c>
      <c r="U457" s="45" t="str" cm="1">
        <f t="array" ref="U457">+_xlfn.XLOOKUP(Contrato[[#This Row],[RCP]],[1]!COMPROMISOS_2024[[#All],[consecutivo]],[1]!COMPROMISOS_2024[[#All],[fecha_aprobacion]],"",0)</f>
        <v>22/05/2024 16:31</v>
      </c>
      <c r="V457" s="46">
        <f>SUMIF([1]!COMPROMISOS_2024[[#All],[consecutivo]],Contrato[[#This Row],[RCP]],[1]!COMPROMISOS_2024[[#All],[valor_total]])</f>
        <v>29231114</v>
      </c>
      <c r="W457" s="47">
        <v>45433</v>
      </c>
      <c r="X457" s="47" t="s">
        <v>379</v>
      </c>
      <c r="Y457" s="48">
        <v>45434</v>
      </c>
      <c r="Z457" s="49">
        <v>45656</v>
      </c>
      <c r="AA457" s="123" t="s">
        <v>1307</v>
      </c>
      <c r="AB457" s="94" t="s">
        <v>1308</v>
      </c>
      <c r="AC457" s="94"/>
      <c r="AD457" s="221">
        <v>202000004361</v>
      </c>
      <c r="AE457" s="54" t="s">
        <v>75</v>
      </c>
      <c r="AF457" s="55" t="str">
        <f>TEXT(LEFT(Contrato[[#This Row],[CONTRATO]],3),"0")</f>
        <v>355</v>
      </c>
      <c r="AG457" s="55" t="str">
        <f>IF(LEN(Contrato[[#This Row],[Contrato2]])=3,Contrato[[#This Row],[Contrato2]],TEXT(Contrato[[#This Row],[Contrato2]],"000"))</f>
        <v>355</v>
      </c>
      <c r="AH457" s="56">
        <f ca="1">IFERROR(_xlfn.DAYS(Contrato[[#This Row],[Fecha Proyectada liquidación]],TODAY())/30,"")</f>
        <v>2.1</v>
      </c>
      <c r="AI457" s="57">
        <f>+Contrato[[#This Row],[FECHA TERMINACIÓN ]]+120</f>
        <v>45776</v>
      </c>
      <c r="AK457" s="59" t="str">
        <f ca="1">IF(Contrato[[#This Row],[FECHA TERMINACIÓN ]]&lt;TODAY(), "Terminado",IF(ISNUMBER(Contrato[[#This Row],[Fecha Real de liquiidación ]]),"Liquidado",IF(Contrato[[#This Row],[FECHA TERMINACIÓN ]]&gt;=TODAY(),"En ejecución","")))</f>
        <v>Terminado</v>
      </c>
      <c r="AL457" s="60">
        <f>SUMIF([1]!COMPROMISOS_2024[[#All],[consecutivo]],Contrato[[#This Row],[RCP]],[1]!COMPROMISOS_2024[[#All],[Total pagado]])</f>
        <v>29098245</v>
      </c>
      <c r="AM457" s="61">
        <f>IFERROR(Contrato[[#This Row],[Pagos]]/Contrato[[#This Row],[VALOR CONTRATO]],0)</f>
        <v>0.99545453519150862</v>
      </c>
      <c r="AN457" s="104">
        <f>+Contrato[[#This Row],[VALOR CONTRATO]]-Contrato[[#This Row],[Pagos]]</f>
        <v>132869</v>
      </c>
      <c r="AO457" s="54" t="str" cm="1">
        <f t="array" ref="AO457">_xlfn.XLOOKUP(Contrato[[#This Row],[DOCUMENTO ]],[1]!PERSONAL_ACTIVO_2024[[#All],[Documento identidad]],[1]!PERSONAL_ACTIVO_2024[[#All],[Mail ]],0,0)</f>
        <v>fcardona@indeportesantioquia.gov.co</v>
      </c>
      <c r="AP457" s="54" cm="1">
        <f t="array" ref="AP457">_xlfn.XLOOKUP(Contrato[[#This Row],[DOCUMENTO]],[1]!PERSONAL_ACTIVO_2024[[#All],[Documento identidad]],[1]!PERSONAL_ACTIVO_2024[[#All],[Mail ]],0,0)</f>
        <v>0</v>
      </c>
      <c r="AQ457" s="54" cm="1">
        <f t="array" ref="AQ457">IF(ISBLANK(Contrato[[#This Row],[DEPENDENCIA ]]),0,IFERROR(_xlfn.XLOOKUP(Contrato[[#This Row],[DEPENDENCIA ]],[1]!PERSONAL_ACTIVO_2024[[#All],[Dependencia]],[1]!PERSONAL_ACTIVO_2024[[#All],[Mail ]],0,0),0))</f>
        <v>0</v>
      </c>
    </row>
    <row r="458" spans="1:43" s="54" customFormat="1" ht="34.5" customHeight="1" x14ac:dyDescent="0.25">
      <c r="A458" s="27">
        <v>688</v>
      </c>
      <c r="B458" s="26">
        <v>356</v>
      </c>
      <c r="C458" s="28" t="s">
        <v>1309</v>
      </c>
      <c r="D458" s="81" t="s">
        <v>132</v>
      </c>
      <c r="E458" s="105" t="s">
        <v>111</v>
      </c>
      <c r="F458" s="81" t="s">
        <v>112</v>
      </c>
      <c r="G458" s="92" t="s">
        <v>1310</v>
      </c>
      <c r="H458" s="93">
        <v>890981367</v>
      </c>
      <c r="I458" s="94" t="s">
        <v>48</v>
      </c>
      <c r="J458" s="95">
        <v>298903670</v>
      </c>
      <c r="K458" s="69" t="s">
        <v>48</v>
      </c>
      <c r="L458" s="96" t="s">
        <v>378</v>
      </c>
      <c r="M458" s="97" t="s">
        <v>622</v>
      </c>
      <c r="N458" s="98" cm="1">
        <f t="array" ref="N458">_xlfn.XLOOKUP(Contrato[[#This Row],[SUPERVISOR TITULAR]],[1]!PERSONAL_ACTIVO_2024[[#All],[Nombre completo]],[1]!PERSONAL_ACTIVO_2024[[#All],[Documento identidad]],"",0)</f>
        <v>3567952</v>
      </c>
      <c r="O458" s="97" t="s">
        <v>641</v>
      </c>
      <c r="P458" s="99" t="str" cm="1">
        <f t="array" ref="P458">_xlfn.XLOOKUP(Contrato[[#This Row],[SUPERVISOR SUPLENTE ]],[1]!PERSONAL_ACTIVO_2024[[#All],[Nombre completo]],[1]!PERSONAL_ACTIVO_2024[[#All],[Documento identidad]],"",0)</f>
        <v/>
      </c>
      <c r="Q458" s="100">
        <v>501</v>
      </c>
      <c r="R458" s="42" t="str" cm="1">
        <f t="array" ref="R458">_xlfn.XLOOKUP(Contrato[[#This Row],[CDP]],[1]!DISPONIBILIDADES_2024[[#All],[consecutivo]],[1]!DISPONIBILIDADES_2024[[#All],[fecha_aprobacion]],"",0)</f>
        <v>17/05/2024 10:27</v>
      </c>
      <c r="S458" s="43">
        <f>SUMIF([1]!DISPONIBILIDADES_2024[[#All],[consecutivo]],Contrato[[#This Row],[CDP]],[1]!DISPONIBILIDADES_2024[[#All],[valor_total_rubro]])</f>
        <v>0</v>
      </c>
      <c r="T458" s="44" cm="1">
        <f t="array" ref="T458">_xlfn.XLOOKUP(Contrato[[#This Row],[CONTRATO]]&amp;Contrato[[#This Row],[CDP]],[1]!Corr_Contr_CDP[[#All],[CONTRATO-CDP]],[1]!Corr_Contr_CDP[[#All],[CRP]],_xlfn.XLOOKUP(Contrato[[#This Row],[CDP]],[1]!COMPROMISOS_2024[[#All],[disponibilidad]],[1]!COMPROMISOS_2024[[#All],[consecutivo]],"",0),0)</f>
        <v>4537</v>
      </c>
      <c r="U458" s="45" t="str" cm="1">
        <f t="array" ref="U458">+_xlfn.XLOOKUP(Contrato[[#This Row],[RCP]],[1]!COMPROMISOS_2024[[#All],[consecutivo]],[1]!COMPROMISOS_2024[[#All],[fecha_aprobacion]],"",0)</f>
        <v>24/05/2024 14:55</v>
      </c>
      <c r="V458" s="46">
        <f>SUMIF([1]!COMPROMISOS_2024[[#All],[consecutivo]],Contrato[[#This Row],[RCP]],[1]!COMPROMISOS_2024[[#All],[valor_total]])</f>
        <v>298903670</v>
      </c>
      <c r="W458" s="47">
        <v>45436</v>
      </c>
      <c r="X458" s="47" t="s">
        <v>379</v>
      </c>
      <c r="Y458" s="48">
        <v>45441</v>
      </c>
      <c r="Z458" s="49">
        <v>45497</v>
      </c>
      <c r="AA458" s="101" t="s">
        <v>1311</v>
      </c>
      <c r="AB458" s="91" t="s">
        <v>68</v>
      </c>
      <c r="AC458" s="91"/>
      <c r="AD458" s="103">
        <v>202000004364</v>
      </c>
      <c r="AE458" s="54" t="s">
        <v>75</v>
      </c>
      <c r="AF458" s="55" t="str">
        <f>TEXT(LEFT(Contrato[[#This Row],[CONTRATO]],3),"0")</f>
        <v>356</v>
      </c>
      <c r="AG458" s="55" t="str">
        <f>IF(LEN(Contrato[[#This Row],[Contrato2]])=3,Contrato[[#This Row],[Contrato2]],TEXT(Contrato[[#This Row],[Contrato2]],"000"))</f>
        <v>356</v>
      </c>
      <c r="AH458" s="56">
        <f ca="1">IFERROR(_xlfn.DAYS(Contrato[[#This Row],[Fecha Proyectada liquidación]],TODAY())/30,"")</f>
        <v>-3.2</v>
      </c>
      <c r="AI458" s="57">
        <f>+Contrato[[#This Row],[FECHA TERMINACIÓN ]]+120</f>
        <v>45617</v>
      </c>
      <c r="AK458" s="59" t="str">
        <f ca="1">IF(Contrato[[#This Row],[FECHA TERMINACIÓN ]]&lt;TODAY(), "Terminado",IF(ISNUMBER(Contrato[[#This Row],[Fecha Real de liquiidación ]]),"Liquidado",IF(Contrato[[#This Row],[FECHA TERMINACIÓN ]]&gt;=TODAY(),"En ejecución","")))</f>
        <v>Terminado</v>
      </c>
      <c r="AL458" s="60">
        <f>SUMIF([1]!COMPROMISOS_2024[[#All],[consecutivo]],Contrato[[#This Row],[RCP]],[1]!COMPROMISOS_2024[[#All],[Total pagado]])</f>
        <v>259951632</v>
      </c>
      <c r="AM458" s="61">
        <f>IFERROR(Contrato[[#This Row],[Pagos]]/Contrato[[#This Row],[VALOR CONTRATO]],0)</f>
        <v>0.86968364088671113</v>
      </c>
      <c r="AN458" s="104">
        <f>+Contrato[[#This Row],[VALOR CONTRATO]]-Contrato[[#This Row],[Pagos]]</f>
        <v>38952038</v>
      </c>
      <c r="AO458" s="54" t="str" cm="1">
        <f t="array" ref="AO458">_xlfn.XLOOKUP(Contrato[[#This Row],[DOCUMENTO ]],[1]!PERSONAL_ACTIVO_2024[[#All],[Documento identidad]],[1]!PERSONAL_ACTIVO_2024[[#All],[Mail ]],0,0)</f>
        <v>farango@indeportesantioquia.gov.co</v>
      </c>
      <c r="AP458" s="54" cm="1">
        <f t="array" ref="AP458">_xlfn.XLOOKUP(Contrato[[#This Row],[DOCUMENTO]],[1]!PERSONAL_ACTIVO_2024[[#All],[Documento identidad]],[1]!PERSONAL_ACTIVO_2024[[#All],[Mail ]],0,0)</f>
        <v>0</v>
      </c>
      <c r="AQ458" s="54" t="str" cm="1">
        <f t="array" ref="AQ458">IF(ISBLANK(Contrato[[#This Row],[DEPENDENCIA ]]),0,IFERROR(_xlfn.XLOOKUP(Contrato[[#This Row],[DEPENDENCIA ]],[1]!PERSONAL_ACTIVO_2024[[#All],[Dependencia]],[1]!PERSONAL_ACTIVO_2024[[#All],[Mail ]],0,0),0))</f>
        <v>fcardona@indeportesantioquia.gov.co</v>
      </c>
    </row>
    <row r="459" spans="1:43" s="54" customFormat="1" ht="34.5" customHeight="1" x14ac:dyDescent="0.25">
      <c r="A459" s="27">
        <v>689</v>
      </c>
      <c r="B459" s="26">
        <v>357</v>
      </c>
      <c r="C459" s="28" t="s">
        <v>1312</v>
      </c>
      <c r="D459" s="81" t="s">
        <v>132</v>
      </c>
      <c r="E459" s="105" t="s">
        <v>111</v>
      </c>
      <c r="F459" s="81" t="s">
        <v>112</v>
      </c>
      <c r="G459" s="92" t="s">
        <v>1313</v>
      </c>
      <c r="H459" s="93">
        <v>890980850</v>
      </c>
      <c r="I459" s="94" t="s">
        <v>48</v>
      </c>
      <c r="J459" s="95">
        <v>215686451</v>
      </c>
      <c r="K459" s="69" t="s">
        <v>48</v>
      </c>
      <c r="L459" s="96" t="s">
        <v>378</v>
      </c>
      <c r="M459" s="97" t="s">
        <v>137</v>
      </c>
      <c r="N459" s="98" cm="1">
        <f t="array" ref="N459">_xlfn.XLOOKUP(Contrato[[#This Row],[SUPERVISOR TITULAR]],[1]!PERSONAL_ACTIVO_2024[[#All],[Nombre completo]],[1]!PERSONAL_ACTIVO_2024[[#All],[Documento identidad]],"",0)</f>
        <v>70565097</v>
      </c>
      <c r="O459" s="97" t="s">
        <v>621</v>
      </c>
      <c r="P459" s="99" cm="1">
        <f t="array" ref="P459">_xlfn.XLOOKUP(Contrato[[#This Row],[SUPERVISOR SUPLENTE ]],[1]!PERSONAL_ACTIVO_2024[[#All],[Nombre completo]],[1]!PERSONAL_ACTIVO_2024[[#All],[Documento identidad]],"",0)</f>
        <v>21490893</v>
      </c>
      <c r="Q459" s="100">
        <v>502</v>
      </c>
      <c r="R459" s="42" t="str" cm="1">
        <f t="array" ref="R459">_xlfn.XLOOKUP(Contrato[[#This Row],[CDP]],[1]!DISPONIBILIDADES_2024[[#All],[consecutivo]],[1]!DISPONIBILIDADES_2024[[#All],[fecha_aprobacion]],"",0)</f>
        <v>17/05/2024 10:28</v>
      </c>
      <c r="S459" s="43">
        <f>SUMIF([1]!DISPONIBILIDADES_2024[[#All],[consecutivo]],Contrato[[#This Row],[CDP]],[1]!DISPONIBILIDADES_2024[[#All],[valor_total_rubro]])</f>
        <v>0</v>
      </c>
      <c r="T459" s="44" cm="1">
        <f t="array" ref="T459">_xlfn.XLOOKUP(Contrato[[#This Row],[CONTRATO]]&amp;Contrato[[#This Row],[CDP]],[1]!Corr_Contr_CDP[[#All],[CONTRATO-CDP]],[1]!Corr_Contr_CDP[[#All],[CRP]],_xlfn.XLOOKUP(Contrato[[#This Row],[CDP]],[1]!COMPROMISOS_2024[[#All],[disponibilidad]],[1]!COMPROMISOS_2024[[#All],[consecutivo]],"",0),0)</f>
        <v>4538</v>
      </c>
      <c r="U459" s="45" t="str" cm="1">
        <f t="array" ref="U459">+_xlfn.XLOOKUP(Contrato[[#This Row],[RCP]],[1]!COMPROMISOS_2024[[#All],[consecutivo]],[1]!COMPROMISOS_2024[[#All],[fecha_aprobacion]],"",0)</f>
        <v>24/05/2024 14:59</v>
      </c>
      <c r="V459" s="46">
        <f>SUMIF([1]!COMPROMISOS_2024[[#All],[consecutivo]],Contrato[[#This Row],[RCP]],[1]!COMPROMISOS_2024[[#All],[valor_total]])</f>
        <v>215686451</v>
      </c>
      <c r="W459" s="47">
        <v>45436</v>
      </c>
      <c r="X459" s="47" t="s">
        <v>379</v>
      </c>
      <c r="Y459" s="48">
        <v>45439</v>
      </c>
      <c r="Z459" s="49">
        <v>45497</v>
      </c>
      <c r="AA459" s="101" t="s">
        <v>1314</v>
      </c>
      <c r="AB459" s="91" t="s">
        <v>68</v>
      </c>
      <c r="AC459" s="91"/>
      <c r="AD459" s="103">
        <v>202000004365</v>
      </c>
      <c r="AE459" s="54" t="s">
        <v>75</v>
      </c>
      <c r="AF459" s="55" t="str">
        <f>TEXT(LEFT(Contrato[[#This Row],[CONTRATO]],3),"0")</f>
        <v>357</v>
      </c>
      <c r="AG459" s="55" t="str">
        <f>IF(LEN(Contrato[[#This Row],[Contrato2]])=3,Contrato[[#This Row],[Contrato2]],TEXT(Contrato[[#This Row],[Contrato2]],"000"))</f>
        <v>357</v>
      </c>
      <c r="AH459" s="56">
        <f ca="1">IFERROR(_xlfn.DAYS(Contrato[[#This Row],[Fecha Proyectada liquidación]],TODAY())/30,"")</f>
        <v>-3.2</v>
      </c>
      <c r="AI459" s="57">
        <f>+Contrato[[#This Row],[FECHA TERMINACIÓN ]]+120</f>
        <v>45617</v>
      </c>
      <c r="AK459" s="59" t="str">
        <f ca="1">IF(Contrato[[#This Row],[FECHA TERMINACIÓN ]]&lt;TODAY(), "Terminado",IF(ISNUMBER(Contrato[[#This Row],[Fecha Real de liquiidación ]]),"Liquidado",IF(Contrato[[#This Row],[FECHA TERMINACIÓN ]]&gt;=TODAY(),"En ejecución","")))</f>
        <v>Terminado</v>
      </c>
      <c r="AL459" s="60">
        <f>SUMIF([1]!COMPROMISOS_2024[[#All],[consecutivo]],Contrato[[#This Row],[RCP]],[1]!COMPROMISOS_2024[[#All],[Total pagado]])</f>
        <v>201147023</v>
      </c>
      <c r="AM459" s="61">
        <f>IFERROR(Contrato[[#This Row],[Pagos]]/Contrato[[#This Row],[VALOR CONTRATO]],0)</f>
        <v>0.93258997988705372</v>
      </c>
      <c r="AN459" s="104">
        <f>+Contrato[[#This Row],[VALOR CONTRATO]]-Contrato[[#This Row],[Pagos]]</f>
        <v>14539428</v>
      </c>
      <c r="AO459" s="54" t="str" cm="1">
        <f t="array" ref="AO459">_xlfn.XLOOKUP(Contrato[[#This Row],[DOCUMENTO ]],[1]!PERSONAL_ACTIVO_2024[[#All],[Documento identidad]],[1]!PERSONAL_ACTIVO_2024[[#All],[Mail ]],0,0)</f>
        <v>jvelasquez@indeportesantioquia.gov.co</v>
      </c>
      <c r="AP459" s="54" t="str" cm="1">
        <f t="array" ref="AP459">_xlfn.XLOOKUP(Contrato[[#This Row],[DOCUMENTO]],[1]!PERSONAL_ACTIVO_2024[[#All],[Documento identidad]],[1]!PERSONAL_ACTIVO_2024[[#All],[Mail ]],0,0)</f>
        <v>lcastro@indeportesantioquia.gov.co</v>
      </c>
      <c r="AQ459" s="54" t="str" cm="1">
        <f t="array" ref="AQ459">IF(ISBLANK(Contrato[[#This Row],[DEPENDENCIA ]]),0,IFERROR(_xlfn.XLOOKUP(Contrato[[#This Row],[DEPENDENCIA ]],[1]!PERSONAL_ACTIVO_2024[[#All],[Dependencia]],[1]!PERSONAL_ACTIVO_2024[[#All],[Mail ]],0,0),0))</f>
        <v>fcardona@indeportesantioquia.gov.co</v>
      </c>
    </row>
    <row r="460" spans="1:43" s="54" customFormat="1" ht="34.5" customHeight="1" x14ac:dyDescent="0.25">
      <c r="A460" s="27">
        <v>75</v>
      </c>
      <c r="B460" s="26">
        <v>358</v>
      </c>
      <c r="C460" s="28" t="s">
        <v>1315</v>
      </c>
      <c r="D460" s="81" t="s">
        <v>123</v>
      </c>
      <c r="E460" s="105" t="s">
        <v>111</v>
      </c>
      <c r="F460" s="81" t="s">
        <v>920</v>
      </c>
      <c r="G460" s="92" t="s">
        <v>737</v>
      </c>
      <c r="H460" s="130">
        <v>890908939</v>
      </c>
      <c r="I460" s="94" t="s">
        <v>48</v>
      </c>
      <c r="J460" s="266">
        <v>250000000</v>
      </c>
      <c r="K460" s="69" t="s">
        <v>48</v>
      </c>
      <c r="L460" s="96" t="s">
        <v>703</v>
      </c>
      <c r="M460" s="97" t="s">
        <v>306</v>
      </c>
      <c r="N460" s="98" cm="1">
        <f t="array" ref="N460">_xlfn.XLOOKUP(Contrato[[#This Row],[SUPERVISOR TITULAR]],[1]!PERSONAL_ACTIVO_2024[[#All],[Nombre completo]],[1]!PERSONAL_ACTIVO_2024[[#All],[Documento identidad]],"",0)</f>
        <v>75075150</v>
      </c>
      <c r="O460" s="97" t="s">
        <v>125</v>
      </c>
      <c r="P460" s="99" t="str" cm="1">
        <f t="array" ref="P460">_xlfn.XLOOKUP(Contrato[[#This Row],[SUPERVISOR SUPLENTE ]],[1]!PERSONAL_ACTIVO_2024[[#All],[Nombre completo]],[1]!PERSONAL_ACTIVO_2024[[#All],[Documento identidad]],"",0)</f>
        <v/>
      </c>
      <c r="Q460" s="100">
        <v>500</v>
      </c>
      <c r="R460" s="42" t="str" cm="1">
        <f t="array" ref="R460">_xlfn.XLOOKUP(Contrato[[#This Row],[CDP]],[1]!DISPONIBILIDADES_2024[[#All],[consecutivo]],[1]!DISPONIBILIDADES_2024[[#All],[fecha_aprobacion]],"",0)</f>
        <v>16/05/2024 18:12</v>
      </c>
      <c r="S460" s="43">
        <f>SUMIF([1]!DISPONIBILIDADES_2024[[#All],[consecutivo]],Contrato[[#This Row],[CDP]],[1]!DISPONIBILIDADES_2024[[#All],[valor_total_rubro]])</f>
        <v>0</v>
      </c>
      <c r="T460" s="44" cm="1">
        <f t="array" ref="T460">_xlfn.XLOOKUP(Contrato[[#This Row],[CONTRATO]]&amp;Contrato[[#This Row],[CDP]],[1]!Corr_Contr_CDP[[#All],[CONTRATO-CDP]],[1]!Corr_Contr_CDP[[#All],[CRP]],_xlfn.XLOOKUP(Contrato[[#This Row],[CDP]],[1]!COMPROMISOS_2024[[#All],[disponibilidad]],[1]!COMPROMISOS_2024[[#All],[consecutivo]],"",0),0)</f>
        <v>4633</v>
      </c>
      <c r="U460" s="45" t="str" cm="1">
        <f t="array" ref="U460">+_xlfn.XLOOKUP(Contrato[[#This Row],[RCP]],[1]!COMPROMISOS_2024[[#All],[consecutivo]],[1]!COMPROMISOS_2024[[#All],[fecha_aprobacion]],"",0)</f>
        <v>30/05/2024 15:31</v>
      </c>
      <c r="V460" s="46">
        <f>SUMIF([1]!COMPROMISOS_2024[[#All],[consecutivo]],Contrato[[#This Row],[RCP]],[1]!COMPROMISOS_2024[[#All],[valor_total]])</f>
        <v>250000000</v>
      </c>
      <c r="W460" s="47">
        <v>45442</v>
      </c>
      <c r="X460" s="47">
        <v>45442</v>
      </c>
      <c r="Y460" s="48">
        <v>45442</v>
      </c>
      <c r="Z460" s="49">
        <v>45656</v>
      </c>
      <c r="AA460" s="123" t="s">
        <v>1316</v>
      </c>
      <c r="AB460" s="91" t="s">
        <v>1271</v>
      </c>
      <c r="AC460" s="91"/>
      <c r="AD460" s="103">
        <v>202000004366</v>
      </c>
      <c r="AE460" s="54" t="s">
        <v>75</v>
      </c>
      <c r="AF460" s="55" t="str">
        <f>TEXT(LEFT(Contrato[[#This Row],[CONTRATO]],3),"0")</f>
        <v>358</v>
      </c>
      <c r="AG460" s="55" t="str">
        <f>IF(LEN(Contrato[[#This Row],[Contrato2]])=3,Contrato[[#This Row],[Contrato2]],TEXT(Contrato[[#This Row],[Contrato2]],"000"))</f>
        <v>358</v>
      </c>
      <c r="AH460" s="56">
        <f ca="1">IFERROR(_xlfn.DAYS(Contrato[[#This Row],[Fecha Proyectada liquidación]],TODAY())/30,"")</f>
        <v>2.1</v>
      </c>
      <c r="AI460" s="57">
        <f>+Contrato[[#This Row],[FECHA TERMINACIÓN ]]+120</f>
        <v>45776</v>
      </c>
      <c r="AK460" s="59" t="str">
        <f ca="1">IF(Contrato[[#This Row],[FECHA TERMINACIÓN ]]&lt;TODAY(), "Terminado",IF(ISNUMBER(Contrato[[#This Row],[Fecha Real de liquiidación ]]),"Liquidado",IF(Contrato[[#This Row],[FECHA TERMINACIÓN ]]&gt;=TODAY(),"En ejecución","")))</f>
        <v>Terminado</v>
      </c>
      <c r="AL460" s="60">
        <f>SUMIF([1]!COMPROMISOS_2024[[#All],[consecutivo]],Contrato[[#This Row],[RCP]],[1]!COMPROMISOS_2024[[#All],[Total pagado]])</f>
        <v>250000000</v>
      </c>
      <c r="AM460" s="61">
        <f>IFERROR(Contrato[[#This Row],[Pagos]]/Contrato[[#This Row],[VALOR CONTRATO]],0)</f>
        <v>1</v>
      </c>
      <c r="AN460" s="104">
        <f>+Contrato[[#This Row],[VALOR CONTRATO]]-Contrato[[#This Row],[Pagos]]</f>
        <v>0</v>
      </c>
      <c r="AO460" s="54" t="str" cm="1">
        <f t="array" ref="AO460">_xlfn.XLOOKUP(Contrato[[#This Row],[DOCUMENTO ]],[1]!PERSONAL_ACTIVO_2024[[#All],[Documento identidad]],[1]!PERSONAL_ACTIVO_2024[[#All],[Mail ]],0,0)</f>
        <v>anavarro@indeportesantioquia.gov.co</v>
      </c>
      <c r="AP460" s="54" cm="1">
        <f t="array" ref="AP460">_xlfn.XLOOKUP(Contrato[[#This Row],[DOCUMENTO]],[1]!PERSONAL_ACTIVO_2024[[#All],[Documento identidad]],[1]!PERSONAL_ACTIVO_2024[[#All],[Mail ]],0,0)</f>
        <v>0</v>
      </c>
      <c r="AQ460" s="54" cm="1">
        <f t="array" ref="AQ460">IF(ISBLANK(Contrato[[#This Row],[DEPENDENCIA ]]),0,IFERROR(_xlfn.XLOOKUP(Contrato[[#This Row],[DEPENDENCIA ]],[1]!PERSONAL_ACTIVO_2024[[#All],[Dependencia]],[1]!PERSONAL_ACTIVO_2024[[#All],[Mail ]],0,0),0))</f>
        <v>0</v>
      </c>
    </row>
    <row r="461" spans="1:43" s="54" customFormat="1" ht="34.5" customHeight="1" x14ac:dyDescent="0.25">
      <c r="A461" s="54">
        <v>1297</v>
      </c>
      <c r="B461" s="26">
        <v>358</v>
      </c>
      <c r="C461" s="28" t="s">
        <v>1317</v>
      </c>
      <c r="D461" s="81" t="s">
        <v>123</v>
      </c>
      <c r="E461" s="105" t="s">
        <v>117</v>
      </c>
      <c r="F461" s="81" t="s">
        <v>920</v>
      </c>
      <c r="G461" s="92" t="s">
        <v>737</v>
      </c>
      <c r="H461" s="130">
        <v>890908939</v>
      </c>
      <c r="I461" s="94" t="s">
        <v>48</v>
      </c>
      <c r="J461" s="266">
        <v>75126966</v>
      </c>
      <c r="L461" s="113" t="s">
        <v>1133</v>
      </c>
      <c r="M461" s="97" t="s">
        <v>306</v>
      </c>
      <c r="N461" s="98" cm="1">
        <f t="array" ref="N461">_xlfn.XLOOKUP(Contrato[[#This Row],[SUPERVISOR TITULAR]],[1]!PERSONAL_ACTIVO_2024[[#All],[Nombre completo]],[1]!PERSONAL_ACTIVO_2024[[#All],[Documento identidad]],"",0)</f>
        <v>75075150</v>
      </c>
      <c r="O461" s="97" t="s">
        <v>125</v>
      </c>
      <c r="P461" s="99" t="str" cm="1">
        <f t="array" ref="P461">_xlfn.XLOOKUP(Contrato[[#This Row],[SUPERVISOR SUPLENTE ]],[1]!PERSONAL_ACTIVO_2024[[#All],[Nombre completo]],[1]!PERSONAL_ACTIVO_2024[[#All],[Documento identidad]],"",0)</f>
        <v/>
      </c>
      <c r="Q461" s="100">
        <v>1157</v>
      </c>
      <c r="R461" s="42" t="str" cm="1">
        <f t="array" ref="R461">_xlfn.XLOOKUP(Contrato[[#This Row],[CDP]],[1]!DISPONIBILIDADES_2024[[#All],[consecutivo]],[1]!DISPONIBILIDADES_2024[[#All],[fecha_aprobacion]],"",0)</f>
        <v>15/11/2024 15:51</v>
      </c>
      <c r="S461" s="43">
        <f>SUMIF([1]!DISPONIBILIDADES_2024[[#All],[consecutivo]],Contrato[[#This Row],[CDP]],[1]!DISPONIBILIDADES_2024[[#All],[valor_total_rubro]])</f>
        <v>0</v>
      </c>
      <c r="T461" s="44" cm="1">
        <f t="array" ref="T461">_xlfn.XLOOKUP(Contrato[[#This Row],[CONTRATO]]&amp;Contrato[[#This Row],[CDP]],[1]!Corr_Contr_CDP[[#All],[CONTRATO-CDP]],[1]!Corr_Contr_CDP[[#All],[CRP]],_xlfn.XLOOKUP(Contrato[[#This Row],[CDP]],[1]!COMPROMISOS_2024[[#All],[disponibilidad]],[1]!COMPROMISOS_2024[[#All],[consecutivo]],"",0),0)</f>
        <v>13359</v>
      </c>
      <c r="U461" s="45" t="str" cm="1">
        <f t="array" ref="U461">+_xlfn.XLOOKUP(Contrato[[#This Row],[RCP]],[1]!COMPROMISOS_2024[[#All],[consecutivo]],[1]!COMPROMISOS_2024[[#All],[fecha_aprobacion]],"",0)</f>
        <v>3/12/2024 14:26</v>
      </c>
      <c r="V461" s="46">
        <f>SUMIF([1]!COMPROMISOS_2024[[#All],[consecutivo]],Contrato[[#This Row],[RCP]],[1]!COMPROMISOS_2024[[#All],[valor_total]])</f>
        <v>75126966</v>
      </c>
      <c r="W461" s="75">
        <v>45624</v>
      </c>
      <c r="X461" s="75">
        <v>45635</v>
      </c>
      <c r="Y461" s="48" t="str">
        <f>+LEFT(_xlfn.XLOOKUP(Contrato[[#This Row],[CONTRATO3DIG]],[1]SECOP_II!AE:AE,[1]SECOP_II!F:F,"",0),10)</f>
        <v/>
      </c>
      <c r="Z461" s="49" t="str">
        <f>+LEFT(_xlfn.XLOOKUP(Contrato[[#This Row],[CONTRATO3DIG]],[1]SECOP_II!AE:AE,[1]SECOP_II!G:G,"",0),10)</f>
        <v/>
      </c>
      <c r="AA461" s="223"/>
      <c r="AB461" s="91" t="s">
        <v>48</v>
      </c>
      <c r="AC461" s="30"/>
      <c r="AD461" s="103"/>
      <c r="AF461" s="55" t="str">
        <f>TEXT(LEFT(Contrato[[#This Row],[CONTRATO]],3),"0")</f>
        <v>358</v>
      </c>
      <c r="AG461" s="55" t="str">
        <f>IF(LEN(Contrato[[#This Row],[Contrato2]])=3,Contrato[[#This Row],[Contrato2]],TEXT(Contrato[[#This Row],[Contrato2]],"000"))</f>
        <v>358</v>
      </c>
      <c r="AH461" s="56" t="str">
        <f ca="1">IFERROR(_xlfn.DAYS(Contrato[[#This Row],[Fecha Proyectada liquidación]],TODAY())/30,"")</f>
        <v/>
      </c>
      <c r="AI461" s="57" t="e">
        <f>+Contrato[[#This Row],[FECHA TERMINACIÓN ]]+120</f>
        <v>#VALUE!</v>
      </c>
      <c r="AK461" s="59" t="str">
        <f ca="1">IF(Contrato[[#This Row],[FECHA TERMINACIÓN ]]&lt;TODAY(), "Terminado",IF(ISNUMBER(Contrato[[#This Row],[Fecha Real de liquiidación ]]),"Liquidado",IF(Contrato[[#This Row],[FECHA TERMINACIÓN ]]&gt;=TODAY(),"En ejecución","")))</f>
        <v>En ejecución</v>
      </c>
      <c r="AL461" s="60">
        <f>SUMIF([1]!COMPROMISOS_2024[[#All],[consecutivo]],Contrato[[#This Row],[RCP]],[1]!COMPROMISOS_2024[[#All],[Total pagado]])</f>
        <v>75120922</v>
      </c>
      <c r="AM461" s="61">
        <f>IFERROR(Contrato[[#This Row],[Pagos]]/Contrato[[#This Row],[VALOR CONTRATO]],0)</f>
        <v>0.99991954952633122</v>
      </c>
      <c r="AN461" s="104">
        <f>+Contrato[[#This Row],[VALOR CONTRATO]]-Contrato[[#This Row],[Pagos]]</f>
        <v>6044</v>
      </c>
      <c r="AO461" s="54" t="str" cm="1">
        <f t="array" ref="AO461">_xlfn.XLOOKUP(Contrato[[#This Row],[DOCUMENTO ]],[1]!PERSONAL_ACTIVO_2024[[#All],[Documento identidad]],[1]!PERSONAL_ACTIVO_2024[[#All],[Mail ]],0,0)</f>
        <v>anavarro@indeportesantioquia.gov.co</v>
      </c>
      <c r="AP461" s="54" cm="1">
        <f t="array" ref="AP461">_xlfn.XLOOKUP(Contrato[[#This Row],[DOCUMENTO]],[1]!PERSONAL_ACTIVO_2024[[#All],[Documento identidad]],[1]!PERSONAL_ACTIVO_2024[[#All],[Mail ]],0,0)</f>
        <v>0</v>
      </c>
      <c r="AQ461" s="54" cm="1">
        <f t="array" ref="AQ461">IF(ISBLANK(Contrato[[#This Row],[DEPENDENCIA ]]),0,IFERROR(_xlfn.XLOOKUP(Contrato[[#This Row],[DEPENDENCIA ]],[1]!PERSONAL_ACTIVO_2024[[#All],[Dependencia]],[1]!PERSONAL_ACTIVO_2024[[#All],[Mail ]],0,0),0))</f>
        <v>0</v>
      </c>
    </row>
    <row r="462" spans="1:43" s="54" customFormat="1" ht="34.5" customHeight="1" x14ac:dyDescent="0.25">
      <c r="A462" s="27" t="s">
        <v>716</v>
      </c>
      <c r="B462" s="26">
        <v>359</v>
      </c>
      <c r="C462" s="28" t="s">
        <v>717</v>
      </c>
      <c r="D462" s="64" t="s">
        <v>48</v>
      </c>
      <c r="E462" s="64" t="s">
        <v>48</v>
      </c>
      <c r="F462" s="81" t="s">
        <v>920</v>
      </c>
      <c r="G462" s="146">
        <v>0</v>
      </c>
      <c r="H462" s="130">
        <v>0</v>
      </c>
      <c r="I462" s="147">
        <v>0</v>
      </c>
      <c r="J462" s="148">
        <v>0</v>
      </c>
      <c r="K462" s="69" t="s">
        <v>1318</v>
      </c>
      <c r="L462" s="96">
        <v>0</v>
      </c>
      <c r="M462" s="97"/>
      <c r="N462" s="98" t="str" cm="1">
        <f t="array" ref="N462">_xlfn.XLOOKUP(Contrato[[#This Row],[SUPERVISOR TITULAR]],[1]!PERSONAL_ACTIVO_2024[[#All],[Nombre completo]],[1]!PERSONAL_ACTIVO_2024[[#All],[Documento identidad]],"",0)</f>
        <v/>
      </c>
      <c r="O462" s="97"/>
      <c r="P462" s="99" t="str" cm="1">
        <f t="array" ref="P462">_xlfn.XLOOKUP(Contrato[[#This Row],[SUPERVISOR SUPLENTE ]],[1]!PERSONAL_ACTIVO_2024[[#All],[Nombre completo]],[1]!PERSONAL_ACTIVO_2024[[#All],[Documento identidad]],"",0)</f>
        <v/>
      </c>
      <c r="Q462" s="207">
        <v>0</v>
      </c>
      <c r="R462" s="42" t="str" cm="1">
        <f t="array" ref="R462">_xlfn.XLOOKUP(Contrato[[#This Row],[CDP]],[1]!DISPONIBILIDADES_2024[[#All],[consecutivo]],[1]!DISPONIBILIDADES_2024[[#All],[fecha_aprobacion]],"",0)</f>
        <v/>
      </c>
      <c r="S462" s="43">
        <f>SUMIF([1]!DISPONIBILIDADES_2024[[#All],[consecutivo]],Contrato[[#This Row],[CDP]],[1]!DISPONIBILIDADES_2024[[#All],[valor_total_rubro]])</f>
        <v>0</v>
      </c>
      <c r="T462" s="44" t="str" cm="1">
        <f t="array" ref="T462">_xlfn.XLOOKUP(Contrato[[#This Row],[CONTRATO]]&amp;Contrato[[#This Row],[CDP]],[1]!Corr_Contr_CDP[[#All],[CONTRATO-CDP]],[1]!Corr_Contr_CDP[[#All],[CRP]],_xlfn.XLOOKUP(Contrato[[#This Row],[CDP]],[1]!COMPROMISOS_2024[[#All],[disponibilidad]],[1]!COMPROMISOS_2024[[#All],[consecutivo]],"",0),0)</f>
        <v/>
      </c>
      <c r="U462" s="45" t="str" cm="1">
        <f t="array" ref="U462">+_xlfn.XLOOKUP(Contrato[[#This Row],[RCP]],[1]!COMPROMISOS_2024[[#All],[consecutivo]],[1]!COMPROMISOS_2024[[#All],[fecha_aprobacion]],"",0)</f>
        <v/>
      </c>
      <c r="V462" s="46">
        <f>SUMIF([1]!COMPROMISOS_2024[[#All],[consecutivo]],Contrato[[#This Row],[RCP]],[1]!COMPROMISOS_2024[[#All],[valor_total]])</f>
        <v>0</v>
      </c>
      <c r="W462" s="47" t="s">
        <v>718</v>
      </c>
      <c r="X462" s="47" t="s">
        <v>718</v>
      </c>
      <c r="Y462" s="48" t="str">
        <f>+LEFT(_xlfn.XLOOKUP(Contrato[[#This Row],[CONTRATO3DIG]],[1]SECOP_II!AE:AE,[1]SECOP_II!F:F,"",0),10)</f>
        <v/>
      </c>
      <c r="Z462" s="49"/>
      <c r="AA462" s="101"/>
      <c r="AB462" s="207">
        <v>0</v>
      </c>
      <c r="AC462" s="91"/>
      <c r="AD462" s="103"/>
      <c r="AF462" s="55" t="str">
        <f>TEXT(LEFT(Contrato[[#This Row],[CONTRATO]],3),"0")</f>
        <v>359</v>
      </c>
      <c r="AG462" s="55" t="str">
        <f>IF(LEN(Contrato[[#This Row],[Contrato2]])=3,Contrato[[#This Row],[Contrato2]],TEXT(Contrato[[#This Row],[Contrato2]],"000"))</f>
        <v>359</v>
      </c>
      <c r="AH462" s="56">
        <f ca="1">IFERROR(_xlfn.DAYS(Contrato[[#This Row],[Fecha Proyectada liquidación]],TODAY())/30,"")</f>
        <v>-1519.7666666666667</v>
      </c>
      <c r="AI462" s="57">
        <f>+Contrato[[#This Row],[FECHA TERMINACIÓN ]]+120</f>
        <v>120</v>
      </c>
      <c r="AK462" s="59" t="str">
        <f ca="1">IF(Contrato[[#This Row],[FECHA TERMINACIÓN ]]&lt;TODAY(), "Terminado",IF(ISNUMBER(Contrato[[#This Row],[Fecha Real de liquiidación ]]),"Liquidado",IF(Contrato[[#This Row],[FECHA TERMINACIÓN ]]&gt;=TODAY(),"En ejecución","")))</f>
        <v>Terminado</v>
      </c>
      <c r="AL462" s="60">
        <f>SUMIF([1]!COMPROMISOS_2024[[#All],[consecutivo]],Contrato[[#This Row],[RCP]],[1]!COMPROMISOS_2024[[#All],[Total pagado]])</f>
        <v>0</v>
      </c>
      <c r="AM462" s="61">
        <f>IFERROR(Contrato[[#This Row],[Pagos]]/Contrato[[#This Row],[VALOR CONTRATO]],0)</f>
        <v>0</v>
      </c>
      <c r="AN462" s="104">
        <f>+Contrato[[#This Row],[VALOR CONTRATO]]-Contrato[[#This Row],[Pagos]]</f>
        <v>0</v>
      </c>
      <c r="AO462" s="54" cm="1">
        <f t="array" ref="AO462">_xlfn.XLOOKUP(Contrato[[#This Row],[DOCUMENTO ]],[1]!PERSONAL_ACTIVO_2024[[#All],[Documento identidad]],[1]!PERSONAL_ACTIVO_2024[[#All],[Mail ]],0,0)</f>
        <v>0</v>
      </c>
      <c r="AP462" s="54" cm="1">
        <f t="array" ref="AP462">_xlfn.XLOOKUP(Contrato[[#This Row],[DOCUMENTO]],[1]!PERSONAL_ACTIVO_2024[[#All],[Documento identidad]],[1]!PERSONAL_ACTIVO_2024[[#All],[Mail ]],0,0)</f>
        <v>0</v>
      </c>
      <c r="AQ462" s="54" cm="1">
        <f t="array" ref="AQ462">IF(ISBLANK(Contrato[[#This Row],[DEPENDENCIA ]]),0,IFERROR(_xlfn.XLOOKUP(Contrato[[#This Row],[DEPENDENCIA ]],[1]!PERSONAL_ACTIVO_2024[[#All],[Dependencia]],[1]!PERSONAL_ACTIVO_2024[[#All],[Mail ]],0,0),0))</f>
        <v>0</v>
      </c>
    </row>
    <row r="463" spans="1:43" s="54" customFormat="1" ht="34.5" customHeight="1" x14ac:dyDescent="0.25">
      <c r="A463" s="27">
        <v>98</v>
      </c>
      <c r="B463" s="26">
        <v>360</v>
      </c>
      <c r="C463" s="28" t="s">
        <v>1319</v>
      </c>
      <c r="D463" s="81" t="s">
        <v>123</v>
      </c>
      <c r="E463" s="105" t="s">
        <v>111</v>
      </c>
      <c r="F463" s="81" t="s">
        <v>920</v>
      </c>
      <c r="G463" s="92" t="s">
        <v>1320</v>
      </c>
      <c r="H463" s="93">
        <v>811013033</v>
      </c>
      <c r="I463" s="94" t="s">
        <v>48</v>
      </c>
      <c r="J463" s="266">
        <v>100000000</v>
      </c>
      <c r="K463" s="69" t="s">
        <v>48</v>
      </c>
      <c r="L463" s="96" t="s">
        <v>703</v>
      </c>
      <c r="M463" s="97" t="s">
        <v>222</v>
      </c>
      <c r="N463" s="98" cm="1">
        <f t="array" ref="N463">_xlfn.XLOOKUP(Contrato[[#This Row],[SUPERVISOR TITULAR]],[1]!PERSONAL_ACTIVO_2024[[#All],[Nombre completo]],[1]!PERSONAL_ACTIVO_2024[[#All],[Documento identidad]],"",0)</f>
        <v>10267189</v>
      </c>
      <c r="O463" s="97" t="s">
        <v>218</v>
      </c>
      <c r="P463" s="99" cm="1">
        <f t="array" ref="P463">_xlfn.XLOOKUP(Contrato[[#This Row],[SUPERVISOR SUPLENTE ]],[1]!PERSONAL_ACTIVO_2024[[#All],[Nombre completo]],[1]!PERSONAL_ACTIVO_2024[[#All],[Documento identidad]],"",0)</f>
        <v>98556206</v>
      </c>
      <c r="Q463" s="100">
        <v>497</v>
      </c>
      <c r="R463" s="42" t="str" cm="1">
        <f t="array" ref="R463">_xlfn.XLOOKUP(Contrato[[#This Row],[CDP]],[1]!DISPONIBILIDADES_2024[[#All],[consecutivo]],[1]!DISPONIBILIDADES_2024[[#All],[fecha_aprobacion]],"",0)</f>
        <v>16/05/2024 18:02</v>
      </c>
      <c r="S463" s="43">
        <f>SUMIF([1]!DISPONIBILIDADES_2024[[#All],[consecutivo]],Contrato[[#This Row],[CDP]],[1]!DISPONIBILIDADES_2024[[#All],[valor_total_rubro]])</f>
        <v>0</v>
      </c>
      <c r="T463" s="44" cm="1">
        <f t="array" ref="T463">_xlfn.XLOOKUP(Contrato[[#This Row],[CONTRATO]]&amp;Contrato[[#This Row],[CDP]],[1]!Corr_Contr_CDP[[#All],[CONTRATO-CDP]],[1]!Corr_Contr_CDP[[#All],[CRP]],_xlfn.XLOOKUP(Contrato[[#This Row],[CDP]],[1]!COMPROMISOS_2024[[#All],[disponibilidad]],[1]!COMPROMISOS_2024[[#All],[consecutivo]],"",0),0)</f>
        <v>4632</v>
      </c>
      <c r="U463" s="45" t="str" cm="1">
        <f t="array" ref="U463">+_xlfn.XLOOKUP(Contrato[[#This Row],[RCP]],[1]!COMPROMISOS_2024[[#All],[consecutivo]],[1]!COMPROMISOS_2024[[#All],[fecha_aprobacion]],"",0)</f>
        <v>30/05/2024 15:26</v>
      </c>
      <c r="V463" s="46">
        <f>SUMIF([1]!COMPROMISOS_2024[[#All],[consecutivo]],Contrato[[#This Row],[RCP]],[1]!COMPROMISOS_2024[[#All],[valor_total]])</f>
        <v>100000000</v>
      </c>
      <c r="W463" s="47">
        <v>45442</v>
      </c>
      <c r="X463" s="47">
        <v>45442</v>
      </c>
      <c r="Y463" s="48">
        <v>45442</v>
      </c>
      <c r="Z463" s="49">
        <v>45656</v>
      </c>
      <c r="AA463" s="123" t="s">
        <v>1321</v>
      </c>
      <c r="AB463" s="91" t="s">
        <v>1271</v>
      </c>
      <c r="AC463" s="91"/>
      <c r="AD463" s="103">
        <v>202000004367</v>
      </c>
      <c r="AE463" s="54" t="s">
        <v>75</v>
      </c>
      <c r="AF463" s="55" t="str">
        <f>TEXT(LEFT(Contrato[[#This Row],[CONTRATO]],3),"0")</f>
        <v>360</v>
      </c>
      <c r="AG463" s="55" t="str">
        <f>IF(LEN(Contrato[[#This Row],[Contrato2]])=3,Contrato[[#This Row],[Contrato2]],TEXT(Contrato[[#This Row],[Contrato2]],"000"))</f>
        <v>360</v>
      </c>
      <c r="AH463" s="56">
        <f ca="1">IFERROR(_xlfn.DAYS(Contrato[[#This Row],[Fecha Proyectada liquidación]],TODAY())/30,"")</f>
        <v>2.1</v>
      </c>
      <c r="AI463" s="57">
        <f>+Contrato[[#This Row],[FECHA TERMINACIÓN ]]+120</f>
        <v>45776</v>
      </c>
      <c r="AK463" s="59" t="str">
        <f ca="1">IF(Contrato[[#This Row],[FECHA TERMINACIÓN ]]&lt;TODAY(), "Terminado",IF(ISNUMBER(Contrato[[#This Row],[Fecha Real de liquiidación ]]),"Liquidado",IF(Contrato[[#This Row],[FECHA TERMINACIÓN ]]&gt;=TODAY(),"En ejecución","")))</f>
        <v>Terminado</v>
      </c>
      <c r="AL463" s="60">
        <f>SUMIF([1]!COMPROMISOS_2024[[#All],[consecutivo]],Contrato[[#This Row],[RCP]],[1]!COMPROMISOS_2024[[#All],[Total pagado]])</f>
        <v>100000000</v>
      </c>
      <c r="AM463" s="61">
        <f>IFERROR(Contrato[[#This Row],[Pagos]]/Contrato[[#This Row],[VALOR CONTRATO]],0)</f>
        <v>1</v>
      </c>
      <c r="AN463" s="104">
        <f>+Contrato[[#This Row],[VALOR CONTRATO]]-Contrato[[#This Row],[Pagos]]</f>
        <v>0</v>
      </c>
      <c r="AO463" s="54" t="str" cm="1">
        <f t="array" ref="AO463">_xlfn.XLOOKUP(Contrato[[#This Row],[DOCUMENTO ]],[1]!PERSONAL_ACTIVO_2024[[#All],[Documento identidad]],[1]!PERSONAL_ACTIVO_2024[[#All],[Mail ]],0,0)</f>
        <v>hveleza@indeportesantioquia.gov.co</v>
      </c>
      <c r="AP463" s="54" t="str" cm="1">
        <f t="array" ref="AP463">_xlfn.XLOOKUP(Contrato[[#This Row],[DOCUMENTO]],[1]!PERSONAL_ACTIVO_2024[[#All],[Documento identidad]],[1]!PERSONAL_ACTIVO_2024[[#All],[Mail ]],0,0)</f>
        <v>ahiguitae@indeportesantioquia.gov.co</v>
      </c>
      <c r="AQ463" s="54" cm="1">
        <f t="array" ref="AQ463">IF(ISBLANK(Contrato[[#This Row],[DEPENDENCIA ]]),0,IFERROR(_xlfn.XLOOKUP(Contrato[[#This Row],[DEPENDENCIA ]],[1]!PERSONAL_ACTIVO_2024[[#All],[Dependencia]],[1]!PERSONAL_ACTIVO_2024[[#All],[Mail ]],0,0),0))</f>
        <v>0</v>
      </c>
    </row>
    <row r="464" spans="1:43" s="54" customFormat="1" ht="34.5" customHeight="1" x14ac:dyDescent="0.25">
      <c r="A464" s="248">
        <v>1247</v>
      </c>
      <c r="B464" s="257">
        <v>360</v>
      </c>
      <c r="C464" s="250" t="s">
        <v>1322</v>
      </c>
      <c r="D464" s="251" t="s">
        <v>123</v>
      </c>
      <c r="E464" s="273" t="s">
        <v>45</v>
      </c>
      <c r="F464" s="251" t="s">
        <v>920</v>
      </c>
      <c r="G464" s="92" t="s">
        <v>1320</v>
      </c>
      <c r="H464" s="93">
        <v>811013033</v>
      </c>
      <c r="I464" s="274" t="s">
        <v>48</v>
      </c>
      <c r="J464" s="112">
        <v>50000000</v>
      </c>
      <c r="K464" s="69"/>
      <c r="L464" s="113" t="s">
        <v>1119</v>
      </c>
      <c r="M464" s="97"/>
      <c r="N464" s="108" t="str" cm="1">
        <f t="array" ref="N464">_xlfn.XLOOKUP(Contrato[[#This Row],[SUPERVISOR TITULAR]],[1]!PERSONAL_ACTIVO_2024[[#All],[Nombre completo]],[1]!PERSONAL_ACTIVO_2024[[#All],[Documento identidad]],"",0)</f>
        <v/>
      </c>
      <c r="O464" s="97"/>
      <c r="P464" s="40" t="str" cm="1">
        <f t="array" ref="P464">_xlfn.XLOOKUP(Contrato[[#This Row],[SUPERVISOR SUPLENTE ]],[1]!PERSONAL_ACTIVO_2024[[#All],[Nombre completo]],[1]!PERSONAL_ACTIVO_2024[[#All],[Documento identidad]],"",0)</f>
        <v/>
      </c>
      <c r="Q464" s="100">
        <v>1075</v>
      </c>
      <c r="R464" s="42" t="str" cm="1">
        <f t="array" ref="R464">_xlfn.XLOOKUP(Contrato[[#This Row],[CDP]],[1]!DISPONIBILIDADES_2024[[#All],[consecutivo]],[1]!DISPONIBILIDADES_2024[[#All],[fecha_aprobacion]],"",0)</f>
        <v>18/10/2024 16:28</v>
      </c>
      <c r="S464" s="43">
        <f>SUMIF([1]!DISPONIBILIDADES_2024[[#All],[consecutivo]],Contrato[[#This Row],[CDP]],[1]!DISPONIBILIDADES_2024[[#All],[valor_total_rubro]])</f>
        <v>0</v>
      </c>
      <c r="T464" s="44" cm="1">
        <f t="array" ref="T464">_xlfn.XLOOKUP(Contrato[[#This Row],[CONTRATO]]&amp;Contrato[[#This Row],[CDP]],[1]!Corr_Contr_CDP[[#All],[CONTRATO-CDP]],[1]!Corr_Contr_CDP[[#All],[CRP]],_xlfn.XLOOKUP(Contrato[[#This Row],[CDP]],[1]!COMPROMISOS_2024[[#All],[disponibilidad]],[1]!COMPROMISOS_2024[[#All],[consecutivo]],"",0),0)</f>
        <v>14694</v>
      </c>
      <c r="U464" s="45" t="str" cm="1">
        <f t="array" ref="U464">+_xlfn.XLOOKUP(Contrato[[#This Row],[RCP]],[1]!COMPROMISOS_2024[[#All],[consecutivo]],[1]!COMPROMISOS_2024[[#All],[fecha_aprobacion]],"",0)</f>
        <v>13/12/2024 14:02</v>
      </c>
      <c r="V464" s="46">
        <f>SUMIF([1]!COMPROMISOS_2024[[#All],[consecutivo]],Contrato[[#This Row],[RCP]],[1]!COMPROMISOS_2024[[#All],[valor_total]])</f>
        <v>50000000</v>
      </c>
      <c r="W464" s="75"/>
      <c r="X464" s="47"/>
      <c r="Y464" s="48">
        <v>45442</v>
      </c>
      <c r="Z464" s="49">
        <v>45656</v>
      </c>
      <c r="AA464" s="223"/>
      <c r="AB464" s="91" t="s">
        <v>48</v>
      </c>
      <c r="AC464" s="30"/>
      <c r="AD464" s="103"/>
      <c r="AF464" s="55" t="str">
        <f>TEXT(LEFT(Contrato[[#This Row],[CONTRATO]],3),"0")</f>
        <v>360</v>
      </c>
      <c r="AG464" s="55" t="str">
        <f>IF(LEN(Contrato[[#This Row],[Contrato2]])=3,Contrato[[#This Row],[Contrato2]],TEXT(Contrato[[#This Row],[Contrato2]],"000"))</f>
        <v>360</v>
      </c>
      <c r="AH464" s="56">
        <f ca="1">IFERROR(_xlfn.DAYS(Contrato[[#This Row],[Fecha Proyectada liquidación]],TODAY())/30,"")</f>
        <v>2.1</v>
      </c>
      <c r="AI464" s="57">
        <f>+Contrato[[#This Row],[FECHA TERMINACIÓN ]]+120</f>
        <v>45776</v>
      </c>
      <c r="AK464" s="59" t="str">
        <f ca="1">IF(Contrato[[#This Row],[FECHA TERMINACIÓN ]]&lt;TODAY(), "Terminado",IF(ISNUMBER(Contrato[[#This Row],[Fecha Real de liquiidación ]]),"Liquidado",IF(Contrato[[#This Row],[FECHA TERMINACIÓN ]]&gt;=TODAY(),"En ejecución","")))</f>
        <v>Terminado</v>
      </c>
      <c r="AL464" s="60">
        <f>SUMIF([1]!COMPROMISOS_2024[[#All],[consecutivo]],Contrato[[#This Row],[RCP]],[1]!COMPROMISOS_2024[[#All],[Total pagado]])</f>
        <v>50000000</v>
      </c>
      <c r="AM464" s="61">
        <f>IFERROR(Contrato[[#This Row],[Pagos]]/Contrato[[#This Row],[VALOR CONTRATO]],0)</f>
        <v>1</v>
      </c>
      <c r="AN464" s="104">
        <f>+Contrato[[#This Row],[VALOR CONTRATO]]-Contrato[[#This Row],[Pagos]]</f>
        <v>0</v>
      </c>
      <c r="AO464" s="54" cm="1">
        <f t="array" ref="AO464">_xlfn.XLOOKUP(Contrato[[#This Row],[DOCUMENTO ]],[1]!PERSONAL_ACTIVO_2024[[#All],[Documento identidad]],[1]!PERSONAL_ACTIVO_2024[[#All],[Mail ]],0,0)</f>
        <v>0</v>
      </c>
      <c r="AP464" s="54" cm="1">
        <f t="array" ref="AP464">_xlfn.XLOOKUP(Contrato[[#This Row],[DOCUMENTO]],[1]!PERSONAL_ACTIVO_2024[[#All],[Documento identidad]],[1]!PERSONAL_ACTIVO_2024[[#All],[Mail ]],0,0)</f>
        <v>0</v>
      </c>
      <c r="AQ464" s="54" cm="1">
        <f t="array" ref="AQ464">IF(ISBLANK(Contrato[[#This Row],[DEPENDENCIA ]]),0,IFERROR(_xlfn.XLOOKUP(Contrato[[#This Row],[DEPENDENCIA ]],[1]!PERSONAL_ACTIVO_2024[[#All],[Dependencia]],[1]!PERSONAL_ACTIVO_2024[[#All],[Mail ]],0,0),0))</f>
        <v>0</v>
      </c>
    </row>
    <row r="465" spans="1:43" s="54" customFormat="1" ht="34.5" customHeight="1" x14ac:dyDescent="0.25">
      <c r="A465" s="27">
        <v>679</v>
      </c>
      <c r="B465" s="26">
        <v>361</v>
      </c>
      <c r="C465" s="28" t="s">
        <v>1323</v>
      </c>
      <c r="D465" s="81" t="s">
        <v>98</v>
      </c>
      <c r="E465" s="105" t="s">
        <v>111</v>
      </c>
      <c r="F465" s="81" t="s">
        <v>142</v>
      </c>
      <c r="G465" s="92" t="s">
        <v>1324</v>
      </c>
      <c r="H465" s="93">
        <v>1040182805</v>
      </c>
      <c r="I465" s="117">
        <v>6879081</v>
      </c>
      <c r="J465" s="275">
        <v>48153567</v>
      </c>
      <c r="K465" s="69" t="s">
        <v>48</v>
      </c>
      <c r="L465" s="96" t="s">
        <v>703</v>
      </c>
      <c r="M465" s="97" t="s">
        <v>1325</v>
      </c>
      <c r="N465" s="98" cm="1">
        <f t="array" ref="N465">_xlfn.XLOOKUP(Contrato[[#This Row],[SUPERVISOR TITULAR]],[1]!PERSONAL_ACTIVO_2024[[#All],[Nombre completo]],[1]!PERSONAL_ACTIVO_2024[[#All],[Documento identidad]],"",0)</f>
        <v>1128398019</v>
      </c>
      <c r="O465" s="97" t="s">
        <v>233</v>
      </c>
      <c r="P465" s="99" cm="1">
        <f t="array" ref="P465">_xlfn.XLOOKUP(Contrato[[#This Row],[SUPERVISOR SUPLENTE ]],[1]!PERSONAL_ACTIVO_2024[[#All],[Nombre completo]],[1]!PERSONAL_ACTIVO_2024[[#All],[Documento identidad]],"",0)</f>
        <v>98520651</v>
      </c>
      <c r="Q465" s="100">
        <v>466</v>
      </c>
      <c r="R465" s="42" t="str" cm="1">
        <f t="array" ref="R465">_xlfn.XLOOKUP(Contrato[[#This Row],[CDP]],[1]!DISPONIBILIDADES_2024[[#All],[consecutivo]],[1]!DISPONIBILIDADES_2024[[#All],[fecha_aprobacion]],"",0)</f>
        <v>6/05/2024 17:42</v>
      </c>
      <c r="S465" s="43">
        <f>SUMIF([1]!DISPONIBILIDADES_2024[[#All],[consecutivo]],Contrato[[#This Row],[CDP]],[1]!DISPONIBILIDADES_2024[[#All],[valor_total_rubro]])</f>
        <v>0</v>
      </c>
      <c r="T465" s="44" cm="1">
        <f t="array" ref="T465">_xlfn.XLOOKUP(Contrato[[#This Row],[CONTRATO]]&amp;Contrato[[#This Row],[CDP]],[1]!Corr_Contr_CDP[[#All],[CONTRATO-CDP]],[1]!Corr_Contr_CDP[[#All],[CRP]],_xlfn.XLOOKUP(Contrato[[#This Row],[CDP]],[1]!COMPROMISOS_2024[[#All],[disponibilidad]],[1]!COMPROMISOS_2024[[#All],[consecutivo]],"",0),0)</f>
        <v>4645</v>
      </c>
      <c r="U465" s="45" t="str" cm="1">
        <f t="array" ref="U465">+_xlfn.XLOOKUP(Contrato[[#This Row],[RCP]],[1]!COMPROMISOS_2024[[#All],[consecutivo]],[1]!COMPROMISOS_2024[[#All],[fecha_aprobacion]],"",0)</f>
        <v>7/06/2024 16:23</v>
      </c>
      <c r="V465" s="46">
        <f>SUMIF([1]!COMPROMISOS_2024[[#All],[consecutivo]],Contrato[[#This Row],[RCP]],[1]!COMPROMISOS_2024[[#All],[valor_total]])</f>
        <v>48153567</v>
      </c>
      <c r="W465" s="47">
        <v>45449</v>
      </c>
      <c r="X465" s="47" t="s">
        <v>379</v>
      </c>
      <c r="Y465" s="48">
        <v>45450</v>
      </c>
      <c r="Z465" s="49">
        <v>45656</v>
      </c>
      <c r="AA465" s="123" t="s">
        <v>1326</v>
      </c>
      <c r="AB465" s="91" t="s">
        <v>264</v>
      </c>
      <c r="AC465" s="91"/>
      <c r="AD465" s="103">
        <v>202000004467</v>
      </c>
      <c r="AE465" s="54" t="s">
        <v>75</v>
      </c>
      <c r="AF465" s="55" t="str">
        <f>TEXT(LEFT(Contrato[[#This Row],[CONTRATO]],3),"0")</f>
        <v>361</v>
      </c>
      <c r="AG465" s="55" t="str">
        <f>IF(LEN(Contrato[[#This Row],[Contrato2]])=3,Contrato[[#This Row],[Contrato2]],TEXT(Contrato[[#This Row],[Contrato2]],"000"))</f>
        <v>361</v>
      </c>
      <c r="AH465" s="56">
        <f ca="1">IFERROR(_xlfn.DAYS(Contrato[[#This Row],[Fecha Proyectada liquidación]],TODAY())/30,"")</f>
        <v>2.1</v>
      </c>
      <c r="AI465" s="57">
        <f>+Contrato[[#This Row],[FECHA TERMINACIÓN ]]+120</f>
        <v>45776</v>
      </c>
      <c r="AK465" s="59" t="str">
        <f ca="1">IF(Contrato[[#This Row],[FECHA TERMINACIÓN ]]&lt;TODAY(), "Terminado",IF(ISNUMBER(Contrato[[#This Row],[Fecha Real de liquiidación ]]),"Liquidado",IF(Contrato[[#This Row],[FECHA TERMINACIÓN ]]&gt;=TODAY(),"En ejecución","")))</f>
        <v>Terminado</v>
      </c>
      <c r="AL465" s="60">
        <f>SUMIF([1]!COMPROMISOS_2024[[#All],[consecutivo]],Contrato[[#This Row],[RCP]],[1]!COMPROMISOS_2024[[#All],[Total pagado]])</f>
        <v>46777751</v>
      </c>
      <c r="AM465" s="61">
        <f>IFERROR(Contrato[[#This Row],[Pagos]]/Contrato[[#This Row],[VALOR CONTRATO]],0)</f>
        <v>0.97142857558195017</v>
      </c>
      <c r="AN465" s="104">
        <f>+Contrato[[#This Row],[VALOR CONTRATO]]-Contrato[[#This Row],[Pagos]]</f>
        <v>1375816</v>
      </c>
      <c r="AO465" s="54" t="str" cm="1">
        <f t="array" ref="AO465">_xlfn.XLOOKUP(Contrato[[#This Row],[DOCUMENTO ]],[1]!PERSONAL_ACTIVO_2024[[#All],[Documento identidad]],[1]!PERSONAL_ACTIVO_2024[[#All],[Mail ]],0,0)</f>
        <v>asalazar@indeportesantioquia.gov.co</v>
      </c>
      <c r="AP465" s="54" t="str" cm="1">
        <f t="array" ref="AP465">_xlfn.XLOOKUP(Contrato[[#This Row],[DOCUMENTO]],[1]!PERSONAL_ACTIVO_2024[[#All],[Documento identidad]],[1]!PERSONAL_ACTIVO_2024[[#All],[Mail ]],0,0)</f>
        <v>hcuervo@indeportesantioquia.gov.co</v>
      </c>
      <c r="AQ465" s="54" cm="1">
        <f t="array" ref="AQ465">IF(ISBLANK(Contrato[[#This Row],[DEPENDENCIA ]]),0,IFERROR(_xlfn.XLOOKUP(Contrato[[#This Row],[DEPENDENCIA ]],[1]!PERSONAL_ACTIVO_2024[[#All],[Dependencia]],[1]!PERSONAL_ACTIVO_2024[[#All],[Mail ]],0,0),0))</f>
        <v>0</v>
      </c>
    </row>
    <row r="466" spans="1:43" s="54" customFormat="1" ht="34.5" customHeight="1" x14ac:dyDescent="0.25">
      <c r="A466" s="27">
        <v>516</v>
      </c>
      <c r="B466" s="26">
        <v>362</v>
      </c>
      <c r="C466" s="28" t="s">
        <v>1327</v>
      </c>
      <c r="D466" s="81" t="s">
        <v>44</v>
      </c>
      <c r="E466" s="105" t="s">
        <v>1058</v>
      </c>
      <c r="F466" s="81" t="s">
        <v>46</v>
      </c>
      <c r="G466" s="92" t="s">
        <v>1328</v>
      </c>
      <c r="H466" s="93">
        <v>890904615</v>
      </c>
      <c r="I466" s="94" t="s">
        <v>48</v>
      </c>
      <c r="J466" s="266">
        <v>8725207</v>
      </c>
      <c r="K466" s="69" t="s">
        <v>48</v>
      </c>
      <c r="L466" s="96" t="s">
        <v>50</v>
      </c>
      <c r="M466" s="97" t="s">
        <v>51</v>
      </c>
      <c r="N466" s="98" cm="1">
        <f t="array" ref="N466">_xlfn.XLOOKUP(Contrato[[#This Row],[SUPERVISOR TITULAR]],[1]!PERSONAL_ACTIVO_2024[[#All],[Nombre completo]],[1]!PERSONAL_ACTIVO_2024[[#All],[Documento identidad]],"",0)</f>
        <v>98663915</v>
      </c>
      <c r="O466" s="97" t="s">
        <v>52</v>
      </c>
      <c r="P466" s="99" cm="1">
        <f t="array" ref="P466">_xlfn.XLOOKUP(Contrato[[#This Row],[SUPERVISOR SUPLENTE ]],[1]!PERSONAL_ACTIVO_2024[[#All],[Nombre completo]],[1]!PERSONAL_ACTIVO_2024[[#All],[Documento identidad]],"",0)</f>
        <v>43208997</v>
      </c>
      <c r="Q466" s="100">
        <v>334</v>
      </c>
      <c r="R466" s="42" t="str" cm="1">
        <f t="array" ref="R466">_xlfn.XLOOKUP(Contrato[[#This Row],[CDP]],[1]!DISPONIBILIDADES_2024[[#All],[consecutivo]],[1]!DISPONIBILIDADES_2024[[#All],[fecha_aprobacion]],"",0)</f>
        <v>15/03/2024 14:45</v>
      </c>
      <c r="S466" s="43">
        <f>SUMIF([1]!DISPONIBILIDADES_2024[[#All],[consecutivo]],Contrato[[#This Row],[CDP]],[1]!DISPONIBILIDADES_2024[[#All],[valor_total_rubro]])</f>
        <v>0</v>
      </c>
      <c r="T466" s="44" cm="1">
        <f t="array" ref="T466">_xlfn.XLOOKUP(Contrato[[#This Row],[CONTRATO]]&amp;Contrato[[#This Row],[CDP]],[1]!Corr_Contr_CDP[[#All],[CONTRATO-CDP]],[1]!Corr_Contr_CDP[[#All],[CRP]],_xlfn.XLOOKUP(Contrato[[#This Row],[CDP]],[1]!COMPROMISOS_2024[[#All],[disponibilidad]],[1]!COMPROMISOS_2024[[#All],[consecutivo]],"",0),0)</f>
        <v>4644</v>
      </c>
      <c r="U466" s="45" t="str" cm="1">
        <f t="array" ref="U466">+_xlfn.XLOOKUP(Contrato[[#This Row],[RCP]],[1]!COMPROMISOS_2024[[#All],[consecutivo]],[1]!COMPROMISOS_2024[[#All],[fecha_aprobacion]],"",0)</f>
        <v>6/06/2024 18:04</v>
      </c>
      <c r="V466" s="46">
        <f>SUMIF([1]!COMPROMISOS_2024[[#All],[consecutivo]],Contrato[[#This Row],[RCP]],[1]!COMPROMISOS_2024[[#All],[valor_total]])</f>
        <v>8725207</v>
      </c>
      <c r="W466" s="47">
        <v>45440</v>
      </c>
      <c r="X466" s="47">
        <v>45447</v>
      </c>
      <c r="Y466" s="48">
        <v>45450</v>
      </c>
      <c r="Z466" s="49">
        <v>45746</v>
      </c>
      <c r="AA466" s="123" t="s">
        <v>1329</v>
      </c>
      <c r="AB466" s="91" t="s">
        <v>1308</v>
      </c>
      <c r="AC466" s="91"/>
      <c r="AD466" s="103">
        <v>202000004470</v>
      </c>
      <c r="AE466" s="54" t="s">
        <v>75</v>
      </c>
      <c r="AF466" s="55" t="str">
        <f>TEXT(LEFT(Contrato[[#This Row],[CONTRATO]],3),"0")</f>
        <v>362</v>
      </c>
      <c r="AG466" s="55" t="str">
        <f>IF(LEN(Contrato[[#This Row],[Contrato2]])=3,Contrato[[#This Row],[Contrato2]],TEXT(Contrato[[#This Row],[Contrato2]],"000"))</f>
        <v>362</v>
      </c>
      <c r="AH466" s="56">
        <f ca="1">IFERROR(_xlfn.DAYS(Contrato[[#This Row],[Fecha Proyectada liquidación]],TODAY())/30,"")</f>
        <v>5.0999999999999996</v>
      </c>
      <c r="AI466" s="57">
        <f>+Contrato[[#This Row],[FECHA TERMINACIÓN ]]+120</f>
        <v>45866</v>
      </c>
      <c r="AK466" s="59" t="str">
        <f ca="1">IF(Contrato[[#This Row],[FECHA TERMINACIÓN ]]&lt;TODAY(), "Terminado",IF(ISNUMBER(Contrato[[#This Row],[Fecha Real de liquiidación ]]),"Liquidado",IF(Contrato[[#This Row],[FECHA TERMINACIÓN ]]&gt;=TODAY(),"En ejecución","")))</f>
        <v>En ejecución</v>
      </c>
      <c r="AL466" s="60">
        <f>SUMIF([1]!COMPROMISOS_2024[[#All],[consecutivo]],Contrato[[#This Row],[RCP]],[1]!COMPROMISOS_2024[[#All],[Total pagado]])</f>
        <v>3230972</v>
      </c>
      <c r="AM466" s="61">
        <f>IFERROR(Contrato[[#This Row],[Pagos]]/Contrato[[#This Row],[VALOR CONTRATO]],0)</f>
        <v>0.37030319166066777</v>
      </c>
      <c r="AN466" s="104">
        <f>+Contrato[[#This Row],[VALOR CONTRATO]]-Contrato[[#This Row],[Pagos]]</f>
        <v>5494235</v>
      </c>
      <c r="AO466" s="54" t="str" cm="1">
        <f t="array" ref="AO466">_xlfn.XLOOKUP(Contrato[[#This Row],[DOCUMENTO ]],[1]!PERSONAL_ACTIVO_2024[[#All],[Documento identidad]],[1]!PERSONAL_ACTIVO_2024[[#All],[Mail ]],0,0)</f>
        <v>fcardona@indeportesantioquia.gov.co</v>
      </c>
      <c r="AP466" s="54" t="str" cm="1">
        <f t="array" ref="AP466">_xlfn.XLOOKUP(Contrato[[#This Row],[DOCUMENTO]],[1]!PERSONAL_ACTIVO_2024[[#All],[Documento identidad]],[1]!PERSONAL_ACTIVO_2024[[#All],[Mail ]],0,0)</f>
        <v>dcendoya@indeportesantioquia.gov.co</v>
      </c>
      <c r="AQ466" s="54" cm="1">
        <f t="array" ref="AQ466">IF(ISBLANK(Contrato[[#This Row],[DEPENDENCIA ]]),0,IFERROR(_xlfn.XLOOKUP(Contrato[[#This Row],[DEPENDENCIA ]],[1]!PERSONAL_ACTIVO_2024[[#All],[Dependencia]],[1]!PERSONAL_ACTIVO_2024[[#All],[Mail ]],0,0),0))</f>
        <v>0</v>
      </c>
    </row>
    <row r="467" spans="1:43" s="54" customFormat="1" ht="34.5" customHeight="1" x14ac:dyDescent="0.25">
      <c r="A467" s="27">
        <v>1038</v>
      </c>
      <c r="B467" s="26">
        <v>362</v>
      </c>
      <c r="C467" s="28" t="s">
        <v>1330</v>
      </c>
      <c r="D467" s="81" t="s">
        <v>44</v>
      </c>
      <c r="E467" s="105" t="s">
        <v>117</v>
      </c>
      <c r="F467" s="81" t="s">
        <v>46</v>
      </c>
      <c r="G467" s="92" t="s">
        <v>1328</v>
      </c>
      <c r="H467" s="93">
        <v>890904615</v>
      </c>
      <c r="I467" s="94" t="s">
        <v>48</v>
      </c>
      <c r="J467" s="266">
        <v>4035618</v>
      </c>
      <c r="K467" s="69" t="s">
        <v>48</v>
      </c>
      <c r="L467" s="96" t="s">
        <v>724</v>
      </c>
      <c r="M467" s="97" t="s">
        <v>51</v>
      </c>
      <c r="N467" s="98" cm="1">
        <f t="array" ref="N467">_xlfn.XLOOKUP(Contrato[[#This Row],[SUPERVISOR TITULAR]],[1]!PERSONAL_ACTIVO_2024[[#All],[Nombre completo]],[1]!PERSONAL_ACTIVO_2024[[#All],[Documento identidad]],"",0)</f>
        <v>98663915</v>
      </c>
      <c r="O467" s="97" t="s">
        <v>52</v>
      </c>
      <c r="P467" s="99" cm="1">
        <f t="array" ref="P467">_xlfn.XLOOKUP(Contrato[[#This Row],[SUPERVISOR SUPLENTE ]],[1]!PERSONAL_ACTIVO_2024[[#All],[Nombre completo]],[1]!PERSONAL_ACTIVO_2024[[#All],[Documento identidad]],"",0)</f>
        <v>43208997</v>
      </c>
      <c r="Q467" s="100">
        <v>973</v>
      </c>
      <c r="R467" s="42" t="str" cm="1">
        <f t="array" ref="R467">_xlfn.XLOOKUP(Contrato[[#This Row],[CDP]],[1]!DISPONIBILIDADES_2024[[#All],[consecutivo]],[1]!DISPONIBILIDADES_2024[[#All],[fecha_aprobacion]],"",0)</f>
        <v>19/09/2024 15:35</v>
      </c>
      <c r="S467" s="43">
        <f>SUMIF([1]!DISPONIBILIDADES_2024[[#All],[consecutivo]],Contrato[[#This Row],[CDP]],[1]!DISPONIBILIDADES_2024[[#All],[valor_total_rubro]])</f>
        <v>0</v>
      </c>
      <c r="T467" s="44" cm="1">
        <f t="array" ref="T467">_xlfn.XLOOKUP(Contrato[[#This Row],[CONTRATO]]&amp;Contrato[[#This Row],[CDP]],[1]!Corr_Contr_CDP[[#All],[CONTRATO-CDP]],[1]!Corr_Contr_CDP[[#All],[CRP]],_xlfn.XLOOKUP(Contrato[[#This Row],[CDP]],[1]!COMPROMISOS_2024[[#All],[disponibilidad]],[1]!COMPROMISOS_2024[[#All],[consecutivo]],"",0),0)</f>
        <v>11106</v>
      </c>
      <c r="U467" s="45" t="str" cm="1">
        <f t="array" ref="U467">+_xlfn.XLOOKUP(Contrato[[#This Row],[RCP]],[1]!COMPROMISOS_2024[[#All],[consecutivo]],[1]!COMPROMISOS_2024[[#All],[fecha_aprobacion]],"",0)</f>
        <v>22/10/2024 10:02</v>
      </c>
      <c r="V467" s="46">
        <f>SUMIF([1]!COMPROMISOS_2024[[#All],[consecutivo]],Contrato[[#This Row],[RCP]],[1]!COMPROMISOS_2024[[#All],[valor_total]])</f>
        <v>4035618</v>
      </c>
      <c r="W467" s="47">
        <v>45589</v>
      </c>
      <c r="X467" s="47">
        <v>45586</v>
      </c>
      <c r="Y467" s="48">
        <v>45450</v>
      </c>
      <c r="Z467" s="49">
        <v>45746</v>
      </c>
      <c r="AA467" s="123"/>
      <c r="AB467" s="91" t="s">
        <v>48</v>
      </c>
      <c r="AC467" s="91"/>
      <c r="AD467" s="103">
        <v>202000004470</v>
      </c>
      <c r="AE467" s="54" t="s">
        <v>75</v>
      </c>
      <c r="AF467" s="55" t="str">
        <f>TEXT(LEFT(Contrato[[#This Row],[CONTRATO]],3),"0")</f>
        <v>362</v>
      </c>
      <c r="AG467" s="55" t="str">
        <f>IF(LEN(Contrato[[#This Row],[Contrato2]])=3,Contrato[[#This Row],[Contrato2]],TEXT(Contrato[[#This Row],[Contrato2]],"000"))</f>
        <v>362</v>
      </c>
      <c r="AH467" s="56">
        <f ca="1">IFERROR(_xlfn.DAYS(Contrato[[#This Row],[Fecha Proyectada liquidación]],TODAY())/30,"")</f>
        <v>5.0999999999999996</v>
      </c>
      <c r="AI467" s="57">
        <f>+Contrato[[#This Row],[FECHA TERMINACIÓN ]]+120</f>
        <v>45866</v>
      </c>
      <c r="AK467" s="59" t="str">
        <f ca="1">IF(Contrato[[#This Row],[FECHA TERMINACIÓN ]]&lt;TODAY(), "Terminado",IF(ISNUMBER(Contrato[[#This Row],[Fecha Real de liquiidación ]]),"Liquidado",IF(Contrato[[#This Row],[FECHA TERMINACIÓN ]]&gt;=TODAY(),"En ejecución","")))</f>
        <v>En ejecución</v>
      </c>
      <c r="AL467" s="60">
        <f>SUMIF([1]!COMPROMISOS_2024[[#All],[consecutivo]],Contrato[[#This Row],[RCP]],[1]!COMPROMISOS_2024[[#All],[Total pagado]])</f>
        <v>4035618</v>
      </c>
      <c r="AM467" s="61">
        <f>IFERROR(Contrato[[#This Row],[Pagos]]/Contrato[[#This Row],[VALOR CONTRATO]],0)</f>
        <v>1</v>
      </c>
      <c r="AN467" s="104">
        <f>+Contrato[[#This Row],[VALOR CONTRATO]]-Contrato[[#This Row],[Pagos]]</f>
        <v>0</v>
      </c>
      <c r="AO467" s="54" t="str" cm="1">
        <f t="array" ref="AO467">_xlfn.XLOOKUP(Contrato[[#This Row],[DOCUMENTO ]],[1]!PERSONAL_ACTIVO_2024[[#All],[Documento identidad]],[1]!PERSONAL_ACTIVO_2024[[#All],[Mail ]],0,0)</f>
        <v>fcardona@indeportesantioquia.gov.co</v>
      </c>
      <c r="AP467" s="54" t="str" cm="1">
        <f t="array" ref="AP467">_xlfn.XLOOKUP(Contrato[[#This Row],[DOCUMENTO]],[1]!PERSONAL_ACTIVO_2024[[#All],[Documento identidad]],[1]!PERSONAL_ACTIVO_2024[[#All],[Mail ]],0,0)</f>
        <v>dcendoya@indeportesantioquia.gov.co</v>
      </c>
      <c r="AQ467" s="54" cm="1">
        <f t="array" ref="AQ467">IF(ISBLANK(Contrato[[#This Row],[DEPENDENCIA ]]),0,IFERROR(_xlfn.XLOOKUP(Contrato[[#This Row],[DEPENDENCIA ]],[1]!PERSONAL_ACTIVO_2024[[#All],[Dependencia]],[1]!PERSONAL_ACTIVO_2024[[#All],[Mail ]],0,0),0))</f>
        <v>0</v>
      </c>
    </row>
    <row r="468" spans="1:43" s="54" customFormat="1" ht="34.5" customHeight="1" x14ac:dyDescent="0.25">
      <c r="A468" s="27">
        <v>86</v>
      </c>
      <c r="B468" s="26">
        <v>363</v>
      </c>
      <c r="C468" s="28" t="s">
        <v>1331</v>
      </c>
      <c r="D468" s="81" t="s">
        <v>123</v>
      </c>
      <c r="E468" s="105" t="s">
        <v>111</v>
      </c>
      <c r="F468" s="81" t="s">
        <v>920</v>
      </c>
      <c r="G468" s="92" t="s">
        <v>1332</v>
      </c>
      <c r="H468" s="93">
        <v>890984432</v>
      </c>
      <c r="I468" s="94" t="s">
        <v>48</v>
      </c>
      <c r="J468" s="266">
        <v>80000000</v>
      </c>
      <c r="K468" s="69" t="s">
        <v>48</v>
      </c>
      <c r="L468" s="96" t="s">
        <v>703</v>
      </c>
      <c r="M468" s="97" t="s">
        <v>222</v>
      </c>
      <c r="N468" s="98" cm="1">
        <f t="array" ref="N468">_xlfn.XLOOKUP(Contrato[[#This Row],[SUPERVISOR TITULAR]],[1]!PERSONAL_ACTIVO_2024[[#All],[Nombre completo]],[1]!PERSONAL_ACTIVO_2024[[#All],[Documento identidad]],"",0)</f>
        <v>10267189</v>
      </c>
      <c r="O468" s="97" t="s">
        <v>218</v>
      </c>
      <c r="P468" s="99" cm="1">
        <f t="array" ref="P468">_xlfn.XLOOKUP(Contrato[[#This Row],[SUPERVISOR SUPLENTE ]],[1]!PERSONAL_ACTIVO_2024[[#All],[Nombre completo]],[1]!PERSONAL_ACTIVO_2024[[#All],[Documento identidad]],"",0)</f>
        <v>98556206</v>
      </c>
      <c r="Q468" s="100">
        <v>495</v>
      </c>
      <c r="R468" s="42" t="str" cm="1">
        <f t="array" ref="R468">_xlfn.XLOOKUP(Contrato[[#This Row],[CDP]],[1]!DISPONIBILIDADES_2024[[#All],[consecutivo]],[1]!DISPONIBILIDADES_2024[[#All],[fecha_aprobacion]],"",0)</f>
        <v>16/05/2024 17:59</v>
      </c>
      <c r="S468" s="43">
        <f>SUMIF([1]!DISPONIBILIDADES_2024[[#All],[consecutivo]],Contrato[[#This Row],[CDP]],[1]!DISPONIBILIDADES_2024[[#All],[valor_total_rubro]])</f>
        <v>0</v>
      </c>
      <c r="T468" s="44" cm="1">
        <f t="array" ref="T468">_xlfn.XLOOKUP(Contrato[[#This Row],[CONTRATO]]&amp;Contrato[[#This Row],[CDP]],[1]!Corr_Contr_CDP[[#All],[CONTRATO-CDP]],[1]!Corr_Contr_CDP[[#All],[CRP]],_xlfn.XLOOKUP(Contrato[[#This Row],[CDP]],[1]!COMPROMISOS_2024[[#All],[disponibilidad]],[1]!COMPROMISOS_2024[[#All],[consecutivo]],"",0),0)</f>
        <v>4628</v>
      </c>
      <c r="U468" s="45" t="str" cm="1">
        <f t="array" ref="U468">+_xlfn.XLOOKUP(Contrato[[#This Row],[RCP]],[1]!COMPROMISOS_2024[[#All],[consecutivo]],[1]!COMPROMISOS_2024[[#All],[fecha_aprobacion]],"",0)</f>
        <v>30/05/2024 15:01</v>
      </c>
      <c r="V468" s="46">
        <f>SUMIF([1]!COMPROMISOS_2024[[#All],[consecutivo]],Contrato[[#This Row],[RCP]],[1]!COMPROMISOS_2024[[#All],[valor_total]])</f>
        <v>80000000</v>
      </c>
      <c r="W468" s="47">
        <v>45442</v>
      </c>
      <c r="X468" s="47">
        <v>45442</v>
      </c>
      <c r="Y468" s="48">
        <v>45443</v>
      </c>
      <c r="Z468" s="49">
        <v>45656</v>
      </c>
      <c r="AA468" s="101" t="s">
        <v>1333</v>
      </c>
      <c r="AB468" s="91" t="s">
        <v>1271</v>
      </c>
      <c r="AC468" s="91"/>
      <c r="AD468" s="103">
        <v>202000004368</v>
      </c>
      <c r="AE468" s="54" t="s">
        <v>75</v>
      </c>
      <c r="AF468" s="55" t="str">
        <f>TEXT(LEFT(Contrato[[#This Row],[CONTRATO]],3),"0")</f>
        <v>363</v>
      </c>
      <c r="AG468" s="55" t="str">
        <f>IF(LEN(Contrato[[#This Row],[Contrato2]])=3,Contrato[[#This Row],[Contrato2]],TEXT(Contrato[[#This Row],[Contrato2]],"000"))</f>
        <v>363</v>
      </c>
      <c r="AH468" s="56">
        <f ca="1">IFERROR(_xlfn.DAYS(Contrato[[#This Row],[Fecha Proyectada liquidación]],TODAY())/30,"")</f>
        <v>2.1</v>
      </c>
      <c r="AI468" s="57">
        <f>+Contrato[[#This Row],[FECHA TERMINACIÓN ]]+120</f>
        <v>45776</v>
      </c>
      <c r="AK468" s="59" t="str">
        <f ca="1">IF(Contrato[[#This Row],[FECHA TERMINACIÓN ]]&lt;TODAY(), "Terminado",IF(ISNUMBER(Contrato[[#This Row],[Fecha Real de liquiidación ]]),"Liquidado",IF(Contrato[[#This Row],[FECHA TERMINACIÓN ]]&gt;=TODAY(),"En ejecución","")))</f>
        <v>Terminado</v>
      </c>
      <c r="AL468" s="60">
        <f>SUMIF([1]!COMPROMISOS_2024[[#All],[consecutivo]],Contrato[[#This Row],[RCP]],[1]!COMPROMISOS_2024[[#All],[Total pagado]])</f>
        <v>80000000</v>
      </c>
      <c r="AM468" s="61">
        <f>IFERROR(Contrato[[#This Row],[Pagos]]/Contrato[[#This Row],[VALOR CONTRATO]],0)</f>
        <v>1</v>
      </c>
      <c r="AN468" s="104">
        <f>+Contrato[[#This Row],[VALOR CONTRATO]]-Contrato[[#This Row],[Pagos]]</f>
        <v>0</v>
      </c>
      <c r="AO468" s="54" t="str" cm="1">
        <f t="array" ref="AO468">_xlfn.XLOOKUP(Contrato[[#This Row],[DOCUMENTO ]],[1]!PERSONAL_ACTIVO_2024[[#All],[Documento identidad]],[1]!PERSONAL_ACTIVO_2024[[#All],[Mail ]],0,0)</f>
        <v>hveleza@indeportesantioquia.gov.co</v>
      </c>
      <c r="AP468" s="54" t="str" cm="1">
        <f t="array" ref="AP468">_xlfn.XLOOKUP(Contrato[[#This Row],[DOCUMENTO]],[1]!PERSONAL_ACTIVO_2024[[#All],[Documento identidad]],[1]!PERSONAL_ACTIVO_2024[[#All],[Mail ]],0,0)</f>
        <v>ahiguitae@indeportesantioquia.gov.co</v>
      </c>
      <c r="AQ468" s="54" cm="1">
        <f t="array" ref="AQ468">IF(ISBLANK(Contrato[[#This Row],[DEPENDENCIA ]]),0,IFERROR(_xlfn.XLOOKUP(Contrato[[#This Row],[DEPENDENCIA ]],[1]!PERSONAL_ACTIVO_2024[[#All],[Dependencia]],[1]!PERSONAL_ACTIVO_2024[[#All],[Mail ]],0,0),0))</f>
        <v>0</v>
      </c>
    </row>
    <row r="469" spans="1:43" s="54" customFormat="1" ht="34.5" customHeight="1" x14ac:dyDescent="0.25">
      <c r="A469" s="27">
        <v>1226</v>
      </c>
      <c r="B469" s="26">
        <v>363</v>
      </c>
      <c r="C469" s="28" t="s">
        <v>1334</v>
      </c>
      <c r="D469" s="81" t="s">
        <v>123</v>
      </c>
      <c r="E469" s="105" t="s">
        <v>117</v>
      </c>
      <c r="F469" s="81" t="s">
        <v>920</v>
      </c>
      <c r="G469" s="92" t="s">
        <v>1332</v>
      </c>
      <c r="H469" s="93">
        <v>890984432</v>
      </c>
      <c r="I469" s="94" t="s">
        <v>48</v>
      </c>
      <c r="J469" s="266">
        <v>40000000</v>
      </c>
      <c r="K469" s="69"/>
      <c r="L469" s="96" t="s">
        <v>842</v>
      </c>
      <c r="M469" s="97" t="s">
        <v>222</v>
      </c>
      <c r="N469" s="98" cm="1">
        <f t="array" ref="N469">_xlfn.XLOOKUP(Contrato[[#This Row],[SUPERVISOR TITULAR]],[1]!PERSONAL_ACTIVO_2024[[#All],[Nombre completo]],[1]!PERSONAL_ACTIVO_2024[[#All],[Documento identidad]],"",0)</f>
        <v>10267189</v>
      </c>
      <c r="O469" s="97" t="s">
        <v>218</v>
      </c>
      <c r="P469" s="99" cm="1">
        <f t="array" ref="P469">_xlfn.XLOOKUP(Contrato[[#This Row],[SUPERVISOR SUPLENTE ]],[1]!PERSONAL_ACTIVO_2024[[#All],[Nombre completo]],[1]!PERSONAL_ACTIVO_2024[[#All],[Documento identidad]],"",0)</f>
        <v>98556206</v>
      </c>
      <c r="Q469" s="100">
        <v>1043</v>
      </c>
      <c r="R469" s="42" t="str" cm="1">
        <f t="array" ref="R469">_xlfn.XLOOKUP(Contrato[[#This Row],[CDP]],[1]!DISPONIBILIDADES_2024[[#All],[consecutivo]],[1]!DISPONIBILIDADES_2024[[#All],[fecha_aprobacion]],"",0)</f>
        <v>4/10/2024 10:00</v>
      </c>
      <c r="S469" s="43">
        <f>SUMIF([1]!DISPONIBILIDADES_2024[[#All],[consecutivo]],Contrato[[#This Row],[CDP]],[1]!DISPONIBILIDADES_2024[[#All],[valor_total_rubro]])</f>
        <v>0</v>
      </c>
      <c r="T469" s="44" cm="1">
        <f t="array" ref="T469">_xlfn.XLOOKUP(Contrato[[#This Row],[CONTRATO]]&amp;Contrato[[#This Row],[CDP]],[1]!Corr_Contr_CDP[[#All],[CONTRATO-CDP]],[1]!Corr_Contr_CDP[[#All],[CRP]],_xlfn.XLOOKUP(Contrato[[#This Row],[CDP]],[1]!COMPROMISOS_2024[[#All],[disponibilidad]],[1]!COMPROMISOS_2024[[#All],[consecutivo]],"",0),0)</f>
        <v>10542</v>
      </c>
      <c r="U469" s="45" t="str" cm="1">
        <f t="array" ref="U469">+_xlfn.XLOOKUP(Contrato[[#This Row],[RCP]],[1]!COMPROMISOS_2024[[#All],[consecutivo]],[1]!COMPROMISOS_2024[[#All],[fecha_aprobacion]],"",0)</f>
        <v>18/10/2024 16:35</v>
      </c>
      <c r="V469" s="46">
        <f>SUMIF([1]!COMPROMISOS_2024[[#All],[consecutivo]],Contrato[[#This Row],[RCP]],[1]!COMPROMISOS_2024[[#All],[valor_total]])</f>
        <v>40000000</v>
      </c>
      <c r="W469" s="47">
        <v>45582</v>
      </c>
      <c r="X469" s="47">
        <v>45583</v>
      </c>
      <c r="Y469" s="48">
        <v>45443</v>
      </c>
      <c r="Z469" s="49">
        <v>45656</v>
      </c>
      <c r="AA469" s="101"/>
      <c r="AB469" s="91" t="s">
        <v>48</v>
      </c>
      <c r="AC469" s="91"/>
      <c r="AD469" s="103">
        <v>202000004368</v>
      </c>
      <c r="AE469" s="54" t="s">
        <v>75</v>
      </c>
      <c r="AF469" s="55" t="str">
        <f>TEXT(LEFT(Contrato[[#This Row],[CONTRATO]],3),"0")</f>
        <v>363</v>
      </c>
      <c r="AG469" s="55" t="str">
        <f>IF(LEN(Contrato[[#This Row],[Contrato2]])=3,Contrato[[#This Row],[Contrato2]],TEXT(Contrato[[#This Row],[Contrato2]],"000"))</f>
        <v>363</v>
      </c>
      <c r="AH469" s="56">
        <f ca="1">IFERROR(_xlfn.DAYS(Contrato[[#This Row],[Fecha Proyectada liquidación]],TODAY())/30,"")</f>
        <v>2.1</v>
      </c>
      <c r="AI469" s="57">
        <f>+Contrato[[#This Row],[FECHA TERMINACIÓN ]]+120</f>
        <v>45776</v>
      </c>
      <c r="AK469" s="59" t="str">
        <f ca="1">IF(Contrato[[#This Row],[FECHA TERMINACIÓN ]]&lt;TODAY(), "Terminado",IF(ISNUMBER(Contrato[[#This Row],[Fecha Real de liquiidación ]]),"Liquidado",IF(Contrato[[#This Row],[FECHA TERMINACIÓN ]]&gt;=TODAY(),"En ejecución","")))</f>
        <v>Terminado</v>
      </c>
      <c r="AL469" s="60">
        <f>SUMIF([1]!COMPROMISOS_2024[[#All],[consecutivo]],Contrato[[#This Row],[RCP]],[1]!COMPROMISOS_2024[[#All],[Total pagado]])</f>
        <v>40000000</v>
      </c>
      <c r="AM469" s="61">
        <f>IFERROR(Contrato[[#This Row],[Pagos]]/Contrato[[#This Row],[VALOR CONTRATO]],0)</f>
        <v>1</v>
      </c>
      <c r="AN469" s="104">
        <f>+Contrato[[#This Row],[VALOR CONTRATO]]-Contrato[[#This Row],[Pagos]]</f>
        <v>0</v>
      </c>
      <c r="AO469" s="54" t="str" cm="1">
        <f t="array" ref="AO469">_xlfn.XLOOKUP(Contrato[[#This Row],[DOCUMENTO ]],[1]!PERSONAL_ACTIVO_2024[[#All],[Documento identidad]],[1]!PERSONAL_ACTIVO_2024[[#All],[Mail ]],0,0)</f>
        <v>hveleza@indeportesantioquia.gov.co</v>
      </c>
      <c r="AP469" s="54" t="str" cm="1">
        <f t="array" ref="AP469">_xlfn.XLOOKUP(Contrato[[#This Row],[DOCUMENTO]],[1]!PERSONAL_ACTIVO_2024[[#All],[Documento identidad]],[1]!PERSONAL_ACTIVO_2024[[#All],[Mail ]],0,0)</f>
        <v>ahiguitae@indeportesantioquia.gov.co</v>
      </c>
      <c r="AQ469" s="54" cm="1">
        <f t="array" ref="AQ469">IF(ISBLANK(Contrato[[#This Row],[DEPENDENCIA ]]),0,IFERROR(_xlfn.XLOOKUP(Contrato[[#This Row],[DEPENDENCIA ]],[1]!PERSONAL_ACTIVO_2024[[#All],[Dependencia]],[1]!PERSONAL_ACTIVO_2024[[#All],[Mail ]],0,0),0))</f>
        <v>0</v>
      </c>
    </row>
    <row r="470" spans="1:43" s="54" customFormat="1" ht="34.5" customHeight="1" x14ac:dyDescent="0.25">
      <c r="A470" s="27">
        <v>113</v>
      </c>
      <c r="B470" s="26">
        <v>364</v>
      </c>
      <c r="C470" s="28" t="s">
        <v>1335</v>
      </c>
      <c r="D470" s="81" t="s">
        <v>123</v>
      </c>
      <c r="E470" s="105" t="s">
        <v>111</v>
      </c>
      <c r="F470" s="81" t="s">
        <v>920</v>
      </c>
      <c r="G470" s="92" t="s">
        <v>1336</v>
      </c>
      <c r="H470" s="93">
        <v>900636926</v>
      </c>
      <c r="I470" s="94" t="s">
        <v>48</v>
      </c>
      <c r="J470" s="266">
        <v>160000000</v>
      </c>
      <c r="K470" s="69" t="s">
        <v>48</v>
      </c>
      <c r="L470" s="96" t="s">
        <v>703</v>
      </c>
      <c r="M470" s="97" t="s">
        <v>222</v>
      </c>
      <c r="N470" s="98" cm="1">
        <f t="array" ref="N470">_xlfn.XLOOKUP(Contrato[[#This Row],[SUPERVISOR TITULAR]],[1]!PERSONAL_ACTIVO_2024[[#All],[Nombre completo]],[1]!PERSONAL_ACTIVO_2024[[#All],[Documento identidad]],"",0)</f>
        <v>10267189</v>
      </c>
      <c r="O470" s="97" t="s">
        <v>218</v>
      </c>
      <c r="P470" s="99" cm="1">
        <f t="array" ref="P470">_xlfn.XLOOKUP(Contrato[[#This Row],[SUPERVISOR SUPLENTE ]],[1]!PERSONAL_ACTIVO_2024[[#All],[Nombre completo]],[1]!PERSONAL_ACTIVO_2024[[#All],[Documento identidad]],"",0)</f>
        <v>98556206</v>
      </c>
      <c r="Q470" s="100">
        <v>514</v>
      </c>
      <c r="R470" s="42" t="str" cm="1">
        <f t="array" ref="R470">_xlfn.XLOOKUP(Contrato[[#This Row],[CDP]],[1]!DISPONIBILIDADES_2024[[#All],[consecutivo]],[1]!DISPONIBILIDADES_2024[[#All],[fecha_aprobacion]],"",0)</f>
        <v>23/05/2024 16:59</v>
      </c>
      <c r="S470" s="43">
        <f>SUMIF([1]!DISPONIBILIDADES_2024[[#All],[consecutivo]],Contrato[[#This Row],[CDP]],[1]!DISPONIBILIDADES_2024[[#All],[valor_total_rubro]])</f>
        <v>0</v>
      </c>
      <c r="T470" s="44" cm="1">
        <f t="array" ref="T470">_xlfn.XLOOKUP(Contrato[[#This Row],[CONTRATO]]&amp;Contrato[[#This Row],[CDP]],[1]!Corr_Contr_CDP[[#All],[CONTRATO-CDP]],[1]!Corr_Contr_CDP[[#All],[CRP]],_xlfn.XLOOKUP(Contrato[[#This Row],[CDP]],[1]!COMPROMISOS_2024[[#All],[disponibilidad]],[1]!COMPROMISOS_2024[[#All],[consecutivo]],"",0),0)</f>
        <v>4634</v>
      </c>
      <c r="U470" s="45" t="str" cm="1">
        <f t="array" ref="U470">+_xlfn.XLOOKUP(Contrato[[#This Row],[RCP]],[1]!COMPROMISOS_2024[[#All],[consecutivo]],[1]!COMPROMISOS_2024[[#All],[fecha_aprobacion]],"",0)</f>
        <v>30/05/2024 15:38</v>
      </c>
      <c r="V470" s="46">
        <f>SUMIF([1]!COMPROMISOS_2024[[#All],[consecutivo]],Contrato[[#This Row],[RCP]],[1]!COMPROMISOS_2024[[#All],[valor_total]])</f>
        <v>160000000</v>
      </c>
      <c r="W470" s="47">
        <v>45442</v>
      </c>
      <c r="X470" s="47">
        <v>45442</v>
      </c>
      <c r="Y470" s="48">
        <v>45447</v>
      </c>
      <c r="Z470" s="49">
        <v>45656</v>
      </c>
      <c r="AA470" s="123" t="s">
        <v>1337</v>
      </c>
      <c r="AB470" s="91" t="s">
        <v>264</v>
      </c>
      <c r="AC470" s="91"/>
      <c r="AD470" s="103">
        <v>202000004471</v>
      </c>
      <c r="AE470" s="54" t="s">
        <v>75</v>
      </c>
      <c r="AF470" s="55" t="str">
        <f>TEXT(LEFT(Contrato[[#This Row],[CONTRATO]],3),"0")</f>
        <v>364</v>
      </c>
      <c r="AG470" s="55" t="str">
        <f>IF(LEN(Contrato[[#This Row],[Contrato2]])=3,Contrato[[#This Row],[Contrato2]],TEXT(Contrato[[#This Row],[Contrato2]],"000"))</f>
        <v>364</v>
      </c>
      <c r="AH470" s="56">
        <f ca="1">IFERROR(_xlfn.DAYS(Contrato[[#This Row],[Fecha Proyectada liquidación]],TODAY())/30,"")</f>
        <v>2.1</v>
      </c>
      <c r="AI470" s="57">
        <f>+Contrato[[#This Row],[FECHA TERMINACIÓN ]]+120</f>
        <v>45776</v>
      </c>
      <c r="AK470" s="59" t="str">
        <f ca="1">IF(Contrato[[#This Row],[FECHA TERMINACIÓN ]]&lt;TODAY(), "Terminado",IF(ISNUMBER(Contrato[[#This Row],[Fecha Real de liquiidación ]]),"Liquidado",IF(Contrato[[#This Row],[FECHA TERMINACIÓN ]]&gt;=TODAY(),"En ejecución","")))</f>
        <v>Terminado</v>
      </c>
      <c r="AL470" s="60">
        <f>SUMIF([1]!COMPROMISOS_2024[[#All],[consecutivo]],Contrato[[#This Row],[RCP]],[1]!COMPROMISOS_2024[[#All],[Total pagado]])</f>
        <v>160000000</v>
      </c>
      <c r="AM470" s="61">
        <f>IFERROR(Contrato[[#This Row],[Pagos]]/Contrato[[#This Row],[VALOR CONTRATO]],0)</f>
        <v>1</v>
      </c>
      <c r="AN470" s="104">
        <f>+Contrato[[#This Row],[VALOR CONTRATO]]-Contrato[[#This Row],[Pagos]]</f>
        <v>0</v>
      </c>
      <c r="AO470" s="54" t="str" cm="1">
        <f t="array" ref="AO470">_xlfn.XLOOKUP(Contrato[[#This Row],[DOCUMENTO ]],[1]!PERSONAL_ACTIVO_2024[[#All],[Documento identidad]],[1]!PERSONAL_ACTIVO_2024[[#All],[Mail ]],0,0)</f>
        <v>hveleza@indeportesantioquia.gov.co</v>
      </c>
      <c r="AP470" s="54" t="str" cm="1">
        <f t="array" ref="AP470">_xlfn.XLOOKUP(Contrato[[#This Row],[DOCUMENTO]],[1]!PERSONAL_ACTIVO_2024[[#All],[Documento identidad]],[1]!PERSONAL_ACTIVO_2024[[#All],[Mail ]],0,0)</f>
        <v>ahiguitae@indeportesantioquia.gov.co</v>
      </c>
      <c r="AQ470" s="54" cm="1">
        <f t="array" ref="AQ470">IF(ISBLANK(Contrato[[#This Row],[DEPENDENCIA ]]),0,IFERROR(_xlfn.XLOOKUP(Contrato[[#This Row],[DEPENDENCIA ]],[1]!PERSONAL_ACTIVO_2024[[#All],[Dependencia]],[1]!PERSONAL_ACTIVO_2024[[#All],[Mail ]],0,0),0))</f>
        <v>0</v>
      </c>
    </row>
    <row r="471" spans="1:43" s="54" customFormat="1" ht="34.5" customHeight="1" x14ac:dyDescent="0.25">
      <c r="A471" s="54">
        <v>1146</v>
      </c>
      <c r="B471" s="26">
        <v>364</v>
      </c>
      <c r="C471" s="28" t="s">
        <v>1338</v>
      </c>
      <c r="D471" s="81" t="s">
        <v>123</v>
      </c>
      <c r="E471" s="105" t="s">
        <v>117</v>
      </c>
      <c r="F471" s="81" t="s">
        <v>920</v>
      </c>
      <c r="G471" s="92" t="s">
        <v>1336</v>
      </c>
      <c r="H471" s="93">
        <v>900636926</v>
      </c>
      <c r="I471" s="94" t="s">
        <v>48</v>
      </c>
      <c r="J471" s="95">
        <v>80000000</v>
      </c>
      <c r="K471" s="69" t="s">
        <v>48</v>
      </c>
      <c r="L471" s="96" t="s">
        <v>105</v>
      </c>
      <c r="M471" s="97" t="s">
        <v>222</v>
      </c>
      <c r="N471" s="108" cm="1">
        <f t="array" ref="N471">_xlfn.XLOOKUP(Contrato[[#This Row],[SUPERVISOR TITULAR]],[1]!PERSONAL_ACTIVO_2024[[#All],[Nombre completo]],[1]!PERSONAL_ACTIVO_2024[[#All],[Documento identidad]],"",0)</f>
        <v>10267189</v>
      </c>
      <c r="O471" s="97" t="s">
        <v>218</v>
      </c>
      <c r="P471" s="99" cm="1">
        <f t="array" ref="P471">_xlfn.XLOOKUP(Contrato[[#This Row],[SUPERVISOR SUPLENTE ]],[1]!PERSONAL_ACTIVO_2024[[#All],[Nombre completo]],[1]!PERSONAL_ACTIVO_2024[[#All],[Documento identidad]],"",0)</f>
        <v>98556206</v>
      </c>
      <c r="Q471" s="100">
        <v>948</v>
      </c>
      <c r="R471" s="42" t="str" cm="1">
        <f t="array" ref="R471">_xlfn.XLOOKUP(Contrato[[#This Row],[CDP]],[1]!DISPONIBILIDADES_2024[[#All],[consecutivo]],[1]!DISPONIBILIDADES_2024[[#All],[fecha_aprobacion]],"",0)</f>
        <v>12/09/2024 15:32</v>
      </c>
      <c r="S471" s="43">
        <f>SUMIF([1]!DISPONIBILIDADES_2024[[#All],[consecutivo]],Contrato[[#This Row],[CDP]],[1]!DISPONIBILIDADES_2024[[#All],[valor_total_rubro]])</f>
        <v>0</v>
      </c>
      <c r="T471" s="44" cm="1">
        <f t="array" ref="T471">_xlfn.XLOOKUP(Contrato[[#This Row],[CONTRATO]]&amp;Contrato[[#This Row],[CDP]],[1]!Corr_Contr_CDP[[#All],[CONTRATO-CDP]],[1]!Corr_Contr_CDP[[#All],[CRP]],_xlfn.XLOOKUP(Contrato[[#This Row],[CDP]],[1]!COMPROMISOS_2024[[#All],[disponibilidad]],[1]!COMPROMISOS_2024[[#All],[consecutivo]],"",0),0)</f>
        <v>9905</v>
      </c>
      <c r="U471" s="45" t="str" cm="1">
        <f t="array" ref="U471">+_xlfn.XLOOKUP(Contrato[[#This Row],[RCP]],[1]!COMPROMISOS_2024[[#All],[consecutivo]],[1]!COMPROMISOS_2024[[#All],[fecha_aprobacion]],"",0)</f>
        <v>2/10/2024 21:20</v>
      </c>
      <c r="V471" s="46">
        <f>SUMIF([1]!COMPROMISOS_2024[[#All],[consecutivo]],Contrato[[#This Row],[RCP]],[1]!COMPROMISOS_2024[[#All],[valor_total]])</f>
        <v>80000000</v>
      </c>
      <c r="W471" s="47">
        <v>45566</v>
      </c>
      <c r="X471" s="47">
        <v>45442</v>
      </c>
      <c r="Y471" s="48">
        <v>45447</v>
      </c>
      <c r="Z471" s="49">
        <v>45656</v>
      </c>
      <c r="AA471" s="223"/>
      <c r="AB471" s="91" t="s">
        <v>48</v>
      </c>
      <c r="AC471" s="30"/>
      <c r="AD471" s="103"/>
      <c r="AF471" s="55" t="str">
        <f>TEXT(LEFT(Contrato[[#This Row],[CONTRATO]],3),"0")</f>
        <v>364</v>
      </c>
      <c r="AG471" s="55" t="str">
        <f>IF(LEN(Contrato[[#This Row],[Contrato2]])=3,Contrato[[#This Row],[Contrato2]],TEXT(Contrato[[#This Row],[Contrato2]],"000"))</f>
        <v>364</v>
      </c>
      <c r="AH471" s="56">
        <f ca="1">IFERROR(_xlfn.DAYS(Contrato[[#This Row],[Fecha Proyectada liquidación]],TODAY())/30,"")</f>
        <v>2.1</v>
      </c>
      <c r="AI471" s="57">
        <f>+Contrato[[#This Row],[FECHA TERMINACIÓN ]]+120</f>
        <v>45776</v>
      </c>
      <c r="AK471" s="59" t="str">
        <f ca="1">IF(Contrato[[#This Row],[FECHA TERMINACIÓN ]]&lt;TODAY(), "Terminado",IF(ISNUMBER(Contrato[[#This Row],[Fecha Real de liquiidación ]]),"Liquidado",IF(Contrato[[#This Row],[FECHA TERMINACIÓN ]]&gt;=TODAY(),"En ejecución","")))</f>
        <v>Terminado</v>
      </c>
      <c r="AL471" s="60">
        <f>SUMIF([1]!COMPROMISOS_2024[[#All],[consecutivo]],Contrato[[#This Row],[RCP]],[1]!COMPROMISOS_2024[[#All],[Total pagado]])</f>
        <v>80000000</v>
      </c>
      <c r="AM471" s="61">
        <f>IFERROR(Contrato[[#This Row],[Pagos]]/Contrato[[#This Row],[VALOR CONTRATO]],0)</f>
        <v>1</v>
      </c>
      <c r="AN471" s="104">
        <f>+Contrato[[#This Row],[VALOR CONTRATO]]-Contrato[[#This Row],[Pagos]]</f>
        <v>0</v>
      </c>
      <c r="AO471" s="54" t="str" cm="1">
        <f t="array" ref="AO471">_xlfn.XLOOKUP(Contrato[[#This Row],[DOCUMENTO ]],[1]!PERSONAL_ACTIVO_2024[[#All],[Documento identidad]],[1]!PERSONAL_ACTIVO_2024[[#All],[Mail ]],0,0)</f>
        <v>hveleza@indeportesantioquia.gov.co</v>
      </c>
      <c r="AP471" s="54" t="str" cm="1">
        <f t="array" ref="AP471">_xlfn.XLOOKUP(Contrato[[#This Row],[DOCUMENTO]],[1]!PERSONAL_ACTIVO_2024[[#All],[Documento identidad]],[1]!PERSONAL_ACTIVO_2024[[#All],[Mail ]],0,0)</f>
        <v>ahiguitae@indeportesantioquia.gov.co</v>
      </c>
      <c r="AQ471" s="54" cm="1">
        <f t="array" ref="AQ471">IF(ISBLANK(Contrato[[#This Row],[DEPENDENCIA ]]),0,IFERROR(_xlfn.XLOOKUP(Contrato[[#This Row],[DEPENDENCIA ]],[1]!PERSONAL_ACTIVO_2024[[#All],[Dependencia]],[1]!PERSONAL_ACTIVO_2024[[#All],[Mail ]],0,0),0))</f>
        <v>0</v>
      </c>
    </row>
    <row r="472" spans="1:43" s="54" customFormat="1" ht="34.5" customHeight="1" x14ac:dyDescent="0.25">
      <c r="A472" s="27">
        <v>34</v>
      </c>
      <c r="B472" s="26">
        <v>365</v>
      </c>
      <c r="C472" s="28" t="s">
        <v>1339</v>
      </c>
      <c r="D472" s="81" t="s">
        <v>44</v>
      </c>
      <c r="E472" s="105" t="s">
        <v>1340</v>
      </c>
      <c r="F472" s="81" t="s">
        <v>46</v>
      </c>
      <c r="G472" s="92" t="s">
        <v>1341</v>
      </c>
      <c r="H472" s="93">
        <v>900453988</v>
      </c>
      <c r="I472" s="94" t="s">
        <v>48</v>
      </c>
      <c r="J472" s="266">
        <v>483583136</v>
      </c>
      <c r="K472" s="69" t="s">
        <v>48</v>
      </c>
      <c r="L472" s="96" t="s">
        <v>906</v>
      </c>
      <c r="M472" s="97" t="s">
        <v>52</v>
      </c>
      <c r="N472" s="98" cm="1">
        <f t="array" ref="N472">_xlfn.XLOOKUP(Contrato[[#This Row],[SUPERVISOR TITULAR]],[1]!PERSONAL_ACTIVO_2024[[#All],[Nombre completo]],[1]!PERSONAL_ACTIVO_2024[[#All],[Documento identidad]],"",0)</f>
        <v>43208997</v>
      </c>
      <c r="O472" s="97" t="s">
        <v>51</v>
      </c>
      <c r="P472" s="99" cm="1">
        <f t="array" ref="P472">_xlfn.XLOOKUP(Contrato[[#This Row],[SUPERVISOR SUPLENTE ]],[1]!PERSONAL_ACTIVO_2024[[#All],[Nombre completo]],[1]!PERSONAL_ACTIVO_2024[[#All],[Documento identidad]],"",0)</f>
        <v>98663915</v>
      </c>
      <c r="Q472" s="100">
        <v>304</v>
      </c>
      <c r="R472" s="42" t="str" cm="1">
        <f t="array" ref="R472">_xlfn.XLOOKUP(Contrato[[#This Row],[CDP]],[1]!DISPONIBILIDADES_2024[[#All],[consecutivo]],[1]!DISPONIBILIDADES_2024[[#All],[fecha_aprobacion]],"",0)</f>
        <v>11/03/2024 17:03</v>
      </c>
      <c r="S472" s="43">
        <f>SUMIF([1]!DISPONIBILIDADES_2024[[#All],[consecutivo]],Contrato[[#This Row],[CDP]],[1]!DISPONIBILIDADES_2024[[#All],[valor_total_rubro]])</f>
        <v>0</v>
      </c>
      <c r="T472" s="44" cm="1">
        <f t="array" ref="T472">_xlfn.XLOOKUP(Contrato[[#This Row],[CONTRATO]]&amp;Contrato[[#This Row],[CDP]],[1]!Corr_Contr_CDP[[#All],[CONTRATO-CDP]],[1]!Corr_Contr_CDP[[#All],[CRP]],_xlfn.XLOOKUP(Contrato[[#This Row],[CDP]],[1]!COMPROMISOS_2024[[#All],[disponibilidad]],[1]!COMPROMISOS_2024[[#All],[consecutivo]],"",0),0)</f>
        <v>4629</v>
      </c>
      <c r="U472" s="45" t="str" cm="1">
        <f t="array" ref="U472">+_xlfn.XLOOKUP(Contrato[[#This Row],[RCP]],[1]!COMPROMISOS_2024[[#All],[consecutivo]],[1]!COMPROMISOS_2024[[#All],[fecha_aprobacion]],"",0)</f>
        <v>30/05/2024 15:08</v>
      </c>
      <c r="V472" s="46">
        <f>SUMIF([1]!COMPROMISOS_2024[[#All],[consecutivo]],Contrato[[#This Row],[RCP]],[1]!COMPROMISOS_2024[[#All],[valor_total]])</f>
        <v>483583136</v>
      </c>
      <c r="W472" s="47">
        <v>45441</v>
      </c>
      <c r="X472" s="47">
        <v>45441</v>
      </c>
      <c r="Y472" s="48">
        <v>45444</v>
      </c>
      <c r="Z472" s="49">
        <v>45657</v>
      </c>
      <c r="AA472" s="123" t="s">
        <v>1342</v>
      </c>
      <c r="AB472" s="91" t="s">
        <v>1343</v>
      </c>
      <c r="AC472" s="91"/>
      <c r="AD472" s="103">
        <v>202000004472</v>
      </c>
      <c r="AE472" s="54" t="s">
        <v>75</v>
      </c>
      <c r="AF472" s="55" t="str">
        <f>TEXT(LEFT(Contrato[[#This Row],[CONTRATO]],3),"0")</f>
        <v>365</v>
      </c>
      <c r="AG472" s="55" t="str">
        <f>IF(LEN(Contrato[[#This Row],[Contrato2]])=3,Contrato[[#This Row],[Contrato2]],TEXT(Contrato[[#This Row],[Contrato2]],"000"))</f>
        <v>365</v>
      </c>
      <c r="AH472" s="56">
        <f ca="1">IFERROR(_xlfn.DAYS(Contrato[[#This Row],[Fecha Proyectada liquidación]],TODAY())/30,"")</f>
        <v>2.1333333333333333</v>
      </c>
      <c r="AI472" s="57">
        <f>+Contrato[[#This Row],[FECHA TERMINACIÓN ]]+120</f>
        <v>45777</v>
      </c>
      <c r="AK472" s="59" t="str">
        <f ca="1">IF(Contrato[[#This Row],[FECHA TERMINACIÓN ]]&lt;TODAY(), "Terminado",IF(ISNUMBER(Contrato[[#This Row],[Fecha Real de liquiidación ]]),"Liquidado",IF(Contrato[[#This Row],[FECHA TERMINACIÓN ]]&gt;=TODAY(),"En ejecución","")))</f>
        <v>Terminado</v>
      </c>
      <c r="AL472" s="60">
        <f>SUMIF([1]!COMPROMISOS_2024[[#All],[consecutivo]],Contrato[[#This Row],[RCP]],[1]!COMPROMISOS_2024[[#All],[Total pagado]])</f>
        <v>456361115</v>
      </c>
      <c r="AM472" s="61">
        <f>IFERROR(Contrato[[#This Row],[Pagos]]/Contrato[[#This Row],[VALOR CONTRATO]],0)</f>
        <v>0.9437076709804868</v>
      </c>
      <c r="AN472" s="104">
        <f>+Contrato[[#This Row],[VALOR CONTRATO]]-Contrato[[#This Row],[Pagos]]</f>
        <v>27222021</v>
      </c>
      <c r="AO472" s="54" t="str" cm="1">
        <f t="array" ref="AO472">_xlfn.XLOOKUP(Contrato[[#This Row],[DOCUMENTO ]],[1]!PERSONAL_ACTIVO_2024[[#All],[Documento identidad]],[1]!PERSONAL_ACTIVO_2024[[#All],[Mail ]],0,0)</f>
        <v>dcendoya@indeportesantioquia.gov.co</v>
      </c>
      <c r="AP472" s="54" t="str" cm="1">
        <f t="array" ref="AP472">_xlfn.XLOOKUP(Contrato[[#This Row],[DOCUMENTO]],[1]!PERSONAL_ACTIVO_2024[[#All],[Documento identidad]],[1]!PERSONAL_ACTIVO_2024[[#All],[Mail ]],0,0)</f>
        <v>fcardona@indeportesantioquia.gov.co</v>
      </c>
      <c r="AQ472" s="54" cm="1">
        <f t="array" ref="AQ472">IF(ISBLANK(Contrato[[#This Row],[DEPENDENCIA ]]),0,IFERROR(_xlfn.XLOOKUP(Contrato[[#This Row],[DEPENDENCIA ]],[1]!PERSONAL_ACTIVO_2024[[#All],[Dependencia]],[1]!PERSONAL_ACTIVO_2024[[#All],[Mail ]],0,0),0))</f>
        <v>0</v>
      </c>
    </row>
    <row r="473" spans="1:43" s="54" customFormat="1" ht="34.5" customHeight="1" x14ac:dyDescent="0.25">
      <c r="A473" s="27">
        <v>705</v>
      </c>
      <c r="B473" s="26">
        <v>366</v>
      </c>
      <c r="C473" s="28" t="s">
        <v>1344</v>
      </c>
      <c r="D473" s="81" t="s">
        <v>123</v>
      </c>
      <c r="E473" s="105" t="s">
        <v>111</v>
      </c>
      <c r="F473" s="81" t="s">
        <v>112</v>
      </c>
      <c r="G473" s="92" t="s">
        <v>1345</v>
      </c>
      <c r="H473" s="93">
        <v>890906312</v>
      </c>
      <c r="I473" s="94" t="s">
        <v>48</v>
      </c>
      <c r="J473" s="266">
        <v>300000000</v>
      </c>
      <c r="K473" s="69" t="s">
        <v>48</v>
      </c>
      <c r="L473" s="96" t="s">
        <v>1346</v>
      </c>
      <c r="M473" s="97" t="s">
        <v>125</v>
      </c>
      <c r="N473" s="98" t="str" cm="1">
        <f t="array" ref="N473">_xlfn.XLOOKUP(Contrato[[#This Row],[SUPERVISOR TITULAR]],[1]!PERSONAL_ACTIVO_2024[[#All],[Nombre completo]],[1]!PERSONAL_ACTIVO_2024[[#All],[Documento identidad]],"",0)</f>
        <v/>
      </c>
      <c r="O473" s="97" t="s">
        <v>306</v>
      </c>
      <c r="P473" s="99" cm="1">
        <f t="array" ref="P473">_xlfn.XLOOKUP(Contrato[[#This Row],[SUPERVISOR SUPLENTE ]],[1]!PERSONAL_ACTIVO_2024[[#All],[Nombre completo]],[1]!PERSONAL_ACTIVO_2024[[#All],[Documento identidad]],"",0)</f>
        <v>75075150</v>
      </c>
      <c r="Q473" s="100">
        <v>521</v>
      </c>
      <c r="R473" s="42" t="str" cm="1">
        <f t="array" ref="R473">_xlfn.XLOOKUP(Contrato[[#This Row],[CDP]],[1]!DISPONIBILIDADES_2024[[#All],[consecutivo]],[1]!DISPONIBILIDADES_2024[[#All],[fecha_aprobacion]],"",0)</f>
        <v>31/05/2024 15:47</v>
      </c>
      <c r="S473" s="43">
        <f>SUMIF([1]!DISPONIBILIDADES_2024[[#All],[consecutivo]],Contrato[[#This Row],[CDP]],[1]!DISPONIBILIDADES_2024[[#All],[valor_total_rubro]])</f>
        <v>0</v>
      </c>
      <c r="T473" s="44" cm="1">
        <f t="array" ref="T473">_xlfn.XLOOKUP(Contrato[[#This Row],[CONTRATO]]&amp;Contrato[[#This Row],[CDP]],[1]!Corr_Contr_CDP[[#All],[CONTRATO-CDP]],[1]!Corr_Contr_CDP[[#All],[CRP]],_xlfn.XLOOKUP(Contrato[[#This Row],[CDP]],[1]!COMPROMISOS_2024[[#All],[disponibilidad]],[1]!COMPROMISOS_2024[[#All],[consecutivo]],"",0),0)</f>
        <v>4639</v>
      </c>
      <c r="U473" s="45" t="str" cm="1">
        <f t="array" ref="U473">+_xlfn.XLOOKUP(Contrato[[#This Row],[RCP]],[1]!COMPROMISOS_2024[[#All],[consecutivo]],[1]!COMPROMISOS_2024[[#All],[fecha_aprobacion]],"",0)</f>
        <v>4/06/2024 17:21</v>
      </c>
      <c r="V473" s="46">
        <f>SUMIF([1]!COMPROMISOS_2024[[#All],[consecutivo]],Contrato[[#This Row],[RCP]],[1]!COMPROMISOS_2024[[#All],[valor_total]])</f>
        <v>300000000</v>
      </c>
      <c r="W473" s="47">
        <v>45447</v>
      </c>
      <c r="X473" s="47">
        <v>45447</v>
      </c>
      <c r="Y473" s="48">
        <v>45447</v>
      </c>
      <c r="Z473" s="49">
        <v>45656</v>
      </c>
      <c r="AA473" s="123" t="s">
        <v>1347</v>
      </c>
      <c r="AB473" s="91" t="s">
        <v>1348</v>
      </c>
      <c r="AC473" s="91"/>
      <c r="AD473" s="103">
        <v>202000004473</v>
      </c>
      <c r="AE473" s="54" t="s">
        <v>75</v>
      </c>
      <c r="AF473" s="55" t="str">
        <f>TEXT(LEFT(Contrato[[#This Row],[CONTRATO]],3),"0")</f>
        <v>366</v>
      </c>
      <c r="AG473" s="55" t="str">
        <f>IF(LEN(Contrato[[#This Row],[Contrato2]])=3,Contrato[[#This Row],[Contrato2]],TEXT(Contrato[[#This Row],[Contrato2]],"000"))</f>
        <v>366</v>
      </c>
      <c r="AH473" s="56">
        <f ca="1">IFERROR(_xlfn.DAYS(Contrato[[#This Row],[Fecha Proyectada liquidación]],TODAY())/30,"")</f>
        <v>2.1</v>
      </c>
      <c r="AI473" s="57">
        <f>+Contrato[[#This Row],[FECHA TERMINACIÓN ]]+120</f>
        <v>45776</v>
      </c>
      <c r="AK473" s="59" t="str">
        <f ca="1">IF(Contrato[[#This Row],[FECHA TERMINACIÓN ]]&lt;TODAY(), "Terminado",IF(ISNUMBER(Contrato[[#This Row],[Fecha Real de liquiidación ]]),"Liquidado",IF(Contrato[[#This Row],[FECHA TERMINACIÓN ]]&gt;=TODAY(),"En ejecución","")))</f>
        <v>Terminado</v>
      </c>
      <c r="AL473" s="60">
        <f>SUMIF([1]!COMPROMISOS_2024[[#All],[consecutivo]],Contrato[[#This Row],[RCP]],[1]!COMPROMISOS_2024[[#All],[Total pagado]])</f>
        <v>300000000</v>
      </c>
      <c r="AM473" s="61">
        <f>IFERROR(Contrato[[#This Row],[Pagos]]/Contrato[[#This Row],[VALOR CONTRATO]],0)</f>
        <v>1</v>
      </c>
      <c r="AN473" s="104">
        <f>+Contrato[[#This Row],[VALOR CONTRATO]]-Contrato[[#This Row],[Pagos]]</f>
        <v>0</v>
      </c>
      <c r="AO473" s="54" cm="1">
        <f t="array" ref="AO473">_xlfn.XLOOKUP(Contrato[[#This Row],[DOCUMENTO ]],[1]!PERSONAL_ACTIVO_2024[[#All],[Documento identidad]],[1]!PERSONAL_ACTIVO_2024[[#All],[Mail ]],0,0)</f>
        <v>0</v>
      </c>
      <c r="AP473" s="54" t="str" cm="1">
        <f t="array" ref="AP473">_xlfn.XLOOKUP(Contrato[[#This Row],[DOCUMENTO]],[1]!PERSONAL_ACTIVO_2024[[#All],[Documento identidad]],[1]!PERSONAL_ACTIVO_2024[[#All],[Mail ]],0,0)</f>
        <v>anavarro@indeportesantioquia.gov.co</v>
      </c>
      <c r="AQ473" s="54" cm="1">
        <f t="array" ref="AQ473">IF(ISBLANK(Contrato[[#This Row],[DEPENDENCIA ]]),0,IFERROR(_xlfn.XLOOKUP(Contrato[[#This Row],[DEPENDENCIA ]],[1]!PERSONAL_ACTIVO_2024[[#All],[Dependencia]],[1]!PERSONAL_ACTIVO_2024[[#All],[Mail ]],0,0),0))</f>
        <v>0</v>
      </c>
    </row>
    <row r="474" spans="1:43" s="54" customFormat="1" ht="34.5" customHeight="1" x14ac:dyDescent="0.25">
      <c r="A474" s="54">
        <v>1164</v>
      </c>
      <c r="B474" s="257">
        <v>366</v>
      </c>
      <c r="C474" s="28" t="s">
        <v>1349</v>
      </c>
      <c r="D474" s="81" t="s">
        <v>123</v>
      </c>
      <c r="E474" s="105" t="s">
        <v>117</v>
      </c>
      <c r="F474" s="81" t="s">
        <v>112</v>
      </c>
      <c r="G474" s="92" t="s">
        <v>1345</v>
      </c>
      <c r="H474" s="93">
        <v>890906312</v>
      </c>
      <c r="I474" s="94" t="s">
        <v>48</v>
      </c>
      <c r="J474" s="112">
        <v>100000000</v>
      </c>
      <c r="L474" s="113" t="s">
        <v>1277</v>
      </c>
      <c r="M474" s="97" t="s">
        <v>125</v>
      </c>
      <c r="N474" s="98" t="str" cm="1">
        <f t="array" ref="N474">_xlfn.XLOOKUP(Contrato[[#This Row],[SUPERVISOR TITULAR]],[1]!PERSONAL_ACTIVO_2024[[#All],[Nombre completo]],[1]!PERSONAL_ACTIVO_2024[[#All],[Documento identidad]],"",0)</f>
        <v/>
      </c>
      <c r="O474" s="97" t="s">
        <v>306</v>
      </c>
      <c r="P474" s="99" cm="1">
        <f t="array" ref="P474">_xlfn.XLOOKUP(Contrato[[#This Row],[SUPERVISOR SUPLENTE ]],[1]!PERSONAL_ACTIVO_2024[[#All],[Nombre completo]],[1]!PERSONAL_ACTIVO_2024[[#All],[Documento identidad]],"",0)</f>
        <v>75075150</v>
      </c>
      <c r="Q474" s="100">
        <v>1017</v>
      </c>
      <c r="R474" s="42" t="str" cm="1">
        <f t="array" ref="R474">_xlfn.XLOOKUP(Contrato[[#This Row],[CDP]],[1]!DISPONIBILIDADES_2024[[#All],[consecutivo]],[1]!DISPONIBILIDADES_2024[[#All],[fecha_aprobacion]],"",0)</f>
        <v>26/09/2024 13:13</v>
      </c>
      <c r="S474" s="43">
        <f>SUMIF([1]!DISPONIBILIDADES_2024[[#All],[consecutivo]],Contrato[[#This Row],[CDP]],[1]!DISPONIBILIDADES_2024[[#All],[valor_total_rubro]])</f>
        <v>0</v>
      </c>
      <c r="T474" s="44" cm="1">
        <f t="array" ref="T474">_xlfn.XLOOKUP(Contrato[[#This Row],[CONTRATO]]&amp;Contrato[[#This Row],[CDP]],[1]!Corr_Contr_CDP[[#All],[CONTRATO-CDP]],[1]!Corr_Contr_CDP[[#All],[CRP]],_xlfn.XLOOKUP(Contrato[[#This Row],[CDP]],[1]!COMPROMISOS_2024[[#All],[disponibilidad]],[1]!COMPROMISOS_2024[[#All],[consecutivo]],"",0),0)</f>
        <v>14698</v>
      </c>
      <c r="U474" s="45" t="str" cm="1">
        <f t="array" ref="U474">+_xlfn.XLOOKUP(Contrato[[#This Row],[RCP]],[1]!COMPROMISOS_2024[[#All],[consecutivo]],[1]!COMPROMISOS_2024[[#All],[fecha_aprobacion]],"",0)</f>
        <v>17/12/2024 7:48</v>
      </c>
      <c r="V474" s="46">
        <f>SUMIF([1]!COMPROMISOS_2024[[#All],[consecutivo]],Contrato[[#This Row],[RCP]],[1]!COMPROMISOS_2024[[#All],[valor_total]])</f>
        <v>100000000</v>
      </c>
      <c r="W474" s="75">
        <v>45642</v>
      </c>
      <c r="X474" s="47">
        <v>45644</v>
      </c>
      <c r="Y474" s="48">
        <v>45447</v>
      </c>
      <c r="Z474" s="49">
        <v>45656</v>
      </c>
      <c r="AA474" s="223"/>
      <c r="AB474" s="91" t="s">
        <v>48</v>
      </c>
      <c r="AC474" s="30"/>
      <c r="AD474" s="103"/>
      <c r="AF474" s="55" t="str">
        <f>TEXT(LEFT(Contrato[[#This Row],[CONTRATO]],3),"0")</f>
        <v>366</v>
      </c>
      <c r="AG474" s="55" t="str">
        <f>IF(LEN(Contrato[[#This Row],[Contrato2]])=3,Contrato[[#This Row],[Contrato2]],TEXT(Contrato[[#This Row],[Contrato2]],"000"))</f>
        <v>366</v>
      </c>
      <c r="AH474" s="56">
        <f ca="1">IFERROR(_xlfn.DAYS(Contrato[[#This Row],[Fecha Proyectada liquidación]],TODAY())/30,"")</f>
        <v>2.1</v>
      </c>
      <c r="AI474" s="57">
        <f>+Contrato[[#This Row],[FECHA TERMINACIÓN ]]+120</f>
        <v>45776</v>
      </c>
      <c r="AK474" s="59" t="str">
        <f ca="1">IF(Contrato[[#This Row],[FECHA TERMINACIÓN ]]&lt;TODAY(), "Terminado",IF(ISNUMBER(Contrato[[#This Row],[Fecha Real de liquiidación ]]),"Liquidado",IF(Contrato[[#This Row],[FECHA TERMINACIÓN ]]&gt;=TODAY(),"En ejecución","")))</f>
        <v>Terminado</v>
      </c>
      <c r="AL474" s="60">
        <f>SUMIF([1]!COMPROMISOS_2024[[#All],[consecutivo]],Contrato[[#This Row],[RCP]],[1]!COMPROMISOS_2024[[#All],[Total pagado]])</f>
        <v>100000000</v>
      </c>
      <c r="AM474" s="61">
        <f>IFERROR(Contrato[[#This Row],[Pagos]]/Contrato[[#This Row],[VALOR CONTRATO]],0)</f>
        <v>1</v>
      </c>
      <c r="AN474" s="104">
        <f>+Contrato[[#This Row],[VALOR CONTRATO]]-Contrato[[#This Row],[Pagos]]</f>
        <v>0</v>
      </c>
      <c r="AO474" s="54" cm="1">
        <f t="array" ref="AO474">_xlfn.XLOOKUP(Contrato[[#This Row],[DOCUMENTO ]],[1]!PERSONAL_ACTIVO_2024[[#All],[Documento identidad]],[1]!PERSONAL_ACTIVO_2024[[#All],[Mail ]],0,0)</f>
        <v>0</v>
      </c>
      <c r="AP474" s="54" t="str" cm="1">
        <f t="array" ref="AP474">_xlfn.XLOOKUP(Contrato[[#This Row],[DOCUMENTO]],[1]!PERSONAL_ACTIVO_2024[[#All],[Documento identidad]],[1]!PERSONAL_ACTIVO_2024[[#All],[Mail ]],0,0)</f>
        <v>anavarro@indeportesantioquia.gov.co</v>
      </c>
      <c r="AQ474" s="54" cm="1">
        <f t="array" ref="AQ474">IF(ISBLANK(Contrato[[#This Row],[DEPENDENCIA ]]),0,IFERROR(_xlfn.XLOOKUP(Contrato[[#This Row],[DEPENDENCIA ]],[1]!PERSONAL_ACTIVO_2024[[#All],[Dependencia]],[1]!PERSONAL_ACTIVO_2024[[#All],[Mail ]],0,0),0))</f>
        <v>0</v>
      </c>
    </row>
    <row r="475" spans="1:43" s="54" customFormat="1" ht="34.5" customHeight="1" x14ac:dyDescent="0.25">
      <c r="A475" s="27">
        <v>752</v>
      </c>
      <c r="B475" s="26">
        <v>367</v>
      </c>
      <c r="C475" s="28" t="s">
        <v>1350</v>
      </c>
      <c r="D475" s="81" t="s">
        <v>239</v>
      </c>
      <c r="E475" s="105" t="s">
        <v>111</v>
      </c>
      <c r="F475" s="81" t="s">
        <v>142</v>
      </c>
      <c r="G475" s="92" t="s">
        <v>1351</v>
      </c>
      <c r="H475" s="93">
        <v>1040181548</v>
      </c>
      <c r="I475" s="94">
        <v>7690469</v>
      </c>
      <c r="J475" s="266">
        <v>55669793</v>
      </c>
      <c r="K475" s="69" t="s">
        <v>1352</v>
      </c>
      <c r="L475" s="96" t="s">
        <v>109</v>
      </c>
      <c r="M475" s="97" t="s">
        <v>250</v>
      </c>
      <c r="N475" s="98" cm="1">
        <f t="array" ref="N475">_xlfn.XLOOKUP(Contrato[[#This Row],[SUPERVISOR TITULAR]],[1]!PERSONAL_ACTIVO_2024[[#All],[Nombre completo]],[1]!PERSONAL_ACTIVO_2024[[#All],[Documento identidad]],"",0)</f>
        <v>71174454</v>
      </c>
      <c r="O475" s="97" t="s">
        <v>661</v>
      </c>
      <c r="P475" s="99" cm="1">
        <f t="array" ref="P475">_xlfn.XLOOKUP(Contrato[[#This Row],[SUPERVISOR SUPLENTE ]],[1]!PERSONAL_ACTIVO_2024[[#All],[Nombre completo]],[1]!PERSONAL_ACTIVO_2024[[#All],[Documento identidad]],"",0)</f>
        <v>37003033</v>
      </c>
      <c r="Q475" s="100">
        <v>523</v>
      </c>
      <c r="R475" s="42" t="str" cm="1">
        <f t="array" ref="R475">_xlfn.XLOOKUP(Contrato[[#This Row],[CDP]],[1]!DISPONIBILIDADES_2024[[#All],[consecutivo]],[1]!DISPONIBILIDADES_2024[[#All],[fecha_aprobacion]],"",0)</f>
        <v>31/05/2024 16:18</v>
      </c>
      <c r="S475" s="43">
        <f>SUMIF([1]!DISPONIBILIDADES_2024[[#All],[consecutivo]],Contrato[[#This Row],[CDP]],[1]!DISPONIBILIDADES_2024[[#All],[valor_total_rubro]])</f>
        <v>0</v>
      </c>
      <c r="T475" s="44" cm="1">
        <f t="array" ref="T475">_xlfn.XLOOKUP(Contrato[[#This Row],[CONTRATO]]&amp;Contrato[[#This Row],[CDP]],[1]!Corr_Contr_CDP[[#All],[CONTRATO-CDP]],[1]!Corr_Contr_CDP[[#All],[CRP]],_xlfn.XLOOKUP(Contrato[[#This Row],[CDP]],[1]!COMPROMISOS_2024[[#All],[disponibilidad]],[1]!COMPROMISOS_2024[[#All],[consecutivo]],"",0),0)</f>
        <v>5845</v>
      </c>
      <c r="U475" s="45" t="str" cm="1">
        <f t="array" ref="U475">+_xlfn.XLOOKUP(Contrato[[#This Row],[RCP]],[1]!COMPROMISOS_2024[[#All],[consecutivo]],[1]!COMPROMISOS_2024[[#All],[fecha_aprobacion]],"",0)</f>
        <v>18/06/2024 14:55</v>
      </c>
      <c r="V475" s="46">
        <f>SUMIF([1]!COMPROMISOS_2024[[#All],[consecutivo]],Contrato[[#This Row],[RCP]],[1]!COMPROMISOS_2024[[#All],[valor_total]])</f>
        <v>55669793</v>
      </c>
      <c r="W475" s="47">
        <v>45461</v>
      </c>
      <c r="X475" s="47" t="s">
        <v>379</v>
      </c>
      <c r="Y475" s="48">
        <v>45461</v>
      </c>
      <c r="Z475" s="49">
        <v>45657</v>
      </c>
      <c r="AA475" s="123" t="s">
        <v>1353</v>
      </c>
      <c r="AB475" s="91" t="s">
        <v>1354</v>
      </c>
      <c r="AC475" s="91"/>
      <c r="AD475" s="103">
        <v>202000004474</v>
      </c>
      <c r="AE475" s="54" t="s">
        <v>75</v>
      </c>
      <c r="AF475" s="55" t="str">
        <f>TEXT(LEFT(Contrato[[#This Row],[CONTRATO]],3),"0")</f>
        <v>367</v>
      </c>
      <c r="AG475" s="55" t="str">
        <f>IF(LEN(Contrato[[#This Row],[Contrato2]])=3,Contrato[[#This Row],[Contrato2]],TEXT(Contrato[[#This Row],[Contrato2]],"000"))</f>
        <v>367</v>
      </c>
      <c r="AH475" s="56">
        <f ca="1">IFERROR(_xlfn.DAYS(Contrato[[#This Row],[Fecha Proyectada liquidación]],TODAY())/30,"")</f>
        <v>2.1333333333333333</v>
      </c>
      <c r="AI475" s="57">
        <f>+Contrato[[#This Row],[FECHA TERMINACIÓN ]]+120</f>
        <v>45777</v>
      </c>
      <c r="AK475" s="59" t="str">
        <f ca="1">IF(Contrato[[#This Row],[FECHA TERMINACIÓN ]]&lt;TODAY(), "Terminado",IF(ISNUMBER(Contrato[[#This Row],[Fecha Real de liquiidación ]]),"Liquidado",IF(Contrato[[#This Row],[FECHA TERMINACIÓN ]]&gt;=TODAY(),"En ejecución","")))</f>
        <v>Terminado</v>
      </c>
      <c r="AL475" s="60">
        <f>SUMIF([1]!COMPROMISOS_2024[[#All],[consecutivo]],Contrato[[#This Row],[RCP]],[1]!COMPROMISOS_2024[[#All],[Total pagado]])</f>
        <v>49475350</v>
      </c>
      <c r="AM475" s="61">
        <f>IFERROR(Contrato[[#This Row],[Pagos]]/Contrato[[#This Row],[VALOR CONTRATO]],0)</f>
        <v>0.88872883001379221</v>
      </c>
      <c r="AN475" s="104">
        <f>+Contrato[[#This Row],[VALOR CONTRATO]]-Contrato[[#This Row],[Pagos]]</f>
        <v>6194443</v>
      </c>
      <c r="AO475" s="54" t="str" cm="1">
        <f t="array" ref="AO475">_xlfn.XLOOKUP(Contrato[[#This Row],[DOCUMENTO ]],[1]!PERSONAL_ACTIVO_2024[[#All],[Documento identidad]],[1]!PERSONAL_ACTIVO_2024[[#All],[Mail ]],0,0)</f>
        <v>mmunozj@indeportesantioquia.gov.co</v>
      </c>
      <c r="AP475" s="54" t="str" cm="1">
        <f t="array" ref="AP475">_xlfn.XLOOKUP(Contrato[[#This Row],[DOCUMENTO]],[1]!PERSONAL_ACTIVO_2024[[#All],[Documento identidad]],[1]!PERSONAL_ACTIVO_2024[[#All],[Mail ]],0,0)</f>
        <v>egiraldo@indeportesantioquia.gov.co</v>
      </c>
      <c r="AQ475" s="54" t="str" cm="1">
        <f t="array" ref="AQ475">IF(ISBLANK(Contrato[[#This Row],[DEPENDENCIA ]]),0,IFERROR(_xlfn.XLOOKUP(Contrato[[#This Row],[DEPENDENCIA ]],[1]!PERSONAL_ACTIVO_2024[[#All],[Dependencia]],[1]!PERSONAL_ACTIVO_2024[[#All],[Mail ]],0,0),0))</f>
        <v>ocardona@indeportesantioquia.gov.co</v>
      </c>
    </row>
    <row r="476" spans="1:43" s="54" customFormat="1" ht="34.5" customHeight="1" x14ac:dyDescent="0.25">
      <c r="A476" s="27">
        <v>751</v>
      </c>
      <c r="B476" s="26">
        <v>368</v>
      </c>
      <c r="C476" s="28" t="s">
        <v>1140</v>
      </c>
      <c r="D476" s="81" t="s">
        <v>239</v>
      </c>
      <c r="E476" s="105" t="s">
        <v>111</v>
      </c>
      <c r="F476" s="81" t="s">
        <v>142</v>
      </c>
      <c r="G476" s="92" t="s">
        <v>240</v>
      </c>
      <c r="H476" s="93">
        <v>43182812</v>
      </c>
      <c r="I476" s="94">
        <v>6879081</v>
      </c>
      <c r="J476" s="95">
        <v>53860540</v>
      </c>
      <c r="K476" s="69" t="s">
        <v>1355</v>
      </c>
      <c r="L476" s="96" t="s">
        <v>109</v>
      </c>
      <c r="M476" s="97" t="s">
        <v>255</v>
      </c>
      <c r="N476" s="98" cm="1">
        <f t="array" ref="N476">_xlfn.XLOOKUP(Contrato[[#This Row],[SUPERVISOR TITULAR]],[1]!PERSONAL_ACTIVO_2024[[#All],[Nombre completo]],[1]!PERSONAL_ACTIVO_2024[[#All],[Documento identidad]],"",0)</f>
        <v>19424139</v>
      </c>
      <c r="O476" s="97" t="s">
        <v>241</v>
      </c>
      <c r="P476" s="99" t="str" cm="1">
        <f t="array" ref="P476">_xlfn.XLOOKUP(Contrato[[#This Row],[SUPERVISOR SUPLENTE ]],[1]!PERSONAL_ACTIVO_2024[[#All],[Nombre completo]],[1]!PERSONAL_ACTIVO_2024[[#All],[Documento identidad]],"",0)</f>
        <v/>
      </c>
      <c r="Q476" s="100">
        <v>522</v>
      </c>
      <c r="R476" s="42" t="str" cm="1">
        <f t="array" ref="R476">_xlfn.XLOOKUP(Contrato[[#This Row],[CDP]],[1]!DISPONIBILIDADES_2024[[#All],[consecutivo]],[1]!DISPONIBILIDADES_2024[[#All],[fecha_aprobacion]],"",0)</f>
        <v>31/05/2024 16:16</v>
      </c>
      <c r="S476" s="43">
        <f>SUMIF([1]!DISPONIBILIDADES_2024[[#All],[consecutivo]],Contrato[[#This Row],[CDP]],[1]!DISPONIBILIDADES_2024[[#All],[valor_total_rubro]])</f>
        <v>0</v>
      </c>
      <c r="T476" s="44" cm="1">
        <f t="array" ref="T476">_xlfn.XLOOKUP(Contrato[[#This Row],[CONTRATO]]&amp;Contrato[[#This Row],[CDP]],[1]!Corr_Contr_CDP[[#All],[CONTRATO-CDP]],[1]!Corr_Contr_CDP[[#All],[CRP]],_xlfn.XLOOKUP(Contrato[[#This Row],[CDP]],[1]!COMPROMISOS_2024[[#All],[disponibilidad]],[1]!COMPROMISOS_2024[[#All],[consecutivo]],"",0),0)</f>
        <v>5846</v>
      </c>
      <c r="U476" s="45" t="str" cm="1">
        <f t="array" ref="U476">+_xlfn.XLOOKUP(Contrato[[#This Row],[RCP]],[1]!COMPROMISOS_2024[[#All],[consecutivo]],[1]!COMPROMISOS_2024[[#All],[fecha_aprobacion]],"",0)</f>
        <v>18/06/2024 14:59</v>
      </c>
      <c r="V476" s="46">
        <f>SUMIF([1]!COMPROMISOS_2024[[#All],[consecutivo]],Contrato[[#This Row],[RCP]],[1]!COMPROMISOS_2024[[#All],[valor_total]])</f>
        <v>53860540</v>
      </c>
      <c r="W476" s="47">
        <v>45461</v>
      </c>
      <c r="X476" s="47" t="s">
        <v>379</v>
      </c>
      <c r="Y476" s="48">
        <v>45462</v>
      </c>
      <c r="Z476" s="49">
        <v>45657</v>
      </c>
      <c r="AA476" s="101" t="s">
        <v>1356</v>
      </c>
      <c r="AB476" s="91" t="s">
        <v>1354</v>
      </c>
      <c r="AC476" s="91"/>
      <c r="AD476" s="103">
        <v>202000004475</v>
      </c>
      <c r="AE476" s="54" t="s">
        <v>75</v>
      </c>
      <c r="AF476" s="55" t="str">
        <f>TEXT(LEFT(Contrato[[#This Row],[CONTRATO]],3),"0")</f>
        <v>368</v>
      </c>
      <c r="AG476" s="55" t="str">
        <f>IF(LEN(Contrato[[#This Row],[Contrato2]])=3,Contrato[[#This Row],[Contrato2]],TEXT(Contrato[[#This Row],[Contrato2]],"000"))</f>
        <v>368</v>
      </c>
      <c r="AH476" s="56">
        <f ca="1">IFERROR(_xlfn.DAYS(Contrato[[#This Row],[Fecha Proyectada liquidación]],TODAY())/30,"")</f>
        <v>2.1333333333333333</v>
      </c>
      <c r="AI476" s="57">
        <f>+Contrato[[#This Row],[FECHA TERMINACIÓN ]]+120</f>
        <v>45777</v>
      </c>
      <c r="AK476" s="59" t="str">
        <f ca="1">IF(Contrato[[#This Row],[FECHA TERMINACIÓN ]]&lt;TODAY(), "Terminado",IF(ISNUMBER(Contrato[[#This Row],[Fecha Real de liquiidación ]]),"Liquidado",IF(Contrato[[#This Row],[FECHA TERMINACIÓN ]]&gt;=TODAY(),"En ejecución","")))</f>
        <v>Terminado</v>
      </c>
      <c r="AL476" s="60">
        <f>SUMIF([1]!COMPROMISOS_2024[[#All],[consecutivo]],Contrato[[#This Row],[RCP]],[1]!COMPROMISOS_2024[[#All],[Total pagado]])</f>
        <v>51978042</v>
      </c>
      <c r="AM476" s="61">
        <f>IFERROR(Contrato[[#This Row],[Pagos]]/Contrato[[#This Row],[VALOR CONTRATO]],0)</f>
        <v>0.96504866085635232</v>
      </c>
      <c r="AN476" s="104">
        <f>+Contrato[[#This Row],[VALOR CONTRATO]]-Contrato[[#This Row],[Pagos]]</f>
        <v>1882498</v>
      </c>
      <c r="AO476" s="54" t="str" cm="1">
        <f t="array" ref="AO476">_xlfn.XLOOKUP(Contrato[[#This Row],[DOCUMENTO ]],[1]!PERSONAL_ACTIVO_2024[[#All],[Documento identidad]],[1]!PERSONAL_ACTIVO_2024[[#All],[Mail ]],0,0)</f>
        <v>lnoguera@indeportesantioquia.gov.co</v>
      </c>
      <c r="AP476" s="54" cm="1">
        <f t="array" ref="AP476">_xlfn.XLOOKUP(Contrato[[#This Row],[DOCUMENTO]],[1]!PERSONAL_ACTIVO_2024[[#All],[Documento identidad]],[1]!PERSONAL_ACTIVO_2024[[#All],[Mail ]],0,0)</f>
        <v>0</v>
      </c>
      <c r="AQ476" s="54" t="str" cm="1">
        <f t="array" ref="AQ476">IF(ISBLANK(Contrato[[#This Row],[DEPENDENCIA ]]),0,IFERROR(_xlfn.XLOOKUP(Contrato[[#This Row],[DEPENDENCIA ]],[1]!PERSONAL_ACTIVO_2024[[#All],[Dependencia]],[1]!PERSONAL_ACTIVO_2024[[#All],[Mail ]],0,0),0))</f>
        <v>ocardona@indeportesantioquia.gov.co</v>
      </c>
    </row>
    <row r="477" spans="1:43" s="54" customFormat="1" ht="34.5" customHeight="1" x14ac:dyDescent="0.25">
      <c r="A477" s="27">
        <v>753</v>
      </c>
      <c r="B477" s="26">
        <v>369</v>
      </c>
      <c r="C477" s="28" t="s">
        <v>1140</v>
      </c>
      <c r="D477" s="81" t="s">
        <v>239</v>
      </c>
      <c r="E477" s="105" t="s">
        <v>111</v>
      </c>
      <c r="F477" s="81" t="s">
        <v>142</v>
      </c>
      <c r="G477" s="92" t="s">
        <v>254</v>
      </c>
      <c r="H477" s="93">
        <v>15534920</v>
      </c>
      <c r="I477" s="94">
        <v>6879081</v>
      </c>
      <c r="J477" s="266">
        <v>53860540</v>
      </c>
      <c r="K477" s="69" t="s">
        <v>1355</v>
      </c>
      <c r="L477" s="96" t="s">
        <v>109</v>
      </c>
      <c r="M477" s="97" t="s">
        <v>255</v>
      </c>
      <c r="N477" s="98" cm="1">
        <f t="array" ref="N477">_xlfn.XLOOKUP(Contrato[[#This Row],[SUPERVISOR TITULAR]],[1]!PERSONAL_ACTIVO_2024[[#All],[Nombre completo]],[1]!PERSONAL_ACTIVO_2024[[#All],[Documento identidad]],"",0)</f>
        <v>19424139</v>
      </c>
      <c r="O477" s="97" t="s">
        <v>241</v>
      </c>
      <c r="P477" s="99" t="str" cm="1">
        <f t="array" ref="P477">_xlfn.XLOOKUP(Contrato[[#This Row],[SUPERVISOR SUPLENTE ]],[1]!PERSONAL_ACTIVO_2024[[#All],[Nombre completo]],[1]!PERSONAL_ACTIVO_2024[[#All],[Documento identidad]],"",0)</f>
        <v/>
      </c>
      <c r="Q477" s="100">
        <v>524</v>
      </c>
      <c r="R477" s="42" t="str" cm="1">
        <f t="array" ref="R477">_xlfn.XLOOKUP(Contrato[[#This Row],[CDP]],[1]!DISPONIBILIDADES_2024[[#All],[consecutivo]],[1]!DISPONIBILIDADES_2024[[#All],[fecha_aprobacion]],"",0)</f>
        <v>31/05/2024 16:21</v>
      </c>
      <c r="S477" s="43">
        <f>SUMIF([1]!DISPONIBILIDADES_2024[[#All],[consecutivo]],Contrato[[#This Row],[CDP]],[1]!DISPONIBILIDADES_2024[[#All],[valor_total_rubro]])</f>
        <v>0</v>
      </c>
      <c r="T477" s="44" cm="1">
        <f t="array" ref="T477">_xlfn.XLOOKUP(Contrato[[#This Row],[CONTRATO]]&amp;Contrato[[#This Row],[CDP]],[1]!Corr_Contr_CDP[[#All],[CONTRATO-CDP]],[1]!Corr_Contr_CDP[[#All],[CRP]],_xlfn.XLOOKUP(Contrato[[#This Row],[CDP]],[1]!COMPROMISOS_2024[[#All],[disponibilidad]],[1]!COMPROMISOS_2024[[#All],[consecutivo]],"",0),0)</f>
        <v>5837</v>
      </c>
      <c r="U477" s="45" t="str" cm="1">
        <f t="array" ref="U477">+_xlfn.XLOOKUP(Contrato[[#This Row],[RCP]],[1]!COMPROMISOS_2024[[#All],[consecutivo]],[1]!COMPROMISOS_2024[[#All],[fecha_aprobacion]],"",0)</f>
        <v>18/06/2024 14:09</v>
      </c>
      <c r="V477" s="46">
        <f>SUMIF([1]!COMPROMISOS_2024[[#All],[consecutivo]],Contrato[[#This Row],[RCP]],[1]!COMPROMISOS_2024[[#All],[valor_total]])</f>
        <v>53860540</v>
      </c>
      <c r="W477" s="47">
        <v>45460</v>
      </c>
      <c r="X477" s="47" t="s">
        <v>379</v>
      </c>
      <c r="Y477" s="48">
        <v>45461</v>
      </c>
      <c r="Z477" s="49">
        <v>45657</v>
      </c>
      <c r="AA477" s="101" t="s">
        <v>1357</v>
      </c>
      <c r="AB477" s="91" t="s">
        <v>1354</v>
      </c>
      <c r="AC477" s="91"/>
      <c r="AD477" s="103">
        <v>202000004476</v>
      </c>
      <c r="AE477" s="54" t="s">
        <v>75</v>
      </c>
      <c r="AF477" s="55" t="str">
        <f>TEXT(LEFT(Contrato[[#This Row],[CONTRATO]],3),"0")</f>
        <v>369</v>
      </c>
      <c r="AG477" s="55" t="str">
        <f>IF(LEN(Contrato[[#This Row],[Contrato2]])=3,Contrato[[#This Row],[Contrato2]],TEXT(Contrato[[#This Row],[Contrato2]],"000"))</f>
        <v>369</v>
      </c>
      <c r="AH477" s="56">
        <f ca="1">IFERROR(_xlfn.DAYS(Contrato[[#This Row],[Fecha Proyectada liquidación]],TODAY())/30,"")</f>
        <v>2.1333333333333333</v>
      </c>
      <c r="AI477" s="57">
        <f>+Contrato[[#This Row],[FECHA TERMINACIÓN ]]+120</f>
        <v>45777</v>
      </c>
      <c r="AK477" s="59" t="str">
        <f ca="1">IF(Contrato[[#This Row],[FECHA TERMINACIÓN ]]&lt;TODAY(), "Terminado",IF(ISNUMBER(Contrato[[#This Row],[Fecha Real de liquiidación ]]),"Liquidado",IF(Contrato[[#This Row],[FECHA TERMINACIÓN ]]&gt;=TODAY(),"En ejecución","")))</f>
        <v>Terminado</v>
      </c>
      <c r="AL477" s="60">
        <f>SUMIF([1]!COMPROMISOS_2024[[#All],[consecutivo]],Contrato[[#This Row],[RCP]],[1]!COMPROMISOS_2024[[#All],[Total pagado]])</f>
        <v>52290151</v>
      </c>
      <c r="AM477" s="61">
        <f>IFERROR(Contrato[[#This Row],[Pagos]]/Contrato[[#This Row],[VALOR CONTRATO]],0)</f>
        <v>0.97084342266156265</v>
      </c>
      <c r="AN477" s="104">
        <f>+Contrato[[#This Row],[VALOR CONTRATO]]-Contrato[[#This Row],[Pagos]]</f>
        <v>1570389</v>
      </c>
      <c r="AO477" s="54" t="str" cm="1">
        <f t="array" ref="AO477">_xlfn.XLOOKUP(Contrato[[#This Row],[DOCUMENTO ]],[1]!PERSONAL_ACTIVO_2024[[#All],[Documento identidad]],[1]!PERSONAL_ACTIVO_2024[[#All],[Mail ]],0,0)</f>
        <v>lnoguera@indeportesantioquia.gov.co</v>
      </c>
      <c r="AP477" s="54" cm="1">
        <f t="array" ref="AP477">_xlfn.XLOOKUP(Contrato[[#This Row],[DOCUMENTO]],[1]!PERSONAL_ACTIVO_2024[[#All],[Documento identidad]],[1]!PERSONAL_ACTIVO_2024[[#All],[Mail ]],0,0)</f>
        <v>0</v>
      </c>
      <c r="AQ477" s="54" t="str" cm="1">
        <f t="array" ref="AQ477">IF(ISBLANK(Contrato[[#This Row],[DEPENDENCIA ]]),0,IFERROR(_xlfn.XLOOKUP(Contrato[[#This Row],[DEPENDENCIA ]],[1]!PERSONAL_ACTIVO_2024[[#All],[Dependencia]],[1]!PERSONAL_ACTIVO_2024[[#All],[Mail ]],0,0),0))</f>
        <v>ocardona@indeportesantioquia.gov.co</v>
      </c>
    </row>
    <row r="478" spans="1:43" s="54" customFormat="1" ht="34.5" customHeight="1" x14ac:dyDescent="0.25">
      <c r="A478" s="27">
        <v>735</v>
      </c>
      <c r="B478" s="26">
        <v>370</v>
      </c>
      <c r="C478" s="28" t="s">
        <v>1358</v>
      </c>
      <c r="D478" s="81" t="s">
        <v>123</v>
      </c>
      <c r="E478" s="105" t="s">
        <v>111</v>
      </c>
      <c r="F478" s="81" t="s">
        <v>142</v>
      </c>
      <c r="G478" s="92" t="s">
        <v>453</v>
      </c>
      <c r="H478" s="93">
        <v>700269733</v>
      </c>
      <c r="I478" s="94">
        <v>7908765</v>
      </c>
      <c r="J478" s="266">
        <v>48507092</v>
      </c>
      <c r="K478" s="69" t="s">
        <v>48</v>
      </c>
      <c r="L478" s="96" t="s">
        <v>109</v>
      </c>
      <c r="M478" s="97" t="s">
        <v>218</v>
      </c>
      <c r="N478" s="98" cm="1">
        <f t="array" ref="N478">_xlfn.XLOOKUP(Contrato[[#This Row],[SUPERVISOR TITULAR]],[1]!PERSONAL_ACTIVO_2024[[#All],[Nombre completo]],[1]!PERSONAL_ACTIVO_2024[[#All],[Documento identidad]],"",0)</f>
        <v>98556206</v>
      </c>
      <c r="O478" s="97" t="s">
        <v>222</v>
      </c>
      <c r="P478" s="99" cm="1">
        <f t="array" ref="P478">_xlfn.XLOOKUP(Contrato[[#This Row],[SUPERVISOR SUPLENTE ]],[1]!PERSONAL_ACTIVO_2024[[#All],[Nombre completo]],[1]!PERSONAL_ACTIVO_2024[[#All],[Documento identidad]],"",0)</f>
        <v>10267189</v>
      </c>
      <c r="Q478" s="100">
        <v>540</v>
      </c>
      <c r="R478" s="42" t="str" cm="1">
        <f t="array" ref="R478">_xlfn.XLOOKUP(Contrato[[#This Row],[CDP]],[1]!DISPONIBILIDADES_2024[[#All],[consecutivo]],[1]!DISPONIBILIDADES_2024[[#All],[fecha_aprobacion]],"",0)</f>
        <v>6/06/2024 17:31</v>
      </c>
      <c r="S478" s="43">
        <f>SUMIF([1]!DISPONIBILIDADES_2024[[#All],[consecutivo]],Contrato[[#This Row],[CDP]],[1]!DISPONIBILIDADES_2024[[#All],[valor_total_rubro]])</f>
        <v>0</v>
      </c>
      <c r="T478" s="44" cm="1">
        <f t="array" ref="T478">_xlfn.XLOOKUP(Contrato[[#This Row],[CONTRATO]]&amp;Contrato[[#This Row],[CDP]],[1]!Corr_Contr_CDP[[#All],[CONTRATO-CDP]],[1]!Corr_Contr_CDP[[#All],[CRP]],_xlfn.XLOOKUP(Contrato[[#This Row],[CDP]],[1]!COMPROMISOS_2024[[#All],[disponibilidad]],[1]!COMPROMISOS_2024[[#All],[consecutivo]],"",0),0)</f>
        <v>5586</v>
      </c>
      <c r="U478" s="45" t="str" cm="1">
        <f t="array" ref="U478">+_xlfn.XLOOKUP(Contrato[[#This Row],[RCP]],[1]!COMPROMISOS_2024[[#All],[consecutivo]],[1]!COMPROMISOS_2024[[#All],[fecha_aprobacion]],"",0)</f>
        <v>17/06/2024 14:20</v>
      </c>
      <c r="V478" s="46">
        <f>SUMIF([1]!COMPROMISOS_2024[[#All],[consecutivo]],Contrato[[#This Row],[RCP]],[1]!COMPROMISOS_2024[[#All],[valor_total]])</f>
        <v>48507092</v>
      </c>
      <c r="W478" s="47">
        <v>45460</v>
      </c>
      <c r="X478" s="47" t="s">
        <v>379</v>
      </c>
      <c r="Y478" s="48">
        <v>45461</v>
      </c>
      <c r="Z478" s="49">
        <v>45643</v>
      </c>
      <c r="AA478" s="128" t="s">
        <v>1359</v>
      </c>
      <c r="AB478" s="91" t="s">
        <v>1360</v>
      </c>
      <c r="AC478" s="91"/>
      <c r="AD478" s="103">
        <v>202000004477</v>
      </c>
      <c r="AE478" s="54" t="s">
        <v>75</v>
      </c>
      <c r="AF478" s="55" t="str">
        <f>TEXT(LEFT(Contrato[[#This Row],[CONTRATO]],3),"0")</f>
        <v>370</v>
      </c>
      <c r="AG478" s="55" t="str">
        <f>IF(LEN(Contrato[[#This Row],[Contrato2]])=3,Contrato[[#This Row],[Contrato2]],TEXT(Contrato[[#This Row],[Contrato2]],"000"))</f>
        <v>370</v>
      </c>
      <c r="AH478" s="56">
        <f ca="1">IFERROR(_xlfn.DAYS(Contrato[[#This Row],[Fecha Proyectada liquidación]],TODAY())/30,"")</f>
        <v>1.6666666666666667</v>
      </c>
      <c r="AI478" s="57">
        <f>+Contrato[[#This Row],[FECHA TERMINACIÓN ]]+120</f>
        <v>45763</v>
      </c>
      <c r="AK478" s="59" t="str">
        <f ca="1">IF(Contrato[[#This Row],[FECHA TERMINACIÓN ]]&lt;TODAY(), "Terminado",IF(ISNUMBER(Contrato[[#This Row],[Fecha Real de liquiidación ]]),"Liquidado",IF(Contrato[[#This Row],[FECHA TERMINACIÓN ]]&gt;=TODAY(),"En ejecución","")))</f>
        <v>Terminado</v>
      </c>
      <c r="AL478" s="60">
        <f>SUMIF([1]!COMPROMISOS_2024[[#All],[consecutivo]],Contrato[[#This Row],[RCP]],[1]!COMPROMISOS_2024[[#All],[Total pagado]])</f>
        <v>47452590</v>
      </c>
      <c r="AM478" s="61">
        <f>IFERROR(Contrato[[#This Row],[Pagos]]/Contrato[[#This Row],[VALOR CONTRATO]],0)</f>
        <v>0.97826086956521741</v>
      </c>
      <c r="AN478" s="104">
        <f>+Contrato[[#This Row],[VALOR CONTRATO]]-Contrato[[#This Row],[Pagos]]</f>
        <v>1054502</v>
      </c>
      <c r="AO478" s="54" t="str" cm="1">
        <f t="array" ref="AO478">_xlfn.XLOOKUP(Contrato[[#This Row],[DOCUMENTO ]],[1]!PERSONAL_ACTIVO_2024[[#All],[Documento identidad]],[1]!PERSONAL_ACTIVO_2024[[#All],[Mail ]],0,0)</f>
        <v>ahiguitae@indeportesantioquia.gov.co</v>
      </c>
      <c r="AP478" s="54" t="str" cm="1">
        <f t="array" ref="AP478">_xlfn.XLOOKUP(Contrato[[#This Row],[DOCUMENTO]],[1]!PERSONAL_ACTIVO_2024[[#All],[Documento identidad]],[1]!PERSONAL_ACTIVO_2024[[#All],[Mail ]],0,0)</f>
        <v>hveleza@indeportesantioquia.gov.co</v>
      </c>
      <c r="AQ478" s="54" cm="1">
        <f t="array" ref="AQ478">IF(ISBLANK(Contrato[[#This Row],[DEPENDENCIA ]]),0,IFERROR(_xlfn.XLOOKUP(Contrato[[#This Row],[DEPENDENCIA ]],[1]!PERSONAL_ACTIVO_2024[[#All],[Dependencia]],[1]!PERSONAL_ACTIVO_2024[[#All],[Mail ]],0,0),0))</f>
        <v>0</v>
      </c>
    </row>
    <row r="479" spans="1:43" s="54" customFormat="1" ht="34.5" customHeight="1" x14ac:dyDescent="0.25">
      <c r="A479" s="27">
        <v>57</v>
      </c>
      <c r="B479" s="26">
        <v>371</v>
      </c>
      <c r="C479" s="28" t="s">
        <v>1361</v>
      </c>
      <c r="D479" s="81" t="s">
        <v>184</v>
      </c>
      <c r="E479" s="105" t="s">
        <v>1058</v>
      </c>
      <c r="F479" s="81" t="s">
        <v>46</v>
      </c>
      <c r="G479" s="92" t="s">
        <v>1362</v>
      </c>
      <c r="H479" s="93">
        <v>900306068</v>
      </c>
      <c r="I479" s="94" t="s">
        <v>48</v>
      </c>
      <c r="J479" s="266">
        <v>29700000</v>
      </c>
      <c r="K479" s="69" t="s">
        <v>48</v>
      </c>
      <c r="L479" s="96" t="s">
        <v>703</v>
      </c>
      <c r="M479" s="97" t="s">
        <v>187</v>
      </c>
      <c r="N479" s="98" t="str" cm="1">
        <f t="array" ref="N479">_xlfn.XLOOKUP(Contrato[[#This Row],[SUPERVISOR TITULAR]],[1]!PERSONAL_ACTIVO_2024[[#All],[Nombre completo]],[1]!PERSONAL_ACTIVO_2024[[#All],[Documento identidad]],"",0)</f>
        <v/>
      </c>
      <c r="O479" s="97" t="s">
        <v>188</v>
      </c>
      <c r="P479" s="99" t="str" cm="1">
        <f t="array" ref="P479">_xlfn.XLOOKUP(Contrato[[#This Row],[SUPERVISOR SUPLENTE ]],[1]!PERSONAL_ACTIVO_2024[[#All],[Nombre completo]],[1]!PERSONAL_ACTIVO_2024[[#All],[Documento identidad]],"",0)</f>
        <v/>
      </c>
      <c r="Q479" s="100">
        <v>503</v>
      </c>
      <c r="R479" s="42" t="str" cm="1">
        <f t="array" ref="R479">_xlfn.XLOOKUP(Contrato[[#This Row],[CDP]],[1]!DISPONIBILIDADES_2024[[#All],[consecutivo]],[1]!DISPONIBILIDADES_2024[[#All],[fecha_aprobacion]],"",0)</f>
        <v>17/05/2024 10:42</v>
      </c>
      <c r="S479" s="43">
        <f>SUMIF([1]!DISPONIBILIDADES_2024[[#All],[consecutivo]],Contrato[[#This Row],[CDP]],[1]!DISPONIBILIDADES_2024[[#All],[valor_total_rubro]])</f>
        <v>0</v>
      </c>
      <c r="T479" s="44" cm="1">
        <f t="array" ref="T479">_xlfn.XLOOKUP(Contrato[[#This Row],[CONTRATO]]&amp;Contrato[[#This Row],[CDP]],[1]!Corr_Contr_CDP[[#All],[CONTRATO-CDP]],[1]!Corr_Contr_CDP[[#All],[CRP]],_xlfn.XLOOKUP(Contrato[[#This Row],[CDP]],[1]!COMPROMISOS_2024[[#All],[disponibilidad]],[1]!COMPROMISOS_2024[[#All],[consecutivo]],"",0),0)</f>
        <v>5590</v>
      </c>
      <c r="U479" s="45" t="str" cm="1">
        <f t="array" ref="U479">+_xlfn.XLOOKUP(Contrato[[#This Row],[RCP]],[1]!COMPROMISOS_2024[[#All],[consecutivo]],[1]!COMPROMISOS_2024[[#All],[fecha_aprobacion]],"",0)</f>
        <v>17/06/2024 22:04</v>
      </c>
      <c r="V479" s="46">
        <f>SUMIF([1]!COMPROMISOS_2024[[#All],[consecutivo]],Contrato[[#This Row],[RCP]],[1]!COMPROMISOS_2024[[#All],[valor_total]])</f>
        <v>29700000</v>
      </c>
      <c r="W479" s="47">
        <v>45455</v>
      </c>
      <c r="X479" s="47">
        <v>45457</v>
      </c>
      <c r="Y479" s="48">
        <v>45460</v>
      </c>
      <c r="Z479" s="49">
        <v>45643</v>
      </c>
      <c r="AA479" s="101" t="s">
        <v>1363</v>
      </c>
      <c r="AB479" s="91" t="s">
        <v>293</v>
      </c>
      <c r="AC479" s="91"/>
      <c r="AD479" s="103">
        <v>202000004478</v>
      </c>
      <c r="AE479" s="54" t="s">
        <v>75</v>
      </c>
      <c r="AF479" s="55" t="str">
        <f>TEXT(LEFT(Contrato[[#This Row],[CONTRATO]],3),"0")</f>
        <v>371</v>
      </c>
      <c r="AG479" s="55" t="str">
        <f>IF(LEN(Contrato[[#This Row],[Contrato2]])=3,Contrato[[#This Row],[Contrato2]],TEXT(Contrato[[#This Row],[Contrato2]],"000"))</f>
        <v>371</v>
      </c>
      <c r="AH479" s="56">
        <f ca="1">IFERROR(_xlfn.DAYS(Contrato[[#This Row],[Fecha Proyectada liquidación]],TODAY())/30,"")</f>
        <v>1.6666666666666667</v>
      </c>
      <c r="AI479" s="57">
        <f>+Contrato[[#This Row],[FECHA TERMINACIÓN ]]+120</f>
        <v>45763</v>
      </c>
      <c r="AK479" s="59" t="str">
        <f ca="1">IF(Contrato[[#This Row],[FECHA TERMINACIÓN ]]&lt;TODAY(), "Terminado",IF(ISNUMBER(Contrato[[#This Row],[Fecha Real de liquiidación ]]),"Liquidado",IF(Contrato[[#This Row],[FECHA TERMINACIÓN ]]&gt;=TODAY(),"En ejecución","")))</f>
        <v>Terminado</v>
      </c>
      <c r="AL479" s="60">
        <f>SUMIF([1]!COMPROMISOS_2024[[#All],[consecutivo]],Contrato[[#This Row],[RCP]],[1]!COMPROMISOS_2024[[#All],[Total pagado]])</f>
        <v>29700000</v>
      </c>
      <c r="AM479" s="61">
        <f>IFERROR(Contrato[[#This Row],[Pagos]]/Contrato[[#This Row],[VALOR CONTRATO]],0)</f>
        <v>1</v>
      </c>
      <c r="AN479" s="104">
        <f>+Contrato[[#This Row],[VALOR CONTRATO]]-Contrato[[#This Row],[Pagos]]</f>
        <v>0</v>
      </c>
      <c r="AO479" s="54" cm="1">
        <f t="array" ref="AO479">_xlfn.XLOOKUP(Contrato[[#This Row],[DOCUMENTO ]],[1]!PERSONAL_ACTIVO_2024[[#All],[Documento identidad]],[1]!PERSONAL_ACTIVO_2024[[#All],[Mail ]],0,0)</f>
        <v>0</v>
      </c>
      <c r="AP479" s="54" cm="1">
        <f t="array" ref="AP479">_xlfn.XLOOKUP(Contrato[[#This Row],[DOCUMENTO]],[1]!PERSONAL_ACTIVO_2024[[#All],[Documento identidad]],[1]!PERSONAL_ACTIVO_2024[[#All],[Mail ]],0,0)</f>
        <v>0</v>
      </c>
      <c r="AQ479" s="54" t="str" cm="1">
        <f t="array" ref="AQ479">IF(ISBLANK(Contrato[[#This Row],[DEPENDENCIA ]]),0,IFERROR(_xlfn.XLOOKUP(Contrato[[#This Row],[DEPENDENCIA ]],[1]!PERSONAL_ACTIVO_2024[[#All],[Dependencia]],[1]!PERSONAL_ACTIVO_2024[[#All],[Mail ]],0,0),0))</f>
        <v>jbermudez@indeportesantioquia.gov.co</v>
      </c>
    </row>
    <row r="480" spans="1:43" s="54" customFormat="1" ht="34.5" customHeight="1" x14ac:dyDescent="0.25">
      <c r="A480" s="27">
        <v>690</v>
      </c>
      <c r="B480" s="26">
        <v>372</v>
      </c>
      <c r="C480" s="28" t="s">
        <v>1364</v>
      </c>
      <c r="D480" s="81" t="s">
        <v>132</v>
      </c>
      <c r="E480" s="105" t="s">
        <v>111</v>
      </c>
      <c r="F480" s="81" t="s">
        <v>112</v>
      </c>
      <c r="G480" s="92" t="s">
        <v>1365</v>
      </c>
      <c r="H480" s="93">
        <v>890984376</v>
      </c>
      <c r="I480" s="94" t="s">
        <v>48</v>
      </c>
      <c r="J480" s="266">
        <v>371254394</v>
      </c>
      <c r="K480" s="69" t="s">
        <v>48</v>
      </c>
      <c r="L480" s="96" t="s">
        <v>115</v>
      </c>
      <c r="M480" s="97" t="s">
        <v>1366</v>
      </c>
      <c r="N480" s="98" cm="1">
        <f t="array" ref="N480">_xlfn.XLOOKUP(Contrato[[#This Row],[SUPERVISOR TITULAR]],[1]!PERSONAL_ACTIVO_2024[[#All],[Nombre completo]],[1]!PERSONAL_ACTIVO_2024[[#All],[Documento identidad]],"",0)</f>
        <v>71612522</v>
      </c>
      <c r="O480" s="97" t="s">
        <v>621</v>
      </c>
      <c r="P480" s="99" cm="1">
        <f t="array" ref="P480">_xlfn.XLOOKUP(Contrato[[#This Row],[SUPERVISOR SUPLENTE ]],[1]!PERSONAL_ACTIVO_2024[[#All],[Nombre completo]],[1]!PERSONAL_ACTIVO_2024[[#All],[Documento identidad]],"",0)</f>
        <v>21490893</v>
      </c>
      <c r="Q480" s="100">
        <v>510</v>
      </c>
      <c r="R480" s="42" t="str" cm="1">
        <f t="array" ref="R480">_xlfn.XLOOKUP(Contrato[[#This Row],[CDP]],[1]!DISPONIBILIDADES_2024[[#All],[consecutivo]],[1]!DISPONIBILIDADES_2024[[#All],[fecha_aprobacion]],"",0)</f>
        <v>22/05/2024 14:53</v>
      </c>
      <c r="S480" s="43">
        <f>SUMIF([1]!DISPONIBILIDADES_2024[[#All],[consecutivo]],Contrato[[#This Row],[CDP]],[1]!DISPONIBILIDADES_2024[[#All],[valor_total_rubro]])</f>
        <v>0</v>
      </c>
      <c r="T480" s="44" cm="1">
        <f t="array" ref="T480">_xlfn.XLOOKUP(Contrato[[#This Row],[CONTRATO]]&amp;Contrato[[#This Row],[CDP]],[1]!Corr_Contr_CDP[[#All],[CONTRATO-CDP]],[1]!Corr_Contr_CDP[[#All],[CRP]],_xlfn.XLOOKUP(Contrato[[#This Row],[CDP]],[1]!COMPROMISOS_2024[[#All],[disponibilidad]],[1]!COMPROMISOS_2024[[#All],[consecutivo]],"",0),0)</f>
        <v>5582</v>
      </c>
      <c r="U480" s="45" t="str" cm="1">
        <f t="array" ref="U480">+_xlfn.XLOOKUP(Contrato[[#This Row],[RCP]],[1]!COMPROMISOS_2024[[#All],[consecutivo]],[1]!COMPROMISOS_2024[[#All],[fecha_aprobacion]],"",0)</f>
        <v>14/06/2024 9:05</v>
      </c>
      <c r="V480" s="46">
        <f>SUMIF([1]!COMPROMISOS_2024[[#All],[consecutivo]],Contrato[[#This Row],[RCP]],[1]!COMPROMISOS_2024[[#All],[valor_total]])</f>
        <v>371254394</v>
      </c>
      <c r="W480" s="47">
        <v>45456</v>
      </c>
      <c r="X480" s="47">
        <v>45457</v>
      </c>
      <c r="Y480" s="48">
        <v>45457</v>
      </c>
      <c r="Z480" s="49">
        <v>45518</v>
      </c>
      <c r="AA480" s="101" t="s">
        <v>1367</v>
      </c>
      <c r="AB480" s="91" t="s">
        <v>68</v>
      </c>
      <c r="AC480" s="91"/>
      <c r="AD480" s="103">
        <v>202000004479</v>
      </c>
      <c r="AE480" s="54" t="s">
        <v>75</v>
      </c>
      <c r="AF480" s="55" t="str">
        <f>TEXT(LEFT(Contrato[[#This Row],[CONTRATO]],3),"0")</f>
        <v>372</v>
      </c>
      <c r="AG480" s="55" t="str">
        <f>IF(LEN(Contrato[[#This Row],[Contrato2]])=3,Contrato[[#This Row],[Contrato2]],TEXT(Contrato[[#This Row],[Contrato2]],"000"))</f>
        <v>372</v>
      </c>
      <c r="AH480" s="56">
        <f ca="1">IFERROR(_xlfn.DAYS(Contrato[[#This Row],[Fecha Proyectada liquidación]],TODAY())/30,"")</f>
        <v>-2.5</v>
      </c>
      <c r="AI480" s="57">
        <f>+Contrato[[#This Row],[FECHA TERMINACIÓN ]]+120</f>
        <v>45638</v>
      </c>
      <c r="AK480" s="59" t="str">
        <f ca="1">IF(Contrato[[#This Row],[FECHA TERMINACIÓN ]]&lt;TODAY(), "Terminado",IF(ISNUMBER(Contrato[[#This Row],[Fecha Real de liquiidación ]]),"Liquidado",IF(Contrato[[#This Row],[FECHA TERMINACIÓN ]]&gt;=TODAY(),"En ejecución","")))</f>
        <v>Terminado</v>
      </c>
      <c r="AL480" s="60">
        <f>SUMIF([1]!COMPROMISOS_2024[[#All],[consecutivo]],Contrato[[#This Row],[RCP]],[1]!COMPROMISOS_2024[[#All],[Total pagado]])</f>
        <v>371254394</v>
      </c>
      <c r="AM480" s="61">
        <f>IFERROR(Contrato[[#This Row],[Pagos]]/Contrato[[#This Row],[VALOR CONTRATO]],0)</f>
        <v>1</v>
      </c>
      <c r="AN480" s="104">
        <f>+Contrato[[#This Row],[VALOR CONTRATO]]-Contrato[[#This Row],[Pagos]]</f>
        <v>0</v>
      </c>
      <c r="AO480" s="54" t="str" cm="1">
        <f t="array" ref="AO480">_xlfn.XLOOKUP(Contrato[[#This Row],[DOCUMENTO ]],[1]!PERSONAL_ACTIVO_2024[[#All],[Documento identidad]],[1]!PERSONAL_ACTIVO_2024[[#All],[Mail ]],0,0)</f>
        <v>sibarra@indeportesantioquia.gov.co</v>
      </c>
      <c r="AP480" s="54" t="str" cm="1">
        <f t="array" ref="AP480">_xlfn.XLOOKUP(Contrato[[#This Row],[DOCUMENTO]],[1]!PERSONAL_ACTIVO_2024[[#All],[Documento identidad]],[1]!PERSONAL_ACTIVO_2024[[#All],[Mail ]],0,0)</f>
        <v>lcastro@indeportesantioquia.gov.co</v>
      </c>
      <c r="AQ480" s="54" t="str" cm="1">
        <f t="array" ref="AQ480">IF(ISBLANK(Contrato[[#This Row],[DEPENDENCIA ]]),0,IFERROR(_xlfn.XLOOKUP(Contrato[[#This Row],[DEPENDENCIA ]],[1]!PERSONAL_ACTIVO_2024[[#All],[Dependencia]],[1]!PERSONAL_ACTIVO_2024[[#All],[Mail ]],0,0),0))</f>
        <v>fcardona@indeportesantioquia.gov.co</v>
      </c>
    </row>
    <row r="481" spans="1:43" s="54" customFormat="1" ht="34.5" customHeight="1" x14ac:dyDescent="0.25">
      <c r="A481" s="27">
        <v>693</v>
      </c>
      <c r="B481" s="26">
        <v>373</v>
      </c>
      <c r="C481" s="28" t="s">
        <v>1368</v>
      </c>
      <c r="D481" s="81" t="s">
        <v>132</v>
      </c>
      <c r="E481" s="105" t="s">
        <v>111</v>
      </c>
      <c r="F481" s="81" t="s">
        <v>112</v>
      </c>
      <c r="G481" s="92" t="s">
        <v>1369</v>
      </c>
      <c r="H481" s="93">
        <v>800013676</v>
      </c>
      <c r="I481" s="94" t="s">
        <v>48</v>
      </c>
      <c r="J481" s="266">
        <v>339015088</v>
      </c>
      <c r="K481" s="69" t="s">
        <v>48</v>
      </c>
      <c r="L481" s="96" t="s">
        <v>115</v>
      </c>
      <c r="M481" s="97" t="s">
        <v>622</v>
      </c>
      <c r="N481" s="98" cm="1">
        <f t="array" ref="N481">_xlfn.XLOOKUP(Contrato[[#This Row],[SUPERVISOR TITULAR]],[1]!PERSONAL_ACTIVO_2024[[#All],[Nombre completo]],[1]!PERSONAL_ACTIVO_2024[[#All],[Documento identidad]],"",0)</f>
        <v>3567952</v>
      </c>
      <c r="O481" s="97" t="s">
        <v>641</v>
      </c>
      <c r="P481" s="99" t="str" cm="1">
        <f t="array" ref="P481">_xlfn.XLOOKUP(Contrato[[#This Row],[SUPERVISOR SUPLENTE ]],[1]!PERSONAL_ACTIVO_2024[[#All],[Nombre completo]],[1]!PERSONAL_ACTIVO_2024[[#All],[Documento identidad]],"",0)</f>
        <v/>
      </c>
      <c r="Q481" s="100">
        <v>508</v>
      </c>
      <c r="R481" s="42" t="str" cm="1">
        <f t="array" ref="R481">_xlfn.XLOOKUP(Contrato[[#This Row],[CDP]],[1]!DISPONIBILIDADES_2024[[#All],[consecutivo]],[1]!DISPONIBILIDADES_2024[[#All],[fecha_aprobacion]],"",0)</f>
        <v>22/05/2024 14:36</v>
      </c>
      <c r="S481" s="43">
        <f>SUMIF([1]!DISPONIBILIDADES_2024[[#All],[consecutivo]],Contrato[[#This Row],[CDP]],[1]!DISPONIBILIDADES_2024[[#All],[valor_total_rubro]])</f>
        <v>0</v>
      </c>
      <c r="T481" s="44" cm="1">
        <f t="array" ref="T481">_xlfn.XLOOKUP(Contrato[[#This Row],[CONTRATO]]&amp;Contrato[[#This Row],[CDP]],[1]!Corr_Contr_CDP[[#All],[CONTRATO-CDP]],[1]!Corr_Contr_CDP[[#All],[CRP]],_xlfn.XLOOKUP(Contrato[[#This Row],[CDP]],[1]!COMPROMISOS_2024[[#All],[disponibilidad]],[1]!COMPROMISOS_2024[[#All],[consecutivo]],"",0),0)</f>
        <v>5585</v>
      </c>
      <c r="U481" s="45" t="str" cm="1">
        <f t="array" ref="U481">+_xlfn.XLOOKUP(Contrato[[#This Row],[RCP]],[1]!COMPROMISOS_2024[[#All],[consecutivo]],[1]!COMPROMISOS_2024[[#All],[fecha_aprobacion]],"",0)</f>
        <v>17/06/2024 13:54</v>
      </c>
      <c r="V481" s="46">
        <f>SUMIF([1]!COMPROMISOS_2024[[#All],[consecutivo]],Contrato[[#This Row],[RCP]],[1]!COMPROMISOS_2024[[#All],[valor_total]])</f>
        <v>339015088</v>
      </c>
      <c r="W481" s="47">
        <v>45457</v>
      </c>
      <c r="X481" s="47">
        <v>45463</v>
      </c>
      <c r="Y481" s="48">
        <v>45463</v>
      </c>
      <c r="Z481" s="49">
        <v>45521</v>
      </c>
      <c r="AA481" s="101" t="s">
        <v>1370</v>
      </c>
      <c r="AB481" s="91" t="s">
        <v>68</v>
      </c>
      <c r="AC481" s="91"/>
      <c r="AD481" s="103">
        <v>202000004480</v>
      </c>
      <c r="AE481" s="54" t="s">
        <v>75</v>
      </c>
      <c r="AF481" s="55" t="str">
        <f>TEXT(LEFT(Contrato[[#This Row],[CONTRATO]],3),"0")</f>
        <v>373</v>
      </c>
      <c r="AG481" s="55" t="str">
        <f>IF(LEN(Contrato[[#This Row],[Contrato2]])=3,Contrato[[#This Row],[Contrato2]],TEXT(Contrato[[#This Row],[Contrato2]],"000"))</f>
        <v>373</v>
      </c>
      <c r="AH481" s="56">
        <f ca="1">IFERROR(_xlfn.DAYS(Contrato[[#This Row],[Fecha Proyectada liquidación]],TODAY())/30,"")</f>
        <v>-2.4</v>
      </c>
      <c r="AI481" s="57">
        <f>+Contrato[[#This Row],[FECHA TERMINACIÓN ]]+120</f>
        <v>45641</v>
      </c>
      <c r="AK481" s="59" t="str">
        <f ca="1">IF(Contrato[[#This Row],[FECHA TERMINACIÓN ]]&lt;TODAY(), "Terminado",IF(ISNUMBER(Contrato[[#This Row],[Fecha Real de liquiidación ]]),"Liquidado",IF(Contrato[[#This Row],[FECHA TERMINACIÓN ]]&gt;=TODAY(),"En ejecución","")))</f>
        <v>Terminado</v>
      </c>
      <c r="AL481" s="60">
        <f>SUMIF([1]!COMPROMISOS_2024[[#All],[consecutivo]],Contrato[[#This Row],[RCP]],[1]!COMPROMISOS_2024[[#All],[Total pagado]])</f>
        <v>293974341</v>
      </c>
      <c r="AM481" s="61">
        <f>IFERROR(Contrato[[#This Row],[Pagos]]/Contrato[[#This Row],[VALOR CONTRATO]],0)</f>
        <v>0.8671423526731058</v>
      </c>
      <c r="AN481" s="104">
        <f>+Contrato[[#This Row],[VALOR CONTRATO]]-Contrato[[#This Row],[Pagos]]</f>
        <v>45040747</v>
      </c>
      <c r="AO481" s="54" t="str" cm="1">
        <f t="array" ref="AO481">_xlfn.XLOOKUP(Contrato[[#This Row],[DOCUMENTO ]],[1]!PERSONAL_ACTIVO_2024[[#All],[Documento identidad]],[1]!PERSONAL_ACTIVO_2024[[#All],[Mail ]],0,0)</f>
        <v>farango@indeportesantioquia.gov.co</v>
      </c>
      <c r="AP481" s="54" cm="1">
        <f t="array" ref="AP481">_xlfn.XLOOKUP(Contrato[[#This Row],[DOCUMENTO]],[1]!PERSONAL_ACTIVO_2024[[#All],[Documento identidad]],[1]!PERSONAL_ACTIVO_2024[[#All],[Mail ]],0,0)</f>
        <v>0</v>
      </c>
      <c r="AQ481" s="54" t="str" cm="1">
        <f t="array" ref="AQ481">IF(ISBLANK(Contrato[[#This Row],[DEPENDENCIA ]]),0,IFERROR(_xlfn.XLOOKUP(Contrato[[#This Row],[DEPENDENCIA ]],[1]!PERSONAL_ACTIVO_2024[[#All],[Dependencia]],[1]!PERSONAL_ACTIVO_2024[[#All],[Mail ]],0,0),0))</f>
        <v>fcardona@indeportesantioquia.gov.co</v>
      </c>
    </row>
    <row r="482" spans="1:43" s="27" customFormat="1" ht="34.5" customHeight="1" x14ac:dyDescent="0.25">
      <c r="A482" s="27">
        <v>686</v>
      </c>
      <c r="B482" s="26">
        <v>374</v>
      </c>
      <c r="C482" s="28" t="s">
        <v>1371</v>
      </c>
      <c r="D482" s="81" t="s">
        <v>44</v>
      </c>
      <c r="E482" s="105" t="s">
        <v>111</v>
      </c>
      <c r="F482" s="81" t="s">
        <v>46</v>
      </c>
      <c r="G482" s="92" t="s">
        <v>1372</v>
      </c>
      <c r="H482" s="93">
        <v>890980040</v>
      </c>
      <c r="I482" s="94" t="s">
        <v>48</v>
      </c>
      <c r="J482" s="266">
        <v>91412000</v>
      </c>
      <c r="K482" s="69" t="s">
        <v>48</v>
      </c>
      <c r="L482" s="96" t="s">
        <v>109</v>
      </c>
      <c r="M482" s="97" t="s">
        <v>72</v>
      </c>
      <c r="N482" s="98" cm="1">
        <f t="array" ref="N482">_xlfn.XLOOKUP(Contrato[[#This Row],[SUPERVISOR TITULAR]],[1]!PERSONAL_ACTIVO_2024[[#All],[Nombre completo]],[1]!PERSONAL_ACTIVO_2024[[#All],[Documento identidad]],"",0)</f>
        <v>42690418</v>
      </c>
      <c r="O482" s="97" t="s">
        <v>587</v>
      </c>
      <c r="P482" s="99" t="str" cm="1">
        <f t="array" ref="P482">_xlfn.XLOOKUP(Contrato[[#This Row],[SUPERVISOR SUPLENTE ]],[1]!PERSONAL_ACTIVO_2024[[#All],[Nombre completo]],[1]!PERSONAL_ACTIVO_2024[[#All],[Documento identidad]],"",0)</f>
        <v/>
      </c>
      <c r="Q482" s="100">
        <v>507</v>
      </c>
      <c r="R482" s="42" t="str" cm="1">
        <f t="array" ref="R482">_xlfn.XLOOKUP(Contrato[[#This Row],[CDP]],[1]!DISPONIBILIDADES_2024[[#All],[consecutivo]],[1]!DISPONIBILIDADES_2024[[#All],[fecha_aprobacion]],"",0)</f>
        <v>22/05/2024 14:33</v>
      </c>
      <c r="S482" s="43">
        <f>SUMIF([1]!DISPONIBILIDADES_2024[[#All],[consecutivo]],Contrato[[#This Row],[CDP]],[1]!DISPONIBILIDADES_2024[[#All],[valor_total_rubro]])</f>
        <v>0</v>
      </c>
      <c r="T482" s="44" cm="1">
        <f t="array" ref="T482">_xlfn.XLOOKUP(Contrato[[#This Row],[CONTRATO]]&amp;Contrato[[#This Row],[CDP]],[1]!Corr_Contr_CDP[[#All],[CONTRATO-CDP]],[1]!Corr_Contr_CDP[[#All],[CRP]],_xlfn.XLOOKUP(Contrato[[#This Row],[CDP]],[1]!COMPROMISOS_2024[[#All],[disponibilidad]],[1]!COMPROMISOS_2024[[#All],[consecutivo]],"",0),0)</f>
        <v>6042</v>
      </c>
      <c r="U482" s="45" t="str" cm="1">
        <f t="array" ref="U482">+_xlfn.XLOOKUP(Contrato[[#This Row],[RCP]],[1]!COMPROMISOS_2024[[#All],[consecutivo]],[1]!COMPROMISOS_2024[[#All],[fecha_aprobacion]],"",0)</f>
        <v>2/07/2024 0:00</v>
      </c>
      <c r="V482" s="46">
        <f>SUMIF([1]!COMPROMISOS_2024[[#All],[consecutivo]],Contrato[[#This Row],[RCP]],[1]!COMPROMISOS_2024[[#All],[valor_total]])</f>
        <v>91412000</v>
      </c>
      <c r="W482" s="47">
        <v>45475</v>
      </c>
      <c r="X482" s="47">
        <v>45485</v>
      </c>
      <c r="Y482" s="48">
        <v>45488</v>
      </c>
      <c r="Z482" s="49">
        <v>45657</v>
      </c>
      <c r="AA482" s="101" t="s">
        <v>1373</v>
      </c>
      <c r="AB482" s="91" t="s">
        <v>858</v>
      </c>
      <c r="AC482" s="91"/>
      <c r="AD482" s="103">
        <v>202000004599</v>
      </c>
      <c r="AE482" s="54" t="s">
        <v>75</v>
      </c>
      <c r="AF482" s="55" t="str">
        <f>TEXT(LEFT(Contrato[[#This Row],[CONTRATO]],3),"0")</f>
        <v>374</v>
      </c>
      <c r="AG482" s="55" t="str">
        <f>IF(LEN(Contrato[[#This Row],[Contrato2]])=3,Contrato[[#This Row],[Contrato2]],TEXT(Contrato[[#This Row],[Contrato2]],"000"))</f>
        <v>374</v>
      </c>
      <c r="AH482" s="56">
        <f ca="1">IFERROR(_xlfn.DAYS(Contrato[[#This Row],[Fecha Proyectada liquidación]],TODAY())/30,"")</f>
        <v>2.1333333333333333</v>
      </c>
      <c r="AI482" s="57">
        <f>+Contrato[[#This Row],[FECHA TERMINACIÓN ]]+120</f>
        <v>45777</v>
      </c>
      <c r="AK482" s="59" t="str">
        <f ca="1">IF(Contrato[[#This Row],[FECHA TERMINACIÓN ]]&lt;TODAY(), "Terminado",IF(ISNUMBER(Contrato[[#This Row],[Fecha Real de liquiidación ]]),"Liquidado",IF(Contrato[[#This Row],[FECHA TERMINACIÓN ]]&gt;=TODAY(),"En ejecución","")))</f>
        <v>Terminado</v>
      </c>
      <c r="AL482" s="60">
        <f>SUMIF([1]!COMPROMISOS_2024[[#All],[consecutivo]],Contrato[[#This Row],[RCP]],[1]!COMPROMISOS_2024[[#All],[Total pagado]])</f>
        <v>80712000</v>
      </c>
      <c r="AM482" s="61">
        <f>IFERROR(Contrato[[#This Row],[Pagos]]/Contrato[[#This Row],[VALOR CONTRATO]],0)</f>
        <v>0.88294753424058114</v>
      </c>
      <c r="AN482" s="252">
        <f>+Contrato[[#This Row],[VALOR CONTRATO]]-Contrato[[#This Row],[Pagos]]</f>
        <v>10700000</v>
      </c>
      <c r="AO482" s="27" t="str" cm="1">
        <f t="array" ref="AO482">_xlfn.XLOOKUP(Contrato[[#This Row],[DOCUMENTO ]],[1]!PERSONAL_ACTIVO_2024[[#All],[Documento identidad]],[1]!PERSONAL_ACTIVO_2024[[#All],[Mail ]],0,0)</f>
        <v>ialvarez@indeportesantioquia.gov.co</v>
      </c>
      <c r="AP482" s="27" cm="1">
        <f t="array" ref="AP482">_xlfn.XLOOKUP(Contrato[[#This Row],[DOCUMENTO]],[1]!PERSONAL_ACTIVO_2024[[#All],[Documento identidad]],[1]!PERSONAL_ACTIVO_2024[[#All],[Mail ]],0,0)</f>
        <v>0</v>
      </c>
      <c r="AQ482" s="27" cm="1">
        <f t="array" ref="AQ482">IF(ISBLANK(Contrato[[#This Row],[DEPENDENCIA ]]),0,IFERROR(_xlfn.XLOOKUP(Contrato[[#This Row],[DEPENDENCIA ]],[1]!PERSONAL_ACTIVO_2024[[#All],[Dependencia]],[1]!PERSONAL_ACTIVO_2024[[#All],[Mail ]],0,0),0))</f>
        <v>0</v>
      </c>
    </row>
    <row r="483" spans="1:43" s="255" customFormat="1" ht="34.5" customHeight="1" x14ac:dyDescent="0.25">
      <c r="A483" s="27">
        <v>692</v>
      </c>
      <c r="B483" s="26">
        <v>375</v>
      </c>
      <c r="C483" s="28" t="s">
        <v>1374</v>
      </c>
      <c r="D483" s="81" t="s">
        <v>132</v>
      </c>
      <c r="E483" s="105" t="s">
        <v>111</v>
      </c>
      <c r="F483" s="81" t="s">
        <v>112</v>
      </c>
      <c r="G483" s="183" t="s">
        <v>1375</v>
      </c>
      <c r="H483" s="93">
        <v>890980577</v>
      </c>
      <c r="I483" s="274" t="s">
        <v>48</v>
      </c>
      <c r="J483" s="276">
        <v>233412467</v>
      </c>
      <c r="K483" s="69" t="s">
        <v>48</v>
      </c>
      <c r="L483" s="143" t="s">
        <v>115</v>
      </c>
      <c r="M483" s="97" t="s">
        <v>621</v>
      </c>
      <c r="N483" s="98" cm="1">
        <f t="array" ref="N483">_xlfn.XLOOKUP(Contrato[[#This Row],[SUPERVISOR TITULAR]],[1]!PERSONAL_ACTIVO_2024[[#All],[Nombre completo]],[1]!PERSONAL_ACTIVO_2024[[#All],[Documento identidad]],"",0)</f>
        <v>21490893</v>
      </c>
      <c r="O483" s="97" t="s">
        <v>622</v>
      </c>
      <c r="P483" s="99" cm="1">
        <f t="array" ref="P483">_xlfn.XLOOKUP(Contrato[[#This Row],[SUPERVISOR SUPLENTE ]],[1]!PERSONAL_ACTIVO_2024[[#All],[Nombre completo]],[1]!PERSONAL_ACTIVO_2024[[#All],[Documento identidad]],"",0)</f>
        <v>3567952</v>
      </c>
      <c r="Q483" s="135">
        <v>506</v>
      </c>
      <c r="R483" s="42" t="str" cm="1">
        <f t="array" ref="R483">_xlfn.XLOOKUP(Contrato[[#This Row],[CDP]],[1]!DISPONIBILIDADES_2024[[#All],[consecutivo]],[1]!DISPONIBILIDADES_2024[[#All],[fecha_aprobacion]],"",0)</f>
        <v>22/05/2024 14:31</v>
      </c>
      <c r="S483" s="43">
        <f>SUMIF([1]!DISPONIBILIDADES_2024[[#All],[consecutivo]],Contrato[[#This Row],[CDP]],[1]!DISPONIBILIDADES_2024[[#All],[valor_total_rubro]])</f>
        <v>0</v>
      </c>
      <c r="T483" s="44" cm="1">
        <f t="array" ref="T483">_xlfn.XLOOKUP(Contrato[[#This Row],[CONTRATO]]&amp;Contrato[[#This Row],[CDP]],[1]!Corr_Contr_CDP[[#All],[CONTRATO-CDP]],[1]!Corr_Contr_CDP[[#All],[CRP]],_xlfn.XLOOKUP(Contrato[[#This Row],[CDP]],[1]!COMPROMISOS_2024[[#All],[disponibilidad]],[1]!COMPROMISOS_2024[[#All],[consecutivo]],"",0),0)</f>
        <v>5584</v>
      </c>
      <c r="U483" s="45" t="str" cm="1">
        <f t="array" ref="U483">+_xlfn.XLOOKUP(Contrato[[#This Row],[RCP]],[1]!COMPROMISOS_2024[[#All],[consecutivo]],[1]!COMPROMISOS_2024[[#All],[fecha_aprobacion]],"",0)</f>
        <v>14/06/2024 16:20</v>
      </c>
      <c r="V483" s="46">
        <f>SUMIF([1]!COMPROMISOS_2024[[#All],[consecutivo]],Contrato[[#This Row],[RCP]],[1]!COMPROMISOS_2024[[#All],[valor_total]])</f>
        <v>233412467</v>
      </c>
      <c r="W483" s="47">
        <v>45457</v>
      </c>
      <c r="X483" s="47">
        <v>45462</v>
      </c>
      <c r="Y483" s="48">
        <v>45457</v>
      </c>
      <c r="Z483" s="49">
        <v>45521</v>
      </c>
      <c r="AA483" s="123" t="s">
        <v>1376</v>
      </c>
      <c r="AB483" s="30" t="s">
        <v>68</v>
      </c>
      <c r="AC483" s="30"/>
      <c r="AD483" s="254">
        <v>202000004481</v>
      </c>
      <c r="AE483" s="54" t="s">
        <v>75</v>
      </c>
      <c r="AF483" s="55" t="str">
        <f>TEXT(LEFT(Contrato[[#This Row],[CONTRATO]],3),"0")</f>
        <v>375</v>
      </c>
      <c r="AG483" s="55" t="str">
        <f>IF(LEN(Contrato[[#This Row],[Contrato2]])=3,Contrato[[#This Row],[Contrato2]],TEXT(Contrato[[#This Row],[Contrato2]],"000"))</f>
        <v>375</v>
      </c>
      <c r="AH483" s="56">
        <f ca="1">IFERROR(_xlfn.DAYS(Contrato[[#This Row],[Fecha Proyectada liquidación]],TODAY())/30,"")</f>
        <v>-2.4</v>
      </c>
      <c r="AI483" s="57">
        <f>+Contrato[[#This Row],[FECHA TERMINACIÓN ]]+120</f>
        <v>45641</v>
      </c>
      <c r="AK483" s="59" t="str">
        <f ca="1">IF(Contrato[[#This Row],[FECHA TERMINACIÓN ]]&lt;TODAY(), "Terminado",IF(ISNUMBER(Contrato[[#This Row],[Fecha Real de liquiidación ]]),"Liquidado",IF(Contrato[[#This Row],[FECHA TERMINACIÓN ]]&gt;=TODAY(),"En ejecución","")))</f>
        <v>Terminado</v>
      </c>
      <c r="AL483" s="60">
        <f>SUMIF([1]!COMPROMISOS_2024[[#All],[consecutivo]],Contrato[[#This Row],[RCP]],[1]!COMPROMISOS_2024[[#All],[Total pagado]])</f>
        <v>186729974</v>
      </c>
      <c r="AM483" s="61">
        <f>IFERROR(Contrato[[#This Row],[Pagos]]/Contrato[[#This Row],[VALOR CONTRATO]],0)</f>
        <v>0.80000000171370456</v>
      </c>
      <c r="AN483" s="256">
        <f>+Contrato[[#This Row],[VALOR CONTRATO]]-Contrato[[#This Row],[Pagos]]</f>
        <v>46682493</v>
      </c>
      <c r="AO483" s="255" t="str" cm="1">
        <f t="array" ref="AO483">_xlfn.XLOOKUP(Contrato[[#This Row],[DOCUMENTO ]],[1]!PERSONAL_ACTIVO_2024[[#All],[Documento identidad]],[1]!PERSONAL_ACTIVO_2024[[#All],[Mail ]],0,0)</f>
        <v>lcastro@indeportesantioquia.gov.co</v>
      </c>
      <c r="AP483" s="255" t="str" cm="1">
        <f t="array" ref="AP483">_xlfn.XLOOKUP(Contrato[[#This Row],[DOCUMENTO]],[1]!PERSONAL_ACTIVO_2024[[#All],[Documento identidad]],[1]!PERSONAL_ACTIVO_2024[[#All],[Mail ]],0,0)</f>
        <v>farango@indeportesantioquia.gov.co</v>
      </c>
      <c r="AQ483" s="255" t="str" cm="1">
        <f t="array" ref="AQ483">IF(ISBLANK(Contrato[[#This Row],[DEPENDENCIA ]]),0,IFERROR(_xlfn.XLOOKUP(Contrato[[#This Row],[DEPENDENCIA ]],[1]!PERSONAL_ACTIVO_2024[[#All],[Dependencia]],[1]!PERSONAL_ACTIVO_2024[[#All],[Mail ]],0,0),0))</f>
        <v>fcardona@indeportesantioquia.gov.co</v>
      </c>
    </row>
    <row r="484" spans="1:43" s="281" customFormat="1" ht="34.5" customHeight="1" x14ac:dyDescent="0.25">
      <c r="A484" s="27" t="s">
        <v>716</v>
      </c>
      <c r="B484" s="26">
        <v>376</v>
      </c>
      <c r="C484" s="28" t="s">
        <v>717</v>
      </c>
      <c r="D484" s="64" t="s">
        <v>48</v>
      </c>
      <c r="E484" s="64" t="s">
        <v>48</v>
      </c>
      <c r="F484" s="114" t="s">
        <v>142</v>
      </c>
      <c r="G484" s="277" t="s">
        <v>717</v>
      </c>
      <c r="H484" s="130">
        <v>0</v>
      </c>
      <c r="I484" s="147">
        <v>0</v>
      </c>
      <c r="J484" s="148">
        <v>0</v>
      </c>
      <c r="K484" s="69" t="s">
        <v>1377</v>
      </c>
      <c r="L484" s="278" t="s">
        <v>1378</v>
      </c>
      <c r="M484" s="97"/>
      <c r="N484" s="98" t="str" cm="1">
        <f t="array" ref="N484">_xlfn.XLOOKUP(Contrato[[#This Row],[SUPERVISOR TITULAR]],[1]!PERSONAL_ACTIVO_2024[[#All],[Nombre completo]],[1]!PERSONAL_ACTIVO_2024[[#All],[Documento identidad]],"",0)</f>
        <v/>
      </c>
      <c r="O484" s="97"/>
      <c r="P484" s="99" t="str" cm="1">
        <f t="array" ref="P484">_xlfn.XLOOKUP(Contrato[[#This Row],[SUPERVISOR SUPLENTE ]],[1]!PERSONAL_ACTIVO_2024[[#All],[Nombre completo]],[1]!PERSONAL_ACTIVO_2024[[#All],[Documento identidad]],"",0)</f>
        <v/>
      </c>
      <c r="Q484" s="207">
        <v>0</v>
      </c>
      <c r="R484" s="42" t="str" cm="1">
        <f t="array" ref="R484">_xlfn.XLOOKUP(Contrato[[#This Row],[CDP]],[1]!DISPONIBILIDADES_2024[[#All],[consecutivo]],[1]!DISPONIBILIDADES_2024[[#All],[fecha_aprobacion]],"",0)</f>
        <v/>
      </c>
      <c r="S484" s="43">
        <f>SUMIF([1]!DISPONIBILIDADES_2024[[#All],[consecutivo]],Contrato[[#This Row],[CDP]],[1]!DISPONIBILIDADES_2024[[#All],[valor_total_rubro]])</f>
        <v>0</v>
      </c>
      <c r="T484" s="44" t="str" cm="1">
        <f t="array" ref="T484">_xlfn.XLOOKUP(Contrato[[#This Row],[CONTRATO]]&amp;Contrato[[#This Row],[CDP]],[1]!Corr_Contr_CDP[[#All],[CONTRATO-CDP]],[1]!Corr_Contr_CDP[[#All],[CRP]],_xlfn.XLOOKUP(Contrato[[#This Row],[CDP]],[1]!COMPROMISOS_2024[[#All],[disponibilidad]],[1]!COMPROMISOS_2024[[#All],[consecutivo]],"",0),0)</f>
        <v/>
      </c>
      <c r="U484" s="45" t="str" cm="1">
        <f t="array" ref="U484">+_xlfn.XLOOKUP(Contrato[[#This Row],[RCP]],[1]!COMPROMISOS_2024[[#All],[consecutivo]],[1]!COMPROMISOS_2024[[#All],[fecha_aprobacion]],"",0)</f>
        <v/>
      </c>
      <c r="V484" s="46">
        <f>SUMIF([1]!COMPROMISOS_2024[[#All],[consecutivo]],Contrato[[#This Row],[RCP]],[1]!COMPROMISOS_2024[[#All],[valor_total]])</f>
        <v>0</v>
      </c>
      <c r="W484" s="47" t="s">
        <v>718</v>
      </c>
      <c r="X484" s="47" t="s">
        <v>718</v>
      </c>
      <c r="Y484" s="48" t="str">
        <f>+LEFT(_xlfn.XLOOKUP(Contrato[[#This Row],[CONTRATO3DIG]],[1]SECOP_II!AE:AE,[1]SECOP_II!F:F,"",0),10)</f>
        <v/>
      </c>
      <c r="Z484" s="49"/>
      <c r="AA484" s="101"/>
      <c r="AB484" s="207">
        <v>0</v>
      </c>
      <c r="AC484" s="279"/>
      <c r="AD484" s="280"/>
      <c r="AE484" s="54"/>
      <c r="AF484" s="55" t="str">
        <f>TEXT(LEFT(Contrato[[#This Row],[CONTRATO]],3),"0")</f>
        <v>376</v>
      </c>
      <c r="AG484" s="55" t="str">
        <f>IF(LEN(Contrato[[#This Row],[Contrato2]])=3,Contrato[[#This Row],[Contrato2]],TEXT(Contrato[[#This Row],[Contrato2]],"000"))</f>
        <v>376</v>
      </c>
      <c r="AH484" s="56">
        <f ca="1">IFERROR(_xlfn.DAYS(Contrato[[#This Row],[Fecha Proyectada liquidación]],TODAY())/30,"")</f>
        <v>-1519.7666666666667</v>
      </c>
      <c r="AI484" s="57">
        <f>+Contrato[[#This Row],[FECHA TERMINACIÓN ]]+120</f>
        <v>120</v>
      </c>
      <c r="AK484" s="59" t="str">
        <f ca="1">IF(Contrato[[#This Row],[FECHA TERMINACIÓN ]]&lt;TODAY(), "Terminado",IF(ISNUMBER(Contrato[[#This Row],[Fecha Real de liquiidación ]]),"Liquidado",IF(Contrato[[#This Row],[FECHA TERMINACIÓN ]]&gt;=TODAY(),"En ejecución","")))</f>
        <v>Terminado</v>
      </c>
      <c r="AL484" s="60">
        <f>SUMIF([1]!COMPROMISOS_2024[[#All],[consecutivo]],Contrato[[#This Row],[RCP]],[1]!COMPROMISOS_2024[[#All],[Total pagado]])</f>
        <v>0</v>
      </c>
      <c r="AM484" s="61">
        <f>IFERROR(Contrato[[#This Row],[Pagos]]/Contrato[[#This Row],[VALOR CONTRATO]],0)</f>
        <v>0</v>
      </c>
      <c r="AN484" s="282">
        <f>+Contrato[[#This Row],[VALOR CONTRATO]]-Contrato[[#This Row],[Pagos]]</f>
        <v>0</v>
      </c>
      <c r="AO484" s="281" cm="1">
        <f t="array" ref="AO484">_xlfn.XLOOKUP(Contrato[[#This Row],[DOCUMENTO ]],[1]!PERSONAL_ACTIVO_2024[[#All],[Documento identidad]],[1]!PERSONAL_ACTIVO_2024[[#All],[Mail ]],0,0)</f>
        <v>0</v>
      </c>
      <c r="AP484" s="281" cm="1">
        <f t="array" ref="AP484">_xlfn.XLOOKUP(Contrato[[#This Row],[DOCUMENTO]],[1]!PERSONAL_ACTIVO_2024[[#All],[Documento identidad]],[1]!PERSONAL_ACTIVO_2024[[#All],[Mail ]],0,0)</f>
        <v>0</v>
      </c>
      <c r="AQ484" s="281" cm="1">
        <f t="array" ref="AQ484">IF(ISBLANK(Contrato[[#This Row],[DEPENDENCIA ]]),0,IFERROR(_xlfn.XLOOKUP(Contrato[[#This Row],[DEPENDENCIA ]],[1]!PERSONAL_ACTIVO_2024[[#All],[Dependencia]],[1]!PERSONAL_ACTIVO_2024[[#All],[Mail ]],0,0),0))</f>
        <v>0</v>
      </c>
    </row>
    <row r="485" spans="1:43" s="54" customFormat="1" ht="34.5" customHeight="1" x14ac:dyDescent="0.25">
      <c r="A485" s="27">
        <v>691</v>
      </c>
      <c r="B485" s="26">
        <v>377</v>
      </c>
      <c r="C485" s="28" t="s">
        <v>1379</v>
      </c>
      <c r="D485" s="81" t="s">
        <v>132</v>
      </c>
      <c r="E485" s="105" t="s">
        <v>111</v>
      </c>
      <c r="F485" s="81" t="s">
        <v>112</v>
      </c>
      <c r="G485" s="283" t="s">
        <v>1380</v>
      </c>
      <c r="H485" s="93">
        <v>800169283</v>
      </c>
      <c r="I485" s="274" t="s">
        <v>48</v>
      </c>
      <c r="J485" s="284">
        <v>278351169</v>
      </c>
      <c r="K485" s="69" t="s">
        <v>48</v>
      </c>
      <c r="L485" s="285" t="s">
        <v>115</v>
      </c>
      <c r="M485" s="97" t="s">
        <v>209</v>
      </c>
      <c r="N485" s="98" cm="1">
        <f t="array" ref="N485">_xlfn.XLOOKUP(Contrato[[#This Row],[SUPERVISOR TITULAR]],[1]!PERSONAL_ACTIVO_2024[[#All],[Nombre completo]],[1]!PERSONAL_ACTIVO_2024[[#All],[Documento identidad]],"",0)</f>
        <v>32277581</v>
      </c>
      <c r="O485" s="97" t="s">
        <v>1366</v>
      </c>
      <c r="P485" s="99" cm="1">
        <f t="array" ref="P485">_xlfn.XLOOKUP(Contrato[[#This Row],[SUPERVISOR SUPLENTE ]],[1]!PERSONAL_ACTIVO_2024[[#All],[Nombre completo]],[1]!PERSONAL_ACTIVO_2024[[#All],[Documento identidad]],"",0)</f>
        <v>71612522</v>
      </c>
      <c r="Q485" s="286">
        <v>509</v>
      </c>
      <c r="R485" s="42" t="str" cm="1">
        <f t="array" ref="R485">_xlfn.XLOOKUP(Contrato[[#This Row],[CDP]],[1]!DISPONIBILIDADES_2024[[#All],[consecutivo]],[1]!DISPONIBILIDADES_2024[[#All],[fecha_aprobacion]],"",0)</f>
        <v>22/05/2024 14:52</v>
      </c>
      <c r="S485" s="43">
        <f>SUMIF([1]!DISPONIBILIDADES_2024[[#All],[consecutivo]],Contrato[[#This Row],[CDP]],[1]!DISPONIBILIDADES_2024[[#All],[valor_total_rubro]])</f>
        <v>0</v>
      </c>
      <c r="T485" s="44" cm="1">
        <f t="array" ref="T485">_xlfn.XLOOKUP(Contrato[[#This Row],[CONTRATO]]&amp;Contrato[[#This Row],[CDP]],[1]!Corr_Contr_CDP[[#All],[CONTRATO-CDP]],[1]!Corr_Contr_CDP[[#All],[CRP]],_xlfn.XLOOKUP(Contrato[[#This Row],[CDP]],[1]!COMPROMISOS_2024[[#All],[disponibilidad]],[1]!COMPROMISOS_2024[[#All],[consecutivo]],"",0),0)</f>
        <v>5583</v>
      </c>
      <c r="U485" s="45" t="str" cm="1">
        <f t="array" ref="U485">+_xlfn.XLOOKUP(Contrato[[#This Row],[RCP]],[1]!COMPROMISOS_2024[[#All],[consecutivo]],[1]!COMPROMISOS_2024[[#All],[fecha_aprobacion]],"",0)</f>
        <v>14/06/2024 9:25</v>
      </c>
      <c r="V485" s="46">
        <f>SUMIF([1]!COMPROMISOS_2024[[#All],[consecutivo]],Contrato[[#This Row],[RCP]],[1]!COMPROMISOS_2024[[#All],[valor_total]])</f>
        <v>278351169</v>
      </c>
      <c r="W485" s="47">
        <v>45456</v>
      </c>
      <c r="X485" s="47">
        <v>45460</v>
      </c>
      <c r="Y485" s="48">
        <v>45460</v>
      </c>
      <c r="Z485" s="49">
        <v>45521</v>
      </c>
      <c r="AA485" s="123" t="s">
        <v>1381</v>
      </c>
      <c r="AB485" s="30" t="s">
        <v>68</v>
      </c>
      <c r="AC485" s="287"/>
      <c r="AD485" s="288">
        <v>202000004482</v>
      </c>
      <c r="AE485" s="54" t="s">
        <v>75</v>
      </c>
      <c r="AF485" s="55" t="str">
        <f>TEXT(LEFT(Contrato[[#This Row],[CONTRATO]],3),"0")</f>
        <v>377</v>
      </c>
      <c r="AG485" s="55" t="str">
        <f>IF(LEN(Contrato[[#This Row],[Contrato2]])=3,Contrato[[#This Row],[Contrato2]],TEXT(Contrato[[#This Row],[Contrato2]],"000"))</f>
        <v>377</v>
      </c>
      <c r="AH485" s="56">
        <f ca="1">IFERROR(_xlfn.DAYS(Contrato[[#This Row],[Fecha Proyectada liquidación]],TODAY())/30,"")</f>
        <v>-2.4</v>
      </c>
      <c r="AI485" s="57">
        <f>+Contrato[[#This Row],[FECHA TERMINACIÓN ]]+120</f>
        <v>45641</v>
      </c>
      <c r="AK485" s="59" t="str">
        <f ca="1">IF(Contrato[[#This Row],[FECHA TERMINACIÓN ]]&lt;TODAY(), "Terminado",IF(ISNUMBER(Contrato[[#This Row],[Fecha Real de liquiidación ]]),"Liquidado",IF(Contrato[[#This Row],[FECHA TERMINACIÓN ]]&gt;=TODAY(),"En ejecución","")))</f>
        <v>Terminado</v>
      </c>
      <c r="AL485" s="60">
        <f>SUMIF([1]!COMPROMISOS_2024[[#All],[consecutivo]],Contrato[[#This Row],[RCP]],[1]!COMPROMISOS_2024[[#All],[Total pagado]])</f>
        <v>227210630</v>
      </c>
      <c r="AM485" s="61">
        <f>IFERROR(Contrato[[#This Row],[Pagos]]/Contrato[[#This Row],[VALOR CONTRATO]],0)</f>
        <v>0.81627330977726198</v>
      </c>
      <c r="AN485" s="104">
        <f>+Contrato[[#This Row],[VALOR CONTRATO]]-Contrato[[#This Row],[Pagos]]</f>
        <v>51140539</v>
      </c>
      <c r="AO485" s="54" t="str" cm="1">
        <f t="array" ref="AO485">_xlfn.XLOOKUP(Contrato[[#This Row],[DOCUMENTO ]],[1]!PERSONAL_ACTIVO_2024[[#All],[Documento identidad]],[1]!PERSONAL_ACTIVO_2024[[#All],[Mail ]],0,0)</f>
        <v>mlopez@indeportesantioquia.gov.co</v>
      </c>
      <c r="AP485" s="54" t="str" cm="1">
        <f t="array" ref="AP485">_xlfn.XLOOKUP(Contrato[[#This Row],[DOCUMENTO]],[1]!PERSONAL_ACTIVO_2024[[#All],[Documento identidad]],[1]!PERSONAL_ACTIVO_2024[[#All],[Mail ]],0,0)</f>
        <v>sibarra@indeportesantioquia.gov.co</v>
      </c>
      <c r="AQ485" s="54" t="str" cm="1">
        <f t="array" ref="AQ485">IF(ISBLANK(Contrato[[#This Row],[DEPENDENCIA ]]),0,IFERROR(_xlfn.XLOOKUP(Contrato[[#This Row],[DEPENDENCIA ]],[1]!PERSONAL_ACTIVO_2024[[#All],[Dependencia]],[1]!PERSONAL_ACTIVO_2024[[#All],[Mail ]],0,0),0))</f>
        <v>fcardona@indeportesantioquia.gov.co</v>
      </c>
    </row>
    <row r="486" spans="1:43" s="54" customFormat="1" ht="34.5" customHeight="1" x14ac:dyDescent="0.25">
      <c r="A486" s="27">
        <v>709</v>
      </c>
      <c r="B486" s="26">
        <v>378</v>
      </c>
      <c r="C486" s="28" t="s">
        <v>1382</v>
      </c>
      <c r="D486" s="81" t="s">
        <v>123</v>
      </c>
      <c r="E486" s="105" t="s">
        <v>111</v>
      </c>
      <c r="F486" s="81" t="s">
        <v>112</v>
      </c>
      <c r="G486" s="92" t="s">
        <v>1383</v>
      </c>
      <c r="H486" s="93">
        <v>890906355</v>
      </c>
      <c r="I486" s="274" t="s">
        <v>48</v>
      </c>
      <c r="J486" s="266">
        <v>80000000</v>
      </c>
      <c r="K486" s="69" t="s">
        <v>48</v>
      </c>
      <c r="L486" s="96" t="s">
        <v>109</v>
      </c>
      <c r="M486" s="97" t="s">
        <v>218</v>
      </c>
      <c r="N486" s="98" cm="1">
        <f t="array" ref="N486">_xlfn.XLOOKUP(Contrato[[#This Row],[SUPERVISOR TITULAR]],[1]!PERSONAL_ACTIVO_2024[[#All],[Nombre completo]],[1]!PERSONAL_ACTIVO_2024[[#All],[Documento identidad]],"",0)</f>
        <v>98556206</v>
      </c>
      <c r="O486" s="97" t="s">
        <v>222</v>
      </c>
      <c r="P486" s="99" cm="1">
        <f t="array" ref="P486">_xlfn.XLOOKUP(Contrato[[#This Row],[SUPERVISOR SUPLENTE ]],[1]!PERSONAL_ACTIVO_2024[[#All],[Nombre completo]],[1]!PERSONAL_ACTIVO_2024[[#All],[Documento identidad]],"",0)</f>
        <v>10267189</v>
      </c>
      <c r="Q486" s="100">
        <v>539</v>
      </c>
      <c r="R486" s="42" t="str" cm="1">
        <f t="array" ref="R486">_xlfn.XLOOKUP(Contrato[[#This Row],[CDP]],[1]!DISPONIBILIDADES_2024[[#All],[consecutivo]],[1]!DISPONIBILIDADES_2024[[#All],[fecha_aprobacion]],"",0)</f>
        <v>6/06/2024 17:30</v>
      </c>
      <c r="S486" s="43">
        <f>SUMIF([1]!DISPONIBILIDADES_2024[[#All],[consecutivo]],Contrato[[#This Row],[CDP]],[1]!DISPONIBILIDADES_2024[[#All],[valor_total_rubro]])</f>
        <v>0</v>
      </c>
      <c r="T486" s="44" cm="1">
        <f t="array" ref="T486">_xlfn.XLOOKUP(Contrato[[#This Row],[CONTRATO]]&amp;Contrato[[#This Row],[CDP]],[1]!Corr_Contr_CDP[[#All],[CONTRATO-CDP]],[1]!Corr_Contr_CDP[[#All],[CRP]],_xlfn.XLOOKUP(Contrato[[#This Row],[CDP]],[1]!COMPROMISOS_2024[[#All],[disponibilidad]],[1]!COMPROMISOS_2024[[#All],[consecutivo]],"",0),0)</f>
        <v>5847</v>
      </c>
      <c r="U486" s="45" t="str" cm="1">
        <f t="array" ref="U486">+_xlfn.XLOOKUP(Contrato[[#This Row],[RCP]],[1]!COMPROMISOS_2024[[#All],[consecutivo]],[1]!COMPROMISOS_2024[[#All],[fecha_aprobacion]],"",0)</f>
        <v>18/06/2024 19:05</v>
      </c>
      <c r="V486" s="46">
        <f>SUMIF([1]!COMPROMISOS_2024[[#All],[consecutivo]],Contrato[[#This Row],[RCP]],[1]!COMPROMISOS_2024[[#All],[valor_total]])</f>
        <v>80000000</v>
      </c>
      <c r="W486" s="47">
        <v>45460</v>
      </c>
      <c r="X486" s="47">
        <v>45462</v>
      </c>
      <c r="Y486" s="48">
        <v>45462</v>
      </c>
      <c r="Z486" s="49">
        <v>45656</v>
      </c>
      <c r="AA486" s="123" t="s">
        <v>1384</v>
      </c>
      <c r="AB486" s="279" t="s">
        <v>1385</v>
      </c>
      <c r="AC486" s="91"/>
      <c r="AD486" s="103">
        <v>202000004483</v>
      </c>
      <c r="AE486" s="54" t="s">
        <v>75</v>
      </c>
      <c r="AF486" s="55" t="str">
        <f>TEXT(LEFT(Contrato[[#This Row],[CONTRATO]],3),"0")</f>
        <v>378</v>
      </c>
      <c r="AG486" s="55" t="str">
        <f>IF(LEN(Contrato[[#This Row],[Contrato2]])=3,Contrato[[#This Row],[Contrato2]],TEXT(Contrato[[#This Row],[Contrato2]],"000"))</f>
        <v>378</v>
      </c>
      <c r="AH486" s="56">
        <f ca="1">IFERROR(_xlfn.DAYS(Contrato[[#This Row],[Fecha Proyectada liquidación]],TODAY())/30,"")</f>
        <v>2.1</v>
      </c>
      <c r="AI486" s="57">
        <f>+Contrato[[#This Row],[FECHA TERMINACIÓN ]]+120</f>
        <v>45776</v>
      </c>
      <c r="AK486" s="59" t="str">
        <f ca="1">IF(Contrato[[#This Row],[FECHA TERMINACIÓN ]]&lt;TODAY(), "Terminado",IF(ISNUMBER(Contrato[[#This Row],[Fecha Real de liquiidación ]]),"Liquidado",IF(Contrato[[#This Row],[FECHA TERMINACIÓN ]]&gt;=TODAY(),"En ejecución","")))</f>
        <v>Terminado</v>
      </c>
      <c r="AL486" s="60">
        <f>SUMIF([1]!COMPROMISOS_2024[[#All],[consecutivo]],Contrato[[#This Row],[RCP]],[1]!COMPROMISOS_2024[[#All],[Total pagado]])</f>
        <v>80000000</v>
      </c>
      <c r="AM486" s="61">
        <f>IFERROR(Contrato[[#This Row],[Pagos]]/Contrato[[#This Row],[VALOR CONTRATO]],0)</f>
        <v>1</v>
      </c>
      <c r="AN486" s="104">
        <f>+Contrato[[#This Row],[VALOR CONTRATO]]-Contrato[[#This Row],[Pagos]]</f>
        <v>0</v>
      </c>
      <c r="AO486" s="54" t="str" cm="1">
        <f t="array" ref="AO486">_xlfn.XLOOKUP(Contrato[[#This Row],[DOCUMENTO ]],[1]!PERSONAL_ACTIVO_2024[[#All],[Documento identidad]],[1]!PERSONAL_ACTIVO_2024[[#All],[Mail ]],0,0)</f>
        <v>ahiguitae@indeportesantioquia.gov.co</v>
      </c>
      <c r="AP486" s="54" t="str" cm="1">
        <f t="array" ref="AP486">_xlfn.XLOOKUP(Contrato[[#This Row],[DOCUMENTO]],[1]!PERSONAL_ACTIVO_2024[[#All],[Documento identidad]],[1]!PERSONAL_ACTIVO_2024[[#All],[Mail ]],0,0)</f>
        <v>hveleza@indeportesantioquia.gov.co</v>
      </c>
      <c r="AQ486" s="54" cm="1">
        <f t="array" ref="AQ486">IF(ISBLANK(Contrato[[#This Row],[DEPENDENCIA ]]),0,IFERROR(_xlfn.XLOOKUP(Contrato[[#This Row],[DEPENDENCIA ]],[1]!PERSONAL_ACTIVO_2024[[#All],[Dependencia]],[1]!PERSONAL_ACTIVO_2024[[#All],[Mail ]],0,0),0))</f>
        <v>0</v>
      </c>
    </row>
    <row r="487" spans="1:43" s="54" customFormat="1" ht="34.5" customHeight="1" x14ac:dyDescent="0.25">
      <c r="A487" s="248">
        <v>1308</v>
      </c>
      <c r="B487" s="257">
        <v>378</v>
      </c>
      <c r="C487" s="250" t="s">
        <v>1386</v>
      </c>
      <c r="D487" s="251" t="s">
        <v>123</v>
      </c>
      <c r="E487" s="273" t="s">
        <v>45</v>
      </c>
      <c r="F487" s="251" t="s">
        <v>112</v>
      </c>
      <c r="G487" s="92" t="s">
        <v>1383</v>
      </c>
      <c r="H487" s="93">
        <v>890906355</v>
      </c>
      <c r="I487" s="274" t="s">
        <v>48</v>
      </c>
      <c r="J487" s="112">
        <v>40000000</v>
      </c>
      <c r="K487" s="69" t="s">
        <v>48</v>
      </c>
      <c r="L487" s="113" t="s">
        <v>1119</v>
      </c>
      <c r="M487" s="97"/>
      <c r="N487" s="108" t="str" cm="1">
        <f t="array" ref="N487">_xlfn.XLOOKUP(Contrato[[#This Row],[SUPERVISOR TITULAR]],[1]!PERSONAL_ACTIVO_2024[[#All],[Nombre completo]],[1]!PERSONAL_ACTIVO_2024[[#All],[Documento identidad]],"",0)</f>
        <v/>
      </c>
      <c r="O487" s="97"/>
      <c r="P487" s="40" t="str" cm="1">
        <f t="array" ref="P487">_xlfn.XLOOKUP(Contrato[[#This Row],[SUPERVISOR SUPLENTE ]],[1]!PERSONAL_ACTIVO_2024[[#All],[Nombre completo]],[1]!PERSONAL_ACTIVO_2024[[#All],[Documento identidad]],"",0)</f>
        <v/>
      </c>
      <c r="Q487" s="100">
        <v>1185</v>
      </c>
      <c r="R487" s="42" t="str" cm="1">
        <f t="array" ref="R487">_xlfn.XLOOKUP(Contrato[[#This Row],[CDP]],[1]!DISPONIBILIDADES_2024[[#All],[consecutivo]],[1]!DISPONIBILIDADES_2024[[#All],[fecha_aprobacion]],"",0)</f>
        <v>26/11/2024 15:20</v>
      </c>
      <c r="S487" s="43">
        <f>SUMIF([1]!DISPONIBILIDADES_2024[[#All],[consecutivo]],Contrato[[#This Row],[CDP]],[1]!DISPONIBILIDADES_2024[[#All],[valor_total_rubro]])</f>
        <v>0</v>
      </c>
      <c r="T487" s="44">
        <v>14497</v>
      </c>
      <c r="U487" s="45">
        <v>45637</v>
      </c>
      <c r="V487" s="46">
        <v>40000000</v>
      </c>
      <c r="W487" s="75"/>
      <c r="X487" s="47"/>
      <c r="Y487" s="48">
        <v>45462</v>
      </c>
      <c r="Z487" s="49">
        <v>45656</v>
      </c>
      <c r="AA487" s="223"/>
      <c r="AB487" s="91" t="s">
        <v>48</v>
      </c>
      <c r="AC487" s="30"/>
      <c r="AD487" s="103"/>
      <c r="AF487" s="55" t="str">
        <f>TEXT(LEFT(Contrato[[#This Row],[CONTRATO]],3),"0")</f>
        <v>378</v>
      </c>
      <c r="AG487" s="55" t="str">
        <f>IF(LEN(Contrato[[#This Row],[Contrato2]])=3,Contrato[[#This Row],[Contrato2]],TEXT(Contrato[[#This Row],[Contrato2]],"000"))</f>
        <v>378</v>
      </c>
      <c r="AH487" s="56">
        <f ca="1">IFERROR(_xlfn.DAYS(Contrato[[#This Row],[Fecha Proyectada liquidación]],TODAY())/30,"")</f>
        <v>2.1</v>
      </c>
      <c r="AI487" s="57">
        <f>+Contrato[[#This Row],[FECHA TERMINACIÓN ]]+120</f>
        <v>45776</v>
      </c>
      <c r="AK487" s="59" t="str">
        <f ca="1">IF(Contrato[[#This Row],[FECHA TERMINACIÓN ]]&lt;TODAY(), "Terminado",IF(ISNUMBER(Contrato[[#This Row],[Fecha Real de liquiidación ]]),"Liquidado",IF(Contrato[[#This Row],[FECHA TERMINACIÓN ]]&gt;=TODAY(),"En ejecución","")))</f>
        <v>Terminado</v>
      </c>
      <c r="AL487" s="60">
        <f>SUMIF([1]!COMPROMISOS_2024[[#All],[consecutivo]],Contrato[[#This Row],[RCP]],[1]!COMPROMISOS_2024[[#All],[Total pagado]])</f>
        <v>40000000</v>
      </c>
      <c r="AM487" s="61">
        <f>IFERROR(Contrato[[#This Row],[Pagos]]/Contrato[[#This Row],[VALOR CONTRATO]],0)</f>
        <v>1</v>
      </c>
      <c r="AN487" s="104">
        <f>+Contrato[[#This Row],[VALOR CONTRATO]]-Contrato[[#This Row],[Pagos]]</f>
        <v>0</v>
      </c>
      <c r="AO487" s="54" cm="1">
        <f t="array" ref="AO487">_xlfn.XLOOKUP(Contrato[[#This Row],[DOCUMENTO ]],[1]!PERSONAL_ACTIVO_2024[[#All],[Documento identidad]],[1]!PERSONAL_ACTIVO_2024[[#All],[Mail ]],0,0)</f>
        <v>0</v>
      </c>
      <c r="AP487" s="54" cm="1">
        <f t="array" ref="AP487">_xlfn.XLOOKUP(Contrato[[#This Row],[DOCUMENTO]],[1]!PERSONAL_ACTIVO_2024[[#All],[Documento identidad]],[1]!PERSONAL_ACTIVO_2024[[#All],[Mail ]],0,0)</f>
        <v>0</v>
      </c>
      <c r="AQ487" s="54" cm="1">
        <f t="array" ref="AQ487">IF(ISBLANK(Contrato[[#This Row],[DEPENDENCIA ]]),0,IFERROR(_xlfn.XLOOKUP(Contrato[[#This Row],[DEPENDENCIA ]],[1]!PERSONAL_ACTIVO_2024[[#All],[Dependencia]],[1]!PERSONAL_ACTIVO_2024[[#All],[Mail ]],0,0),0))</f>
        <v>0</v>
      </c>
    </row>
    <row r="488" spans="1:43" s="54" customFormat="1" ht="34.5" customHeight="1" x14ac:dyDescent="0.25">
      <c r="A488" s="27">
        <v>103</v>
      </c>
      <c r="B488" s="26">
        <v>379</v>
      </c>
      <c r="C488" s="28" t="s">
        <v>1387</v>
      </c>
      <c r="D488" s="81" t="s">
        <v>123</v>
      </c>
      <c r="E488" s="105" t="s">
        <v>111</v>
      </c>
      <c r="F488" s="81" t="s">
        <v>920</v>
      </c>
      <c r="G488" s="92" t="s">
        <v>1388</v>
      </c>
      <c r="H488" s="93">
        <v>890982308</v>
      </c>
      <c r="I488" s="274" t="s">
        <v>48</v>
      </c>
      <c r="J488" s="266">
        <v>95000000</v>
      </c>
      <c r="K488" s="69" t="s">
        <v>48</v>
      </c>
      <c r="L488" s="96" t="s">
        <v>109</v>
      </c>
      <c r="M488" s="97" t="s">
        <v>218</v>
      </c>
      <c r="N488" s="98" cm="1">
        <f t="array" ref="N488">_xlfn.XLOOKUP(Contrato[[#This Row],[SUPERVISOR TITULAR]],[1]!PERSONAL_ACTIVO_2024[[#All],[Nombre completo]],[1]!PERSONAL_ACTIVO_2024[[#All],[Documento identidad]],"",0)</f>
        <v>98556206</v>
      </c>
      <c r="O488" s="97" t="s">
        <v>222</v>
      </c>
      <c r="P488" s="99" cm="1">
        <f t="array" ref="P488">_xlfn.XLOOKUP(Contrato[[#This Row],[SUPERVISOR SUPLENTE ]],[1]!PERSONAL_ACTIVO_2024[[#All],[Nombre completo]],[1]!PERSONAL_ACTIVO_2024[[#All],[Documento identidad]],"",0)</f>
        <v>10267189</v>
      </c>
      <c r="Q488" s="100">
        <v>551</v>
      </c>
      <c r="R488" s="42" t="str" cm="1">
        <f t="array" ref="R488">_xlfn.XLOOKUP(Contrato[[#This Row],[CDP]],[1]!DISPONIBILIDADES_2024[[#All],[consecutivo]],[1]!DISPONIBILIDADES_2024[[#All],[fecha_aprobacion]],"",0)</f>
        <v>11/06/2024 16:41</v>
      </c>
      <c r="S488" s="43">
        <f>SUMIF([1]!DISPONIBILIDADES_2024[[#All],[consecutivo]],Contrato[[#This Row],[CDP]],[1]!DISPONIBILIDADES_2024[[#All],[valor_total_rubro]])</f>
        <v>0</v>
      </c>
      <c r="T488" s="44" cm="1">
        <f t="array" ref="T488">_xlfn.XLOOKUP(Contrato[[#This Row],[CONTRATO]]&amp;Contrato[[#This Row],[CDP]],[1]!Corr_Contr_CDP[[#All],[CONTRATO-CDP]],[1]!Corr_Contr_CDP[[#All],[CRP]],_xlfn.XLOOKUP(Contrato[[#This Row],[CDP]],[1]!COMPROMISOS_2024[[#All],[disponibilidad]],[1]!COMPROMISOS_2024[[#All],[consecutivo]],"",0),0)</f>
        <v>5836</v>
      </c>
      <c r="U488" s="45" t="str" cm="1">
        <f t="array" ref="U488">+_xlfn.XLOOKUP(Contrato[[#This Row],[RCP]],[1]!COMPROMISOS_2024[[#All],[consecutivo]],[1]!COMPROMISOS_2024[[#All],[fecha_aprobacion]],"",0)</f>
        <v>18/06/2024 14:04</v>
      </c>
      <c r="V488" s="46">
        <f>SUMIF([1]!COMPROMISOS_2024[[#All],[consecutivo]],Contrato[[#This Row],[RCP]],[1]!COMPROMISOS_2024[[#All],[valor_total]])</f>
        <v>95000000</v>
      </c>
      <c r="W488" s="47">
        <v>45460</v>
      </c>
      <c r="X488" s="47">
        <v>45461</v>
      </c>
      <c r="Y488" s="48">
        <v>45461</v>
      </c>
      <c r="Z488" s="49">
        <v>45656</v>
      </c>
      <c r="AA488" s="123" t="s">
        <v>1389</v>
      </c>
      <c r="AB488" s="91" t="s">
        <v>1390</v>
      </c>
      <c r="AC488" s="91"/>
      <c r="AD488" s="103">
        <v>202000004484</v>
      </c>
      <c r="AE488" s="54" t="s">
        <v>75</v>
      </c>
      <c r="AF488" s="55" t="str">
        <f>TEXT(LEFT(Contrato[[#This Row],[CONTRATO]],3),"0")</f>
        <v>379</v>
      </c>
      <c r="AG488" s="55" t="str">
        <f>IF(LEN(Contrato[[#This Row],[Contrato2]])=3,Contrato[[#This Row],[Contrato2]],TEXT(Contrato[[#This Row],[Contrato2]],"000"))</f>
        <v>379</v>
      </c>
      <c r="AH488" s="56">
        <f ca="1">IFERROR(_xlfn.DAYS(Contrato[[#This Row],[Fecha Proyectada liquidación]],TODAY())/30,"")</f>
        <v>2.1</v>
      </c>
      <c r="AI488" s="57">
        <f>+Contrato[[#This Row],[FECHA TERMINACIÓN ]]+120</f>
        <v>45776</v>
      </c>
      <c r="AK488" s="59" t="str">
        <f ca="1">IF(Contrato[[#This Row],[FECHA TERMINACIÓN ]]&lt;TODAY(), "Terminado",IF(ISNUMBER(Contrato[[#This Row],[Fecha Real de liquiidación ]]),"Liquidado",IF(Contrato[[#This Row],[FECHA TERMINACIÓN ]]&gt;=TODAY(),"En ejecución","")))</f>
        <v>Terminado</v>
      </c>
      <c r="AL488" s="60">
        <f>SUMIF([1]!COMPROMISOS_2024[[#All],[consecutivo]],Contrato[[#This Row],[RCP]],[1]!COMPROMISOS_2024[[#All],[Total pagado]])</f>
        <v>95000000</v>
      </c>
      <c r="AM488" s="61">
        <f>IFERROR(Contrato[[#This Row],[Pagos]]/Contrato[[#This Row],[VALOR CONTRATO]],0)</f>
        <v>1</v>
      </c>
      <c r="AN488" s="104">
        <f>+Contrato[[#This Row],[VALOR CONTRATO]]-Contrato[[#This Row],[Pagos]]</f>
        <v>0</v>
      </c>
      <c r="AO488" s="54" t="str" cm="1">
        <f t="array" ref="AO488">_xlfn.XLOOKUP(Contrato[[#This Row],[DOCUMENTO ]],[1]!PERSONAL_ACTIVO_2024[[#All],[Documento identidad]],[1]!PERSONAL_ACTIVO_2024[[#All],[Mail ]],0,0)</f>
        <v>ahiguitae@indeportesantioquia.gov.co</v>
      </c>
      <c r="AP488" s="54" t="str" cm="1">
        <f t="array" ref="AP488">_xlfn.XLOOKUP(Contrato[[#This Row],[DOCUMENTO]],[1]!PERSONAL_ACTIVO_2024[[#All],[Documento identidad]],[1]!PERSONAL_ACTIVO_2024[[#All],[Mail ]],0,0)</f>
        <v>hveleza@indeportesantioquia.gov.co</v>
      </c>
      <c r="AQ488" s="54" cm="1">
        <f t="array" ref="AQ488">IF(ISBLANK(Contrato[[#This Row],[DEPENDENCIA ]]),0,IFERROR(_xlfn.XLOOKUP(Contrato[[#This Row],[DEPENDENCIA ]],[1]!PERSONAL_ACTIVO_2024[[#All],[Dependencia]],[1]!PERSONAL_ACTIVO_2024[[#All],[Mail ]],0,0),0))</f>
        <v>0</v>
      </c>
    </row>
    <row r="489" spans="1:43" s="54" customFormat="1" ht="34.5" customHeight="1" x14ac:dyDescent="0.25">
      <c r="A489" s="27">
        <v>1149</v>
      </c>
      <c r="B489" s="26">
        <v>379</v>
      </c>
      <c r="C489" s="28" t="s">
        <v>1391</v>
      </c>
      <c r="D489" s="81" t="s">
        <v>123</v>
      </c>
      <c r="E489" s="105" t="s">
        <v>117</v>
      </c>
      <c r="F489" s="81" t="s">
        <v>920</v>
      </c>
      <c r="G489" s="92" t="s">
        <v>1388</v>
      </c>
      <c r="H489" s="93">
        <v>890982308</v>
      </c>
      <c r="I489" s="274" t="s">
        <v>48</v>
      </c>
      <c r="J489" s="266">
        <v>45000000</v>
      </c>
      <c r="K489" s="69"/>
      <c r="L489" s="96" t="s">
        <v>775</v>
      </c>
      <c r="M489" s="97" t="s">
        <v>218</v>
      </c>
      <c r="N489" s="98" cm="1">
        <f t="array" ref="N489">_xlfn.XLOOKUP(Contrato[[#This Row],[SUPERVISOR TITULAR]],[1]!PERSONAL_ACTIVO_2024[[#All],[Nombre completo]],[1]!PERSONAL_ACTIVO_2024[[#All],[Documento identidad]],"",0)</f>
        <v>98556206</v>
      </c>
      <c r="O489" s="97" t="s">
        <v>222</v>
      </c>
      <c r="P489" s="99" cm="1">
        <f t="array" ref="P489">_xlfn.XLOOKUP(Contrato[[#This Row],[SUPERVISOR SUPLENTE ]],[1]!PERSONAL_ACTIVO_2024[[#All],[Nombre completo]],[1]!PERSONAL_ACTIVO_2024[[#All],[Documento identidad]],"",0)</f>
        <v>10267189</v>
      </c>
      <c r="Q489" s="100">
        <v>952</v>
      </c>
      <c r="R489" s="42" t="str" cm="1">
        <f t="array" ref="R489">_xlfn.XLOOKUP(Contrato[[#This Row],[CDP]],[1]!DISPONIBILIDADES_2024[[#All],[consecutivo]],[1]!DISPONIBILIDADES_2024[[#All],[fecha_aprobacion]],"",0)</f>
        <v>12/09/2024 19:46</v>
      </c>
      <c r="S489" s="43">
        <f>SUMIF([1]!DISPONIBILIDADES_2024[[#All],[consecutivo]],Contrato[[#This Row],[CDP]],[1]!DISPONIBILIDADES_2024[[#All],[valor_total_rubro]])</f>
        <v>0</v>
      </c>
      <c r="T489" s="44" cm="1">
        <f t="array" ref="T489">_xlfn.XLOOKUP(Contrato[[#This Row],[CONTRATO]]&amp;Contrato[[#This Row],[CDP]],[1]!Corr_Contr_CDP[[#All],[CONTRATO-CDP]],[1]!Corr_Contr_CDP[[#All],[CRP]],_xlfn.XLOOKUP(Contrato[[#This Row],[CDP]],[1]!COMPROMISOS_2024[[#All],[disponibilidad]],[1]!COMPROMISOS_2024[[#All],[consecutivo]],"",0),0)</f>
        <v>10546</v>
      </c>
      <c r="U489" s="45" t="str" cm="1">
        <f t="array" ref="U489">+_xlfn.XLOOKUP(Contrato[[#This Row],[RCP]],[1]!COMPROMISOS_2024[[#All],[consecutivo]],[1]!COMPROMISOS_2024[[#All],[fecha_aprobacion]],"",0)</f>
        <v>18/10/2024 16:53</v>
      </c>
      <c r="V489" s="46">
        <f>SUMIF([1]!COMPROMISOS_2024[[#All],[consecutivo]],Contrato[[#This Row],[RCP]],[1]!COMPROMISOS_2024[[#All],[valor_total]])</f>
        <v>45000000</v>
      </c>
      <c r="W489" s="47">
        <v>45581</v>
      </c>
      <c r="X489" s="47">
        <v>45583</v>
      </c>
      <c r="Y489" s="48">
        <v>45461</v>
      </c>
      <c r="Z489" s="49">
        <v>45656</v>
      </c>
      <c r="AA489" s="123"/>
      <c r="AB489" s="91" t="s">
        <v>48</v>
      </c>
      <c r="AC489" s="91"/>
      <c r="AD489" s="103">
        <v>202000004484</v>
      </c>
      <c r="AE489" s="54" t="s">
        <v>75</v>
      </c>
      <c r="AF489" s="55" t="str">
        <f>TEXT(LEFT(Contrato[[#This Row],[CONTRATO]],3),"0")</f>
        <v>379</v>
      </c>
      <c r="AG489" s="55" t="str">
        <f>IF(LEN(Contrato[[#This Row],[Contrato2]])=3,Contrato[[#This Row],[Contrato2]],TEXT(Contrato[[#This Row],[Contrato2]],"000"))</f>
        <v>379</v>
      </c>
      <c r="AH489" s="56">
        <f ca="1">IFERROR(_xlfn.DAYS(Contrato[[#This Row],[Fecha Proyectada liquidación]],TODAY())/30,"")</f>
        <v>2.1</v>
      </c>
      <c r="AI489" s="57">
        <f>+Contrato[[#This Row],[FECHA TERMINACIÓN ]]+120</f>
        <v>45776</v>
      </c>
      <c r="AK489" s="59" t="str">
        <f ca="1">IF(Contrato[[#This Row],[FECHA TERMINACIÓN ]]&lt;TODAY(), "Terminado",IF(ISNUMBER(Contrato[[#This Row],[Fecha Real de liquiidación ]]),"Liquidado",IF(Contrato[[#This Row],[FECHA TERMINACIÓN ]]&gt;=TODAY(),"En ejecución","")))</f>
        <v>Terminado</v>
      </c>
      <c r="AL489" s="60">
        <f>SUMIF([1]!COMPROMISOS_2024[[#All],[consecutivo]],Contrato[[#This Row],[RCP]],[1]!COMPROMISOS_2024[[#All],[Total pagado]])</f>
        <v>44550000</v>
      </c>
      <c r="AM489" s="61">
        <f>IFERROR(Contrato[[#This Row],[Pagos]]/Contrato[[#This Row],[VALOR CONTRATO]],0)</f>
        <v>0.99</v>
      </c>
      <c r="AN489" s="104">
        <f>+Contrato[[#This Row],[VALOR CONTRATO]]-Contrato[[#This Row],[Pagos]]</f>
        <v>450000</v>
      </c>
      <c r="AO489" s="54" t="str" cm="1">
        <f t="array" ref="AO489">_xlfn.XLOOKUP(Contrato[[#This Row],[DOCUMENTO ]],[1]!PERSONAL_ACTIVO_2024[[#All],[Documento identidad]],[1]!PERSONAL_ACTIVO_2024[[#All],[Mail ]],0,0)</f>
        <v>ahiguitae@indeportesantioquia.gov.co</v>
      </c>
      <c r="AP489" s="54" t="str" cm="1">
        <f t="array" ref="AP489">_xlfn.XLOOKUP(Contrato[[#This Row],[DOCUMENTO]],[1]!PERSONAL_ACTIVO_2024[[#All],[Documento identidad]],[1]!PERSONAL_ACTIVO_2024[[#All],[Mail ]],0,0)</f>
        <v>hveleza@indeportesantioquia.gov.co</v>
      </c>
      <c r="AQ489" s="54" cm="1">
        <f t="array" ref="AQ489">IF(ISBLANK(Contrato[[#This Row],[DEPENDENCIA ]]),0,IFERROR(_xlfn.XLOOKUP(Contrato[[#This Row],[DEPENDENCIA ]],[1]!PERSONAL_ACTIVO_2024[[#All],[Dependencia]],[1]!PERSONAL_ACTIVO_2024[[#All],[Mail ]],0,0),0))</f>
        <v>0</v>
      </c>
    </row>
    <row r="490" spans="1:43" s="54" customFormat="1" ht="34.5" customHeight="1" x14ac:dyDescent="0.25">
      <c r="A490" s="27">
        <v>80</v>
      </c>
      <c r="B490" s="26">
        <v>380</v>
      </c>
      <c r="C490" s="28" t="s">
        <v>1392</v>
      </c>
      <c r="D490" s="81" t="s">
        <v>123</v>
      </c>
      <c r="E490" s="105" t="s">
        <v>111</v>
      </c>
      <c r="F490" s="81" t="s">
        <v>920</v>
      </c>
      <c r="G490" s="92" t="s">
        <v>1393</v>
      </c>
      <c r="H490" s="93">
        <v>890984031</v>
      </c>
      <c r="I490" s="274" t="s">
        <v>48</v>
      </c>
      <c r="J490" s="266">
        <v>80000000</v>
      </c>
      <c r="K490" s="69" t="s">
        <v>48</v>
      </c>
      <c r="L490" s="96" t="s">
        <v>109</v>
      </c>
      <c r="M490" s="97" t="s">
        <v>218</v>
      </c>
      <c r="N490" s="98" cm="1">
        <f t="array" ref="N490">_xlfn.XLOOKUP(Contrato[[#This Row],[SUPERVISOR TITULAR]],[1]!PERSONAL_ACTIVO_2024[[#All],[Nombre completo]],[1]!PERSONAL_ACTIVO_2024[[#All],[Documento identidad]],"",0)</f>
        <v>98556206</v>
      </c>
      <c r="O490" s="97" t="s">
        <v>222</v>
      </c>
      <c r="P490" s="99" cm="1">
        <f t="array" ref="P490">_xlfn.XLOOKUP(Contrato[[#This Row],[SUPERVISOR SUPLENTE ]],[1]!PERSONAL_ACTIVO_2024[[#All],[Nombre completo]],[1]!PERSONAL_ACTIVO_2024[[#All],[Documento identidad]],"",0)</f>
        <v>10267189</v>
      </c>
      <c r="Q490" s="100">
        <v>542</v>
      </c>
      <c r="R490" s="42" t="str" cm="1">
        <f t="array" ref="R490">_xlfn.XLOOKUP(Contrato[[#This Row],[CDP]],[1]!DISPONIBILIDADES_2024[[#All],[consecutivo]],[1]!DISPONIBILIDADES_2024[[#All],[fecha_aprobacion]],"",0)</f>
        <v>7/06/2024 13:36</v>
      </c>
      <c r="S490" s="43">
        <f>SUMIF([1]!DISPONIBILIDADES_2024[[#All],[consecutivo]],Contrato[[#This Row],[CDP]],[1]!DISPONIBILIDADES_2024[[#All],[valor_total_rubro]])</f>
        <v>0</v>
      </c>
      <c r="T490" s="44" cm="1">
        <f t="array" ref="T490">_xlfn.XLOOKUP(Contrato[[#This Row],[CONTRATO]]&amp;Contrato[[#This Row],[CDP]],[1]!Corr_Contr_CDP[[#All],[CONTRATO-CDP]],[1]!Corr_Contr_CDP[[#All],[CRP]],_xlfn.XLOOKUP(Contrato[[#This Row],[CDP]],[1]!COMPROMISOS_2024[[#All],[disponibilidad]],[1]!COMPROMISOS_2024[[#All],[consecutivo]],"",0),0)</f>
        <v>5835</v>
      </c>
      <c r="U490" s="45" t="str" cm="1">
        <f t="array" ref="U490">+_xlfn.XLOOKUP(Contrato[[#This Row],[RCP]],[1]!COMPROMISOS_2024[[#All],[consecutivo]],[1]!COMPROMISOS_2024[[#All],[fecha_aprobacion]],"",0)</f>
        <v>18/06/2024 14:00</v>
      </c>
      <c r="V490" s="46">
        <f>SUMIF([1]!COMPROMISOS_2024[[#All],[consecutivo]],Contrato[[#This Row],[RCP]],[1]!COMPROMISOS_2024[[#All],[valor_total]])</f>
        <v>80000000</v>
      </c>
      <c r="W490" s="47">
        <v>45461</v>
      </c>
      <c r="X490" s="47">
        <v>45462</v>
      </c>
      <c r="Y490" s="48">
        <v>45462</v>
      </c>
      <c r="Z490" s="49">
        <v>45656</v>
      </c>
      <c r="AA490" s="123" t="s">
        <v>1394</v>
      </c>
      <c r="AB490" s="91" t="s">
        <v>1395</v>
      </c>
      <c r="AC490" s="91"/>
      <c r="AD490" s="103">
        <v>202000004485</v>
      </c>
      <c r="AE490" s="54" t="s">
        <v>75</v>
      </c>
      <c r="AF490" s="55" t="str">
        <f>TEXT(LEFT(Contrato[[#This Row],[CONTRATO]],3),"0")</f>
        <v>380</v>
      </c>
      <c r="AG490" s="55" t="str">
        <f>IF(LEN(Contrato[[#This Row],[Contrato2]])=3,Contrato[[#This Row],[Contrato2]],TEXT(Contrato[[#This Row],[Contrato2]],"000"))</f>
        <v>380</v>
      </c>
      <c r="AH490" s="56">
        <f ca="1">IFERROR(_xlfn.DAYS(Contrato[[#This Row],[Fecha Proyectada liquidación]],TODAY())/30,"")</f>
        <v>2.1</v>
      </c>
      <c r="AI490" s="57">
        <f>+Contrato[[#This Row],[FECHA TERMINACIÓN ]]+120</f>
        <v>45776</v>
      </c>
      <c r="AK490" s="59" t="str">
        <f ca="1">IF(Contrato[[#This Row],[FECHA TERMINACIÓN ]]&lt;TODAY(), "Terminado",IF(ISNUMBER(Contrato[[#This Row],[Fecha Real de liquiidación ]]),"Liquidado",IF(Contrato[[#This Row],[FECHA TERMINACIÓN ]]&gt;=TODAY(),"En ejecución","")))</f>
        <v>Terminado</v>
      </c>
      <c r="AL490" s="60">
        <f>SUMIF([1]!COMPROMISOS_2024[[#All],[consecutivo]],Contrato[[#This Row],[RCP]],[1]!COMPROMISOS_2024[[#All],[Total pagado]])</f>
        <v>80000000</v>
      </c>
      <c r="AM490" s="61">
        <f>IFERROR(Contrato[[#This Row],[Pagos]]/Contrato[[#This Row],[VALOR CONTRATO]],0)</f>
        <v>1</v>
      </c>
      <c r="AN490" s="104">
        <f>+Contrato[[#This Row],[VALOR CONTRATO]]-Contrato[[#This Row],[Pagos]]</f>
        <v>0</v>
      </c>
      <c r="AO490" s="54" t="str" cm="1">
        <f t="array" ref="AO490">_xlfn.XLOOKUP(Contrato[[#This Row],[DOCUMENTO ]],[1]!PERSONAL_ACTIVO_2024[[#All],[Documento identidad]],[1]!PERSONAL_ACTIVO_2024[[#All],[Mail ]],0,0)</f>
        <v>ahiguitae@indeportesantioquia.gov.co</v>
      </c>
      <c r="AP490" s="54" t="str" cm="1">
        <f t="array" ref="AP490">_xlfn.XLOOKUP(Contrato[[#This Row],[DOCUMENTO]],[1]!PERSONAL_ACTIVO_2024[[#All],[Documento identidad]],[1]!PERSONAL_ACTIVO_2024[[#All],[Mail ]],0,0)</f>
        <v>hveleza@indeportesantioquia.gov.co</v>
      </c>
      <c r="AQ490" s="54" cm="1">
        <f t="array" ref="AQ490">IF(ISBLANK(Contrato[[#This Row],[DEPENDENCIA ]]),0,IFERROR(_xlfn.XLOOKUP(Contrato[[#This Row],[DEPENDENCIA ]],[1]!PERSONAL_ACTIVO_2024[[#All],[Dependencia]],[1]!PERSONAL_ACTIVO_2024[[#All],[Mail ]],0,0),0))</f>
        <v>0</v>
      </c>
    </row>
    <row r="491" spans="1:43" s="54" customFormat="1" ht="34.5" customHeight="1" x14ac:dyDescent="0.25">
      <c r="A491" s="27">
        <v>1148</v>
      </c>
      <c r="B491" s="26">
        <v>380</v>
      </c>
      <c r="C491" s="28" t="s">
        <v>1396</v>
      </c>
      <c r="D491" s="81" t="s">
        <v>123</v>
      </c>
      <c r="E491" s="105" t="s">
        <v>117</v>
      </c>
      <c r="F491" s="81" t="s">
        <v>920</v>
      </c>
      <c r="G491" s="92" t="s">
        <v>1393</v>
      </c>
      <c r="H491" s="93">
        <v>890984031</v>
      </c>
      <c r="I491" s="274" t="s">
        <v>48</v>
      </c>
      <c r="J491" s="266">
        <v>30000000</v>
      </c>
      <c r="K491" s="69"/>
      <c r="L491" s="96" t="s">
        <v>775</v>
      </c>
      <c r="M491" s="97" t="s">
        <v>218</v>
      </c>
      <c r="N491" s="98" cm="1">
        <f t="array" ref="N491">_xlfn.XLOOKUP(Contrato[[#This Row],[SUPERVISOR TITULAR]],[1]!PERSONAL_ACTIVO_2024[[#All],[Nombre completo]],[1]!PERSONAL_ACTIVO_2024[[#All],[Documento identidad]],"",0)</f>
        <v>98556206</v>
      </c>
      <c r="O491" s="97" t="s">
        <v>222</v>
      </c>
      <c r="P491" s="99" cm="1">
        <f t="array" ref="P491">_xlfn.XLOOKUP(Contrato[[#This Row],[SUPERVISOR SUPLENTE ]],[1]!PERSONAL_ACTIVO_2024[[#All],[Nombre completo]],[1]!PERSONAL_ACTIVO_2024[[#All],[Documento identidad]],"",0)</f>
        <v>10267189</v>
      </c>
      <c r="Q491" s="100">
        <v>951</v>
      </c>
      <c r="R491" s="42" t="str" cm="1">
        <f t="array" ref="R491">_xlfn.XLOOKUP(Contrato[[#This Row],[CDP]],[1]!DISPONIBILIDADES_2024[[#All],[consecutivo]],[1]!DISPONIBILIDADES_2024[[#All],[fecha_aprobacion]],"",0)</f>
        <v>12/09/2024 19:44</v>
      </c>
      <c r="S491" s="43">
        <f>SUMIF([1]!DISPONIBILIDADES_2024[[#All],[consecutivo]],Contrato[[#This Row],[CDP]],[1]!DISPONIBILIDADES_2024[[#All],[valor_total_rubro]])</f>
        <v>0</v>
      </c>
      <c r="T491" s="44" cm="1">
        <f t="array" ref="T491">_xlfn.XLOOKUP(Contrato[[#This Row],[CONTRATO]]&amp;Contrato[[#This Row],[CDP]],[1]!Corr_Contr_CDP[[#All],[CONTRATO-CDP]],[1]!Corr_Contr_CDP[[#All],[CRP]],_xlfn.XLOOKUP(Contrato[[#This Row],[CDP]],[1]!COMPROMISOS_2024[[#All],[disponibilidad]],[1]!COMPROMISOS_2024[[#All],[consecutivo]],"",0),0)</f>
        <v>10550</v>
      </c>
      <c r="U491" s="45" t="str" cm="1">
        <f t="array" ref="U491">+_xlfn.XLOOKUP(Contrato[[#This Row],[RCP]],[1]!COMPROMISOS_2024[[#All],[consecutivo]],[1]!COMPROMISOS_2024[[#All],[fecha_aprobacion]],"",0)</f>
        <v>18/10/2024 21:59</v>
      </c>
      <c r="V491" s="46">
        <f>SUMIF([1]!COMPROMISOS_2024[[#All],[consecutivo]],Contrato[[#This Row],[RCP]],[1]!COMPROMISOS_2024[[#All],[valor_total]])</f>
        <v>30000000</v>
      </c>
      <c r="W491" s="47">
        <v>45583</v>
      </c>
      <c r="X491" s="47">
        <v>45586</v>
      </c>
      <c r="Y491" s="48">
        <v>45462</v>
      </c>
      <c r="Z491" s="49">
        <v>45656</v>
      </c>
      <c r="AA491" s="123"/>
      <c r="AB491" s="91" t="s">
        <v>48</v>
      </c>
      <c r="AC491" s="91"/>
      <c r="AD491" s="103">
        <v>202000004485</v>
      </c>
      <c r="AE491" s="54" t="s">
        <v>75</v>
      </c>
      <c r="AF491" s="55" t="str">
        <f>TEXT(LEFT(Contrato[[#This Row],[CONTRATO]],3),"0")</f>
        <v>380</v>
      </c>
      <c r="AG491" s="55" t="str">
        <f>IF(LEN(Contrato[[#This Row],[Contrato2]])=3,Contrato[[#This Row],[Contrato2]],TEXT(Contrato[[#This Row],[Contrato2]],"000"))</f>
        <v>380</v>
      </c>
      <c r="AH491" s="56">
        <f ca="1">IFERROR(_xlfn.DAYS(Contrato[[#This Row],[Fecha Proyectada liquidación]],TODAY())/30,"")</f>
        <v>2.1</v>
      </c>
      <c r="AI491" s="57">
        <f>+Contrato[[#This Row],[FECHA TERMINACIÓN ]]+120</f>
        <v>45776</v>
      </c>
      <c r="AK491" s="59" t="str">
        <f ca="1">IF(Contrato[[#This Row],[FECHA TERMINACIÓN ]]&lt;TODAY(), "Terminado",IF(ISNUMBER(Contrato[[#This Row],[Fecha Real de liquiidación ]]),"Liquidado",IF(Contrato[[#This Row],[FECHA TERMINACIÓN ]]&gt;=TODAY(),"En ejecución","")))</f>
        <v>Terminado</v>
      </c>
      <c r="AL491" s="60">
        <f>SUMIF([1]!COMPROMISOS_2024[[#All],[consecutivo]],Contrato[[#This Row],[RCP]],[1]!COMPROMISOS_2024[[#All],[Total pagado]])</f>
        <v>29920840</v>
      </c>
      <c r="AM491" s="61">
        <f>IFERROR(Contrato[[#This Row],[Pagos]]/Contrato[[#This Row],[VALOR CONTRATO]],0)</f>
        <v>0.99736133333333332</v>
      </c>
      <c r="AN491" s="104">
        <f>+Contrato[[#This Row],[VALOR CONTRATO]]-Contrato[[#This Row],[Pagos]]</f>
        <v>79160</v>
      </c>
      <c r="AO491" s="54" t="str" cm="1">
        <f t="array" ref="AO491">_xlfn.XLOOKUP(Contrato[[#This Row],[DOCUMENTO ]],[1]!PERSONAL_ACTIVO_2024[[#All],[Documento identidad]],[1]!PERSONAL_ACTIVO_2024[[#All],[Mail ]],0,0)</f>
        <v>ahiguitae@indeportesantioquia.gov.co</v>
      </c>
      <c r="AP491" s="54" t="str" cm="1">
        <f t="array" ref="AP491">_xlfn.XLOOKUP(Contrato[[#This Row],[DOCUMENTO]],[1]!PERSONAL_ACTIVO_2024[[#All],[Documento identidad]],[1]!PERSONAL_ACTIVO_2024[[#All],[Mail ]],0,0)</f>
        <v>hveleza@indeportesantioquia.gov.co</v>
      </c>
      <c r="AQ491" s="54" cm="1">
        <f t="array" ref="AQ491">IF(ISBLANK(Contrato[[#This Row],[DEPENDENCIA ]]),0,IFERROR(_xlfn.XLOOKUP(Contrato[[#This Row],[DEPENDENCIA ]],[1]!PERSONAL_ACTIVO_2024[[#All],[Dependencia]],[1]!PERSONAL_ACTIVO_2024[[#All],[Mail ]],0,0),0))</f>
        <v>0</v>
      </c>
    </row>
    <row r="492" spans="1:43" s="54" customFormat="1" ht="34.5" customHeight="1" x14ac:dyDescent="0.25">
      <c r="A492" s="27">
        <v>109</v>
      </c>
      <c r="B492" s="26">
        <v>381</v>
      </c>
      <c r="C492" s="28" t="s">
        <v>1397</v>
      </c>
      <c r="D492" s="81" t="s">
        <v>123</v>
      </c>
      <c r="E492" s="105" t="s">
        <v>111</v>
      </c>
      <c r="F492" s="81" t="s">
        <v>920</v>
      </c>
      <c r="G492" s="92" t="s">
        <v>1398</v>
      </c>
      <c r="H492" s="93">
        <v>890984251</v>
      </c>
      <c r="I492" s="274" t="s">
        <v>48</v>
      </c>
      <c r="J492" s="266">
        <v>15000000</v>
      </c>
      <c r="K492" s="69" t="s">
        <v>48</v>
      </c>
      <c r="L492" s="96" t="s">
        <v>1399</v>
      </c>
      <c r="M492" s="97" t="s">
        <v>218</v>
      </c>
      <c r="N492" s="98" cm="1">
        <f t="array" ref="N492">_xlfn.XLOOKUP(Contrato[[#This Row],[SUPERVISOR TITULAR]],[1]!PERSONAL_ACTIVO_2024[[#All],[Nombre completo]],[1]!PERSONAL_ACTIVO_2024[[#All],[Documento identidad]],"",0)</f>
        <v>98556206</v>
      </c>
      <c r="O492" s="97" t="s">
        <v>222</v>
      </c>
      <c r="P492" s="99" cm="1">
        <f t="array" ref="P492">_xlfn.XLOOKUP(Contrato[[#This Row],[SUPERVISOR SUPLENTE ]],[1]!PERSONAL_ACTIVO_2024[[#All],[Nombre completo]],[1]!PERSONAL_ACTIVO_2024[[#All],[Documento identidad]],"",0)</f>
        <v>10267189</v>
      </c>
      <c r="Q492" s="100">
        <v>499</v>
      </c>
      <c r="R492" s="42" t="str" cm="1">
        <f t="array" ref="R492">_xlfn.XLOOKUP(Contrato[[#This Row],[CDP]],[1]!DISPONIBILIDADES_2024[[#All],[consecutivo]],[1]!DISPONIBILIDADES_2024[[#All],[fecha_aprobacion]],"",0)</f>
        <v>16/05/2024 18:07</v>
      </c>
      <c r="S492" s="43">
        <f>SUMIF([1]!DISPONIBILIDADES_2024[[#All],[consecutivo]],Contrato[[#This Row],[CDP]],[1]!DISPONIBILIDADES_2024[[#All],[valor_total_rubro]])</f>
        <v>0</v>
      </c>
      <c r="T492" s="44" cm="1">
        <f t="array" ref="T492">_xlfn.XLOOKUP(Contrato[[#This Row],[CONTRATO]]&amp;Contrato[[#This Row],[CDP]],[1]!Corr_Contr_CDP[[#All],[CONTRATO-CDP]],[1]!Corr_Contr_CDP[[#All],[CRP]],_xlfn.XLOOKUP(Contrato[[#This Row],[CDP]],[1]!COMPROMISOS_2024[[#All],[disponibilidad]],[1]!COMPROMISOS_2024[[#All],[consecutivo]],"",0),0)</f>
        <v>5981</v>
      </c>
      <c r="U492" s="45" t="str" cm="1">
        <f t="array" ref="U492">+_xlfn.XLOOKUP(Contrato[[#This Row],[RCP]],[1]!COMPROMISOS_2024[[#All],[consecutivo]],[1]!COMPROMISOS_2024[[#All],[fecha_aprobacion]],"",0)</f>
        <v>25/06/2024 10:34</v>
      </c>
      <c r="V492" s="46">
        <f>SUMIF([1]!COMPROMISOS_2024[[#All],[consecutivo]],Contrato[[#This Row],[RCP]],[1]!COMPROMISOS_2024[[#All],[valor_total]])</f>
        <v>15000000</v>
      </c>
      <c r="W492" s="47">
        <v>45467</v>
      </c>
      <c r="X492" s="47">
        <v>45485</v>
      </c>
      <c r="Y492" s="48">
        <v>45485</v>
      </c>
      <c r="Z492" s="49">
        <v>45656</v>
      </c>
      <c r="AA492" s="101" t="s">
        <v>1400</v>
      </c>
      <c r="AB492" s="91" t="s">
        <v>1271</v>
      </c>
      <c r="AC492" s="91"/>
      <c r="AD492" s="103">
        <v>202000004600</v>
      </c>
      <c r="AE492" s="54" t="s">
        <v>75</v>
      </c>
      <c r="AF492" s="55" t="str">
        <f>TEXT(LEFT(Contrato[[#This Row],[CONTRATO]],3),"0")</f>
        <v>381</v>
      </c>
      <c r="AG492" s="55" t="str">
        <f>IF(LEN(Contrato[[#This Row],[Contrato2]])=3,Contrato[[#This Row],[Contrato2]],TEXT(Contrato[[#This Row],[Contrato2]],"000"))</f>
        <v>381</v>
      </c>
      <c r="AH492" s="56">
        <f ca="1">IFERROR(_xlfn.DAYS(Contrato[[#This Row],[Fecha Proyectada liquidación]],TODAY())/30,"")</f>
        <v>2.1</v>
      </c>
      <c r="AI492" s="57">
        <f>+Contrato[[#This Row],[FECHA TERMINACIÓN ]]+120</f>
        <v>45776</v>
      </c>
      <c r="AK492" s="59" t="str">
        <f ca="1">IF(Contrato[[#This Row],[FECHA TERMINACIÓN ]]&lt;TODAY(), "Terminado",IF(ISNUMBER(Contrato[[#This Row],[Fecha Real de liquiidación ]]),"Liquidado",IF(Contrato[[#This Row],[FECHA TERMINACIÓN ]]&gt;=TODAY(),"En ejecución","")))</f>
        <v>Terminado</v>
      </c>
      <c r="AL492" s="60">
        <f>SUMIF([1]!COMPROMISOS_2024[[#All],[consecutivo]],Contrato[[#This Row],[RCP]],[1]!COMPROMISOS_2024[[#All],[Total pagado]])</f>
        <v>5378800</v>
      </c>
      <c r="AM492" s="61">
        <f>IFERROR(Contrato[[#This Row],[Pagos]]/Contrato[[#This Row],[VALOR CONTRATO]],0)</f>
        <v>0.35858666666666666</v>
      </c>
      <c r="AN492" s="104">
        <f>+Contrato[[#This Row],[VALOR CONTRATO]]-Contrato[[#This Row],[Pagos]]</f>
        <v>9621200</v>
      </c>
      <c r="AO492" s="54" t="str" cm="1">
        <f t="array" ref="AO492">_xlfn.XLOOKUP(Contrato[[#This Row],[DOCUMENTO ]],[1]!PERSONAL_ACTIVO_2024[[#All],[Documento identidad]],[1]!PERSONAL_ACTIVO_2024[[#All],[Mail ]],0,0)</f>
        <v>ahiguitae@indeportesantioquia.gov.co</v>
      </c>
      <c r="AP492" s="54" t="str" cm="1">
        <f t="array" ref="AP492">_xlfn.XLOOKUP(Contrato[[#This Row],[DOCUMENTO]],[1]!PERSONAL_ACTIVO_2024[[#All],[Documento identidad]],[1]!PERSONAL_ACTIVO_2024[[#All],[Mail ]],0,0)</f>
        <v>hveleza@indeportesantioquia.gov.co</v>
      </c>
      <c r="AQ492" s="54" cm="1">
        <f t="array" ref="AQ492">IF(ISBLANK(Contrato[[#This Row],[DEPENDENCIA ]]),0,IFERROR(_xlfn.XLOOKUP(Contrato[[#This Row],[DEPENDENCIA ]],[1]!PERSONAL_ACTIVO_2024[[#All],[Dependencia]],[1]!PERSONAL_ACTIVO_2024[[#All],[Mail ]],0,0),0))</f>
        <v>0</v>
      </c>
    </row>
    <row r="493" spans="1:43" s="54" customFormat="1" ht="34.5" customHeight="1" x14ac:dyDescent="0.25">
      <c r="A493" s="27">
        <v>725</v>
      </c>
      <c r="B493" s="26">
        <v>382</v>
      </c>
      <c r="C493" s="28" t="s">
        <v>1401</v>
      </c>
      <c r="D493" s="81" t="s">
        <v>123</v>
      </c>
      <c r="E493" s="105" t="s">
        <v>111</v>
      </c>
      <c r="F493" s="114" t="s">
        <v>142</v>
      </c>
      <c r="G493" s="92" t="s">
        <v>1402</v>
      </c>
      <c r="H493" s="93">
        <v>700464130</v>
      </c>
      <c r="I493" s="94">
        <v>9212989</v>
      </c>
      <c r="J493" s="95">
        <v>55277934</v>
      </c>
      <c r="K493" s="69" t="s">
        <v>48</v>
      </c>
      <c r="L493" s="96" t="s">
        <v>1399</v>
      </c>
      <c r="M493" s="97" t="s">
        <v>218</v>
      </c>
      <c r="N493" s="98" cm="1">
        <f t="array" ref="N493">_xlfn.XLOOKUP(Contrato[[#This Row],[SUPERVISOR TITULAR]],[1]!PERSONAL_ACTIVO_2024[[#All],[Nombre completo]],[1]!PERSONAL_ACTIVO_2024[[#All],[Documento identidad]],"",0)</f>
        <v>98556206</v>
      </c>
      <c r="O493" s="97" t="s">
        <v>222</v>
      </c>
      <c r="P493" s="99" cm="1">
        <f t="array" ref="P493">_xlfn.XLOOKUP(Contrato[[#This Row],[SUPERVISOR SUPLENTE ]],[1]!PERSONAL_ACTIVO_2024[[#All],[Nombre completo]],[1]!PERSONAL_ACTIVO_2024[[#All],[Documento identidad]],"",0)</f>
        <v>10267189</v>
      </c>
      <c r="Q493" s="100">
        <v>558</v>
      </c>
      <c r="R493" s="42" t="str" cm="1">
        <f t="array" ref="R493">_xlfn.XLOOKUP(Contrato[[#This Row],[CDP]],[1]!DISPONIBILIDADES_2024[[#All],[consecutivo]],[1]!DISPONIBILIDADES_2024[[#All],[fecha_aprobacion]],"",0)</f>
        <v>13/06/2024 11:08</v>
      </c>
      <c r="S493" s="43">
        <f>SUMIF([1]!DISPONIBILIDADES_2024[[#All],[consecutivo]],Contrato[[#This Row],[CDP]],[1]!DISPONIBILIDADES_2024[[#All],[valor_total_rubro]])</f>
        <v>0</v>
      </c>
      <c r="T493" s="44" cm="1">
        <f t="array" ref="T493">_xlfn.XLOOKUP(Contrato[[#This Row],[CONTRATO]]&amp;Contrato[[#This Row],[CDP]],[1]!Corr_Contr_CDP[[#All],[CONTRATO-CDP]],[1]!Corr_Contr_CDP[[#All],[CRP]],_xlfn.XLOOKUP(Contrato[[#This Row],[CDP]],[1]!COMPROMISOS_2024[[#All],[disponibilidad]],[1]!COMPROMISOS_2024[[#All],[consecutivo]],"",0),0)</f>
        <v>5838</v>
      </c>
      <c r="U493" s="45" t="str" cm="1">
        <f t="array" ref="U493">+_xlfn.XLOOKUP(Contrato[[#This Row],[RCP]],[1]!COMPROMISOS_2024[[#All],[consecutivo]],[1]!COMPROMISOS_2024[[#All],[fecha_aprobacion]],"",0)</f>
        <v>18/06/2024 14:20</v>
      </c>
      <c r="V493" s="46">
        <f>SUMIF([1]!COMPROMISOS_2024[[#All],[consecutivo]],Contrato[[#This Row],[RCP]],[1]!COMPROMISOS_2024[[#All],[valor_total]])</f>
        <v>55277934</v>
      </c>
      <c r="W493" s="47">
        <v>45460</v>
      </c>
      <c r="X493" s="47" t="s">
        <v>379</v>
      </c>
      <c r="Y493" s="48">
        <v>45461</v>
      </c>
      <c r="Z493" s="49">
        <v>45643</v>
      </c>
      <c r="AA493" s="123" t="s">
        <v>1403</v>
      </c>
      <c r="AB493" s="91" t="s">
        <v>293</v>
      </c>
      <c r="AC493" s="91"/>
      <c r="AD493" s="103">
        <v>202000004486</v>
      </c>
      <c r="AE493" s="54" t="s">
        <v>75</v>
      </c>
      <c r="AF493" s="55" t="str">
        <f>TEXT(LEFT(Contrato[[#This Row],[CONTRATO]],3),"0")</f>
        <v>382</v>
      </c>
      <c r="AG493" s="55" t="str">
        <f>IF(LEN(Contrato[[#This Row],[Contrato2]])=3,Contrato[[#This Row],[Contrato2]],TEXT(Contrato[[#This Row],[Contrato2]],"000"))</f>
        <v>382</v>
      </c>
      <c r="AH493" s="56">
        <f ca="1">IFERROR(_xlfn.DAYS(Contrato[[#This Row],[Fecha Proyectada liquidación]],TODAY())/30,"")</f>
        <v>1.6666666666666667</v>
      </c>
      <c r="AI493" s="57">
        <f>+Contrato[[#This Row],[FECHA TERMINACIÓN ]]+120</f>
        <v>45763</v>
      </c>
      <c r="AK493" s="59" t="str">
        <f ca="1">IF(Contrato[[#This Row],[FECHA TERMINACIÓN ]]&lt;TODAY(), "Terminado",IF(ISNUMBER(Contrato[[#This Row],[Fecha Real de liquiidación ]]),"Liquidado",IF(Contrato[[#This Row],[FECHA TERMINACIÓN ]]&gt;=TODAY(),"En ejecución","")))</f>
        <v>Terminado</v>
      </c>
      <c r="AL493" s="60">
        <f>SUMIF([1]!COMPROMISOS_2024[[#All],[consecutivo]],Contrato[[#This Row],[RCP]],[1]!COMPROMISOS_2024[[#All],[Total pagado]])</f>
        <v>55277934</v>
      </c>
      <c r="AM493" s="61">
        <f>IFERROR(Contrato[[#This Row],[Pagos]]/Contrato[[#This Row],[VALOR CONTRATO]],0)</f>
        <v>1</v>
      </c>
      <c r="AN493" s="104">
        <f>+Contrato[[#This Row],[VALOR CONTRATO]]-Contrato[[#This Row],[Pagos]]</f>
        <v>0</v>
      </c>
      <c r="AO493" s="54" t="str" cm="1">
        <f t="array" ref="AO493">_xlfn.XLOOKUP(Contrato[[#This Row],[DOCUMENTO ]],[1]!PERSONAL_ACTIVO_2024[[#All],[Documento identidad]],[1]!PERSONAL_ACTIVO_2024[[#All],[Mail ]],0,0)</f>
        <v>ahiguitae@indeportesantioquia.gov.co</v>
      </c>
      <c r="AP493" s="54" t="str" cm="1">
        <f t="array" ref="AP493">_xlfn.XLOOKUP(Contrato[[#This Row],[DOCUMENTO]],[1]!PERSONAL_ACTIVO_2024[[#All],[Documento identidad]],[1]!PERSONAL_ACTIVO_2024[[#All],[Mail ]],0,0)</f>
        <v>hveleza@indeportesantioquia.gov.co</v>
      </c>
      <c r="AQ493" s="54" cm="1">
        <f t="array" ref="AQ493">IF(ISBLANK(Contrato[[#This Row],[DEPENDENCIA ]]),0,IFERROR(_xlfn.XLOOKUP(Contrato[[#This Row],[DEPENDENCIA ]],[1]!PERSONAL_ACTIVO_2024[[#All],[Dependencia]],[1]!PERSONAL_ACTIVO_2024[[#All],[Mail ]],0,0),0))</f>
        <v>0</v>
      </c>
    </row>
    <row r="494" spans="1:43" s="54" customFormat="1" ht="34.5" customHeight="1" x14ac:dyDescent="0.25">
      <c r="A494" s="27">
        <v>726</v>
      </c>
      <c r="B494" s="26">
        <v>383</v>
      </c>
      <c r="C494" s="28" t="s">
        <v>1401</v>
      </c>
      <c r="D494" s="81" t="s">
        <v>123</v>
      </c>
      <c r="E494" s="105" t="s">
        <v>111</v>
      </c>
      <c r="F494" s="114" t="s">
        <v>142</v>
      </c>
      <c r="G494" s="92" t="s">
        <v>1404</v>
      </c>
      <c r="H494" s="93">
        <v>700464144</v>
      </c>
      <c r="I494" s="94">
        <v>9212989</v>
      </c>
      <c r="J494" s="95">
        <v>55277934</v>
      </c>
      <c r="K494" s="69" t="s">
        <v>48</v>
      </c>
      <c r="L494" s="96" t="s">
        <v>1399</v>
      </c>
      <c r="M494" s="97" t="s">
        <v>218</v>
      </c>
      <c r="N494" s="98" cm="1">
        <f t="array" ref="N494">_xlfn.XLOOKUP(Contrato[[#This Row],[SUPERVISOR TITULAR]],[1]!PERSONAL_ACTIVO_2024[[#All],[Nombre completo]],[1]!PERSONAL_ACTIVO_2024[[#All],[Documento identidad]],"",0)</f>
        <v>98556206</v>
      </c>
      <c r="O494" s="97" t="s">
        <v>222</v>
      </c>
      <c r="P494" s="99" cm="1">
        <f t="array" ref="P494">_xlfn.XLOOKUP(Contrato[[#This Row],[SUPERVISOR SUPLENTE ]],[1]!PERSONAL_ACTIVO_2024[[#All],[Nombre completo]],[1]!PERSONAL_ACTIVO_2024[[#All],[Documento identidad]],"",0)</f>
        <v>10267189</v>
      </c>
      <c r="Q494" s="100">
        <v>559</v>
      </c>
      <c r="R494" s="42" t="str" cm="1">
        <f t="array" ref="R494">_xlfn.XLOOKUP(Contrato[[#This Row],[CDP]],[1]!DISPONIBILIDADES_2024[[#All],[consecutivo]],[1]!DISPONIBILIDADES_2024[[#All],[fecha_aprobacion]],"",0)</f>
        <v>13/06/2024 11:11</v>
      </c>
      <c r="S494" s="43">
        <f>SUMIF([1]!DISPONIBILIDADES_2024[[#All],[consecutivo]],Contrato[[#This Row],[CDP]],[1]!DISPONIBILIDADES_2024[[#All],[valor_total_rubro]])</f>
        <v>0</v>
      </c>
      <c r="T494" s="44" cm="1">
        <f t="array" ref="T494">_xlfn.XLOOKUP(Contrato[[#This Row],[CONTRATO]]&amp;Contrato[[#This Row],[CDP]],[1]!Corr_Contr_CDP[[#All],[CONTRATO-CDP]],[1]!Corr_Contr_CDP[[#All],[CRP]],_xlfn.XLOOKUP(Contrato[[#This Row],[CDP]],[1]!COMPROMISOS_2024[[#All],[disponibilidad]],[1]!COMPROMISOS_2024[[#All],[consecutivo]],"",0),0)</f>
        <v>5839</v>
      </c>
      <c r="U494" s="45" t="str" cm="1">
        <f t="array" ref="U494">+_xlfn.XLOOKUP(Contrato[[#This Row],[RCP]],[1]!COMPROMISOS_2024[[#All],[consecutivo]],[1]!COMPROMISOS_2024[[#All],[fecha_aprobacion]],"",0)</f>
        <v>18/06/2024 14:26</v>
      </c>
      <c r="V494" s="46">
        <f>SUMIF([1]!COMPROMISOS_2024[[#All],[consecutivo]],Contrato[[#This Row],[RCP]],[1]!COMPROMISOS_2024[[#All],[valor_total]])</f>
        <v>55277934</v>
      </c>
      <c r="W494" s="47">
        <v>45460</v>
      </c>
      <c r="X494" s="47" t="s">
        <v>379</v>
      </c>
      <c r="Y494" s="48">
        <v>45461</v>
      </c>
      <c r="Z494" s="49">
        <v>45643</v>
      </c>
      <c r="AA494" s="123" t="s">
        <v>1403</v>
      </c>
      <c r="AB494" s="91" t="s">
        <v>293</v>
      </c>
      <c r="AC494" s="91"/>
      <c r="AD494" s="103">
        <v>202000004487</v>
      </c>
      <c r="AE494" s="54" t="s">
        <v>75</v>
      </c>
      <c r="AF494" s="55" t="str">
        <f>TEXT(LEFT(Contrato[[#This Row],[CONTRATO]],3),"0")</f>
        <v>383</v>
      </c>
      <c r="AG494" s="55" t="str">
        <f>IF(LEN(Contrato[[#This Row],[Contrato2]])=3,Contrato[[#This Row],[Contrato2]],TEXT(Contrato[[#This Row],[Contrato2]],"000"))</f>
        <v>383</v>
      </c>
      <c r="AH494" s="56">
        <f ca="1">IFERROR(_xlfn.DAYS(Contrato[[#This Row],[Fecha Proyectada liquidación]],TODAY())/30,"")</f>
        <v>1.6666666666666667</v>
      </c>
      <c r="AI494" s="57">
        <f>+Contrato[[#This Row],[FECHA TERMINACIÓN ]]+120</f>
        <v>45763</v>
      </c>
      <c r="AK494" s="59" t="str">
        <f ca="1">IF(Contrato[[#This Row],[FECHA TERMINACIÓN ]]&lt;TODAY(), "Terminado",IF(ISNUMBER(Contrato[[#This Row],[Fecha Real de liquiidación ]]),"Liquidado",IF(Contrato[[#This Row],[FECHA TERMINACIÓN ]]&gt;=TODAY(),"En ejecución","")))</f>
        <v>Terminado</v>
      </c>
      <c r="AL494" s="60">
        <f>SUMIF([1]!COMPROMISOS_2024[[#All],[consecutivo]],Contrato[[#This Row],[RCP]],[1]!COMPROMISOS_2024[[#All],[Total pagado]])</f>
        <v>55277933</v>
      </c>
      <c r="AM494" s="61">
        <f>IFERROR(Contrato[[#This Row],[Pagos]]/Contrato[[#This Row],[VALOR CONTRATO]],0)</f>
        <v>0.99999998190959882</v>
      </c>
      <c r="AN494" s="104">
        <f>+Contrato[[#This Row],[VALOR CONTRATO]]-Contrato[[#This Row],[Pagos]]</f>
        <v>1</v>
      </c>
      <c r="AO494" s="54" t="str" cm="1">
        <f t="array" ref="AO494">_xlfn.XLOOKUP(Contrato[[#This Row],[DOCUMENTO ]],[1]!PERSONAL_ACTIVO_2024[[#All],[Documento identidad]],[1]!PERSONAL_ACTIVO_2024[[#All],[Mail ]],0,0)</f>
        <v>ahiguitae@indeportesantioquia.gov.co</v>
      </c>
      <c r="AP494" s="54" t="str" cm="1">
        <f t="array" ref="AP494">_xlfn.XLOOKUP(Contrato[[#This Row],[DOCUMENTO]],[1]!PERSONAL_ACTIVO_2024[[#All],[Documento identidad]],[1]!PERSONAL_ACTIVO_2024[[#All],[Mail ]],0,0)</f>
        <v>hveleza@indeportesantioquia.gov.co</v>
      </c>
      <c r="AQ494" s="54" cm="1">
        <f t="array" ref="AQ494">IF(ISBLANK(Contrato[[#This Row],[DEPENDENCIA ]]),0,IFERROR(_xlfn.XLOOKUP(Contrato[[#This Row],[DEPENDENCIA ]],[1]!PERSONAL_ACTIVO_2024[[#All],[Dependencia]],[1]!PERSONAL_ACTIVO_2024[[#All],[Mail ]],0,0),0))</f>
        <v>0</v>
      </c>
    </row>
    <row r="495" spans="1:43" s="54" customFormat="1" ht="34.5" customHeight="1" x14ac:dyDescent="0.25">
      <c r="A495" s="27">
        <v>727</v>
      </c>
      <c r="B495" s="26">
        <v>384</v>
      </c>
      <c r="C495" s="28" t="s">
        <v>1401</v>
      </c>
      <c r="D495" s="81" t="s">
        <v>123</v>
      </c>
      <c r="E495" s="105" t="s">
        <v>111</v>
      </c>
      <c r="F495" s="114" t="s">
        <v>142</v>
      </c>
      <c r="G495" s="92" t="s">
        <v>1405</v>
      </c>
      <c r="H495" s="93">
        <v>700464145</v>
      </c>
      <c r="I495" s="94">
        <v>9212989</v>
      </c>
      <c r="J495" s="95">
        <v>55277934</v>
      </c>
      <c r="K495" s="69" t="s">
        <v>48</v>
      </c>
      <c r="L495" s="96" t="s">
        <v>1399</v>
      </c>
      <c r="M495" s="97" t="s">
        <v>125</v>
      </c>
      <c r="N495" s="98" t="str" cm="1">
        <f t="array" ref="N495">_xlfn.XLOOKUP(Contrato[[#This Row],[SUPERVISOR TITULAR]],[1]!PERSONAL_ACTIVO_2024[[#All],[Nombre completo]],[1]!PERSONAL_ACTIVO_2024[[#All],[Documento identidad]],"",0)</f>
        <v/>
      </c>
      <c r="O495" s="97" t="s">
        <v>226</v>
      </c>
      <c r="P495" s="99" t="str" cm="1">
        <f t="array" ref="P495">_xlfn.XLOOKUP(Contrato[[#This Row],[SUPERVISOR SUPLENTE ]],[1]!PERSONAL_ACTIVO_2024[[#All],[Nombre completo]],[1]!PERSONAL_ACTIVO_2024[[#All],[Documento identidad]],"",0)</f>
        <v/>
      </c>
      <c r="Q495" s="100">
        <v>556</v>
      </c>
      <c r="R495" s="42" t="str" cm="1">
        <f t="array" ref="R495">_xlfn.XLOOKUP(Contrato[[#This Row],[CDP]],[1]!DISPONIBILIDADES_2024[[#All],[consecutivo]],[1]!DISPONIBILIDADES_2024[[#All],[fecha_aprobacion]],"",0)</f>
        <v>13/06/2024 10:57</v>
      </c>
      <c r="S495" s="43">
        <f>SUMIF([1]!DISPONIBILIDADES_2024[[#All],[consecutivo]],Contrato[[#This Row],[CDP]],[1]!DISPONIBILIDADES_2024[[#All],[valor_total_rubro]])</f>
        <v>0</v>
      </c>
      <c r="T495" s="44" cm="1">
        <f t="array" ref="T495">_xlfn.XLOOKUP(Contrato[[#This Row],[CONTRATO]]&amp;Contrato[[#This Row],[CDP]],[1]!Corr_Contr_CDP[[#All],[CONTRATO-CDP]],[1]!Corr_Contr_CDP[[#All],[CRP]],_xlfn.XLOOKUP(Contrato[[#This Row],[CDP]],[1]!COMPROMISOS_2024[[#All],[disponibilidad]],[1]!COMPROMISOS_2024[[#All],[consecutivo]],"",0),0)</f>
        <v>5840</v>
      </c>
      <c r="U495" s="45" t="str" cm="1">
        <f t="array" ref="U495">+_xlfn.XLOOKUP(Contrato[[#This Row],[RCP]],[1]!COMPROMISOS_2024[[#All],[consecutivo]],[1]!COMPROMISOS_2024[[#All],[fecha_aprobacion]],"",0)</f>
        <v>18/06/2024 14:31</v>
      </c>
      <c r="V495" s="46">
        <f>SUMIF([1]!COMPROMISOS_2024[[#All],[consecutivo]],Contrato[[#This Row],[RCP]],[1]!COMPROMISOS_2024[[#All],[valor_total]])</f>
        <v>55277934</v>
      </c>
      <c r="W495" s="47">
        <v>45460</v>
      </c>
      <c r="X495" s="47" t="s">
        <v>379</v>
      </c>
      <c r="Y495" s="48">
        <v>45461</v>
      </c>
      <c r="Z495" s="49">
        <v>45643</v>
      </c>
      <c r="AA495" s="123" t="s">
        <v>1403</v>
      </c>
      <c r="AB495" s="91" t="s">
        <v>293</v>
      </c>
      <c r="AC495" s="91"/>
      <c r="AD495" s="103">
        <v>202000004488</v>
      </c>
      <c r="AE495" s="54" t="s">
        <v>75</v>
      </c>
      <c r="AF495" s="55" t="str">
        <f>TEXT(LEFT(Contrato[[#This Row],[CONTRATO]],3),"0")</f>
        <v>384</v>
      </c>
      <c r="AG495" s="55" t="str">
        <f>IF(LEN(Contrato[[#This Row],[Contrato2]])=3,Contrato[[#This Row],[Contrato2]],TEXT(Contrato[[#This Row],[Contrato2]],"000"))</f>
        <v>384</v>
      </c>
      <c r="AH495" s="56">
        <f ca="1">IFERROR(_xlfn.DAYS(Contrato[[#This Row],[Fecha Proyectada liquidación]],TODAY())/30,"")</f>
        <v>1.6666666666666667</v>
      </c>
      <c r="AI495" s="57">
        <f>+Contrato[[#This Row],[FECHA TERMINACIÓN ]]+120</f>
        <v>45763</v>
      </c>
      <c r="AK495" s="59" t="str">
        <f ca="1">IF(Contrato[[#This Row],[FECHA TERMINACIÓN ]]&lt;TODAY(), "Terminado",IF(ISNUMBER(Contrato[[#This Row],[Fecha Real de liquiidación ]]),"Liquidado",IF(Contrato[[#This Row],[FECHA TERMINACIÓN ]]&gt;=TODAY(),"En ejecución","")))</f>
        <v>Terminado</v>
      </c>
      <c r="AL495" s="60">
        <f>SUMIF([1]!COMPROMISOS_2024[[#All],[consecutivo]],Contrato[[#This Row],[RCP]],[1]!COMPROMISOS_2024[[#All],[Total pagado]])</f>
        <v>55277934</v>
      </c>
      <c r="AM495" s="61">
        <f>IFERROR(Contrato[[#This Row],[Pagos]]/Contrato[[#This Row],[VALOR CONTRATO]],0)</f>
        <v>1</v>
      </c>
      <c r="AN495" s="104">
        <f>+Contrato[[#This Row],[VALOR CONTRATO]]-Contrato[[#This Row],[Pagos]]</f>
        <v>0</v>
      </c>
      <c r="AO495" s="54" cm="1">
        <f t="array" ref="AO495">_xlfn.XLOOKUP(Contrato[[#This Row],[DOCUMENTO ]],[1]!PERSONAL_ACTIVO_2024[[#All],[Documento identidad]],[1]!PERSONAL_ACTIVO_2024[[#All],[Mail ]],0,0)</f>
        <v>0</v>
      </c>
      <c r="AP495" s="54" cm="1">
        <f t="array" ref="AP495">_xlfn.XLOOKUP(Contrato[[#This Row],[DOCUMENTO]],[1]!PERSONAL_ACTIVO_2024[[#All],[Documento identidad]],[1]!PERSONAL_ACTIVO_2024[[#All],[Mail ]],0,0)</f>
        <v>0</v>
      </c>
      <c r="AQ495" s="54" cm="1">
        <f t="array" ref="AQ495">IF(ISBLANK(Contrato[[#This Row],[DEPENDENCIA ]]),0,IFERROR(_xlfn.XLOOKUP(Contrato[[#This Row],[DEPENDENCIA ]],[1]!PERSONAL_ACTIVO_2024[[#All],[Dependencia]],[1]!PERSONAL_ACTIVO_2024[[#All],[Mail ]],0,0),0))</f>
        <v>0</v>
      </c>
    </row>
    <row r="496" spans="1:43" s="54" customFormat="1" ht="34.5" customHeight="1" x14ac:dyDescent="0.25">
      <c r="A496" s="27">
        <v>728</v>
      </c>
      <c r="B496" s="26">
        <v>385</v>
      </c>
      <c r="C496" s="28" t="s">
        <v>1401</v>
      </c>
      <c r="D496" s="81" t="s">
        <v>123</v>
      </c>
      <c r="E496" s="105" t="s">
        <v>111</v>
      </c>
      <c r="F496" s="114" t="s">
        <v>142</v>
      </c>
      <c r="G496" s="92" t="s">
        <v>1406</v>
      </c>
      <c r="H496" s="93">
        <v>700464098</v>
      </c>
      <c r="I496" s="94">
        <v>9212989</v>
      </c>
      <c r="J496" s="95">
        <v>55277934</v>
      </c>
      <c r="K496" s="69" t="s">
        <v>48</v>
      </c>
      <c r="L496" s="96" t="s">
        <v>1399</v>
      </c>
      <c r="M496" s="97" t="s">
        <v>306</v>
      </c>
      <c r="N496" s="98" cm="1">
        <f t="array" ref="N496">_xlfn.XLOOKUP(Contrato[[#This Row],[SUPERVISOR TITULAR]],[1]!PERSONAL_ACTIVO_2024[[#All],[Nombre completo]],[1]!PERSONAL_ACTIVO_2024[[#All],[Documento identidad]],"",0)</f>
        <v>75075150</v>
      </c>
      <c r="O496" s="97" t="s">
        <v>125</v>
      </c>
      <c r="P496" s="99" t="str" cm="1">
        <f t="array" ref="P496">_xlfn.XLOOKUP(Contrato[[#This Row],[SUPERVISOR SUPLENTE ]],[1]!PERSONAL_ACTIVO_2024[[#All],[Nombre completo]],[1]!PERSONAL_ACTIVO_2024[[#All],[Documento identidad]],"",0)</f>
        <v/>
      </c>
      <c r="Q496" s="100">
        <v>557</v>
      </c>
      <c r="R496" s="42" t="str" cm="1">
        <f t="array" ref="R496">_xlfn.XLOOKUP(Contrato[[#This Row],[CDP]],[1]!DISPONIBILIDADES_2024[[#All],[consecutivo]],[1]!DISPONIBILIDADES_2024[[#All],[fecha_aprobacion]],"",0)</f>
        <v>13/06/2024 11:08</v>
      </c>
      <c r="S496" s="43">
        <f>SUMIF([1]!DISPONIBILIDADES_2024[[#All],[consecutivo]],Contrato[[#This Row],[CDP]],[1]!DISPONIBILIDADES_2024[[#All],[valor_total_rubro]])</f>
        <v>0</v>
      </c>
      <c r="T496" s="44" cm="1">
        <f t="array" ref="T496">_xlfn.XLOOKUP(Contrato[[#This Row],[CONTRATO]]&amp;Contrato[[#This Row],[CDP]],[1]!Corr_Contr_CDP[[#All],[CONTRATO-CDP]],[1]!Corr_Contr_CDP[[#All],[CRP]],_xlfn.XLOOKUP(Contrato[[#This Row],[CDP]],[1]!COMPROMISOS_2024[[#All],[disponibilidad]],[1]!COMPROMISOS_2024[[#All],[consecutivo]],"",0),0)</f>
        <v>5841</v>
      </c>
      <c r="U496" s="45" t="str" cm="1">
        <f t="array" ref="U496">+_xlfn.XLOOKUP(Contrato[[#This Row],[RCP]],[1]!COMPROMISOS_2024[[#All],[consecutivo]],[1]!COMPROMISOS_2024[[#All],[fecha_aprobacion]],"",0)</f>
        <v>18/06/2024 14:34</v>
      </c>
      <c r="V496" s="46">
        <f>SUMIF([1]!COMPROMISOS_2024[[#All],[consecutivo]],Contrato[[#This Row],[RCP]],[1]!COMPROMISOS_2024[[#All],[valor_total]])</f>
        <v>55277934</v>
      </c>
      <c r="W496" s="47">
        <v>45460</v>
      </c>
      <c r="X496" s="47" t="s">
        <v>379</v>
      </c>
      <c r="Y496" s="48">
        <v>45461</v>
      </c>
      <c r="Z496" s="49">
        <v>45643</v>
      </c>
      <c r="AA496" s="123" t="s">
        <v>1403</v>
      </c>
      <c r="AB496" s="91" t="s">
        <v>293</v>
      </c>
      <c r="AC496" s="91"/>
      <c r="AD496" s="103">
        <v>202000004491</v>
      </c>
      <c r="AE496" s="54" t="s">
        <v>75</v>
      </c>
      <c r="AF496" s="55" t="str">
        <f>TEXT(LEFT(Contrato[[#This Row],[CONTRATO]],3),"0")</f>
        <v>385</v>
      </c>
      <c r="AG496" s="55" t="str">
        <f>IF(LEN(Contrato[[#This Row],[Contrato2]])=3,Contrato[[#This Row],[Contrato2]],TEXT(Contrato[[#This Row],[Contrato2]],"000"))</f>
        <v>385</v>
      </c>
      <c r="AH496" s="56">
        <f ca="1">IFERROR(_xlfn.DAYS(Contrato[[#This Row],[Fecha Proyectada liquidación]],TODAY())/30,"")</f>
        <v>1.6666666666666667</v>
      </c>
      <c r="AI496" s="57">
        <f>+Contrato[[#This Row],[FECHA TERMINACIÓN ]]+120</f>
        <v>45763</v>
      </c>
      <c r="AK496" s="59" t="str">
        <f ca="1">IF(Contrato[[#This Row],[FECHA TERMINACIÓN ]]&lt;TODAY(), "Terminado",IF(ISNUMBER(Contrato[[#This Row],[Fecha Real de liquiidación ]]),"Liquidado",IF(Contrato[[#This Row],[FECHA TERMINACIÓN ]]&gt;=TODAY(),"En ejecución","")))</f>
        <v>Terminado</v>
      </c>
      <c r="AL496" s="60">
        <f>SUMIF([1]!COMPROMISOS_2024[[#All],[consecutivo]],Contrato[[#This Row],[RCP]],[1]!COMPROMISOS_2024[[#All],[Total pagado]])</f>
        <v>55277934</v>
      </c>
      <c r="AM496" s="61">
        <f>IFERROR(Contrato[[#This Row],[Pagos]]/Contrato[[#This Row],[VALOR CONTRATO]],0)</f>
        <v>1</v>
      </c>
      <c r="AN496" s="104">
        <f>+Contrato[[#This Row],[VALOR CONTRATO]]-Contrato[[#This Row],[Pagos]]</f>
        <v>0</v>
      </c>
      <c r="AO496" s="54" t="str" cm="1">
        <f t="array" ref="AO496">_xlfn.XLOOKUP(Contrato[[#This Row],[DOCUMENTO ]],[1]!PERSONAL_ACTIVO_2024[[#All],[Documento identidad]],[1]!PERSONAL_ACTIVO_2024[[#All],[Mail ]],0,0)</f>
        <v>anavarro@indeportesantioquia.gov.co</v>
      </c>
      <c r="AP496" s="54" cm="1">
        <f t="array" ref="AP496">_xlfn.XLOOKUP(Contrato[[#This Row],[DOCUMENTO]],[1]!PERSONAL_ACTIVO_2024[[#All],[Documento identidad]],[1]!PERSONAL_ACTIVO_2024[[#All],[Mail ]],0,0)</f>
        <v>0</v>
      </c>
      <c r="AQ496" s="54" cm="1">
        <f t="array" ref="AQ496">IF(ISBLANK(Contrato[[#This Row],[DEPENDENCIA ]]),0,IFERROR(_xlfn.XLOOKUP(Contrato[[#This Row],[DEPENDENCIA ]],[1]!PERSONAL_ACTIVO_2024[[#All],[Dependencia]],[1]!PERSONAL_ACTIVO_2024[[#All],[Mail ]],0,0),0))</f>
        <v>0</v>
      </c>
    </row>
    <row r="497" spans="1:43" s="54" customFormat="1" ht="34.5" customHeight="1" x14ac:dyDescent="0.25">
      <c r="A497" s="27">
        <v>732</v>
      </c>
      <c r="B497" s="26">
        <v>386</v>
      </c>
      <c r="C497" s="28" t="s">
        <v>1407</v>
      </c>
      <c r="D497" s="81" t="s">
        <v>123</v>
      </c>
      <c r="E497" s="105" t="s">
        <v>111</v>
      </c>
      <c r="F497" s="114" t="s">
        <v>142</v>
      </c>
      <c r="G497" s="92" t="s">
        <v>1408</v>
      </c>
      <c r="H497" s="93">
        <v>700464160</v>
      </c>
      <c r="I497" s="94">
        <v>9212989</v>
      </c>
      <c r="J497" s="95">
        <v>55277934</v>
      </c>
      <c r="K497" s="69" t="s">
        <v>48</v>
      </c>
      <c r="L497" s="96" t="s">
        <v>1399</v>
      </c>
      <c r="M497" s="97" t="s">
        <v>218</v>
      </c>
      <c r="N497" s="98" cm="1">
        <f t="array" ref="N497">_xlfn.XLOOKUP(Contrato[[#This Row],[SUPERVISOR TITULAR]],[1]!PERSONAL_ACTIVO_2024[[#All],[Nombre completo]],[1]!PERSONAL_ACTIVO_2024[[#All],[Documento identidad]],"",0)</f>
        <v>98556206</v>
      </c>
      <c r="O497" s="97" t="s">
        <v>222</v>
      </c>
      <c r="P497" s="99" cm="1">
        <f t="array" ref="P497">_xlfn.XLOOKUP(Contrato[[#This Row],[SUPERVISOR SUPLENTE ]],[1]!PERSONAL_ACTIVO_2024[[#All],[Nombre completo]],[1]!PERSONAL_ACTIVO_2024[[#All],[Documento identidad]],"",0)</f>
        <v>10267189</v>
      </c>
      <c r="Q497" s="100">
        <v>537</v>
      </c>
      <c r="R497" s="42" t="str" cm="1">
        <f t="array" ref="R497">_xlfn.XLOOKUP(Contrato[[#This Row],[CDP]],[1]!DISPONIBILIDADES_2024[[#All],[consecutivo]],[1]!DISPONIBILIDADES_2024[[#All],[fecha_aprobacion]],"",0)</f>
        <v>6/06/2024 16:54</v>
      </c>
      <c r="S497" s="43">
        <f>SUMIF([1]!DISPONIBILIDADES_2024[[#All],[consecutivo]],Contrato[[#This Row],[CDP]],[1]!DISPONIBILIDADES_2024[[#All],[valor_total_rubro]])</f>
        <v>0</v>
      </c>
      <c r="T497" s="44" cm="1">
        <f t="array" ref="T497">_xlfn.XLOOKUP(Contrato[[#This Row],[CONTRATO]]&amp;Contrato[[#This Row],[CDP]],[1]!Corr_Contr_CDP[[#All],[CONTRATO-CDP]],[1]!Corr_Contr_CDP[[#All],[CRP]],_xlfn.XLOOKUP(Contrato[[#This Row],[CDP]],[1]!COMPROMISOS_2024[[#All],[disponibilidad]],[1]!COMPROMISOS_2024[[#All],[consecutivo]],"",0),0)</f>
        <v>5844</v>
      </c>
      <c r="U497" s="45" t="str" cm="1">
        <f t="array" ref="U497">+_xlfn.XLOOKUP(Contrato[[#This Row],[RCP]],[1]!COMPROMISOS_2024[[#All],[consecutivo]],[1]!COMPROMISOS_2024[[#All],[fecha_aprobacion]],"",0)</f>
        <v>18/06/2024 14:46</v>
      </c>
      <c r="V497" s="46">
        <f>SUMIF([1]!COMPROMISOS_2024[[#All],[consecutivo]],Contrato[[#This Row],[RCP]],[1]!COMPROMISOS_2024[[#All],[valor_total]])</f>
        <v>55277934</v>
      </c>
      <c r="W497" s="47">
        <v>45460</v>
      </c>
      <c r="X497" s="47" t="s">
        <v>379</v>
      </c>
      <c r="Y497" s="48">
        <v>45461</v>
      </c>
      <c r="Z497" s="49">
        <v>45643</v>
      </c>
      <c r="AA497" s="123" t="s">
        <v>1403</v>
      </c>
      <c r="AB497" s="91" t="s">
        <v>293</v>
      </c>
      <c r="AC497" s="91"/>
      <c r="AD497" s="103">
        <v>202000004492</v>
      </c>
      <c r="AE497" s="54" t="s">
        <v>75</v>
      </c>
      <c r="AF497" s="55" t="str">
        <f>TEXT(LEFT(Contrato[[#This Row],[CONTRATO]],3),"0")</f>
        <v>386</v>
      </c>
      <c r="AG497" s="55" t="str">
        <f>IF(LEN(Contrato[[#This Row],[Contrato2]])=3,Contrato[[#This Row],[Contrato2]],TEXT(Contrato[[#This Row],[Contrato2]],"000"))</f>
        <v>386</v>
      </c>
      <c r="AH497" s="56">
        <f ca="1">IFERROR(_xlfn.DAYS(Contrato[[#This Row],[Fecha Proyectada liquidación]],TODAY())/30,"")</f>
        <v>1.6666666666666667</v>
      </c>
      <c r="AI497" s="57">
        <f>+Contrato[[#This Row],[FECHA TERMINACIÓN ]]+120</f>
        <v>45763</v>
      </c>
      <c r="AK497" s="59" t="str">
        <f ca="1">IF(Contrato[[#This Row],[FECHA TERMINACIÓN ]]&lt;TODAY(), "Terminado",IF(ISNUMBER(Contrato[[#This Row],[Fecha Real de liquiidación ]]),"Liquidado",IF(Contrato[[#This Row],[FECHA TERMINACIÓN ]]&gt;=TODAY(),"En ejecución","")))</f>
        <v>Terminado</v>
      </c>
      <c r="AL497" s="60">
        <f>SUMIF([1]!COMPROMISOS_2024[[#All],[consecutivo]],Contrato[[#This Row],[RCP]],[1]!COMPROMISOS_2024[[#All],[Total pagado]])</f>
        <v>55277934</v>
      </c>
      <c r="AM497" s="61">
        <f>IFERROR(Contrato[[#This Row],[Pagos]]/Contrato[[#This Row],[VALOR CONTRATO]],0)</f>
        <v>1</v>
      </c>
      <c r="AN497" s="104">
        <f>+Contrato[[#This Row],[VALOR CONTRATO]]-Contrato[[#This Row],[Pagos]]</f>
        <v>0</v>
      </c>
      <c r="AO497" s="54" t="str" cm="1">
        <f t="array" ref="AO497">_xlfn.XLOOKUP(Contrato[[#This Row],[DOCUMENTO ]],[1]!PERSONAL_ACTIVO_2024[[#All],[Documento identidad]],[1]!PERSONAL_ACTIVO_2024[[#All],[Mail ]],0,0)</f>
        <v>ahiguitae@indeportesantioquia.gov.co</v>
      </c>
      <c r="AP497" s="54" t="str" cm="1">
        <f t="array" ref="AP497">_xlfn.XLOOKUP(Contrato[[#This Row],[DOCUMENTO]],[1]!PERSONAL_ACTIVO_2024[[#All],[Documento identidad]],[1]!PERSONAL_ACTIVO_2024[[#All],[Mail ]],0,0)</f>
        <v>hveleza@indeportesantioquia.gov.co</v>
      </c>
      <c r="AQ497" s="54" cm="1">
        <f t="array" ref="AQ497">IF(ISBLANK(Contrato[[#This Row],[DEPENDENCIA ]]),0,IFERROR(_xlfn.XLOOKUP(Contrato[[#This Row],[DEPENDENCIA ]],[1]!PERSONAL_ACTIVO_2024[[#All],[Dependencia]],[1]!PERSONAL_ACTIVO_2024[[#All],[Mail ]],0,0),0))</f>
        <v>0</v>
      </c>
    </row>
    <row r="498" spans="1:43" s="54" customFormat="1" ht="34.5" customHeight="1" x14ac:dyDescent="0.25">
      <c r="A498" s="27">
        <v>733</v>
      </c>
      <c r="B498" s="26">
        <v>387</v>
      </c>
      <c r="C498" s="28" t="s">
        <v>1409</v>
      </c>
      <c r="D498" s="81" t="s">
        <v>123</v>
      </c>
      <c r="E498" s="105" t="s">
        <v>111</v>
      </c>
      <c r="F498" s="114" t="s">
        <v>142</v>
      </c>
      <c r="G498" s="92" t="s">
        <v>1410</v>
      </c>
      <c r="H498" s="93">
        <v>700464157</v>
      </c>
      <c r="I498" s="94">
        <v>9212989</v>
      </c>
      <c r="J498" s="95">
        <v>55277934</v>
      </c>
      <c r="K498" s="69" t="s">
        <v>48</v>
      </c>
      <c r="L498" s="96" t="s">
        <v>1399</v>
      </c>
      <c r="M498" s="97" t="s">
        <v>125</v>
      </c>
      <c r="N498" s="98" t="str" cm="1">
        <f t="array" ref="N498">_xlfn.XLOOKUP(Contrato[[#This Row],[SUPERVISOR TITULAR]],[1]!PERSONAL_ACTIVO_2024[[#All],[Nombre completo]],[1]!PERSONAL_ACTIVO_2024[[#All],[Documento identidad]],"",0)</f>
        <v/>
      </c>
      <c r="O498" s="97" t="s">
        <v>226</v>
      </c>
      <c r="P498" s="99" t="str" cm="1">
        <f t="array" ref="P498">_xlfn.XLOOKUP(Contrato[[#This Row],[SUPERVISOR SUPLENTE ]],[1]!PERSONAL_ACTIVO_2024[[#All],[Nombre completo]],[1]!PERSONAL_ACTIVO_2024[[#All],[Documento identidad]],"",0)</f>
        <v/>
      </c>
      <c r="Q498" s="100">
        <v>534</v>
      </c>
      <c r="R498" s="42" t="str" cm="1">
        <f t="array" ref="R498">_xlfn.XLOOKUP(Contrato[[#This Row],[CDP]],[1]!DISPONIBILIDADES_2024[[#All],[consecutivo]],[1]!DISPONIBILIDADES_2024[[#All],[fecha_aprobacion]],"",0)</f>
        <v>6/06/2024 16:39</v>
      </c>
      <c r="S498" s="43">
        <f>SUMIF([1]!DISPONIBILIDADES_2024[[#All],[consecutivo]],Contrato[[#This Row],[CDP]],[1]!DISPONIBILIDADES_2024[[#All],[valor_total_rubro]])</f>
        <v>0</v>
      </c>
      <c r="T498" s="44" cm="1">
        <f t="array" ref="T498">_xlfn.XLOOKUP(Contrato[[#This Row],[CONTRATO]]&amp;Contrato[[#This Row],[CDP]],[1]!Corr_Contr_CDP[[#All],[CONTRATO-CDP]],[1]!Corr_Contr_CDP[[#All],[CRP]],_xlfn.XLOOKUP(Contrato[[#This Row],[CDP]],[1]!COMPROMISOS_2024[[#All],[disponibilidad]],[1]!COMPROMISOS_2024[[#All],[consecutivo]],"",0),0)</f>
        <v>5842</v>
      </c>
      <c r="U498" s="45" t="str" cm="1">
        <f t="array" ref="U498">+_xlfn.XLOOKUP(Contrato[[#This Row],[RCP]],[1]!COMPROMISOS_2024[[#All],[consecutivo]],[1]!COMPROMISOS_2024[[#All],[fecha_aprobacion]],"",0)</f>
        <v>18/06/2024 14:38</v>
      </c>
      <c r="V498" s="46">
        <f>SUMIF([1]!COMPROMISOS_2024[[#All],[consecutivo]],Contrato[[#This Row],[RCP]],[1]!COMPROMISOS_2024[[#All],[valor_total]])</f>
        <v>55277934</v>
      </c>
      <c r="W498" s="47">
        <v>45460</v>
      </c>
      <c r="X498" s="47" t="s">
        <v>379</v>
      </c>
      <c r="Y498" s="48">
        <v>45461</v>
      </c>
      <c r="Z498" s="49">
        <v>45643</v>
      </c>
      <c r="AA498" s="123" t="s">
        <v>1403</v>
      </c>
      <c r="AB498" s="91" t="s">
        <v>293</v>
      </c>
      <c r="AC498" s="91"/>
      <c r="AD498" s="103">
        <v>202000004493</v>
      </c>
      <c r="AE498" s="54" t="s">
        <v>75</v>
      </c>
      <c r="AF498" s="55" t="str">
        <f>TEXT(LEFT(Contrato[[#This Row],[CONTRATO]],3),"0")</f>
        <v>387</v>
      </c>
      <c r="AG498" s="55" t="str">
        <f>IF(LEN(Contrato[[#This Row],[Contrato2]])=3,Contrato[[#This Row],[Contrato2]],TEXT(Contrato[[#This Row],[Contrato2]],"000"))</f>
        <v>387</v>
      </c>
      <c r="AH498" s="56">
        <f ca="1">IFERROR(_xlfn.DAYS(Contrato[[#This Row],[Fecha Proyectada liquidación]],TODAY())/30,"")</f>
        <v>1.6666666666666667</v>
      </c>
      <c r="AI498" s="57">
        <f>+Contrato[[#This Row],[FECHA TERMINACIÓN ]]+120</f>
        <v>45763</v>
      </c>
      <c r="AK498" s="59" t="str">
        <f ca="1">IF(Contrato[[#This Row],[FECHA TERMINACIÓN ]]&lt;TODAY(), "Terminado",IF(ISNUMBER(Contrato[[#This Row],[Fecha Real de liquiidación ]]),"Liquidado",IF(Contrato[[#This Row],[FECHA TERMINACIÓN ]]&gt;=TODAY(),"En ejecución","")))</f>
        <v>Terminado</v>
      </c>
      <c r="AL498" s="60">
        <f>SUMIF([1]!COMPROMISOS_2024[[#All],[consecutivo]],Contrato[[#This Row],[RCP]],[1]!COMPROMISOS_2024[[#All],[Total pagado]])</f>
        <v>55277934</v>
      </c>
      <c r="AM498" s="61">
        <f>IFERROR(Contrato[[#This Row],[Pagos]]/Contrato[[#This Row],[VALOR CONTRATO]],0)</f>
        <v>1</v>
      </c>
      <c r="AN498" s="104">
        <f>+Contrato[[#This Row],[VALOR CONTRATO]]-Contrato[[#This Row],[Pagos]]</f>
        <v>0</v>
      </c>
      <c r="AO498" s="54" cm="1">
        <f t="array" ref="AO498">_xlfn.XLOOKUP(Contrato[[#This Row],[DOCUMENTO ]],[1]!PERSONAL_ACTIVO_2024[[#All],[Documento identidad]],[1]!PERSONAL_ACTIVO_2024[[#All],[Mail ]],0,0)</f>
        <v>0</v>
      </c>
      <c r="AP498" s="54" cm="1">
        <f t="array" ref="AP498">_xlfn.XLOOKUP(Contrato[[#This Row],[DOCUMENTO]],[1]!PERSONAL_ACTIVO_2024[[#All],[Documento identidad]],[1]!PERSONAL_ACTIVO_2024[[#All],[Mail ]],0,0)</f>
        <v>0</v>
      </c>
      <c r="AQ498" s="54" cm="1">
        <f t="array" ref="AQ498">IF(ISBLANK(Contrato[[#This Row],[DEPENDENCIA ]]),0,IFERROR(_xlfn.XLOOKUP(Contrato[[#This Row],[DEPENDENCIA ]],[1]!PERSONAL_ACTIVO_2024[[#All],[Dependencia]],[1]!PERSONAL_ACTIVO_2024[[#All],[Mail ]],0,0),0))</f>
        <v>0</v>
      </c>
    </row>
    <row r="499" spans="1:43" s="54" customFormat="1" ht="34.5" customHeight="1" x14ac:dyDescent="0.25">
      <c r="A499" s="27">
        <v>734</v>
      </c>
      <c r="B499" s="26">
        <v>388</v>
      </c>
      <c r="C499" s="28" t="s">
        <v>1411</v>
      </c>
      <c r="D499" s="81" t="s">
        <v>123</v>
      </c>
      <c r="E499" s="105" t="s">
        <v>111</v>
      </c>
      <c r="F499" s="114" t="s">
        <v>142</v>
      </c>
      <c r="G499" s="92" t="s">
        <v>1412</v>
      </c>
      <c r="H499" s="93">
        <v>700464106</v>
      </c>
      <c r="I499" s="94">
        <v>9212989</v>
      </c>
      <c r="J499" s="95">
        <v>55277934</v>
      </c>
      <c r="K499" s="69" t="s">
        <v>48</v>
      </c>
      <c r="L499" s="96" t="s">
        <v>1399</v>
      </c>
      <c r="M499" s="97" t="s">
        <v>306</v>
      </c>
      <c r="N499" s="98" cm="1">
        <f t="array" ref="N499">_xlfn.XLOOKUP(Contrato[[#This Row],[SUPERVISOR TITULAR]],[1]!PERSONAL_ACTIVO_2024[[#All],[Nombre completo]],[1]!PERSONAL_ACTIVO_2024[[#All],[Documento identidad]],"",0)</f>
        <v>75075150</v>
      </c>
      <c r="O499" s="97" t="s">
        <v>125</v>
      </c>
      <c r="P499" s="99" t="str" cm="1">
        <f t="array" ref="P499">_xlfn.XLOOKUP(Contrato[[#This Row],[SUPERVISOR SUPLENTE ]],[1]!PERSONAL_ACTIVO_2024[[#All],[Nombre completo]],[1]!PERSONAL_ACTIVO_2024[[#All],[Documento identidad]],"",0)</f>
        <v/>
      </c>
      <c r="Q499" s="100">
        <v>538</v>
      </c>
      <c r="R499" s="42" t="str" cm="1">
        <f t="array" ref="R499">_xlfn.XLOOKUP(Contrato[[#This Row],[CDP]],[1]!DISPONIBILIDADES_2024[[#All],[consecutivo]],[1]!DISPONIBILIDADES_2024[[#All],[fecha_aprobacion]],"",0)</f>
        <v>6/06/2024 16:56</v>
      </c>
      <c r="S499" s="43">
        <f>SUMIF([1]!DISPONIBILIDADES_2024[[#All],[consecutivo]],Contrato[[#This Row],[CDP]],[1]!DISPONIBILIDADES_2024[[#All],[valor_total_rubro]])</f>
        <v>0</v>
      </c>
      <c r="T499" s="44" cm="1">
        <f t="array" ref="T499">_xlfn.XLOOKUP(Contrato[[#This Row],[CONTRATO]]&amp;Contrato[[#This Row],[CDP]],[1]!Corr_Contr_CDP[[#All],[CONTRATO-CDP]],[1]!Corr_Contr_CDP[[#All],[CRP]],_xlfn.XLOOKUP(Contrato[[#This Row],[CDP]],[1]!COMPROMISOS_2024[[#All],[disponibilidad]],[1]!COMPROMISOS_2024[[#All],[consecutivo]],"",0),0)</f>
        <v>5843</v>
      </c>
      <c r="U499" s="45" t="str" cm="1">
        <f t="array" ref="U499">+_xlfn.XLOOKUP(Contrato[[#This Row],[RCP]],[1]!COMPROMISOS_2024[[#All],[consecutivo]],[1]!COMPROMISOS_2024[[#All],[fecha_aprobacion]],"",0)</f>
        <v>18/06/2024 14:42</v>
      </c>
      <c r="V499" s="46">
        <f>SUMIF([1]!COMPROMISOS_2024[[#All],[consecutivo]],Contrato[[#This Row],[RCP]],[1]!COMPROMISOS_2024[[#All],[valor_total]])</f>
        <v>55277934</v>
      </c>
      <c r="W499" s="47">
        <v>45460</v>
      </c>
      <c r="X499" s="47" t="s">
        <v>379</v>
      </c>
      <c r="Y499" s="48">
        <v>45461</v>
      </c>
      <c r="Z499" s="49">
        <v>45643</v>
      </c>
      <c r="AA499" s="123" t="s">
        <v>1403</v>
      </c>
      <c r="AB499" s="91" t="s">
        <v>293</v>
      </c>
      <c r="AC499" s="91"/>
      <c r="AD499" s="103">
        <v>202000004494</v>
      </c>
      <c r="AE499" s="54" t="s">
        <v>75</v>
      </c>
      <c r="AF499" s="55" t="str">
        <f>TEXT(LEFT(Contrato[[#This Row],[CONTRATO]],3),"0")</f>
        <v>388</v>
      </c>
      <c r="AG499" s="55" t="str">
        <f>IF(LEN(Contrato[[#This Row],[Contrato2]])=3,Contrato[[#This Row],[Contrato2]],TEXT(Contrato[[#This Row],[Contrato2]],"000"))</f>
        <v>388</v>
      </c>
      <c r="AH499" s="56">
        <f ca="1">IFERROR(_xlfn.DAYS(Contrato[[#This Row],[Fecha Proyectada liquidación]],TODAY())/30,"")</f>
        <v>1.6666666666666667</v>
      </c>
      <c r="AI499" s="57">
        <f>+Contrato[[#This Row],[FECHA TERMINACIÓN ]]+120</f>
        <v>45763</v>
      </c>
      <c r="AK499" s="59" t="str">
        <f ca="1">IF(Contrato[[#This Row],[FECHA TERMINACIÓN ]]&lt;TODAY(), "Terminado",IF(ISNUMBER(Contrato[[#This Row],[Fecha Real de liquiidación ]]),"Liquidado",IF(Contrato[[#This Row],[FECHA TERMINACIÓN ]]&gt;=TODAY(),"En ejecución","")))</f>
        <v>Terminado</v>
      </c>
      <c r="AL499" s="60">
        <f>SUMIF([1]!COMPROMISOS_2024[[#All],[consecutivo]],Contrato[[#This Row],[RCP]],[1]!COMPROMISOS_2024[[#All],[Total pagado]])</f>
        <v>55277934</v>
      </c>
      <c r="AM499" s="61">
        <f>IFERROR(Contrato[[#This Row],[Pagos]]/Contrato[[#This Row],[VALOR CONTRATO]],0)</f>
        <v>1</v>
      </c>
      <c r="AN499" s="104">
        <f>+Contrato[[#This Row],[VALOR CONTRATO]]-Contrato[[#This Row],[Pagos]]</f>
        <v>0</v>
      </c>
      <c r="AO499" s="54" t="str" cm="1">
        <f t="array" ref="AO499">_xlfn.XLOOKUP(Contrato[[#This Row],[DOCUMENTO ]],[1]!PERSONAL_ACTIVO_2024[[#All],[Documento identidad]],[1]!PERSONAL_ACTIVO_2024[[#All],[Mail ]],0,0)</f>
        <v>anavarro@indeportesantioquia.gov.co</v>
      </c>
      <c r="AP499" s="54" cm="1">
        <f t="array" ref="AP499">_xlfn.XLOOKUP(Contrato[[#This Row],[DOCUMENTO]],[1]!PERSONAL_ACTIVO_2024[[#All],[Documento identidad]],[1]!PERSONAL_ACTIVO_2024[[#All],[Mail ]],0,0)</f>
        <v>0</v>
      </c>
      <c r="AQ499" s="54" cm="1">
        <f t="array" ref="AQ499">IF(ISBLANK(Contrato[[#This Row],[DEPENDENCIA ]]),0,IFERROR(_xlfn.XLOOKUP(Contrato[[#This Row],[DEPENDENCIA ]],[1]!PERSONAL_ACTIVO_2024[[#All],[Dependencia]],[1]!PERSONAL_ACTIVO_2024[[#All],[Mail ]],0,0),0))</f>
        <v>0</v>
      </c>
    </row>
    <row r="500" spans="1:43" s="54" customFormat="1" ht="34.5" customHeight="1" x14ac:dyDescent="0.25">
      <c r="A500" s="27">
        <v>761</v>
      </c>
      <c r="B500" s="26">
        <v>389</v>
      </c>
      <c r="C500" s="28" t="s">
        <v>1413</v>
      </c>
      <c r="D500" s="81" t="s">
        <v>158</v>
      </c>
      <c r="E500" s="105" t="s">
        <v>111</v>
      </c>
      <c r="F500" s="114" t="s">
        <v>142</v>
      </c>
      <c r="G500" s="92" t="s">
        <v>1414</v>
      </c>
      <c r="H500" s="93">
        <v>1017223580</v>
      </c>
      <c r="I500" s="94">
        <v>6879081</v>
      </c>
      <c r="J500" s="95">
        <v>44484724</v>
      </c>
      <c r="K500" s="69" t="s">
        <v>48</v>
      </c>
      <c r="L500" s="96" t="s">
        <v>109</v>
      </c>
      <c r="M500" s="97" t="s">
        <v>161</v>
      </c>
      <c r="N500" s="98" cm="1">
        <f t="array" ref="N500">_xlfn.XLOOKUP(Contrato[[#This Row],[SUPERVISOR TITULAR]],[1]!PERSONAL_ACTIVO_2024[[#All],[Nombre completo]],[1]!PERSONAL_ACTIVO_2024[[#All],[Documento identidad]],"",0)</f>
        <v>43595405</v>
      </c>
      <c r="O500" s="97" t="s">
        <v>160</v>
      </c>
      <c r="P500" s="99" cm="1">
        <f t="array" ref="P500">_xlfn.XLOOKUP(Contrato[[#This Row],[SUPERVISOR SUPLENTE ]],[1]!PERSONAL_ACTIVO_2024[[#All],[Nombre completo]],[1]!PERSONAL_ACTIVO_2024[[#All],[Documento identidad]],"",0)</f>
        <v>43972678</v>
      </c>
      <c r="Q500" s="100">
        <v>529</v>
      </c>
      <c r="R500" s="42" t="str" cm="1">
        <f t="array" ref="R500">_xlfn.XLOOKUP(Contrato[[#This Row],[CDP]],[1]!DISPONIBILIDADES_2024[[#All],[consecutivo]],[1]!DISPONIBILIDADES_2024[[#All],[fecha_aprobacion]],"",0)</f>
        <v>6/06/2024 8:03</v>
      </c>
      <c r="S500" s="43">
        <f>SUMIF([1]!DISPONIBILIDADES_2024[[#All],[consecutivo]],Contrato[[#This Row],[CDP]],[1]!DISPONIBILIDADES_2024[[#All],[valor_total_rubro]])</f>
        <v>0</v>
      </c>
      <c r="T500" s="44" cm="1">
        <f t="array" ref="T500">_xlfn.XLOOKUP(Contrato[[#This Row],[CONTRATO]]&amp;Contrato[[#This Row],[CDP]],[1]!Corr_Contr_CDP[[#All],[CONTRATO-CDP]],[1]!Corr_Contr_CDP[[#All],[CRP]],_xlfn.XLOOKUP(Contrato[[#This Row],[CDP]],[1]!COMPROMISOS_2024[[#All],[disponibilidad]],[1]!COMPROMISOS_2024[[#All],[consecutivo]],"",0),0)</f>
        <v>5589</v>
      </c>
      <c r="U500" s="45" t="str" cm="1">
        <f t="array" ref="U500">+_xlfn.XLOOKUP(Contrato[[#This Row],[RCP]],[1]!COMPROMISOS_2024[[#All],[consecutivo]],[1]!COMPROMISOS_2024[[#All],[fecha_aprobacion]],"",0)</f>
        <v>17/06/2024 22:00</v>
      </c>
      <c r="V500" s="46">
        <f>SUMIF([1]!COMPROMISOS_2024[[#All],[consecutivo]],Contrato[[#This Row],[RCP]],[1]!COMPROMISOS_2024[[#All],[valor_total]])</f>
        <v>44484724</v>
      </c>
      <c r="W500" s="47">
        <v>45457</v>
      </c>
      <c r="X500" s="47" t="s">
        <v>379</v>
      </c>
      <c r="Y500" s="48">
        <v>45460</v>
      </c>
      <c r="Z500" s="49">
        <v>45656</v>
      </c>
      <c r="AA500" s="123" t="s">
        <v>1415</v>
      </c>
      <c r="AB500" s="91" t="s">
        <v>1416</v>
      </c>
      <c r="AC500" s="91"/>
      <c r="AD500" s="103">
        <v>202000004495</v>
      </c>
      <c r="AE500" s="54" t="s">
        <v>75</v>
      </c>
      <c r="AF500" s="55" t="str">
        <f>TEXT(LEFT(Contrato[[#This Row],[CONTRATO]],3),"0")</f>
        <v>389</v>
      </c>
      <c r="AG500" s="55" t="str">
        <f>IF(LEN(Contrato[[#This Row],[Contrato2]])=3,Contrato[[#This Row],[Contrato2]],TEXT(Contrato[[#This Row],[Contrato2]],"000"))</f>
        <v>389</v>
      </c>
      <c r="AH500" s="56">
        <f ca="1">IFERROR(_xlfn.DAYS(Contrato[[#This Row],[Fecha Proyectada liquidación]],TODAY())/30,"")</f>
        <v>2.1</v>
      </c>
      <c r="AI500" s="57">
        <f>+Contrato[[#This Row],[FECHA TERMINACIÓN ]]+120</f>
        <v>45776</v>
      </c>
      <c r="AK500" s="59" t="str">
        <f ca="1">IF(Contrato[[#This Row],[FECHA TERMINACIÓN ]]&lt;TODAY(), "Terminado",IF(ISNUMBER(Contrato[[#This Row],[Fecha Real de liquiidación ]]),"Liquidado",IF(Contrato[[#This Row],[FECHA TERMINACIÓN ]]&gt;=TODAY(),"En ejecución","")))</f>
        <v>Terminado</v>
      </c>
      <c r="AL500" s="60">
        <f>SUMIF([1]!COMPROMISOS_2024[[#All],[consecutivo]],Contrato[[#This Row],[RCP]],[1]!COMPROMISOS_2024[[#All],[Total pagado]])</f>
        <v>44484724</v>
      </c>
      <c r="AM500" s="61">
        <f>IFERROR(Contrato[[#This Row],[Pagos]]/Contrato[[#This Row],[VALOR CONTRATO]],0)</f>
        <v>1</v>
      </c>
      <c r="AN500" s="104">
        <f>+Contrato[[#This Row],[VALOR CONTRATO]]-Contrato[[#This Row],[Pagos]]</f>
        <v>0</v>
      </c>
      <c r="AO500" s="54" t="str" cm="1">
        <f t="array" ref="AO500">_xlfn.XLOOKUP(Contrato[[#This Row],[DOCUMENTO ]],[1]!PERSONAL_ACTIVO_2024[[#All],[Documento identidad]],[1]!PERSONAL_ACTIVO_2024[[#All],[Mail ]],0,0)</f>
        <v>cfranco@indeportesantioquia.gov.co</v>
      </c>
      <c r="AP500" s="54" t="str" cm="1">
        <f t="array" ref="AP500">_xlfn.XLOOKUP(Contrato[[#This Row],[DOCUMENTO]],[1]!PERSONAL_ACTIVO_2024[[#All],[Documento identidad]],[1]!PERSONAL_ACTIVO_2024[[#All],[Mail ]],0,0)</f>
        <v>lcano@indeportesantioquia.gov.co</v>
      </c>
      <c r="AQ500" s="54" cm="1">
        <f t="array" ref="AQ500">IF(ISBLANK(Contrato[[#This Row],[DEPENDENCIA ]]),0,IFERROR(_xlfn.XLOOKUP(Contrato[[#This Row],[DEPENDENCIA ]],[1]!PERSONAL_ACTIVO_2024[[#All],[Dependencia]],[1]!PERSONAL_ACTIVO_2024[[#All],[Mail ]],0,0),0))</f>
        <v>0</v>
      </c>
    </row>
    <row r="501" spans="1:43" s="54" customFormat="1" ht="34.5" customHeight="1" x14ac:dyDescent="0.25">
      <c r="A501" s="27">
        <v>365</v>
      </c>
      <c r="B501" s="26">
        <v>390</v>
      </c>
      <c r="C501" s="28" t="s">
        <v>1417</v>
      </c>
      <c r="D501" s="81" t="s">
        <v>132</v>
      </c>
      <c r="E501" s="81" t="s">
        <v>1418</v>
      </c>
      <c r="F501" s="81" t="s">
        <v>1225</v>
      </c>
      <c r="G501" s="92" t="s">
        <v>1419</v>
      </c>
      <c r="H501" s="93">
        <v>901841641</v>
      </c>
      <c r="I501" s="94" t="s">
        <v>48</v>
      </c>
      <c r="J501" s="95">
        <v>1322444000</v>
      </c>
      <c r="K501" s="69" t="s">
        <v>48</v>
      </c>
      <c r="L501" s="96" t="s">
        <v>1124</v>
      </c>
      <c r="M501" s="97" t="s">
        <v>666</v>
      </c>
      <c r="N501" s="98" cm="1">
        <f t="array" ref="N501">_xlfn.XLOOKUP(Contrato[[#This Row],[SUPERVISOR TITULAR]],[1]!PERSONAL_ACTIVO_2024[[#All],[Nombre completo]],[1]!PERSONAL_ACTIVO_2024[[#All],[Documento identidad]],"",0)</f>
        <v>8103470</v>
      </c>
      <c r="O501" s="97" t="s">
        <v>838</v>
      </c>
      <c r="P501" s="99" t="str" cm="1">
        <f t="array" ref="P501">_xlfn.XLOOKUP(Contrato[[#This Row],[SUPERVISOR SUPLENTE ]],[1]!PERSONAL_ACTIVO_2024[[#All],[Nombre completo]],[1]!PERSONAL_ACTIVO_2024[[#All],[Documento identidad]],"",0)</f>
        <v/>
      </c>
      <c r="Q501" s="100">
        <v>387</v>
      </c>
      <c r="R501" s="42" t="str" cm="1">
        <f t="array" ref="R501">_xlfn.XLOOKUP(Contrato[[#This Row],[CDP]],[1]!DISPONIBILIDADES_2024[[#All],[consecutivo]],[1]!DISPONIBILIDADES_2024[[#All],[fecha_aprobacion]],"",0)</f>
        <v>3/04/2024 16:27</v>
      </c>
      <c r="S501" s="43">
        <f>SUMIF([1]!DISPONIBILIDADES_2024[[#All],[consecutivo]],Contrato[[#This Row],[CDP]],[1]!DISPONIBILIDADES_2024[[#All],[valor_total_rubro]])</f>
        <v>0</v>
      </c>
      <c r="T501" s="44" cm="1">
        <f t="array" ref="T501">_xlfn.XLOOKUP(Contrato[[#This Row],[CONTRATO]]&amp;Contrato[[#This Row],[CDP]],[1]!Corr_Contr_CDP[[#All],[CONTRATO-CDP]],[1]!Corr_Contr_CDP[[#All],[CRP]],_xlfn.XLOOKUP(Contrato[[#This Row],[CDP]],[1]!COMPROMISOS_2024[[#All],[disponibilidad]],[1]!COMPROMISOS_2024[[#All],[consecutivo]],"",0),0)</f>
        <v>5852</v>
      </c>
      <c r="U501" s="45" t="str" cm="1">
        <f t="array" ref="U501">+_xlfn.XLOOKUP(Contrato[[#This Row],[RCP]],[1]!COMPROMISOS_2024[[#All],[consecutivo]],[1]!COMPROMISOS_2024[[#All],[fecha_aprobacion]],"",0)</f>
        <v>21/06/2024 10:07</v>
      </c>
      <c r="V501" s="46">
        <f>SUMIF([1]!COMPROMISOS_2024[[#All],[consecutivo]],Contrato[[#This Row],[RCP]],[1]!COMPROMISOS_2024[[#All],[valor_total]])</f>
        <v>1322444000</v>
      </c>
      <c r="W501" s="47">
        <v>45462</v>
      </c>
      <c r="X501" s="47">
        <v>45469</v>
      </c>
      <c r="Y501" s="48">
        <v>45470</v>
      </c>
      <c r="Z501" s="49">
        <v>45625</v>
      </c>
      <c r="AA501" s="123" t="s">
        <v>1420</v>
      </c>
      <c r="AB501" s="91" t="s">
        <v>1035</v>
      </c>
      <c r="AC501" s="91"/>
      <c r="AD501" s="103">
        <v>202000004498</v>
      </c>
      <c r="AE501" s="54" t="s">
        <v>75</v>
      </c>
      <c r="AF501" s="55" t="str">
        <f>TEXT(LEFT(Contrato[[#This Row],[CONTRATO]],3),"0")</f>
        <v>390</v>
      </c>
      <c r="AG501" s="55" t="str">
        <f>IF(LEN(Contrato[[#This Row],[Contrato2]])=3,Contrato[[#This Row],[Contrato2]],TEXT(Contrato[[#This Row],[Contrato2]],"000"))</f>
        <v>390</v>
      </c>
      <c r="AH501" s="56">
        <f ca="1">IFERROR(_xlfn.DAYS(Contrato[[#This Row],[Fecha Proyectada liquidación]],TODAY())/30,"")</f>
        <v>1.0666666666666667</v>
      </c>
      <c r="AI501" s="57">
        <f>+Contrato[[#This Row],[FECHA TERMINACIÓN ]]+120</f>
        <v>45745</v>
      </c>
      <c r="AK501" s="59" t="str">
        <f ca="1">IF(Contrato[[#This Row],[FECHA TERMINACIÓN ]]&lt;TODAY(), "Terminado",IF(ISNUMBER(Contrato[[#This Row],[Fecha Real de liquiidación ]]),"Liquidado",IF(Contrato[[#This Row],[FECHA TERMINACIÓN ]]&gt;=TODAY(),"En ejecución","")))</f>
        <v>Terminado</v>
      </c>
      <c r="AL501" s="60">
        <f>SUMIF([1]!COMPROMISOS_2024[[#All],[consecutivo]],Contrato[[#This Row],[RCP]],[1]!COMPROMISOS_2024[[#All],[Total pagado]])</f>
        <v>1322444000</v>
      </c>
      <c r="AM501" s="61">
        <f>IFERROR(Contrato[[#This Row],[Pagos]]/Contrato[[#This Row],[VALOR CONTRATO]],0)</f>
        <v>1</v>
      </c>
      <c r="AN501" s="104">
        <f>+Contrato[[#This Row],[VALOR CONTRATO]]-Contrato[[#This Row],[Pagos]]</f>
        <v>0</v>
      </c>
      <c r="AO501" s="54" t="str" cm="1">
        <f t="array" ref="AO501">_xlfn.XLOOKUP(Contrato[[#This Row],[DOCUMENTO ]],[1]!PERSONAL_ACTIVO_2024[[#All],[Documento identidad]],[1]!PERSONAL_ACTIVO_2024[[#All],[Mail ]],0,0)</f>
        <v>jgarrido@indeportesantioquia.gov.co</v>
      </c>
      <c r="AP501" s="54" cm="1">
        <f t="array" ref="AP501">_xlfn.XLOOKUP(Contrato[[#This Row],[DOCUMENTO]],[1]!PERSONAL_ACTIVO_2024[[#All],[Documento identidad]],[1]!PERSONAL_ACTIVO_2024[[#All],[Mail ]],0,0)</f>
        <v>0</v>
      </c>
      <c r="AQ501" s="54" t="str" cm="1">
        <f t="array" ref="AQ501">IF(ISBLANK(Contrato[[#This Row],[DEPENDENCIA ]]),0,IFERROR(_xlfn.XLOOKUP(Contrato[[#This Row],[DEPENDENCIA ]],[1]!PERSONAL_ACTIVO_2024[[#All],[Dependencia]],[1]!PERSONAL_ACTIVO_2024[[#All],[Mail ]],0,0),0))</f>
        <v>fcardona@indeportesantioquia.gov.co</v>
      </c>
    </row>
    <row r="502" spans="1:43" s="54" customFormat="1" ht="34.5" customHeight="1" x14ac:dyDescent="0.25">
      <c r="A502" s="27">
        <v>754</v>
      </c>
      <c r="B502" s="26">
        <v>391</v>
      </c>
      <c r="C502" s="28" t="s">
        <v>1215</v>
      </c>
      <c r="D502" s="81" t="s">
        <v>239</v>
      </c>
      <c r="E502" s="105" t="s">
        <v>111</v>
      </c>
      <c r="F502" s="114" t="s">
        <v>142</v>
      </c>
      <c r="G502" s="92" t="s">
        <v>266</v>
      </c>
      <c r="H502" s="93">
        <v>39424784</v>
      </c>
      <c r="I502" s="94">
        <v>4191468</v>
      </c>
      <c r="J502" s="95">
        <v>35244542</v>
      </c>
      <c r="K502" s="69" t="s">
        <v>1421</v>
      </c>
      <c r="L502" s="96" t="s">
        <v>109</v>
      </c>
      <c r="M502" s="97" t="s">
        <v>1217</v>
      </c>
      <c r="N502" s="98" cm="1">
        <f t="array" ref="N502">_xlfn.XLOOKUP(Contrato[[#This Row],[SUPERVISOR TITULAR]],[1]!PERSONAL_ACTIVO_2024[[#All],[Nombre completo]],[1]!PERSONAL_ACTIVO_2024[[#All],[Documento identidad]],"",0)</f>
        <v>71364469</v>
      </c>
      <c r="O502" s="97" t="s">
        <v>1302</v>
      </c>
      <c r="P502" s="99" cm="1">
        <f t="array" ref="P502">_xlfn.XLOOKUP(Contrato[[#This Row],[SUPERVISOR SUPLENTE ]],[1]!PERSONAL_ACTIVO_2024[[#All],[Nombre completo]],[1]!PERSONAL_ACTIVO_2024[[#All],[Documento identidad]],"",0)</f>
        <v>43056212</v>
      </c>
      <c r="Q502" s="100">
        <v>525</v>
      </c>
      <c r="R502" s="42" t="str" cm="1">
        <f t="array" ref="R502">_xlfn.XLOOKUP(Contrato[[#This Row],[CDP]],[1]!DISPONIBILIDADES_2024[[#All],[consecutivo]],[1]!DISPONIBILIDADES_2024[[#All],[fecha_aprobacion]],"",0)</f>
        <v>31/05/2024 16:22</v>
      </c>
      <c r="S502" s="43">
        <f>SUMIF([1]!DISPONIBILIDADES_2024[[#All],[consecutivo]],Contrato[[#This Row],[CDP]],[1]!DISPONIBILIDADES_2024[[#All],[valor_total_rubro]])</f>
        <v>0</v>
      </c>
      <c r="T502" s="44" cm="1">
        <f t="array" ref="T502">_xlfn.XLOOKUP(Contrato[[#This Row],[CONTRATO]]&amp;Contrato[[#This Row],[CDP]],[1]!Corr_Contr_CDP[[#All],[CONTRATO-CDP]],[1]!Corr_Contr_CDP[[#All],[CRP]],_xlfn.XLOOKUP(Contrato[[#This Row],[CDP]],[1]!COMPROMISOS_2024[[#All],[disponibilidad]],[1]!COMPROMISOS_2024[[#All],[consecutivo]],"",0),0)</f>
        <v>5848</v>
      </c>
      <c r="U502" s="45" t="str" cm="1">
        <f t="array" ref="U502">+_xlfn.XLOOKUP(Contrato[[#This Row],[RCP]],[1]!COMPROMISOS_2024[[#All],[consecutivo]],[1]!COMPROMISOS_2024[[#All],[fecha_aprobacion]],"",0)</f>
        <v>18/06/2024 19:11</v>
      </c>
      <c r="V502" s="46">
        <f>SUMIF([1]!COMPROMISOS_2024[[#All],[consecutivo]],Contrato[[#This Row],[RCP]],[1]!COMPROMISOS_2024[[#All],[valor_total]])</f>
        <v>35244542</v>
      </c>
      <c r="W502" s="47">
        <v>45461</v>
      </c>
      <c r="X502" s="47" t="s">
        <v>379</v>
      </c>
      <c r="Y502" s="48">
        <v>45461</v>
      </c>
      <c r="Z502" s="49">
        <v>45657</v>
      </c>
      <c r="AA502" s="123" t="s">
        <v>1422</v>
      </c>
      <c r="AB502" s="91" t="s">
        <v>1423</v>
      </c>
      <c r="AC502" s="91"/>
      <c r="AD502" s="103">
        <v>202000004496</v>
      </c>
      <c r="AE502" s="54" t="s">
        <v>75</v>
      </c>
      <c r="AF502" s="55" t="str">
        <f>TEXT(LEFT(Contrato[[#This Row],[CONTRATO]],3),"0")</f>
        <v>391</v>
      </c>
      <c r="AG502" s="55" t="str">
        <f>IF(LEN(Contrato[[#This Row],[Contrato2]])=3,Contrato[[#This Row],[Contrato2]],TEXT(Contrato[[#This Row],[Contrato2]],"000"))</f>
        <v>391</v>
      </c>
      <c r="AH502" s="56">
        <f ca="1">IFERROR(_xlfn.DAYS(Contrato[[#This Row],[Fecha Proyectada liquidación]],TODAY())/30,"")</f>
        <v>2.1333333333333333</v>
      </c>
      <c r="AI502" s="57">
        <f>+Contrato[[#This Row],[FECHA TERMINACIÓN ]]+120</f>
        <v>45777</v>
      </c>
      <c r="AK502" s="59" t="str">
        <f ca="1">IF(Contrato[[#This Row],[FECHA TERMINACIÓN ]]&lt;TODAY(), "Terminado",IF(ISNUMBER(Contrato[[#This Row],[Fecha Real de liquiidación ]]),"Liquidado",IF(Contrato[[#This Row],[FECHA TERMINACIÓN ]]&gt;=TODAY(),"En ejecución","")))</f>
        <v>Terminado</v>
      </c>
      <c r="AL502" s="60">
        <f>SUMIF([1]!COMPROMISOS_2024[[#All],[consecutivo]],Contrato[[#This Row],[RCP]],[1]!COMPROMISOS_2024[[#All],[Total pagado]])</f>
        <v>30898071</v>
      </c>
      <c r="AM502" s="61">
        <f>IFERROR(Contrato[[#This Row],[Pagos]]/Contrato[[#This Row],[VALOR CONTRATO]],0)</f>
        <v>0.87667676317087617</v>
      </c>
      <c r="AN502" s="104">
        <f>+Contrato[[#This Row],[VALOR CONTRATO]]-Contrato[[#This Row],[Pagos]]</f>
        <v>4346471</v>
      </c>
      <c r="AO502" s="54" t="str" cm="1">
        <f t="array" ref="AO502">_xlfn.XLOOKUP(Contrato[[#This Row],[DOCUMENTO ]],[1]!PERSONAL_ACTIVO_2024[[#All],[Documento identidad]],[1]!PERSONAL_ACTIVO_2024[[#All],[Mail ]],0,0)</f>
        <v>eosorio@indeportesantioquia.gov.co</v>
      </c>
      <c r="AP502" s="54" t="str" cm="1">
        <f t="array" ref="AP502">_xlfn.XLOOKUP(Contrato[[#This Row],[DOCUMENTO]],[1]!PERSONAL_ACTIVO_2024[[#All],[Documento identidad]],[1]!PERSONAL_ACTIVO_2024[[#All],[Mail ]],0,0)</f>
        <v>lvalencia@indeportesantioquia.gov.co</v>
      </c>
      <c r="AQ502" s="54" t="str" cm="1">
        <f t="array" ref="AQ502">IF(ISBLANK(Contrato[[#This Row],[DEPENDENCIA ]]),0,IFERROR(_xlfn.XLOOKUP(Contrato[[#This Row],[DEPENDENCIA ]],[1]!PERSONAL_ACTIVO_2024[[#All],[Dependencia]],[1]!PERSONAL_ACTIVO_2024[[#All],[Mail ]],0,0),0))</f>
        <v>ocardona@indeportesantioquia.gov.co</v>
      </c>
    </row>
    <row r="503" spans="1:43" s="54" customFormat="1" ht="34.5" customHeight="1" x14ac:dyDescent="0.25">
      <c r="A503" s="27">
        <v>711</v>
      </c>
      <c r="B503" s="26">
        <v>392</v>
      </c>
      <c r="C503" s="28" t="s">
        <v>1424</v>
      </c>
      <c r="D503" s="81" t="s">
        <v>123</v>
      </c>
      <c r="E503" s="105" t="s">
        <v>111</v>
      </c>
      <c r="F503" s="81" t="s">
        <v>112</v>
      </c>
      <c r="G503" s="92" t="s">
        <v>1298</v>
      </c>
      <c r="H503" s="93">
        <v>890906297</v>
      </c>
      <c r="I503" s="94" t="s">
        <v>48</v>
      </c>
      <c r="J503" s="95">
        <v>100000000</v>
      </c>
      <c r="K503" s="69" t="s">
        <v>48</v>
      </c>
      <c r="L503" s="96" t="s">
        <v>1425</v>
      </c>
      <c r="M503" s="97" t="s">
        <v>306</v>
      </c>
      <c r="N503" s="98" cm="1">
        <f t="array" ref="N503">_xlfn.XLOOKUP(Contrato[[#This Row],[SUPERVISOR TITULAR]],[1]!PERSONAL_ACTIVO_2024[[#All],[Nombre completo]],[1]!PERSONAL_ACTIVO_2024[[#All],[Documento identidad]],"",0)</f>
        <v>75075150</v>
      </c>
      <c r="O503" s="97" t="s">
        <v>125</v>
      </c>
      <c r="P503" s="99" t="str" cm="1">
        <f t="array" ref="P503">_xlfn.XLOOKUP(Contrato[[#This Row],[SUPERVISOR SUPLENTE ]],[1]!PERSONAL_ACTIVO_2024[[#All],[Nombre completo]],[1]!PERSONAL_ACTIVO_2024[[#All],[Documento identidad]],"",0)</f>
        <v/>
      </c>
      <c r="Q503" s="100">
        <v>564</v>
      </c>
      <c r="R503" s="42" t="str" cm="1">
        <f t="array" ref="R503">_xlfn.XLOOKUP(Contrato[[#This Row],[CDP]],[1]!DISPONIBILIDADES_2024[[#All],[consecutivo]],[1]!DISPONIBILIDADES_2024[[#All],[fecha_aprobacion]],"",0)</f>
        <v>13/06/2024 17:10</v>
      </c>
      <c r="S503" s="43">
        <f>SUMIF([1]!DISPONIBILIDADES_2024[[#All],[consecutivo]],Contrato[[#This Row],[CDP]],[1]!DISPONIBILIDADES_2024[[#All],[valor_total_rubro]])</f>
        <v>0</v>
      </c>
      <c r="T503" s="44" cm="1">
        <f t="array" ref="T503">_xlfn.XLOOKUP(Contrato[[#This Row],[CONTRATO]]&amp;Contrato[[#This Row],[CDP]],[1]!Corr_Contr_CDP[[#All],[CONTRATO-CDP]],[1]!Corr_Contr_CDP[[#All],[CRP]],_xlfn.XLOOKUP(Contrato[[#This Row],[CDP]],[1]!COMPROMISOS_2024[[#All],[disponibilidad]],[1]!COMPROMISOS_2024[[#All],[consecutivo]],"",0),0)</f>
        <v>5982</v>
      </c>
      <c r="U503" s="45" t="str" cm="1">
        <f t="array" ref="U503">+_xlfn.XLOOKUP(Contrato[[#This Row],[RCP]],[1]!COMPROMISOS_2024[[#All],[consecutivo]],[1]!COMPROMISOS_2024[[#All],[fecha_aprobacion]],"",0)</f>
        <v>25/06/2024 10:42</v>
      </c>
      <c r="V503" s="46">
        <f>SUMIF([1]!COMPROMISOS_2024[[#All],[consecutivo]],Contrato[[#This Row],[RCP]],[1]!COMPROMISOS_2024[[#All],[valor_total]])</f>
        <v>100000000</v>
      </c>
      <c r="W503" s="47">
        <v>45464</v>
      </c>
      <c r="X503" s="47">
        <v>45468</v>
      </c>
      <c r="Y503" s="48">
        <v>45469</v>
      </c>
      <c r="Z503" s="49">
        <v>45656</v>
      </c>
      <c r="AA503" s="123" t="s">
        <v>1426</v>
      </c>
      <c r="AB503" s="91" t="s">
        <v>1427</v>
      </c>
      <c r="AC503" s="91"/>
      <c r="AD503" s="103">
        <v>202000004499</v>
      </c>
      <c r="AE503" s="54" t="s">
        <v>75</v>
      </c>
      <c r="AF503" s="55" t="str">
        <f>TEXT(LEFT(Contrato[[#This Row],[CONTRATO]],3),"0")</f>
        <v>392</v>
      </c>
      <c r="AG503" s="55" t="str">
        <f>IF(LEN(Contrato[[#This Row],[Contrato2]])=3,Contrato[[#This Row],[Contrato2]],TEXT(Contrato[[#This Row],[Contrato2]],"000"))</f>
        <v>392</v>
      </c>
      <c r="AH503" s="56">
        <f ca="1">IFERROR(_xlfn.DAYS(Contrato[[#This Row],[Fecha Proyectada liquidación]],TODAY())/30,"")</f>
        <v>2.1</v>
      </c>
      <c r="AI503" s="57">
        <f>+Contrato[[#This Row],[FECHA TERMINACIÓN ]]+120</f>
        <v>45776</v>
      </c>
      <c r="AK503" s="59" t="str">
        <f ca="1">IF(Contrato[[#This Row],[FECHA TERMINACIÓN ]]&lt;TODAY(), "Terminado",IF(ISNUMBER(Contrato[[#This Row],[Fecha Real de liquiidación ]]),"Liquidado",IF(Contrato[[#This Row],[FECHA TERMINACIÓN ]]&gt;=TODAY(),"En ejecución","")))</f>
        <v>Terminado</v>
      </c>
      <c r="AL503" s="60">
        <f>SUMIF([1]!COMPROMISOS_2024[[#All],[consecutivo]],Contrato[[#This Row],[RCP]],[1]!COMPROMISOS_2024[[#All],[Total pagado]])</f>
        <v>100000000</v>
      </c>
      <c r="AM503" s="61">
        <f>IFERROR(Contrato[[#This Row],[Pagos]]/Contrato[[#This Row],[VALOR CONTRATO]],0)</f>
        <v>1</v>
      </c>
      <c r="AN503" s="104">
        <f>+Contrato[[#This Row],[VALOR CONTRATO]]-Contrato[[#This Row],[Pagos]]</f>
        <v>0</v>
      </c>
      <c r="AO503" s="54" t="str" cm="1">
        <f t="array" ref="AO503">_xlfn.XLOOKUP(Contrato[[#This Row],[DOCUMENTO ]],[1]!PERSONAL_ACTIVO_2024[[#All],[Documento identidad]],[1]!PERSONAL_ACTIVO_2024[[#All],[Mail ]],0,0)</f>
        <v>anavarro@indeportesantioquia.gov.co</v>
      </c>
      <c r="AP503" s="54" cm="1">
        <f t="array" ref="AP503">_xlfn.XLOOKUP(Contrato[[#This Row],[DOCUMENTO]],[1]!PERSONAL_ACTIVO_2024[[#All],[Documento identidad]],[1]!PERSONAL_ACTIVO_2024[[#All],[Mail ]],0,0)</f>
        <v>0</v>
      </c>
      <c r="AQ503" s="54" cm="1">
        <f t="array" ref="AQ503">IF(ISBLANK(Contrato[[#This Row],[DEPENDENCIA ]]),0,IFERROR(_xlfn.XLOOKUP(Contrato[[#This Row],[DEPENDENCIA ]],[1]!PERSONAL_ACTIVO_2024[[#All],[Dependencia]],[1]!PERSONAL_ACTIVO_2024[[#All],[Mail ]],0,0),0))</f>
        <v>0</v>
      </c>
    </row>
    <row r="504" spans="1:43" s="54" customFormat="1" ht="34.5" customHeight="1" x14ac:dyDescent="0.25">
      <c r="A504" s="27">
        <v>702</v>
      </c>
      <c r="B504" s="26">
        <v>393</v>
      </c>
      <c r="C504" s="28" t="s">
        <v>1428</v>
      </c>
      <c r="D504" s="81" t="s">
        <v>123</v>
      </c>
      <c r="E504" s="105" t="s">
        <v>111</v>
      </c>
      <c r="F504" s="81" t="s">
        <v>1429</v>
      </c>
      <c r="G504" s="92" t="s">
        <v>921</v>
      </c>
      <c r="H504" s="93">
        <v>890906279</v>
      </c>
      <c r="I504" s="117" t="s">
        <v>48</v>
      </c>
      <c r="J504" s="118">
        <v>180000000</v>
      </c>
      <c r="K504" s="69" t="s">
        <v>48</v>
      </c>
      <c r="L504" s="96" t="s">
        <v>1425</v>
      </c>
      <c r="M504" s="97" t="s">
        <v>125</v>
      </c>
      <c r="N504" s="98" t="str" cm="1">
        <f t="array" ref="N504">_xlfn.XLOOKUP(Contrato[[#This Row],[SUPERVISOR TITULAR]],[1]!PERSONAL_ACTIVO_2024[[#All],[Nombre completo]],[1]!PERSONAL_ACTIVO_2024[[#All],[Documento identidad]],"",0)</f>
        <v/>
      </c>
      <c r="O504" s="97" t="s">
        <v>306</v>
      </c>
      <c r="P504" s="99" cm="1">
        <f t="array" ref="P504">_xlfn.XLOOKUP(Contrato[[#This Row],[SUPERVISOR SUPLENTE ]],[1]!PERSONAL_ACTIVO_2024[[#All],[Nombre completo]],[1]!PERSONAL_ACTIVO_2024[[#All],[Documento identidad]],"",0)</f>
        <v>75075150</v>
      </c>
      <c r="Q504" s="100">
        <v>560</v>
      </c>
      <c r="R504" s="42" t="str" cm="1">
        <f t="array" ref="R504">_xlfn.XLOOKUP(Contrato[[#This Row],[CDP]],[1]!DISPONIBILIDADES_2024[[#All],[consecutivo]],[1]!DISPONIBILIDADES_2024[[#All],[fecha_aprobacion]],"",0)</f>
        <v>13/06/2024 11:11</v>
      </c>
      <c r="S504" s="43">
        <f>SUMIF([1]!DISPONIBILIDADES_2024[[#All],[consecutivo]],Contrato[[#This Row],[CDP]],[1]!DISPONIBILIDADES_2024[[#All],[valor_total_rubro]])</f>
        <v>0</v>
      </c>
      <c r="T504" s="44" cm="1">
        <f t="array" ref="T504">_xlfn.XLOOKUP(Contrato[[#This Row],[CONTRATO]]&amp;Contrato[[#This Row],[CDP]],[1]!Corr_Contr_CDP[[#All],[CONTRATO-CDP]],[1]!Corr_Contr_CDP[[#All],[CRP]],_xlfn.XLOOKUP(Contrato[[#This Row],[CDP]],[1]!COMPROMISOS_2024[[#All],[disponibilidad]],[1]!COMPROMISOS_2024[[#All],[consecutivo]],"",0),0)</f>
        <v>5983</v>
      </c>
      <c r="U504" s="45" t="str" cm="1">
        <f t="array" ref="U504">+_xlfn.XLOOKUP(Contrato[[#This Row],[RCP]],[1]!COMPROMISOS_2024[[#All],[consecutivo]],[1]!COMPROMISOS_2024[[#All],[fecha_aprobacion]],"",0)</f>
        <v>25/06/2024 10:47</v>
      </c>
      <c r="V504" s="46">
        <f>SUMIF([1]!COMPROMISOS_2024[[#All],[consecutivo]],Contrato[[#This Row],[RCP]],[1]!COMPROMISOS_2024[[#All],[valor_total]])</f>
        <v>180000000</v>
      </c>
      <c r="W504" s="47">
        <v>45464</v>
      </c>
      <c r="X504" s="47">
        <v>45468</v>
      </c>
      <c r="Y504" s="48">
        <v>45469</v>
      </c>
      <c r="Z504" s="49">
        <v>45656</v>
      </c>
      <c r="AA504" s="123" t="s">
        <v>1430</v>
      </c>
      <c r="AB504" s="91" t="s">
        <v>293</v>
      </c>
      <c r="AC504" s="91"/>
      <c r="AD504" s="103">
        <v>202000004501</v>
      </c>
      <c r="AE504" s="54" t="s">
        <v>75</v>
      </c>
      <c r="AF504" s="55" t="str">
        <f>TEXT(LEFT(Contrato[[#This Row],[CONTRATO]],3),"0")</f>
        <v>393</v>
      </c>
      <c r="AG504" s="55" t="str">
        <f>IF(LEN(Contrato[[#This Row],[Contrato2]])=3,Contrato[[#This Row],[Contrato2]],TEXT(Contrato[[#This Row],[Contrato2]],"000"))</f>
        <v>393</v>
      </c>
      <c r="AH504" s="56">
        <f ca="1">IFERROR(_xlfn.DAYS(Contrato[[#This Row],[Fecha Proyectada liquidación]],TODAY())/30,"")</f>
        <v>2.1</v>
      </c>
      <c r="AI504" s="57">
        <f>+Contrato[[#This Row],[FECHA TERMINACIÓN ]]+120</f>
        <v>45776</v>
      </c>
      <c r="AK504" s="59" t="str">
        <f ca="1">IF(Contrato[[#This Row],[FECHA TERMINACIÓN ]]&lt;TODAY(), "Terminado",IF(ISNUMBER(Contrato[[#This Row],[Fecha Real de liquiidación ]]),"Liquidado",IF(Contrato[[#This Row],[FECHA TERMINACIÓN ]]&gt;=TODAY(),"En ejecución","")))</f>
        <v>Terminado</v>
      </c>
      <c r="AL504" s="60">
        <f>SUMIF([1]!COMPROMISOS_2024[[#All],[consecutivo]],Contrato[[#This Row],[RCP]],[1]!COMPROMISOS_2024[[#All],[Total pagado]])</f>
        <v>179998818</v>
      </c>
      <c r="AM504" s="61">
        <f>IFERROR(Contrato[[#This Row],[Pagos]]/Contrato[[#This Row],[VALOR CONTRATO]],0)</f>
        <v>0.99999343333333335</v>
      </c>
      <c r="AN504" s="104">
        <f>+Contrato[[#This Row],[VALOR CONTRATO]]-Contrato[[#This Row],[Pagos]]</f>
        <v>1182</v>
      </c>
      <c r="AO504" s="54" cm="1">
        <f t="array" ref="AO504">_xlfn.XLOOKUP(Contrato[[#This Row],[DOCUMENTO ]],[1]!PERSONAL_ACTIVO_2024[[#All],[Documento identidad]],[1]!PERSONAL_ACTIVO_2024[[#All],[Mail ]],0,0)</f>
        <v>0</v>
      </c>
      <c r="AP504" s="54" t="str" cm="1">
        <f t="array" ref="AP504">_xlfn.XLOOKUP(Contrato[[#This Row],[DOCUMENTO]],[1]!PERSONAL_ACTIVO_2024[[#All],[Documento identidad]],[1]!PERSONAL_ACTIVO_2024[[#All],[Mail ]],0,0)</f>
        <v>anavarro@indeportesantioquia.gov.co</v>
      </c>
      <c r="AQ504" s="54" cm="1">
        <f t="array" ref="AQ504">IF(ISBLANK(Contrato[[#This Row],[DEPENDENCIA ]]),0,IFERROR(_xlfn.XLOOKUP(Contrato[[#This Row],[DEPENDENCIA ]],[1]!PERSONAL_ACTIVO_2024[[#All],[Dependencia]],[1]!PERSONAL_ACTIVO_2024[[#All],[Mail ]],0,0),0))</f>
        <v>0</v>
      </c>
    </row>
    <row r="505" spans="1:43" s="54" customFormat="1" ht="34.5" customHeight="1" x14ac:dyDescent="0.25">
      <c r="A505" s="54">
        <v>1248</v>
      </c>
      <c r="B505" s="26">
        <v>393</v>
      </c>
      <c r="C505" s="28" t="s">
        <v>1431</v>
      </c>
      <c r="D505" s="81" t="s">
        <v>123</v>
      </c>
      <c r="E505" s="81" t="s">
        <v>117</v>
      </c>
      <c r="F505" s="81" t="s">
        <v>1429</v>
      </c>
      <c r="G505" s="92" t="s">
        <v>921</v>
      </c>
      <c r="H505" s="93">
        <v>890906279</v>
      </c>
      <c r="I505" s="289" t="s">
        <v>48</v>
      </c>
      <c r="J505" s="118">
        <v>90000000</v>
      </c>
      <c r="K505" s="54" t="s">
        <v>48</v>
      </c>
      <c r="L505" s="96" t="s">
        <v>1432</v>
      </c>
      <c r="M505" s="97" t="s">
        <v>125</v>
      </c>
      <c r="N505" s="98" t="str" cm="1">
        <f t="array" ref="N505">_xlfn.XLOOKUP(Contrato[[#This Row],[SUPERVISOR TITULAR]],[1]!PERSONAL_ACTIVO_2024[[#All],[Nombre completo]],[1]!PERSONAL_ACTIVO_2024[[#All],[Documento identidad]],"",0)</f>
        <v/>
      </c>
      <c r="O505" s="97" t="s">
        <v>306</v>
      </c>
      <c r="P505" s="99" cm="1">
        <f t="array" ref="P505">_xlfn.XLOOKUP(Contrato[[#This Row],[SUPERVISOR SUPLENTE ]],[1]!PERSONAL_ACTIVO_2024[[#All],[Nombre completo]],[1]!PERSONAL_ACTIVO_2024[[#All],[Documento identidad]],"",0)</f>
        <v>75075150</v>
      </c>
      <c r="Q505" s="100">
        <v>1067</v>
      </c>
      <c r="R505" s="42" t="str" cm="1">
        <f t="array" ref="R505">_xlfn.XLOOKUP(Contrato[[#This Row],[CDP]],[1]!DISPONIBILIDADES_2024[[#All],[consecutivo]],[1]!DISPONIBILIDADES_2024[[#All],[fecha_aprobacion]],"",0)</f>
        <v>18/10/2024 16:09</v>
      </c>
      <c r="S505" s="43">
        <f>SUMIF([1]!DISPONIBILIDADES_2024[[#All],[consecutivo]],Contrato[[#This Row],[CDP]],[1]!DISPONIBILIDADES_2024[[#All],[valor_total_rubro]])</f>
        <v>0</v>
      </c>
      <c r="T505" s="44" cm="1">
        <f t="array" ref="T505">_xlfn.XLOOKUP(Contrato[[#This Row],[CONTRATO]]&amp;Contrato[[#This Row],[CDP]],[1]!Corr_Contr_CDP[[#All],[CONTRATO-CDP]],[1]!Corr_Contr_CDP[[#All],[CRP]],_xlfn.XLOOKUP(Contrato[[#This Row],[CDP]],[1]!COMPROMISOS_2024[[#All],[disponibilidad]],[1]!COMPROMISOS_2024[[#All],[consecutivo]],"",0),0)</f>
        <v>12116</v>
      </c>
      <c r="U505" s="45" t="str" cm="1">
        <f t="array" ref="U505">+_xlfn.XLOOKUP(Contrato[[#This Row],[RCP]],[1]!COMPROMISOS_2024[[#All],[consecutivo]],[1]!COMPROMISOS_2024[[#All],[fecha_aprobacion]],"",0)</f>
        <v>14/11/2024 14:47</v>
      </c>
      <c r="V505" s="46">
        <f>SUMIF([1]!COMPROMISOS_2024[[#All],[consecutivo]],Contrato[[#This Row],[RCP]],[1]!COMPROMISOS_2024[[#All],[valor_total]])</f>
        <v>90000000</v>
      </c>
      <c r="W505" s="47">
        <v>45609</v>
      </c>
      <c r="X505" s="47">
        <v>45611</v>
      </c>
      <c r="Y505" s="48">
        <v>45469</v>
      </c>
      <c r="Z505" s="49">
        <v>45656</v>
      </c>
      <c r="AA505" s="101"/>
      <c r="AB505" s="91" t="s">
        <v>48</v>
      </c>
      <c r="AC505" s="91"/>
      <c r="AD505" s="224"/>
      <c r="AF505" s="55" t="str">
        <f>TEXT(LEFT(Contrato[[#This Row],[CONTRATO]],3),"0")</f>
        <v>393</v>
      </c>
      <c r="AG505" s="55" t="str">
        <f>IF(LEN(Contrato[[#This Row],[Contrato2]])=3,Contrato[[#This Row],[Contrato2]],TEXT(Contrato[[#This Row],[Contrato2]],"000"))</f>
        <v>393</v>
      </c>
      <c r="AH505" s="56">
        <f ca="1">IFERROR(_xlfn.DAYS(Contrato[[#This Row],[Fecha Proyectada liquidación]],TODAY())/30,"")</f>
        <v>2.1</v>
      </c>
      <c r="AI505" s="57">
        <f>+Contrato[[#This Row],[FECHA TERMINACIÓN ]]+120</f>
        <v>45776</v>
      </c>
      <c r="AK505" s="59" t="str">
        <f ca="1">IF(Contrato[[#This Row],[FECHA TERMINACIÓN ]]&lt;TODAY(), "Terminado",IF(ISNUMBER(Contrato[[#This Row],[Fecha Real de liquiidación ]]),"Liquidado",IF(Contrato[[#This Row],[FECHA TERMINACIÓN ]]&gt;=TODAY(),"En ejecución","")))</f>
        <v>Terminado</v>
      </c>
      <c r="AL505" s="60">
        <f>SUMIF([1]!COMPROMISOS_2024[[#All],[consecutivo]],Contrato[[#This Row],[RCP]],[1]!COMPROMISOS_2024[[#All],[Total pagado]])</f>
        <v>90000000</v>
      </c>
      <c r="AM505" s="61">
        <f>IFERROR(Contrato[[#This Row],[Pagos]]/Contrato[[#This Row],[VALOR CONTRATO]],0)</f>
        <v>1</v>
      </c>
      <c r="AN505" s="104">
        <f>+Contrato[[#This Row],[VALOR CONTRATO]]-Contrato[[#This Row],[Pagos]]</f>
        <v>0</v>
      </c>
      <c r="AO505" s="54" cm="1">
        <f t="array" ref="AO505">_xlfn.XLOOKUP(Contrato[[#This Row],[DOCUMENTO ]],[1]!PERSONAL_ACTIVO_2024[[#All],[Documento identidad]],[1]!PERSONAL_ACTIVO_2024[[#All],[Mail ]],0,0)</f>
        <v>0</v>
      </c>
      <c r="AP505" s="54" t="str" cm="1">
        <f t="array" ref="AP505">_xlfn.XLOOKUP(Contrato[[#This Row],[DOCUMENTO]],[1]!PERSONAL_ACTIVO_2024[[#All],[Documento identidad]],[1]!PERSONAL_ACTIVO_2024[[#All],[Mail ]],0,0)</f>
        <v>anavarro@indeportesantioquia.gov.co</v>
      </c>
      <c r="AQ505" s="54" cm="1">
        <f t="array" ref="AQ505">IF(ISBLANK(Contrato[[#This Row],[DEPENDENCIA ]]),0,IFERROR(_xlfn.XLOOKUP(Contrato[[#This Row],[DEPENDENCIA ]],[1]!PERSONAL_ACTIVO_2024[[#All],[Dependencia]],[1]!PERSONAL_ACTIVO_2024[[#All],[Mail ]],0,0),0))</f>
        <v>0</v>
      </c>
    </row>
    <row r="506" spans="1:43" s="54" customFormat="1" ht="34.5" customHeight="1" x14ac:dyDescent="0.25">
      <c r="A506" s="27">
        <v>782</v>
      </c>
      <c r="B506" s="26">
        <v>394</v>
      </c>
      <c r="C506" s="28" t="s">
        <v>1433</v>
      </c>
      <c r="D506" s="81" t="s">
        <v>132</v>
      </c>
      <c r="E506" s="105" t="s">
        <v>111</v>
      </c>
      <c r="F506" s="81" t="s">
        <v>112</v>
      </c>
      <c r="G506" s="92" t="s">
        <v>134</v>
      </c>
      <c r="H506" s="93">
        <v>901437957</v>
      </c>
      <c r="I506" s="94" t="s">
        <v>48</v>
      </c>
      <c r="J506" s="95">
        <v>2149349648</v>
      </c>
      <c r="K506" s="69" t="s">
        <v>48</v>
      </c>
      <c r="L506" s="96" t="s">
        <v>109</v>
      </c>
      <c r="M506" s="97" t="s">
        <v>838</v>
      </c>
      <c r="N506" s="98" t="str" cm="1">
        <f t="array" ref="N506">_xlfn.XLOOKUP(Contrato[[#This Row],[SUPERVISOR TITULAR]],[1]!PERSONAL_ACTIVO_2024[[#All],[Nombre completo]],[1]!PERSONAL_ACTIVO_2024[[#All],[Documento identidad]],"",0)</f>
        <v/>
      </c>
      <c r="O506" s="97" t="s">
        <v>687</v>
      </c>
      <c r="P506" s="99" cm="1">
        <f t="array" ref="P506">_xlfn.XLOOKUP(Contrato[[#This Row],[SUPERVISOR SUPLENTE ]],[1]!PERSONAL_ACTIVO_2024[[#All],[Nombre completo]],[1]!PERSONAL_ACTIVO_2024[[#All],[Documento identidad]],"",0)</f>
        <v>15511884</v>
      </c>
      <c r="Q506" s="100">
        <v>545</v>
      </c>
      <c r="R506" s="42" t="str" cm="1">
        <f t="array" ref="R506">_xlfn.XLOOKUP(Contrato[[#This Row],[CDP]],[1]!DISPONIBILIDADES_2024[[#All],[consecutivo]],[1]!DISPONIBILIDADES_2024[[#All],[fecha_aprobacion]],"",0)</f>
        <v>7/06/2024 18:29</v>
      </c>
      <c r="S506" s="43">
        <f>SUMIF([1]!DISPONIBILIDADES_2024[[#All],[consecutivo]],Contrato[[#This Row],[CDP]],[1]!DISPONIBILIDADES_2024[[#All],[valor_total_rubro]])</f>
        <v>0</v>
      </c>
      <c r="T506" s="44" cm="1">
        <f t="array" ref="T506">_xlfn.XLOOKUP(Contrato[[#This Row],[CONTRATO]]&amp;Contrato[[#This Row],[CDP]],[1]!Corr_Contr_CDP[[#All],[CONTRATO-CDP]],[1]!Corr_Contr_CDP[[#All],[CRP]],_xlfn.XLOOKUP(Contrato[[#This Row],[CDP]],[1]!COMPROMISOS_2024[[#All],[disponibilidad]],[1]!COMPROMISOS_2024[[#All],[consecutivo]],"",0),0)</f>
        <v>6577</v>
      </c>
      <c r="U506" s="45" t="str" cm="1">
        <f t="array" ref="U506">+_xlfn.XLOOKUP(Contrato[[#This Row],[RCP]],[1]!COMPROMISOS_2024[[#All],[consecutivo]],[1]!COMPROMISOS_2024[[#All],[fecha_aprobacion]],"",0)</f>
        <v>3/07/2024 0:00</v>
      </c>
      <c r="V506" s="46">
        <f>SUMIF([1]!COMPROMISOS_2024[[#All],[consecutivo]],Contrato[[#This Row],[RCP]],[1]!COMPROMISOS_2024[[#All],[valor_total]])</f>
        <v>2149349648</v>
      </c>
      <c r="W506" s="47">
        <v>45476</v>
      </c>
      <c r="X506" s="47">
        <v>45477</v>
      </c>
      <c r="Y506" s="48">
        <v>45478</v>
      </c>
      <c r="Z506" s="49">
        <v>45656</v>
      </c>
      <c r="AA506" s="101" t="s">
        <v>1434</v>
      </c>
      <c r="AB506" s="91" t="s">
        <v>264</v>
      </c>
      <c r="AC506" s="91"/>
      <c r="AD506" s="103">
        <v>202000004601</v>
      </c>
      <c r="AE506" s="54" t="s">
        <v>75</v>
      </c>
      <c r="AF506" s="55" t="str">
        <f>TEXT(LEFT(Contrato[[#This Row],[CONTRATO]],3),"0")</f>
        <v>394</v>
      </c>
      <c r="AG506" s="55" t="str">
        <f>IF(LEN(Contrato[[#This Row],[Contrato2]])=3,Contrato[[#This Row],[Contrato2]],TEXT(Contrato[[#This Row],[Contrato2]],"000"))</f>
        <v>394</v>
      </c>
      <c r="AH506" s="56">
        <f ca="1">IFERROR(_xlfn.DAYS(Contrato[[#This Row],[Fecha Proyectada liquidación]],TODAY())/30,"")</f>
        <v>2.1</v>
      </c>
      <c r="AI506" s="57">
        <f>+Contrato[[#This Row],[FECHA TERMINACIÓN ]]+120</f>
        <v>45776</v>
      </c>
      <c r="AK506" s="59" t="str">
        <f ca="1">IF(Contrato[[#This Row],[FECHA TERMINACIÓN ]]&lt;TODAY(), "Terminado",IF(ISNUMBER(Contrato[[#This Row],[Fecha Real de liquiidación ]]),"Liquidado",IF(Contrato[[#This Row],[FECHA TERMINACIÓN ]]&gt;=TODAY(),"En ejecución","")))</f>
        <v>Terminado</v>
      </c>
      <c r="AL506" s="60">
        <f>SUMIF([1]!COMPROMISOS_2024[[#All],[consecutivo]],Contrato[[#This Row],[RCP]],[1]!COMPROMISOS_2024[[#All],[Total pagado]])</f>
        <v>2044629107</v>
      </c>
      <c r="AM506" s="61">
        <f>IFERROR(Contrato[[#This Row],[Pagos]]/Contrato[[#This Row],[VALOR CONTRATO]],0)</f>
        <v>0.9512780337543294</v>
      </c>
      <c r="AN506" s="104">
        <f>+Contrato[[#This Row],[VALOR CONTRATO]]-Contrato[[#This Row],[Pagos]]</f>
        <v>104720541</v>
      </c>
      <c r="AO506" s="54" cm="1">
        <f t="array" ref="AO506">_xlfn.XLOOKUP(Contrato[[#This Row],[DOCUMENTO ]],[1]!PERSONAL_ACTIVO_2024[[#All],[Documento identidad]],[1]!PERSONAL_ACTIVO_2024[[#All],[Mail ]],0,0)</f>
        <v>0</v>
      </c>
      <c r="AP506" s="54" t="str" cm="1">
        <f t="array" ref="AP506">_xlfn.XLOOKUP(Contrato[[#This Row],[DOCUMENTO]],[1]!PERSONAL_ACTIVO_2024[[#All],[Documento identidad]],[1]!PERSONAL_ACTIVO_2024[[#All],[Mail ]],0,0)</f>
        <v>mbecerra@indeportesantioquia.gov.co</v>
      </c>
      <c r="AQ506" s="54" t="str" cm="1">
        <f t="array" ref="AQ506">IF(ISBLANK(Contrato[[#This Row],[DEPENDENCIA ]]),0,IFERROR(_xlfn.XLOOKUP(Contrato[[#This Row],[DEPENDENCIA ]],[1]!PERSONAL_ACTIVO_2024[[#All],[Dependencia]],[1]!PERSONAL_ACTIVO_2024[[#All],[Mail ]],0,0),0))</f>
        <v>fcardona@indeportesantioquia.gov.co</v>
      </c>
    </row>
    <row r="507" spans="1:43" s="54" customFormat="1" ht="34.5" customHeight="1" x14ac:dyDescent="0.25">
      <c r="A507" s="27">
        <v>712</v>
      </c>
      <c r="B507" s="26">
        <v>395</v>
      </c>
      <c r="C507" s="28" t="s">
        <v>1435</v>
      </c>
      <c r="D507" s="81" t="s">
        <v>123</v>
      </c>
      <c r="E507" s="105" t="s">
        <v>111</v>
      </c>
      <c r="F507" s="81" t="s">
        <v>112</v>
      </c>
      <c r="G507" s="92" t="s">
        <v>1436</v>
      </c>
      <c r="H507" s="93">
        <v>890984385</v>
      </c>
      <c r="I507" s="94" t="s">
        <v>48</v>
      </c>
      <c r="J507" s="95">
        <v>100000000</v>
      </c>
      <c r="K507" s="69" t="s">
        <v>48</v>
      </c>
      <c r="L507" s="96" t="s">
        <v>58</v>
      </c>
      <c r="M507" s="97" t="s">
        <v>306</v>
      </c>
      <c r="N507" s="98" cm="1">
        <f t="array" ref="N507">_xlfn.XLOOKUP(Contrato[[#This Row],[SUPERVISOR TITULAR]],[1]!PERSONAL_ACTIVO_2024[[#All],[Nombre completo]],[1]!PERSONAL_ACTIVO_2024[[#All],[Documento identidad]],"",0)</f>
        <v>75075150</v>
      </c>
      <c r="O507" s="97" t="s">
        <v>125</v>
      </c>
      <c r="P507" s="99" t="str" cm="1">
        <f t="array" ref="P507">_xlfn.XLOOKUP(Contrato[[#This Row],[SUPERVISOR SUPLENTE ]],[1]!PERSONAL_ACTIVO_2024[[#All],[Nombre completo]],[1]!PERSONAL_ACTIVO_2024[[#All],[Documento identidad]],"",0)</f>
        <v/>
      </c>
      <c r="Q507" s="100">
        <v>561</v>
      </c>
      <c r="R507" s="42" t="str" cm="1">
        <f t="array" ref="R507">_xlfn.XLOOKUP(Contrato[[#This Row],[CDP]],[1]!DISPONIBILIDADES_2024[[#All],[consecutivo]],[1]!DISPONIBILIDADES_2024[[#All],[fecha_aprobacion]],"",0)</f>
        <v>13/06/2024 11:12</v>
      </c>
      <c r="S507" s="43">
        <f>SUMIF([1]!DISPONIBILIDADES_2024[[#All],[consecutivo]],Contrato[[#This Row],[CDP]],[1]!DISPONIBILIDADES_2024[[#All],[valor_total_rubro]])</f>
        <v>0</v>
      </c>
      <c r="T507" s="44" cm="1">
        <f t="array" ref="T507">_xlfn.XLOOKUP(Contrato[[#This Row],[CONTRATO]]&amp;Contrato[[#This Row],[CDP]],[1]!Corr_Contr_CDP[[#All],[CONTRATO-CDP]],[1]!Corr_Contr_CDP[[#All],[CRP]],_xlfn.XLOOKUP(Contrato[[#This Row],[CDP]],[1]!COMPROMISOS_2024[[#All],[disponibilidad]],[1]!COMPROMISOS_2024[[#All],[consecutivo]],"",0),0)</f>
        <v>6045</v>
      </c>
      <c r="U507" s="45" t="str" cm="1">
        <f t="array" ref="U507">+_xlfn.XLOOKUP(Contrato[[#This Row],[RCP]],[1]!COMPROMISOS_2024[[#All],[consecutivo]],[1]!COMPROMISOS_2024[[#All],[fecha_aprobacion]],"",0)</f>
        <v>2/07/2024 0:00</v>
      </c>
      <c r="V507" s="46">
        <f>SUMIF([1]!COMPROMISOS_2024[[#All],[consecutivo]],Contrato[[#This Row],[RCP]],[1]!COMPROMISOS_2024[[#All],[valor_total]])</f>
        <v>100000000</v>
      </c>
      <c r="W507" s="47">
        <v>45475</v>
      </c>
      <c r="X507" s="47">
        <v>45477</v>
      </c>
      <c r="Y507" s="48">
        <v>45481</v>
      </c>
      <c r="Z507" s="49">
        <v>45656</v>
      </c>
      <c r="AA507" s="101" t="s">
        <v>1437</v>
      </c>
      <c r="AB507" s="91" t="s">
        <v>1348</v>
      </c>
      <c r="AC507" s="91"/>
      <c r="AD507" s="103">
        <v>202000004602</v>
      </c>
      <c r="AE507" s="54" t="s">
        <v>75</v>
      </c>
      <c r="AF507" s="55" t="str">
        <f>TEXT(LEFT(Contrato[[#This Row],[CONTRATO]],3),"0")</f>
        <v>395</v>
      </c>
      <c r="AG507" s="55" t="str">
        <f>IF(LEN(Contrato[[#This Row],[Contrato2]])=3,Contrato[[#This Row],[Contrato2]],TEXT(Contrato[[#This Row],[Contrato2]],"000"))</f>
        <v>395</v>
      </c>
      <c r="AH507" s="56">
        <f ca="1">IFERROR(_xlfn.DAYS(Contrato[[#This Row],[Fecha Proyectada liquidación]],TODAY())/30,"")</f>
        <v>2.1</v>
      </c>
      <c r="AI507" s="57">
        <f>+Contrato[[#This Row],[FECHA TERMINACIÓN ]]+120</f>
        <v>45776</v>
      </c>
      <c r="AK507" s="59" t="str">
        <f ca="1">IF(Contrato[[#This Row],[FECHA TERMINACIÓN ]]&lt;TODAY(), "Terminado",IF(ISNUMBER(Contrato[[#This Row],[Fecha Real de liquiidación ]]),"Liquidado",IF(Contrato[[#This Row],[FECHA TERMINACIÓN ]]&gt;=TODAY(),"En ejecución","")))</f>
        <v>Terminado</v>
      </c>
      <c r="AL507" s="60">
        <f>SUMIF([1]!COMPROMISOS_2024[[#All],[consecutivo]],Contrato[[#This Row],[RCP]],[1]!COMPROMISOS_2024[[#All],[Total pagado]])</f>
        <v>96416800</v>
      </c>
      <c r="AM507" s="61">
        <f>IFERROR(Contrato[[#This Row],[Pagos]]/Contrato[[#This Row],[VALOR CONTRATO]],0)</f>
        <v>0.96416800000000003</v>
      </c>
      <c r="AN507" s="104">
        <f>+Contrato[[#This Row],[VALOR CONTRATO]]-Contrato[[#This Row],[Pagos]]</f>
        <v>3583200</v>
      </c>
      <c r="AO507" s="54" t="str" cm="1">
        <f t="array" ref="AO507">_xlfn.XLOOKUP(Contrato[[#This Row],[DOCUMENTO ]],[1]!PERSONAL_ACTIVO_2024[[#All],[Documento identidad]],[1]!PERSONAL_ACTIVO_2024[[#All],[Mail ]],0,0)</f>
        <v>anavarro@indeportesantioquia.gov.co</v>
      </c>
      <c r="AP507" s="54" cm="1">
        <f t="array" ref="AP507">_xlfn.XLOOKUP(Contrato[[#This Row],[DOCUMENTO]],[1]!PERSONAL_ACTIVO_2024[[#All],[Documento identidad]],[1]!PERSONAL_ACTIVO_2024[[#All],[Mail ]],0,0)</f>
        <v>0</v>
      </c>
      <c r="AQ507" s="54" cm="1">
        <f t="array" ref="AQ507">IF(ISBLANK(Contrato[[#This Row],[DEPENDENCIA ]]),0,IFERROR(_xlfn.XLOOKUP(Contrato[[#This Row],[DEPENDENCIA ]],[1]!PERSONAL_ACTIVO_2024[[#All],[Dependencia]],[1]!PERSONAL_ACTIVO_2024[[#All],[Mail ]],0,0),0))</f>
        <v>0</v>
      </c>
    </row>
    <row r="508" spans="1:43" s="54" customFormat="1" ht="34.5" customHeight="1" x14ac:dyDescent="0.25">
      <c r="A508" s="27">
        <v>1245</v>
      </c>
      <c r="B508" s="257">
        <v>395</v>
      </c>
      <c r="C508" s="28" t="s">
        <v>1438</v>
      </c>
      <c r="D508" s="81" t="s">
        <v>123</v>
      </c>
      <c r="E508" s="105" t="s">
        <v>45</v>
      </c>
      <c r="F508" s="81" t="s">
        <v>112</v>
      </c>
      <c r="G508" s="92" t="s">
        <v>1436</v>
      </c>
      <c r="H508" s="93">
        <v>890984385</v>
      </c>
      <c r="I508" s="94" t="s">
        <v>48</v>
      </c>
      <c r="J508" s="112">
        <v>50000000</v>
      </c>
      <c r="L508" s="113" t="s">
        <v>1439</v>
      </c>
      <c r="M508" s="97" t="s">
        <v>306</v>
      </c>
      <c r="N508" s="98" cm="1">
        <f t="array" ref="N508">_xlfn.XLOOKUP(Contrato[[#This Row],[SUPERVISOR TITULAR]],[1]!PERSONAL_ACTIVO_2024[[#All],[Nombre completo]],[1]!PERSONAL_ACTIVO_2024[[#All],[Documento identidad]],"",0)</f>
        <v>75075150</v>
      </c>
      <c r="O508" s="97" t="s">
        <v>125</v>
      </c>
      <c r="P508" s="99" t="str" cm="1">
        <f t="array" ref="P508">_xlfn.XLOOKUP(Contrato[[#This Row],[SUPERVISOR SUPLENTE ]],[1]!PERSONAL_ACTIVO_2024[[#All],[Nombre completo]],[1]!PERSONAL_ACTIVO_2024[[#All],[Documento identidad]],"",0)</f>
        <v/>
      </c>
      <c r="Q508" s="100">
        <v>1072</v>
      </c>
      <c r="R508" s="42" t="str" cm="1">
        <f t="array" ref="R508">_xlfn.XLOOKUP(Contrato[[#This Row],[CDP]],[1]!DISPONIBILIDADES_2024[[#All],[consecutivo]],[1]!DISPONIBILIDADES_2024[[#All],[fecha_aprobacion]],"",0)</f>
        <v>18/10/2024 16:23</v>
      </c>
      <c r="S508" s="43">
        <f>SUMIF([1]!DISPONIBILIDADES_2024[[#All],[consecutivo]],Contrato[[#This Row],[CDP]],[1]!DISPONIBILIDADES_2024[[#All],[valor_total_rubro]])</f>
        <v>0</v>
      </c>
      <c r="T508" s="44" cm="1">
        <f t="array" ref="T508">_xlfn.XLOOKUP(Contrato[[#This Row],[CONTRATO]]&amp;Contrato[[#This Row],[CDP]],[1]!Corr_Contr_CDP[[#All],[CONTRATO-CDP]],[1]!Corr_Contr_CDP[[#All],[CRP]],_xlfn.XLOOKUP(Contrato[[#This Row],[CDP]],[1]!COMPROMISOS_2024[[#All],[disponibilidad]],[1]!COMPROMISOS_2024[[#All],[consecutivo]],"",0),0)</f>
        <v>13876</v>
      </c>
      <c r="U508" s="45" t="str" cm="1">
        <f t="array" ref="U508">+_xlfn.XLOOKUP(Contrato[[#This Row],[RCP]],[1]!COMPROMISOS_2024[[#All],[consecutivo]],[1]!COMPROMISOS_2024[[#All],[fecha_aprobacion]],"",0)</f>
        <v>5/12/2024 16:48</v>
      </c>
      <c r="V508" s="46">
        <f>SUMIF([1]!COMPROMISOS_2024[[#All],[consecutivo]],Contrato[[#This Row],[RCP]],[1]!COMPROMISOS_2024[[#All],[valor_total]])</f>
        <v>50000000</v>
      </c>
      <c r="W508" s="75">
        <v>45630</v>
      </c>
      <c r="X508" s="47">
        <v>45632</v>
      </c>
      <c r="Y508" s="48">
        <v>45481</v>
      </c>
      <c r="Z508" s="49">
        <v>45656</v>
      </c>
      <c r="AA508" s="109"/>
      <c r="AB508" s="91" t="s">
        <v>48</v>
      </c>
      <c r="AC508" s="30"/>
      <c r="AD508" s="103"/>
      <c r="AF508" s="55" t="str">
        <f>TEXT(LEFT(Contrato[[#This Row],[CONTRATO]],3),"0")</f>
        <v>395</v>
      </c>
      <c r="AG508" s="55" t="str">
        <f>IF(LEN(Contrato[[#This Row],[Contrato2]])=3,Contrato[[#This Row],[Contrato2]],TEXT(Contrato[[#This Row],[Contrato2]],"000"))</f>
        <v>395</v>
      </c>
      <c r="AH508" s="56">
        <f ca="1">IFERROR(_xlfn.DAYS(Contrato[[#This Row],[Fecha Proyectada liquidación]],TODAY())/30,"")</f>
        <v>2.1</v>
      </c>
      <c r="AI508" s="57">
        <f>+Contrato[[#This Row],[FECHA TERMINACIÓN ]]+120</f>
        <v>45776</v>
      </c>
      <c r="AK508" s="59" t="str">
        <f ca="1">IF(Contrato[[#This Row],[FECHA TERMINACIÓN ]]&lt;TODAY(), "Terminado",IF(ISNUMBER(Contrato[[#This Row],[Fecha Real de liquiidación ]]),"Liquidado",IF(Contrato[[#This Row],[FECHA TERMINACIÓN ]]&gt;=TODAY(),"En ejecución","")))</f>
        <v>Terminado</v>
      </c>
      <c r="AL508" s="60">
        <f>SUMIF([1]!COMPROMISOS_2024[[#All],[consecutivo]],Contrato[[#This Row],[RCP]],[1]!COMPROMISOS_2024[[#All],[Total pagado]])</f>
        <v>50000000</v>
      </c>
      <c r="AM508" s="61">
        <f>IFERROR(Contrato[[#This Row],[Pagos]]/Contrato[[#This Row],[VALOR CONTRATO]],0)</f>
        <v>1</v>
      </c>
      <c r="AN508" s="104">
        <f>+Contrato[[#This Row],[VALOR CONTRATO]]-Contrato[[#This Row],[Pagos]]</f>
        <v>0</v>
      </c>
      <c r="AO508" s="54" t="str" cm="1">
        <f t="array" ref="AO508">_xlfn.XLOOKUP(Contrato[[#This Row],[DOCUMENTO ]],[1]!PERSONAL_ACTIVO_2024[[#All],[Documento identidad]],[1]!PERSONAL_ACTIVO_2024[[#All],[Mail ]],0,0)</f>
        <v>anavarro@indeportesantioquia.gov.co</v>
      </c>
      <c r="AP508" s="54" cm="1">
        <f t="array" ref="AP508">_xlfn.XLOOKUP(Contrato[[#This Row],[DOCUMENTO]],[1]!PERSONAL_ACTIVO_2024[[#All],[Documento identidad]],[1]!PERSONAL_ACTIVO_2024[[#All],[Mail ]],0,0)</f>
        <v>0</v>
      </c>
      <c r="AQ508" s="54" cm="1">
        <f t="array" ref="AQ508">IF(ISBLANK(Contrato[[#This Row],[DEPENDENCIA ]]),0,IFERROR(_xlfn.XLOOKUP(Contrato[[#This Row],[DEPENDENCIA ]],[1]!PERSONAL_ACTIVO_2024[[#All],[Dependencia]],[1]!PERSONAL_ACTIVO_2024[[#All],[Mail ]],0,0),0))</f>
        <v>0</v>
      </c>
    </row>
    <row r="509" spans="1:43" s="54" customFormat="1" ht="34.5" customHeight="1" x14ac:dyDescent="0.25">
      <c r="A509" s="27">
        <v>37</v>
      </c>
      <c r="B509" s="26">
        <v>396</v>
      </c>
      <c r="C509" s="28" t="s">
        <v>1440</v>
      </c>
      <c r="D509" s="81" t="s">
        <v>273</v>
      </c>
      <c r="E509" s="105" t="s">
        <v>111</v>
      </c>
      <c r="F509" s="114" t="s">
        <v>142</v>
      </c>
      <c r="G509" s="92" t="s">
        <v>1441</v>
      </c>
      <c r="H509" s="93">
        <v>1036939603</v>
      </c>
      <c r="I509" s="94">
        <v>6879081</v>
      </c>
      <c r="J509" s="95">
        <v>38461316</v>
      </c>
      <c r="K509" s="69" t="s">
        <v>48</v>
      </c>
      <c r="L509" s="96" t="s">
        <v>1425</v>
      </c>
      <c r="M509" s="97" t="s">
        <v>783</v>
      </c>
      <c r="N509" s="98" cm="1">
        <f t="array" ref="N509">_xlfn.XLOOKUP(Contrato[[#This Row],[SUPERVISOR TITULAR]],[1]!PERSONAL_ACTIVO_2024[[#All],[Nombre completo]],[1]!PERSONAL_ACTIVO_2024[[#All],[Documento identidad]],"",0)</f>
        <v>43915464</v>
      </c>
      <c r="O509" s="97" t="s">
        <v>1028</v>
      </c>
      <c r="P509" s="99" cm="1">
        <f t="array" ref="P509">_xlfn.XLOOKUP(Contrato[[#This Row],[SUPERVISOR SUPLENTE ]],[1]!PERSONAL_ACTIVO_2024[[#All],[Nombre completo]],[1]!PERSONAL_ACTIVO_2024[[#All],[Documento identidad]],"",0)</f>
        <v>43251877</v>
      </c>
      <c r="Q509" s="100">
        <v>527</v>
      </c>
      <c r="R509" s="42" t="str" cm="1">
        <f t="array" ref="R509">_xlfn.XLOOKUP(Contrato[[#This Row],[CDP]],[1]!DISPONIBILIDADES_2024[[#All],[consecutivo]],[1]!DISPONIBILIDADES_2024[[#All],[fecha_aprobacion]],"",0)</f>
        <v>6/06/2024 8:00</v>
      </c>
      <c r="S509" s="43">
        <f>SUMIF([1]!DISPONIBILIDADES_2024[[#All],[consecutivo]],Contrato[[#This Row],[CDP]],[1]!DISPONIBILIDADES_2024[[#All],[valor_total_rubro]])</f>
        <v>0</v>
      </c>
      <c r="T509" s="44" cm="1">
        <f t="array" ref="T509">_xlfn.XLOOKUP(Contrato[[#This Row],[CONTRATO]]&amp;Contrato[[#This Row],[CDP]],[1]!Corr_Contr_CDP[[#All],[CONTRATO-CDP]],[1]!Corr_Contr_CDP[[#All],[CRP]],_xlfn.XLOOKUP(Contrato[[#This Row],[CDP]],[1]!COMPROMISOS_2024[[#All],[disponibilidad]],[1]!COMPROMISOS_2024[[#All],[consecutivo]],"",0),0)</f>
        <v>6044</v>
      </c>
      <c r="U509" s="45" t="str" cm="1">
        <f t="array" ref="U509">+_xlfn.XLOOKUP(Contrato[[#This Row],[RCP]],[1]!COMPROMISOS_2024[[#All],[consecutivo]],[1]!COMPROMISOS_2024[[#All],[fecha_aprobacion]],"",0)</f>
        <v>2/07/2024 0:00</v>
      </c>
      <c r="V509" s="46">
        <f>SUMIF([1]!COMPROMISOS_2024[[#All],[consecutivo]],Contrato[[#This Row],[RCP]],[1]!COMPROMISOS_2024[[#All],[valor_total]])</f>
        <v>38461316</v>
      </c>
      <c r="W509" s="47">
        <v>45475</v>
      </c>
      <c r="X509" s="47" t="s">
        <v>379</v>
      </c>
      <c r="Y509" s="48">
        <v>45478</v>
      </c>
      <c r="Z509" s="49">
        <v>45647</v>
      </c>
      <c r="AA509" s="101" t="s">
        <v>1442</v>
      </c>
      <c r="AB509" s="81" t="s">
        <v>789</v>
      </c>
      <c r="AC509" s="91"/>
      <c r="AD509" s="103">
        <v>202000004604</v>
      </c>
      <c r="AE509" s="54" t="s">
        <v>75</v>
      </c>
      <c r="AF509" s="55" t="str">
        <f>TEXT(LEFT(Contrato[[#This Row],[CONTRATO]],3),"0")</f>
        <v>396</v>
      </c>
      <c r="AG509" s="55" t="str">
        <f>IF(LEN(Contrato[[#This Row],[Contrato2]])=3,Contrato[[#This Row],[Contrato2]],TEXT(Contrato[[#This Row],[Contrato2]],"000"))</f>
        <v>396</v>
      </c>
      <c r="AH509" s="56">
        <f ca="1">IFERROR(_xlfn.DAYS(Contrato[[#This Row],[Fecha Proyectada liquidación]],TODAY())/30,"")</f>
        <v>1.8</v>
      </c>
      <c r="AI509" s="57">
        <f>+Contrato[[#This Row],[FECHA TERMINACIÓN ]]+120</f>
        <v>45767</v>
      </c>
      <c r="AK509" s="59" t="str">
        <f ca="1">IF(Contrato[[#This Row],[FECHA TERMINACIÓN ]]&lt;TODAY(), "Terminado",IF(ISNUMBER(Contrato[[#This Row],[Fecha Real de liquiidación ]]),"Liquidado",IF(Contrato[[#This Row],[FECHA TERMINACIÓN ]]&gt;=TODAY(),"En ejecución","")))</f>
        <v>Terminado</v>
      </c>
      <c r="AL509" s="60">
        <f>SUMIF([1]!COMPROMISOS_2024[[#All],[consecutivo]],Contrato[[#This Row],[RCP]],[1]!COMPROMISOS_2024[[#All],[Total pagado]])</f>
        <v>38461316</v>
      </c>
      <c r="AM509" s="61">
        <f>IFERROR(Contrato[[#This Row],[Pagos]]/Contrato[[#This Row],[VALOR CONTRATO]],0)</f>
        <v>1</v>
      </c>
      <c r="AN509" s="104">
        <f>+Contrato[[#This Row],[VALOR CONTRATO]]-Contrato[[#This Row],[Pagos]]</f>
        <v>0</v>
      </c>
      <c r="AO509" s="54" t="str" cm="1">
        <f t="array" ref="AO509">_xlfn.XLOOKUP(Contrato[[#This Row],[DOCUMENTO ]],[1]!PERSONAL_ACTIVO_2024[[#All],[Documento identidad]],[1]!PERSONAL_ACTIVO_2024[[#All],[Mail ]],0,0)</f>
        <v>alondonoz@indeportesantioquia.gov.co</v>
      </c>
      <c r="AP509" s="54" t="str" cm="1">
        <f t="array" ref="AP509">_xlfn.XLOOKUP(Contrato[[#This Row],[DOCUMENTO]],[1]!PERSONAL_ACTIVO_2024[[#All],[Documento identidad]],[1]!PERSONAL_ACTIVO_2024[[#All],[Mail ]],0,0)</f>
        <v>jpestana@indeportesantioquia.gov.co</v>
      </c>
      <c r="AQ509" s="54" cm="1">
        <f t="array" ref="AQ509">IF(ISBLANK(Contrato[[#This Row],[DEPENDENCIA ]]),0,IFERROR(_xlfn.XLOOKUP(Contrato[[#This Row],[DEPENDENCIA ]],[1]!PERSONAL_ACTIVO_2024[[#All],[Dependencia]],[1]!PERSONAL_ACTIVO_2024[[#All],[Mail ]],0,0),0))</f>
        <v>0</v>
      </c>
    </row>
    <row r="510" spans="1:43" s="54" customFormat="1" ht="34.5" customHeight="1" x14ac:dyDescent="0.25">
      <c r="A510" s="54">
        <v>1332</v>
      </c>
      <c r="B510" s="26">
        <v>396</v>
      </c>
      <c r="C510" s="28" t="s">
        <v>1443</v>
      </c>
      <c r="D510" s="81" t="s">
        <v>273</v>
      </c>
      <c r="E510" s="105" t="s">
        <v>117</v>
      </c>
      <c r="F510" s="114" t="s">
        <v>142</v>
      </c>
      <c r="G510" s="92" t="s">
        <v>1441</v>
      </c>
      <c r="H510" s="93">
        <v>1036939603</v>
      </c>
      <c r="I510" s="94">
        <v>2063724</v>
      </c>
      <c r="J510" s="112">
        <v>2063724</v>
      </c>
      <c r="L510" s="113" t="s">
        <v>130</v>
      </c>
      <c r="M510" s="97" t="s">
        <v>783</v>
      </c>
      <c r="N510" s="98" cm="1">
        <f t="array" ref="N510">_xlfn.XLOOKUP(Contrato[[#This Row],[SUPERVISOR TITULAR]],[1]!PERSONAL_ACTIVO_2024[[#All],[Nombre completo]],[1]!PERSONAL_ACTIVO_2024[[#All],[Documento identidad]],"",0)</f>
        <v>43915464</v>
      </c>
      <c r="O510" s="97" t="s">
        <v>1028</v>
      </c>
      <c r="P510" s="99" cm="1">
        <f t="array" ref="P510">_xlfn.XLOOKUP(Contrato[[#This Row],[SUPERVISOR SUPLENTE ]],[1]!PERSONAL_ACTIVO_2024[[#All],[Nombre completo]],[1]!PERSONAL_ACTIVO_2024[[#All],[Documento identidad]],"",0)</f>
        <v>43251877</v>
      </c>
      <c r="Q510" s="100">
        <v>1222</v>
      </c>
      <c r="R510" s="42" t="str" cm="1">
        <f t="array" ref="R510">_xlfn.XLOOKUP(Contrato[[#This Row],[CDP]],[1]!DISPONIBILIDADES_2024[[#All],[consecutivo]],[1]!DISPONIBILIDADES_2024[[#All],[fecha_aprobacion]],"",0)</f>
        <v>10/12/2024 20:33</v>
      </c>
      <c r="S510" s="43">
        <f>SUMIF([1]!DISPONIBILIDADES_2024[[#All],[consecutivo]],Contrato[[#This Row],[CDP]],[1]!DISPONIBILIDADES_2024[[#All],[valor_total_rubro]])</f>
        <v>0</v>
      </c>
      <c r="T510" s="44" cm="1">
        <f t="array" ref="T510">_xlfn.XLOOKUP(Contrato[[#This Row],[CONTRATO]]&amp;Contrato[[#This Row],[CDP]],[1]!Corr_Contr_CDP[[#All],[CONTRATO-CDP]],[1]!Corr_Contr_CDP[[#All],[CRP]],_xlfn.XLOOKUP(Contrato[[#This Row],[CDP]],[1]!COMPROMISOS_2024[[#All],[disponibilidad]],[1]!COMPROMISOS_2024[[#All],[consecutivo]],"",0),0)</f>
        <v>15152</v>
      </c>
      <c r="U510" s="45" t="str" cm="1">
        <f t="array" ref="U510">+_xlfn.XLOOKUP(Contrato[[#This Row],[RCP]],[1]!COMPROMISOS_2024[[#All],[consecutivo]],[1]!COMPROMISOS_2024[[#All],[fecha_aprobacion]],"",0)</f>
        <v>23/12/2024 22:02</v>
      </c>
      <c r="V510" s="46">
        <f>SUMIF([1]!COMPROMISOS_2024[[#All],[consecutivo]],Contrato[[#This Row],[RCP]],[1]!COMPROMISOS_2024[[#All],[valor_total]])</f>
        <v>2063724</v>
      </c>
      <c r="W510" s="75">
        <v>45646</v>
      </c>
      <c r="X510" s="47" t="s">
        <v>379</v>
      </c>
      <c r="Y510" s="48" t="str">
        <f>+LEFT(_xlfn.XLOOKUP(Contrato[[#This Row],[CONTRATO3DIG]],[1]SECOP_II!AE:AE,[1]SECOP_II!F:F,"",0),10)</f>
        <v/>
      </c>
      <c r="Z510" s="49" t="str">
        <f>+LEFT(_xlfn.XLOOKUP(Contrato[[#This Row],[CONTRATO3DIG]],[1]SECOP_II!AE:AE,[1]SECOP_II!G:G,"",0),10)</f>
        <v/>
      </c>
      <c r="AA510" s="109"/>
      <c r="AB510" s="81" t="s">
        <v>1444</v>
      </c>
      <c r="AC510" s="30"/>
      <c r="AD510" s="103"/>
      <c r="AF510" s="55" t="str">
        <f>TEXT(LEFT(Contrato[[#This Row],[CONTRATO]],3),"0")</f>
        <v>396</v>
      </c>
      <c r="AG510" s="55" t="str">
        <f>IF(LEN(Contrato[[#This Row],[Contrato2]])=3,Contrato[[#This Row],[Contrato2]],TEXT(Contrato[[#This Row],[Contrato2]],"000"))</f>
        <v>396</v>
      </c>
      <c r="AH510" s="56" t="str">
        <f ca="1">IFERROR(_xlfn.DAYS(Contrato[[#This Row],[Fecha Proyectada liquidación]],TODAY())/30,"")</f>
        <v/>
      </c>
      <c r="AI510" s="57" t="e">
        <f>+Contrato[[#This Row],[FECHA TERMINACIÓN ]]+120</f>
        <v>#VALUE!</v>
      </c>
      <c r="AK510" s="59" t="str">
        <f ca="1">IF(Contrato[[#This Row],[FECHA TERMINACIÓN ]]&lt;TODAY(), "Terminado",IF(ISNUMBER(Contrato[[#This Row],[Fecha Real de liquiidación ]]),"Liquidado",IF(Contrato[[#This Row],[FECHA TERMINACIÓN ]]&gt;=TODAY(),"En ejecución","")))</f>
        <v>En ejecución</v>
      </c>
      <c r="AL510" s="60">
        <f>SUMIF([1]!COMPROMISOS_2024[[#All],[consecutivo]],Contrato[[#This Row],[RCP]],[1]!COMPROMISOS_2024[[#All],[Total pagado]])</f>
        <v>1895959</v>
      </c>
      <c r="AM510" s="61">
        <f>IFERROR(Contrato[[#This Row],[Pagos]]/Contrato[[#This Row],[VALOR CONTRATO]],0)</f>
        <v>0.91870763726157179</v>
      </c>
      <c r="AN510" s="104">
        <f>+Contrato[[#This Row],[VALOR CONTRATO]]-Contrato[[#This Row],[Pagos]]</f>
        <v>167765</v>
      </c>
      <c r="AO510" s="54" t="str" cm="1">
        <f t="array" ref="AO510">_xlfn.XLOOKUP(Contrato[[#This Row],[DOCUMENTO ]],[1]!PERSONAL_ACTIVO_2024[[#All],[Documento identidad]],[1]!PERSONAL_ACTIVO_2024[[#All],[Mail ]],0,0)</f>
        <v>alondonoz@indeportesantioquia.gov.co</v>
      </c>
      <c r="AP510" s="54" t="str" cm="1">
        <f t="array" ref="AP510">_xlfn.XLOOKUP(Contrato[[#This Row],[DOCUMENTO]],[1]!PERSONAL_ACTIVO_2024[[#All],[Documento identidad]],[1]!PERSONAL_ACTIVO_2024[[#All],[Mail ]],0,0)</f>
        <v>jpestana@indeportesantioquia.gov.co</v>
      </c>
      <c r="AQ510" s="54" cm="1">
        <f t="array" ref="AQ510">IF(ISBLANK(Contrato[[#This Row],[DEPENDENCIA ]]),0,IFERROR(_xlfn.XLOOKUP(Contrato[[#This Row],[DEPENDENCIA ]],[1]!PERSONAL_ACTIVO_2024[[#All],[Dependencia]],[1]!PERSONAL_ACTIVO_2024[[#All],[Mail ]],0,0),0))</f>
        <v>0</v>
      </c>
    </row>
    <row r="511" spans="1:43" s="54" customFormat="1" ht="34.5" customHeight="1" x14ac:dyDescent="0.25">
      <c r="A511" s="27">
        <v>792</v>
      </c>
      <c r="B511" s="26">
        <v>397</v>
      </c>
      <c r="C511" s="28" t="s">
        <v>1445</v>
      </c>
      <c r="D511" s="81" t="s">
        <v>44</v>
      </c>
      <c r="E511" s="105" t="s">
        <v>111</v>
      </c>
      <c r="F511" s="81" t="s">
        <v>142</v>
      </c>
      <c r="G511" s="92" t="s">
        <v>1446</v>
      </c>
      <c r="H511" s="93">
        <v>1022327516</v>
      </c>
      <c r="I511" s="94">
        <v>6879081</v>
      </c>
      <c r="J511" s="95">
        <v>42879605</v>
      </c>
      <c r="K511" s="69" t="s">
        <v>48</v>
      </c>
      <c r="L511" s="96" t="s">
        <v>1425</v>
      </c>
      <c r="M511" s="97" t="s">
        <v>656</v>
      </c>
      <c r="N511" s="98" cm="1">
        <f t="array" ref="N511">_xlfn.XLOOKUP(Contrato[[#This Row],[SUPERVISOR TITULAR]],[1]!PERSONAL_ACTIVO_2024[[#All],[Nombre completo]],[1]!PERSONAL_ACTIVO_2024[[#All],[Documento identidad]],"",0)</f>
        <v>1039449338</v>
      </c>
      <c r="O511" s="97" t="s">
        <v>145</v>
      </c>
      <c r="P511" s="99" cm="1">
        <f t="array" ref="P511">_xlfn.XLOOKUP(Contrato[[#This Row],[SUPERVISOR SUPLENTE ]],[1]!PERSONAL_ACTIVO_2024[[#All],[Nombre completo]],[1]!PERSONAL_ACTIVO_2024[[#All],[Documento identidad]],"",0)</f>
        <v>39419422</v>
      </c>
      <c r="Q511" s="100">
        <v>580</v>
      </c>
      <c r="R511" s="42" t="str" cm="1">
        <f t="array" ref="R511">_xlfn.XLOOKUP(Contrato[[#This Row],[CDP]],[1]!DISPONIBILIDADES_2024[[#All],[consecutivo]],[1]!DISPONIBILIDADES_2024[[#All],[fecha_aprobacion]],"",0)</f>
        <v>19/06/2024 15:04</v>
      </c>
      <c r="S511" s="43">
        <f>SUMIF([1]!DISPONIBILIDADES_2024[[#All],[consecutivo]],Contrato[[#This Row],[CDP]],[1]!DISPONIBILIDADES_2024[[#All],[valor_total_rubro]])</f>
        <v>0</v>
      </c>
      <c r="T511" s="44" cm="1">
        <f t="array" ref="T511">_xlfn.XLOOKUP(Contrato[[#This Row],[CONTRATO]]&amp;Contrato[[#This Row],[CDP]],[1]!Corr_Contr_CDP[[#All],[CONTRATO-CDP]],[1]!Corr_Contr_CDP[[#All],[CRP]],_xlfn.XLOOKUP(Contrato[[#This Row],[CDP]],[1]!COMPROMISOS_2024[[#All],[disponibilidad]],[1]!COMPROMISOS_2024[[#All],[consecutivo]],"",0),0)</f>
        <v>5980</v>
      </c>
      <c r="U511" s="45" t="str" cm="1">
        <f t="array" ref="U511">+_xlfn.XLOOKUP(Contrato[[#This Row],[RCP]],[1]!COMPROMISOS_2024[[#All],[consecutivo]],[1]!COMPROMISOS_2024[[#All],[fecha_aprobacion]],"",0)</f>
        <v>24/06/2024 16:28</v>
      </c>
      <c r="V511" s="46">
        <f>SUMIF([1]!COMPROMISOS_2024[[#All],[consecutivo]],Contrato[[#This Row],[RCP]],[1]!COMPROMISOS_2024[[#All],[valor_total]])</f>
        <v>42879605</v>
      </c>
      <c r="W511" s="47">
        <v>45464</v>
      </c>
      <c r="X511" s="47" t="s">
        <v>379</v>
      </c>
      <c r="Y511" s="48">
        <v>45468</v>
      </c>
      <c r="Z511" s="49">
        <v>45657</v>
      </c>
      <c r="AA511" s="123" t="s">
        <v>1447</v>
      </c>
      <c r="AB511" s="91" t="s">
        <v>1448</v>
      </c>
      <c r="AC511" s="91"/>
      <c r="AD511" s="103">
        <v>202000004505</v>
      </c>
      <c r="AE511" s="54" t="s">
        <v>75</v>
      </c>
      <c r="AF511" s="55" t="str">
        <f>TEXT(LEFT(Contrato[[#This Row],[CONTRATO]],3),"0")</f>
        <v>397</v>
      </c>
      <c r="AG511" s="55" t="str">
        <f>IF(LEN(Contrato[[#This Row],[Contrato2]])=3,Contrato[[#This Row],[Contrato2]],TEXT(Contrato[[#This Row],[Contrato2]],"000"))</f>
        <v>397</v>
      </c>
      <c r="AH511" s="56">
        <f ca="1">IFERROR(_xlfn.DAYS(Contrato[[#This Row],[Fecha Proyectada liquidación]],TODAY())/30,"")</f>
        <v>2.1333333333333333</v>
      </c>
      <c r="AI511" s="57">
        <f>+Contrato[[#This Row],[FECHA TERMINACIÓN ]]+120</f>
        <v>45777</v>
      </c>
      <c r="AK511" s="59" t="str">
        <f ca="1">IF(Contrato[[#This Row],[FECHA TERMINACIÓN ]]&lt;TODAY(), "Terminado",IF(ISNUMBER(Contrato[[#This Row],[Fecha Real de liquiidación ]]),"Liquidado",IF(Contrato[[#This Row],[FECHA TERMINACIÓN ]]&gt;=TODAY(),"En ejecución","")))</f>
        <v>Terminado</v>
      </c>
      <c r="AL511" s="60">
        <f>SUMIF([1]!COMPROMISOS_2024[[#All],[consecutivo]],Contrato[[#This Row],[RCP]],[1]!COMPROMISOS_2024[[#All],[Total pagado]])</f>
        <v>42650302</v>
      </c>
      <c r="AM511" s="61">
        <f>IFERROR(Contrato[[#This Row],[Pagos]]/Contrato[[#This Row],[VALOR CONTRATO]],0)</f>
        <v>0.99465239943325034</v>
      </c>
      <c r="AN511" s="104">
        <f>+Contrato[[#This Row],[VALOR CONTRATO]]-Contrato[[#This Row],[Pagos]]</f>
        <v>229303</v>
      </c>
      <c r="AO511" s="54" t="str" cm="1">
        <f t="array" ref="AO511">_xlfn.XLOOKUP(Contrato[[#This Row],[DOCUMENTO ]],[1]!PERSONAL_ACTIVO_2024[[#All],[Documento identidad]],[1]!PERSONAL_ACTIVO_2024[[#All],[Mail ]],0,0)</f>
        <v>mcarmona@indeportesantioquia.gov.co</v>
      </c>
      <c r="AP511" s="54" t="str" cm="1">
        <f t="array" ref="AP511">_xlfn.XLOOKUP(Contrato[[#This Row],[DOCUMENTO]],[1]!PERSONAL_ACTIVO_2024[[#All],[Documento identidad]],[1]!PERSONAL_ACTIVO_2024[[#All],[Mail ]],0,0)</f>
        <v>dcendoya@indeportesantioquia.gov.co</v>
      </c>
      <c r="AQ511" s="54" cm="1">
        <f t="array" ref="AQ511">IF(ISBLANK(Contrato[[#This Row],[DEPENDENCIA ]]),0,IFERROR(_xlfn.XLOOKUP(Contrato[[#This Row],[DEPENDENCIA ]],[1]!PERSONAL_ACTIVO_2024[[#All],[Dependencia]],[1]!PERSONAL_ACTIVO_2024[[#All],[Mail ]],0,0),0))</f>
        <v>0</v>
      </c>
    </row>
    <row r="512" spans="1:43" s="54" customFormat="1" ht="34.5" customHeight="1" x14ac:dyDescent="0.25">
      <c r="A512" s="27">
        <v>801</v>
      </c>
      <c r="B512" s="26">
        <v>398</v>
      </c>
      <c r="C512" s="28" t="s">
        <v>1449</v>
      </c>
      <c r="D512" s="81" t="s">
        <v>44</v>
      </c>
      <c r="E512" s="105" t="s">
        <v>111</v>
      </c>
      <c r="F512" s="81" t="s">
        <v>142</v>
      </c>
      <c r="G512" s="92" t="s">
        <v>1450</v>
      </c>
      <c r="H512" s="93">
        <v>43689871</v>
      </c>
      <c r="I512" s="94">
        <v>6879081</v>
      </c>
      <c r="J512" s="95">
        <v>41274486</v>
      </c>
      <c r="K512" s="69" t="s">
        <v>48</v>
      </c>
      <c r="L512" s="96" t="s">
        <v>58</v>
      </c>
      <c r="M512" s="97" t="s">
        <v>52</v>
      </c>
      <c r="N512" s="98" cm="1">
        <f t="array" ref="N512">_xlfn.XLOOKUP(Contrato[[#This Row],[SUPERVISOR TITULAR]],[1]!PERSONAL_ACTIVO_2024[[#All],[Nombre completo]],[1]!PERSONAL_ACTIVO_2024[[#All],[Documento identidad]],"",0)</f>
        <v>43208997</v>
      </c>
      <c r="O512" s="97" t="s">
        <v>616</v>
      </c>
      <c r="P512" s="99" t="str" cm="1">
        <f t="array" ref="P512">_xlfn.XLOOKUP(Contrato[[#This Row],[SUPERVISOR SUPLENTE ]],[1]!PERSONAL_ACTIVO_2024[[#All],[Nombre completo]],[1]!PERSONAL_ACTIVO_2024[[#All],[Documento identidad]],"",0)</f>
        <v/>
      </c>
      <c r="Q512" s="100">
        <v>582</v>
      </c>
      <c r="R512" s="42" t="str" cm="1">
        <f t="array" ref="R512">_xlfn.XLOOKUP(Contrato[[#This Row],[CDP]],[1]!DISPONIBILIDADES_2024[[#All],[consecutivo]],[1]!DISPONIBILIDADES_2024[[#All],[fecha_aprobacion]],"",0)</f>
        <v>19/06/2024 15:11</v>
      </c>
      <c r="S512" s="43">
        <f>SUMIF([1]!DISPONIBILIDADES_2024[[#All],[consecutivo]],Contrato[[#This Row],[CDP]],[1]!DISPONIBILIDADES_2024[[#All],[valor_total_rubro]])</f>
        <v>0</v>
      </c>
      <c r="T512" s="44" cm="1">
        <f t="array" ref="T512">_xlfn.XLOOKUP(Contrato[[#This Row],[CONTRATO]]&amp;Contrato[[#This Row],[CDP]],[1]!Corr_Contr_CDP[[#All],[CONTRATO-CDP]],[1]!Corr_Contr_CDP[[#All],[CRP]],_xlfn.XLOOKUP(Contrato[[#This Row],[CDP]],[1]!COMPROMISOS_2024[[#All],[disponibilidad]],[1]!COMPROMISOS_2024[[#All],[consecutivo]],"",0),0)</f>
        <v>6037</v>
      </c>
      <c r="U512" s="45" t="str" cm="1">
        <f t="array" ref="U512">+_xlfn.XLOOKUP(Contrato[[#This Row],[RCP]],[1]!COMPROMISOS_2024[[#All],[consecutivo]],[1]!COMPROMISOS_2024[[#All],[fecha_aprobacion]],"",0)</f>
        <v>28/06/2024 0:00</v>
      </c>
      <c r="V512" s="46">
        <f>SUMIF([1]!COMPROMISOS_2024[[#All],[consecutivo]],Contrato[[#This Row],[RCP]],[1]!COMPROMISOS_2024[[#All],[valor_total]])</f>
        <v>41274486</v>
      </c>
      <c r="W512" s="47">
        <v>45471</v>
      </c>
      <c r="X512" s="47" t="s">
        <v>379</v>
      </c>
      <c r="Y512" s="48">
        <v>45475</v>
      </c>
      <c r="Z512" s="49">
        <v>45657</v>
      </c>
      <c r="AA512" s="101" t="s">
        <v>1451</v>
      </c>
      <c r="AB512" s="91" t="s">
        <v>293</v>
      </c>
      <c r="AC512" s="91"/>
      <c r="AD512" s="103">
        <v>202000004605</v>
      </c>
      <c r="AE512" s="54" t="s">
        <v>75</v>
      </c>
      <c r="AF512" s="55" t="str">
        <f>TEXT(LEFT(Contrato[[#This Row],[CONTRATO]],3),"0")</f>
        <v>398</v>
      </c>
      <c r="AG512" s="55" t="str">
        <f>IF(LEN(Contrato[[#This Row],[Contrato2]])=3,Contrato[[#This Row],[Contrato2]],TEXT(Contrato[[#This Row],[Contrato2]],"000"))</f>
        <v>398</v>
      </c>
      <c r="AH512" s="56">
        <f ca="1">IFERROR(_xlfn.DAYS(Contrato[[#This Row],[Fecha Proyectada liquidación]],TODAY())/30,"")</f>
        <v>2.1333333333333333</v>
      </c>
      <c r="AI512" s="57">
        <f>+Contrato[[#This Row],[FECHA TERMINACIÓN ]]+120</f>
        <v>45777</v>
      </c>
      <c r="AK512" s="59" t="str">
        <f ca="1">IF(Contrato[[#This Row],[FECHA TERMINACIÓN ]]&lt;TODAY(), "Terminado",IF(ISNUMBER(Contrato[[#This Row],[Fecha Real de liquiidación ]]),"Liquidado",IF(Contrato[[#This Row],[FECHA TERMINACIÓN ]]&gt;=TODAY(),"En ejecución","")))</f>
        <v>Terminado</v>
      </c>
      <c r="AL512" s="60">
        <f>SUMIF([1]!COMPROMISOS_2024[[#All],[consecutivo]],Contrato[[#This Row],[RCP]],[1]!COMPROMISOS_2024[[#All],[Total pagado]])</f>
        <v>41045183</v>
      </c>
      <c r="AM512" s="61">
        <f>IFERROR(Contrato[[#This Row],[Pagos]]/Contrato[[#This Row],[VALOR CONTRATO]],0)</f>
        <v>0.9944444371760317</v>
      </c>
      <c r="AN512" s="104">
        <f>+Contrato[[#This Row],[VALOR CONTRATO]]-Contrato[[#This Row],[Pagos]]</f>
        <v>229303</v>
      </c>
      <c r="AO512" s="54" t="str" cm="1">
        <f t="array" ref="AO512">_xlfn.XLOOKUP(Contrato[[#This Row],[DOCUMENTO ]],[1]!PERSONAL_ACTIVO_2024[[#All],[Documento identidad]],[1]!PERSONAL_ACTIVO_2024[[#All],[Mail ]],0,0)</f>
        <v>dcendoya@indeportesantioquia.gov.co</v>
      </c>
      <c r="AP512" s="54" cm="1">
        <f t="array" ref="AP512">_xlfn.XLOOKUP(Contrato[[#This Row],[DOCUMENTO]],[1]!PERSONAL_ACTIVO_2024[[#All],[Documento identidad]],[1]!PERSONAL_ACTIVO_2024[[#All],[Mail ]],0,0)</f>
        <v>0</v>
      </c>
      <c r="AQ512" s="54" cm="1">
        <f t="array" ref="AQ512">IF(ISBLANK(Contrato[[#This Row],[DEPENDENCIA ]]),0,IFERROR(_xlfn.XLOOKUP(Contrato[[#This Row],[DEPENDENCIA ]],[1]!PERSONAL_ACTIVO_2024[[#All],[Dependencia]],[1]!PERSONAL_ACTIVO_2024[[#All],[Mail ]],0,0),0))</f>
        <v>0</v>
      </c>
    </row>
    <row r="513" spans="1:43" s="54" customFormat="1" ht="34.5" customHeight="1" x14ac:dyDescent="0.25">
      <c r="A513" s="27">
        <v>697</v>
      </c>
      <c r="B513" s="26">
        <v>399</v>
      </c>
      <c r="C513" s="28" t="s">
        <v>1452</v>
      </c>
      <c r="D513" s="81" t="s">
        <v>132</v>
      </c>
      <c r="E513" s="105" t="s">
        <v>111</v>
      </c>
      <c r="F513" s="81" t="s">
        <v>142</v>
      </c>
      <c r="G513" s="92" t="s">
        <v>1453</v>
      </c>
      <c r="H513" s="93">
        <v>1017141114</v>
      </c>
      <c r="I513" s="94">
        <v>6879081</v>
      </c>
      <c r="J513" s="95">
        <v>56484724</v>
      </c>
      <c r="K513" s="69" t="s">
        <v>721</v>
      </c>
      <c r="L513" s="96" t="s">
        <v>1425</v>
      </c>
      <c r="M513" s="97" t="s">
        <v>666</v>
      </c>
      <c r="N513" s="98" cm="1">
        <f t="array" ref="N513">_xlfn.XLOOKUP(Contrato[[#This Row],[SUPERVISOR TITULAR]],[1]!PERSONAL_ACTIVO_2024[[#All],[Nombre completo]],[1]!PERSONAL_ACTIVO_2024[[#All],[Documento identidad]],"",0)</f>
        <v>8103470</v>
      </c>
      <c r="O513" s="97" t="s">
        <v>838</v>
      </c>
      <c r="P513" s="99" t="str" cm="1">
        <f t="array" ref="P513">_xlfn.XLOOKUP(Contrato[[#This Row],[SUPERVISOR SUPLENTE ]],[1]!PERSONAL_ACTIVO_2024[[#All],[Nombre completo]],[1]!PERSONAL_ACTIVO_2024[[#All],[Documento identidad]],"",0)</f>
        <v/>
      </c>
      <c r="Q513" s="100">
        <v>518</v>
      </c>
      <c r="R513" s="42" t="str" cm="1">
        <f t="array" ref="R513">_xlfn.XLOOKUP(Contrato[[#This Row],[CDP]],[1]!DISPONIBILIDADES_2024[[#All],[consecutivo]],[1]!DISPONIBILIDADES_2024[[#All],[fecha_aprobacion]],"",0)</f>
        <v>29/05/2024 8:45</v>
      </c>
      <c r="S513" s="43">
        <f>SUMIF([1]!DISPONIBILIDADES_2024[[#All],[consecutivo]],Contrato[[#This Row],[CDP]],[1]!DISPONIBILIDADES_2024[[#All],[valor_total_rubro]])</f>
        <v>0</v>
      </c>
      <c r="T513" s="44" cm="1">
        <f t="array" ref="T513">_xlfn.XLOOKUP(Contrato[[#This Row],[CONTRATO]]&amp;Contrato[[#This Row],[CDP]],[1]!Corr_Contr_CDP[[#All],[CONTRATO-CDP]],[1]!Corr_Contr_CDP[[#All],[CRP]],_xlfn.XLOOKUP(Contrato[[#This Row],[CDP]],[1]!COMPROMISOS_2024[[#All],[disponibilidad]],[1]!COMPROMISOS_2024[[#All],[consecutivo]],"",0),0)</f>
        <v>6035</v>
      </c>
      <c r="U513" s="45" t="str" cm="1">
        <f t="array" ref="U513">+_xlfn.XLOOKUP(Contrato[[#This Row],[RCP]],[1]!COMPROMISOS_2024[[#All],[consecutivo]],[1]!COMPROMISOS_2024[[#All],[fecha_aprobacion]],"",0)</f>
        <v>28/06/2024 0:00</v>
      </c>
      <c r="V513" s="46">
        <f>SUMIF([1]!COMPROMISOS_2024[[#All],[consecutivo]],Contrato[[#This Row],[RCP]],[1]!COMPROMISOS_2024[[#All],[valor_total]])</f>
        <v>56484724</v>
      </c>
      <c r="W513" s="47">
        <v>45471</v>
      </c>
      <c r="X513" s="47" t="s">
        <v>379</v>
      </c>
      <c r="Y513" s="48">
        <v>45475</v>
      </c>
      <c r="Z513" s="49">
        <v>45657</v>
      </c>
      <c r="AA513" s="101" t="s">
        <v>1454</v>
      </c>
      <c r="AB513" s="91" t="s">
        <v>1455</v>
      </c>
      <c r="AC513" s="91"/>
      <c r="AD513" s="103">
        <v>202000004606</v>
      </c>
      <c r="AE513" s="54" t="s">
        <v>75</v>
      </c>
      <c r="AF513" s="55" t="str">
        <f>TEXT(LEFT(Contrato[[#This Row],[CONTRATO]],3),"0")</f>
        <v>399</v>
      </c>
      <c r="AG513" s="55" t="str">
        <f>IF(LEN(Contrato[[#This Row],[Contrato2]])=3,Contrato[[#This Row],[Contrato2]],TEXT(Contrato[[#This Row],[Contrato2]],"000"))</f>
        <v>399</v>
      </c>
      <c r="AH513" s="56">
        <f ca="1">IFERROR(_xlfn.DAYS(Contrato[[#This Row],[Fecha Proyectada liquidación]],TODAY())/30,"")</f>
        <v>2.1333333333333333</v>
      </c>
      <c r="AI513" s="57">
        <f>+Contrato[[#This Row],[FECHA TERMINACIÓN ]]+120</f>
        <v>45777</v>
      </c>
      <c r="AK513" s="59" t="str">
        <f ca="1">IF(Contrato[[#This Row],[FECHA TERMINACIÓN ]]&lt;TODAY(), "Terminado",IF(ISNUMBER(Contrato[[#This Row],[Fecha Real de liquiidación ]]),"Liquidado",IF(Contrato[[#This Row],[FECHA TERMINACIÓN ]]&gt;=TODAY(),"En ejecución","")))</f>
        <v>Terminado</v>
      </c>
      <c r="AL513" s="60">
        <f>SUMIF([1]!COMPROMISOS_2024[[#All],[consecutivo]],Contrato[[#This Row],[RCP]],[1]!COMPROMISOS_2024[[#All],[Total pagado]])</f>
        <v>47157633</v>
      </c>
      <c r="AM513" s="61">
        <f>IFERROR(Contrato[[#This Row],[Pagos]]/Contrato[[#This Row],[VALOR CONTRATO]],0)</f>
        <v>0.83487409799506151</v>
      </c>
      <c r="AN513" s="104">
        <f>+Contrato[[#This Row],[VALOR CONTRATO]]-Contrato[[#This Row],[Pagos]]</f>
        <v>9327091</v>
      </c>
      <c r="AO513" s="54" t="str" cm="1">
        <f t="array" ref="AO513">_xlfn.XLOOKUP(Contrato[[#This Row],[DOCUMENTO ]],[1]!PERSONAL_ACTIVO_2024[[#All],[Documento identidad]],[1]!PERSONAL_ACTIVO_2024[[#All],[Mail ]],0,0)</f>
        <v>jgarrido@indeportesantioquia.gov.co</v>
      </c>
      <c r="AP513" s="54" cm="1">
        <f t="array" ref="AP513">_xlfn.XLOOKUP(Contrato[[#This Row],[DOCUMENTO]],[1]!PERSONAL_ACTIVO_2024[[#All],[Documento identidad]],[1]!PERSONAL_ACTIVO_2024[[#All],[Mail ]],0,0)</f>
        <v>0</v>
      </c>
      <c r="AQ513" s="54" t="str" cm="1">
        <f t="array" ref="AQ513">IF(ISBLANK(Contrato[[#This Row],[DEPENDENCIA ]]),0,IFERROR(_xlfn.XLOOKUP(Contrato[[#This Row],[DEPENDENCIA ]],[1]!PERSONAL_ACTIVO_2024[[#All],[Dependencia]],[1]!PERSONAL_ACTIVO_2024[[#All],[Mail ]],0,0),0))</f>
        <v>fcardona@indeportesantioquia.gov.co</v>
      </c>
    </row>
    <row r="514" spans="1:43" s="54" customFormat="1" ht="34.5" customHeight="1" x14ac:dyDescent="0.25">
      <c r="A514" s="27">
        <v>695</v>
      </c>
      <c r="B514" s="26">
        <v>400</v>
      </c>
      <c r="C514" s="28" t="s">
        <v>1456</v>
      </c>
      <c r="D514" s="81" t="s">
        <v>132</v>
      </c>
      <c r="E514" s="105" t="s">
        <v>111</v>
      </c>
      <c r="F514" s="81" t="s">
        <v>142</v>
      </c>
      <c r="G514" s="92" t="s">
        <v>760</v>
      </c>
      <c r="H514" s="93">
        <v>1036938032</v>
      </c>
      <c r="I514" s="94">
        <v>3379853</v>
      </c>
      <c r="J514" s="95">
        <v>28067750</v>
      </c>
      <c r="K514" s="69" t="s">
        <v>1202</v>
      </c>
      <c r="L514" s="96" t="s">
        <v>58</v>
      </c>
      <c r="M514" s="97" t="s">
        <v>621</v>
      </c>
      <c r="N514" s="98" cm="1">
        <f t="array" ref="N514">_xlfn.XLOOKUP(Contrato[[#This Row],[SUPERVISOR TITULAR]],[1]!PERSONAL_ACTIVO_2024[[#All],[Nombre completo]],[1]!PERSONAL_ACTIVO_2024[[#All],[Documento identidad]],"",0)</f>
        <v>21490893</v>
      </c>
      <c r="O514" s="97" t="s">
        <v>757</v>
      </c>
      <c r="P514" s="99" cm="1">
        <f t="array" ref="P514">_xlfn.XLOOKUP(Contrato[[#This Row],[SUPERVISOR SUPLENTE ]],[1]!PERSONAL_ACTIVO_2024[[#All],[Nombre completo]],[1]!PERSONAL_ACTIVO_2024[[#All],[Documento identidad]],"",0)</f>
        <v>1083014881</v>
      </c>
      <c r="Q514" s="100">
        <v>526</v>
      </c>
      <c r="R514" s="42" t="str" cm="1">
        <f t="array" ref="R514">_xlfn.XLOOKUP(Contrato[[#This Row],[CDP]],[1]!DISPONIBILIDADES_2024[[#All],[consecutivo]],[1]!DISPONIBILIDADES_2024[[#All],[fecha_aprobacion]],"",0)</f>
        <v>6/06/2024 7:50</v>
      </c>
      <c r="S514" s="43">
        <f>SUMIF([1]!DISPONIBILIDADES_2024[[#All],[consecutivo]],Contrato[[#This Row],[CDP]],[1]!DISPONIBILIDADES_2024[[#All],[valor_total_rubro]])</f>
        <v>0</v>
      </c>
      <c r="T514" s="44" cm="1">
        <f t="array" ref="T514">_xlfn.XLOOKUP(Contrato[[#This Row],[CONTRATO]]&amp;Contrato[[#This Row],[CDP]],[1]!Corr_Contr_CDP[[#All],[CONTRATO-CDP]],[1]!Corr_Contr_CDP[[#All],[CRP]],_xlfn.XLOOKUP(Contrato[[#This Row],[CDP]],[1]!COMPROMISOS_2024[[#All],[disponibilidad]],[1]!COMPROMISOS_2024[[#All],[consecutivo]],"",0),0)</f>
        <v>7067</v>
      </c>
      <c r="U514" s="45" t="str" cm="1">
        <f t="array" ref="U514">+_xlfn.XLOOKUP(Contrato[[#This Row],[RCP]],[1]!COMPROMISOS_2024[[#All],[consecutivo]],[1]!COMPROMISOS_2024[[#All],[fecha_aprobacion]],"",0)</f>
        <v>12/07/2024 18:06</v>
      </c>
      <c r="V514" s="46">
        <f>SUMIF([1]!COMPROMISOS_2024[[#All],[consecutivo]],Contrato[[#This Row],[RCP]],[1]!COMPROMISOS_2024[[#All],[valor_total]])</f>
        <v>28067750</v>
      </c>
      <c r="W514" s="47">
        <v>45485</v>
      </c>
      <c r="X514" s="47" t="s">
        <v>379</v>
      </c>
      <c r="Y514" s="48">
        <v>45488</v>
      </c>
      <c r="Z514" s="49">
        <v>45656</v>
      </c>
      <c r="AA514" s="101" t="s">
        <v>1457</v>
      </c>
      <c r="AB514" s="91" t="s">
        <v>1458</v>
      </c>
      <c r="AC514" s="91"/>
      <c r="AD514" s="103">
        <v>202000004607</v>
      </c>
      <c r="AE514" s="54" t="s">
        <v>75</v>
      </c>
      <c r="AF514" s="55" t="str">
        <f>TEXT(LEFT(Contrato[[#This Row],[CONTRATO]],3),"0")</f>
        <v>400</v>
      </c>
      <c r="AG514" s="55" t="str">
        <f>IF(LEN(Contrato[[#This Row],[Contrato2]])=3,Contrato[[#This Row],[Contrato2]],TEXT(Contrato[[#This Row],[Contrato2]],"000"))</f>
        <v>400</v>
      </c>
      <c r="AH514" s="56">
        <f ca="1">IFERROR(_xlfn.DAYS(Contrato[[#This Row],[Fecha Proyectada liquidación]],TODAY())/30,"")</f>
        <v>2.1</v>
      </c>
      <c r="AI514" s="57">
        <f>+Contrato[[#This Row],[FECHA TERMINACIÓN ]]+120</f>
        <v>45776</v>
      </c>
      <c r="AK514" s="59" t="str">
        <f ca="1">IF(Contrato[[#This Row],[FECHA TERMINACIÓN ]]&lt;TODAY(), "Terminado",IF(ISNUMBER(Contrato[[#This Row],[Fecha Real de liquiidación ]]),"Liquidado",IF(Contrato[[#This Row],[FECHA TERMINACIÓN ]]&gt;=TODAY(),"En ejecución","")))</f>
        <v>Terminado</v>
      </c>
      <c r="AL514" s="60">
        <f>SUMIF([1]!COMPROMISOS_2024[[#All],[consecutivo]],Contrato[[#This Row],[RCP]],[1]!COMPROMISOS_2024[[#All],[Total pagado]])</f>
        <v>25249053</v>
      </c>
      <c r="AM514" s="61">
        <f>IFERROR(Contrato[[#This Row],[Pagos]]/Contrato[[#This Row],[VALOR CONTRATO]],0)</f>
        <v>0.89957524204825823</v>
      </c>
      <c r="AN514" s="104">
        <f>+Contrato[[#This Row],[VALOR CONTRATO]]-Contrato[[#This Row],[Pagos]]</f>
        <v>2818697</v>
      </c>
      <c r="AO514" s="54" t="str" cm="1">
        <f t="array" ref="AO514">_xlfn.XLOOKUP(Contrato[[#This Row],[DOCUMENTO ]],[1]!PERSONAL_ACTIVO_2024[[#All],[Documento identidad]],[1]!PERSONAL_ACTIVO_2024[[#All],[Mail ]],0,0)</f>
        <v>lcastro@indeportesantioquia.gov.co</v>
      </c>
      <c r="AP514" s="54" t="str" cm="1">
        <f t="array" ref="AP514">_xlfn.XLOOKUP(Contrato[[#This Row],[DOCUMENTO]],[1]!PERSONAL_ACTIVO_2024[[#All],[Documento identidad]],[1]!PERSONAL_ACTIVO_2024[[#All],[Mail ]],0,0)</f>
        <v>ovalencia@indeportesantioquia.gov.co</v>
      </c>
      <c r="AQ514" s="54" t="str" cm="1">
        <f t="array" ref="AQ514">IF(ISBLANK(Contrato[[#This Row],[DEPENDENCIA ]]),0,IFERROR(_xlfn.XLOOKUP(Contrato[[#This Row],[DEPENDENCIA ]],[1]!PERSONAL_ACTIVO_2024[[#All],[Dependencia]],[1]!PERSONAL_ACTIVO_2024[[#All],[Mail ]],0,0),0))</f>
        <v>fcardona@indeportesantioquia.gov.co</v>
      </c>
    </row>
    <row r="515" spans="1:43" s="54" customFormat="1" ht="34.5" customHeight="1" x14ac:dyDescent="0.25">
      <c r="A515" s="27">
        <v>694</v>
      </c>
      <c r="B515" s="26">
        <v>401</v>
      </c>
      <c r="C515" s="28" t="s">
        <v>1459</v>
      </c>
      <c r="D515" s="81" t="s">
        <v>132</v>
      </c>
      <c r="E515" s="105" t="s">
        <v>111</v>
      </c>
      <c r="F515" s="81" t="s">
        <v>142</v>
      </c>
      <c r="G515" s="92" t="s">
        <v>755</v>
      </c>
      <c r="H515" s="93">
        <v>15444940</v>
      </c>
      <c r="I515" s="94">
        <v>3379853</v>
      </c>
      <c r="J515" s="95">
        <v>28067750</v>
      </c>
      <c r="K515" s="69" t="s">
        <v>1202</v>
      </c>
      <c r="L515" s="96" t="s">
        <v>58</v>
      </c>
      <c r="M515" s="97" t="s">
        <v>621</v>
      </c>
      <c r="N515" s="98" cm="1">
        <f t="array" ref="N515">_xlfn.XLOOKUP(Contrato[[#This Row],[SUPERVISOR TITULAR]],[1]!PERSONAL_ACTIVO_2024[[#All],[Nombre completo]],[1]!PERSONAL_ACTIVO_2024[[#All],[Documento identidad]],"",0)</f>
        <v>21490893</v>
      </c>
      <c r="O515" s="97" t="s">
        <v>757</v>
      </c>
      <c r="P515" s="99" cm="1">
        <f t="array" ref="P515">_xlfn.XLOOKUP(Contrato[[#This Row],[SUPERVISOR SUPLENTE ]],[1]!PERSONAL_ACTIVO_2024[[#All],[Nombre completo]],[1]!PERSONAL_ACTIVO_2024[[#All],[Documento identidad]],"",0)</f>
        <v>1083014881</v>
      </c>
      <c r="Q515" s="100">
        <v>530</v>
      </c>
      <c r="R515" s="42" t="str" cm="1">
        <f t="array" ref="R515">_xlfn.XLOOKUP(Contrato[[#This Row],[CDP]],[1]!DISPONIBILIDADES_2024[[#All],[consecutivo]],[1]!DISPONIBILIDADES_2024[[#All],[fecha_aprobacion]],"",0)</f>
        <v>6/06/2024 8:08</v>
      </c>
      <c r="S515" s="43">
        <f>SUMIF([1]!DISPONIBILIDADES_2024[[#All],[consecutivo]],Contrato[[#This Row],[CDP]],[1]!DISPONIBILIDADES_2024[[#All],[valor_total_rubro]])</f>
        <v>0</v>
      </c>
      <c r="T515" s="44" cm="1">
        <f t="array" ref="T515">_xlfn.XLOOKUP(Contrato[[#This Row],[CONTRATO]]&amp;Contrato[[#This Row],[CDP]],[1]!Corr_Contr_CDP[[#All],[CONTRATO-CDP]],[1]!Corr_Contr_CDP[[#All],[CRP]],_xlfn.XLOOKUP(Contrato[[#This Row],[CDP]],[1]!COMPROMISOS_2024[[#All],[disponibilidad]],[1]!COMPROMISOS_2024[[#All],[consecutivo]],"",0),0)</f>
        <v>7066</v>
      </c>
      <c r="U515" s="45" t="str" cm="1">
        <f t="array" ref="U515">+_xlfn.XLOOKUP(Contrato[[#This Row],[RCP]],[1]!COMPROMISOS_2024[[#All],[consecutivo]],[1]!COMPROMISOS_2024[[#All],[fecha_aprobacion]],"",0)</f>
        <v>12/07/2024 18:03</v>
      </c>
      <c r="V515" s="46">
        <f>SUMIF([1]!COMPROMISOS_2024[[#All],[consecutivo]],Contrato[[#This Row],[RCP]],[1]!COMPROMISOS_2024[[#All],[valor_total]])</f>
        <v>28067750</v>
      </c>
      <c r="W515" s="47">
        <v>45483</v>
      </c>
      <c r="X515" s="47" t="s">
        <v>379</v>
      </c>
      <c r="Y515" s="48">
        <v>45488</v>
      </c>
      <c r="Z515" s="49">
        <v>45656</v>
      </c>
      <c r="AA515" s="101" t="s">
        <v>1460</v>
      </c>
      <c r="AB515" s="91" t="s">
        <v>1458</v>
      </c>
      <c r="AC515" s="91"/>
      <c r="AD515" s="103">
        <v>202000004608</v>
      </c>
      <c r="AE515" s="54" t="s">
        <v>75</v>
      </c>
      <c r="AF515" s="55" t="str">
        <f>TEXT(LEFT(Contrato[[#This Row],[CONTRATO]],3),"0")</f>
        <v>401</v>
      </c>
      <c r="AG515" s="55" t="str">
        <f>IF(LEN(Contrato[[#This Row],[Contrato2]])=3,Contrato[[#This Row],[Contrato2]],TEXT(Contrato[[#This Row],[Contrato2]],"000"))</f>
        <v>401</v>
      </c>
      <c r="AH515" s="56">
        <f ca="1">IFERROR(_xlfn.DAYS(Contrato[[#This Row],[Fecha Proyectada liquidación]],TODAY())/30,"")</f>
        <v>2.1</v>
      </c>
      <c r="AI515" s="57">
        <f>+Contrato[[#This Row],[FECHA TERMINACIÓN ]]+120</f>
        <v>45776</v>
      </c>
      <c r="AK515" s="59" t="str">
        <f ca="1">IF(Contrato[[#This Row],[FECHA TERMINACIÓN ]]&lt;TODAY(), "Terminado",IF(ISNUMBER(Contrato[[#This Row],[Fecha Real de liquiidación ]]),"Liquidado",IF(Contrato[[#This Row],[FECHA TERMINACIÓN ]]&gt;=TODAY(),"En ejecución","")))</f>
        <v>Terminado</v>
      </c>
      <c r="AL515" s="60">
        <f>SUMIF([1]!COMPROMISOS_2024[[#All],[consecutivo]],Contrato[[#This Row],[RCP]],[1]!COMPROMISOS_2024[[#All],[Total pagado]])</f>
        <v>25605453</v>
      </c>
      <c r="AM515" s="61">
        <f>IFERROR(Contrato[[#This Row],[Pagos]]/Contrato[[#This Row],[VALOR CONTRATO]],0)</f>
        <v>0.91227308922161554</v>
      </c>
      <c r="AN515" s="104">
        <f>+Contrato[[#This Row],[VALOR CONTRATO]]-Contrato[[#This Row],[Pagos]]</f>
        <v>2462297</v>
      </c>
      <c r="AO515" s="54" t="str" cm="1">
        <f t="array" ref="AO515">_xlfn.XLOOKUP(Contrato[[#This Row],[DOCUMENTO ]],[1]!PERSONAL_ACTIVO_2024[[#All],[Documento identidad]],[1]!PERSONAL_ACTIVO_2024[[#All],[Mail ]],0,0)</f>
        <v>lcastro@indeportesantioquia.gov.co</v>
      </c>
      <c r="AP515" s="54" t="str" cm="1">
        <f t="array" ref="AP515">_xlfn.XLOOKUP(Contrato[[#This Row],[DOCUMENTO]],[1]!PERSONAL_ACTIVO_2024[[#All],[Documento identidad]],[1]!PERSONAL_ACTIVO_2024[[#All],[Mail ]],0,0)</f>
        <v>ovalencia@indeportesantioquia.gov.co</v>
      </c>
      <c r="AQ515" s="54" t="str" cm="1">
        <f t="array" ref="AQ515">IF(ISBLANK(Contrato[[#This Row],[DEPENDENCIA ]]),0,IFERROR(_xlfn.XLOOKUP(Contrato[[#This Row],[DEPENDENCIA ]],[1]!PERSONAL_ACTIVO_2024[[#All],[Dependencia]],[1]!PERSONAL_ACTIVO_2024[[#All],[Mail ]],0,0),0))</f>
        <v>fcardona@indeportesantioquia.gov.co</v>
      </c>
    </row>
    <row r="516" spans="1:43" s="54" customFormat="1" ht="34.5" customHeight="1" x14ac:dyDescent="0.25">
      <c r="A516" s="27">
        <v>39</v>
      </c>
      <c r="B516" s="26">
        <v>402</v>
      </c>
      <c r="C516" s="28" t="s">
        <v>1461</v>
      </c>
      <c r="D516" s="81" t="s">
        <v>273</v>
      </c>
      <c r="E516" s="105" t="s">
        <v>111</v>
      </c>
      <c r="F516" s="81" t="s">
        <v>133</v>
      </c>
      <c r="G516" s="92" t="s">
        <v>1027</v>
      </c>
      <c r="H516" s="93">
        <v>890937233</v>
      </c>
      <c r="I516" s="94" t="s">
        <v>48</v>
      </c>
      <c r="J516" s="95">
        <v>305506854</v>
      </c>
      <c r="K516" s="69" t="s">
        <v>48</v>
      </c>
      <c r="L516" s="96" t="s">
        <v>109</v>
      </c>
      <c r="M516" s="97" t="s">
        <v>1028</v>
      </c>
      <c r="N516" s="98" cm="1">
        <f t="array" ref="N516">_xlfn.XLOOKUP(Contrato[[#This Row],[SUPERVISOR TITULAR]],[1]!PERSONAL_ACTIVO_2024[[#All],[Nombre completo]],[1]!PERSONAL_ACTIVO_2024[[#All],[Documento identidad]],"",0)</f>
        <v>43251877</v>
      </c>
      <c r="O516" s="97" t="s">
        <v>783</v>
      </c>
      <c r="P516" s="99" cm="1">
        <f t="array" ref="P516">_xlfn.XLOOKUP(Contrato[[#This Row],[SUPERVISOR SUPLENTE ]],[1]!PERSONAL_ACTIVO_2024[[#All],[Nombre completo]],[1]!PERSONAL_ACTIVO_2024[[#All],[Documento identidad]],"",0)</f>
        <v>43915464</v>
      </c>
      <c r="Q516" s="100">
        <v>528</v>
      </c>
      <c r="R516" s="42" t="str" cm="1">
        <f t="array" ref="R516">_xlfn.XLOOKUP(Contrato[[#This Row],[CDP]],[1]!DISPONIBILIDADES_2024[[#All],[consecutivo]],[1]!DISPONIBILIDADES_2024[[#All],[fecha_aprobacion]],"",0)</f>
        <v>6/06/2024 8:02</v>
      </c>
      <c r="S516" s="43">
        <f>SUMIF([1]!DISPONIBILIDADES_2024[[#All],[consecutivo]],Contrato[[#This Row],[CDP]],[1]!DISPONIBILIDADES_2024[[#All],[valor_total_rubro]])</f>
        <v>0</v>
      </c>
      <c r="T516" s="44" cm="1">
        <f t="array" ref="T516">_xlfn.XLOOKUP(Contrato[[#This Row],[CONTRATO]]&amp;Contrato[[#This Row],[CDP]],[1]!Corr_Contr_CDP[[#All],[CONTRATO-CDP]],[1]!Corr_Contr_CDP[[#All],[CRP]],_xlfn.XLOOKUP(Contrato[[#This Row],[CDP]],[1]!COMPROMISOS_2024[[#All],[disponibilidad]],[1]!COMPROMISOS_2024[[#All],[consecutivo]],"",0),0)</f>
        <v>6978</v>
      </c>
      <c r="U516" s="45" t="str" cm="1">
        <f t="array" ref="U516">+_xlfn.XLOOKUP(Contrato[[#This Row],[RCP]],[1]!COMPROMISOS_2024[[#All],[consecutivo]],[1]!COMPROMISOS_2024[[#All],[fecha_aprobacion]],"",0)</f>
        <v>9/07/2024 10:36</v>
      </c>
      <c r="V516" s="46">
        <f>SUMIF([1]!COMPROMISOS_2024[[#All],[consecutivo]],Contrato[[#This Row],[RCP]],[1]!COMPROMISOS_2024[[#All],[valor_total]])</f>
        <v>305506854</v>
      </c>
      <c r="W516" s="47">
        <v>45481</v>
      </c>
      <c r="X516" s="47">
        <v>45488</v>
      </c>
      <c r="Y516" s="48">
        <v>45488</v>
      </c>
      <c r="Z516" s="49">
        <v>45656</v>
      </c>
      <c r="AA516" s="101" t="s">
        <v>1462</v>
      </c>
      <c r="AB516" s="91" t="s">
        <v>293</v>
      </c>
      <c r="AC516" s="91"/>
      <c r="AD516" s="103">
        <v>202000004609</v>
      </c>
      <c r="AE516" s="54" t="s">
        <v>75</v>
      </c>
      <c r="AF516" s="55" t="str">
        <f>TEXT(LEFT(Contrato[[#This Row],[CONTRATO]],3),"0")</f>
        <v>402</v>
      </c>
      <c r="AG516" s="55" t="str">
        <f>IF(LEN(Contrato[[#This Row],[Contrato2]])=3,Contrato[[#This Row],[Contrato2]],TEXT(Contrato[[#This Row],[Contrato2]],"000"))</f>
        <v>402</v>
      </c>
      <c r="AH516" s="56">
        <f ca="1">IFERROR(_xlfn.DAYS(Contrato[[#This Row],[Fecha Proyectada liquidación]],TODAY())/30,"")</f>
        <v>2.1</v>
      </c>
      <c r="AI516" s="57">
        <f>+Contrato[[#This Row],[FECHA TERMINACIÓN ]]+120</f>
        <v>45776</v>
      </c>
      <c r="AK516" s="59" t="str">
        <f ca="1">IF(Contrato[[#This Row],[FECHA TERMINACIÓN ]]&lt;TODAY(), "Terminado",IF(ISNUMBER(Contrato[[#This Row],[Fecha Real de liquiidación ]]),"Liquidado",IF(Contrato[[#This Row],[FECHA TERMINACIÓN ]]&gt;=TODAY(),"En ejecución","")))</f>
        <v>Terminado</v>
      </c>
      <c r="AL516" s="60">
        <f>SUMIF([1]!COMPROMISOS_2024[[#All],[consecutivo]],Contrato[[#This Row],[RCP]],[1]!COMPROMISOS_2024[[#All],[Total pagado]])</f>
        <v>296518622</v>
      </c>
      <c r="AM516" s="61">
        <f>IFERROR(Contrato[[#This Row],[Pagos]]/Contrato[[#This Row],[VALOR CONTRATO]],0)</f>
        <v>0.97057927872217231</v>
      </c>
      <c r="AN516" s="104">
        <f>+Contrato[[#This Row],[VALOR CONTRATO]]-Contrato[[#This Row],[Pagos]]</f>
        <v>8988232</v>
      </c>
      <c r="AO516" s="54" t="str" cm="1">
        <f t="array" ref="AO516">_xlfn.XLOOKUP(Contrato[[#This Row],[DOCUMENTO ]],[1]!PERSONAL_ACTIVO_2024[[#All],[Documento identidad]],[1]!PERSONAL_ACTIVO_2024[[#All],[Mail ]],0,0)</f>
        <v>jpestana@indeportesantioquia.gov.co</v>
      </c>
      <c r="AP516" s="54" t="str" cm="1">
        <f t="array" ref="AP516">_xlfn.XLOOKUP(Contrato[[#This Row],[DOCUMENTO]],[1]!PERSONAL_ACTIVO_2024[[#All],[Documento identidad]],[1]!PERSONAL_ACTIVO_2024[[#All],[Mail ]],0,0)</f>
        <v>alondonoz@indeportesantioquia.gov.co</v>
      </c>
      <c r="AQ516" s="54" cm="1">
        <f t="array" ref="AQ516">IF(ISBLANK(Contrato[[#This Row],[DEPENDENCIA ]]),0,IFERROR(_xlfn.XLOOKUP(Contrato[[#This Row],[DEPENDENCIA ]],[1]!PERSONAL_ACTIVO_2024[[#All],[Dependencia]],[1]!PERSONAL_ACTIVO_2024[[#All],[Mail ]],0,0),0))</f>
        <v>0</v>
      </c>
    </row>
    <row r="517" spans="1:43" s="54" customFormat="1" ht="34.5" customHeight="1" x14ac:dyDescent="0.25">
      <c r="A517" s="27">
        <v>780</v>
      </c>
      <c r="B517" s="26">
        <v>403</v>
      </c>
      <c r="C517" s="28" t="s">
        <v>1463</v>
      </c>
      <c r="D517" s="81" t="s">
        <v>123</v>
      </c>
      <c r="E517" s="105" t="s">
        <v>111</v>
      </c>
      <c r="F517" s="81" t="s">
        <v>142</v>
      </c>
      <c r="G517" s="92" t="s">
        <v>1464</v>
      </c>
      <c r="H517" s="93">
        <v>70113908</v>
      </c>
      <c r="I517" s="94">
        <v>3379853</v>
      </c>
      <c r="J517" s="95">
        <v>20279118</v>
      </c>
      <c r="K517" s="69" t="s">
        <v>48</v>
      </c>
      <c r="L517" s="96" t="s">
        <v>58</v>
      </c>
      <c r="M517" s="97" t="s">
        <v>51</v>
      </c>
      <c r="N517" s="98" cm="1">
        <f t="array" ref="N517">_xlfn.XLOOKUP(Contrato[[#This Row],[SUPERVISOR TITULAR]],[1]!PERSONAL_ACTIVO_2024[[#All],[Nombre completo]],[1]!PERSONAL_ACTIVO_2024[[#All],[Documento identidad]],"",0)</f>
        <v>98663915</v>
      </c>
      <c r="O517" s="97" t="s">
        <v>181</v>
      </c>
      <c r="P517" s="99" t="str" cm="1">
        <f t="array" ref="P517">_xlfn.XLOOKUP(Contrato[[#This Row],[SUPERVISOR SUPLENTE ]],[1]!PERSONAL_ACTIVO_2024[[#All],[Nombre completo]],[1]!PERSONAL_ACTIVO_2024[[#All],[Documento identidad]],"",0)</f>
        <v/>
      </c>
      <c r="Q517" s="100">
        <v>550</v>
      </c>
      <c r="R517" s="42" t="str" cm="1">
        <f t="array" ref="R517">_xlfn.XLOOKUP(Contrato[[#This Row],[CDP]],[1]!DISPONIBILIDADES_2024[[#All],[consecutivo]],[1]!DISPONIBILIDADES_2024[[#All],[fecha_aprobacion]],"",0)</f>
        <v>11/06/2024 16:37</v>
      </c>
      <c r="S517" s="43">
        <f>SUMIF([1]!DISPONIBILIDADES_2024[[#All],[consecutivo]],Contrato[[#This Row],[CDP]],[1]!DISPONIBILIDADES_2024[[#All],[valor_total_rubro]])</f>
        <v>0</v>
      </c>
      <c r="T517" s="44" cm="1">
        <f t="array" ref="T517">_xlfn.XLOOKUP(Contrato[[#This Row],[CONTRATO]]&amp;Contrato[[#This Row],[CDP]],[1]!Corr_Contr_CDP[[#All],[CONTRATO-CDP]],[1]!Corr_Contr_CDP[[#All],[CRP]],_xlfn.XLOOKUP(Contrato[[#This Row],[CDP]],[1]!COMPROMISOS_2024[[#All],[disponibilidad]],[1]!COMPROMISOS_2024[[#All],[consecutivo]],"",0),0)</f>
        <v>6034</v>
      </c>
      <c r="U517" s="45" t="str" cm="1">
        <f t="array" ref="U517">+_xlfn.XLOOKUP(Contrato[[#This Row],[RCP]],[1]!COMPROMISOS_2024[[#All],[consecutivo]],[1]!COMPROMISOS_2024[[#All],[fecha_aprobacion]],"",0)</f>
        <v>28/06/2024 14:50</v>
      </c>
      <c r="V517" s="46">
        <f>SUMIF([1]!COMPROMISOS_2024[[#All],[consecutivo]],Contrato[[#This Row],[RCP]],[1]!COMPROMISOS_2024[[#All],[valor_total]])</f>
        <v>20279118</v>
      </c>
      <c r="W517" s="47">
        <v>45470</v>
      </c>
      <c r="X517" s="47" t="s">
        <v>379</v>
      </c>
      <c r="Y517" s="48">
        <v>45475</v>
      </c>
      <c r="Z517" s="49">
        <v>45657</v>
      </c>
      <c r="AA517" s="101" t="s">
        <v>1465</v>
      </c>
      <c r="AB517" s="91" t="s">
        <v>293</v>
      </c>
      <c r="AC517" s="91"/>
      <c r="AD517" s="78">
        <v>202000004610</v>
      </c>
      <c r="AE517" s="54" t="s">
        <v>75</v>
      </c>
      <c r="AF517" s="55" t="str">
        <f>TEXT(LEFT(Contrato[[#This Row],[CONTRATO]],3),"0")</f>
        <v>403</v>
      </c>
      <c r="AG517" s="55" t="str">
        <f>IF(LEN(Contrato[[#This Row],[Contrato2]])=3,Contrato[[#This Row],[Contrato2]],TEXT(Contrato[[#This Row],[Contrato2]],"000"))</f>
        <v>403</v>
      </c>
      <c r="AH517" s="56">
        <f ca="1">IFERROR(_xlfn.DAYS(Contrato[[#This Row],[Fecha Proyectada liquidación]],TODAY())/30,"")</f>
        <v>2.1333333333333333</v>
      </c>
      <c r="AI517" s="57">
        <f>+Contrato[[#This Row],[FECHA TERMINACIÓN ]]+120</f>
        <v>45777</v>
      </c>
      <c r="AK517" s="59" t="str">
        <f ca="1">IF(Contrato[[#This Row],[FECHA TERMINACIÓN ]]&lt;TODAY(), "Terminado",IF(ISNUMBER(Contrato[[#This Row],[Fecha Real de liquiidación ]]),"Liquidado",IF(Contrato[[#This Row],[FECHA TERMINACIÓN ]]&gt;=TODAY(),"En ejecución","")))</f>
        <v>Terminado</v>
      </c>
      <c r="AL517" s="60">
        <f>SUMIF([1]!COMPROMISOS_2024[[#All],[consecutivo]],Contrato[[#This Row],[RCP]],[1]!COMPROMISOS_2024[[#All],[Total pagado]])</f>
        <v>20166456</v>
      </c>
      <c r="AM517" s="61">
        <f>IFERROR(Contrato[[#This Row],[Pagos]]/Contrato[[#This Row],[VALOR CONTRATO]],0)</f>
        <v>0.9944444329383556</v>
      </c>
      <c r="AN517" s="104">
        <f>+Contrato[[#This Row],[VALOR CONTRATO]]-Contrato[[#This Row],[Pagos]]</f>
        <v>112662</v>
      </c>
      <c r="AO517" s="54" t="str" cm="1">
        <f t="array" ref="AO517">_xlfn.XLOOKUP(Contrato[[#This Row],[DOCUMENTO ]],[1]!PERSONAL_ACTIVO_2024[[#All],[Documento identidad]],[1]!PERSONAL_ACTIVO_2024[[#All],[Mail ]],0,0)</f>
        <v>fcardona@indeportesantioquia.gov.co</v>
      </c>
      <c r="AP517" s="54" cm="1">
        <f t="array" ref="AP517">_xlfn.XLOOKUP(Contrato[[#This Row],[DOCUMENTO]],[1]!PERSONAL_ACTIVO_2024[[#All],[Documento identidad]],[1]!PERSONAL_ACTIVO_2024[[#All],[Mail ]],0,0)</f>
        <v>0</v>
      </c>
      <c r="AQ517" s="54" cm="1">
        <f t="array" ref="AQ517">IF(ISBLANK(Contrato[[#This Row],[DEPENDENCIA ]]),0,IFERROR(_xlfn.XLOOKUP(Contrato[[#This Row],[DEPENDENCIA ]],[1]!PERSONAL_ACTIVO_2024[[#All],[Dependencia]],[1]!PERSONAL_ACTIVO_2024[[#All],[Mail ]],0,0),0))</f>
        <v>0</v>
      </c>
    </row>
    <row r="518" spans="1:43" s="54" customFormat="1" ht="34.5" customHeight="1" x14ac:dyDescent="0.25">
      <c r="A518" s="27">
        <v>685</v>
      </c>
      <c r="B518" s="26">
        <v>404</v>
      </c>
      <c r="C518" s="28" t="s">
        <v>1466</v>
      </c>
      <c r="D518" s="81" t="s">
        <v>44</v>
      </c>
      <c r="E518" s="265" t="s">
        <v>111</v>
      </c>
      <c r="F518" s="290" t="s">
        <v>133</v>
      </c>
      <c r="G518" s="92" t="s">
        <v>1372</v>
      </c>
      <c r="H518" s="93">
        <v>890980040</v>
      </c>
      <c r="I518" s="94" t="s">
        <v>48</v>
      </c>
      <c r="J518" s="266">
        <v>189600000</v>
      </c>
      <c r="K518" s="69" t="s">
        <v>48</v>
      </c>
      <c r="L518" s="96" t="s">
        <v>58</v>
      </c>
      <c r="M518" s="97" t="s">
        <v>767</v>
      </c>
      <c r="N518" s="98" cm="1">
        <f t="array" ref="N518">_xlfn.XLOOKUP(Contrato[[#This Row],[SUPERVISOR TITULAR]],[1]!PERSONAL_ACTIVO_2024[[#All],[Nombre completo]],[1]!PERSONAL_ACTIVO_2024[[#All],[Documento identidad]],"",0)</f>
        <v>43523751</v>
      </c>
      <c r="O518" s="97" t="s">
        <v>73</v>
      </c>
      <c r="P518" s="99" cm="1">
        <f t="array" ref="P518">_xlfn.XLOOKUP(Contrato[[#This Row],[SUPERVISOR SUPLENTE ]],[1]!PERSONAL_ACTIVO_2024[[#All],[Nombre completo]],[1]!PERSONAL_ACTIVO_2024[[#All],[Documento identidad]],"",0)</f>
        <v>43150744</v>
      </c>
      <c r="Q518" s="100">
        <v>565</v>
      </c>
      <c r="R518" s="42" t="str" cm="1">
        <f t="array" ref="R518">_xlfn.XLOOKUP(Contrato[[#This Row],[CDP]],[1]!DISPONIBILIDADES_2024[[#All],[consecutivo]],[1]!DISPONIBILIDADES_2024[[#All],[fecha_aprobacion]],"",0)</f>
        <v>14/06/2024 11:55</v>
      </c>
      <c r="S518" s="43">
        <f>SUMIF([1]!DISPONIBILIDADES_2024[[#All],[consecutivo]],Contrato[[#This Row],[CDP]],[1]!DISPONIBILIDADES_2024[[#All],[valor_total_rubro]])</f>
        <v>0</v>
      </c>
      <c r="T518" s="44" cm="1">
        <f t="array" ref="T518">_xlfn.XLOOKUP(Contrato[[#This Row],[CONTRATO]]&amp;Contrato[[#This Row],[CDP]],[1]!Corr_Contr_CDP[[#All],[CONTRATO-CDP]],[1]!Corr_Contr_CDP[[#All],[CRP]],_xlfn.XLOOKUP(Contrato[[#This Row],[CDP]],[1]!COMPROMISOS_2024[[#All],[disponibilidad]],[1]!COMPROMISOS_2024[[#All],[consecutivo]],"",0),0)</f>
        <v>7230</v>
      </c>
      <c r="U518" s="45" t="str" cm="1">
        <f t="array" ref="U518">+_xlfn.XLOOKUP(Contrato[[#This Row],[RCP]],[1]!COMPROMISOS_2024[[#All],[consecutivo]],[1]!COMPROMISOS_2024[[#All],[fecha_aprobacion]],"",0)</f>
        <v>26/07/2024 15:27</v>
      </c>
      <c r="V518" s="46">
        <f>SUMIF([1]!COMPROMISOS_2024[[#All],[consecutivo]],Contrato[[#This Row],[RCP]],[1]!COMPROMISOS_2024[[#All],[valor_total]])</f>
        <v>189600000</v>
      </c>
      <c r="W518" s="47">
        <v>45498</v>
      </c>
      <c r="X518" s="47">
        <v>45506</v>
      </c>
      <c r="Y518" s="48">
        <v>45509</v>
      </c>
      <c r="Z518" s="49">
        <v>45688</v>
      </c>
      <c r="AA518" s="291" t="s">
        <v>1467</v>
      </c>
      <c r="AB518" s="91" t="s">
        <v>293</v>
      </c>
      <c r="AC518" s="91"/>
      <c r="AD518" s="103">
        <v>202000005008</v>
      </c>
      <c r="AE518" s="54" t="s">
        <v>75</v>
      </c>
      <c r="AF518" s="55" t="str">
        <f>TEXT(LEFT(Contrato[[#This Row],[CONTRATO]],3),"0")</f>
        <v>404</v>
      </c>
      <c r="AG518" s="55" t="str">
        <f>IF(LEN(Contrato[[#This Row],[Contrato2]])=3,Contrato[[#This Row],[Contrato2]],TEXT(Contrato[[#This Row],[Contrato2]],"000"))</f>
        <v>404</v>
      </c>
      <c r="AH518" s="56">
        <f ca="1">IFERROR(_xlfn.DAYS(Contrato[[#This Row],[Fecha Proyectada liquidación]],TODAY())/30,"")</f>
        <v>3.1666666666666665</v>
      </c>
      <c r="AI518" s="57">
        <f>+Contrato[[#This Row],[FECHA TERMINACIÓN ]]+120</f>
        <v>45808</v>
      </c>
      <c r="AK518" s="59" t="str">
        <f ca="1">IF(Contrato[[#This Row],[FECHA TERMINACIÓN ]]&lt;TODAY(), "Terminado",IF(ISNUMBER(Contrato[[#This Row],[Fecha Real de liquiidación ]]),"Liquidado",IF(Contrato[[#This Row],[FECHA TERMINACIÓN ]]&gt;=TODAY(),"En ejecución","")))</f>
        <v>Terminado</v>
      </c>
      <c r="AL518" s="60">
        <f>SUMIF([1]!COMPROMISOS_2024[[#All],[consecutivo]],Contrato[[#This Row],[RCP]],[1]!COMPROMISOS_2024[[#All],[Total pagado]])</f>
        <v>151680000</v>
      </c>
      <c r="AM518" s="61">
        <f>IFERROR(Contrato[[#This Row],[Pagos]]/Contrato[[#This Row],[VALOR CONTRATO]],0)</f>
        <v>0.8</v>
      </c>
      <c r="AN518" s="104">
        <f>+Contrato[[#This Row],[VALOR CONTRATO]]-Contrato[[#This Row],[Pagos]]</f>
        <v>37920000</v>
      </c>
      <c r="AO518" s="54" t="str" cm="1">
        <f t="array" ref="AO518">_xlfn.XLOOKUP(Contrato[[#This Row],[DOCUMENTO ]],[1]!PERSONAL_ACTIVO_2024[[#All],[Documento identidad]],[1]!PERSONAL_ACTIVO_2024[[#All],[Mail ]],0,0)</f>
        <v>cvasquezr@indeportesantioquia.gov.co</v>
      </c>
      <c r="AP518" s="54" t="str" cm="1">
        <f t="array" ref="AP518">_xlfn.XLOOKUP(Contrato[[#This Row],[DOCUMENTO]],[1]!PERSONAL_ACTIVO_2024[[#All],[Documento identidad]],[1]!PERSONAL_ACTIVO_2024[[#All],[Mail ]],0,0)</f>
        <v>jbermudez@indeportesantioquia.gov.co</v>
      </c>
      <c r="AQ518" s="54" cm="1">
        <f t="array" ref="AQ518">IF(ISBLANK(Contrato[[#This Row],[DEPENDENCIA ]]),0,IFERROR(_xlfn.XLOOKUP(Contrato[[#This Row],[DEPENDENCIA ]],[1]!PERSONAL_ACTIVO_2024[[#All],[Dependencia]],[1]!PERSONAL_ACTIVO_2024[[#All],[Mail ]],0,0),0))</f>
        <v>0</v>
      </c>
    </row>
    <row r="519" spans="1:43" s="54" customFormat="1" ht="34.5" customHeight="1" x14ac:dyDescent="0.25">
      <c r="A519" s="27">
        <v>762</v>
      </c>
      <c r="B519" s="26">
        <v>405</v>
      </c>
      <c r="C519" s="28" t="s">
        <v>1468</v>
      </c>
      <c r="D519" s="81" t="s">
        <v>158</v>
      </c>
      <c r="E519" s="105" t="s">
        <v>111</v>
      </c>
      <c r="F519" s="81" t="s">
        <v>133</v>
      </c>
      <c r="G519" s="92" t="s">
        <v>1372</v>
      </c>
      <c r="H519" s="93">
        <v>890980040</v>
      </c>
      <c r="I519" s="94" t="s">
        <v>48</v>
      </c>
      <c r="J519" s="95">
        <v>24860000</v>
      </c>
      <c r="K519" s="69" t="s">
        <v>48</v>
      </c>
      <c r="L519" s="96" t="s">
        <v>58</v>
      </c>
      <c r="M519" s="97" t="s">
        <v>161</v>
      </c>
      <c r="N519" s="98" cm="1">
        <f t="array" ref="N519">_xlfn.XLOOKUP(Contrato[[#This Row],[SUPERVISOR TITULAR]],[1]!PERSONAL_ACTIVO_2024[[#All],[Nombre completo]],[1]!PERSONAL_ACTIVO_2024[[#All],[Documento identidad]],"",0)</f>
        <v>43595405</v>
      </c>
      <c r="O519" s="97" t="s">
        <v>160</v>
      </c>
      <c r="P519" s="99" cm="1">
        <f t="array" ref="P519">_xlfn.XLOOKUP(Contrato[[#This Row],[SUPERVISOR SUPLENTE ]],[1]!PERSONAL_ACTIVO_2024[[#All],[Nombre completo]],[1]!PERSONAL_ACTIVO_2024[[#All],[Documento identidad]],"",0)</f>
        <v>43972678</v>
      </c>
      <c r="Q519" s="100">
        <v>536</v>
      </c>
      <c r="R519" s="42" t="str" cm="1">
        <f t="array" ref="R519">_xlfn.XLOOKUP(Contrato[[#This Row],[CDP]],[1]!DISPONIBILIDADES_2024[[#All],[consecutivo]],[1]!DISPONIBILIDADES_2024[[#All],[fecha_aprobacion]],"",0)</f>
        <v>6/06/2024 16:48</v>
      </c>
      <c r="S519" s="43">
        <f>SUMIF([1]!DISPONIBILIDADES_2024[[#All],[consecutivo]],Contrato[[#This Row],[CDP]],[1]!DISPONIBILIDADES_2024[[#All],[valor_total_rubro]])</f>
        <v>0</v>
      </c>
      <c r="T519" s="44" cm="1">
        <f t="array" ref="T519">_xlfn.XLOOKUP(Contrato[[#This Row],[CONTRATO]]&amp;Contrato[[#This Row],[CDP]],[1]!Corr_Contr_CDP[[#All],[CONTRATO-CDP]],[1]!Corr_Contr_CDP[[#All],[CRP]],_xlfn.XLOOKUP(Contrato[[#This Row],[CDP]],[1]!COMPROMISOS_2024[[#All],[disponibilidad]],[1]!COMPROMISOS_2024[[#All],[consecutivo]],"",0),0)</f>
        <v>7045</v>
      </c>
      <c r="U519" s="45" t="str" cm="1">
        <f t="array" ref="U519">+_xlfn.XLOOKUP(Contrato[[#This Row],[RCP]],[1]!COMPROMISOS_2024[[#All],[consecutivo]],[1]!COMPROMISOS_2024[[#All],[fecha_aprobacion]],"",0)</f>
        <v>9/07/2024 17:40</v>
      </c>
      <c r="V519" s="46">
        <f>SUMIF([1]!COMPROMISOS_2024[[#All],[consecutivo]],Contrato[[#This Row],[RCP]],[1]!COMPROMISOS_2024[[#All],[valor_total]])</f>
        <v>24860000</v>
      </c>
      <c r="W519" s="47">
        <v>45481</v>
      </c>
      <c r="X519" s="47">
        <v>45489</v>
      </c>
      <c r="Y519" s="48">
        <v>45491</v>
      </c>
      <c r="Z519" s="49">
        <v>45575</v>
      </c>
      <c r="AA519" s="123" t="s">
        <v>1469</v>
      </c>
      <c r="AB519" s="91" t="s">
        <v>148</v>
      </c>
      <c r="AC519" s="91"/>
      <c r="AD519" s="103">
        <v>202000004611</v>
      </c>
      <c r="AE519" s="54" t="s">
        <v>75</v>
      </c>
      <c r="AF519" s="55" t="str">
        <f>TEXT(LEFT(Contrato[[#This Row],[CONTRATO]],3),"0")</f>
        <v>405</v>
      </c>
      <c r="AG519" s="55" t="str">
        <f>IF(LEN(Contrato[[#This Row],[Contrato2]])=3,Contrato[[#This Row],[Contrato2]],TEXT(Contrato[[#This Row],[Contrato2]],"000"))</f>
        <v>405</v>
      </c>
      <c r="AH519" s="56">
        <f ca="1">IFERROR(_xlfn.DAYS(Contrato[[#This Row],[Fecha Proyectada liquidación]],TODAY())/30,"")</f>
        <v>-0.6</v>
      </c>
      <c r="AI519" s="57">
        <f>+Contrato[[#This Row],[FECHA TERMINACIÓN ]]+120</f>
        <v>45695</v>
      </c>
      <c r="AK519" s="59" t="str">
        <f ca="1">IF(Contrato[[#This Row],[FECHA TERMINACIÓN ]]&lt;TODAY(), "Terminado",IF(ISNUMBER(Contrato[[#This Row],[Fecha Real de liquiidación ]]),"Liquidado",IF(Contrato[[#This Row],[FECHA TERMINACIÓN ]]&gt;=TODAY(),"En ejecución","")))</f>
        <v>Terminado</v>
      </c>
      <c r="AL519" s="60">
        <f>SUMIF([1]!COMPROMISOS_2024[[#All],[consecutivo]],Contrato[[#This Row],[RCP]],[1]!COMPROMISOS_2024[[#All],[Total pagado]])</f>
        <v>24860000</v>
      </c>
      <c r="AM519" s="61">
        <f>IFERROR(Contrato[[#This Row],[Pagos]]/Contrato[[#This Row],[VALOR CONTRATO]],0)</f>
        <v>1</v>
      </c>
      <c r="AN519" s="104">
        <f>+Contrato[[#This Row],[VALOR CONTRATO]]-Contrato[[#This Row],[Pagos]]</f>
        <v>0</v>
      </c>
      <c r="AO519" s="54" t="str" cm="1">
        <f t="array" ref="AO519">_xlfn.XLOOKUP(Contrato[[#This Row],[DOCUMENTO ]],[1]!PERSONAL_ACTIVO_2024[[#All],[Documento identidad]],[1]!PERSONAL_ACTIVO_2024[[#All],[Mail ]],0,0)</f>
        <v>cfranco@indeportesantioquia.gov.co</v>
      </c>
      <c r="AP519" s="54" t="str" cm="1">
        <f t="array" ref="AP519">_xlfn.XLOOKUP(Contrato[[#This Row],[DOCUMENTO]],[1]!PERSONAL_ACTIVO_2024[[#All],[Documento identidad]],[1]!PERSONAL_ACTIVO_2024[[#All],[Mail ]],0,0)</f>
        <v>lcano@indeportesantioquia.gov.co</v>
      </c>
      <c r="AQ519" s="54" cm="1">
        <f t="array" ref="AQ519">IF(ISBLANK(Contrato[[#This Row],[DEPENDENCIA ]]),0,IFERROR(_xlfn.XLOOKUP(Contrato[[#This Row],[DEPENDENCIA ]],[1]!PERSONAL_ACTIVO_2024[[#All],[Dependencia]],[1]!PERSONAL_ACTIVO_2024[[#All],[Mail ]],0,0),0))</f>
        <v>0</v>
      </c>
    </row>
    <row r="520" spans="1:43" s="54" customFormat="1" ht="34.5" customHeight="1" x14ac:dyDescent="0.25">
      <c r="A520" s="27">
        <v>703</v>
      </c>
      <c r="B520" s="26">
        <v>406</v>
      </c>
      <c r="C520" s="28" t="s">
        <v>1470</v>
      </c>
      <c r="D520" s="81" t="s">
        <v>123</v>
      </c>
      <c r="E520" s="105" t="s">
        <v>111</v>
      </c>
      <c r="F520" s="81" t="s">
        <v>920</v>
      </c>
      <c r="G520" s="92" t="s">
        <v>1471</v>
      </c>
      <c r="H520" s="93">
        <v>890983937</v>
      </c>
      <c r="I520" s="94" t="s">
        <v>48</v>
      </c>
      <c r="J520" s="95">
        <v>120000000</v>
      </c>
      <c r="K520" s="69" t="s">
        <v>48</v>
      </c>
      <c r="L520" s="96" t="s">
        <v>58</v>
      </c>
      <c r="M520" s="97" t="s">
        <v>218</v>
      </c>
      <c r="N520" s="98" cm="1">
        <f t="array" ref="N520">_xlfn.XLOOKUP(Contrato[[#This Row],[SUPERVISOR TITULAR]],[1]!PERSONAL_ACTIVO_2024[[#All],[Nombre completo]],[1]!PERSONAL_ACTIVO_2024[[#All],[Documento identidad]],"",0)</f>
        <v>98556206</v>
      </c>
      <c r="O520" s="97" t="s">
        <v>222</v>
      </c>
      <c r="P520" s="99" cm="1">
        <f t="array" ref="P520">_xlfn.XLOOKUP(Contrato[[#This Row],[SUPERVISOR SUPLENTE ]],[1]!PERSONAL_ACTIVO_2024[[#All],[Nombre completo]],[1]!PERSONAL_ACTIVO_2024[[#All],[Documento identidad]],"",0)</f>
        <v>10267189</v>
      </c>
      <c r="Q520" s="100">
        <v>587</v>
      </c>
      <c r="R520" s="42" t="str" cm="1">
        <f t="array" ref="R520">_xlfn.XLOOKUP(Contrato[[#This Row],[CDP]],[1]!DISPONIBILIDADES_2024[[#All],[consecutivo]],[1]!DISPONIBILIDADES_2024[[#All],[fecha_aprobacion]],"",0)</f>
        <v>21/06/2024 9:44</v>
      </c>
      <c r="S520" s="43">
        <f>SUMIF([1]!DISPONIBILIDADES_2024[[#All],[consecutivo]],Contrato[[#This Row],[CDP]],[1]!DISPONIBILIDADES_2024[[#All],[valor_total_rubro]])</f>
        <v>0</v>
      </c>
      <c r="T520" s="44" cm="1">
        <f t="array" ref="T520">_xlfn.XLOOKUP(Contrato[[#This Row],[CONTRATO]]&amp;Contrato[[#This Row],[CDP]],[1]!Corr_Contr_CDP[[#All],[CONTRATO-CDP]],[1]!Corr_Contr_CDP[[#All],[CRP]],_xlfn.XLOOKUP(Contrato[[#This Row],[CDP]],[1]!COMPROMISOS_2024[[#All],[disponibilidad]],[1]!COMPROMISOS_2024[[#All],[consecutivo]],"",0),0)</f>
        <v>6579</v>
      </c>
      <c r="U520" s="45" t="str" cm="1">
        <f t="array" ref="U520">+_xlfn.XLOOKUP(Contrato[[#This Row],[RCP]],[1]!COMPROMISOS_2024[[#All],[consecutivo]],[1]!COMPROMISOS_2024[[#All],[fecha_aprobacion]],"",0)</f>
        <v>4/07/2024 14:54</v>
      </c>
      <c r="V520" s="46">
        <f>SUMIF([1]!COMPROMISOS_2024[[#All],[consecutivo]],Contrato[[#This Row],[RCP]],[1]!COMPROMISOS_2024[[#All],[valor_total]])</f>
        <v>120000000</v>
      </c>
      <c r="W520" s="47">
        <v>45477</v>
      </c>
      <c r="X520" s="47">
        <v>45478</v>
      </c>
      <c r="Y520" s="48">
        <v>45478</v>
      </c>
      <c r="Z520" s="49">
        <v>45656</v>
      </c>
      <c r="AA520" s="101" t="s">
        <v>1472</v>
      </c>
      <c r="AB520" s="91" t="s">
        <v>1473</v>
      </c>
      <c r="AC520" s="91"/>
      <c r="AD520" s="103">
        <v>202000004612</v>
      </c>
      <c r="AE520" s="54" t="s">
        <v>75</v>
      </c>
      <c r="AF520" s="55" t="str">
        <f>TEXT(LEFT(Contrato[[#This Row],[CONTRATO]],3),"0")</f>
        <v>406</v>
      </c>
      <c r="AG520" s="55" t="str">
        <f>IF(LEN(Contrato[[#This Row],[Contrato2]])=3,Contrato[[#This Row],[Contrato2]],TEXT(Contrato[[#This Row],[Contrato2]],"000"))</f>
        <v>406</v>
      </c>
      <c r="AH520" s="56">
        <f ca="1">IFERROR(_xlfn.DAYS(Contrato[[#This Row],[Fecha Proyectada liquidación]],TODAY())/30,"")</f>
        <v>2.1</v>
      </c>
      <c r="AI520" s="57">
        <f>+Contrato[[#This Row],[FECHA TERMINACIÓN ]]+120</f>
        <v>45776</v>
      </c>
      <c r="AK520" s="59" t="str">
        <f ca="1">IF(Contrato[[#This Row],[FECHA TERMINACIÓN ]]&lt;TODAY(), "Terminado",IF(ISNUMBER(Contrato[[#This Row],[Fecha Real de liquiidación ]]),"Liquidado",IF(Contrato[[#This Row],[FECHA TERMINACIÓN ]]&gt;=TODAY(),"En ejecución","")))</f>
        <v>Terminado</v>
      </c>
      <c r="AL520" s="60">
        <f>SUMIF([1]!COMPROMISOS_2024[[#All],[consecutivo]],Contrato[[#This Row],[RCP]],[1]!COMPROMISOS_2024[[#All],[Total pagado]])</f>
        <v>103974957</v>
      </c>
      <c r="AM520" s="61">
        <f>IFERROR(Contrato[[#This Row],[Pagos]]/Contrato[[#This Row],[VALOR CONTRATO]],0)</f>
        <v>0.86645797499999999</v>
      </c>
      <c r="AN520" s="104">
        <f>+Contrato[[#This Row],[VALOR CONTRATO]]-Contrato[[#This Row],[Pagos]]</f>
        <v>16025043</v>
      </c>
      <c r="AO520" s="54" t="str" cm="1">
        <f t="array" ref="AO520">_xlfn.XLOOKUP(Contrato[[#This Row],[DOCUMENTO ]],[1]!PERSONAL_ACTIVO_2024[[#All],[Documento identidad]],[1]!PERSONAL_ACTIVO_2024[[#All],[Mail ]],0,0)</f>
        <v>ahiguitae@indeportesantioquia.gov.co</v>
      </c>
      <c r="AP520" s="54" t="str" cm="1">
        <f t="array" ref="AP520">_xlfn.XLOOKUP(Contrato[[#This Row],[DOCUMENTO]],[1]!PERSONAL_ACTIVO_2024[[#All],[Documento identidad]],[1]!PERSONAL_ACTIVO_2024[[#All],[Mail ]],0,0)</f>
        <v>hveleza@indeportesantioquia.gov.co</v>
      </c>
      <c r="AQ520" s="54" cm="1">
        <f t="array" ref="AQ520">IF(ISBLANK(Contrato[[#This Row],[DEPENDENCIA ]]),0,IFERROR(_xlfn.XLOOKUP(Contrato[[#This Row],[DEPENDENCIA ]],[1]!PERSONAL_ACTIVO_2024[[#All],[Dependencia]],[1]!PERSONAL_ACTIVO_2024[[#All],[Mail ]],0,0),0))</f>
        <v>0</v>
      </c>
    </row>
    <row r="521" spans="1:43" s="54" customFormat="1" ht="34.5" customHeight="1" x14ac:dyDescent="0.25">
      <c r="A521" s="27" t="s">
        <v>1474</v>
      </c>
      <c r="B521" s="26">
        <v>407</v>
      </c>
      <c r="C521" s="28" t="s">
        <v>1475</v>
      </c>
      <c r="D521" s="81" t="s">
        <v>132</v>
      </c>
      <c r="E521" s="292" t="s">
        <v>1476</v>
      </c>
      <c r="F521" s="292" t="s">
        <v>1225</v>
      </c>
      <c r="G521" s="183" t="s">
        <v>1477</v>
      </c>
      <c r="H521" s="293">
        <v>900838631</v>
      </c>
      <c r="I521" s="274" t="s">
        <v>48</v>
      </c>
      <c r="J521" s="95">
        <v>1333079384</v>
      </c>
      <c r="K521" s="69" t="s">
        <v>48</v>
      </c>
      <c r="L521" s="96" t="s">
        <v>1124</v>
      </c>
      <c r="M521" s="97" t="s">
        <v>138</v>
      </c>
      <c r="N521" s="98" cm="1">
        <f t="array" ref="N521">_xlfn.XLOOKUP(Contrato[[#This Row],[SUPERVISOR TITULAR]],[1]!PERSONAL_ACTIVO_2024[[#All],[Nombre completo]],[1]!PERSONAL_ACTIVO_2024[[#All],[Documento identidad]],"",0)</f>
        <v>71220441</v>
      </c>
      <c r="O521" s="97" t="s">
        <v>687</v>
      </c>
      <c r="P521" s="99" cm="1">
        <f t="array" ref="P521">_xlfn.XLOOKUP(Contrato[[#This Row],[SUPERVISOR SUPLENTE ]],[1]!PERSONAL_ACTIVO_2024[[#All],[Nombre completo]],[1]!PERSONAL_ACTIVO_2024[[#All],[Documento identidad]],"",0)</f>
        <v>15511884</v>
      </c>
      <c r="Q521" s="100">
        <v>382</v>
      </c>
      <c r="R521" s="42" t="str" cm="1">
        <f t="array" ref="R521">_xlfn.XLOOKUP(Contrato[[#This Row],[CDP]],[1]!DISPONIBILIDADES_2024[[#All],[consecutivo]],[1]!DISPONIBILIDADES_2024[[#All],[fecha_aprobacion]],"",0)</f>
        <v>3/04/2024 16:19</v>
      </c>
      <c r="S521" s="43">
        <f>SUMIF([1]!DISPONIBILIDADES_2024[[#All],[consecutivo]],Contrato[[#This Row],[CDP]],[1]!DISPONIBILIDADES_2024[[#All],[valor_total_rubro]])</f>
        <v>0</v>
      </c>
      <c r="T521" s="44" cm="1">
        <f t="array" ref="T521">_xlfn.XLOOKUP(Contrato[[#This Row],[CONTRATO]]&amp;Contrato[[#This Row],[CDP]],[1]!Corr_Contr_CDP[[#All],[CONTRATO-CDP]],[1]!Corr_Contr_CDP[[#All],[CRP]],_xlfn.XLOOKUP(Contrato[[#This Row],[CDP]],[1]!COMPROMISOS_2024[[#All],[disponibilidad]],[1]!COMPROMISOS_2024[[#All],[consecutivo]],"",0),0)</f>
        <v>7223</v>
      </c>
      <c r="U521" s="45" t="str" cm="1">
        <f t="array" ref="U521">+_xlfn.XLOOKUP(Contrato[[#This Row],[RCP]],[1]!COMPROMISOS_2024[[#All],[consecutivo]],[1]!COMPROMISOS_2024[[#All],[fecha_aprobacion]],"",0)</f>
        <v>23/07/2024 16:06</v>
      </c>
      <c r="V521" s="46">
        <f>SUMIF([1]!COMPROMISOS_2024[[#All],[consecutivo]],Contrato[[#This Row],[RCP]],[1]!COMPROMISOS_2024[[#All],[valor_total]])</f>
        <v>482814600</v>
      </c>
      <c r="W521" s="47">
        <v>45485</v>
      </c>
      <c r="X521" s="47">
        <v>45490</v>
      </c>
      <c r="Y521" s="48">
        <v>45491</v>
      </c>
      <c r="Z521" s="49">
        <v>45565</v>
      </c>
      <c r="AA521" s="123" t="s">
        <v>1478</v>
      </c>
      <c r="AB521" s="91" t="s">
        <v>68</v>
      </c>
      <c r="AC521" s="91"/>
      <c r="AD521" s="78">
        <v>202000004614</v>
      </c>
      <c r="AE521" s="54" t="s">
        <v>75</v>
      </c>
      <c r="AF521" s="55" t="str">
        <f>TEXT(LEFT(Contrato[[#This Row],[CONTRATO]],3),"0")</f>
        <v>407</v>
      </c>
      <c r="AG521" s="55" t="str">
        <f>IF(LEN(Contrato[[#This Row],[Contrato2]])=3,Contrato[[#This Row],[Contrato2]],TEXT(Contrato[[#This Row],[Contrato2]],"000"))</f>
        <v>407</v>
      </c>
      <c r="AH521" s="56">
        <f ca="1">IFERROR(_xlfn.DAYS(Contrato[[#This Row],[Fecha Proyectada liquidación]],TODAY())/30,"")</f>
        <v>-0.93333333333333335</v>
      </c>
      <c r="AI521" s="57">
        <f>+Contrato[[#This Row],[FECHA TERMINACIÓN ]]+120</f>
        <v>45685</v>
      </c>
      <c r="AK521" s="59" t="str">
        <f ca="1">IF(Contrato[[#This Row],[FECHA TERMINACIÓN ]]&lt;TODAY(), "Terminado",IF(ISNUMBER(Contrato[[#This Row],[Fecha Real de liquiidación ]]),"Liquidado",IF(Contrato[[#This Row],[FECHA TERMINACIÓN ]]&gt;=TODAY(),"En ejecución","")))</f>
        <v>Terminado</v>
      </c>
      <c r="AL521" s="60">
        <f>SUMIF([1]!COMPROMISOS_2024[[#All],[consecutivo]],Contrato[[#This Row],[RCP]],[1]!COMPROMISOS_2024[[#All],[Total pagado]])</f>
        <v>482814600</v>
      </c>
      <c r="AM521" s="61">
        <f>IFERROR(Contrato[[#This Row],[Pagos]]/Contrato[[#This Row],[VALOR CONTRATO]],0)</f>
        <v>0.36217993151411604</v>
      </c>
      <c r="AN521" s="104">
        <f>+Contrato[[#This Row],[VALOR CONTRATO]]-Contrato[[#This Row],[Pagos]]</f>
        <v>850264784</v>
      </c>
      <c r="AO521" s="54" t="str" cm="1">
        <f t="array" ref="AO521">_xlfn.XLOOKUP(Contrato[[#This Row],[DOCUMENTO ]],[1]!PERSONAL_ACTIVO_2024[[#All],[Documento identidad]],[1]!PERSONAL_ACTIVO_2024[[#All],[Mail ]],0,0)</f>
        <v>fquiceno@indeportesantioquia.gov.co</v>
      </c>
      <c r="AP521" s="54" t="str" cm="1">
        <f t="array" ref="AP521">_xlfn.XLOOKUP(Contrato[[#This Row],[DOCUMENTO]],[1]!PERSONAL_ACTIVO_2024[[#All],[Documento identidad]],[1]!PERSONAL_ACTIVO_2024[[#All],[Mail ]],0,0)</f>
        <v>mbecerra@indeportesantioquia.gov.co</v>
      </c>
      <c r="AQ521" s="54" t="str" cm="1">
        <f t="array" ref="AQ521">IF(ISBLANK(Contrato[[#This Row],[DEPENDENCIA ]]),0,IFERROR(_xlfn.XLOOKUP(Contrato[[#This Row],[DEPENDENCIA ]],[1]!PERSONAL_ACTIVO_2024[[#All],[Dependencia]],[1]!PERSONAL_ACTIVO_2024[[#All],[Mail ]],0,0),0))</f>
        <v>fcardona@indeportesantioquia.gov.co</v>
      </c>
    </row>
    <row r="522" spans="1:43" s="54" customFormat="1" ht="34.5" customHeight="1" x14ac:dyDescent="0.25">
      <c r="A522" s="27" t="s">
        <v>1479</v>
      </c>
      <c r="B522" s="26">
        <v>408</v>
      </c>
      <c r="C522" s="28" t="s">
        <v>1475</v>
      </c>
      <c r="D522" s="81" t="s">
        <v>132</v>
      </c>
      <c r="E522" s="292" t="s">
        <v>1476</v>
      </c>
      <c r="F522" s="294" t="s">
        <v>1225</v>
      </c>
      <c r="G522" s="92" t="s">
        <v>1480</v>
      </c>
      <c r="H522" s="93">
        <v>900409231</v>
      </c>
      <c r="I522" s="94" t="s">
        <v>48</v>
      </c>
      <c r="J522" s="295">
        <v>570000000</v>
      </c>
      <c r="K522" s="69" t="s">
        <v>48</v>
      </c>
      <c r="L522" s="96" t="s">
        <v>1124</v>
      </c>
      <c r="M522" s="97" t="s">
        <v>729</v>
      </c>
      <c r="N522" s="98" cm="1">
        <f t="array" ref="N522">_xlfn.XLOOKUP(Contrato[[#This Row],[SUPERVISOR TITULAR]],[1]!PERSONAL_ACTIVO_2024[[#All],[Nombre completo]],[1]!PERSONAL_ACTIVO_2024[[#All],[Documento identidad]],"",0)</f>
        <v>39176038</v>
      </c>
      <c r="O522" s="97" t="s">
        <v>751</v>
      </c>
      <c r="P522" s="99" cm="1">
        <f t="array" ref="P522">_xlfn.XLOOKUP(Contrato[[#This Row],[SUPERVISOR SUPLENTE ]],[1]!PERSONAL_ACTIVO_2024[[#All],[Nombre completo]],[1]!PERSONAL_ACTIVO_2024[[#All],[Documento identidad]],"",0)</f>
        <v>1027954329</v>
      </c>
      <c r="Q522" s="100">
        <v>382</v>
      </c>
      <c r="R522" s="42" t="str" cm="1">
        <f t="array" ref="R522">_xlfn.XLOOKUP(Contrato[[#This Row],[CDP]],[1]!DISPONIBILIDADES_2024[[#All],[consecutivo]],[1]!DISPONIBILIDADES_2024[[#All],[fecha_aprobacion]],"",0)</f>
        <v>3/04/2024 16:19</v>
      </c>
      <c r="S522" s="43">
        <f>SUMIF([1]!DISPONIBILIDADES_2024[[#All],[consecutivo]],Contrato[[#This Row],[CDP]],[1]!DISPONIBILIDADES_2024[[#All],[valor_total_rubro]])</f>
        <v>0</v>
      </c>
      <c r="T522" s="44" cm="1">
        <f t="array" ref="T522">_xlfn.XLOOKUP(Contrato[[#This Row],[CONTRATO]]&amp;Contrato[[#This Row],[CDP]],[1]!Corr_Contr_CDP[[#All],[CONTRATO-CDP]],[1]!Corr_Contr_CDP[[#All],[CRP]],_xlfn.XLOOKUP(Contrato[[#This Row],[CDP]],[1]!COMPROMISOS_2024[[#All],[disponibilidad]],[1]!COMPROMISOS_2024[[#All],[consecutivo]],"",0),0)</f>
        <v>7223</v>
      </c>
      <c r="U522" s="45" t="str" cm="1">
        <f t="array" ref="U522">+_xlfn.XLOOKUP(Contrato[[#This Row],[RCP]],[1]!COMPROMISOS_2024[[#All],[consecutivo]],[1]!COMPROMISOS_2024[[#All],[fecha_aprobacion]],"",0)</f>
        <v>23/07/2024 16:06</v>
      </c>
      <c r="V522" s="46">
        <f>SUMIF([1]!COMPROMISOS_2024[[#All],[consecutivo]],Contrato[[#This Row],[RCP]],[1]!COMPROMISOS_2024[[#All],[valor_total]])</f>
        <v>482814600</v>
      </c>
      <c r="W522" s="47">
        <v>45485</v>
      </c>
      <c r="X522" s="47">
        <v>45491</v>
      </c>
      <c r="Y522" s="48">
        <v>45491</v>
      </c>
      <c r="Z522" s="49">
        <v>45565</v>
      </c>
      <c r="AA522" s="123" t="s">
        <v>1478</v>
      </c>
      <c r="AB522" s="91" t="s">
        <v>734</v>
      </c>
      <c r="AC522" s="91"/>
      <c r="AD522" s="103">
        <v>202000004667</v>
      </c>
      <c r="AE522" s="54" t="s">
        <v>75</v>
      </c>
      <c r="AF522" s="55" t="str">
        <f>TEXT(LEFT(Contrato[[#This Row],[CONTRATO]],3),"0")</f>
        <v>408</v>
      </c>
      <c r="AG522" s="55" t="str">
        <f>IF(LEN(Contrato[[#This Row],[Contrato2]])=3,Contrato[[#This Row],[Contrato2]],TEXT(Contrato[[#This Row],[Contrato2]],"000"))</f>
        <v>408</v>
      </c>
      <c r="AH522" s="56">
        <f ca="1">IFERROR(_xlfn.DAYS(Contrato[[#This Row],[Fecha Proyectada liquidación]],TODAY())/30,"")</f>
        <v>-0.93333333333333335</v>
      </c>
      <c r="AI522" s="57">
        <f>+Contrato[[#This Row],[FECHA TERMINACIÓN ]]+120</f>
        <v>45685</v>
      </c>
      <c r="AK522" s="59" t="str">
        <f ca="1">IF(Contrato[[#This Row],[FECHA TERMINACIÓN ]]&lt;TODAY(), "Terminado",IF(ISNUMBER(Contrato[[#This Row],[Fecha Real de liquiidación ]]),"Liquidado",IF(Contrato[[#This Row],[FECHA TERMINACIÓN ]]&gt;=TODAY(),"En ejecución","")))</f>
        <v>Terminado</v>
      </c>
      <c r="AL522" s="60">
        <f>SUMIF([1]!COMPROMISOS_2024[[#All],[consecutivo]],Contrato[[#This Row],[RCP]],[1]!COMPROMISOS_2024[[#All],[Total pagado]])</f>
        <v>482814600</v>
      </c>
      <c r="AM522" s="61">
        <f>IFERROR(Contrato[[#This Row],[Pagos]]/Contrato[[#This Row],[VALOR CONTRATO]],0)</f>
        <v>0.84704315789473683</v>
      </c>
      <c r="AN522" s="104">
        <f>+Contrato[[#This Row],[VALOR CONTRATO]]-Contrato[[#This Row],[Pagos]]</f>
        <v>87185400</v>
      </c>
      <c r="AO522" s="54" t="str" cm="1">
        <f t="array" ref="AO522">_xlfn.XLOOKUP(Contrato[[#This Row],[DOCUMENTO ]],[1]!PERSONAL_ACTIVO_2024[[#All],[Documento identidad]],[1]!PERSONAL_ACTIVO_2024[[#All],[Mail ]],0,0)</f>
        <v>oquiroz@indeportesantioquia.gov.co</v>
      </c>
      <c r="AP522" s="54" t="str" cm="1">
        <f t="array" ref="AP522">_xlfn.XLOOKUP(Contrato[[#This Row],[DOCUMENTO]],[1]!PERSONAL_ACTIVO_2024[[#All],[Documento identidad]],[1]!PERSONAL_ACTIVO_2024[[#All],[Mail ]],0,0)</f>
        <v>bocampo@indeportesantioquia.gov.co</v>
      </c>
      <c r="AQ522" s="54" t="str" cm="1">
        <f t="array" ref="AQ522">IF(ISBLANK(Contrato[[#This Row],[DEPENDENCIA ]]),0,IFERROR(_xlfn.XLOOKUP(Contrato[[#This Row],[DEPENDENCIA ]],[1]!PERSONAL_ACTIVO_2024[[#All],[Dependencia]],[1]!PERSONAL_ACTIVO_2024[[#All],[Mail ]],0,0),0))</f>
        <v>fcardona@indeportesantioquia.gov.co</v>
      </c>
    </row>
    <row r="523" spans="1:43" s="54" customFormat="1" ht="34.5" customHeight="1" x14ac:dyDescent="0.25">
      <c r="A523" s="27" t="s">
        <v>1481</v>
      </c>
      <c r="B523" s="26">
        <v>409</v>
      </c>
      <c r="C523" s="28" t="s">
        <v>1475</v>
      </c>
      <c r="D523" s="81" t="s">
        <v>132</v>
      </c>
      <c r="E523" s="292" t="s">
        <v>1476</v>
      </c>
      <c r="F523" s="294" t="s">
        <v>1225</v>
      </c>
      <c r="G523" s="92" t="s">
        <v>1419</v>
      </c>
      <c r="H523" s="93">
        <v>901841641</v>
      </c>
      <c r="I523" s="94" t="s">
        <v>48</v>
      </c>
      <c r="J523" s="295">
        <v>482814600</v>
      </c>
      <c r="K523" s="69" t="s">
        <v>48</v>
      </c>
      <c r="L523" s="96" t="s">
        <v>1124</v>
      </c>
      <c r="M523" s="97" t="s">
        <v>666</v>
      </c>
      <c r="N523" s="98" cm="1">
        <f t="array" ref="N523">_xlfn.XLOOKUP(Contrato[[#This Row],[SUPERVISOR TITULAR]],[1]!PERSONAL_ACTIVO_2024[[#All],[Nombre completo]],[1]!PERSONAL_ACTIVO_2024[[#All],[Documento identidad]],"",0)</f>
        <v>8103470</v>
      </c>
      <c r="O523" s="97" t="s">
        <v>838</v>
      </c>
      <c r="P523" s="99" t="str" cm="1">
        <f t="array" ref="P523">_xlfn.XLOOKUP(Contrato[[#This Row],[SUPERVISOR SUPLENTE ]],[1]!PERSONAL_ACTIVO_2024[[#All],[Nombre completo]],[1]!PERSONAL_ACTIVO_2024[[#All],[Documento identidad]],"",0)</f>
        <v/>
      </c>
      <c r="Q523" s="100">
        <v>382</v>
      </c>
      <c r="R523" s="42" t="str" cm="1">
        <f t="array" ref="R523">_xlfn.XLOOKUP(Contrato[[#This Row],[CDP]],[1]!DISPONIBILIDADES_2024[[#All],[consecutivo]],[1]!DISPONIBILIDADES_2024[[#All],[fecha_aprobacion]],"",0)</f>
        <v>3/04/2024 16:19</v>
      </c>
      <c r="S523" s="43">
        <f>SUMIF([1]!DISPONIBILIDADES_2024[[#All],[consecutivo]],Contrato[[#This Row],[CDP]],[1]!DISPONIBILIDADES_2024[[#All],[valor_total_rubro]])</f>
        <v>0</v>
      </c>
      <c r="T523" s="44" cm="1">
        <f t="array" ref="T523">_xlfn.XLOOKUP(Contrato[[#This Row],[CONTRATO]]&amp;Contrato[[#This Row],[CDP]],[1]!Corr_Contr_CDP[[#All],[CONTRATO-CDP]],[1]!Corr_Contr_CDP[[#All],[CRP]],_xlfn.XLOOKUP(Contrato[[#This Row],[CDP]],[1]!COMPROMISOS_2024[[#All],[disponibilidad]],[1]!COMPROMISOS_2024[[#All],[consecutivo]],"",0),0)</f>
        <v>7223</v>
      </c>
      <c r="U523" s="45" t="str" cm="1">
        <f t="array" ref="U523">+_xlfn.XLOOKUP(Contrato[[#This Row],[RCP]],[1]!COMPROMISOS_2024[[#All],[consecutivo]],[1]!COMPROMISOS_2024[[#All],[fecha_aprobacion]],"",0)</f>
        <v>23/07/2024 16:06</v>
      </c>
      <c r="V523" s="46">
        <f>SUMIF([1]!COMPROMISOS_2024[[#All],[consecutivo]],Contrato[[#This Row],[RCP]],[1]!COMPROMISOS_2024[[#All],[valor_total]])</f>
        <v>482814600</v>
      </c>
      <c r="W523" s="47">
        <v>45485</v>
      </c>
      <c r="X523" s="47">
        <v>45492</v>
      </c>
      <c r="Y523" s="48">
        <v>45496</v>
      </c>
      <c r="Z523" s="49">
        <v>45565</v>
      </c>
      <c r="AA523" s="123" t="s">
        <v>1478</v>
      </c>
      <c r="AB523" s="91" t="s">
        <v>734</v>
      </c>
      <c r="AC523" s="91"/>
      <c r="AD523" s="103">
        <v>202000004615</v>
      </c>
      <c r="AE523" s="54" t="s">
        <v>75</v>
      </c>
      <c r="AF523" s="55" t="str">
        <f>TEXT(LEFT(Contrato[[#This Row],[CONTRATO]],3),"0")</f>
        <v>409</v>
      </c>
      <c r="AG523" s="55" t="str">
        <f>IF(LEN(Contrato[[#This Row],[Contrato2]])=3,Contrato[[#This Row],[Contrato2]],TEXT(Contrato[[#This Row],[Contrato2]],"000"))</f>
        <v>409</v>
      </c>
      <c r="AH523" s="56">
        <f ca="1">IFERROR(_xlfn.DAYS(Contrato[[#This Row],[Fecha Proyectada liquidación]],TODAY())/30,"")</f>
        <v>-0.93333333333333335</v>
      </c>
      <c r="AI523" s="57">
        <f>+Contrato[[#This Row],[FECHA TERMINACIÓN ]]+120</f>
        <v>45685</v>
      </c>
      <c r="AK523" s="59" t="str">
        <f ca="1">IF(Contrato[[#This Row],[FECHA TERMINACIÓN ]]&lt;TODAY(), "Terminado",IF(ISNUMBER(Contrato[[#This Row],[Fecha Real de liquiidación ]]),"Liquidado",IF(Contrato[[#This Row],[FECHA TERMINACIÓN ]]&gt;=TODAY(),"En ejecución","")))</f>
        <v>Terminado</v>
      </c>
      <c r="AL523" s="60">
        <f>SUMIF([1]!COMPROMISOS_2024[[#All],[consecutivo]],Contrato[[#This Row],[RCP]],[1]!COMPROMISOS_2024[[#All],[Total pagado]])</f>
        <v>482814600</v>
      </c>
      <c r="AM523" s="61">
        <f>IFERROR(Contrato[[#This Row],[Pagos]]/Contrato[[#This Row],[VALOR CONTRATO]],0)</f>
        <v>1</v>
      </c>
      <c r="AN523" s="104">
        <f>+Contrato[[#This Row],[VALOR CONTRATO]]-Contrato[[#This Row],[Pagos]]</f>
        <v>0</v>
      </c>
      <c r="AO523" s="54" t="str" cm="1">
        <f t="array" ref="AO523">_xlfn.XLOOKUP(Contrato[[#This Row],[DOCUMENTO ]],[1]!PERSONAL_ACTIVO_2024[[#All],[Documento identidad]],[1]!PERSONAL_ACTIVO_2024[[#All],[Mail ]],0,0)</f>
        <v>jgarrido@indeportesantioquia.gov.co</v>
      </c>
      <c r="AP523" s="54" cm="1">
        <f t="array" ref="AP523">_xlfn.XLOOKUP(Contrato[[#This Row],[DOCUMENTO]],[1]!PERSONAL_ACTIVO_2024[[#All],[Documento identidad]],[1]!PERSONAL_ACTIVO_2024[[#All],[Mail ]],0,0)</f>
        <v>0</v>
      </c>
      <c r="AQ523" s="54" t="str" cm="1">
        <f t="array" ref="AQ523">IF(ISBLANK(Contrato[[#This Row],[DEPENDENCIA ]]),0,IFERROR(_xlfn.XLOOKUP(Contrato[[#This Row],[DEPENDENCIA ]],[1]!PERSONAL_ACTIVO_2024[[#All],[Dependencia]],[1]!PERSONAL_ACTIVO_2024[[#All],[Mail ]],0,0),0))</f>
        <v>fcardona@indeportesantioquia.gov.co</v>
      </c>
    </row>
    <row r="524" spans="1:43" s="54" customFormat="1" ht="34.5" customHeight="1" x14ac:dyDescent="0.25">
      <c r="A524" s="27">
        <v>784</v>
      </c>
      <c r="B524" s="26">
        <v>410</v>
      </c>
      <c r="C524" s="28" t="s">
        <v>1482</v>
      </c>
      <c r="D524" s="81" t="s">
        <v>132</v>
      </c>
      <c r="E524" s="105" t="s">
        <v>111</v>
      </c>
      <c r="F524" s="296" t="s">
        <v>112</v>
      </c>
      <c r="G524" s="92" t="s">
        <v>1483</v>
      </c>
      <c r="H524" s="93">
        <v>890984634</v>
      </c>
      <c r="I524" s="94" t="s">
        <v>48</v>
      </c>
      <c r="J524" s="295">
        <v>722187275</v>
      </c>
      <c r="K524" s="92" t="s">
        <v>1484</v>
      </c>
      <c r="L524" s="96" t="s">
        <v>58</v>
      </c>
      <c r="M524" s="97" t="s">
        <v>138</v>
      </c>
      <c r="N524" s="98" cm="1">
        <f t="array" ref="N524">_xlfn.XLOOKUP(Contrato[[#This Row],[SUPERVISOR TITULAR]],[1]!PERSONAL_ACTIVO_2024[[#All],[Nombre completo]],[1]!PERSONAL_ACTIVO_2024[[#All],[Documento identidad]],"",0)</f>
        <v>71220441</v>
      </c>
      <c r="O524" s="97" t="s">
        <v>209</v>
      </c>
      <c r="P524" s="99" cm="1">
        <f t="array" ref="P524">_xlfn.XLOOKUP(Contrato[[#This Row],[SUPERVISOR SUPLENTE ]],[1]!PERSONAL_ACTIVO_2024[[#All],[Nombre completo]],[1]!PERSONAL_ACTIVO_2024[[#All],[Documento identidad]],"",0)</f>
        <v>32277581</v>
      </c>
      <c r="Q524" s="100">
        <v>568</v>
      </c>
      <c r="R524" s="42" t="str" cm="1">
        <f t="array" ref="R524">_xlfn.XLOOKUP(Contrato[[#This Row],[CDP]],[1]!DISPONIBILIDADES_2024[[#All],[consecutivo]],[1]!DISPONIBILIDADES_2024[[#All],[fecha_aprobacion]],"",0)</f>
        <v>14/06/2024 15:58</v>
      </c>
      <c r="S524" s="43">
        <f>SUMIF([1]!DISPONIBILIDADES_2024[[#All],[consecutivo]],Contrato[[#This Row],[CDP]],[1]!DISPONIBILIDADES_2024[[#All],[valor_total_rubro]])</f>
        <v>0</v>
      </c>
      <c r="T524" s="44" cm="1">
        <f t="array" ref="T524">_xlfn.XLOOKUP(Contrato[[#This Row],[CONTRATO]]&amp;Contrato[[#This Row],[CDP]],[1]!Corr_Contr_CDP[[#All],[CONTRATO-CDP]],[1]!Corr_Contr_CDP[[#All],[CRP]],_xlfn.XLOOKUP(Contrato[[#This Row],[CDP]],[1]!COMPROMISOS_2024[[#All],[disponibilidad]],[1]!COMPROMISOS_2024[[#All],[consecutivo]],"",0),0)</f>
        <v>6580</v>
      </c>
      <c r="U524" s="45" t="str" cm="1">
        <f t="array" ref="U524">+_xlfn.XLOOKUP(Contrato[[#This Row],[RCP]],[1]!COMPROMISOS_2024[[#All],[consecutivo]],[1]!COMPROMISOS_2024[[#All],[fecha_aprobacion]],"",0)</f>
        <v>5/07/2024 8:12</v>
      </c>
      <c r="V524" s="46">
        <f>SUMIF([1]!COMPROMISOS_2024[[#All],[consecutivo]],Contrato[[#This Row],[RCP]],[1]!COMPROMISOS_2024[[#All],[valor_total]])</f>
        <v>722187275</v>
      </c>
      <c r="W524" s="47">
        <v>45477</v>
      </c>
      <c r="X524" s="47">
        <v>45478</v>
      </c>
      <c r="Y524" s="48">
        <v>45478</v>
      </c>
      <c r="Z524" s="49">
        <v>45656</v>
      </c>
      <c r="AA524" s="101" t="s">
        <v>1485</v>
      </c>
      <c r="AB524" s="91" t="s">
        <v>293</v>
      </c>
      <c r="AC524" s="91"/>
      <c r="AD524" s="103">
        <v>202000004618</v>
      </c>
      <c r="AE524" s="54" t="s">
        <v>75</v>
      </c>
      <c r="AF524" s="55" t="str">
        <f>TEXT(LEFT(Contrato[[#This Row],[CONTRATO]],3),"0")</f>
        <v>410</v>
      </c>
      <c r="AG524" s="55" t="str">
        <f>IF(LEN(Contrato[[#This Row],[Contrato2]])=3,Contrato[[#This Row],[Contrato2]],TEXT(Contrato[[#This Row],[Contrato2]],"000"))</f>
        <v>410</v>
      </c>
      <c r="AH524" s="56">
        <f ca="1">IFERROR(_xlfn.DAYS(Contrato[[#This Row],[Fecha Proyectada liquidación]],TODAY())/30,"")</f>
        <v>2.1</v>
      </c>
      <c r="AI524" s="57">
        <f>+Contrato[[#This Row],[FECHA TERMINACIÓN ]]+120</f>
        <v>45776</v>
      </c>
      <c r="AK524" s="59" t="str">
        <f ca="1">IF(Contrato[[#This Row],[FECHA TERMINACIÓN ]]&lt;TODAY(), "Terminado",IF(ISNUMBER(Contrato[[#This Row],[Fecha Real de liquiidación ]]),"Liquidado",IF(Contrato[[#This Row],[FECHA TERMINACIÓN ]]&gt;=TODAY(),"En ejecución","")))</f>
        <v>Terminado</v>
      </c>
      <c r="AL524" s="60">
        <f>SUMIF([1]!COMPROMISOS_2024[[#All],[consecutivo]],Contrato[[#This Row],[RCP]],[1]!COMPROMISOS_2024[[#All],[Total pagado]])</f>
        <v>697444081</v>
      </c>
      <c r="AM524" s="61">
        <f>IFERROR(Contrato[[#This Row],[Pagos]]/Contrato[[#This Row],[VALOR CONTRATO]],0)</f>
        <v>0.9657385350634986</v>
      </c>
      <c r="AN524" s="104">
        <f>+Contrato[[#This Row],[VALOR CONTRATO]]-Contrato[[#This Row],[Pagos]]</f>
        <v>24743194</v>
      </c>
      <c r="AO524" s="54" t="str" cm="1">
        <f t="array" ref="AO524">_xlfn.XLOOKUP(Contrato[[#This Row],[DOCUMENTO ]],[1]!PERSONAL_ACTIVO_2024[[#All],[Documento identidad]],[1]!PERSONAL_ACTIVO_2024[[#All],[Mail ]],0,0)</f>
        <v>fquiceno@indeportesantioquia.gov.co</v>
      </c>
      <c r="AP524" s="54" t="str" cm="1">
        <f t="array" ref="AP524">_xlfn.XLOOKUP(Contrato[[#This Row],[DOCUMENTO]],[1]!PERSONAL_ACTIVO_2024[[#All],[Documento identidad]],[1]!PERSONAL_ACTIVO_2024[[#All],[Mail ]],0,0)</f>
        <v>mlopez@indeportesantioquia.gov.co</v>
      </c>
      <c r="AQ524" s="54" t="str" cm="1">
        <f t="array" ref="AQ524">IF(ISBLANK(Contrato[[#This Row],[DEPENDENCIA ]]),0,IFERROR(_xlfn.XLOOKUP(Contrato[[#This Row],[DEPENDENCIA ]],[1]!PERSONAL_ACTIVO_2024[[#All],[Dependencia]],[1]!PERSONAL_ACTIVO_2024[[#All],[Mail ]],0,0),0))</f>
        <v>fcardona@indeportesantioquia.gov.co</v>
      </c>
    </row>
    <row r="525" spans="1:43" s="54" customFormat="1" ht="34.5" customHeight="1" x14ac:dyDescent="0.25">
      <c r="A525" s="27">
        <v>785</v>
      </c>
      <c r="B525" s="26">
        <v>411</v>
      </c>
      <c r="C525" s="28" t="s">
        <v>1486</v>
      </c>
      <c r="D525" s="81" t="s">
        <v>132</v>
      </c>
      <c r="E525" s="105" t="s">
        <v>111</v>
      </c>
      <c r="F525" s="296" t="s">
        <v>112</v>
      </c>
      <c r="G525" s="92" t="s">
        <v>1487</v>
      </c>
      <c r="H525" s="93">
        <v>890983736</v>
      </c>
      <c r="I525" s="94" t="s">
        <v>48</v>
      </c>
      <c r="J525" s="295">
        <v>348215045</v>
      </c>
      <c r="K525" s="92" t="s">
        <v>1488</v>
      </c>
      <c r="L525" s="96" t="s">
        <v>58</v>
      </c>
      <c r="M525" s="97" t="s">
        <v>667</v>
      </c>
      <c r="N525" s="98" cm="1">
        <f t="array" ref="N525">_xlfn.XLOOKUP(Contrato[[#This Row],[SUPERVISOR TITULAR]],[1]!PERSONAL_ACTIVO_2024[[#All],[Nombre completo]],[1]!PERSONAL_ACTIVO_2024[[#All],[Documento identidad]],"",0)</f>
        <v>96359710</v>
      </c>
      <c r="O525" s="97" t="s">
        <v>621</v>
      </c>
      <c r="P525" s="99" cm="1">
        <f t="array" ref="P525">_xlfn.XLOOKUP(Contrato[[#This Row],[SUPERVISOR SUPLENTE ]],[1]!PERSONAL_ACTIVO_2024[[#All],[Nombre completo]],[1]!PERSONAL_ACTIVO_2024[[#All],[Documento identidad]],"",0)</f>
        <v>21490893</v>
      </c>
      <c r="Q525" s="100">
        <v>573</v>
      </c>
      <c r="R525" s="42" t="str" cm="1">
        <f t="array" ref="R525">_xlfn.XLOOKUP(Contrato[[#This Row],[CDP]],[1]!DISPONIBILIDADES_2024[[#All],[consecutivo]],[1]!DISPONIBILIDADES_2024[[#All],[fecha_aprobacion]],"",0)</f>
        <v>14/06/2024 16:09</v>
      </c>
      <c r="S525" s="43">
        <f>SUMIF([1]!DISPONIBILIDADES_2024[[#All],[consecutivo]],Contrato[[#This Row],[CDP]],[1]!DISPONIBILIDADES_2024[[#All],[valor_total_rubro]])</f>
        <v>0</v>
      </c>
      <c r="T525" s="44" cm="1">
        <f t="array" ref="T525">_xlfn.XLOOKUP(Contrato[[#This Row],[CONTRATO]]&amp;Contrato[[#This Row],[CDP]],[1]!Corr_Contr_CDP[[#All],[CONTRATO-CDP]],[1]!Corr_Contr_CDP[[#All],[CRP]],_xlfn.XLOOKUP(Contrato[[#This Row],[CDP]],[1]!COMPROMISOS_2024[[#All],[disponibilidad]],[1]!COMPROMISOS_2024[[#All],[consecutivo]],"",0),0)</f>
        <v>6578</v>
      </c>
      <c r="U525" s="45" t="str" cm="1">
        <f t="array" ref="U525">+_xlfn.XLOOKUP(Contrato[[#This Row],[RCP]],[1]!COMPROMISOS_2024[[#All],[consecutivo]],[1]!COMPROMISOS_2024[[#All],[fecha_aprobacion]],"",0)</f>
        <v>4/07/2024 14:37</v>
      </c>
      <c r="V525" s="46">
        <f>SUMIF([1]!COMPROMISOS_2024[[#All],[consecutivo]],Contrato[[#This Row],[RCP]],[1]!COMPROMISOS_2024[[#All],[valor_total]])</f>
        <v>348215045</v>
      </c>
      <c r="W525" s="47">
        <v>45476</v>
      </c>
      <c r="X525" s="47">
        <v>45477</v>
      </c>
      <c r="Y525" s="48">
        <v>45477</v>
      </c>
      <c r="Z525" s="49">
        <v>45539</v>
      </c>
      <c r="AA525" s="101" t="s">
        <v>1489</v>
      </c>
      <c r="AB525" s="91" t="s">
        <v>1490</v>
      </c>
      <c r="AC525" s="91"/>
      <c r="AD525" s="103">
        <v>202000004621</v>
      </c>
      <c r="AE525" s="54" t="s">
        <v>75</v>
      </c>
      <c r="AF525" s="55" t="str">
        <f>TEXT(LEFT(Contrato[[#This Row],[CONTRATO]],3),"0")</f>
        <v>411</v>
      </c>
      <c r="AG525" s="55" t="str">
        <f>IF(LEN(Contrato[[#This Row],[Contrato2]])=3,Contrato[[#This Row],[Contrato2]],TEXT(Contrato[[#This Row],[Contrato2]],"000"))</f>
        <v>411</v>
      </c>
      <c r="AH525" s="56">
        <f ca="1">IFERROR(_xlfn.DAYS(Contrato[[#This Row],[Fecha Proyectada liquidación]],TODAY())/30,"")</f>
        <v>-1.8</v>
      </c>
      <c r="AI525" s="57">
        <f>+Contrato[[#This Row],[FECHA TERMINACIÓN ]]+120</f>
        <v>45659</v>
      </c>
      <c r="AK525" s="59" t="str">
        <f ca="1">IF(Contrato[[#This Row],[FECHA TERMINACIÓN ]]&lt;TODAY(), "Terminado",IF(ISNUMBER(Contrato[[#This Row],[Fecha Real de liquiidación ]]),"Liquidado",IF(Contrato[[#This Row],[FECHA TERMINACIÓN ]]&gt;=TODAY(),"En ejecución","")))</f>
        <v>Terminado</v>
      </c>
      <c r="AL525" s="60">
        <f>SUMIF([1]!COMPROMISOS_2024[[#All],[consecutivo]],Contrato[[#This Row],[RCP]],[1]!COMPROMISOS_2024[[#All],[Total pagado]])</f>
        <v>348215045</v>
      </c>
      <c r="AM525" s="61">
        <f>IFERROR(Contrato[[#This Row],[Pagos]]/Contrato[[#This Row],[VALOR CONTRATO]],0)</f>
        <v>1</v>
      </c>
      <c r="AN525" s="104">
        <f>+Contrato[[#This Row],[VALOR CONTRATO]]-Contrato[[#This Row],[Pagos]]</f>
        <v>0</v>
      </c>
      <c r="AO525" s="54" t="str" cm="1">
        <f t="array" ref="AO525">_xlfn.XLOOKUP(Contrato[[#This Row],[DOCUMENTO ]],[1]!PERSONAL_ACTIVO_2024[[#All],[Documento identidad]],[1]!PERSONAL_ACTIVO_2024[[#All],[Mail ]],0,0)</f>
        <v>hosorio@indeportesantioquia.gov.co</v>
      </c>
      <c r="AP525" s="54" t="str" cm="1">
        <f t="array" ref="AP525">_xlfn.XLOOKUP(Contrato[[#This Row],[DOCUMENTO]],[1]!PERSONAL_ACTIVO_2024[[#All],[Documento identidad]],[1]!PERSONAL_ACTIVO_2024[[#All],[Mail ]],0,0)</f>
        <v>lcastro@indeportesantioquia.gov.co</v>
      </c>
      <c r="AQ525" s="54" t="str" cm="1">
        <f t="array" ref="AQ525">IF(ISBLANK(Contrato[[#This Row],[DEPENDENCIA ]]),0,IFERROR(_xlfn.XLOOKUP(Contrato[[#This Row],[DEPENDENCIA ]],[1]!PERSONAL_ACTIVO_2024[[#All],[Dependencia]],[1]!PERSONAL_ACTIVO_2024[[#All],[Mail ]],0,0),0))</f>
        <v>fcardona@indeportesantioquia.gov.co</v>
      </c>
    </row>
    <row r="526" spans="1:43" s="54" customFormat="1" ht="34.5" customHeight="1" x14ac:dyDescent="0.25">
      <c r="A526" s="27" t="s">
        <v>48</v>
      </c>
      <c r="B526" s="26">
        <v>412</v>
      </c>
      <c r="C526" s="28" t="s">
        <v>1491</v>
      </c>
      <c r="D526" s="81" t="s">
        <v>123</v>
      </c>
      <c r="E526" s="105" t="s">
        <v>1245</v>
      </c>
      <c r="F526" s="81" t="s">
        <v>133</v>
      </c>
      <c r="G526" s="283" t="s">
        <v>1372</v>
      </c>
      <c r="H526" s="93">
        <v>890980040</v>
      </c>
      <c r="I526" s="297" t="s">
        <v>48</v>
      </c>
      <c r="J526" s="95">
        <v>79950000</v>
      </c>
      <c r="K526" s="92" t="s">
        <v>1492</v>
      </c>
      <c r="L526" s="96" t="s">
        <v>58</v>
      </c>
      <c r="M526" s="97"/>
      <c r="N526" s="98" t="str" cm="1">
        <f t="array" ref="N526">_xlfn.XLOOKUP(Contrato[[#This Row],[SUPERVISOR TITULAR]],[1]!PERSONAL_ACTIVO_2024[[#All],[Nombre completo]],[1]!PERSONAL_ACTIVO_2024[[#All],[Documento identidad]],"",0)</f>
        <v/>
      </c>
      <c r="O526" s="97"/>
      <c r="P526" s="99" t="str" cm="1">
        <f t="array" ref="P526">_xlfn.XLOOKUP(Contrato[[#This Row],[SUPERVISOR SUPLENTE ]],[1]!PERSONAL_ACTIVO_2024[[#All],[Nombre completo]],[1]!PERSONAL_ACTIVO_2024[[#All],[Documento identidad]],"",0)</f>
        <v/>
      </c>
      <c r="Q526" s="100">
        <v>610</v>
      </c>
      <c r="R526" s="42" t="str" cm="1">
        <f t="array" ref="R526">_xlfn.XLOOKUP(Contrato[[#This Row],[CDP]],[1]!DISPONIBILIDADES_2024[[#All],[consecutivo]],[1]!DISPONIBILIDADES_2024[[#All],[fecha_aprobacion]],"",0)</f>
        <v>26/06/2024 13:49</v>
      </c>
      <c r="S526" s="43">
        <f>SUMIF([1]!DISPONIBILIDADES_2024[[#All],[consecutivo]],Contrato[[#This Row],[CDP]],[1]!DISPONIBILIDADES_2024[[#All],[valor_total_rubro]])</f>
        <v>0</v>
      </c>
      <c r="T526" s="44" cm="1">
        <f t="array" ref="T526">_xlfn.XLOOKUP(Contrato[[#This Row],[CONTRATO]]&amp;Contrato[[#This Row],[CDP]],[1]!Corr_Contr_CDP[[#All],[CONTRATO-CDP]],[1]!Corr_Contr_CDP[[#All],[CRP]],_xlfn.XLOOKUP(Contrato[[#This Row],[CDP]],[1]!COMPROMISOS_2024[[#All],[disponibilidad]],[1]!COMPROMISOS_2024[[#All],[consecutivo]],"",0),0)</f>
        <v>7044</v>
      </c>
      <c r="U526" s="45" t="str" cm="1">
        <f t="array" ref="U526">+_xlfn.XLOOKUP(Contrato[[#This Row],[RCP]],[1]!COMPROMISOS_2024[[#All],[consecutivo]],[1]!COMPROMISOS_2024[[#All],[fecha_aprobacion]],"",0)</f>
        <v>9/07/2024 16:52</v>
      </c>
      <c r="V526" s="46">
        <f>SUMIF([1]!COMPROMISOS_2024[[#All],[consecutivo]],Contrato[[#This Row],[RCP]],[1]!COMPROMISOS_2024[[#All],[valor_total]])</f>
        <v>79950000</v>
      </c>
      <c r="W526" s="47"/>
      <c r="X526" s="47"/>
      <c r="Y526" s="48" t="str">
        <f>+LEFT(_xlfn.XLOOKUP(Contrato[[#This Row],[CONTRATO3DIG]],[1]SECOP_II!AE:AE,[1]SECOP_II!F:F,"",0),10)</f>
        <v/>
      </c>
      <c r="Z526" s="49"/>
      <c r="AA526" s="101"/>
      <c r="AB526" s="91" t="s">
        <v>148</v>
      </c>
      <c r="AC526" s="91"/>
      <c r="AD526" s="224"/>
      <c r="AF526" s="55" t="str">
        <f>TEXT(LEFT(Contrato[[#This Row],[CONTRATO]],3),"0")</f>
        <v>412</v>
      </c>
      <c r="AG526" s="55" t="str">
        <f>IF(LEN(Contrato[[#This Row],[Contrato2]])=3,Contrato[[#This Row],[Contrato2]],TEXT(Contrato[[#This Row],[Contrato2]],"000"))</f>
        <v>412</v>
      </c>
      <c r="AH526" s="56">
        <f ca="1">IFERROR(_xlfn.DAYS(Contrato[[#This Row],[Fecha Proyectada liquidación]],TODAY())/30,"")</f>
        <v>-1519.7666666666667</v>
      </c>
      <c r="AI526" s="57">
        <f>+Contrato[[#This Row],[FECHA TERMINACIÓN ]]+120</f>
        <v>120</v>
      </c>
      <c r="AK526" s="59" t="str">
        <f ca="1">IF(Contrato[[#This Row],[FECHA TERMINACIÓN ]]&lt;TODAY(), "Terminado",IF(ISNUMBER(Contrato[[#This Row],[Fecha Real de liquiidación ]]),"Liquidado",IF(Contrato[[#This Row],[FECHA TERMINACIÓN ]]&gt;=TODAY(),"En ejecución","")))</f>
        <v>Terminado</v>
      </c>
      <c r="AL526" s="60">
        <f>SUMIF([1]!COMPROMISOS_2024[[#All],[consecutivo]],Contrato[[#This Row],[RCP]],[1]!COMPROMISOS_2024[[#All],[Total pagado]])</f>
        <v>79950000</v>
      </c>
      <c r="AM526" s="61">
        <f>IFERROR(Contrato[[#This Row],[Pagos]]/Contrato[[#This Row],[VALOR CONTRATO]],0)</f>
        <v>1</v>
      </c>
      <c r="AN526" s="104">
        <f>+Contrato[[#This Row],[VALOR CONTRATO]]-Contrato[[#This Row],[Pagos]]</f>
        <v>0</v>
      </c>
      <c r="AO526" s="54" cm="1">
        <f t="array" ref="AO526">_xlfn.XLOOKUP(Contrato[[#This Row],[DOCUMENTO ]],[1]!PERSONAL_ACTIVO_2024[[#All],[Documento identidad]],[1]!PERSONAL_ACTIVO_2024[[#All],[Mail ]],0,0)</f>
        <v>0</v>
      </c>
      <c r="AP526" s="54" cm="1">
        <f t="array" ref="AP526">_xlfn.XLOOKUP(Contrato[[#This Row],[DOCUMENTO]],[1]!PERSONAL_ACTIVO_2024[[#All],[Documento identidad]],[1]!PERSONAL_ACTIVO_2024[[#All],[Mail ]],0,0)</f>
        <v>0</v>
      </c>
      <c r="AQ526" s="54" cm="1">
        <f t="array" ref="AQ526">IF(ISBLANK(Contrato[[#This Row],[DEPENDENCIA ]]),0,IFERROR(_xlfn.XLOOKUP(Contrato[[#This Row],[DEPENDENCIA ]],[1]!PERSONAL_ACTIVO_2024[[#All],[Dependencia]],[1]!PERSONAL_ACTIVO_2024[[#All],[Mail ]],0,0),0))</f>
        <v>0</v>
      </c>
    </row>
    <row r="527" spans="1:43" s="54" customFormat="1" ht="34.5" customHeight="1" x14ac:dyDescent="0.25">
      <c r="A527" s="27">
        <v>795</v>
      </c>
      <c r="B527" s="26">
        <v>413</v>
      </c>
      <c r="C527" s="28" t="s">
        <v>1493</v>
      </c>
      <c r="D527" s="81" t="s">
        <v>132</v>
      </c>
      <c r="E527" s="105" t="s">
        <v>111</v>
      </c>
      <c r="F527" s="81" t="s">
        <v>142</v>
      </c>
      <c r="G527" s="92" t="s">
        <v>1494</v>
      </c>
      <c r="H527" s="93">
        <v>890984746</v>
      </c>
      <c r="I527" s="297" t="s">
        <v>48</v>
      </c>
      <c r="J527" s="95">
        <v>160025000</v>
      </c>
      <c r="K527" s="69" t="s">
        <v>48</v>
      </c>
      <c r="L527" s="96" t="s">
        <v>121</v>
      </c>
      <c r="M527" s="97" t="s">
        <v>168</v>
      </c>
      <c r="N527" s="98" cm="1">
        <f t="array" ref="N527">_xlfn.XLOOKUP(Contrato[[#This Row],[SUPERVISOR TITULAR]],[1]!PERSONAL_ACTIVO_2024[[#All],[Nombre completo]],[1]!PERSONAL_ACTIVO_2024[[#All],[Documento identidad]],"",0)</f>
        <v>21509270</v>
      </c>
      <c r="O527" s="97" t="s">
        <v>169</v>
      </c>
      <c r="P527" s="99" cm="1">
        <f t="array" ref="P527">_xlfn.XLOOKUP(Contrato[[#This Row],[SUPERVISOR SUPLENTE ]],[1]!PERSONAL_ACTIVO_2024[[#All],[Nombre completo]],[1]!PERSONAL_ACTIVO_2024[[#All],[Documento identidad]],"",0)</f>
        <v>1152209809</v>
      </c>
      <c r="Q527" s="298">
        <v>572</v>
      </c>
      <c r="R527" s="42" t="str" cm="1">
        <f t="array" ref="R527">_xlfn.XLOOKUP(Contrato[[#This Row],[CDP]],[1]!DISPONIBILIDADES_2024[[#All],[consecutivo]],[1]!DISPONIBILIDADES_2024[[#All],[fecha_aprobacion]],"",0)</f>
        <v>14/06/2024 16:07</v>
      </c>
      <c r="S527" s="43">
        <f>SUMIF([1]!DISPONIBILIDADES_2024[[#All],[consecutivo]],Contrato[[#This Row],[CDP]],[1]!DISPONIBILIDADES_2024[[#All],[valor_total_rubro]])</f>
        <v>0</v>
      </c>
      <c r="T527" s="44" cm="1">
        <f t="array" ref="T527">_xlfn.XLOOKUP(Contrato[[#This Row],[CONTRATO]]&amp;Contrato[[#This Row],[CDP]],[1]!Corr_Contr_CDP[[#All],[CONTRATO-CDP]],[1]!Corr_Contr_CDP[[#All],[CRP]],_xlfn.XLOOKUP(Contrato[[#This Row],[CDP]],[1]!COMPROMISOS_2024[[#All],[disponibilidad]],[1]!COMPROMISOS_2024[[#All],[consecutivo]],"",0),0)</f>
        <v>7082</v>
      </c>
      <c r="U527" s="45" t="str" cm="1">
        <f t="array" ref="U527">+_xlfn.XLOOKUP(Contrato[[#This Row],[RCP]],[1]!COMPROMISOS_2024[[#All],[consecutivo]],[1]!COMPROMISOS_2024[[#All],[fecha_aprobacion]],"",0)</f>
        <v>18/07/2024 17:03</v>
      </c>
      <c r="V527" s="46">
        <f>SUMIF([1]!COMPROMISOS_2024[[#All],[consecutivo]],Contrato[[#This Row],[RCP]],[1]!COMPROMISOS_2024[[#All],[valor_total]])</f>
        <v>160025000</v>
      </c>
      <c r="W527" s="47">
        <v>45490</v>
      </c>
      <c r="X527" s="47">
        <v>45498</v>
      </c>
      <c r="Y527" s="48">
        <v>45490</v>
      </c>
      <c r="Z527" s="49">
        <v>45498</v>
      </c>
      <c r="AA527" s="123" t="s">
        <v>1495</v>
      </c>
      <c r="AB527" s="91" t="s">
        <v>293</v>
      </c>
      <c r="AC527" s="91"/>
      <c r="AD527" s="103">
        <v>202000004622</v>
      </c>
      <c r="AE527" s="54" t="s">
        <v>75</v>
      </c>
      <c r="AF527" s="55" t="str">
        <f>TEXT(LEFT(Contrato[[#This Row],[CONTRATO]],3),"0")</f>
        <v>413</v>
      </c>
      <c r="AG527" s="55" t="str">
        <f>IF(LEN(Contrato[[#This Row],[Contrato2]])=3,Contrato[[#This Row],[Contrato2]],TEXT(Contrato[[#This Row],[Contrato2]],"000"))</f>
        <v>413</v>
      </c>
      <c r="AH527" s="56">
        <f ca="1">IFERROR(_xlfn.DAYS(Contrato[[#This Row],[Fecha Proyectada liquidación]],TODAY())/30,"")</f>
        <v>-3.1666666666666665</v>
      </c>
      <c r="AI527" s="57">
        <f>+Contrato[[#This Row],[FECHA TERMINACIÓN ]]+120</f>
        <v>45618</v>
      </c>
      <c r="AK527" s="59" t="str">
        <f ca="1">IF(Contrato[[#This Row],[FECHA TERMINACIÓN ]]&lt;TODAY(), "Terminado",IF(ISNUMBER(Contrato[[#This Row],[Fecha Real de liquiidación ]]),"Liquidado",IF(Contrato[[#This Row],[FECHA TERMINACIÓN ]]&gt;=TODAY(),"En ejecución","")))</f>
        <v>Terminado</v>
      </c>
      <c r="AL527" s="60">
        <f>SUMIF([1]!COMPROMISOS_2024[[#All],[consecutivo]],Contrato[[#This Row],[RCP]],[1]!COMPROMISOS_2024[[#All],[Total pagado]])</f>
        <v>160025000</v>
      </c>
      <c r="AM527" s="61">
        <f>IFERROR(Contrato[[#This Row],[Pagos]]/Contrato[[#This Row],[VALOR CONTRATO]],0)</f>
        <v>1</v>
      </c>
      <c r="AN527" s="104">
        <f>+Contrato[[#This Row],[VALOR CONTRATO]]-Contrato[[#This Row],[Pagos]]</f>
        <v>0</v>
      </c>
      <c r="AO527" s="54" t="str" cm="1">
        <f t="array" ref="AO527">_xlfn.XLOOKUP(Contrato[[#This Row],[DOCUMENTO ]],[1]!PERSONAL_ACTIVO_2024[[#All],[Documento identidad]],[1]!PERSONAL_ACTIVO_2024[[#All],[Mail ]],0,0)</f>
        <v>gsanchez@indeportesantioquia.gov.co</v>
      </c>
      <c r="AP527" s="54" t="str" cm="1">
        <f t="array" ref="AP527">_xlfn.XLOOKUP(Contrato[[#This Row],[DOCUMENTO]],[1]!PERSONAL_ACTIVO_2024[[#All],[Documento identidad]],[1]!PERSONAL_ACTIVO_2024[[#All],[Mail ]],0,0)</f>
        <v>ahiguitae@indeportesantioquia.gov.co</v>
      </c>
      <c r="AQ527" s="54" t="str" cm="1">
        <f t="array" ref="AQ527">IF(ISBLANK(Contrato[[#This Row],[DEPENDENCIA ]]),0,IFERROR(_xlfn.XLOOKUP(Contrato[[#This Row],[DEPENDENCIA ]],[1]!PERSONAL_ACTIVO_2024[[#All],[Dependencia]],[1]!PERSONAL_ACTIVO_2024[[#All],[Mail ]],0,0),0))</f>
        <v>fcardona@indeportesantioquia.gov.co</v>
      </c>
    </row>
    <row r="528" spans="1:43" s="54" customFormat="1" ht="34.5" customHeight="1" x14ac:dyDescent="0.25">
      <c r="A528" s="27" t="s">
        <v>1496</v>
      </c>
      <c r="B528" s="26">
        <v>414</v>
      </c>
      <c r="C528" s="28" t="s">
        <v>1491</v>
      </c>
      <c r="D528" s="81" t="s">
        <v>123</v>
      </c>
      <c r="E528" s="105" t="s">
        <v>111</v>
      </c>
      <c r="F528" s="81" t="s">
        <v>133</v>
      </c>
      <c r="G528" s="283" t="s">
        <v>1372</v>
      </c>
      <c r="H528" s="93">
        <v>890980040</v>
      </c>
      <c r="I528" s="297" t="s">
        <v>48</v>
      </c>
      <c r="J528" s="95">
        <v>79950000</v>
      </c>
      <c r="K528" s="69" t="s">
        <v>48</v>
      </c>
      <c r="L528" s="96" t="s">
        <v>58</v>
      </c>
      <c r="M528" s="97" t="s">
        <v>1497</v>
      </c>
      <c r="N528" s="299">
        <v>15511283</v>
      </c>
      <c r="O528" s="97" t="s">
        <v>160</v>
      </c>
      <c r="P528" s="99" cm="1">
        <f t="array" ref="P528">_xlfn.XLOOKUP(Contrato[[#This Row],[SUPERVISOR SUPLENTE ]],[1]!PERSONAL_ACTIVO_2024[[#All],[Nombre completo]],[1]!PERSONAL_ACTIVO_2024[[#All],[Documento identidad]],"",0)</f>
        <v>43972678</v>
      </c>
      <c r="Q528" s="100">
        <v>610</v>
      </c>
      <c r="R528" s="42" t="str" cm="1">
        <f t="array" ref="R528">_xlfn.XLOOKUP(Contrato[[#This Row],[CDP]],[1]!DISPONIBILIDADES_2024[[#All],[consecutivo]],[1]!DISPONIBILIDADES_2024[[#All],[fecha_aprobacion]],"",0)</f>
        <v>26/06/2024 13:49</v>
      </c>
      <c r="S528" s="43">
        <f>SUMIF([1]!DISPONIBILIDADES_2024[[#All],[consecutivo]],Contrato[[#This Row],[CDP]],[1]!DISPONIBILIDADES_2024[[#All],[valor_total_rubro]])</f>
        <v>0</v>
      </c>
      <c r="T528" s="44" cm="1">
        <f t="array" ref="T528">_xlfn.XLOOKUP(Contrato[[#This Row],[CONTRATO]]&amp;Contrato[[#This Row],[CDP]],[1]!Corr_Contr_CDP[[#All],[CONTRATO-CDP]],[1]!Corr_Contr_CDP[[#All],[CRP]],_xlfn.XLOOKUP(Contrato[[#This Row],[CDP]],[1]!COMPROMISOS_2024[[#All],[disponibilidad]],[1]!COMPROMISOS_2024[[#All],[consecutivo]],"",0),0)</f>
        <v>7044</v>
      </c>
      <c r="U528" s="45" t="str" cm="1">
        <f t="array" ref="U528">+_xlfn.XLOOKUP(Contrato[[#This Row],[RCP]],[1]!COMPROMISOS_2024[[#All],[consecutivo]],[1]!COMPROMISOS_2024[[#All],[fecha_aprobacion]],"",0)</f>
        <v>9/07/2024 16:52</v>
      </c>
      <c r="V528" s="46">
        <f>SUMIF([1]!COMPROMISOS_2024[[#All],[consecutivo]],Contrato[[#This Row],[RCP]],[1]!COMPROMISOS_2024[[#All],[valor_total]])</f>
        <v>79950000</v>
      </c>
      <c r="W528" s="47">
        <v>45482</v>
      </c>
      <c r="X528" s="47">
        <v>45485</v>
      </c>
      <c r="Y528" s="48">
        <v>45485</v>
      </c>
      <c r="Z528" s="49">
        <v>45577</v>
      </c>
      <c r="AA528" s="123" t="s">
        <v>1498</v>
      </c>
      <c r="AB528" s="91" t="s">
        <v>148</v>
      </c>
      <c r="AC528" s="91"/>
      <c r="AD528" s="221">
        <v>202000004623</v>
      </c>
      <c r="AE528" s="54" t="s">
        <v>75</v>
      </c>
      <c r="AF528" s="55" t="str">
        <f>TEXT(LEFT(Contrato[[#This Row],[CONTRATO]],3),"0")</f>
        <v>414</v>
      </c>
      <c r="AG528" s="55" t="str">
        <f>IF(LEN(Contrato[[#This Row],[Contrato2]])=3,Contrato[[#This Row],[Contrato2]],TEXT(Contrato[[#This Row],[Contrato2]],"000"))</f>
        <v>414</v>
      </c>
      <c r="AH528" s="56">
        <f ca="1">IFERROR(_xlfn.DAYS(Contrato[[#This Row],[Fecha Proyectada liquidación]],TODAY())/30,"")</f>
        <v>-0.53333333333333333</v>
      </c>
      <c r="AI528" s="57">
        <f>+Contrato[[#This Row],[FECHA TERMINACIÓN ]]+120</f>
        <v>45697</v>
      </c>
      <c r="AK528" s="59" t="str">
        <f ca="1">IF(Contrato[[#This Row],[FECHA TERMINACIÓN ]]&lt;TODAY(), "Terminado",IF(ISNUMBER(Contrato[[#This Row],[Fecha Real de liquiidación ]]),"Liquidado",IF(Contrato[[#This Row],[FECHA TERMINACIÓN ]]&gt;=TODAY(),"En ejecución","")))</f>
        <v>Terminado</v>
      </c>
      <c r="AL528" s="60">
        <f>SUMIF([1]!COMPROMISOS_2024[[#All],[consecutivo]],Contrato[[#This Row],[RCP]],[1]!COMPROMISOS_2024[[#All],[Total pagado]])</f>
        <v>79950000</v>
      </c>
      <c r="AM528" s="61">
        <f>IFERROR(Contrato[[#This Row],[Pagos]]/Contrato[[#This Row],[VALOR CONTRATO]],0)</f>
        <v>1</v>
      </c>
      <c r="AN528" s="104">
        <f>+Contrato[[#This Row],[VALOR CONTRATO]]-Contrato[[#This Row],[Pagos]]</f>
        <v>0</v>
      </c>
      <c r="AO528" s="54" t="str" cm="1">
        <f t="array" ref="AO528">_xlfn.XLOOKUP(Contrato[[#This Row],[DOCUMENTO ]],[1]!PERSONAL_ACTIVO_2024[[#All],[Documento identidad]],[1]!PERSONAL_ACTIVO_2024[[#All],[Mail ]],0,0)</f>
        <v>igrajales@indeportesantioquia.gov.co</v>
      </c>
      <c r="AP528" s="54" t="str" cm="1">
        <f t="array" ref="AP528">_xlfn.XLOOKUP(Contrato[[#This Row],[DOCUMENTO]],[1]!PERSONAL_ACTIVO_2024[[#All],[Documento identidad]],[1]!PERSONAL_ACTIVO_2024[[#All],[Mail ]],0,0)</f>
        <v>lcano@indeportesantioquia.gov.co</v>
      </c>
      <c r="AQ528" s="54" cm="1">
        <f t="array" ref="AQ528">IF(ISBLANK(Contrato[[#This Row],[DEPENDENCIA ]]),0,IFERROR(_xlfn.XLOOKUP(Contrato[[#This Row],[DEPENDENCIA ]],[1]!PERSONAL_ACTIVO_2024[[#All],[Dependencia]],[1]!PERSONAL_ACTIVO_2024[[#All],[Mail ]],0,0),0))</f>
        <v>0</v>
      </c>
    </row>
    <row r="529" spans="1:43" s="54" customFormat="1" ht="34.5" customHeight="1" x14ac:dyDescent="0.25">
      <c r="A529" s="27">
        <v>788</v>
      </c>
      <c r="B529" s="26">
        <v>415</v>
      </c>
      <c r="C529" s="28" t="s">
        <v>1499</v>
      </c>
      <c r="D529" s="81" t="s">
        <v>132</v>
      </c>
      <c r="E529" s="105" t="s">
        <v>111</v>
      </c>
      <c r="F529" s="81" t="s">
        <v>112</v>
      </c>
      <c r="G529" s="92" t="s">
        <v>1500</v>
      </c>
      <c r="H529" s="93">
        <v>890910913</v>
      </c>
      <c r="I529" s="117" t="s">
        <v>119</v>
      </c>
      <c r="J529" s="95">
        <v>619531776</v>
      </c>
      <c r="K529" s="69" t="s">
        <v>1501</v>
      </c>
      <c r="L529" s="96" t="s">
        <v>121</v>
      </c>
      <c r="M529" s="97" t="s">
        <v>174</v>
      </c>
      <c r="N529" s="98" cm="1">
        <f t="array" ref="N529">_xlfn.XLOOKUP(Contrato[[#This Row],[SUPERVISOR TITULAR]],[1]!PERSONAL_ACTIVO_2024[[#All],[Nombre completo]],[1]!PERSONAL_ACTIVO_2024[[#All],[Documento identidad]],"",0)</f>
        <v>1035231869</v>
      </c>
      <c r="O529" s="97" t="s">
        <v>1366</v>
      </c>
      <c r="P529" s="99" cm="1">
        <f t="array" ref="P529">_xlfn.XLOOKUP(Contrato[[#This Row],[SUPERVISOR SUPLENTE ]],[1]!PERSONAL_ACTIVO_2024[[#All],[Nombre completo]],[1]!PERSONAL_ACTIVO_2024[[#All],[Documento identidad]],"",0)</f>
        <v>71612522</v>
      </c>
      <c r="Q529" s="100">
        <v>566</v>
      </c>
      <c r="R529" s="42" t="str" cm="1">
        <f t="array" ref="R529">_xlfn.XLOOKUP(Contrato[[#This Row],[CDP]],[1]!DISPONIBILIDADES_2024[[#All],[consecutivo]],[1]!DISPONIBILIDADES_2024[[#All],[fecha_aprobacion]],"",0)</f>
        <v>14/06/2024 15:49</v>
      </c>
      <c r="S529" s="43">
        <f>SUMIF([1]!DISPONIBILIDADES_2024[[#All],[consecutivo]],Contrato[[#This Row],[CDP]],[1]!DISPONIBILIDADES_2024[[#All],[valor_total_rubro]])</f>
        <v>0</v>
      </c>
      <c r="T529" s="44" cm="1">
        <f t="array" ref="T529">_xlfn.XLOOKUP(Contrato[[#This Row],[CONTRATO]]&amp;Contrato[[#This Row],[CDP]],[1]!Corr_Contr_CDP[[#All],[CONTRATO-CDP]],[1]!Corr_Contr_CDP[[#All],[CRP]],_xlfn.XLOOKUP(Contrato[[#This Row],[CDP]],[1]!COMPROMISOS_2024[[#All],[disponibilidad]],[1]!COMPROMISOS_2024[[#All],[consecutivo]],"",0),0)</f>
        <v>7065</v>
      </c>
      <c r="U529" s="45" t="str" cm="1">
        <f t="array" ref="U529">+_xlfn.XLOOKUP(Contrato[[#This Row],[RCP]],[1]!COMPROMISOS_2024[[#All],[consecutivo]],[1]!COMPROMISOS_2024[[#All],[fecha_aprobacion]],"",0)</f>
        <v>12/07/2024 17:52</v>
      </c>
      <c r="V529" s="46">
        <f>SUMIF([1]!COMPROMISOS_2024[[#All],[consecutivo]],Contrato[[#This Row],[RCP]],[1]!COMPROMISOS_2024[[#All],[valor_total]])</f>
        <v>401511776</v>
      </c>
      <c r="W529" s="47">
        <v>45485</v>
      </c>
      <c r="X529" s="47">
        <v>45488</v>
      </c>
      <c r="Y529" s="48">
        <v>45488</v>
      </c>
      <c r="Z529" s="49">
        <v>45565</v>
      </c>
      <c r="AA529" s="123" t="s">
        <v>1502</v>
      </c>
      <c r="AB529" s="91" t="s">
        <v>68</v>
      </c>
      <c r="AC529" s="91"/>
      <c r="AD529" s="221">
        <v>202000004624</v>
      </c>
      <c r="AE529" s="54" t="s">
        <v>75</v>
      </c>
      <c r="AF529" s="55" t="str">
        <f>TEXT(LEFT(Contrato[[#This Row],[CONTRATO]],3),"0")</f>
        <v>415</v>
      </c>
      <c r="AG529" s="55" t="str">
        <f>IF(LEN(Contrato[[#This Row],[Contrato2]])=3,Contrato[[#This Row],[Contrato2]],TEXT(Contrato[[#This Row],[Contrato2]],"000"))</f>
        <v>415</v>
      </c>
      <c r="AH529" s="56">
        <f ca="1">IFERROR(_xlfn.DAYS(Contrato[[#This Row],[Fecha Proyectada liquidación]],TODAY())/30,"")</f>
        <v>-0.93333333333333335</v>
      </c>
      <c r="AI529" s="57">
        <f>+Contrato[[#This Row],[FECHA TERMINACIÓN ]]+120</f>
        <v>45685</v>
      </c>
      <c r="AK529" s="59" t="str">
        <f ca="1">IF(Contrato[[#This Row],[FECHA TERMINACIÓN ]]&lt;TODAY(), "Terminado",IF(ISNUMBER(Contrato[[#This Row],[Fecha Real de liquiidación ]]),"Liquidado",IF(Contrato[[#This Row],[FECHA TERMINACIÓN ]]&gt;=TODAY(),"En ejecución","")))</f>
        <v>Terminado</v>
      </c>
      <c r="AL529" s="60">
        <f>SUMIF([1]!COMPROMISOS_2024[[#All],[consecutivo]],Contrato[[#This Row],[RCP]],[1]!COMPROMISOS_2024[[#All],[Total pagado]])</f>
        <v>401511776</v>
      </c>
      <c r="AM529" s="61">
        <f>IFERROR(Contrato[[#This Row],[Pagos]]/Contrato[[#This Row],[VALOR CONTRATO]],0)</f>
        <v>0.64808907557955509</v>
      </c>
      <c r="AN529" s="104">
        <f>+Contrato[[#This Row],[VALOR CONTRATO]]-Contrato[[#This Row],[Pagos]]</f>
        <v>218020000</v>
      </c>
      <c r="AO529" s="54" t="str" cm="1">
        <f t="array" ref="AO529">_xlfn.XLOOKUP(Contrato[[#This Row],[DOCUMENTO ]],[1]!PERSONAL_ACTIVO_2024[[#All],[Documento identidad]],[1]!PERSONAL_ACTIVO_2024[[#All],[Mail ]],0,0)</f>
        <v>yondago24@hotmail.com</v>
      </c>
      <c r="AP529" s="54" t="str" cm="1">
        <f t="array" ref="AP529">_xlfn.XLOOKUP(Contrato[[#This Row],[DOCUMENTO]],[1]!PERSONAL_ACTIVO_2024[[#All],[Documento identidad]],[1]!PERSONAL_ACTIVO_2024[[#All],[Mail ]],0,0)</f>
        <v>sibarra@indeportesantioquia.gov.co</v>
      </c>
      <c r="AQ529" s="54" t="str" cm="1">
        <f t="array" ref="AQ529">IF(ISBLANK(Contrato[[#This Row],[DEPENDENCIA ]]),0,IFERROR(_xlfn.XLOOKUP(Contrato[[#This Row],[DEPENDENCIA ]],[1]!PERSONAL_ACTIVO_2024[[#All],[Dependencia]],[1]!PERSONAL_ACTIVO_2024[[#All],[Mail ]],0,0),0))</f>
        <v>fcardona@indeportesantioquia.gov.co</v>
      </c>
    </row>
    <row r="530" spans="1:43" s="54" customFormat="1" ht="34.5" customHeight="1" x14ac:dyDescent="0.25">
      <c r="A530" s="27">
        <v>783</v>
      </c>
      <c r="B530" s="26">
        <v>416</v>
      </c>
      <c r="C530" s="28" t="s">
        <v>1503</v>
      </c>
      <c r="D530" s="81" t="s">
        <v>123</v>
      </c>
      <c r="E530" s="105" t="s">
        <v>111</v>
      </c>
      <c r="F530" s="81" t="s">
        <v>142</v>
      </c>
      <c r="G530" s="92" t="s">
        <v>1504</v>
      </c>
      <c r="H530" s="93">
        <v>1035920530</v>
      </c>
      <c r="I530" s="94">
        <v>6879081</v>
      </c>
      <c r="J530" s="95">
        <v>40357275</v>
      </c>
      <c r="K530" s="69" t="s">
        <v>48</v>
      </c>
      <c r="L530" s="96" t="s">
        <v>121</v>
      </c>
      <c r="M530" s="97" t="s">
        <v>218</v>
      </c>
      <c r="N530" s="98" cm="1">
        <f t="array" ref="N530">_xlfn.XLOOKUP(Contrato[[#This Row],[SUPERVISOR TITULAR]],[1]!PERSONAL_ACTIVO_2024[[#All],[Nombre completo]],[1]!PERSONAL_ACTIVO_2024[[#All],[Documento identidad]],"",0)</f>
        <v>98556206</v>
      </c>
      <c r="O530" s="97" t="s">
        <v>222</v>
      </c>
      <c r="P530" s="99" cm="1">
        <f t="array" ref="P530">_xlfn.XLOOKUP(Contrato[[#This Row],[SUPERVISOR SUPLENTE ]],[1]!PERSONAL_ACTIVO_2024[[#All],[Nombre completo]],[1]!PERSONAL_ACTIVO_2024[[#All],[Documento identidad]],"",0)</f>
        <v>10267189</v>
      </c>
      <c r="Q530" s="100">
        <v>563</v>
      </c>
      <c r="R530" s="42" t="str" cm="1">
        <f t="array" ref="R530">_xlfn.XLOOKUP(Contrato[[#This Row],[CDP]],[1]!DISPONIBILIDADES_2024[[#All],[consecutivo]],[1]!DISPONIBILIDADES_2024[[#All],[fecha_aprobacion]],"",0)</f>
        <v>13/06/2024 17:09</v>
      </c>
      <c r="S530" s="43">
        <f>SUMIF([1]!DISPONIBILIDADES_2024[[#All],[consecutivo]],Contrato[[#This Row],[CDP]],[1]!DISPONIBILIDADES_2024[[#All],[valor_total_rubro]])</f>
        <v>0</v>
      </c>
      <c r="T530" s="44" cm="1">
        <f t="array" ref="T530">_xlfn.XLOOKUP(Contrato[[#This Row],[CONTRATO]]&amp;Contrato[[#This Row],[CDP]],[1]!Corr_Contr_CDP[[#All],[CONTRATO-CDP]],[1]!Corr_Contr_CDP[[#All],[CRP]],_xlfn.XLOOKUP(Contrato[[#This Row],[CDP]],[1]!COMPROMISOS_2024[[#All],[disponibilidad]],[1]!COMPROMISOS_2024[[#All],[consecutivo]],"",0),0)</f>
        <v>6977</v>
      </c>
      <c r="U530" s="45" t="str" cm="1">
        <f t="array" ref="U530">+_xlfn.XLOOKUP(Contrato[[#This Row],[RCP]],[1]!COMPROMISOS_2024[[#All],[consecutivo]],[1]!COMPROMISOS_2024[[#All],[fecha_aprobacion]],"",0)</f>
        <v>9/07/2024 10:11</v>
      </c>
      <c r="V530" s="46">
        <f>SUMIF([1]!COMPROMISOS_2024[[#All],[consecutivo]],Contrato[[#This Row],[RCP]],[1]!COMPROMISOS_2024[[#All],[valor_total]])</f>
        <v>40357275</v>
      </c>
      <c r="W530" s="47">
        <v>45481</v>
      </c>
      <c r="X530" s="47" t="s">
        <v>1505</v>
      </c>
      <c r="Y530" s="48">
        <v>45482</v>
      </c>
      <c r="Z530" s="49">
        <v>45657</v>
      </c>
      <c r="AA530" s="123" t="s">
        <v>1506</v>
      </c>
      <c r="AB530" s="300" t="s">
        <v>1507</v>
      </c>
      <c r="AC530" s="91"/>
      <c r="AD530" s="103">
        <v>202000004630</v>
      </c>
      <c r="AE530" s="54" t="s">
        <v>75</v>
      </c>
      <c r="AF530" s="55" t="str">
        <f>TEXT(LEFT(Contrato[[#This Row],[CONTRATO]],3),"0")</f>
        <v>416</v>
      </c>
      <c r="AG530" s="55" t="str">
        <f>IF(LEN(Contrato[[#This Row],[Contrato2]])=3,Contrato[[#This Row],[Contrato2]],TEXT(Contrato[[#This Row],[Contrato2]],"000"))</f>
        <v>416</v>
      </c>
      <c r="AH530" s="56">
        <f ca="1">IFERROR(_xlfn.DAYS(Contrato[[#This Row],[Fecha Proyectada liquidación]],TODAY())/30,"")</f>
        <v>2.1333333333333333</v>
      </c>
      <c r="AI530" s="57">
        <f>+Contrato[[#This Row],[FECHA TERMINACIÓN ]]+120</f>
        <v>45777</v>
      </c>
      <c r="AK530" s="59" t="str">
        <f ca="1">IF(Contrato[[#This Row],[FECHA TERMINACIÓN ]]&lt;TODAY(), "Terminado",IF(ISNUMBER(Contrato[[#This Row],[Fecha Real de liquiidación ]]),"Liquidado",IF(Contrato[[#This Row],[FECHA TERMINACIÓN ]]&gt;=TODAY(),"En ejecución","")))</f>
        <v>Terminado</v>
      </c>
      <c r="AL530" s="60">
        <f>SUMIF([1]!COMPROMISOS_2024[[#All],[consecutivo]],Contrato[[#This Row],[RCP]],[1]!COMPROMISOS_2024[[#All],[Total pagado]])</f>
        <v>39440064</v>
      </c>
      <c r="AM530" s="61">
        <f>IFERROR(Contrato[[#This Row],[Pagos]]/Contrato[[#This Row],[VALOR CONTRATO]],0)</f>
        <v>0.9772727222043609</v>
      </c>
      <c r="AN530" s="104">
        <f>+Contrato[[#This Row],[VALOR CONTRATO]]-Contrato[[#This Row],[Pagos]]</f>
        <v>917211</v>
      </c>
      <c r="AO530" s="54" t="str" cm="1">
        <f t="array" ref="AO530">_xlfn.XLOOKUP(Contrato[[#This Row],[DOCUMENTO ]],[1]!PERSONAL_ACTIVO_2024[[#All],[Documento identidad]],[1]!PERSONAL_ACTIVO_2024[[#All],[Mail ]],0,0)</f>
        <v>ahiguitae@indeportesantioquia.gov.co</v>
      </c>
      <c r="AP530" s="54" t="str" cm="1">
        <f t="array" ref="AP530">_xlfn.XLOOKUP(Contrato[[#This Row],[DOCUMENTO]],[1]!PERSONAL_ACTIVO_2024[[#All],[Documento identidad]],[1]!PERSONAL_ACTIVO_2024[[#All],[Mail ]],0,0)</f>
        <v>hveleza@indeportesantioquia.gov.co</v>
      </c>
      <c r="AQ530" s="54" cm="1">
        <f t="array" ref="AQ530">IF(ISBLANK(Contrato[[#This Row],[DEPENDENCIA ]]),0,IFERROR(_xlfn.XLOOKUP(Contrato[[#This Row],[DEPENDENCIA ]],[1]!PERSONAL_ACTIVO_2024[[#All],[Dependencia]],[1]!PERSONAL_ACTIVO_2024[[#All],[Mail ]],0,0),0))</f>
        <v>0</v>
      </c>
    </row>
    <row r="531" spans="1:43" s="54" customFormat="1" ht="34.5" customHeight="1" x14ac:dyDescent="0.25">
      <c r="A531" s="27">
        <v>781</v>
      </c>
      <c r="B531" s="26">
        <v>417</v>
      </c>
      <c r="C531" s="28" t="s">
        <v>1508</v>
      </c>
      <c r="D531" s="81" t="s">
        <v>123</v>
      </c>
      <c r="E531" s="105" t="s">
        <v>111</v>
      </c>
      <c r="F531" s="81" t="s">
        <v>142</v>
      </c>
      <c r="G531" s="92" t="s">
        <v>1509</v>
      </c>
      <c r="H531" s="93">
        <v>1001539130</v>
      </c>
      <c r="I531" s="94">
        <v>6879081</v>
      </c>
      <c r="J531" s="95">
        <v>44714027</v>
      </c>
      <c r="K531" s="69" t="s">
        <v>1510</v>
      </c>
      <c r="L531" s="96" t="s">
        <v>121</v>
      </c>
      <c r="M531" s="97" t="s">
        <v>306</v>
      </c>
      <c r="N531" s="98" cm="1">
        <f t="array" ref="N531">_xlfn.XLOOKUP(Contrato[[#This Row],[SUPERVISOR TITULAR]],[1]!PERSONAL_ACTIVO_2024[[#All],[Nombre completo]],[1]!PERSONAL_ACTIVO_2024[[#All],[Documento identidad]],"",0)</f>
        <v>75075150</v>
      </c>
      <c r="O531" s="97" t="s">
        <v>125</v>
      </c>
      <c r="P531" s="99" t="str" cm="1">
        <f t="array" ref="P531">_xlfn.XLOOKUP(Contrato[[#This Row],[SUPERVISOR SUPLENTE ]],[1]!PERSONAL_ACTIVO_2024[[#All],[Nombre completo]],[1]!PERSONAL_ACTIVO_2024[[#All],[Documento identidad]],"",0)</f>
        <v/>
      </c>
      <c r="Q531" s="100">
        <v>611</v>
      </c>
      <c r="R531" s="42" t="str" cm="1">
        <f t="array" ref="R531">_xlfn.XLOOKUP(Contrato[[#This Row],[CDP]],[1]!DISPONIBILIDADES_2024[[#All],[consecutivo]],[1]!DISPONIBILIDADES_2024[[#All],[fecha_aprobacion]],"",0)</f>
        <v>26/06/2024 13:51</v>
      </c>
      <c r="S531" s="43">
        <f>SUMIF([1]!DISPONIBILIDADES_2024[[#All],[consecutivo]],Contrato[[#This Row],[CDP]],[1]!DISPONIBILIDADES_2024[[#All],[valor_total_rubro]])</f>
        <v>0</v>
      </c>
      <c r="T531" s="44" cm="1">
        <f t="array" ref="T531">_xlfn.XLOOKUP(Contrato[[#This Row],[CONTRATO]]&amp;Contrato[[#This Row],[CDP]],[1]!Corr_Contr_CDP[[#All],[CONTRATO-CDP]],[1]!Corr_Contr_CDP[[#All],[CRP]],_xlfn.XLOOKUP(Contrato[[#This Row],[CDP]],[1]!COMPROMISOS_2024[[#All],[disponibilidad]],[1]!COMPROMISOS_2024[[#All],[consecutivo]],"",0),0)</f>
        <v>7049</v>
      </c>
      <c r="U531" s="45" t="str" cm="1">
        <f t="array" ref="U531">+_xlfn.XLOOKUP(Contrato[[#This Row],[RCP]],[1]!COMPROMISOS_2024[[#All],[consecutivo]],[1]!COMPROMISOS_2024[[#All],[fecha_aprobacion]],"",0)</f>
        <v>11/07/2024 9:27</v>
      </c>
      <c r="V531" s="46">
        <f>SUMIF([1]!COMPROMISOS_2024[[#All],[consecutivo]],Contrato[[#This Row],[RCP]],[1]!COMPROMISOS_2024[[#All],[valor_total]])</f>
        <v>44714027</v>
      </c>
      <c r="W531" s="47">
        <v>45482</v>
      </c>
      <c r="X531" s="47" t="s">
        <v>1505</v>
      </c>
      <c r="Y531" s="48">
        <v>45484</v>
      </c>
      <c r="Z531" s="49">
        <v>45657</v>
      </c>
      <c r="AA531" s="123" t="s">
        <v>1511</v>
      </c>
      <c r="AB531" s="91" t="s">
        <v>1512</v>
      </c>
      <c r="AC531" s="91"/>
      <c r="AD531" s="103">
        <v>202000004631</v>
      </c>
      <c r="AE531" s="54" t="s">
        <v>75</v>
      </c>
      <c r="AF531" s="55" t="str">
        <f>TEXT(LEFT(Contrato[[#This Row],[CONTRATO]],3),"0")</f>
        <v>417</v>
      </c>
      <c r="AG531" s="55" t="str">
        <f>IF(LEN(Contrato[[#This Row],[Contrato2]])=3,Contrato[[#This Row],[Contrato2]],TEXT(Contrato[[#This Row],[Contrato2]],"000"))</f>
        <v>417</v>
      </c>
      <c r="AH531" s="56">
        <f ca="1">IFERROR(_xlfn.DAYS(Contrato[[#This Row],[Fecha Proyectada liquidación]],TODAY())/30,"")</f>
        <v>2.1333333333333333</v>
      </c>
      <c r="AI531" s="57">
        <f>+Contrato[[#This Row],[FECHA TERMINACIÓN ]]+120</f>
        <v>45777</v>
      </c>
      <c r="AK531" s="59" t="str">
        <f ca="1">IF(Contrato[[#This Row],[FECHA TERMINACIÓN ]]&lt;TODAY(), "Terminado",IF(ISNUMBER(Contrato[[#This Row],[Fecha Real de liquiidación ]]),"Liquidado",IF(Contrato[[#This Row],[FECHA TERMINACIÓN ]]&gt;=TODAY(),"En ejecución","")))</f>
        <v>Terminado</v>
      </c>
      <c r="AL531" s="60">
        <f>SUMIF([1]!COMPROMISOS_2024[[#All],[consecutivo]],Contrato[[#This Row],[RCP]],[1]!COMPROMISOS_2024[[#All],[Total pagado]])</f>
        <v>38981459</v>
      </c>
      <c r="AM531" s="61">
        <f>IFERROR(Contrato[[#This Row],[Pagos]]/Contrato[[#This Row],[VALOR CONTRATO]],0)</f>
        <v>0.8717948620463104</v>
      </c>
      <c r="AN531" s="104">
        <f>+Contrato[[#This Row],[VALOR CONTRATO]]-Contrato[[#This Row],[Pagos]]</f>
        <v>5732568</v>
      </c>
      <c r="AO531" s="54" t="str" cm="1">
        <f t="array" ref="AO531">_xlfn.XLOOKUP(Contrato[[#This Row],[DOCUMENTO ]],[1]!PERSONAL_ACTIVO_2024[[#All],[Documento identidad]],[1]!PERSONAL_ACTIVO_2024[[#All],[Mail ]],0,0)</f>
        <v>anavarro@indeportesantioquia.gov.co</v>
      </c>
      <c r="AP531" s="54" cm="1">
        <f t="array" ref="AP531">_xlfn.XLOOKUP(Contrato[[#This Row],[DOCUMENTO]],[1]!PERSONAL_ACTIVO_2024[[#All],[Documento identidad]],[1]!PERSONAL_ACTIVO_2024[[#All],[Mail ]],0,0)</f>
        <v>0</v>
      </c>
      <c r="AQ531" s="54" cm="1">
        <f t="array" ref="AQ531">IF(ISBLANK(Contrato[[#This Row],[DEPENDENCIA ]]),0,IFERROR(_xlfn.XLOOKUP(Contrato[[#This Row],[DEPENDENCIA ]],[1]!PERSONAL_ACTIVO_2024[[#All],[Dependencia]],[1]!PERSONAL_ACTIVO_2024[[#All],[Mail ]],0,0),0))</f>
        <v>0</v>
      </c>
    </row>
    <row r="532" spans="1:43" s="54" customFormat="1" ht="34.5" customHeight="1" x14ac:dyDescent="0.25">
      <c r="A532" s="27">
        <v>807</v>
      </c>
      <c r="B532" s="26">
        <v>418</v>
      </c>
      <c r="C532" s="28" t="s">
        <v>1513</v>
      </c>
      <c r="D532" s="81" t="s">
        <v>123</v>
      </c>
      <c r="E532" s="105" t="s">
        <v>111</v>
      </c>
      <c r="F532" s="81" t="s">
        <v>142</v>
      </c>
      <c r="G532" s="92" t="s">
        <v>1514</v>
      </c>
      <c r="H532" s="301" t="s">
        <v>1515</v>
      </c>
      <c r="I532" s="94" t="s">
        <v>1516</v>
      </c>
      <c r="J532" s="95">
        <v>26180992</v>
      </c>
      <c r="K532" s="69" t="s">
        <v>48</v>
      </c>
      <c r="L532" s="96" t="s">
        <v>121</v>
      </c>
      <c r="M532" s="97" t="s">
        <v>306</v>
      </c>
      <c r="N532" s="98" cm="1">
        <f t="array" ref="N532">_xlfn.XLOOKUP(Contrato[[#This Row],[SUPERVISOR TITULAR]],[1]!PERSONAL_ACTIVO_2024[[#All],[Nombre completo]],[1]!PERSONAL_ACTIVO_2024[[#All],[Documento identidad]],"",0)</f>
        <v>75075150</v>
      </c>
      <c r="O532" s="97" t="s">
        <v>125</v>
      </c>
      <c r="P532" s="99" t="str" cm="1">
        <f t="array" ref="P532">_xlfn.XLOOKUP(Contrato[[#This Row],[SUPERVISOR SUPLENTE ]],[1]!PERSONAL_ACTIVO_2024[[#All],[Nombre completo]],[1]!PERSONAL_ACTIVO_2024[[#All],[Documento identidad]],"",0)</f>
        <v/>
      </c>
      <c r="Q532" s="100">
        <v>603</v>
      </c>
      <c r="R532" s="42" t="str" cm="1">
        <f t="array" ref="R532">_xlfn.XLOOKUP(Contrato[[#This Row],[CDP]],[1]!DISPONIBILIDADES_2024[[#All],[consecutivo]],[1]!DISPONIBILIDADES_2024[[#All],[fecha_aprobacion]],"",0)</f>
        <v>25/06/2024 17:08</v>
      </c>
      <c r="S532" s="43">
        <f>SUMIF([1]!DISPONIBILIDADES_2024[[#All],[consecutivo]],Contrato[[#This Row],[CDP]],[1]!DISPONIBILIDADES_2024[[#All],[valor_total_rubro]])</f>
        <v>0</v>
      </c>
      <c r="T532" s="44" cm="1">
        <f t="array" ref="T532">_xlfn.XLOOKUP(Contrato[[#This Row],[CONTRATO]]&amp;Contrato[[#This Row],[CDP]],[1]!Corr_Contr_CDP[[#All],[CONTRATO-CDP]],[1]!Corr_Contr_CDP[[#All],[CRP]],_xlfn.XLOOKUP(Contrato[[#This Row],[CDP]],[1]!COMPROMISOS_2024[[#All],[disponibilidad]],[1]!COMPROMISOS_2024[[#All],[consecutivo]],"",0),0)</f>
        <v>7055</v>
      </c>
      <c r="U532" s="45" t="str" cm="1">
        <f t="array" ref="U532">+_xlfn.XLOOKUP(Contrato[[#This Row],[RCP]],[1]!COMPROMISOS_2024[[#All],[consecutivo]],[1]!COMPROMISOS_2024[[#All],[fecha_aprobacion]],"",0)</f>
        <v>11/07/2024 10:27</v>
      </c>
      <c r="V532" s="46">
        <f>SUMIF([1]!COMPROMISOS_2024[[#All],[consecutivo]],Contrato[[#This Row],[RCP]],[1]!COMPROMISOS_2024[[#All],[valor_total]])</f>
        <v>26180992</v>
      </c>
      <c r="W532" s="47">
        <v>45482</v>
      </c>
      <c r="X532" s="47" t="s">
        <v>1505</v>
      </c>
      <c r="Y532" s="48">
        <v>45484</v>
      </c>
      <c r="Z532" s="49">
        <v>45643</v>
      </c>
      <c r="AA532" s="123" t="s">
        <v>1517</v>
      </c>
      <c r="AB532" s="91" t="s">
        <v>1518</v>
      </c>
      <c r="AC532" s="91"/>
      <c r="AD532" s="103">
        <v>202000004632</v>
      </c>
      <c r="AE532" s="54" t="s">
        <v>75</v>
      </c>
      <c r="AF532" s="55" t="str">
        <f>TEXT(LEFT(Contrato[[#This Row],[CONTRATO]],3),"0")</f>
        <v>418</v>
      </c>
      <c r="AG532" s="55" t="str">
        <f>IF(LEN(Contrato[[#This Row],[Contrato2]])=3,Contrato[[#This Row],[Contrato2]],TEXT(Contrato[[#This Row],[Contrato2]],"000"))</f>
        <v>418</v>
      </c>
      <c r="AH532" s="56">
        <f ca="1">IFERROR(_xlfn.DAYS(Contrato[[#This Row],[Fecha Proyectada liquidación]],TODAY())/30,"")</f>
        <v>1.6666666666666667</v>
      </c>
      <c r="AI532" s="57">
        <f>+Contrato[[#This Row],[FECHA TERMINACIÓN ]]+120</f>
        <v>45763</v>
      </c>
      <c r="AK532" s="59" t="str">
        <f ca="1">IF(Contrato[[#This Row],[FECHA TERMINACIÓN ]]&lt;TODAY(), "Terminado",IF(ISNUMBER(Contrato[[#This Row],[Fecha Real de liquiidación ]]),"Liquidado",IF(Contrato[[#This Row],[FECHA TERMINACIÓN ]]&gt;=TODAY(),"En ejecución","")))</f>
        <v>Terminado</v>
      </c>
      <c r="AL532" s="60">
        <f>SUMIF([1]!COMPROMISOS_2024[[#All],[consecutivo]],Contrato[[#This Row],[RCP]],[1]!COMPROMISOS_2024[[#All],[Total pagado]])</f>
        <v>25690098</v>
      </c>
      <c r="AM532" s="61">
        <f>IFERROR(Contrato[[#This Row],[Pagos]]/Contrato[[#This Row],[VALOR CONTRATO]],0)</f>
        <v>0.98124998472174008</v>
      </c>
      <c r="AN532" s="104">
        <f>+Contrato[[#This Row],[VALOR CONTRATO]]-Contrato[[#This Row],[Pagos]]</f>
        <v>490894</v>
      </c>
      <c r="AO532" s="54" t="str" cm="1">
        <f t="array" ref="AO532">_xlfn.XLOOKUP(Contrato[[#This Row],[DOCUMENTO ]],[1]!PERSONAL_ACTIVO_2024[[#All],[Documento identidad]],[1]!PERSONAL_ACTIVO_2024[[#All],[Mail ]],0,0)</f>
        <v>anavarro@indeportesantioquia.gov.co</v>
      </c>
      <c r="AP532" s="54" cm="1">
        <f t="array" ref="AP532">_xlfn.XLOOKUP(Contrato[[#This Row],[DOCUMENTO]],[1]!PERSONAL_ACTIVO_2024[[#All],[Documento identidad]],[1]!PERSONAL_ACTIVO_2024[[#All],[Mail ]],0,0)</f>
        <v>0</v>
      </c>
      <c r="AQ532" s="54" cm="1">
        <f t="array" ref="AQ532">IF(ISBLANK(Contrato[[#This Row],[DEPENDENCIA ]]),0,IFERROR(_xlfn.XLOOKUP(Contrato[[#This Row],[DEPENDENCIA ]],[1]!PERSONAL_ACTIVO_2024[[#All],[Dependencia]],[1]!PERSONAL_ACTIVO_2024[[#All],[Mail ]],0,0),0))</f>
        <v>0</v>
      </c>
    </row>
    <row r="533" spans="1:43" s="54" customFormat="1" ht="34.5" customHeight="1" x14ac:dyDescent="0.25">
      <c r="A533" s="27">
        <v>808</v>
      </c>
      <c r="B533" s="26">
        <v>419</v>
      </c>
      <c r="C533" s="28" t="s">
        <v>1513</v>
      </c>
      <c r="D533" s="81" t="s">
        <v>123</v>
      </c>
      <c r="E533" s="105" t="s">
        <v>111</v>
      </c>
      <c r="F533" s="81" t="s">
        <v>142</v>
      </c>
      <c r="G533" s="146" t="s">
        <v>1519</v>
      </c>
      <c r="H533" s="93">
        <v>71989906</v>
      </c>
      <c r="I533" s="94" t="s">
        <v>1516</v>
      </c>
      <c r="J533" s="95">
        <v>26180992</v>
      </c>
      <c r="K533" s="69" t="s">
        <v>48</v>
      </c>
      <c r="L533" s="96" t="s">
        <v>121</v>
      </c>
      <c r="M533" s="97" t="s">
        <v>306</v>
      </c>
      <c r="N533" s="98" cm="1">
        <f t="array" ref="N533">_xlfn.XLOOKUP(Contrato[[#This Row],[SUPERVISOR TITULAR]],[1]!PERSONAL_ACTIVO_2024[[#All],[Nombre completo]],[1]!PERSONAL_ACTIVO_2024[[#All],[Documento identidad]],"",0)</f>
        <v>75075150</v>
      </c>
      <c r="O533" s="97" t="s">
        <v>125</v>
      </c>
      <c r="P533" s="99" t="str" cm="1">
        <f t="array" ref="P533">_xlfn.XLOOKUP(Contrato[[#This Row],[SUPERVISOR SUPLENTE ]],[1]!PERSONAL_ACTIVO_2024[[#All],[Nombre completo]],[1]!PERSONAL_ACTIVO_2024[[#All],[Documento identidad]],"",0)</f>
        <v/>
      </c>
      <c r="Q533" s="100">
        <v>601</v>
      </c>
      <c r="R533" s="42" t="str" cm="1">
        <f t="array" ref="R533">_xlfn.XLOOKUP(Contrato[[#This Row],[CDP]],[1]!DISPONIBILIDADES_2024[[#All],[consecutivo]],[1]!DISPONIBILIDADES_2024[[#All],[fecha_aprobacion]],"",0)</f>
        <v>25/06/2024 17:03</v>
      </c>
      <c r="S533" s="43">
        <f>SUMIF([1]!DISPONIBILIDADES_2024[[#All],[consecutivo]],Contrato[[#This Row],[CDP]],[1]!DISPONIBILIDADES_2024[[#All],[valor_total_rubro]])</f>
        <v>0</v>
      </c>
      <c r="T533" s="44" cm="1">
        <f t="array" ref="T533">_xlfn.XLOOKUP(Contrato[[#This Row],[CONTRATO]]&amp;Contrato[[#This Row],[CDP]],[1]!Corr_Contr_CDP[[#All],[CONTRATO-CDP]],[1]!Corr_Contr_CDP[[#All],[CRP]],_xlfn.XLOOKUP(Contrato[[#This Row],[CDP]],[1]!COMPROMISOS_2024[[#All],[disponibilidad]],[1]!COMPROMISOS_2024[[#All],[consecutivo]],"",0),0)</f>
        <v>7059</v>
      </c>
      <c r="U533" s="45" t="str" cm="1">
        <f t="array" ref="U533">+_xlfn.XLOOKUP(Contrato[[#This Row],[RCP]],[1]!COMPROMISOS_2024[[#All],[consecutivo]],[1]!COMPROMISOS_2024[[#All],[fecha_aprobacion]],"",0)</f>
        <v>11/07/2024 11:13</v>
      </c>
      <c r="V533" s="46">
        <f>SUMIF([1]!COMPROMISOS_2024[[#All],[consecutivo]],Contrato[[#This Row],[RCP]],[1]!COMPROMISOS_2024[[#All],[valor_total]])</f>
        <v>26180992</v>
      </c>
      <c r="W533" s="47">
        <v>45482</v>
      </c>
      <c r="X533" s="47" t="s">
        <v>1505</v>
      </c>
      <c r="Y533" s="48">
        <v>45484</v>
      </c>
      <c r="Z533" s="49">
        <v>45643</v>
      </c>
      <c r="AA533" s="123" t="s">
        <v>1517</v>
      </c>
      <c r="AB533" s="91" t="s">
        <v>1518</v>
      </c>
      <c r="AC533" s="91"/>
      <c r="AD533" s="103">
        <v>202000004633</v>
      </c>
      <c r="AE533" s="54" t="s">
        <v>75</v>
      </c>
      <c r="AF533" s="55" t="str">
        <f>TEXT(LEFT(Contrato[[#This Row],[CONTRATO]],3),"0")</f>
        <v>419</v>
      </c>
      <c r="AG533" s="55" t="str">
        <f>IF(LEN(Contrato[[#This Row],[Contrato2]])=3,Contrato[[#This Row],[Contrato2]],TEXT(Contrato[[#This Row],[Contrato2]],"000"))</f>
        <v>419</v>
      </c>
      <c r="AH533" s="56">
        <f ca="1">IFERROR(_xlfn.DAYS(Contrato[[#This Row],[Fecha Proyectada liquidación]],TODAY())/30,"")</f>
        <v>1.6666666666666667</v>
      </c>
      <c r="AI533" s="57">
        <f>+Contrato[[#This Row],[FECHA TERMINACIÓN ]]+120</f>
        <v>45763</v>
      </c>
      <c r="AK533" s="59" t="str">
        <f ca="1">IF(Contrato[[#This Row],[FECHA TERMINACIÓN ]]&lt;TODAY(), "Terminado",IF(ISNUMBER(Contrato[[#This Row],[Fecha Real de liquiidación ]]),"Liquidado",IF(Contrato[[#This Row],[FECHA TERMINACIÓN ]]&gt;=TODAY(),"En ejecución","")))</f>
        <v>Terminado</v>
      </c>
      <c r="AL533" s="60">
        <f>SUMIF([1]!COMPROMISOS_2024[[#All],[consecutivo]],Contrato[[#This Row],[RCP]],[1]!COMPROMISOS_2024[[#All],[Total pagado]])</f>
        <v>25690098</v>
      </c>
      <c r="AM533" s="61">
        <f>IFERROR(Contrato[[#This Row],[Pagos]]/Contrato[[#This Row],[VALOR CONTRATO]],0)</f>
        <v>0.98124998472174008</v>
      </c>
      <c r="AN533" s="104">
        <f>+Contrato[[#This Row],[VALOR CONTRATO]]-Contrato[[#This Row],[Pagos]]</f>
        <v>490894</v>
      </c>
      <c r="AO533" s="54" t="str" cm="1">
        <f t="array" ref="AO533">_xlfn.XLOOKUP(Contrato[[#This Row],[DOCUMENTO ]],[1]!PERSONAL_ACTIVO_2024[[#All],[Documento identidad]],[1]!PERSONAL_ACTIVO_2024[[#All],[Mail ]],0,0)</f>
        <v>anavarro@indeportesantioquia.gov.co</v>
      </c>
      <c r="AP533" s="54" cm="1">
        <f t="array" ref="AP533">_xlfn.XLOOKUP(Contrato[[#This Row],[DOCUMENTO]],[1]!PERSONAL_ACTIVO_2024[[#All],[Documento identidad]],[1]!PERSONAL_ACTIVO_2024[[#All],[Mail ]],0,0)</f>
        <v>0</v>
      </c>
      <c r="AQ533" s="54" cm="1">
        <f t="array" ref="AQ533">IF(ISBLANK(Contrato[[#This Row],[DEPENDENCIA ]]),0,IFERROR(_xlfn.XLOOKUP(Contrato[[#This Row],[DEPENDENCIA ]],[1]!PERSONAL_ACTIVO_2024[[#All],[Dependencia]],[1]!PERSONAL_ACTIVO_2024[[#All],[Mail ]],0,0),0))</f>
        <v>0</v>
      </c>
    </row>
    <row r="534" spans="1:43" s="54" customFormat="1" ht="34.5" customHeight="1" x14ac:dyDescent="0.25">
      <c r="A534" s="27">
        <v>809</v>
      </c>
      <c r="B534" s="26">
        <v>420</v>
      </c>
      <c r="C534" s="28" t="s">
        <v>1513</v>
      </c>
      <c r="D534" s="81" t="s">
        <v>123</v>
      </c>
      <c r="E534" s="105" t="s">
        <v>111</v>
      </c>
      <c r="F534" s="81" t="s">
        <v>142</v>
      </c>
      <c r="G534" s="146" t="s">
        <v>1520</v>
      </c>
      <c r="H534" s="93">
        <v>98761390</v>
      </c>
      <c r="I534" s="94" t="s">
        <v>1516</v>
      </c>
      <c r="J534" s="95">
        <v>26180992</v>
      </c>
      <c r="K534" s="69" t="s">
        <v>48</v>
      </c>
      <c r="L534" s="96" t="s">
        <v>121</v>
      </c>
      <c r="M534" s="97" t="s">
        <v>306</v>
      </c>
      <c r="N534" s="98" cm="1">
        <f t="array" ref="N534">_xlfn.XLOOKUP(Contrato[[#This Row],[SUPERVISOR TITULAR]],[1]!PERSONAL_ACTIVO_2024[[#All],[Nombre completo]],[1]!PERSONAL_ACTIVO_2024[[#All],[Documento identidad]],"",0)</f>
        <v>75075150</v>
      </c>
      <c r="O534" s="97" t="s">
        <v>125</v>
      </c>
      <c r="P534" s="99" t="str" cm="1">
        <f t="array" ref="P534">_xlfn.XLOOKUP(Contrato[[#This Row],[SUPERVISOR SUPLENTE ]],[1]!PERSONAL_ACTIVO_2024[[#All],[Nombre completo]],[1]!PERSONAL_ACTIVO_2024[[#All],[Documento identidad]],"",0)</f>
        <v/>
      </c>
      <c r="Q534" s="100">
        <v>599</v>
      </c>
      <c r="R534" s="42" t="str" cm="1">
        <f t="array" ref="R534">_xlfn.XLOOKUP(Contrato[[#This Row],[CDP]],[1]!DISPONIBILIDADES_2024[[#All],[consecutivo]],[1]!DISPONIBILIDADES_2024[[#All],[fecha_aprobacion]],"",0)</f>
        <v>25/06/2024 17:02</v>
      </c>
      <c r="S534" s="43">
        <f>SUMIF([1]!DISPONIBILIDADES_2024[[#All],[consecutivo]],Contrato[[#This Row],[CDP]],[1]!DISPONIBILIDADES_2024[[#All],[valor_total_rubro]])</f>
        <v>0</v>
      </c>
      <c r="T534" s="44" cm="1">
        <f t="array" ref="T534">_xlfn.XLOOKUP(Contrato[[#This Row],[CONTRATO]]&amp;Contrato[[#This Row],[CDP]],[1]!Corr_Contr_CDP[[#All],[CONTRATO-CDP]],[1]!Corr_Contr_CDP[[#All],[CRP]],_xlfn.XLOOKUP(Contrato[[#This Row],[CDP]],[1]!COMPROMISOS_2024[[#All],[disponibilidad]],[1]!COMPROMISOS_2024[[#All],[consecutivo]],"",0),0)</f>
        <v>7057</v>
      </c>
      <c r="U534" s="45" t="str" cm="1">
        <f t="array" ref="U534">+_xlfn.XLOOKUP(Contrato[[#This Row],[RCP]],[1]!COMPROMISOS_2024[[#All],[consecutivo]],[1]!COMPROMISOS_2024[[#All],[fecha_aprobacion]],"",0)</f>
        <v>11/07/2024 10:56</v>
      </c>
      <c r="V534" s="46">
        <f>SUMIF([1]!COMPROMISOS_2024[[#All],[consecutivo]],Contrato[[#This Row],[RCP]],[1]!COMPROMISOS_2024[[#All],[valor_total]])</f>
        <v>26180992</v>
      </c>
      <c r="W534" s="47">
        <v>45482</v>
      </c>
      <c r="X534" s="47" t="s">
        <v>1505</v>
      </c>
      <c r="Y534" s="48">
        <v>45484</v>
      </c>
      <c r="Z534" s="49">
        <v>45643</v>
      </c>
      <c r="AA534" s="123" t="s">
        <v>1517</v>
      </c>
      <c r="AB534" s="91" t="s">
        <v>1518</v>
      </c>
      <c r="AC534" s="91"/>
      <c r="AD534" s="103">
        <v>202000004635</v>
      </c>
      <c r="AE534" s="54" t="s">
        <v>75</v>
      </c>
      <c r="AF534" s="55" t="str">
        <f>TEXT(LEFT(Contrato[[#This Row],[CONTRATO]],3),"0")</f>
        <v>420</v>
      </c>
      <c r="AG534" s="55" t="str">
        <f>IF(LEN(Contrato[[#This Row],[Contrato2]])=3,Contrato[[#This Row],[Contrato2]],TEXT(Contrato[[#This Row],[Contrato2]],"000"))</f>
        <v>420</v>
      </c>
      <c r="AH534" s="56">
        <f ca="1">IFERROR(_xlfn.DAYS(Contrato[[#This Row],[Fecha Proyectada liquidación]],TODAY())/30,"")</f>
        <v>1.6666666666666667</v>
      </c>
      <c r="AI534" s="57">
        <f>+Contrato[[#This Row],[FECHA TERMINACIÓN ]]+120</f>
        <v>45763</v>
      </c>
      <c r="AK534" s="59" t="str">
        <f ca="1">IF(Contrato[[#This Row],[FECHA TERMINACIÓN ]]&lt;TODAY(), "Terminado",IF(ISNUMBER(Contrato[[#This Row],[Fecha Real de liquiidación ]]),"Liquidado",IF(Contrato[[#This Row],[FECHA TERMINACIÓN ]]&gt;=TODAY(),"En ejecución","")))</f>
        <v>Terminado</v>
      </c>
      <c r="AL534" s="60">
        <f>SUMIF([1]!COMPROMISOS_2024[[#All],[consecutivo]],Contrato[[#This Row],[RCP]],[1]!COMPROMISOS_2024[[#All],[Total pagado]])</f>
        <v>25690098</v>
      </c>
      <c r="AM534" s="61">
        <f>IFERROR(Contrato[[#This Row],[Pagos]]/Contrato[[#This Row],[VALOR CONTRATO]],0)</f>
        <v>0.98124998472174008</v>
      </c>
      <c r="AN534" s="104">
        <f>+Contrato[[#This Row],[VALOR CONTRATO]]-Contrato[[#This Row],[Pagos]]</f>
        <v>490894</v>
      </c>
      <c r="AO534" s="54" t="str" cm="1">
        <f t="array" ref="AO534">_xlfn.XLOOKUP(Contrato[[#This Row],[DOCUMENTO ]],[1]!PERSONAL_ACTIVO_2024[[#All],[Documento identidad]],[1]!PERSONAL_ACTIVO_2024[[#All],[Mail ]],0,0)</f>
        <v>anavarro@indeportesantioquia.gov.co</v>
      </c>
      <c r="AP534" s="54" cm="1">
        <f t="array" ref="AP534">_xlfn.XLOOKUP(Contrato[[#This Row],[DOCUMENTO]],[1]!PERSONAL_ACTIVO_2024[[#All],[Documento identidad]],[1]!PERSONAL_ACTIVO_2024[[#All],[Mail ]],0,0)</f>
        <v>0</v>
      </c>
      <c r="AQ534" s="54" cm="1">
        <f t="array" ref="AQ534">IF(ISBLANK(Contrato[[#This Row],[DEPENDENCIA ]]),0,IFERROR(_xlfn.XLOOKUP(Contrato[[#This Row],[DEPENDENCIA ]],[1]!PERSONAL_ACTIVO_2024[[#All],[Dependencia]],[1]!PERSONAL_ACTIVO_2024[[#All],[Mail ]],0,0),0))</f>
        <v>0</v>
      </c>
    </row>
    <row r="535" spans="1:43" s="54" customFormat="1" ht="34.5" customHeight="1" x14ac:dyDescent="0.25">
      <c r="A535" s="27">
        <v>836</v>
      </c>
      <c r="B535" s="26">
        <v>421</v>
      </c>
      <c r="C535" s="28" t="s">
        <v>1521</v>
      </c>
      <c r="D535" s="81" t="s">
        <v>123</v>
      </c>
      <c r="E535" s="105" t="s">
        <v>111</v>
      </c>
      <c r="F535" s="81" t="s">
        <v>142</v>
      </c>
      <c r="G535" s="92" t="s">
        <v>1522</v>
      </c>
      <c r="H535" s="93">
        <v>1040355894</v>
      </c>
      <c r="I535" s="94" t="s">
        <v>1523</v>
      </c>
      <c r="J535" s="95">
        <v>21079371</v>
      </c>
      <c r="K535" s="69" t="s">
        <v>48</v>
      </c>
      <c r="L535" s="96" t="s">
        <v>121</v>
      </c>
      <c r="M535" s="97" t="s">
        <v>222</v>
      </c>
      <c r="N535" s="98" cm="1">
        <f t="array" ref="N535">_xlfn.XLOOKUP(Contrato[[#This Row],[SUPERVISOR TITULAR]],[1]!PERSONAL_ACTIVO_2024[[#All],[Nombre completo]],[1]!PERSONAL_ACTIVO_2024[[#All],[Documento identidad]],"",0)</f>
        <v>10267189</v>
      </c>
      <c r="O535" s="97" t="s">
        <v>218</v>
      </c>
      <c r="P535" s="99" cm="1">
        <f t="array" ref="P535">_xlfn.XLOOKUP(Contrato[[#This Row],[SUPERVISOR SUPLENTE ]],[1]!PERSONAL_ACTIVO_2024[[#All],[Nombre completo]],[1]!PERSONAL_ACTIVO_2024[[#All],[Documento identidad]],"",0)</f>
        <v>98556206</v>
      </c>
      <c r="Q535" s="100">
        <v>613</v>
      </c>
      <c r="R535" s="42" t="str" cm="1">
        <f t="array" ref="R535">_xlfn.XLOOKUP(Contrato[[#This Row],[CDP]],[1]!DISPONIBILIDADES_2024[[#All],[consecutivo]],[1]!DISPONIBILIDADES_2024[[#All],[fecha_aprobacion]],"",0)</f>
        <v>26/06/2024 13:54</v>
      </c>
      <c r="S535" s="43">
        <f>SUMIF([1]!DISPONIBILIDADES_2024[[#All],[consecutivo]],Contrato[[#This Row],[CDP]],[1]!DISPONIBILIDADES_2024[[#All],[valor_total_rubro]])</f>
        <v>0</v>
      </c>
      <c r="T535" s="44" cm="1">
        <f t="array" ref="T535">_xlfn.XLOOKUP(Contrato[[#This Row],[CONTRATO]]&amp;Contrato[[#This Row],[CDP]],[1]!Corr_Contr_CDP[[#All],[CONTRATO-CDP]],[1]!Corr_Contr_CDP[[#All],[CRP]],_xlfn.XLOOKUP(Contrato[[#This Row],[CDP]],[1]!COMPROMISOS_2024[[#All],[disponibilidad]],[1]!COMPROMISOS_2024[[#All],[consecutivo]],"",0),0)</f>
        <v>7060</v>
      </c>
      <c r="U535" s="45" t="str" cm="1">
        <f t="array" ref="U535">+_xlfn.XLOOKUP(Contrato[[#This Row],[RCP]],[1]!COMPROMISOS_2024[[#All],[consecutivo]],[1]!COMPROMISOS_2024[[#All],[fecha_aprobacion]],"",0)</f>
        <v>11/07/2024 11:29</v>
      </c>
      <c r="V535" s="46">
        <f>SUMIF([1]!COMPROMISOS_2024[[#All],[consecutivo]],Contrato[[#This Row],[RCP]],[1]!COMPROMISOS_2024[[#All],[valor_total]])</f>
        <v>21079371</v>
      </c>
      <c r="W535" s="47">
        <v>45482</v>
      </c>
      <c r="X535" s="47" t="s">
        <v>1505</v>
      </c>
      <c r="Y535" s="48">
        <v>45484</v>
      </c>
      <c r="Z535" s="49">
        <v>45643</v>
      </c>
      <c r="AA535" s="123" t="s">
        <v>1517</v>
      </c>
      <c r="AB535" s="91" t="s">
        <v>1518</v>
      </c>
      <c r="AC535" s="91"/>
      <c r="AD535" s="103">
        <v>202000004636</v>
      </c>
      <c r="AE535" s="54" t="s">
        <v>75</v>
      </c>
      <c r="AF535" s="55" t="str">
        <f>TEXT(LEFT(Contrato[[#This Row],[CONTRATO]],3),"0")</f>
        <v>421</v>
      </c>
      <c r="AG535" s="55" t="str">
        <f>IF(LEN(Contrato[[#This Row],[Contrato2]])=3,Contrato[[#This Row],[Contrato2]],TEXT(Contrato[[#This Row],[Contrato2]],"000"))</f>
        <v>421</v>
      </c>
      <c r="AH535" s="56">
        <f ca="1">IFERROR(_xlfn.DAYS(Contrato[[#This Row],[Fecha Proyectada liquidación]],TODAY())/30,"")</f>
        <v>1.6666666666666667</v>
      </c>
      <c r="AI535" s="57">
        <f>+Contrato[[#This Row],[FECHA TERMINACIÓN ]]+120</f>
        <v>45763</v>
      </c>
      <c r="AK535" s="59" t="str">
        <f ca="1">IF(Contrato[[#This Row],[FECHA TERMINACIÓN ]]&lt;TODAY(), "Terminado",IF(ISNUMBER(Contrato[[#This Row],[Fecha Real de liquiidación ]]),"Liquidado",IF(Contrato[[#This Row],[FECHA TERMINACIÓN ]]&gt;=TODAY(),"En ejecución","")))</f>
        <v>Terminado</v>
      </c>
      <c r="AL535" s="60">
        <f>SUMIF([1]!COMPROMISOS_2024[[#All],[consecutivo]],Contrato[[#This Row],[RCP]],[1]!COMPROMISOS_2024[[#All],[Total pagado]])</f>
        <v>20684133</v>
      </c>
      <c r="AM535" s="61">
        <f>IFERROR(Contrato[[#This Row],[Pagos]]/Contrato[[#This Row],[VALOR CONTRATO]],0)</f>
        <v>0.98125000978444754</v>
      </c>
      <c r="AN535" s="104">
        <f>+Contrato[[#This Row],[VALOR CONTRATO]]-Contrato[[#This Row],[Pagos]]</f>
        <v>395238</v>
      </c>
      <c r="AO535" s="54" t="str" cm="1">
        <f t="array" ref="AO535">_xlfn.XLOOKUP(Contrato[[#This Row],[DOCUMENTO ]],[1]!PERSONAL_ACTIVO_2024[[#All],[Documento identidad]],[1]!PERSONAL_ACTIVO_2024[[#All],[Mail ]],0,0)</f>
        <v>hveleza@indeportesantioquia.gov.co</v>
      </c>
      <c r="AP535" s="54" t="str" cm="1">
        <f t="array" ref="AP535">_xlfn.XLOOKUP(Contrato[[#This Row],[DOCUMENTO]],[1]!PERSONAL_ACTIVO_2024[[#All],[Documento identidad]],[1]!PERSONAL_ACTIVO_2024[[#All],[Mail ]],0,0)</f>
        <v>ahiguitae@indeportesantioquia.gov.co</v>
      </c>
      <c r="AQ535" s="54" cm="1">
        <f t="array" ref="AQ535">IF(ISBLANK(Contrato[[#This Row],[DEPENDENCIA ]]),0,IFERROR(_xlfn.XLOOKUP(Contrato[[#This Row],[DEPENDENCIA ]],[1]!PERSONAL_ACTIVO_2024[[#All],[Dependencia]],[1]!PERSONAL_ACTIVO_2024[[#All],[Mail ]],0,0),0))</f>
        <v>0</v>
      </c>
    </row>
    <row r="536" spans="1:43" s="54" customFormat="1" ht="34.5" customHeight="1" x14ac:dyDescent="0.25">
      <c r="A536" s="27">
        <v>834</v>
      </c>
      <c r="B536" s="26">
        <v>422</v>
      </c>
      <c r="C536" s="28" t="s">
        <v>1524</v>
      </c>
      <c r="D536" s="81" t="s">
        <v>123</v>
      </c>
      <c r="E536" s="105" t="s">
        <v>111</v>
      </c>
      <c r="F536" s="81" t="s">
        <v>142</v>
      </c>
      <c r="G536" s="92" t="s">
        <v>1525</v>
      </c>
      <c r="H536" s="93">
        <v>1036935231</v>
      </c>
      <c r="I536" s="94" t="s">
        <v>1516</v>
      </c>
      <c r="J536" s="95">
        <v>26180992</v>
      </c>
      <c r="K536" s="69" t="s">
        <v>48</v>
      </c>
      <c r="L536" s="96" t="s">
        <v>121</v>
      </c>
      <c r="M536" s="97" t="s">
        <v>218</v>
      </c>
      <c r="N536" s="98" cm="1">
        <f t="array" ref="N536">_xlfn.XLOOKUP(Contrato[[#This Row],[SUPERVISOR TITULAR]],[1]!PERSONAL_ACTIVO_2024[[#All],[Nombre completo]],[1]!PERSONAL_ACTIVO_2024[[#All],[Documento identidad]],"",0)</f>
        <v>98556206</v>
      </c>
      <c r="O536" s="97" t="s">
        <v>222</v>
      </c>
      <c r="P536" s="99" cm="1">
        <f t="array" ref="P536">_xlfn.XLOOKUP(Contrato[[#This Row],[SUPERVISOR SUPLENTE ]],[1]!PERSONAL_ACTIVO_2024[[#All],[Nombre completo]],[1]!PERSONAL_ACTIVO_2024[[#All],[Documento identidad]],"",0)</f>
        <v>10267189</v>
      </c>
      <c r="Q536" s="100">
        <v>612</v>
      </c>
      <c r="R536" s="42" t="str" cm="1">
        <f t="array" ref="R536">_xlfn.XLOOKUP(Contrato[[#This Row],[CDP]],[1]!DISPONIBILIDADES_2024[[#All],[consecutivo]],[1]!DISPONIBILIDADES_2024[[#All],[fecha_aprobacion]],"",0)</f>
        <v>26/06/2024 13:53</v>
      </c>
      <c r="S536" s="43">
        <f>SUMIF([1]!DISPONIBILIDADES_2024[[#All],[consecutivo]],Contrato[[#This Row],[CDP]],[1]!DISPONIBILIDADES_2024[[#All],[valor_total_rubro]])</f>
        <v>0</v>
      </c>
      <c r="T536" s="44" cm="1">
        <f t="array" ref="T536">_xlfn.XLOOKUP(Contrato[[#This Row],[CONTRATO]]&amp;Contrato[[#This Row],[CDP]],[1]!Corr_Contr_CDP[[#All],[CONTRATO-CDP]],[1]!Corr_Contr_CDP[[#All],[CRP]],_xlfn.XLOOKUP(Contrato[[#This Row],[CDP]],[1]!COMPROMISOS_2024[[#All],[disponibilidad]],[1]!COMPROMISOS_2024[[#All],[consecutivo]],"",0),0)</f>
        <v>7052</v>
      </c>
      <c r="U536" s="45" t="str" cm="1">
        <f t="array" ref="U536">+_xlfn.XLOOKUP(Contrato[[#This Row],[RCP]],[1]!COMPROMISOS_2024[[#All],[consecutivo]],[1]!COMPROMISOS_2024[[#All],[fecha_aprobacion]],"",0)</f>
        <v>11/07/2024 10:00</v>
      </c>
      <c r="V536" s="46">
        <f>SUMIF([1]!COMPROMISOS_2024[[#All],[consecutivo]],Contrato[[#This Row],[RCP]],[1]!COMPROMISOS_2024[[#All],[valor_total]])</f>
        <v>26180992</v>
      </c>
      <c r="W536" s="47">
        <v>45482</v>
      </c>
      <c r="X536" s="47" t="s">
        <v>1505</v>
      </c>
      <c r="Y536" s="48">
        <v>45484</v>
      </c>
      <c r="Z536" s="49">
        <v>45643</v>
      </c>
      <c r="AA536" s="123" t="s">
        <v>1517</v>
      </c>
      <c r="AB536" s="91" t="s">
        <v>1518</v>
      </c>
      <c r="AC536" s="91"/>
      <c r="AD536" s="103">
        <v>202000004637</v>
      </c>
      <c r="AE536" s="54" t="s">
        <v>75</v>
      </c>
      <c r="AF536" s="55" t="str">
        <f>TEXT(LEFT(Contrato[[#This Row],[CONTRATO]],3),"0")</f>
        <v>422</v>
      </c>
      <c r="AG536" s="55" t="str">
        <f>IF(LEN(Contrato[[#This Row],[Contrato2]])=3,Contrato[[#This Row],[Contrato2]],TEXT(Contrato[[#This Row],[Contrato2]],"000"))</f>
        <v>422</v>
      </c>
      <c r="AH536" s="56">
        <f ca="1">IFERROR(_xlfn.DAYS(Contrato[[#This Row],[Fecha Proyectada liquidación]],TODAY())/30,"")</f>
        <v>1.6666666666666667</v>
      </c>
      <c r="AI536" s="57">
        <f>+Contrato[[#This Row],[FECHA TERMINACIÓN ]]+120</f>
        <v>45763</v>
      </c>
      <c r="AK536" s="59" t="str">
        <f ca="1">IF(Contrato[[#This Row],[FECHA TERMINACIÓN ]]&lt;TODAY(), "Terminado",IF(ISNUMBER(Contrato[[#This Row],[Fecha Real de liquiidación ]]),"Liquidado",IF(Contrato[[#This Row],[FECHA TERMINACIÓN ]]&gt;=TODAY(),"En ejecución","")))</f>
        <v>Terminado</v>
      </c>
      <c r="AL536" s="60">
        <f>SUMIF([1]!COMPROMISOS_2024[[#All],[consecutivo]],Contrato[[#This Row],[RCP]],[1]!COMPROMISOS_2024[[#All],[Total pagado]])</f>
        <v>25690098</v>
      </c>
      <c r="AM536" s="61">
        <f>IFERROR(Contrato[[#This Row],[Pagos]]/Contrato[[#This Row],[VALOR CONTRATO]],0)</f>
        <v>0.98124998472174008</v>
      </c>
      <c r="AN536" s="104">
        <f>+Contrato[[#This Row],[VALOR CONTRATO]]-Contrato[[#This Row],[Pagos]]</f>
        <v>490894</v>
      </c>
      <c r="AO536" s="54" t="str" cm="1">
        <f t="array" ref="AO536">_xlfn.XLOOKUP(Contrato[[#This Row],[DOCUMENTO ]],[1]!PERSONAL_ACTIVO_2024[[#All],[Documento identidad]],[1]!PERSONAL_ACTIVO_2024[[#All],[Mail ]],0,0)</f>
        <v>ahiguitae@indeportesantioquia.gov.co</v>
      </c>
      <c r="AP536" s="54" t="str" cm="1">
        <f t="array" ref="AP536">_xlfn.XLOOKUP(Contrato[[#This Row],[DOCUMENTO]],[1]!PERSONAL_ACTIVO_2024[[#All],[Documento identidad]],[1]!PERSONAL_ACTIVO_2024[[#All],[Mail ]],0,0)</f>
        <v>hveleza@indeportesantioquia.gov.co</v>
      </c>
      <c r="AQ536" s="54" cm="1">
        <f t="array" ref="AQ536">IF(ISBLANK(Contrato[[#This Row],[DEPENDENCIA ]]),0,IFERROR(_xlfn.XLOOKUP(Contrato[[#This Row],[DEPENDENCIA ]],[1]!PERSONAL_ACTIVO_2024[[#All],[Dependencia]],[1]!PERSONAL_ACTIVO_2024[[#All],[Mail ]],0,0),0))</f>
        <v>0</v>
      </c>
    </row>
    <row r="537" spans="1:43" s="54" customFormat="1" ht="34.5" customHeight="1" x14ac:dyDescent="0.25">
      <c r="A537" s="27">
        <v>817</v>
      </c>
      <c r="B537" s="26">
        <v>423</v>
      </c>
      <c r="C537" s="28" t="s">
        <v>1526</v>
      </c>
      <c r="D537" s="81" t="s">
        <v>123</v>
      </c>
      <c r="E537" s="105" t="s">
        <v>111</v>
      </c>
      <c r="F537" s="81" t="s">
        <v>142</v>
      </c>
      <c r="G537" s="92" t="s">
        <v>940</v>
      </c>
      <c r="H537" s="93">
        <v>2470571</v>
      </c>
      <c r="I537" s="94" t="s">
        <v>1527</v>
      </c>
      <c r="J537" s="95">
        <v>13646663</v>
      </c>
      <c r="K537" s="69" t="s">
        <v>48</v>
      </c>
      <c r="L537" s="96" t="s">
        <v>121</v>
      </c>
      <c r="M537" s="97" t="s">
        <v>218</v>
      </c>
      <c r="N537" s="98" cm="1">
        <f t="array" ref="N537">_xlfn.XLOOKUP(Contrato[[#This Row],[SUPERVISOR TITULAR]],[1]!PERSONAL_ACTIVO_2024[[#All],[Nombre completo]],[1]!PERSONAL_ACTIVO_2024[[#All],[Documento identidad]],"",0)</f>
        <v>98556206</v>
      </c>
      <c r="O537" s="97" t="s">
        <v>222</v>
      </c>
      <c r="P537" s="99" cm="1">
        <f t="array" ref="P537">_xlfn.XLOOKUP(Contrato[[#This Row],[SUPERVISOR SUPLENTE ]],[1]!PERSONAL_ACTIVO_2024[[#All],[Nombre completo]],[1]!PERSONAL_ACTIVO_2024[[#All],[Documento identidad]],"",0)</f>
        <v>10267189</v>
      </c>
      <c r="Q537" s="100">
        <v>595</v>
      </c>
      <c r="R537" s="42" t="str" cm="1">
        <f t="array" ref="R537">_xlfn.XLOOKUP(Contrato[[#This Row],[CDP]],[1]!DISPONIBILIDADES_2024[[#All],[consecutivo]],[1]!DISPONIBILIDADES_2024[[#All],[fecha_aprobacion]],"",0)</f>
        <v>25/06/2024 16:58</v>
      </c>
      <c r="S537" s="43">
        <f>SUMIF([1]!DISPONIBILIDADES_2024[[#All],[consecutivo]],Contrato[[#This Row],[CDP]],[1]!DISPONIBILIDADES_2024[[#All],[valor_total_rubro]])</f>
        <v>0</v>
      </c>
      <c r="T537" s="44" cm="1">
        <f t="array" ref="T537">_xlfn.XLOOKUP(Contrato[[#This Row],[CONTRATO]]&amp;Contrato[[#This Row],[CDP]],[1]!Corr_Contr_CDP[[#All],[CONTRATO-CDP]],[1]!Corr_Contr_CDP[[#All],[CRP]],_xlfn.XLOOKUP(Contrato[[#This Row],[CDP]],[1]!COMPROMISOS_2024[[#All],[disponibilidad]],[1]!COMPROMISOS_2024[[#All],[consecutivo]],"",0),0)</f>
        <v>7051</v>
      </c>
      <c r="U537" s="45" t="str" cm="1">
        <f t="array" ref="U537">+_xlfn.XLOOKUP(Contrato[[#This Row],[RCP]],[1]!COMPROMISOS_2024[[#All],[consecutivo]],[1]!COMPROMISOS_2024[[#All],[fecha_aprobacion]],"",0)</f>
        <v>11/07/2024 9:40</v>
      </c>
      <c r="V537" s="46">
        <f>SUMIF([1]!COMPROMISOS_2024[[#All],[consecutivo]],Contrato[[#This Row],[RCP]],[1]!COMPROMISOS_2024[[#All],[valor_total]])</f>
        <v>13646663</v>
      </c>
      <c r="W537" s="47">
        <v>45483</v>
      </c>
      <c r="X537" s="47" t="s">
        <v>1505</v>
      </c>
      <c r="Y537" s="48">
        <v>45484</v>
      </c>
      <c r="Z537" s="49">
        <v>45643</v>
      </c>
      <c r="AA537" s="123" t="s">
        <v>1517</v>
      </c>
      <c r="AB537" s="91" t="s">
        <v>1528</v>
      </c>
      <c r="AC537" s="91"/>
      <c r="AD537" s="103">
        <v>202000004638</v>
      </c>
      <c r="AE537" s="54" t="s">
        <v>75</v>
      </c>
      <c r="AF537" s="55" t="str">
        <f>TEXT(LEFT(Contrato[[#This Row],[CONTRATO]],3),"0")</f>
        <v>423</v>
      </c>
      <c r="AG537" s="55" t="str">
        <f>IF(LEN(Contrato[[#This Row],[Contrato2]])=3,Contrato[[#This Row],[Contrato2]],TEXT(Contrato[[#This Row],[Contrato2]],"000"))</f>
        <v>423</v>
      </c>
      <c r="AH537" s="56">
        <f ca="1">IFERROR(_xlfn.DAYS(Contrato[[#This Row],[Fecha Proyectada liquidación]],TODAY())/30,"")</f>
        <v>1.6666666666666667</v>
      </c>
      <c r="AI537" s="57">
        <f>+Contrato[[#This Row],[FECHA TERMINACIÓN ]]+120</f>
        <v>45763</v>
      </c>
      <c r="AK537" s="59" t="str">
        <f ca="1">IF(Contrato[[#This Row],[FECHA TERMINACIÓN ]]&lt;TODAY(), "Terminado",IF(ISNUMBER(Contrato[[#This Row],[Fecha Real de liquiidación ]]),"Liquidado",IF(Contrato[[#This Row],[FECHA TERMINACIÓN ]]&gt;=TODAY(),"En ejecución","")))</f>
        <v>Terminado</v>
      </c>
      <c r="AL537" s="60">
        <f>SUMIF([1]!COMPROMISOS_2024[[#All],[consecutivo]],Contrato[[#This Row],[RCP]],[1]!COMPROMISOS_2024[[#All],[Total pagado]])</f>
        <v>13475007</v>
      </c>
      <c r="AM537" s="61">
        <f>IFERROR(Contrato[[#This Row],[Pagos]]/Contrato[[#This Row],[VALOR CONTRATO]],0)</f>
        <v>0.98742139378689131</v>
      </c>
      <c r="AN537" s="104">
        <f>+Contrato[[#This Row],[VALOR CONTRATO]]-Contrato[[#This Row],[Pagos]]</f>
        <v>171656</v>
      </c>
      <c r="AO537" s="54" t="str" cm="1">
        <f t="array" ref="AO537">_xlfn.XLOOKUP(Contrato[[#This Row],[DOCUMENTO ]],[1]!PERSONAL_ACTIVO_2024[[#All],[Documento identidad]],[1]!PERSONAL_ACTIVO_2024[[#All],[Mail ]],0,0)</f>
        <v>ahiguitae@indeportesantioquia.gov.co</v>
      </c>
      <c r="AP537" s="54" t="str" cm="1">
        <f t="array" ref="AP537">_xlfn.XLOOKUP(Contrato[[#This Row],[DOCUMENTO]],[1]!PERSONAL_ACTIVO_2024[[#All],[Documento identidad]],[1]!PERSONAL_ACTIVO_2024[[#All],[Mail ]],0,0)</f>
        <v>hveleza@indeportesantioquia.gov.co</v>
      </c>
      <c r="AQ537" s="54" cm="1">
        <f t="array" ref="AQ537">IF(ISBLANK(Contrato[[#This Row],[DEPENDENCIA ]]),0,IFERROR(_xlfn.XLOOKUP(Contrato[[#This Row],[DEPENDENCIA ]],[1]!PERSONAL_ACTIVO_2024[[#All],[Dependencia]],[1]!PERSONAL_ACTIVO_2024[[#All],[Mail ]],0,0),0))</f>
        <v>0</v>
      </c>
    </row>
    <row r="538" spans="1:43" s="54" customFormat="1" ht="34.5" customHeight="1" x14ac:dyDescent="0.25">
      <c r="A538" s="27">
        <v>811</v>
      </c>
      <c r="B538" s="26">
        <v>424</v>
      </c>
      <c r="C538" s="28" t="s">
        <v>1242</v>
      </c>
      <c r="D538" s="81" t="s">
        <v>123</v>
      </c>
      <c r="E538" s="105" t="s">
        <v>111</v>
      </c>
      <c r="F538" s="81" t="s">
        <v>142</v>
      </c>
      <c r="G538" s="92" t="s">
        <v>1529</v>
      </c>
      <c r="H538" s="93">
        <v>1152452785</v>
      </c>
      <c r="I538" s="94" t="s">
        <v>1523</v>
      </c>
      <c r="J538" s="95">
        <v>21079371</v>
      </c>
      <c r="K538" s="69" t="s">
        <v>48</v>
      </c>
      <c r="L538" s="96" t="s">
        <v>121</v>
      </c>
      <c r="M538" s="97" t="s">
        <v>306</v>
      </c>
      <c r="N538" s="98" cm="1">
        <f t="array" ref="N538">_xlfn.XLOOKUP(Contrato[[#This Row],[SUPERVISOR TITULAR]],[1]!PERSONAL_ACTIVO_2024[[#All],[Nombre completo]],[1]!PERSONAL_ACTIVO_2024[[#All],[Documento identidad]],"",0)</f>
        <v>75075150</v>
      </c>
      <c r="O538" s="97" t="s">
        <v>125</v>
      </c>
      <c r="P538" s="99" t="str" cm="1">
        <f t="array" ref="P538">_xlfn.XLOOKUP(Contrato[[#This Row],[SUPERVISOR SUPLENTE ]],[1]!PERSONAL_ACTIVO_2024[[#All],[Nombre completo]],[1]!PERSONAL_ACTIVO_2024[[#All],[Documento identidad]],"",0)</f>
        <v/>
      </c>
      <c r="Q538" s="100">
        <v>597</v>
      </c>
      <c r="R538" s="42" t="str" cm="1">
        <f t="array" ref="R538">_xlfn.XLOOKUP(Contrato[[#This Row],[CDP]],[1]!DISPONIBILIDADES_2024[[#All],[consecutivo]],[1]!DISPONIBILIDADES_2024[[#All],[fecha_aprobacion]],"",0)</f>
        <v>25/06/2024 17:00</v>
      </c>
      <c r="S538" s="43">
        <f>SUMIF([1]!DISPONIBILIDADES_2024[[#All],[consecutivo]],Contrato[[#This Row],[CDP]],[1]!DISPONIBILIDADES_2024[[#All],[valor_total_rubro]])</f>
        <v>0</v>
      </c>
      <c r="T538" s="44" cm="1">
        <f t="array" ref="T538">_xlfn.XLOOKUP(Contrato[[#This Row],[CONTRATO]]&amp;Contrato[[#This Row],[CDP]],[1]!Corr_Contr_CDP[[#All],[CONTRATO-CDP]],[1]!Corr_Contr_CDP[[#All],[CRP]],_xlfn.XLOOKUP(Contrato[[#This Row],[CDP]],[1]!COMPROMISOS_2024[[#All],[disponibilidad]],[1]!COMPROMISOS_2024[[#All],[consecutivo]],"",0),0)</f>
        <v>7056</v>
      </c>
      <c r="U538" s="45" t="str" cm="1">
        <f t="array" ref="U538">+_xlfn.XLOOKUP(Contrato[[#This Row],[RCP]],[1]!COMPROMISOS_2024[[#All],[consecutivo]],[1]!COMPROMISOS_2024[[#All],[fecha_aprobacion]],"",0)</f>
        <v>11/07/2024 10:53</v>
      </c>
      <c r="V538" s="46">
        <f>SUMIF([1]!COMPROMISOS_2024[[#All],[consecutivo]],Contrato[[#This Row],[RCP]],[1]!COMPROMISOS_2024[[#All],[valor_total]])</f>
        <v>21079371</v>
      </c>
      <c r="W538" s="47">
        <v>45482</v>
      </c>
      <c r="X538" s="47" t="s">
        <v>1505</v>
      </c>
      <c r="Y538" s="48">
        <v>45484</v>
      </c>
      <c r="Z538" s="49">
        <v>45643</v>
      </c>
      <c r="AA538" s="123" t="s">
        <v>1517</v>
      </c>
      <c r="AB538" s="91" t="s">
        <v>1518</v>
      </c>
      <c r="AC538" s="91"/>
      <c r="AD538" s="103">
        <v>202000004639</v>
      </c>
      <c r="AE538" s="54" t="s">
        <v>75</v>
      </c>
      <c r="AF538" s="55" t="str">
        <f>TEXT(LEFT(Contrato[[#This Row],[CONTRATO]],3),"0")</f>
        <v>424</v>
      </c>
      <c r="AG538" s="55" t="str">
        <f>IF(LEN(Contrato[[#This Row],[Contrato2]])=3,Contrato[[#This Row],[Contrato2]],TEXT(Contrato[[#This Row],[Contrato2]],"000"))</f>
        <v>424</v>
      </c>
      <c r="AH538" s="56">
        <f ca="1">IFERROR(_xlfn.DAYS(Contrato[[#This Row],[Fecha Proyectada liquidación]],TODAY())/30,"")</f>
        <v>1.6666666666666667</v>
      </c>
      <c r="AI538" s="57">
        <f>+Contrato[[#This Row],[FECHA TERMINACIÓN ]]+120</f>
        <v>45763</v>
      </c>
      <c r="AK538" s="59" t="str">
        <f ca="1">IF(Contrato[[#This Row],[FECHA TERMINACIÓN ]]&lt;TODAY(), "Terminado",IF(ISNUMBER(Contrato[[#This Row],[Fecha Real de liquiidación ]]),"Liquidado",IF(Contrato[[#This Row],[FECHA TERMINACIÓN ]]&gt;=TODAY(),"En ejecución","")))</f>
        <v>Terminado</v>
      </c>
      <c r="AL538" s="60">
        <f>SUMIF([1]!COMPROMISOS_2024[[#All],[consecutivo]],Contrato[[#This Row],[RCP]],[1]!COMPROMISOS_2024[[#All],[Total pagado]])</f>
        <v>20684133</v>
      </c>
      <c r="AM538" s="61">
        <f>IFERROR(Contrato[[#This Row],[Pagos]]/Contrato[[#This Row],[VALOR CONTRATO]],0)</f>
        <v>0.98125000978444754</v>
      </c>
      <c r="AN538" s="104">
        <f>+Contrato[[#This Row],[VALOR CONTRATO]]-Contrato[[#This Row],[Pagos]]</f>
        <v>395238</v>
      </c>
      <c r="AO538" s="54" t="str" cm="1">
        <f t="array" ref="AO538">_xlfn.XLOOKUP(Contrato[[#This Row],[DOCUMENTO ]],[1]!PERSONAL_ACTIVO_2024[[#All],[Documento identidad]],[1]!PERSONAL_ACTIVO_2024[[#All],[Mail ]],0,0)</f>
        <v>anavarro@indeportesantioquia.gov.co</v>
      </c>
      <c r="AP538" s="54" cm="1">
        <f t="array" ref="AP538">_xlfn.XLOOKUP(Contrato[[#This Row],[DOCUMENTO]],[1]!PERSONAL_ACTIVO_2024[[#All],[Documento identidad]],[1]!PERSONAL_ACTIVO_2024[[#All],[Mail ]],0,0)</f>
        <v>0</v>
      </c>
      <c r="AQ538" s="54" cm="1">
        <f t="array" ref="AQ538">IF(ISBLANK(Contrato[[#This Row],[DEPENDENCIA ]]),0,IFERROR(_xlfn.XLOOKUP(Contrato[[#This Row],[DEPENDENCIA ]],[1]!PERSONAL_ACTIVO_2024[[#All],[Dependencia]],[1]!PERSONAL_ACTIVO_2024[[#All],[Mail ]],0,0),0))</f>
        <v>0</v>
      </c>
    </row>
    <row r="539" spans="1:43" s="54" customFormat="1" ht="34.5" customHeight="1" x14ac:dyDescent="0.25">
      <c r="A539" s="27">
        <v>815</v>
      </c>
      <c r="B539" s="26">
        <v>425</v>
      </c>
      <c r="C539" s="28" t="s">
        <v>1530</v>
      </c>
      <c r="D539" s="81" t="s">
        <v>123</v>
      </c>
      <c r="E539" s="105" t="s">
        <v>111</v>
      </c>
      <c r="F539" s="81" t="s">
        <v>142</v>
      </c>
      <c r="G539" s="92" t="s">
        <v>1531</v>
      </c>
      <c r="H539" s="93">
        <v>1152464295</v>
      </c>
      <c r="I539" s="94" t="s">
        <v>1527</v>
      </c>
      <c r="J539" s="95">
        <v>13732491</v>
      </c>
      <c r="K539" s="69" t="s">
        <v>48</v>
      </c>
      <c r="L539" s="96" t="s">
        <v>121</v>
      </c>
      <c r="M539" s="97" t="s">
        <v>125</v>
      </c>
      <c r="N539" s="98" t="str" cm="1">
        <f t="array" ref="N539">_xlfn.XLOOKUP(Contrato[[#This Row],[SUPERVISOR TITULAR]],[1]!PERSONAL_ACTIVO_2024[[#All],[Nombre completo]],[1]!PERSONAL_ACTIVO_2024[[#All],[Documento identidad]],"",0)</f>
        <v/>
      </c>
      <c r="O539" s="97" t="s">
        <v>226</v>
      </c>
      <c r="P539" s="99" t="str" cm="1">
        <f t="array" ref="P539">_xlfn.XLOOKUP(Contrato[[#This Row],[SUPERVISOR SUPLENTE ]],[1]!PERSONAL_ACTIVO_2024[[#All],[Nombre completo]],[1]!PERSONAL_ACTIVO_2024[[#All],[Documento identidad]],"",0)</f>
        <v/>
      </c>
      <c r="Q539" s="100">
        <v>600</v>
      </c>
      <c r="R539" s="42" t="str" cm="1">
        <f t="array" ref="R539">_xlfn.XLOOKUP(Contrato[[#This Row],[CDP]],[1]!DISPONIBILIDADES_2024[[#All],[consecutivo]],[1]!DISPONIBILIDADES_2024[[#All],[fecha_aprobacion]],"",0)</f>
        <v>25/06/2024 17:03</v>
      </c>
      <c r="S539" s="43">
        <f>SUMIF([1]!DISPONIBILIDADES_2024[[#All],[consecutivo]],Contrato[[#This Row],[CDP]],[1]!DISPONIBILIDADES_2024[[#All],[valor_total_rubro]])</f>
        <v>0</v>
      </c>
      <c r="T539" s="44" cm="1">
        <f t="array" ref="T539">_xlfn.XLOOKUP(Contrato[[#This Row],[CONTRATO]]&amp;Contrato[[#This Row],[CDP]],[1]!Corr_Contr_CDP[[#All],[CONTRATO-CDP]],[1]!Corr_Contr_CDP[[#All],[CRP]],_xlfn.XLOOKUP(Contrato[[#This Row],[CDP]],[1]!COMPROMISOS_2024[[#All],[disponibilidad]],[1]!COMPROMISOS_2024[[#All],[consecutivo]],"",0),0)</f>
        <v>7062</v>
      </c>
      <c r="U539" s="45" t="str" cm="1">
        <f t="array" ref="U539">+_xlfn.XLOOKUP(Contrato[[#This Row],[RCP]],[1]!COMPROMISOS_2024[[#All],[consecutivo]],[1]!COMPROMISOS_2024[[#All],[fecha_aprobacion]],"",0)</f>
        <v>11/07/2024 11:49</v>
      </c>
      <c r="V539" s="46">
        <f>SUMIF([1]!COMPROMISOS_2024[[#All],[consecutivo]],Contrato[[#This Row],[RCP]],[1]!COMPROMISOS_2024[[#All],[valor_total]])</f>
        <v>13732491</v>
      </c>
      <c r="W539" s="47">
        <v>45482</v>
      </c>
      <c r="X539" s="47" t="s">
        <v>1505</v>
      </c>
      <c r="Y539" s="48">
        <v>45484</v>
      </c>
      <c r="Z539" s="49">
        <v>45643</v>
      </c>
      <c r="AA539" s="123" t="s">
        <v>1517</v>
      </c>
      <c r="AB539" s="91" t="s">
        <v>1518</v>
      </c>
      <c r="AC539" s="91"/>
      <c r="AD539" s="103">
        <v>202000004640</v>
      </c>
      <c r="AE539" s="54" t="s">
        <v>75</v>
      </c>
      <c r="AF539" s="55" t="str">
        <f>TEXT(LEFT(Contrato[[#This Row],[CONTRATO]],3),"0")</f>
        <v>425</v>
      </c>
      <c r="AG539" s="55" t="str">
        <f>IF(LEN(Contrato[[#This Row],[Contrato2]])=3,Contrato[[#This Row],[Contrato2]],TEXT(Contrato[[#This Row],[Contrato2]],"000"))</f>
        <v>425</v>
      </c>
      <c r="AH539" s="56">
        <f ca="1">IFERROR(_xlfn.DAYS(Contrato[[#This Row],[Fecha Proyectada liquidación]],TODAY())/30,"")</f>
        <v>1.6666666666666667</v>
      </c>
      <c r="AI539" s="57">
        <f>+Contrato[[#This Row],[FECHA TERMINACIÓN ]]+120</f>
        <v>45763</v>
      </c>
      <c r="AK539" s="59" t="str">
        <f ca="1">IF(Contrato[[#This Row],[FECHA TERMINACIÓN ]]&lt;TODAY(), "Terminado",IF(ISNUMBER(Contrato[[#This Row],[Fecha Real de liquiidación ]]),"Liquidado",IF(Contrato[[#This Row],[FECHA TERMINACIÓN ]]&gt;=TODAY(),"En ejecución","")))</f>
        <v>Terminado</v>
      </c>
      <c r="AL539" s="60">
        <f>SUMIF([1]!COMPROMISOS_2024[[#All],[consecutivo]],Contrato[[#This Row],[RCP]],[1]!COMPROMISOS_2024[[#All],[Total pagado]])</f>
        <v>13475007</v>
      </c>
      <c r="AM539" s="61">
        <f>IFERROR(Contrato[[#This Row],[Pagos]]/Contrato[[#This Row],[VALOR CONTRATO]],0)</f>
        <v>0.98125001501912512</v>
      </c>
      <c r="AN539" s="104">
        <f>+Contrato[[#This Row],[VALOR CONTRATO]]-Contrato[[#This Row],[Pagos]]</f>
        <v>257484</v>
      </c>
      <c r="AO539" s="54" cm="1">
        <f t="array" ref="AO539">_xlfn.XLOOKUP(Contrato[[#This Row],[DOCUMENTO ]],[1]!PERSONAL_ACTIVO_2024[[#All],[Documento identidad]],[1]!PERSONAL_ACTIVO_2024[[#All],[Mail ]],0,0)</f>
        <v>0</v>
      </c>
      <c r="AP539" s="54" cm="1">
        <f t="array" ref="AP539">_xlfn.XLOOKUP(Contrato[[#This Row],[DOCUMENTO]],[1]!PERSONAL_ACTIVO_2024[[#All],[Documento identidad]],[1]!PERSONAL_ACTIVO_2024[[#All],[Mail ]],0,0)</f>
        <v>0</v>
      </c>
      <c r="AQ539" s="54" cm="1">
        <f t="array" ref="AQ539">IF(ISBLANK(Contrato[[#This Row],[DEPENDENCIA ]]),0,IFERROR(_xlfn.XLOOKUP(Contrato[[#This Row],[DEPENDENCIA ]],[1]!PERSONAL_ACTIVO_2024[[#All],[Dependencia]],[1]!PERSONAL_ACTIVO_2024[[#All],[Mail ]],0,0),0))</f>
        <v>0</v>
      </c>
    </row>
    <row r="540" spans="1:43" s="54" customFormat="1" ht="34.5" customHeight="1" x14ac:dyDescent="0.25">
      <c r="A540" s="27">
        <v>812</v>
      </c>
      <c r="B540" s="26">
        <v>426</v>
      </c>
      <c r="C540" s="28" t="s">
        <v>1532</v>
      </c>
      <c r="D540" s="81" t="s">
        <v>123</v>
      </c>
      <c r="E540" s="105" t="s">
        <v>111</v>
      </c>
      <c r="F540" s="81" t="s">
        <v>142</v>
      </c>
      <c r="G540" s="92" t="s">
        <v>1533</v>
      </c>
      <c r="H540" s="93">
        <v>1017143577</v>
      </c>
      <c r="I540" s="94" t="s">
        <v>1527</v>
      </c>
      <c r="J540" s="95">
        <v>13732491</v>
      </c>
      <c r="K540" s="69" t="s">
        <v>48</v>
      </c>
      <c r="L540" s="96" t="s">
        <v>121</v>
      </c>
      <c r="M540" s="97" t="s">
        <v>222</v>
      </c>
      <c r="N540" s="98" cm="1">
        <f t="array" ref="N540">_xlfn.XLOOKUP(Contrato[[#This Row],[SUPERVISOR TITULAR]],[1]!PERSONAL_ACTIVO_2024[[#All],[Nombre completo]],[1]!PERSONAL_ACTIVO_2024[[#All],[Documento identidad]],"",0)</f>
        <v>10267189</v>
      </c>
      <c r="O540" s="97" t="s">
        <v>218</v>
      </c>
      <c r="P540" s="99" cm="1">
        <f t="array" ref="P540">_xlfn.XLOOKUP(Contrato[[#This Row],[SUPERVISOR SUPLENTE ]],[1]!PERSONAL_ACTIVO_2024[[#All],[Nombre completo]],[1]!PERSONAL_ACTIVO_2024[[#All],[Documento identidad]],"",0)</f>
        <v>98556206</v>
      </c>
      <c r="Q540" s="100">
        <v>593</v>
      </c>
      <c r="R540" s="42" t="str" cm="1">
        <f t="array" ref="R540">_xlfn.XLOOKUP(Contrato[[#This Row],[CDP]],[1]!DISPONIBILIDADES_2024[[#All],[consecutivo]],[1]!DISPONIBILIDADES_2024[[#All],[fecha_aprobacion]],"",0)</f>
        <v>25/06/2024 16:39</v>
      </c>
      <c r="S540" s="43">
        <f>SUMIF([1]!DISPONIBILIDADES_2024[[#All],[consecutivo]],Contrato[[#This Row],[CDP]],[1]!DISPONIBILIDADES_2024[[#All],[valor_total_rubro]])</f>
        <v>0</v>
      </c>
      <c r="T540" s="44" cm="1">
        <f t="array" ref="T540">_xlfn.XLOOKUP(Contrato[[#This Row],[CONTRATO]]&amp;Contrato[[#This Row],[CDP]],[1]!Corr_Contr_CDP[[#All],[CONTRATO-CDP]],[1]!Corr_Contr_CDP[[#All],[CRP]],_xlfn.XLOOKUP(Contrato[[#This Row],[CDP]],[1]!COMPROMISOS_2024[[#All],[disponibilidad]],[1]!COMPROMISOS_2024[[#All],[consecutivo]],"",0),0)</f>
        <v>7054</v>
      </c>
      <c r="U540" s="45" t="str" cm="1">
        <f t="array" ref="U540">+_xlfn.XLOOKUP(Contrato[[#This Row],[RCP]],[1]!COMPROMISOS_2024[[#All],[consecutivo]],[1]!COMPROMISOS_2024[[#All],[fecha_aprobacion]],"",0)</f>
        <v>11/07/2024 10:23</v>
      </c>
      <c r="V540" s="46">
        <f>SUMIF([1]!COMPROMISOS_2024[[#All],[consecutivo]],Contrato[[#This Row],[RCP]],[1]!COMPROMISOS_2024[[#All],[valor_total]])</f>
        <v>13732491</v>
      </c>
      <c r="W540" s="47">
        <v>45482</v>
      </c>
      <c r="X540" s="47" t="s">
        <v>1505</v>
      </c>
      <c r="Y540" s="48">
        <v>45484</v>
      </c>
      <c r="Z540" s="49">
        <v>45643</v>
      </c>
      <c r="AA540" s="123" t="s">
        <v>1517</v>
      </c>
      <c r="AB540" s="91" t="s">
        <v>1518</v>
      </c>
      <c r="AC540" s="91"/>
      <c r="AD540" s="103">
        <v>202000004641</v>
      </c>
      <c r="AE540" s="54" t="s">
        <v>75</v>
      </c>
      <c r="AF540" s="55" t="str">
        <f>TEXT(LEFT(Contrato[[#This Row],[CONTRATO]],3),"0")</f>
        <v>426</v>
      </c>
      <c r="AG540" s="55" t="str">
        <f>IF(LEN(Contrato[[#This Row],[Contrato2]])=3,Contrato[[#This Row],[Contrato2]],TEXT(Contrato[[#This Row],[Contrato2]],"000"))</f>
        <v>426</v>
      </c>
      <c r="AH540" s="56">
        <f ca="1">IFERROR(_xlfn.DAYS(Contrato[[#This Row],[Fecha Proyectada liquidación]],TODAY())/30,"")</f>
        <v>1.6666666666666667</v>
      </c>
      <c r="AI540" s="57">
        <f>+Contrato[[#This Row],[FECHA TERMINACIÓN ]]+120</f>
        <v>45763</v>
      </c>
      <c r="AK540" s="59" t="str">
        <f ca="1">IF(Contrato[[#This Row],[FECHA TERMINACIÓN ]]&lt;TODAY(), "Terminado",IF(ISNUMBER(Contrato[[#This Row],[Fecha Real de liquiidación ]]),"Liquidado",IF(Contrato[[#This Row],[FECHA TERMINACIÓN ]]&gt;=TODAY(),"En ejecución","")))</f>
        <v>Terminado</v>
      </c>
      <c r="AL540" s="60">
        <f>SUMIF([1]!COMPROMISOS_2024[[#All],[consecutivo]],Contrato[[#This Row],[RCP]],[1]!COMPROMISOS_2024[[#All],[Total pagado]])</f>
        <v>13475007</v>
      </c>
      <c r="AM540" s="61">
        <f>IFERROR(Contrato[[#This Row],[Pagos]]/Contrato[[#This Row],[VALOR CONTRATO]],0)</f>
        <v>0.98125001501912512</v>
      </c>
      <c r="AN540" s="104">
        <f>+Contrato[[#This Row],[VALOR CONTRATO]]-Contrato[[#This Row],[Pagos]]</f>
        <v>257484</v>
      </c>
      <c r="AO540" s="54" t="str" cm="1">
        <f t="array" ref="AO540">_xlfn.XLOOKUP(Contrato[[#This Row],[DOCUMENTO ]],[1]!PERSONAL_ACTIVO_2024[[#All],[Documento identidad]],[1]!PERSONAL_ACTIVO_2024[[#All],[Mail ]],0,0)</f>
        <v>hveleza@indeportesantioquia.gov.co</v>
      </c>
      <c r="AP540" s="54" t="str" cm="1">
        <f t="array" ref="AP540">_xlfn.XLOOKUP(Contrato[[#This Row],[DOCUMENTO]],[1]!PERSONAL_ACTIVO_2024[[#All],[Documento identidad]],[1]!PERSONAL_ACTIVO_2024[[#All],[Mail ]],0,0)</f>
        <v>ahiguitae@indeportesantioquia.gov.co</v>
      </c>
      <c r="AQ540" s="54" cm="1">
        <f t="array" ref="AQ540">IF(ISBLANK(Contrato[[#This Row],[DEPENDENCIA ]]),0,IFERROR(_xlfn.XLOOKUP(Contrato[[#This Row],[DEPENDENCIA ]],[1]!PERSONAL_ACTIVO_2024[[#All],[Dependencia]],[1]!PERSONAL_ACTIVO_2024[[#All],[Mail ]],0,0),0))</f>
        <v>0</v>
      </c>
    </row>
    <row r="541" spans="1:43" s="54" customFormat="1" ht="34.5" customHeight="1" x14ac:dyDescent="0.25">
      <c r="A541" s="27">
        <v>813</v>
      </c>
      <c r="B541" s="26">
        <v>427</v>
      </c>
      <c r="C541" s="28" t="s">
        <v>1532</v>
      </c>
      <c r="D541" s="81" t="s">
        <v>123</v>
      </c>
      <c r="E541" s="105" t="s">
        <v>111</v>
      </c>
      <c r="F541" s="81" t="s">
        <v>142</v>
      </c>
      <c r="G541" s="92" t="s">
        <v>1534</v>
      </c>
      <c r="H541" s="93">
        <v>71366839</v>
      </c>
      <c r="I541" s="94" t="s">
        <v>1535</v>
      </c>
      <c r="J541" s="95">
        <v>36907568</v>
      </c>
      <c r="K541" s="69" t="s">
        <v>48</v>
      </c>
      <c r="L541" s="96" t="s">
        <v>121</v>
      </c>
      <c r="M541" s="97" t="s">
        <v>222</v>
      </c>
      <c r="N541" s="98" cm="1">
        <f t="array" ref="N541">_xlfn.XLOOKUP(Contrato[[#This Row],[SUPERVISOR TITULAR]],[1]!PERSONAL_ACTIVO_2024[[#All],[Nombre completo]],[1]!PERSONAL_ACTIVO_2024[[#All],[Documento identidad]],"",0)</f>
        <v>10267189</v>
      </c>
      <c r="O541" s="97" t="s">
        <v>218</v>
      </c>
      <c r="P541" s="99" cm="1">
        <f t="array" ref="P541">_xlfn.XLOOKUP(Contrato[[#This Row],[SUPERVISOR SUPLENTE ]],[1]!PERSONAL_ACTIVO_2024[[#All],[Nombre completo]],[1]!PERSONAL_ACTIVO_2024[[#All],[Documento identidad]],"",0)</f>
        <v>98556206</v>
      </c>
      <c r="Q541" s="100">
        <v>596</v>
      </c>
      <c r="R541" s="42" t="str" cm="1">
        <f t="array" ref="R541">_xlfn.XLOOKUP(Contrato[[#This Row],[CDP]],[1]!DISPONIBILIDADES_2024[[#All],[consecutivo]],[1]!DISPONIBILIDADES_2024[[#All],[fecha_aprobacion]],"",0)</f>
        <v>25/06/2024 16:59</v>
      </c>
      <c r="S541" s="43">
        <f>SUMIF([1]!DISPONIBILIDADES_2024[[#All],[consecutivo]],Contrato[[#This Row],[CDP]],[1]!DISPONIBILIDADES_2024[[#All],[valor_total_rubro]])</f>
        <v>0</v>
      </c>
      <c r="T541" s="44" cm="1">
        <f t="array" ref="T541">_xlfn.XLOOKUP(Contrato[[#This Row],[CONTRATO]]&amp;Contrato[[#This Row],[CDP]],[1]!Corr_Contr_CDP[[#All],[CONTRATO-CDP]],[1]!Corr_Contr_CDP[[#All],[CRP]],_xlfn.XLOOKUP(Contrato[[#This Row],[CDP]],[1]!COMPROMISOS_2024[[#All],[disponibilidad]],[1]!COMPROMISOS_2024[[#All],[consecutivo]],"",0),0)</f>
        <v>7053</v>
      </c>
      <c r="U541" s="45" t="str" cm="1">
        <f t="array" ref="U541">+_xlfn.XLOOKUP(Contrato[[#This Row],[RCP]],[1]!COMPROMISOS_2024[[#All],[consecutivo]],[1]!COMPROMISOS_2024[[#All],[fecha_aprobacion]],"",0)</f>
        <v>11/07/2024 10:06</v>
      </c>
      <c r="V541" s="46">
        <f>SUMIF([1]!COMPROMISOS_2024[[#All],[consecutivo]],Contrato[[#This Row],[RCP]],[1]!COMPROMISOS_2024[[#All],[valor_total]])</f>
        <v>36907568</v>
      </c>
      <c r="W541" s="47">
        <v>45482</v>
      </c>
      <c r="X541" s="47" t="s">
        <v>1505</v>
      </c>
      <c r="Y541" s="48">
        <v>45484</v>
      </c>
      <c r="Z541" s="49">
        <v>45643</v>
      </c>
      <c r="AA541" s="123" t="s">
        <v>1517</v>
      </c>
      <c r="AB541" s="91" t="s">
        <v>1518</v>
      </c>
      <c r="AC541" s="91"/>
      <c r="AD541" s="78">
        <v>202000004642</v>
      </c>
      <c r="AE541" s="54" t="s">
        <v>75</v>
      </c>
      <c r="AF541" s="55" t="str">
        <f>TEXT(LEFT(Contrato[[#This Row],[CONTRATO]],3),"0")</f>
        <v>427</v>
      </c>
      <c r="AG541" s="55" t="str">
        <f>IF(LEN(Contrato[[#This Row],[Contrato2]])=3,Contrato[[#This Row],[Contrato2]],TEXT(Contrato[[#This Row],[Contrato2]],"000"))</f>
        <v>427</v>
      </c>
      <c r="AH541" s="56">
        <f ca="1">IFERROR(_xlfn.DAYS(Contrato[[#This Row],[Fecha Proyectada liquidación]],TODAY())/30,"")</f>
        <v>1.6666666666666667</v>
      </c>
      <c r="AI541" s="57">
        <f>+Contrato[[#This Row],[FECHA TERMINACIÓN ]]+120</f>
        <v>45763</v>
      </c>
      <c r="AK541" s="59" t="str">
        <f ca="1">IF(Contrato[[#This Row],[FECHA TERMINACIÓN ]]&lt;TODAY(), "Terminado",IF(ISNUMBER(Contrato[[#This Row],[Fecha Real de liquiidación ]]),"Liquidado",IF(Contrato[[#This Row],[FECHA TERMINACIÓN ]]&gt;=TODAY(),"En ejecución","")))</f>
        <v>Terminado</v>
      </c>
      <c r="AL541" s="60">
        <f>SUMIF([1]!COMPROMISOS_2024[[#All],[consecutivo]],Contrato[[#This Row],[RCP]],[1]!COMPROMISOS_2024[[#All],[Total pagado]])</f>
        <v>36215551</v>
      </c>
      <c r="AM541" s="61">
        <f>IFERROR(Contrato[[#This Row],[Pagos]]/Contrato[[#This Row],[VALOR CONTRATO]],0)</f>
        <v>0.98124999729052864</v>
      </c>
      <c r="AN541" s="104">
        <f>+Contrato[[#This Row],[VALOR CONTRATO]]-Contrato[[#This Row],[Pagos]]</f>
        <v>692017</v>
      </c>
      <c r="AO541" s="54" t="str" cm="1">
        <f t="array" ref="AO541">_xlfn.XLOOKUP(Contrato[[#This Row],[DOCUMENTO ]],[1]!PERSONAL_ACTIVO_2024[[#All],[Documento identidad]],[1]!PERSONAL_ACTIVO_2024[[#All],[Mail ]],0,0)</f>
        <v>hveleza@indeportesantioquia.gov.co</v>
      </c>
      <c r="AP541" s="54" t="str" cm="1">
        <f t="array" ref="AP541">_xlfn.XLOOKUP(Contrato[[#This Row],[DOCUMENTO]],[1]!PERSONAL_ACTIVO_2024[[#All],[Documento identidad]],[1]!PERSONAL_ACTIVO_2024[[#All],[Mail ]],0,0)</f>
        <v>ahiguitae@indeportesantioquia.gov.co</v>
      </c>
      <c r="AQ541" s="54" cm="1">
        <f t="array" ref="AQ541">IF(ISBLANK(Contrato[[#This Row],[DEPENDENCIA ]]),0,IFERROR(_xlfn.XLOOKUP(Contrato[[#This Row],[DEPENDENCIA ]],[1]!PERSONAL_ACTIVO_2024[[#All],[Dependencia]],[1]!PERSONAL_ACTIVO_2024[[#All],[Mail ]],0,0),0))</f>
        <v>0</v>
      </c>
    </row>
    <row r="542" spans="1:43" s="54" customFormat="1" ht="34.5" customHeight="1" x14ac:dyDescent="0.25">
      <c r="A542" s="27">
        <v>818</v>
      </c>
      <c r="B542" s="26">
        <v>428</v>
      </c>
      <c r="C542" s="28" t="s">
        <v>1536</v>
      </c>
      <c r="D542" s="81" t="s">
        <v>123</v>
      </c>
      <c r="E542" s="105" t="s">
        <v>111</v>
      </c>
      <c r="F542" s="81" t="s">
        <v>142</v>
      </c>
      <c r="G542" s="92" t="s">
        <v>1537</v>
      </c>
      <c r="H542" s="93">
        <v>1041234805</v>
      </c>
      <c r="I542" s="94" t="s">
        <v>1527</v>
      </c>
      <c r="J542" s="95">
        <v>13732491</v>
      </c>
      <c r="K542" s="69" t="s">
        <v>48</v>
      </c>
      <c r="L542" s="96" t="s">
        <v>121</v>
      </c>
      <c r="M542" s="97" t="s">
        <v>125</v>
      </c>
      <c r="N542" s="98" t="str" cm="1">
        <f t="array" ref="N542">_xlfn.XLOOKUP(Contrato[[#This Row],[SUPERVISOR TITULAR]],[1]!PERSONAL_ACTIVO_2024[[#All],[Nombre completo]],[1]!PERSONAL_ACTIVO_2024[[#All],[Documento identidad]],"",0)</f>
        <v/>
      </c>
      <c r="O542" s="97" t="s">
        <v>226</v>
      </c>
      <c r="P542" s="99" t="str" cm="1">
        <f t="array" ref="P542">_xlfn.XLOOKUP(Contrato[[#This Row],[SUPERVISOR SUPLENTE ]],[1]!PERSONAL_ACTIVO_2024[[#All],[Nombre completo]],[1]!PERSONAL_ACTIVO_2024[[#All],[Documento identidad]],"",0)</f>
        <v/>
      </c>
      <c r="Q542" s="100">
        <v>606</v>
      </c>
      <c r="R542" s="42" t="str" cm="1">
        <f t="array" ref="R542">_xlfn.XLOOKUP(Contrato[[#This Row],[CDP]],[1]!DISPONIBILIDADES_2024[[#All],[consecutivo]],[1]!DISPONIBILIDADES_2024[[#All],[fecha_aprobacion]],"",0)</f>
        <v>25/06/2024 17:11</v>
      </c>
      <c r="S542" s="43">
        <f>SUMIF([1]!DISPONIBILIDADES_2024[[#All],[consecutivo]],Contrato[[#This Row],[CDP]],[1]!DISPONIBILIDADES_2024[[#All],[valor_total_rubro]])</f>
        <v>0</v>
      </c>
      <c r="T542" s="44" cm="1">
        <f t="array" ref="T542">_xlfn.XLOOKUP(Contrato[[#This Row],[CONTRATO]]&amp;Contrato[[#This Row],[CDP]],[1]!Corr_Contr_CDP[[#All],[CONTRATO-CDP]],[1]!Corr_Contr_CDP[[#All],[CRP]],_xlfn.XLOOKUP(Contrato[[#This Row],[CDP]],[1]!COMPROMISOS_2024[[#All],[disponibilidad]],[1]!COMPROMISOS_2024[[#All],[consecutivo]],"",0),0)</f>
        <v>7058</v>
      </c>
      <c r="U542" s="45" t="str" cm="1">
        <f t="array" ref="U542">+_xlfn.XLOOKUP(Contrato[[#This Row],[RCP]],[1]!COMPROMISOS_2024[[#All],[consecutivo]],[1]!COMPROMISOS_2024[[#All],[fecha_aprobacion]],"",0)</f>
        <v>11/07/2024 11:07</v>
      </c>
      <c r="V542" s="46">
        <f>SUMIF([1]!COMPROMISOS_2024[[#All],[consecutivo]],Contrato[[#This Row],[RCP]],[1]!COMPROMISOS_2024[[#All],[valor_total]])</f>
        <v>13732491</v>
      </c>
      <c r="W542" s="47">
        <v>45482</v>
      </c>
      <c r="X542" s="47" t="s">
        <v>1505</v>
      </c>
      <c r="Y542" s="48">
        <v>45484</v>
      </c>
      <c r="Z542" s="49">
        <v>45643</v>
      </c>
      <c r="AA542" s="123" t="s">
        <v>1517</v>
      </c>
      <c r="AB542" s="91" t="s">
        <v>1518</v>
      </c>
      <c r="AC542" s="91"/>
      <c r="AD542" s="78">
        <v>202000004643</v>
      </c>
      <c r="AE542" s="54" t="s">
        <v>75</v>
      </c>
      <c r="AF542" s="55" t="str">
        <f>TEXT(LEFT(Contrato[[#This Row],[CONTRATO]],3),"0")</f>
        <v>428</v>
      </c>
      <c r="AG542" s="55" t="str">
        <f>IF(LEN(Contrato[[#This Row],[Contrato2]])=3,Contrato[[#This Row],[Contrato2]],TEXT(Contrato[[#This Row],[Contrato2]],"000"))</f>
        <v>428</v>
      </c>
      <c r="AH542" s="56">
        <f ca="1">IFERROR(_xlfn.DAYS(Contrato[[#This Row],[Fecha Proyectada liquidación]],TODAY())/30,"")</f>
        <v>1.6666666666666667</v>
      </c>
      <c r="AI542" s="57">
        <f>+Contrato[[#This Row],[FECHA TERMINACIÓN ]]+120</f>
        <v>45763</v>
      </c>
      <c r="AK542" s="59" t="str">
        <f ca="1">IF(Contrato[[#This Row],[FECHA TERMINACIÓN ]]&lt;TODAY(), "Terminado",IF(ISNUMBER(Contrato[[#This Row],[Fecha Real de liquiidación ]]),"Liquidado",IF(Contrato[[#This Row],[FECHA TERMINACIÓN ]]&gt;=TODAY(),"En ejecución","")))</f>
        <v>Terminado</v>
      </c>
      <c r="AL542" s="60">
        <f>SUMIF([1]!COMPROMISOS_2024[[#All],[consecutivo]],Contrato[[#This Row],[RCP]],[1]!COMPROMISOS_2024[[#All],[Total pagado]])</f>
        <v>13475007</v>
      </c>
      <c r="AM542" s="61">
        <f>IFERROR(Contrato[[#This Row],[Pagos]]/Contrato[[#This Row],[VALOR CONTRATO]],0)</f>
        <v>0.98125001501912512</v>
      </c>
      <c r="AN542" s="104">
        <f>+Contrato[[#This Row],[VALOR CONTRATO]]-Contrato[[#This Row],[Pagos]]</f>
        <v>257484</v>
      </c>
      <c r="AO542" s="54" cm="1">
        <f t="array" ref="AO542">_xlfn.XLOOKUP(Contrato[[#This Row],[DOCUMENTO ]],[1]!PERSONAL_ACTIVO_2024[[#All],[Documento identidad]],[1]!PERSONAL_ACTIVO_2024[[#All],[Mail ]],0,0)</f>
        <v>0</v>
      </c>
      <c r="AP542" s="54" cm="1">
        <f t="array" ref="AP542">_xlfn.XLOOKUP(Contrato[[#This Row],[DOCUMENTO]],[1]!PERSONAL_ACTIVO_2024[[#All],[Documento identidad]],[1]!PERSONAL_ACTIVO_2024[[#All],[Mail ]],0,0)</f>
        <v>0</v>
      </c>
      <c r="AQ542" s="54" cm="1">
        <f t="array" ref="AQ542">IF(ISBLANK(Contrato[[#This Row],[DEPENDENCIA ]]),0,IFERROR(_xlfn.XLOOKUP(Contrato[[#This Row],[DEPENDENCIA ]],[1]!PERSONAL_ACTIVO_2024[[#All],[Dependencia]],[1]!PERSONAL_ACTIVO_2024[[#All],[Mail ]],0,0),0))</f>
        <v>0</v>
      </c>
    </row>
    <row r="543" spans="1:43" s="54" customFormat="1" ht="34.5" customHeight="1" x14ac:dyDescent="0.25">
      <c r="A543" s="27">
        <v>816</v>
      </c>
      <c r="B543" s="26">
        <v>429</v>
      </c>
      <c r="C543" s="28" t="s">
        <v>1538</v>
      </c>
      <c r="D543" s="81" t="s">
        <v>123</v>
      </c>
      <c r="E543" s="105" t="s">
        <v>111</v>
      </c>
      <c r="F543" s="81" t="s">
        <v>142</v>
      </c>
      <c r="G543" s="92" t="s">
        <v>1539</v>
      </c>
      <c r="H543" s="93">
        <v>1017257043</v>
      </c>
      <c r="I543" s="94" t="s">
        <v>1527</v>
      </c>
      <c r="J543" s="95">
        <v>13732491</v>
      </c>
      <c r="K543" s="69" t="s">
        <v>48</v>
      </c>
      <c r="L543" s="96" t="s">
        <v>121</v>
      </c>
      <c r="M543" s="97" t="s">
        <v>218</v>
      </c>
      <c r="N543" s="98" cm="1">
        <f t="array" ref="N543">_xlfn.XLOOKUP(Contrato[[#This Row],[SUPERVISOR TITULAR]],[1]!PERSONAL_ACTIVO_2024[[#All],[Nombre completo]],[1]!PERSONAL_ACTIVO_2024[[#All],[Documento identidad]],"",0)</f>
        <v>98556206</v>
      </c>
      <c r="O543" s="97" t="s">
        <v>222</v>
      </c>
      <c r="P543" s="99" cm="1">
        <f t="array" ref="P543">_xlfn.XLOOKUP(Contrato[[#This Row],[SUPERVISOR SUPLENTE ]],[1]!PERSONAL_ACTIVO_2024[[#All],[Nombre completo]],[1]!PERSONAL_ACTIVO_2024[[#All],[Documento identidad]],"",0)</f>
        <v>10267189</v>
      </c>
      <c r="Q543" s="298">
        <v>605</v>
      </c>
      <c r="R543" s="42" t="str" cm="1">
        <f t="array" ref="R543">_xlfn.XLOOKUP(Contrato[[#This Row],[CDP]],[1]!DISPONIBILIDADES_2024[[#All],[consecutivo]],[1]!DISPONIBILIDADES_2024[[#All],[fecha_aprobacion]],"",0)</f>
        <v>25/06/2024 17:09</v>
      </c>
      <c r="S543" s="43">
        <f>SUMIF([1]!DISPONIBILIDADES_2024[[#All],[consecutivo]],Contrato[[#This Row],[CDP]],[1]!DISPONIBILIDADES_2024[[#All],[valor_total_rubro]])</f>
        <v>0</v>
      </c>
      <c r="T543" s="44" cm="1">
        <f t="array" ref="T543">_xlfn.XLOOKUP(Contrato[[#This Row],[CONTRATO]]&amp;Contrato[[#This Row],[CDP]],[1]!Corr_Contr_CDP[[#All],[CONTRATO-CDP]],[1]!Corr_Contr_CDP[[#All],[CRP]],_xlfn.XLOOKUP(Contrato[[#This Row],[CDP]],[1]!COMPROMISOS_2024[[#All],[disponibilidad]],[1]!COMPROMISOS_2024[[#All],[consecutivo]],"",0),0)</f>
        <v>7061</v>
      </c>
      <c r="U543" s="45" t="str" cm="1">
        <f t="array" ref="U543">+_xlfn.XLOOKUP(Contrato[[#This Row],[RCP]],[1]!COMPROMISOS_2024[[#All],[consecutivo]],[1]!COMPROMISOS_2024[[#All],[fecha_aprobacion]],"",0)</f>
        <v>11/07/2024 11:42</v>
      </c>
      <c r="V543" s="46">
        <f>SUMIF([1]!COMPROMISOS_2024[[#All],[consecutivo]],Contrato[[#This Row],[RCP]],[1]!COMPROMISOS_2024[[#All],[valor_total]])</f>
        <v>13732491</v>
      </c>
      <c r="W543" s="47">
        <v>45482</v>
      </c>
      <c r="X543" s="47" t="s">
        <v>1505</v>
      </c>
      <c r="Y543" s="48">
        <v>45484</v>
      </c>
      <c r="Z543" s="49">
        <v>45643</v>
      </c>
      <c r="AA543" s="123" t="s">
        <v>1517</v>
      </c>
      <c r="AB543" s="91" t="s">
        <v>1518</v>
      </c>
      <c r="AC543" s="91"/>
      <c r="AD543" s="103">
        <v>202000004644</v>
      </c>
      <c r="AE543" s="54" t="s">
        <v>75</v>
      </c>
      <c r="AF543" s="55" t="str">
        <f>TEXT(LEFT(Contrato[[#This Row],[CONTRATO]],3),"0")</f>
        <v>429</v>
      </c>
      <c r="AG543" s="55" t="str">
        <f>IF(LEN(Contrato[[#This Row],[Contrato2]])=3,Contrato[[#This Row],[Contrato2]],TEXT(Contrato[[#This Row],[Contrato2]],"000"))</f>
        <v>429</v>
      </c>
      <c r="AH543" s="56">
        <f ca="1">IFERROR(_xlfn.DAYS(Contrato[[#This Row],[Fecha Proyectada liquidación]],TODAY())/30,"")</f>
        <v>1.6666666666666667</v>
      </c>
      <c r="AI543" s="57">
        <f>+Contrato[[#This Row],[FECHA TERMINACIÓN ]]+120</f>
        <v>45763</v>
      </c>
      <c r="AK543" s="59" t="str">
        <f ca="1">IF(Contrato[[#This Row],[FECHA TERMINACIÓN ]]&lt;TODAY(), "Terminado",IF(ISNUMBER(Contrato[[#This Row],[Fecha Real de liquiidación ]]),"Liquidado",IF(Contrato[[#This Row],[FECHA TERMINACIÓN ]]&gt;=TODAY(),"En ejecución","")))</f>
        <v>Terminado</v>
      </c>
      <c r="AL543" s="60">
        <f>SUMIF([1]!COMPROMISOS_2024[[#All],[consecutivo]],Contrato[[#This Row],[RCP]],[1]!COMPROMISOS_2024[[#All],[Total pagado]])</f>
        <v>13475007</v>
      </c>
      <c r="AM543" s="61">
        <f>IFERROR(Contrato[[#This Row],[Pagos]]/Contrato[[#This Row],[VALOR CONTRATO]],0)</f>
        <v>0.98125001501912512</v>
      </c>
      <c r="AN543" s="104">
        <f>+Contrato[[#This Row],[VALOR CONTRATO]]-Contrato[[#This Row],[Pagos]]</f>
        <v>257484</v>
      </c>
      <c r="AO543" s="54" t="str" cm="1">
        <f t="array" ref="AO543">_xlfn.XLOOKUP(Contrato[[#This Row],[DOCUMENTO ]],[1]!PERSONAL_ACTIVO_2024[[#All],[Documento identidad]],[1]!PERSONAL_ACTIVO_2024[[#All],[Mail ]],0,0)</f>
        <v>ahiguitae@indeportesantioquia.gov.co</v>
      </c>
      <c r="AP543" s="54" t="str" cm="1">
        <f t="array" ref="AP543">_xlfn.XLOOKUP(Contrato[[#This Row],[DOCUMENTO]],[1]!PERSONAL_ACTIVO_2024[[#All],[Documento identidad]],[1]!PERSONAL_ACTIVO_2024[[#All],[Mail ]],0,0)</f>
        <v>hveleza@indeportesantioquia.gov.co</v>
      </c>
      <c r="AQ543" s="54" cm="1">
        <f t="array" ref="AQ543">IF(ISBLANK(Contrato[[#This Row],[DEPENDENCIA ]]),0,IFERROR(_xlfn.XLOOKUP(Contrato[[#This Row],[DEPENDENCIA ]],[1]!PERSONAL_ACTIVO_2024[[#All],[Dependencia]],[1]!PERSONAL_ACTIVO_2024[[#All],[Mail ]],0,0),0))</f>
        <v>0</v>
      </c>
    </row>
    <row r="544" spans="1:43" s="54" customFormat="1" ht="34.5" customHeight="1" x14ac:dyDescent="0.25">
      <c r="A544" s="27">
        <v>789</v>
      </c>
      <c r="B544" s="26">
        <v>430</v>
      </c>
      <c r="C544" s="28" t="s">
        <v>1540</v>
      </c>
      <c r="D544" s="81" t="s">
        <v>132</v>
      </c>
      <c r="E544" s="105" t="s">
        <v>111</v>
      </c>
      <c r="F544" s="81" t="s">
        <v>112</v>
      </c>
      <c r="G544" s="92" t="s">
        <v>1541</v>
      </c>
      <c r="H544" s="93">
        <v>890984068</v>
      </c>
      <c r="I544" s="117" t="s">
        <v>119</v>
      </c>
      <c r="J544" s="95">
        <v>686065943</v>
      </c>
      <c r="K544" s="69" t="s">
        <v>1542</v>
      </c>
      <c r="L544" s="96" t="s">
        <v>121</v>
      </c>
      <c r="M544" s="97" t="s">
        <v>640</v>
      </c>
      <c r="N544" s="98" cm="1">
        <f t="array" ref="N544">_xlfn.XLOOKUP(Contrato[[#This Row],[SUPERVISOR TITULAR]],[1]!PERSONAL_ACTIVO_2024[[#All],[Nombre completo]],[1]!PERSONAL_ACTIVO_2024[[#All],[Documento identidad]],"",0)</f>
        <v>70140647</v>
      </c>
      <c r="O544" s="97" t="s">
        <v>751</v>
      </c>
      <c r="P544" s="99" cm="1">
        <f t="array" ref="P544">_xlfn.XLOOKUP(Contrato[[#This Row],[SUPERVISOR SUPLENTE ]],[1]!PERSONAL_ACTIVO_2024[[#All],[Nombre completo]],[1]!PERSONAL_ACTIVO_2024[[#All],[Documento identidad]],"",0)</f>
        <v>1027954329</v>
      </c>
      <c r="Q544" s="100">
        <v>570</v>
      </c>
      <c r="R544" s="42" t="str" cm="1">
        <f t="array" ref="R544">_xlfn.XLOOKUP(Contrato[[#This Row],[CDP]],[1]!DISPONIBILIDADES_2024[[#All],[consecutivo]],[1]!DISPONIBILIDADES_2024[[#All],[fecha_aprobacion]],"",0)</f>
        <v>14/06/2024 16:03</v>
      </c>
      <c r="S544" s="43">
        <f>SUMIF([1]!DISPONIBILIDADES_2024[[#All],[consecutivo]],Contrato[[#This Row],[CDP]],[1]!DISPONIBILIDADES_2024[[#All],[valor_total_rubro]])</f>
        <v>0</v>
      </c>
      <c r="T544" s="44" cm="1">
        <f t="array" ref="T544">_xlfn.XLOOKUP(Contrato[[#This Row],[CONTRATO]]&amp;Contrato[[#This Row],[CDP]],[1]!Corr_Contr_CDP[[#All],[CONTRATO-CDP]],[1]!Corr_Contr_CDP[[#All],[CRP]],_xlfn.XLOOKUP(Contrato[[#This Row],[CDP]],[1]!COMPROMISOS_2024[[#All],[disponibilidad]],[1]!COMPROMISOS_2024[[#All],[consecutivo]],"",0),0)</f>
        <v>7100</v>
      </c>
      <c r="U544" s="45" t="str" cm="1">
        <f t="array" ref="U544">+_xlfn.XLOOKUP(Contrato[[#This Row],[RCP]],[1]!COMPROMISOS_2024[[#All],[consecutivo]],[1]!COMPROMISOS_2024[[#All],[fecha_aprobacion]],"",0)</f>
        <v>19/07/2024 0:00</v>
      </c>
      <c r="V544" s="46">
        <f>SUMIF([1]!COMPROMISOS_2024[[#All],[consecutivo]],Contrato[[#This Row],[RCP]],[1]!COMPROMISOS_2024[[#All],[valor_total]])</f>
        <v>591410143</v>
      </c>
      <c r="W544" s="47">
        <v>45492</v>
      </c>
      <c r="X544" s="47">
        <v>45495</v>
      </c>
      <c r="Y544" s="48">
        <v>45495</v>
      </c>
      <c r="Z544" s="49">
        <v>45557</v>
      </c>
      <c r="AA544" s="123" t="s">
        <v>1543</v>
      </c>
      <c r="AB544" s="91" t="s">
        <v>1544</v>
      </c>
      <c r="AC544" s="91"/>
      <c r="AD544" s="103">
        <v>202000004645</v>
      </c>
      <c r="AE544" s="54" t="s">
        <v>75</v>
      </c>
      <c r="AF544" s="55" t="str">
        <f>TEXT(LEFT(Contrato[[#This Row],[CONTRATO]],3),"0")</f>
        <v>430</v>
      </c>
      <c r="AG544" s="55" t="str">
        <f>IF(LEN(Contrato[[#This Row],[Contrato2]])=3,Contrato[[#This Row],[Contrato2]],TEXT(Contrato[[#This Row],[Contrato2]],"000"))</f>
        <v>430</v>
      </c>
      <c r="AH544" s="56">
        <f ca="1">IFERROR(_xlfn.DAYS(Contrato[[#This Row],[Fecha Proyectada liquidación]],TODAY())/30,"")</f>
        <v>-1.2</v>
      </c>
      <c r="AI544" s="57">
        <f>+Contrato[[#This Row],[FECHA TERMINACIÓN ]]+120</f>
        <v>45677</v>
      </c>
      <c r="AK544" s="59" t="str">
        <f ca="1">IF(Contrato[[#This Row],[FECHA TERMINACIÓN ]]&lt;TODAY(), "Terminado",IF(ISNUMBER(Contrato[[#This Row],[Fecha Real de liquiidación ]]),"Liquidado",IF(Contrato[[#This Row],[FECHA TERMINACIÓN ]]&gt;=TODAY(),"En ejecución","")))</f>
        <v>Terminado</v>
      </c>
      <c r="AL544" s="60">
        <f>SUMIF([1]!COMPROMISOS_2024[[#All],[consecutivo]],Contrato[[#This Row],[RCP]],[1]!COMPROMISOS_2024[[#All],[Total pagado]])</f>
        <v>473128115</v>
      </c>
      <c r="AM544" s="61">
        <f>IFERROR(Contrato[[#This Row],[Pagos]]/Contrato[[#This Row],[VALOR CONTRATO]],0)</f>
        <v>0.68962483829342336</v>
      </c>
      <c r="AN544" s="104">
        <f>+Contrato[[#This Row],[VALOR CONTRATO]]-Contrato[[#This Row],[Pagos]]</f>
        <v>212937828</v>
      </c>
      <c r="AO544" s="54" t="str" cm="1">
        <f t="array" ref="AO544">_xlfn.XLOOKUP(Contrato[[#This Row],[DOCUMENTO ]],[1]!PERSONAL_ACTIVO_2024[[#All],[Documento identidad]],[1]!PERSONAL_ACTIVO_2024[[#All],[Mail ]],0,0)</f>
        <v>cniebles@indeportesantioquia.gov.co</v>
      </c>
      <c r="AP544" s="54" t="str" cm="1">
        <f t="array" ref="AP544">_xlfn.XLOOKUP(Contrato[[#This Row],[DOCUMENTO]],[1]!PERSONAL_ACTIVO_2024[[#All],[Documento identidad]],[1]!PERSONAL_ACTIVO_2024[[#All],[Mail ]],0,0)</f>
        <v>bocampo@indeportesantioquia.gov.co</v>
      </c>
      <c r="AQ544" s="54" t="str" cm="1">
        <f t="array" ref="AQ544">IF(ISBLANK(Contrato[[#This Row],[DEPENDENCIA ]]),0,IFERROR(_xlfn.XLOOKUP(Contrato[[#This Row],[DEPENDENCIA ]],[1]!PERSONAL_ACTIVO_2024[[#All],[Dependencia]],[1]!PERSONAL_ACTIVO_2024[[#All],[Mail ]],0,0),0))</f>
        <v>fcardona@indeportesantioquia.gov.co</v>
      </c>
    </row>
    <row r="545" spans="1:43" s="54" customFormat="1" ht="34.5" customHeight="1" x14ac:dyDescent="0.25">
      <c r="A545" s="27">
        <v>699</v>
      </c>
      <c r="B545" s="26">
        <v>431</v>
      </c>
      <c r="C545" s="28" t="s">
        <v>1545</v>
      </c>
      <c r="D545" s="81" t="s">
        <v>123</v>
      </c>
      <c r="E545" s="105" t="s">
        <v>111</v>
      </c>
      <c r="F545" s="81" t="s">
        <v>1429</v>
      </c>
      <c r="G545" s="92" t="s">
        <v>1546</v>
      </c>
      <c r="H545" s="93">
        <v>890984144</v>
      </c>
      <c r="I545" s="94" t="s">
        <v>48</v>
      </c>
      <c r="J545" s="95">
        <v>60000000</v>
      </c>
      <c r="K545" s="36" t="s">
        <v>48</v>
      </c>
      <c r="L545" s="96" t="s">
        <v>121</v>
      </c>
      <c r="M545" s="97" t="s">
        <v>306</v>
      </c>
      <c r="N545" s="98" cm="1">
        <f t="array" ref="N545">_xlfn.XLOOKUP(Contrato[[#This Row],[SUPERVISOR TITULAR]],[1]!PERSONAL_ACTIVO_2024[[#All],[Nombre completo]],[1]!PERSONAL_ACTIVO_2024[[#All],[Documento identidad]],"",0)</f>
        <v>75075150</v>
      </c>
      <c r="O545" s="97" t="s">
        <v>125</v>
      </c>
      <c r="P545" s="99" t="str" cm="1">
        <f t="array" ref="P545">_xlfn.XLOOKUP(Contrato[[#This Row],[SUPERVISOR SUPLENTE ]],[1]!PERSONAL_ACTIVO_2024[[#All],[Nombre completo]],[1]!PERSONAL_ACTIVO_2024[[#All],[Documento identidad]],"",0)</f>
        <v/>
      </c>
      <c r="Q545" s="100">
        <v>555</v>
      </c>
      <c r="R545" s="42" t="str" cm="1">
        <f t="array" ref="R545">_xlfn.XLOOKUP(Contrato[[#This Row],[CDP]],[1]!DISPONIBILIDADES_2024[[#All],[consecutivo]],[1]!DISPONIBILIDADES_2024[[#All],[fecha_aprobacion]],"",0)</f>
        <v>13/06/2024 10:56</v>
      </c>
      <c r="S545" s="43">
        <f>SUMIF([1]!DISPONIBILIDADES_2024[[#All],[consecutivo]],Contrato[[#This Row],[CDP]],[1]!DISPONIBILIDADES_2024[[#All],[valor_total_rubro]])</f>
        <v>0</v>
      </c>
      <c r="T545" s="44" cm="1">
        <f t="array" ref="T545">_xlfn.XLOOKUP(Contrato[[#This Row],[CONTRATO]]&amp;Contrato[[#This Row],[CDP]],[1]!Corr_Contr_CDP[[#All],[CONTRATO-CDP]],[1]!Corr_Contr_CDP[[#All],[CRP]],_xlfn.XLOOKUP(Contrato[[#This Row],[CDP]],[1]!COMPROMISOS_2024[[#All],[disponibilidad]],[1]!COMPROMISOS_2024[[#All],[consecutivo]],"",0),0)</f>
        <v>7063</v>
      </c>
      <c r="U545" s="45" t="str" cm="1">
        <f t="array" ref="U545">+_xlfn.XLOOKUP(Contrato[[#This Row],[RCP]],[1]!COMPROMISOS_2024[[#All],[consecutivo]],[1]!COMPROMISOS_2024[[#All],[fecha_aprobacion]],"",0)</f>
        <v>11/07/2024 17:32</v>
      </c>
      <c r="V545" s="46">
        <f>SUMIF([1]!COMPROMISOS_2024[[#All],[consecutivo]],Contrato[[#This Row],[RCP]],[1]!COMPROMISOS_2024[[#All],[valor_total]])</f>
        <v>60000000</v>
      </c>
      <c r="W545" s="47">
        <v>45484</v>
      </c>
      <c r="X545" s="47">
        <v>45490</v>
      </c>
      <c r="Y545" s="48">
        <v>45491</v>
      </c>
      <c r="Z545" s="49">
        <v>45656</v>
      </c>
      <c r="AA545" s="123" t="s">
        <v>1547</v>
      </c>
      <c r="AB545" s="302" t="s">
        <v>1548</v>
      </c>
      <c r="AC545" s="91"/>
      <c r="AD545" s="103">
        <v>202000004646</v>
      </c>
      <c r="AE545" s="54" t="s">
        <v>75</v>
      </c>
      <c r="AF545" s="55" t="str">
        <f>TEXT(LEFT(Contrato[[#This Row],[CONTRATO]],3),"0")</f>
        <v>431</v>
      </c>
      <c r="AG545" s="55" t="str">
        <f>IF(LEN(Contrato[[#This Row],[Contrato2]])=3,Contrato[[#This Row],[Contrato2]],TEXT(Contrato[[#This Row],[Contrato2]],"000"))</f>
        <v>431</v>
      </c>
      <c r="AH545" s="56">
        <f ca="1">IFERROR(_xlfn.DAYS(Contrato[[#This Row],[Fecha Proyectada liquidación]],TODAY())/30,"")</f>
        <v>2.1</v>
      </c>
      <c r="AI545" s="57">
        <f>+Contrato[[#This Row],[FECHA TERMINACIÓN ]]+120</f>
        <v>45776</v>
      </c>
      <c r="AK545" s="59" t="str">
        <f ca="1">IF(Contrato[[#This Row],[FECHA TERMINACIÓN ]]&lt;TODAY(), "Terminado",IF(ISNUMBER(Contrato[[#This Row],[Fecha Real de liquiidación ]]),"Liquidado",IF(Contrato[[#This Row],[FECHA TERMINACIÓN ]]&gt;=TODAY(),"En ejecución","")))</f>
        <v>Terminado</v>
      </c>
      <c r="AL545" s="60">
        <f>SUMIF([1]!COMPROMISOS_2024[[#All],[consecutivo]],Contrato[[#This Row],[RCP]],[1]!COMPROMISOS_2024[[#All],[Total pagado]])</f>
        <v>59999999</v>
      </c>
      <c r="AM545" s="61">
        <f>IFERROR(Contrato[[#This Row],[Pagos]]/Contrato[[#This Row],[VALOR CONTRATO]],0)</f>
        <v>0.99999998333333329</v>
      </c>
      <c r="AN545" s="104">
        <f>+Contrato[[#This Row],[VALOR CONTRATO]]-Contrato[[#This Row],[Pagos]]</f>
        <v>1</v>
      </c>
      <c r="AO545" s="54" t="str" cm="1">
        <f t="array" ref="AO545">_xlfn.XLOOKUP(Contrato[[#This Row],[DOCUMENTO ]],[1]!PERSONAL_ACTIVO_2024[[#All],[Documento identidad]],[1]!PERSONAL_ACTIVO_2024[[#All],[Mail ]],0,0)</f>
        <v>anavarro@indeportesantioquia.gov.co</v>
      </c>
      <c r="AP545" s="54" cm="1">
        <f t="array" ref="AP545">_xlfn.XLOOKUP(Contrato[[#This Row],[DOCUMENTO]],[1]!PERSONAL_ACTIVO_2024[[#All],[Documento identidad]],[1]!PERSONAL_ACTIVO_2024[[#All],[Mail ]],0,0)</f>
        <v>0</v>
      </c>
      <c r="AQ545" s="54" cm="1">
        <f t="array" ref="AQ545">IF(ISBLANK(Contrato[[#This Row],[DEPENDENCIA ]]),0,IFERROR(_xlfn.XLOOKUP(Contrato[[#This Row],[DEPENDENCIA ]],[1]!PERSONAL_ACTIVO_2024[[#All],[Dependencia]],[1]!PERSONAL_ACTIVO_2024[[#All],[Mail ]],0,0),0))</f>
        <v>0</v>
      </c>
    </row>
    <row r="546" spans="1:43" s="54" customFormat="1" ht="34.5" customHeight="1" x14ac:dyDescent="0.25">
      <c r="A546" s="54">
        <v>1306</v>
      </c>
      <c r="B546" s="26">
        <v>431</v>
      </c>
      <c r="C546" s="28" t="s">
        <v>1549</v>
      </c>
      <c r="D546" s="81" t="s">
        <v>123</v>
      </c>
      <c r="E546" s="105" t="s">
        <v>117</v>
      </c>
      <c r="F546" s="81" t="s">
        <v>1429</v>
      </c>
      <c r="G546" s="92" t="s">
        <v>1546</v>
      </c>
      <c r="H546" s="93">
        <v>890984144</v>
      </c>
      <c r="I546" s="94" t="s">
        <v>48</v>
      </c>
      <c r="J546" s="112">
        <v>30000000</v>
      </c>
      <c r="K546" s="36"/>
      <c r="L546" s="113" t="s">
        <v>1133</v>
      </c>
      <c r="M546" s="97" t="s">
        <v>306</v>
      </c>
      <c r="N546" s="98" cm="1">
        <f t="array" ref="N546">_xlfn.XLOOKUP(Contrato[[#This Row],[SUPERVISOR TITULAR]],[1]!PERSONAL_ACTIVO_2024[[#All],[Nombre completo]],[1]!PERSONAL_ACTIVO_2024[[#All],[Documento identidad]],"",0)</f>
        <v>75075150</v>
      </c>
      <c r="O546" s="97" t="s">
        <v>125</v>
      </c>
      <c r="P546" s="99" t="str" cm="1">
        <f t="array" ref="P546">_xlfn.XLOOKUP(Contrato[[#This Row],[SUPERVISOR SUPLENTE ]],[1]!PERSONAL_ACTIVO_2024[[#All],[Nombre completo]],[1]!PERSONAL_ACTIVO_2024[[#All],[Documento identidad]],"",0)</f>
        <v/>
      </c>
      <c r="Q546" s="100">
        <v>1170</v>
      </c>
      <c r="R546" s="42" t="str" cm="1">
        <f t="array" ref="R546">_xlfn.XLOOKUP(Contrato[[#This Row],[CDP]],[1]!DISPONIBILIDADES_2024[[#All],[consecutivo]],[1]!DISPONIBILIDADES_2024[[#All],[fecha_aprobacion]],"",0)</f>
        <v>20/11/2024 17:43</v>
      </c>
      <c r="S546" s="43">
        <f>SUMIF([1]!DISPONIBILIDADES_2024[[#All],[consecutivo]],Contrato[[#This Row],[CDP]],[1]!DISPONIBILIDADES_2024[[#All],[valor_total_rubro]])</f>
        <v>0</v>
      </c>
      <c r="T546" s="44" cm="1">
        <f t="array" ref="T546">_xlfn.XLOOKUP(Contrato[[#This Row],[CONTRATO]]&amp;Contrato[[#This Row],[CDP]],[1]!Corr_Contr_CDP[[#All],[CONTRATO-CDP]],[1]!Corr_Contr_CDP[[#All],[CRP]],_xlfn.XLOOKUP(Contrato[[#This Row],[CDP]],[1]!COMPROMISOS_2024[[#All],[disponibilidad]],[1]!COMPROMISOS_2024[[#All],[consecutivo]],"",0),0)</f>
        <v>13241</v>
      </c>
      <c r="U546" s="45" t="str" cm="1">
        <f t="array" ref="U546">+_xlfn.XLOOKUP(Contrato[[#This Row],[RCP]],[1]!COMPROMISOS_2024[[#All],[consecutivo]],[1]!COMPROMISOS_2024[[#All],[fecha_aprobacion]],"",0)</f>
        <v>28/11/2024 18:35</v>
      </c>
      <c r="V546" s="46">
        <f>SUMIF([1]!COMPROMISOS_2024[[#All],[consecutivo]],Contrato[[#This Row],[RCP]],[1]!COMPROMISOS_2024[[#All],[valor_total]])</f>
        <v>30000000</v>
      </c>
      <c r="W546" s="47">
        <v>45624</v>
      </c>
      <c r="X546" s="47">
        <v>45625</v>
      </c>
      <c r="Y546" s="48">
        <v>45491</v>
      </c>
      <c r="Z546" s="49">
        <v>45656</v>
      </c>
      <c r="AA546" s="123"/>
      <c r="AB546" s="302" t="s">
        <v>48</v>
      </c>
      <c r="AC546" s="30"/>
      <c r="AD546" s="103"/>
      <c r="AF546" s="55" t="str">
        <f>TEXT(LEFT(Contrato[[#This Row],[CONTRATO]],3),"0")</f>
        <v>431</v>
      </c>
      <c r="AG546" s="55" t="str">
        <f>IF(LEN(Contrato[[#This Row],[Contrato2]])=3,Contrato[[#This Row],[Contrato2]],TEXT(Contrato[[#This Row],[Contrato2]],"000"))</f>
        <v>431</v>
      </c>
      <c r="AH546" s="56">
        <f ca="1">IFERROR(_xlfn.DAYS(Contrato[[#This Row],[Fecha Proyectada liquidación]],TODAY())/30,"")</f>
        <v>2.1</v>
      </c>
      <c r="AI546" s="57">
        <f>+Contrato[[#This Row],[FECHA TERMINACIÓN ]]+120</f>
        <v>45776</v>
      </c>
      <c r="AK546" s="59" t="str">
        <f ca="1">IF(Contrato[[#This Row],[FECHA TERMINACIÓN ]]&lt;TODAY(), "Terminado",IF(ISNUMBER(Contrato[[#This Row],[Fecha Real de liquiidación ]]),"Liquidado",IF(Contrato[[#This Row],[FECHA TERMINACIÓN ]]&gt;=TODAY(),"En ejecución","")))</f>
        <v>Terminado</v>
      </c>
      <c r="AL546" s="60">
        <f>SUMIF([1]!COMPROMISOS_2024[[#All],[consecutivo]],Contrato[[#This Row],[RCP]],[1]!COMPROMISOS_2024[[#All],[Total pagado]])</f>
        <v>30000000</v>
      </c>
      <c r="AM546" s="61">
        <f>IFERROR(Contrato[[#This Row],[Pagos]]/Contrato[[#This Row],[VALOR CONTRATO]],0)</f>
        <v>1</v>
      </c>
      <c r="AN546" s="104">
        <f>+Contrato[[#This Row],[VALOR CONTRATO]]-Contrato[[#This Row],[Pagos]]</f>
        <v>0</v>
      </c>
      <c r="AO546" s="54" t="str" cm="1">
        <f t="array" ref="AO546">_xlfn.XLOOKUP(Contrato[[#This Row],[DOCUMENTO ]],[1]!PERSONAL_ACTIVO_2024[[#All],[Documento identidad]],[1]!PERSONAL_ACTIVO_2024[[#All],[Mail ]],0,0)</f>
        <v>anavarro@indeportesantioquia.gov.co</v>
      </c>
      <c r="AP546" s="54" cm="1">
        <f t="array" ref="AP546">_xlfn.XLOOKUP(Contrato[[#This Row],[DOCUMENTO]],[1]!PERSONAL_ACTIVO_2024[[#All],[Documento identidad]],[1]!PERSONAL_ACTIVO_2024[[#All],[Mail ]],0,0)</f>
        <v>0</v>
      </c>
      <c r="AQ546" s="54" cm="1">
        <f t="array" ref="AQ546">IF(ISBLANK(Contrato[[#This Row],[DEPENDENCIA ]]),0,IFERROR(_xlfn.XLOOKUP(Contrato[[#This Row],[DEPENDENCIA ]],[1]!PERSONAL_ACTIVO_2024[[#All],[Dependencia]],[1]!PERSONAL_ACTIVO_2024[[#All],[Mail ]],0,0),0))</f>
        <v>0</v>
      </c>
    </row>
    <row r="547" spans="1:43" s="54" customFormat="1" ht="34.5" customHeight="1" x14ac:dyDescent="0.25">
      <c r="A547" s="27">
        <v>759</v>
      </c>
      <c r="B547" s="26">
        <v>432</v>
      </c>
      <c r="C547" s="28" t="s">
        <v>1550</v>
      </c>
      <c r="D547" s="81" t="s">
        <v>239</v>
      </c>
      <c r="E547" s="105" t="s">
        <v>111</v>
      </c>
      <c r="F547" s="81" t="s">
        <v>142</v>
      </c>
      <c r="G547" s="92" t="s">
        <v>1551</v>
      </c>
      <c r="H547" s="93">
        <v>1037644733</v>
      </c>
      <c r="I547" s="94">
        <v>6879081</v>
      </c>
      <c r="J547" s="95">
        <v>42166102</v>
      </c>
      <c r="L547" s="96" t="s">
        <v>121</v>
      </c>
      <c r="M547" s="97" t="s">
        <v>241</v>
      </c>
      <c r="N547" s="98" t="str" cm="1">
        <f t="array" ref="N547">_xlfn.XLOOKUP(Contrato[[#This Row],[SUPERVISOR TITULAR]],[1]!PERSONAL_ACTIVO_2024[[#All],[Nombre completo]],[1]!PERSONAL_ACTIVO_2024[[#All],[Documento identidad]],"",0)</f>
        <v/>
      </c>
      <c r="O547" s="97" t="s">
        <v>255</v>
      </c>
      <c r="P547" s="99" cm="1">
        <f t="array" ref="P547">_xlfn.XLOOKUP(Contrato[[#This Row],[SUPERVISOR SUPLENTE ]],[1]!PERSONAL_ACTIVO_2024[[#All],[Nombre completo]],[1]!PERSONAL_ACTIVO_2024[[#All],[Documento identidad]],"",0)</f>
        <v>19424139</v>
      </c>
      <c r="Q547" s="100">
        <v>592</v>
      </c>
      <c r="R547" s="42" t="str" cm="1">
        <f t="array" ref="R547">_xlfn.XLOOKUP(Contrato[[#This Row],[CDP]],[1]!DISPONIBILIDADES_2024[[#All],[consecutivo]],[1]!DISPONIBILIDADES_2024[[#All],[fecha_aprobacion]],"",0)</f>
        <v>25/06/2024 10:52</v>
      </c>
      <c r="S547" s="43">
        <f>SUMIF([1]!DISPONIBILIDADES_2024[[#All],[consecutivo]],Contrato[[#This Row],[CDP]],[1]!DISPONIBILIDADES_2024[[#All],[valor_total_rubro]])</f>
        <v>0</v>
      </c>
      <c r="T547" s="44" cm="1">
        <f t="array" ref="T547">_xlfn.XLOOKUP(Contrato[[#This Row],[CONTRATO]]&amp;Contrato[[#This Row],[CDP]],[1]!Corr_Contr_CDP[[#All],[CONTRATO-CDP]],[1]!Corr_Contr_CDP[[#All],[CRP]],_xlfn.XLOOKUP(Contrato[[#This Row],[CDP]],[1]!COMPROMISOS_2024[[#All],[disponibilidad]],[1]!COMPROMISOS_2024[[#All],[consecutivo]],"",0),0)</f>
        <v>7050</v>
      </c>
      <c r="U547" s="45" t="str" cm="1">
        <f t="array" ref="U547">+_xlfn.XLOOKUP(Contrato[[#This Row],[RCP]],[1]!COMPROMISOS_2024[[#All],[consecutivo]],[1]!COMPROMISOS_2024[[#All],[fecha_aprobacion]],"",0)</f>
        <v>11/07/2024 9:36</v>
      </c>
      <c r="V547" s="46">
        <f>SUMIF([1]!COMPROMISOS_2024[[#All],[consecutivo]],Contrato[[#This Row],[RCP]],[1]!COMPROMISOS_2024[[#All],[valor_total]])</f>
        <v>42166102</v>
      </c>
      <c r="W547" s="47">
        <v>45483</v>
      </c>
      <c r="X547" s="47" t="s">
        <v>1505</v>
      </c>
      <c r="Y547" s="48">
        <v>45485</v>
      </c>
      <c r="Z547" s="49">
        <v>45657</v>
      </c>
      <c r="AA547" s="123" t="s">
        <v>1552</v>
      </c>
      <c r="AB547" s="91" t="s">
        <v>1553</v>
      </c>
      <c r="AC547" s="91"/>
      <c r="AD547" s="103">
        <v>202000004647</v>
      </c>
      <c r="AE547" s="54" t="s">
        <v>75</v>
      </c>
      <c r="AF547" s="55" t="str">
        <f>TEXT(LEFT(Contrato[[#This Row],[CONTRATO]],3),"0")</f>
        <v>432</v>
      </c>
      <c r="AG547" s="55" t="str">
        <f>IF(LEN(Contrato[[#This Row],[Contrato2]])=3,Contrato[[#This Row],[Contrato2]],TEXT(Contrato[[#This Row],[Contrato2]],"000"))</f>
        <v>432</v>
      </c>
      <c r="AH547" s="56">
        <f ca="1">IFERROR(_xlfn.DAYS(Contrato[[#This Row],[Fecha Proyectada liquidación]],TODAY())/30,"")</f>
        <v>2.1333333333333333</v>
      </c>
      <c r="AI547" s="57">
        <f>+Contrato[[#This Row],[FECHA TERMINACIÓN ]]+120</f>
        <v>45777</v>
      </c>
      <c r="AK547" s="59" t="str">
        <f ca="1">IF(Contrato[[#This Row],[FECHA TERMINACIÓN ]]&lt;TODAY(), "Terminado",IF(ISNUMBER(Contrato[[#This Row],[Fecha Real de liquiidación ]]),"Liquidado",IF(Contrato[[#This Row],[FECHA TERMINACIÓN ]]&gt;=TODAY(),"En ejecución","")))</f>
        <v>Terminado</v>
      </c>
      <c r="AL547" s="60">
        <f>SUMIF([1]!COMPROMISOS_2024[[#All],[consecutivo]],Contrato[[#This Row],[RCP]],[1]!COMPROMISOS_2024[[#All],[Total pagado]])</f>
        <v>38752156</v>
      </c>
      <c r="AM547" s="61">
        <f>IFERROR(Contrato[[#This Row],[Pagos]]/Contrato[[#This Row],[VALOR CONTRATO]],0)</f>
        <v>0.91903576953828936</v>
      </c>
      <c r="AN547" s="104">
        <f>+Contrato[[#This Row],[VALOR CONTRATO]]-Contrato[[#This Row],[Pagos]]</f>
        <v>3413946</v>
      </c>
      <c r="AO547" s="54" cm="1">
        <f t="array" ref="AO547">_xlfn.XLOOKUP(Contrato[[#This Row],[DOCUMENTO ]],[1]!PERSONAL_ACTIVO_2024[[#All],[Documento identidad]],[1]!PERSONAL_ACTIVO_2024[[#All],[Mail ]],0,0)</f>
        <v>0</v>
      </c>
      <c r="AP547" s="54" t="str" cm="1">
        <f t="array" ref="AP547">_xlfn.XLOOKUP(Contrato[[#This Row],[DOCUMENTO]],[1]!PERSONAL_ACTIVO_2024[[#All],[Documento identidad]],[1]!PERSONAL_ACTIVO_2024[[#All],[Mail ]],0,0)</f>
        <v>lnoguera@indeportesantioquia.gov.co</v>
      </c>
      <c r="AQ547" s="54" t="str" cm="1">
        <f t="array" ref="AQ547">IF(ISBLANK(Contrato[[#This Row],[DEPENDENCIA ]]),0,IFERROR(_xlfn.XLOOKUP(Contrato[[#This Row],[DEPENDENCIA ]],[1]!PERSONAL_ACTIVO_2024[[#All],[Dependencia]],[1]!PERSONAL_ACTIVO_2024[[#All],[Mail ]],0,0),0))</f>
        <v>ocardona@indeportesantioquia.gov.co</v>
      </c>
    </row>
    <row r="548" spans="1:43" s="54" customFormat="1" ht="34.5" customHeight="1" x14ac:dyDescent="0.25">
      <c r="A548" s="27">
        <v>786</v>
      </c>
      <c r="B548" s="26">
        <v>433</v>
      </c>
      <c r="C548" s="28" t="s">
        <v>1554</v>
      </c>
      <c r="D548" s="81" t="s">
        <v>132</v>
      </c>
      <c r="E548" s="105" t="s">
        <v>111</v>
      </c>
      <c r="F548" s="81" t="s">
        <v>112</v>
      </c>
      <c r="G548" s="92" t="s">
        <v>1555</v>
      </c>
      <c r="H548" s="93">
        <v>890981069</v>
      </c>
      <c r="I548" s="117" t="s">
        <v>119</v>
      </c>
      <c r="J548" s="95">
        <v>442406770</v>
      </c>
      <c r="K548" s="69" t="s">
        <v>1556</v>
      </c>
      <c r="L548" s="96" t="s">
        <v>1557</v>
      </c>
      <c r="M548" s="97" t="s">
        <v>640</v>
      </c>
      <c r="N548" s="98" cm="1">
        <f t="array" ref="N548">_xlfn.XLOOKUP(Contrato[[#This Row],[SUPERVISOR TITULAR]],[1]!PERSONAL_ACTIVO_2024[[#All],[Nombre completo]],[1]!PERSONAL_ACTIVO_2024[[#All],[Documento identidad]],"",0)</f>
        <v>70140647</v>
      </c>
      <c r="O548" s="97" t="s">
        <v>641</v>
      </c>
      <c r="P548" s="99" t="str" cm="1">
        <f t="array" ref="P548">_xlfn.XLOOKUP(Contrato[[#This Row],[SUPERVISOR SUPLENTE ]],[1]!PERSONAL_ACTIVO_2024[[#All],[Nombre completo]],[1]!PERSONAL_ACTIVO_2024[[#All],[Documento identidad]],"",0)</f>
        <v/>
      </c>
      <c r="Q548" s="100">
        <v>589</v>
      </c>
      <c r="R548" s="42" t="str" cm="1">
        <f t="array" ref="R548">_xlfn.XLOOKUP(Contrato[[#This Row],[CDP]],[1]!DISPONIBILIDADES_2024[[#All],[consecutivo]],[1]!DISPONIBILIDADES_2024[[#All],[fecha_aprobacion]],"",0)</f>
        <v>21/06/2024 9:54</v>
      </c>
      <c r="S548" s="43">
        <f>SUMIF([1]!DISPONIBILIDADES_2024[[#All],[consecutivo]],Contrato[[#This Row],[CDP]],[1]!DISPONIBILIDADES_2024[[#All],[valor_total_rubro]])</f>
        <v>0</v>
      </c>
      <c r="T548" s="44" cm="1">
        <f t="array" ref="T548">_xlfn.XLOOKUP(Contrato[[#This Row],[CONTRATO]]&amp;Contrato[[#This Row],[CDP]],[1]!Corr_Contr_CDP[[#All],[CONTRATO-CDP]],[1]!Corr_Contr_CDP[[#All],[CRP]],_xlfn.XLOOKUP(Contrato[[#This Row],[CDP]],[1]!COMPROMISOS_2024[[#All],[disponibilidad]],[1]!COMPROMISOS_2024[[#All],[consecutivo]],"",0),0)</f>
        <v>7074</v>
      </c>
      <c r="U548" s="45" t="str" cm="1">
        <f t="array" ref="U548">+_xlfn.XLOOKUP(Contrato[[#This Row],[RCP]],[1]!COMPROMISOS_2024[[#All],[consecutivo]],[1]!COMPROMISOS_2024[[#All],[fecha_aprobacion]],"",0)</f>
        <v>15/07/2024 16:39</v>
      </c>
      <c r="V548" s="46">
        <f>SUMIF([1]!COMPROMISOS_2024[[#All],[consecutivo]],Contrato[[#This Row],[RCP]],[1]!COMPROMISOS_2024[[#All],[valor_total]])</f>
        <v>395006770</v>
      </c>
      <c r="W548" s="47">
        <v>45485</v>
      </c>
      <c r="X548" s="47">
        <v>45488</v>
      </c>
      <c r="Y548" s="48">
        <v>45488</v>
      </c>
      <c r="Z548" s="49">
        <v>45550</v>
      </c>
      <c r="AA548" s="123" t="s">
        <v>1558</v>
      </c>
      <c r="AB548" s="91" t="s">
        <v>1544</v>
      </c>
      <c r="AC548" s="91"/>
      <c r="AD548" s="78">
        <v>202000004651</v>
      </c>
      <c r="AE548" s="54" t="s">
        <v>75</v>
      </c>
      <c r="AF548" s="55" t="str">
        <f>TEXT(LEFT(Contrato[[#This Row],[CONTRATO]],3),"0")</f>
        <v>433</v>
      </c>
      <c r="AG548" s="55" t="str">
        <f>IF(LEN(Contrato[[#This Row],[Contrato2]])=3,Contrato[[#This Row],[Contrato2]],TEXT(Contrato[[#This Row],[Contrato2]],"000"))</f>
        <v>433</v>
      </c>
      <c r="AH548" s="56">
        <f ca="1">IFERROR(_xlfn.DAYS(Contrato[[#This Row],[Fecha Proyectada liquidación]],TODAY())/30,"")</f>
        <v>-1.4333333333333333</v>
      </c>
      <c r="AI548" s="57">
        <f>+Contrato[[#This Row],[FECHA TERMINACIÓN ]]+120</f>
        <v>45670</v>
      </c>
      <c r="AK548" s="59" t="str">
        <f ca="1">IF(Contrato[[#This Row],[FECHA TERMINACIÓN ]]&lt;TODAY(), "Terminado",IF(ISNUMBER(Contrato[[#This Row],[Fecha Real de liquiidación ]]),"Liquidado",IF(Contrato[[#This Row],[FECHA TERMINACIÓN ]]&gt;=TODAY(),"En ejecución","")))</f>
        <v>Terminado</v>
      </c>
      <c r="AL548" s="60">
        <f>SUMIF([1]!COMPROMISOS_2024[[#All],[consecutivo]],Contrato[[#This Row],[RCP]],[1]!COMPROMISOS_2024[[#All],[Total pagado]])</f>
        <v>339754321</v>
      </c>
      <c r="AM548" s="61">
        <f>IFERROR(Contrato[[#This Row],[Pagos]]/Contrato[[#This Row],[VALOR CONTRATO]],0)</f>
        <v>0.76796817779257764</v>
      </c>
      <c r="AN548" s="104">
        <f>+Contrato[[#This Row],[VALOR CONTRATO]]-Contrato[[#This Row],[Pagos]]</f>
        <v>102652449</v>
      </c>
      <c r="AO548" s="54" t="str" cm="1">
        <f t="array" ref="AO548">_xlfn.XLOOKUP(Contrato[[#This Row],[DOCUMENTO ]],[1]!PERSONAL_ACTIVO_2024[[#All],[Documento identidad]],[1]!PERSONAL_ACTIVO_2024[[#All],[Mail ]],0,0)</f>
        <v>cniebles@indeportesantioquia.gov.co</v>
      </c>
      <c r="AP548" s="54" cm="1">
        <f t="array" ref="AP548">_xlfn.XLOOKUP(Contrato[[#This Row],[DOCUMENTO]],[1]!PERSONAL_ACTIVO_2024[[#All],[Documento identidad]],[1]!PERSONAL_ACTIVO_2024[[#All],[Mail ]],0,0)</f>
        <v>0</v>
      </c>
      <c r="AQ548" s="54" t="str" cm="1">
        <f t="array" ref="AQ548">IF(ISBLANK(Contrato[[#This Row],[DEPENDENCIA ]]),0,IFERROR(_xlfn.XLOOKUP(Contrato[[#This Row],[DEPENDENCIA ]],[1]!PERSONAL_ACTIVO_2024[[#All],[Dependencia]],[1]!PERSONAL_ACTIVO_2024[[#All],[Mail ]],0,0),0))</f>
        <v>fcardona@indeportesantioquia.gov.co</v>
      </c>
    </row>
    <row r="549" spans="1:43" s="54" customFormat="1" ht="34.5" customHeight="1" x14ac:dyDescent="0.25">
      <c r="A549" s="27">
        <v>841</v>
      </c>
      <c r="B549" s="26">
        <v>434</v>
      </c>
      <c r="C549" s="28" t="s">
        <v>1559</v>
      </c>
      <c r="D549" s="81" t="s">
        <v>123</v>
      </c>
      <c r="E549" s="105" t="s">
        <v>111</v>
      </c>
      <c r="F549" s="81" t="s">
        <v>142</v>
      </c>
      <c r="G549" s="92" t="s">
        <v>1560</v>
      </c>
      <c r="H549" s="93">
        <v>71701839</v>
      </c>
      <c r="I549" s="94">
        <v>9346824</v>
      </c>
      <c r="J549" s="95">
        <v>60965336</v>
      </c>
      <c r="K549" s="69" t="s">
        <v>1561</v>
      </c>
      <c r="L549" s="96" t="s">
        <v>1557</v>
      </c>
      <c r="M549" s="97" t="s">
        <v>125</v>
      </c>
      <c r="N549" s="98" t="str" cm="1">
        <f t="array" ref="N549">_xlfn.XLOOKUP(Contrato[[#This Row],[SUPERVISOR TITULAR]],[1]!PERSONAL_ACTIVO_2024[[#All],[Nombre completo]],[1]!PERSONAL_ACTIVO_2024[[#All],[Documento identidad]],"",0)</f>
        <v/>
      </c>
      <c r="O549" s="97" t="s">
        <v>226</v>
      </c>
      <c r="P549" s="99" t="str" cm="1">
        <f t="array" ref="P549">_xlfn.XLOOKUP(Contrato[[#This Row],[SUPERVISOR SUPLENTE ]],[1]!PERSONAL_ACTIVO_2024[[#All],[Nombre completo]],[1]!PERSONAL_ACTIVO_2024[[#All],[Documento identidad]],"",0)</f>
        <v/>
      </c>
      <c r="Q549" s="100">
        <v>622</v>
      </c>
      <c r="R549" s="42" t="str" cm="1">
        <f t="array" ref="R549">_xlfn.XLOOKUP(Contrato[[#This Row],[CDP]],[1]!DISPONIBILIDADES_2024[[#All],[consecutivo]],[1]!DISPONIBILIDADES_2024[[#All],[fecha_aprobacion]],"",0)</f>
        <v>2/07/2024 0:00</v>
      </c>
      <c r="S549" s="43">
        <f>SUMIF([1]!DISPONIBILIDADES_2024[[#All],[consecutivo]],Contrato[[#This Row],[CDP]],[1]!DISPONIBILIDADES_2024[[#All],[valor_total_rubro]])</f>
        <v>0</v>
      </c>
      <c r="T549" s="44" cm="1">
        <f t="array" ref="T549">_xlfn.XLOOKUP(Contrato[[#This Row],[CONTRATO]]&amp;Contrato[[#This Row],[CDP]],[1]!Corr_Contr_CDP[[#All],[CONTRATO-CDP]],[1]!Corr_Contr_CDP[[#All],[CRP]],_xlfn.XLOOKUP(Contrato[[#This Row],[CDP]],[1]!COMPROMISOS_2024[[#All],[disponibilidad]],[1]!COMPROMISOS_2024[[#All],[consecutivo]],"",0),0)</f>
        <v>7070</v>
      </c>
      <c r="U549" s="45" t="str" cm="1">
        <f t="array" ref="U549">+_xlfn.XLOOKUP(Contrato[[#This Row],[RCP]],[1]!COMPROMISOS_2024[[#All],[consecutivo]],[1]!COMPROMISOS_2024[[#All],[fecha_aprobacion]],"",0)</f>
        <v>15/07/2024 14:52</v>
      </c>
      <c r="V549" s="46">
        <f>SUMIF([1]!COMPROMISOS_2024[[#All],[consecutivo]],Contrato[[#This Row],[RCP]],[1]!COMPROMISOS_2024[[#All],[valor_total]])</f>
        <v>60965336</v>
      </c>
      <c r="W549" s="47">
        <v>45488</v>
      </c>
      <c r="X549" s="47" t="s">
        <v>1505</v>
      </c>
      <c r="Y549" s="48">
        <v>45488</v>
      </c>
      <c r="Z549" s="49">
        <v>45657</v>
      </c>
      <c r="AA549" s="101" t="s">
        <v>1562</v>
      </c>
      <c r="AB549" s="91" t="s">
        <v>1563</v>
      </c>
      <c r="AC549" s="91"/>
      <c r="AD549" s="103">
        <v>202000004653</v>
      </c>
      <c r="AE549" s="54" t="s">
        <v>75</v>
      </c>
      <c r="AF549" s="55" t="str">
        <f>TEXT(LEFT(Contrato[[#This Row],[CONTRATO]],3),"0")</f>
        <v>434</v>
      </c>
      <c r="AG549" s="55" t="str">
        <f>IF(LEN(Contrato[[#This Row],[Contrato2]])=3,Contrato[[#This Row],[Contrato2]],TEXT(Contrato[[#This Row],[Contrato2]],"000"))</f>
        <v>434</v>
      </c>
      <c r="AH549" s="56">
        <f ca="1">IFERROR(_xlfn.DAYS(Contrato[[#This Row],[Fecha Proyectada liquidación]],TODAY())/30,"")</f>
        <v>2.1333333333333333</v>
      </c>
      <c r="AI549" s="57">
        <f>+Contrato[[#This Row],[FECHA TERMINACIÓN ]]+120</f>
        <v>45777</v>
      </c>
      <c r="AK549" s="59" t="str">
        <f ca="1">IF(Contrato[[#This Row],[FECHA TERMINACIÓN ]]&lt;TODAY(), "Terminado",IF(ISNUMBER(Contrato[[#This Row],[Fecha Real de liquiidación ]]),"Liquidado",IF(Contrato[[#This Row],[FECHA TERMINACIÓN ]]&gt;=TODAY(),"En ejecución","")))</f>
        <v>Terminado</v>
      </c>
      <c r="AL549" s="60">
        <f>SUMIF([1]!COMPROMISOS_2024[[#All],[consecutivo]],Contrato[[#This Row],[RCP]],[1]!COMPROMISOS_2024[[#All],[Total pagado]])</f>
        <v>52967092</v>
      </c>
      <c r="AM549" s="61">
        <f>IFERROR(Contrato[[#This Row],[Pagos]]/Contrato[[#This Row],[VALOR CONTRATO]],0)</f>
        <v>0.86880669369229757</v>
      </c>
      <c r="AN549" s="104">
        <f>+Contrato[[#This Row],[VALOR CONTRATO]]-Contrato[[#This Row],[Pagos]]</f>
        <v>7998244</v>
      </c>
      <c r="AO549" s="54" cm="1">
        <f t="array" ref="AO549">_xlfn.XLOOKUP(Contrato[[#This Row],[DOCUMENTO ]],[1]!PERSONAL_ACTIVO_2024[[#All],[Documento identidad]],[1]!PERSONAL_ACTIVO_2024[[#All],[Mail ]],0,0)</f>
        <v>0</v>
      </c>
      <c r="AP549" s="54" cm="1">
        <f t="array" ref="AP549">_xlfn.XLOOKUP(Contrato[[#This Row],[DOCUMENTO]],[1]!PERSONAL_ACTIVO_2024[[#All],[Documento identidad]],[1]!PERSONAL_ACTIVO_2024[[#All],[Mail ]],0,0)</f>
        <v>0</v>
      </c>
      <c r="AQ549" s="54" cm="1">
        <f t="array" ref="AQ549">IF(ISBLANK(Contrato[[#This Row],[DEPENDENCIA ]]),0,IFERROR(_xlfn.XLOOKUP(Contrato[[#This Row],[DEPENDENCIA ]],[1]!PERSONAL_ACTIVO_2024[[#All],[Dependencia]],[1]!PERSONAL_ACTIVO_2024[[#All],[Mail ]],0,0),0))</f>
        <v>0</v>
      </c>
    </row>
    <row r="550" spans="1:43" s="54" customFormat="1" ht="34.5" customHeight="1" x14ac:dyDescent="0.25">
      <c r="A550" s="27">
        <v>787</v>
      </c>
      <c r="B550" s="26">
        <v>435</v>
      </c>
      <c r="C550" s="28" t="s">
        <v>1564</v>
      </c>
      <c r="D550" s="81" t="s">
        <v>132</v>
      </c>
      <c r="E550" s="105" t="s">
        <v>111</v>
      </c>
      <c r="F550" s="81" t="s">
        <v>112</v>
      </c>
      <c r="G550" s="92" t="s">
        <v>1565</v>
      </c>
      <c r="H550" s="93">
        <v>811005365</v>
      </c>
      <c r="I550" s="117" t="s">
        <v>119</v>
      </c>
      <c r="J550" s="95">
        <v>769463661</v>
      </c>
      <c r="K550" s="69" t="s">
        <v>1566</v>
      </c>
      <c r="L550" s="96" t="s">
        <v>1557</v>
      </c>
      <c r="M550" s="97" t="s">
        <v>730</v>
      </c>
      <c r="N550" s="98" cm="1">
        <f t="array" ref="N550">_xlfn.XLOOKUP(Contrato[[#This Row],[SUPERVISOR TITULAR]],[1]!PERSONAL_ACTIVO_2024[[#All],[Nombre completo]],[1]!PERSONAL_ACTIVO_2024[[#All],[Documento identidad]],"",0)</f>
        <v>43671828</v>
      </c>
      <c r="O550" s="97" t="s">
        <v>622</v>
      </c>
      <c r="P550" s="99" cm="1">
        <f t="array" ref="P550">_xlfn.XLOOKUP(Contrato[[#This Row],[SUPERVISOR SUPLENTE ]],[1]!PERSONAL_ACTIVO_2024[[#All],[Nombre completo]],[1]!PERSONAL_ACTIVO_2024[[#All],[Documento identidad]],"",0)</f>
        <v>3567952</v>
      </c>
      <c r="Q550" s="100">
        <v>629</v>
      </c>
      <c r="R550" s="42" t="str" cm="1">
        <f t="array" ref="R550">_xlfn.XLOOKUP(Contrato[[#This Row],[CDP]],[1]!DISPONIBILIDADES_2024[[#All],[consecutivo]],[1]!DISPONIBILIDADES_2024[[#All],[fecha_aprobacion]],"",0)</f>
        <v>3/07/2024 0:00</v>
      </c>
      <c r="S550" s="43">
        <f>SUMIF([1]!DISPONIBILIDADES_2024[[#All],[consecutivo]],Contrato[[#This Row],[CDP]],[1]!DISPONIBILIDADES_2024[[#All],[valor_total_rubro]])</f>
        <v>0</v>
      </c>
      <c r="T550" s="44" cm="1">
        <f t="array" ref="T550">_xlfn.XLOOKUP(Contrato[[#This Row],[CONTRATO]]&amp;Contrato[[#This Row],[CDP]],[1]!Corr_Contr_CDP[[#All],[CONTRATO-CDP]],[1]!Corr_Contr_CDP[[#All],[CRP]],_xlfn.XLOOKUP(Contrato[[#This Row],[CDP]],[1]!COMPROMISOS_2024[[#All],[disponibilidad]],[1]!COMPROMISOS_2024[[#All],[consecutivo]],"",0),0)</f>
        <v>7073</v>
      </c>
      <c r="U550" s="45" t="str" cm="1">
        <f t="array" ref="U550">+_xlfn.XLOOKUP(Contrato[[#This Row],[RCP]],[1]!COMPROMISOS_2024[[#All],[consecutivo]],[1]!COMPROMISOS_2024[[#All],[fecha_aprobacion]],"",0)</f>
        <v>15/07/2024 16:23</v>
      </c>
      <c r="V550" s="46">
        <f>SUMIF([1]!COMPROMISOS_2024[[#All],[consecutivo]],Contrato[[#This Row],[RCP]],[1]!COMPROMISOS_2024[[#All],[valor_total]])</f>
        <v>668793661</v>
      </c>
      <c r="W550" s="47">
        <v>45488</v>
      </c>
      <c r="X550" s="47">
        <v>45488</v>
      </c>
      <c r="Y550" s="48">
        <v>45488</v>
      </c>
      <c r="Z550" s="49">
        <v>45551</v>
      </c>
      <c r="AA550" s="101" t="s">
        <v>1567</v>
      </c>
      <c r="AB550" s="91" t="s">
        <v>1544</v>
      </c>
      <c r="AC550" s="91"/>
      <c r="AD550" s="103">
        <v>202000004656</v>
      </c>
      <c r="AE550" s="54" t="s">
        <v>75</v>
      </c>
      <c r="AF550" s="55" t="str">
        <f>TEXT(LEFT(Contrato[[#This Row],[CONTRATO]],3),"0")</f>
        <v>435</v>
      </c>
      <c r="AG550" s="55" t="str">
        <f>IF(LEN(Contrato[[#This Row],[Contrato2]])=3,Contrato[[#This Row],[Contrato2]],TEXT(Contrato[[#This Row],[Contrato2]],"000"))</f>
        <v>435</v>
      </c>
      <c r="AH550" s="56">
        <f ca="1">IFERROR(_xlfn.DAYS(Contrato[[#This Row],[Fecha Proyectada liquidación]],TODAY())/30,"")</f>
        <v>-1.4</v>
      </c>
      <c r="AI550" s="57">
        <f>+Contrato[[#This Row],[FECHA TERMINACIÓN ]]+120</f>
        <v>45671</v>
      </c>
      <c r="AK550" s="59" t="str">
        <f ca="1">IF(Contrato[[#This Row],[FECHA TERMINACIÓN ]]&lt;TODAY(), "Terminado",IF(ISNUMBER(Contrato[[#This Row],[Fecha Real de liquiidación ]]),"Liquidado",IF(Contrato[[#This Row],[FECHA TERMINACIÓN ]]&gt;=TODAY(),"En ejecución","")))</f>
        <v>Terminado</v>
      </c>
      <c r="AL550" s="60">
        <f>SUMIF([1]!COMPROMISOS_2024[[#All],[consecutivo]],Contrato[[#This Row],[RCP]],[1]!COMPROMISOS_2024[[#All],[Total pagado]])</f>
        <v>668793661</v>
      </c>
      <c r="AM550" s="61">
        <f>IFERROR(Contrato[[#This Row],[Pagos]]/Contrato[[#This Row],[VALOR CONTRATO]],0)</f>
        <v>0.86916861041992732</v>
      </c>
      <c r="AN550" s="104">
        <f>+Contrato[[#This Row],[VALOR CONTRATO]]-Contrato[[#This Row],[Pagos]]</f>
        <v>100670000</v>
      </c>
      <c r="AO550" s="54" t="str" cm="1">
        <f t="array" ref="AO550">_xlfn.XLOOKUP(Contrato[[#This Row],[DOCUMENTO ]],[1]!PERSONAL_ACTIVO_2024[[#All],[Documento identidad]],[1]!PERSONAL_ACTIVO_2024[[#All],[Mail ]],0,0)</f>
        <v>mquintero@indeportesantioquia.gov.co</v>
      </c>
      <c r="AP550" s="54" t="str" cm="1">
        <f t="array" ref="AP550">_xlfn.XLOOKUP(Contrato[[#This Row],[DOCUMENTO]],[1]!PERSONAL_ACTIVO_2024[[#All],[Documento identidad]],[1]!PERSONAL_ACTIVO_2024[[#All],[Mail ]],0,0)</f>
        <v>farango@indeportesantioquia.gov.co</v>
      </c>
      <c r="AQ550" s="54" t="str" cm="1">
        <f t="array" ref="AQ550">IF(ISBLANK(Contrato[[#This Row],[DEPENDENCIA ]]),0,IFERROR(_xlfn.XLOOKUP(Contrato[[#This Row],[DEPENDENCIA ]],[1]!PERSONAL_ACTIVO_2024[[#All],[Dependencia]],[1]!PERSONAL_ACTIVO_2024[[#All],[Mail ]],0,0),0))</f>
        <v>fcardona@indeportesantioquia.gov.co</v>
      </c>
    </row>
    <row r="551" spans="1:43" s="54" customFormat="1" ht="34.5" customHeight="1" x14ac:dyDescent="0.25">
      <c r="A551" s="27">
        <v>844</v>
      </c>
      <c r="B551" s="26">
        <v>436</v>
      </c>
      <c r="C551" s="28" t="s">
        <v>1568</v>
      </c>
      <c r="D551" s="81" t="s">
        <v>132</v>
      </c>
      <c r="E551" s="105" t="s">
        <v>111</v>
      </c>
      <c r="F551" s="81" t="s">
        <v>1569</v>
      </c>
      <c r="G551" s="92" t="s">
        <v>1570</v>
      </c>
      <c r="H551" s="93">
        <v>890908939</v>
      </c>
      <c r="I551" s="117" t="s">
        <v>119</v>
      </c>
      <c r="J551" s="95">
        <v>24000000</v>
      </c>
      <c r="K551" s="54" t="s">
        <v>48</v>
      </c>
      <c r="L551" s="96" t="s">
        <v>1557</v>
      </c>
      <c r="M551" s="97" t="s">
        <v>168</v>
      </c>
      <c r="N551" s="98" cm="1">
        <f t="array" ref="N551">_xlfn.XLOOKUP(Contrato[[#This Row],[SUPERVISOR TITULAR]],[1]!PERSONAL_ACTIVO_2024[[#All],[Nombre completo]],[1]!PERSONAL_ACTIVO_2024[[#All],[Documento identidad]],"",0)</f>
        <v>21509270</v>
      </c>
      <c r="O551" s="97" t="s">
        <v>169</v>
      </c>
      <c r="P551" s="99" cm="1">
        <f t="array" ref="P551">_xlfn.XLOOKUP(Contrato[[#This Row],[SUPERVISOR SUPLENTE ]],[1]!PERSONAL_ACTIVO_2024[[#All],[Nombre completo]],[1]!PERSONAL_ACTIVO_2024[[#All],[Documento identidad]],"",0)</f>
        <v>1152209809</v>
      </c>
      <c r="Q551" s="100">
        <v>638</v>
      </c>
      <c r="R551" s="42" t="str" cm="1">
        <f t="array" ref="R551">_xlfn.XLOOKUP(Contrato[[#This Row],[CDP]],[1]!DISPONIBILIDADES_2024[[#All],[consecutivo]],[1]!DISPONIBILIDADES_2024[[#All],[fecha_aprobacion]],"",0)</f>
        <v>9/07/2024 15:20</v>
      </c>
      <c r="S551" s="43">
        <f>SUMIF([1]!DISPONIBILIDADES_2024[[#All],[consecutivo]],Contrato[[#This Row],[CDP]],[1]!DISPONIBILIDADES_2024[[#All],[valor_total_rubro]])</f>
        <v>0</v>
      </c>
      <c r="T551" s="44" cm="1">
        <f t="array" ref="T551">_xlfn.XLOOKUP(Contrato[[#This Row],[CONTRATO]]&amp;Contrato[[#This Row],[CDP]],[1]!Corr_Contr_CDP[[#All],[CONTRATO-CDP]],[1]!Corr_Contr_CDP[[#All],[CRP]],_xlfn.XLOOKUP(Contrato[[#This Row],[CDP]],[1]!COMPROMISOS_2024[[#All],[disponibilidad]],[1]!COMPROMISOS_2024[[#All],[consecutivo]],"",0),0)</f>
        <v>7069</v>
      </c>
      <c r="U551" s="45" t="str" cm="1">
        <f t="array" ref="U551">+_xlfn.XLOOKUP(Contrato[[#This Row],[RCP]],[1]!COMPROMISOS_2024[[#All],[consecutivo]],[1]!COMPROMISOS_2024[[#All],[fecha_aprobacion]],"",0)</f>
        <v>12/07/2024 21:07</v>
      </c>
      <c r="V551" s="46">
        <f>SUMIF([1]!COMPROMISOS_2024[[#All],[consecutivo]],Contrato[[#This Row],[RCP]],[1]!COMPROMISOS_2024[[#All],[valor_total]])</f>
        <v>24000000</v>
      </c>
      <c r="W551" s="47">
        <v>45485</v>
      </c>
      <c r="X551" s="47">
        <v>45485</v>
      </c>
      <c r="Y551" s="48">
        <v>45485</v>
      </c>
      <c r="Z551" s="49">
        <v>45516</v>
      </c>
      <c r="AA551" s="123" t="s">
        <v>1571</v>
      </c>
      <c r="AB551" s="91" t="s">
        <v>1572</v>
      </c>
      <c r="AC551" s="91"/>
      <c r="AD551" s="103">
        <v>202000004658</v>
      </c>
      <c r="AE551" s="54" t="s">
        <v>75</v>
      </c>
      <c r="AF551" s="55" t="str">
        <f>TEXT(LEFT(Contrato[[#This Row],[CONTRATO]],3),"0")</f>
        <v>436</v>
      </c>
      <c r="AG551" s="55" t="str">
        <f>IF(LEN(Contrato[[#This Row],[Contrato2]])=3,Contrato[[#This Row],[Contrato2]],TEXT(Contrato[[#This Row],[Contrato2]],"000"))</f>
        <v>436</v>
      </c>
      <c r="AH551" s="56">
        <f ca="1">IFERROR(_xlfn.DAYS(Contrato[[#This Row],[Fecha Proyectada liquidación]],TODAY())/30,"")</f>
        <v>-2.5666666666666669</v>
      </c>
      <c r="AI551" s="57">
        <f>+Contrato[[#This Row],[FECHA TERMINACIÓN ]]+120</f>
        <v>45636</v>
      </c>
      <c r="AK551" s="59" t="str">
        <f ca="1">IF(Contrato[[#This Row],[FECHA TERMINACIÓN ]]&lt;TODAY(), "Terminado",IF(ISNUMBER(Contrato[[#This Row],[Fecha Real de liquiidación ]]),"Liquidado",IF(Contrato[[#This Row],[FECHA TERMINACIÓN ]]&gt;=TODAY(),"En ejecución","")))</f>
        <v>Terminado</v>
      </c>
      <c r="AL551" s="60">
        <f>SUMIF([1]!COMPROMISOS_2024[[#All],[consecutivo]],Contrato[[#This Row],[RCP]],[1]!COMPROMISOS_2024[[#All],[Total pagado]])</f>
        <v>24000000</v>
      </c>
      <c r="AM551" s="61">
        <f>IFERROR(Contrato[[#This Row],[Pagos]]/Contrato[[#This Row],[VALOR CONTRATO]],0)</f>
        <v>1</v>
      </c>
      <c r="AN551" s="104">
        <f>+Contrato[[#This Row],[VALOR CONTRATO]]-Contrato[[#This Row],[Pagos]]</f>
        <v>0</v>
      </c>
      <c r="AO551" s="54" t="str" cm="1">
        <f t="array" ref="AO551">_xlfn.XLOOKUP(Contrato[[#This Row],[DOCUMENTO ]],[1]!PERSONAL_ACTIVO_2024[[#All],[Documento identidad]],[1]!PERSONAL_ACTIVO_2024[[#All],[Mail ]],0,0)</f>
        <v>gsanchez@indeportesantioquia.gov.co</v>
      </c>
      <c r="AP551" s="54" t="str" cm="1">
        <f t="array" ref="AP551">_xlfn.XLOOKUP(Contrato[[#This Row],[DOCUMENTO]],[1]!PERSONAL_ACTIVO_2024[[#All],[Documento identidad]],[1]!PERSONAL_ACTIVO_2024[[#All],[Mail ]],0,0)</f>
        <v>ahiguitae@indeportesantioquia.gov.co</v>
      </c>
      <c r="AQ551" s="54" t="str" cm="1">
        <f t="array" ref="AQ551">IF(ISBLANK(Contrato[[#This Row],[DEPENDENCIA ]]),0,IFERROR(_xlfn.XLOOKUP(Contrato[[#This Row],[DEPENDENCIA ]],[1]!PERSONAL_ACTIVO_2024[[#All],[Dependencia]],[1]!PERSONAL_ACTIVO_2024[[#All],[Mail ]],0,0),0))</f>
        <v>fcardona@indeportesantioquia.gov.co</v>
      </c>
    </row>
    <row r="552" spans="1:43" s="54" customFormat="1" ht="34.5" customHeight="1" x14ac:dyDescent="0.25">
      <c r="A552" s="27">
        <v>838</v>
      </c>
      <c r="B552" s="26">
        <v>437</v>
      </c>
      <c r="C552" s="28" t="s">
        <v>1573</v>
      </c>
      <c r="D552" s="81" t="s">
        <v>44</v>
      </c>
      <c r="E552" s="105" t="s">
        <v>111</v>
      </c>
      <c r="F552" s="81" t="s">
        <v>1574</v>
      </c>
      <c r="G552" s="92" t="s">
        <v>1080</v>
      </c>
      <c r="H552" s="93">
        <v>890906266</v>
      </c>
      <c r="I552" s="117" t="s">
        <v>119</v>
      </c>
      <c r="J552" s="95">
        <v>0</v>
      </c>
      <c r="K552" s="69" t="s">
        <v>1575</v>
      </c>
      <c r="L552" s="96" t="s">
        <v>1557</v>
      </c>
      <c r="M552" s="97" t="s">
        <v>51</v>
      </c>
      <c r="N552" s="98" cm="1">
        <f t="array" ref="N552">_xlfn.XLOOKUP(Contrato[[#This Row],[SUPERVISOR TITULAR]],[1]!PERSONAL_ACTIVO_2024[[#All],[Nombre completo]],[1]!PERSONAL_ACTIVO_2024[[#All],[Documento identidad]],"",0)</f>
        <v>98663915</v>
      </c>
      <c r="O552" s="97" t="s">
        <v>52</v>
      </c>
      <c r="P552" s="99" cm="1">
        <f t="array" ref="P552">_xlfn.XLOOKUP(Contrato[[#This Row],[SUPERVISOR SUPLENTE ]],[1]!PERSONAL_ACTIVO_2024[[#All],[Nombre completo]],[1]!PERSONAL_ACTIVO_2024[[#All],[Documento identidad]],"",0)</f>
        <v>43208997</v>
      </c>
      <c r="Q552" s="154" t="s">
        <v>119</v>
      </c>
      <c r="R552" s="42" t="str" cm="1">
        <f t="array" ref="R552">_xlfn.XLOOKUP(Contrato[[#This Row],[CDP]],[1]!DISPONIBILIDADES_2024[[#All],[consecutivo]],[1]!DISPONIBILIDADES_2024[[#All],[fecha_aprobacion]],"",0)</f>
        <v/>
      </c>
      <c r="S552" s="43">
        <f>SUMIF([1]!DISPONIBILIDADES_2024[[#All],[consecutivo]],Contrato[[#This Row],[CDP]],[1]!DISPONIBILIDADES_2024[[#All],[valor_total_rubro]])</f>
        <v>0</v>
      </c>
      <c r="T552" s="44" t="str" cm="1">
        <f t="array" ref="T552">_xlfn.XLOOKUP(Contrato[[#This Row],[CONTRATO]]&amp;Contrato[[#This Row],[CDP]],[1]!Corr_Contr_CDP[[#All],[CONTRATO-CDP]],[1]!Corr_Contr_CDP[[#All],[CRP]],_xlfn.XLOOKUP(Contrato[[#This Row],[CDP]],[1]!COMPROMISOS_2024[[#All],[disponibilidad]],[1]!COMPROMISOS_2024[[#All],[consecutivo]],"",0),0)</f>
        <v/>
      </c>
      <c r="U552" s="45" t="str" cm="1">
        <f t="array" ref="U552">+_xlfn.XLOOKUP(Contrato[[#This Row],[RCP]],[1]!COMPROMISOS_2024[[#All],[consecutivo]],[1]!COMPROMISOS_2024[[#All],[fecha_aprobacion]],"",0)</f>
        <v/>
      </c>
      <c r="V552" s="46">
        <f>SUMIF([1]!COMPROMISOS_2024[[#All],[consecutivo]],Contrato[[#This Row],[RCP]],[1]!COMPROMISOS_2024[[#All],[valor_total]])</f>
        <v>0</v>
      </c>
      <c r="W552" s="47">
        <v>45495</v>
      </c>
      <c r="X552" s="47">
        <v>45505</v>
      </c>
      <c r="Y552" s="48">
        <v>45505</v>
      </c>
      <c r="Z552" s="49">
        <v>45657</v>
      </c>
      <c r="AA552" s="101" t="s">
        <v>1576</v>
      </c>
      <c r="AB552" s="91" t="s">
        <v>1577</v>
      </c>
      <c r="AC552" s="91"/>
      <c r="AD552" s="103">
        <v>202000005009</v>
      </c>
      <c r="AE552" s="54" t="s">
        <v>75</v>
      </c>
      <c r="AF552" s="55" t="str">
        <f>TEXT(LEFT(Contrato[[#This Row],[CONTRATO]],3),"0")</f>
        <v>437</v>
      </c>
      <c r="AG552" s="55" t="str">
        <f>IF(LEN(Contrato[[#This Row],[Contrato2]])=3,Contrato[[#This Row],[Contrato2]],TEXT(Contrato[[#This Row],[Contrato2]],"000"))</f>
        <v>437</v>
      </c>
      <c r="AH552" s="56">
        <f ca="1">IFERROR(_xlfn.DAYS(Contrato[[#This Row],[Fecha Proyectada liquidación]],TODAY())/30,"")</f>
        <v>2.1333333333333333</v>
      </c>
      <c r="AI552" s="57">
        <f>+Contrato[[#This Row],[FECHA TERMINACIÓN ]]+120</f>
        <v>45777</v>
      </c>
      <c r="AK552" s="59" t="str">
        <f ca="1">IF(Contrato[[#This Row],[FECHA TERMINACIÓN ]]&lt;TODAY(), "Terminado",IF(ISNUMBER(Contrato[[#This Row],[Fecha Real de liquiidación ]]),"Liquidado",IF(Contrato[[#This Row],[FECHA TERMINACIÓN ]]&gt;=TODAY(),"En ejecución","")))</f>
        <v>Terminado</v>
      </c>
      <c r="AL552" s="60">
        <f>SUMIF([1]!COMPROMISOS_2024[[#All],[consecutivo]],Contrato[[#This Row],[RCP]],[1]!COMPROMISOS_2024[[#All],[Total pagado]])</f>
        <v>0</v>
      </c>
      <c r="AM552" s="61">
        <f>IFERROR(Contrato[[#This Row],[Pagos]]/Contrato[[#This Row],[VALOR CONTRATO]],0)</f>
        <v>0</v>
      </c>
      <c r="AN552" s="104">
        <f>+Contrato[[#This Row],[VALOR CONTRATO]]-Contrato[[#This Row],[Pagos]]</f>
        <v>0</v>
      </c>
      <c r="AO552" s="54" t="str" cm="1">
        <f t="array" ref="AO552">_xlfn.XLOOKUP(Contrato[[#This Row],[DOCUMENTO ]],[1]!PERSONAL_ACTIVO_2024[[#All],[Documento identidad]],[1]!PERSONAL_ACTIVO_2024[[#All],[Mail ]],0,0)</f>
        <v>fcardona@indeportesantioquia.gov.co</v>
      </c>
      <c r="AP552" s="54" t="str" cm="1">
        <f t="array" ref="AP552">_xlfn.XLOOKUP(Contrato[[#This Row],[DOCUMENTO]],[1]!PERSONAL_ACTIVO_2024[[#All],[Documento identidad]],[1]!PERSONAL_ACTIVO_2024[[#All],[Mail ]],0,0)</f>
        <v>dcendoya@indeportesantioquia.gov.co</v>
      </c>
      <c r="AQ552" s="54" cm="1">
        <f t="array" ref="AQ552">IF(ISBLANK(Contrato[[#This Row],[DEPENDENCIA ]]),0,IFERROR(_xlfn.XLOOKUP(Contrato[[#This Row],[DEPENDENCIA ]],[1]!PERSONAL_ACTIVO_2024[[#All],[Dependencia]],[1]!PERSONAL_ACTIVO_2024[[#All],[Mail ]],0,0),0))</f>
        <v>0</v>
      </c>
    </row>
    <row r="553" spans="1:43" s="54" customFormat="1" ht="34.5" customHeight="1" x14ac:dyDescent="0.25">
      <c r="A553" s="54">
        <v>837</v>
      </c>
      <c r="B553" s="26">
        <v>438</v>
      </c>
      <c r="C553" s="28" t="s">
        <v>1578</v>
      </c>
      <c r="D553" s="81" t="s">
        <v>132</v>
      </c>
      <c r="E553" s="105" t="s">
        <v>111</v>
      </c>
      <c r="F553" s="29" t="s">
        <v>142</v>
      </c>
      <c r="G553" s="183" t="s">
        <v>1579</v>
      </c>
      <c r="H553" s="93">
        <v>1036400227</v>
      </c>
      <c r="I553" s="94">
        <v>6879081</v>
      </c>
      <c r="J553" s="95">
        <v>41045183</v>
      </c>
      <c r="K553" s="54" t="s">
        <v>48</v>
      </c>
      <c r="L553" s="96" t="s">
        <v>1557</v>
      </c>
      <c r="M553" s="97" t="s">
        <v>656</v>
      </c>
      <c r="N553" s="108" cm="1">
        <f t="array" ref="N553">_xlfn.XLOOKUP(Contrato[[#This Row],[SUPERVISOR TITULAR]],[1]!PERSONAL_ACTIVO_2024[[#All],[Nombre completo]],[1]!PERSONAL_ACTIVO_2024[[#All],[Documento identidad]],"",0)</f>
        <v>1039449338</v>
      </c>
      <c r="O553" s="97" t="s">
        <v>145</v>
      </c>
      <c r="P553" s="40" cm="1">
        <f t="array" ref="P553">_xlfn.XLOOKUP(Contrato[[#This Row],[SUPERVISOR SUPLENTE ]],[1]!PERSONAL_ACTIVO_2024[[#All],[Nombre completo]],[1]!PERSONAL_ACTIVO_2024[[#All],[Documento identidad]],"",0)</f>
        <v>39419422</v>
      </c>
      <c r="Q553" s="100">
        <v>615</v>
      </c>
      <c r="R553" s="42" t="str" cm="1">
        <f t="array" ref="R553">_xlfn.XLOOKUP(Contrato[[#This Row],[CDP]],[1]!DISPONIBILIDADES_2024[[#All],[consecutivo]],[1]!DISPONIBILIDADES_2024[[#All],[fecha_aprobacion]],"",0)</f>
        <v>27/06/2024 15:44</v>
      </c>
      <c r="S553" s="43">
        <f>SUMIF([1]!DISPONIBILIDADES_2024[[#All],[consecutivo]],Contrato[[#This Row],[CDP]],[1]!DISPONIBILIDADES_2024[[#All],[valor_total_rubro]])</f>
        <v>0</v>
      </c>
      <c r="T553" s="44" cm="1">
        <f t="array" ref="T553">_xlfn.XLOOKUP(Contrato[[#This Row],[CONTRATO]]&amp;Contrato[[#This Row],[CDP]],[1]!Corr_Contr_CDP[[#All],[CONTRATO-CDP]],[1]!Corr_Contr_CDP[[#All],[CRP]],_xlfn.XLOOKUP(Contrato[[#This Row],[CDP]],[1]!COMPROMISOS_2024[[#All],[disponibilidad]],[1]!COMPROMISOS_2024[[#All],[consecutivo]],"",0),0)</f>
        <v>7240</v>
      </c>
      <c r="U553" s="45" t="str" cm="1">
        <f t="array" ref="U553">+_xlfn.XLOOKUP(Contrato[[#This Row],[RCP]],[1]!COMPROMISOS_2024[[#All],[consecutivo]],[1]!COMPROMISOS_2024[[#All],[fecha_aprobacion]],"",0)</f>
        <v>31/07/2024 0:00</v>
      </c>
      <c r="V553" s="46">
        <f>SUMIF([1]!COMPROMISOS_2024[[#All],[consecutivo]],Contrato[[#This Row],[RCP]],[1]!COMPROMISOS_2024[[#All],[valor_total]])</f>
        <v>37834946</v>
      </c>
      <c r="W553" s="47">
        <v>45503</v>
      </c>
      <c r="X553" s="47" t="s">
        <v>379</v>
      </c>
      <c r="Y553" s="48">
        <v>45509</v>
      </c>
      <c r="Z553" s="49">
        <v>45656</v>
      </c>
      <c r="AA553" s="101" t="s">
        <v>1580</v>
      </c>
      <c r="AB553" s="91" t="s">
        <v>1581</v>
      </c>
      <c r="AC553" s="30"/>
      <c r="AD553" s="103">
        <v>202000005010</v>
      </c>
      <c r="AE553" s="54" t="s">
        <v>75</v>
      </c>
      <c r="AF553" s="55" t="str">
        <f>TEXT(LEFT(Contrato[[#This Row],[CONTRATO]],3),"0")</f>
        <v>438</v>
      </c>
      <c r="AG553" s="55" t="str">
        <f>IF(LEN(Contrato[[#This Row],[Contrato2]])=3,Contrato[[#This Row],[Contrato2]],TEXT(Contrato[[#This Row],[Contrato2]],"000"))</f>
        <v>438</v>
      </c>
      <c r="AH553" s="56">
        <f ca="1">IFERROR(_xlfn.DAYS(Contrato[[#This Row],[Fecha Proyectada liquidación]],TODAY())/30,"")</f>
        <v>2.1</v>
      </c>
      <c r="AI553" s="57">
        <f>+Contrato[[#This Row],[FECHA TERMINACIÓN ]]+120</f>
        <v>45776</v>
      </c>
      <c r="AK553" s="59" t="str">
        <f ca="1">IF(Contrato[[#This Row],[FECHA TERMINACIÓN ]]&lt;TODAY(), "Terminado",IF(ISNUMBER(Contrato[[#This Row],[Fecha Real de liquiidación ]]),"Liquidado",IF(Contrato[[#This Row],[FECHA TERMINACIÓN ]]&gt;=TODAY(),"En ejecución","")))</f>
        <v>Terminado</v>
      </c>
      <c r="AL553" s="60">
        <f>SUMIF([1]!COMPROMISOS_2024[[#All],[consecutivo]],Contrato[[#This Row],[RCP]],[1]!COMPROMISOS_2024[[#All],[Total pagado]])</f>
        <v>24764691</v>
      </c>
      <c r="AM553" s="61">
        <f>IFERROR(Contrato[[#This Row],[Pagos]]/Contrato[[#This Row],[VALOR CONTRATO]],0)</f>
        <v>0.60335194509913626</v>
      </c>
      <c r="AN553" s="104">
        <f>+Contrato[[#This Row],[VALOR CONTRATO]]-Contrato[[#This Row],[Pagos]]</f>
        <v>16280492</v>
      </c>
      <c r="AO553" s="54" t="str" cm="1">
        <f t="array" ref="AO553">_xlfn.XLOOKUP(Contrato[[#This Row],[DOCUMENTO ]],[1]!PERSONAL_ACTIVO_2024[[#All],[Documento identidad]],[1]!PERSONAL_ACTIVO_2024[[#All],[Mail ]],0,0)</f>
        <v>mcarmona@indeportesantioquia.gov.co</v>
      </c>
      <c r="AP553" s="54" t="str" cm="1">
        <f t="array" ref="AP553">_xlfn.XLOOKUP(Contrato[[#This Row],[DOCUMENTO]],[1]!PERSONAL_ACTIVO_2024[[#All],[Documento identidad]],[1]!PERSONAL_ACTIVO_2024[[#All],[Mail ]],0,0)</f>
        <v>dcendoya@indeportesantioquia.gov.co</v>
      </c>
      <c r="AQ553" s="54" t="str" cm="1">
        <f t="array" ref="AQ553">IF(ISBLANK(Contrato[[#This Row],[DEPENDENCIA ]]),0,IFERROR(_xlfn.XLOOKUP(Contrato[[#This Row],[DEPENDENCIA ]],[1]!PERSONAL_ACTIVO_2024[[#All],[Dependencia]],[1]!PERSONAL_ACTIVO_2024[[#All],[Mail ]],0,0),0))</f>
        <v>fcardona@indeportesantioquia.gov.co</v>
      </c>
    </row>
    <row r="554" spans="1:43" s="54" customFormat="1" ht="34.5" customHeight="1" x14ac:dyDescent="0.25">
      <c r="A554" s="27">
        <v>814</v>
      </c>
      <c r="B554" s="26">
        <v>439</v>
      </c>
      <c r="C554" s="28" t="s">
        <v>1582</v>
      </c>
      <c r="D554" s="81" t="s">
        <v>123</v>
      </c>
      <c r="E554" s="105" t="s">
        <v>111</v>
      </c>
      <c r="F554" s="29" t="s">
        <v>142</v>
      </c>
      <c r="G554" s="92" t="s">
        <v>1583</v>
      </c>
      <c r="H554" s="93">
        <v>1088318330</v>
      </c>
      <c r="I554" s="94">
        <v>2574842</v>
      </c>
      <c r="J554" s="95">
        <v>13131694</v>
      </c>
      <c r="K554" s="54" t="s">
        <v>48</v>
      </c>
      <c r="L554" s="96" t="s">
        <v>1557</v>
      </c>
      <c r="M554" s="97" t="s">
        <v>125</v>
      </c>
      <c r="N554" s="98" t="str" cm="1">
        <f t="array" ref="N554">_xlfn.XLOOKUP(Contrato[[#This Row],[SUPERVISOR TITULAR]],[1]!PERSONAL_ACTIVO_2024[[#All],[Nombre completo]],[1]!PERSONAL_ACTIVO_2024[[#All],[Documento identidad]],"",0)</f>
        <v/>
      </c>
      <c r="O554" s="97" t="s">
        <v>226</v>
      </c>
      <c r="P554" s="99" t="str" cm="1">
        <f t="array" ref="P554">_xlfn.XLOOKUP(Contrato[[#This Row],[SUPERVISOR SUPLENTE ]],[1]!PERSONAL_ACTIVO_2024[[#All],[Nombre completo]],[1]!PERSONAL_ACTIVO_2024[[#All],[Documento identidad]],"",0)</f>
        <v/>
      </c>
      <c r="Q554" s="100">
        <v>594</v>
      </c>
      <c r="R554" s="42" t="str" cm="1">
        <f t="array" ref="R554">_xlfn.XLOOKUP(Contrato[[#This Row],[CDP]],[1]!DISPONIBILIDADES_2024[[#All],[consecutivo]],[1]!DISPONIBILIDADES_2024[[#All],[fecha_aprobacion]],"",0)</f>
        <v>25/06/2024 16:55</v>
      </c>
      <c r="S554" s="43">
        <f>SUMIF([1]!DISPONIBILIDADES_2024[[#All],[consecutivo]],Contrato[[#This Row],[CDP]],[1]!DISPONIBILIDADES_2024[[#All],[valor_total_rubro]])</f>
        <v>0</v>
      </c>
      <c r="T554" s="44" cm="1">
        <f t="array" ref="T554">_xlfn.XLOOKUP(Contrato[[#This Row],[CONTRATO]]&amp;Contrato[[#This Row],[CDP]],[1]!Corr_Contr_CDP[[#All],[CONTRATO-CDP]],[1]!Corr_Contr_CDP[[#All],[CRP]],_xlfn.XLOOKUP(Contrato[[#This Row],[CDP]],[1]!COMPROMISOS_2024[[#All],[disponibilidad]],[1]!COMPROMISOS_2024[[#All],[consecutivo]],"",0),0)</f>
        <v>7080</v>
      </c>
      <c r="U554" s="45" t="str" cm="1">
        <f t="array" ref="U554">+_xlfn.XLOOKUP(Contrato[[#This Row],[RCP]],[1]!COMPROMISOS_2024[[#All],[consecutivo]],[1]!COMPROMISOS_2024[[#All],[fecha_aprobacion]],"",0)</f>
        <v>16/07/2024 16:55</v>
      </c>
      <c r="V554" s="46">
        <f>SUMIF([1]!COMPROMISOS_2024[[#All],[consecutivo]],Contrato[[#This Row],[RCP]],[1]!COMPROMISOS_2024[[#All],[valor_total]])</f>
        <v>13131694</v>
      </c>
      <c r="W554" s="47">
        <v>45489</v>
      </c>
      <c r="X554" s="47" t="s">
        <v>379</v>
      </c>
      <c r="Y554" s="48">
        <v>45489</v>
      </c>
      <c r="Z554" s="49">
        <v>45643</v>
      </c>
      <c r="AA554" s="101" t="s">
        <v>1584</v>
      </c>
      <c r="AB554" s="102" t="s">
        <v>1035</v>
      </c>
      <c r="AC554" s="102"/>
      <c r="AD554" s="103">
        <v>202000004659</v>
      </c>
      <c r="AE554" s="54" t="s">
        <v>75</v>
      </c>
      <c r="AF554" s="55" t="str">
        <f>TEXT(LEFT(Contrato[[#This Row],[CONTRATO]],3),"0")</f>
        <v>439</v>
      </c>
      <c r="AG554" s="55" t="str">
        <f>IF(LEN(Contrato[[#This Row],[Contrato2]])=3,Contrato[[#This Row],[Contrato2]],TEXT(Contrato[[#This Row],[Contrato2]],"000"))</f>
        <v>439</v>
      </c>
      <c r="AH554" s="56">
        <f ca="1">IFERROR(_xlfn.DAYS(Contrato[[#This Row],[Fecha Proyectada liquidación]],TODAY())/30,"")</f>
        <v>1.6666666666666667</v>
      </c>
      <c r="AI554" s="57">
        <f>+Contrato[[#This Row],[FECHA TERMINACIÓN ]]+120</f>
        <v>45763</v>
      </c>
      <c r="AK554" s="59" t="str">
        <f ca="1">IF(Contrato[[#This Row],[FECHA TERMINACIÓN ]]&lt;TODAY(), "Terminado",IF(ISNUMBER(Contrato[[#This Row],[Fecha Real de liquiidación ]]),"Liquidado",IF(Contrato[[#This Row],[FECHA TERMINACIÓN ]]&gt;=TODAY(),"En ejecución","")))</f>
        <v>Terminado</v>
      </c>
      <c r="AL554" s="60">
        <f>SUMIF([1]!COMPROMISOS_2024[[#All],[consecutivo]],Contrato[[#This Row],[RCP]],[1]!COMPROMISOS_2024[[#All],[Total pagado]])</f>
        <v>13045866</v>
      </c>
      <c r="AM554" s="61">
        <f>IFERROR(Contrato[[#This Row],[Pagos]]/Contrato[[#This Row],[VALOR CONTRATO]],0)</f>
        <v>0.99346405726481291</v>
      </c>
      <c r="AN554" s="104">
        <f>+Contrato[[#This Row],[VALOR CONTRATO]]-Contrato[[#This Row],[Pagos]]</f>
        <v>85828</v>
      </c>
      <c r="AO554" s="54" cm="1">
        <f t="array" ref="AO554">_xlfn.XLOOKUP(Contrato[[#This Row],[DOCUMENTO ]],[1]!PERSONAL_ACTIVO_2024[[#All],[Documento identidad]],[1]!PERSONAL_ACTIVO_2024[[#All],[Mail ]],0,0)</f>
        <v>0</v>
      </c>
      <c r="AP554" s="54" cm="1">
        <f t="array" ref="AP554">_xlfn.XLOOKUP(Contrato[[#This Row],[DOCUMENTO]],[1]!PERSONAL_ACTIVO_2024[[#All],[Documento identidad]],[1]!PERSONAL_ACTIVO_2024[[#All],[Mail ]],0,0)</f>
        <v>0</v>
      </c>
      <c r="AQ554" s="54" cm="1">
        <f t="array" ref="AQ554">IF(ISBLANK(Contrato[[#This Row],[DEPENDENCIA ]]),0,IFERROR(_xlfn.XLOOKUP(Contrato[[#This Row],[DEPENDENCIA ]],[1]!PERSONAL_ACTIVO_2024[[#All],[Dependencia]],[1]!PERSONAL_ACTIVO_2024[[#All],[Mail ]],0,0),0))</f>
        <v>0</v>
      </c>
    </row>
    <row r="555" spans="1:43" s="54" customFormat="1" ht="34.5" customHeight="1" x14ac:dyDescent="0.25">
      <c r="A555" s="27">
        <v>819</v>
      </c>
      <c r="B555" s="26">
        <v>440</v>
      </c>
      <c r="C555" s="28" t="s">
        <v>1585</v>
      </c>
      <c r="D555" s="81" t="s">
        <v>123</v>
      </c>
      <c r="E555" s="105" t="s">
        <v>111</v>
      </c>
      <c r="F555" s="29" t="s">
        <v>142</v>
      </c>
      <c r="G555" s="92" t="s">
        <v>1586</v>
      </c>
      <c r="H555" s="93">
        <v>15308617</v>
      </c>
      <c r="I555" s="94">
        <v>2574842</v>
      </c>
      <c r="J555" s="95">
        <v>13131694</v>
      </c>
      <c r="K555" s="54" t="s">
        <v>48</v>
      </c>
      <c r="L555" s="96" t="s">
        <v>1557</v>
      </c>
      <c r="M555" s="97" t="s">
        <v>222</v>
      </c>
      <c r="N555" s="98" cm="1">
        <f t="array" ref="N555">_xlfn.XLOOKUP(Contrato[[#This Row],[SUPERVISOR TITULAR]],[1]!PERSONAL_ACTIVO_2024[[#All],[Nombre completo]],[1]!PERSONAL_ACTIVO_2024[[#All],[Documento identidad]],"",0)</f>
        <v>10267189</v>
      </c>
      <c r="O555" s="97" t="s">
        <v>218</v>
      </c>
      <c r="P555" s="99" cm="1">
        <f t="array" ref="P555">_xlfn.XLOOKUP(Contrato[[#This Row],[SUPERVISOR SUPLENTE ]],[1]!PERSONAL_ACTIVO_2024[[#All],[Nombre completo]],[1]!PERSONAL_ACTIVO_2024[[#All],[Documento identidad]],"",0)</f>
        <v>98556206</v>
      </c>
      <c r="Q555" s="100">
        <v>598</v>
      </c>
      <c r="R555" s="42" t="str" cm="1">
        <f t="array" ref="R555">_xlfn.XLOOKUP(Contrato[[#This Row],[CDP]],[1]!DISPONIBILIDADES_2024[[#All],[consecutivo]],[1]!DISPONIBILIDADES_2024[[#All],[fecha_aprobacion]],"",0)</f>
        <v>25/06/2024 17:01</v>
      </c>
      <c r="S555" s="43">
        <f>SUMIF([1]!DISPONIBILIDADES_2024[[#All],[consecutivo]],Contrato[[#This Row],[CDP]],[1]!DISPONIBILIDADES_2024[[#All],[valor_total_rubro]])</f>
        <v>0</v>
      </c>
      <c r="T555" s="44" cm="1">
        <f t="array" ref="T555">_xlfn.XLOOKUP(Contrato[[#This Row],[CONTRATO]]&amp;Contrato[[#This Row],[CDP]],[1]!Corr_Contr_CDP[[#All],[CONTRATO-CDP]],[1]!Corr_Contr_CDP[[#All],[CRP]],_xlfn.XLOOKUP(Contrato[[#This Row],[CDP]],[1]!COMPROMISOS_2024[[#All],[disponibilidad]],[1]!COMPROMISOS_2024[[#All],[consecutivo]],"",0),0)</f>
        <v>7079</v>
      </c>
      <c r="U555" s="45" t="str" cm="1">
        <f t="array" ref="U555">+_xlfn.XLOOKUP(Contrato[[#This Row],[RCP]],[1]!COMPROMISOS_2024[[#All],[consecutivo]],[1]!COMPROMISOS_2024[[#All],[fecha_aprobacion]],"",0)</f>
        <v>16/07/2024 15:56</v>
      </c>
      <c r="V555" s="46">
        <f>SUMIF([1]!COMPROMISOS_2024[[#All],[consecutivo]],Contrato[[#This Row],[RCP]],[1]!COMPROMISOS_2024[[#All],[valor_total]])</f>
        <v>13131694</v>
      </c>
      <c r="W555" s="47">
        <v>45489</v>
      </c>
      <c r="X555" s="47" t="s">
        <v>379</v>
      </c>
      <c r="Y555" s="48">
        <v>45489</v>
      </c>
      <c r="Z555" s="49">
        <v>45643</v>
      </c>
      <c r="AA555" s="123" t="s">
        <v>1587</v>
      </c>
      <c r="AB555" s="91" t="s">
        <v>1035</v>
      </c>
      <c r="AC555" s="91"/>
      <c r="AD555" s="103">
        <v>202000004660</v>
      </c>
      <c r="AE555" s="54" t="s">
        <v>75</v>
      </c>
      <c r="AF555" s="55" t="str">
        <f>TEXT(LEFT(Contrato[[#This Row],[CONTRATO]],3),"0")</f>
        <v>440</v>
      </c>
      <c r="AG555" s="55" t="str">
        <f>IF(LEN(Contrato[[#This Row],[Contrato2]])=3,Contrato[[#This Row],[Contrato2]],TEXT(Contrato[[#This Row],[Contrato2]],"000"))</f>
        <v>440</v>
      </c>
      <c r="AH555" s="56">
        <f ca="1">IFERROR(_xlfn.DAYS(Contrato[[#This Row],[Fecha Proyectada liquidación]],TODAY())/30,"")</f>
        <v>1.6666666666666667</v>
      </c>
      <c r="AI555" s="57">
        <f>+Contrato[[#This Row],[FECHA TERMINACIÓN ]]+120</f>
        <v>45763</v>
      </c>
      <c r="AK555" s="59" t="str">
        <f ca="1">IF(Contrato[[#This Row],[FECHA TERMINACIÓN ]]&lt;TODAY(), "Terminado",IF(ISNUMBER(Contrato[[#This Row],[Fecha Real de liquiidación ]]),"Liquidado",IF(Contrato[[#This Row],[FECHA TERMINACIÓN ]]&gt;=TODAY(),"En ejecución","")))</f>
        <v>Terminado</v>
      </c>
      <c r="AL555" s="60">
        <f>SUMIF([1]!COMPROMISOS_2024[[#All],[consecutivo]],Contrato[[#This Row],[RCP]],[1]!COMPROMISOS_2024[[#All],[Total pagado]])</f>
        <v>13045866</v>
      </c>
      <c r="AM555" s="61">
        <f>IFERROR(Contrato[[#This Row],[Pagos]]/Contrato[[#This Row],[VALOR CONTRATO]],0)</f>
        <v>0.99346405726481291</v>
      </c>
      <c r="AN555" s="104">
        <f>+Contrato[[#This Row],[VALOR CONTRATO]]-Contrato[[#This Row],[Pagos]]</f>
        <v>85828</v>
      </c>
      <c r="AO555" s="54" t="str" cm="1">
        <f t="array" ref="AO555">_xlfn.XLOOKUP(Contrato[[#This Row],[DOCUMENTO ]],[1]!PERSONAL_ACTIVO_2024[[#All],[Documento identidad]],[1]!PERSONAL_ACTIVO_2024[[#All],[Mail ]],0,0)</f>
        <v>hveleza@indeportesantioquia.gov.co</v>
      </c>
      <c r="AP555" s="54" t="str" cm="1">
        <f t="array" ref="AP555">_xlfn.XLOOKUP(Contrato[[#This Row],[DOCUMENTO]],[1]!PERSONAL_ACTIVO_2024[[#All],[Documento identidad]],[1]!PERSONAL_ACTIVO_2024[[#All],[Mail ]],0,0)</f>
        <v>ahiguitae@indeportesantioquia.gov.co</v>
      </c>
      <c r="AQ555" s="54" cm="1">
        <f t="array" ref="AQ555">IF(ISBLANK(Contrato[[#This Row],[DEPENDENCIA ]]),0,IFERROR(_xlfn.XLOOKUP(Contrato[[#This Row],[DEPENDENCIA ]],[1]!PERSONAL_ACTIVO_2024[[#All],[Dependencia]],[1]!PERSONAL_ACTIVO_2024[[#All],[Mail ]],0,0),0))</f>
        <v>0</v>
      </c>
    </row>
    <row r="556" spans="1:43" s="54" customFormat="1" ht="34.5" customHeight="1" x14ac:dyDescent="0.25">
      <c r="A556" s="27">
        <v>717</v>
      </c>
      <c r="B556" s="26">
        <v>441</v>
      </c>
      <c r="C556" s="28" t="s">
        <v>1588</v>
      </c>
      <c r="D556" s="81" t="s">
        <v>123</v>
      </c>
      <c r="E556" s="105" t="s">
        <v>111</v>
      </c>
      <c r="F556" s="81" t="s">
        <v>1429</v>
      </c>
      <c r="G556" s="92" t="s">
        <v>1589</v>
      </c>
      <c r="H556" s="93">
        <v>890906348</v>
      </c>
      <c r="I556" s="94" t="s">
        <v>114</v>
      </c>
      <c r="J556" s="95">
        <v>130000000</v>
      </c>
      <c r="K556" s="54" t="s">
        <v>48</v>
      </c>
      <c r="L556" s="96" t="s">
        <v>1557</v>
      </c>
      <c r="M556" s="97" t="s">
        <v>218</v>
      </c>
      <c r="N556" s="98" cm="1">
        <f t="array" ref="N556">_xlfn.XLOOKUP(Contrato[[#This Row],[SUPERVISOR TITULAR]],[1]!PERSONAL_ACTIVO_2024[[#All],[Nombre completo]],[1]!PERSONAL_ACTIVO_2024[[#All],[Documento identidad]],"",0)</f>
        <v>98556206</v>
      </c>
      <c r="O556" s="97" t="s">
        <v>222</v>
      </c>
      <c r="P556" s="99" cm="1">
        <f t="array" ref="P556">_xlfn.XLOOKUP(Contrato[[#This Row],[SUPERVISOR SUPLENTE ]],[1]!PERSONAL_ACTIVO_2024[[#All],[Nombre completo]],[1]!PERSONAL_ACTIVO_2024[[#All],[Documento identidad]],"",0)</f>
        <v>10267189</v>
      </c>
      <c r="Q556" s="100">
        <v>621</v>
      </c>
      <c r="R556" s="42" t="str" cm="1">
        <f t="array" ref="R556">_xlfn.XLOOKUP(Contrato[[#This Row],[CDP]],[1]!DISPONIBILIDADES_2024[[#All],[consecutivo]],[1]!DISPONIBILIDADES_2024[[#All],[fecha_aprobacion]],"",0)</f>
        <v>2/07/2024 0:00</v>
      </c>
      <c r="S556" s="43">
        <f>SUMIF([1]!DISPONIBILIDADES_2024[[#All],[consecutivo]],Contrato[[#This Row],[CDP]],[1]!DISPONIBILIDADES_2024[[#All],[valor_total_rubro]])</f>
        <v>0</v>
      </c>
      <c r="T556" s="44" cm="1">
        <f t="array" ref="T556">_xlfn.XLOOKUP(Contrato[[#This Row],[CONTRATO]]&amp;Contrato[[#This Row],[CDP]],[1]!Corr_Contr_CDP[[#All],[CONTRATO-CDP]],[1]!Corr_Contr_CDP[[#All],[CRP]],_xlfn.XLOOKUP(Contrato[[#This Row],[CDP]],[1]!COMPROMISOS_2024[[#All],[disponibilidad]],[1]!COMPROMISOS_2024[[#All],[consecutivo]],"",0),0)</f>
        <v>7094</v>
      </c>
      <c r="U556" s="45" t="str" cm="1">
        <f t="array" ref="U556">+_xlfn.XLOOKUP(Contrato[[#This Row],[RCP]],[1]!COMPROMISOS_2024[[#All],[consecutivo]],[1]!COMPROMISOS_2024[[#All],[fecha_aprobacion]],"",0)</f>
        <v>19/07/2024 8:32</v>
      </c>
      <c r="V556" s="46">
        <f>SUMIF([1]!COMPROMISOS_2024[[#All],[consecutivo]],Contrato[[#This Row],[RCP]],[1]!COMPROMISOS_2024[[#All],[valor_total]])</f>
        <v>130000000</v>
      </c>
      <c r="W556" s="47">
        <v>45491</v>
      </c>
      <c r="X556" s="47">
        <v>45497</v>
      </c>
      <c r="Y556" s="48">
        <v>45497</v>
      </c>
      <c r="Z556" s="49">
        <v>45656</v>
      </c>
      <c r="AA556" s="101" t="s">
        <v>1590</v>
      </c>
      <c r="AB556" s="91" t="s">
        <v>1591</v>
      </c>
      <c r="AC556" s="91"/>
      <c r="AD556" s="103">
        <v>202000004661</v>
      </c>
      <c r="AE556" s="54" t="s">
        <v>75</v>
      </c>
      <c r="AF556" s="55" t="str">
        <f>TEXT(LEFT(Contrato[[#This Row],[CONTRATO]],3),"0")</f>
        <v>441</v>
      </c>
      <c r="AG556" s="55" t="str">
        <f>IF(LEN(Contrato[[#This Row],[Contrato2]])=3,Contrato[[#This Row],[Contrato2]],TEXT(Contrato[[#This Row],[Contrato2]],"000"))</f>
        <v>441</v>
      </c>
      <c r="AH556" s="56">
        <f ca="1">IFERROR(_xlfn.DAYS(Contrato[[#This Row],[Fecha Proyectada liquidación]],TODAY())/30,"")</f>
        <v>2.1</v>
      </c>
      <c r="AI556" s="57">
        <f>+Contrato[[#This Row],[FECHA TERMINACIÓN ]]+120</f>
        <v>45776</v>
      </c>
      <c r="AK556" s="59" t="str">
        <f ca="1">IF(Contrato[[#This Row],[FECHA TERMINACIÓN ]]&lt;TODAY(), "Terminado",IF(ISNUMBER(Contrato[[#This Row],[Fecha Real de liquiidación ]]),"Liquidado",IF(Contrato[[#This Row],[FECHA TERMINACIÓN ]]&gt;=TODAY(),"En ejecución","")))</f>
        <v>Terminado</v>
      </c>
      <c r="AL556" s="60">
        <f>SUMIF([1]!COMPROMISOS_2024[[#All],[consecutivo]],Contrato[[#This Row],[RCP]],[1]!COMPROMISOS_2024[[#All],[Total pagado]])</f>
        <v>129950000</v>
      </c>
      <c r="AM556" s="61">
        <f>IFERROR(Contrato[[#This Row],[Pagos]]/Contrato[[#This Row],[VALOR CONTRATO]],0)</f>
        <v>0.99961538461538457</v>
      </c>
      <c r="AN556" s="104">
        <f>+Contrato[[#This Row],[VALOR CONTRATO]]-Contrato[[#This Row],[Pagos]]</f>
        <v>50000</v>
      </c>
      <c r="AO556" s="54" t="str" cm="1">
        <f t="array" ref="AO556">_xlfn.XLOOKUP(Contrato[[#This Row],[DOCUMENTO ]],[1]!PERSONAL_ACTIVO_2024[[#All],[Documento identidad]],[1]!PERSONAL_ACTIVO_2024[[#All],[Mail ]],0,0)</f>
        <v>ahiguitae@indeportesantioquia.gov.co</v>
      </c>
      <c r="AP556" s="54" t="str" cm="1">
        <f t="array" ref="AP556">_xlfn.XLOOKUP(Contrato[[#This Row],[DOCUMENTO]],[1]!PERSONAL_ACTIVO_2024[[#All],[Documento identidad]],[1]!PERSONAL_ACTIVO_2024[[#All],[Mail ]],0,0)</f>
        <v>hveleza@indeportesantioquia.gov.co</v>
      </c>
      <c r="AQ556" s="54" cm="1">
        <f t="array" ref="AQ556">IF(ISBLANK(Contrato[[#This Row],[DEPENDENCIA ]]),0,IFERROR(_xlfn.XLOOKUP(Contrato[[#This Row],[DEPENDENCIA ]],[1]!PERSONAL_ACTIVO_2024[[#All],[Dependencia]],[1]!PERSONAL_ACTIVO_2024[[#All],[Mail ]],0,0),0))</f>
        <v>0</v>
      </c>
    </row>
    <row r="557" spans="1:43" s="54" customFormat="1" ht="34.5" customHeight="1" x14ac:dyDescent="0.25">
      <c r="A557" s="54">
        <v>1285</v>
      </c>
      <c r="B557" s="26">
        <v>441</v>
      </c>
      <c r="C557" s="28" t="s">
        <v>1592</v>
      </c>
      <c r="D557" s="81" t="s">
        <v>123</v>
      </c>
      <c r="E557" s="105" t="s">
        <v>117</v>
      </c>
      <c r="F557" s="81" t="s">
        <v>1429</v>
      </c>
      <c r="G557" s="92" t="s">
        <v>1589</v>
      </c>
      <c r="H557" s="93">
        <v>890906348</v>
      </c>
      <c r="I557" s="94" t="s">
        <v>114</v>
      </c>
      <c r="J557" s="112">
        <v>65000000</v>
      </c>
      <c r="L557" s="113" t="s">
        <v>1042</v>
      </c>
      <c r="M557" s="97" t="s">
        <v>218</v>
      </c>
      <c r="N557" s="98" cm="1">
        <f t="array" ref="N557">_xlfn.XLOOKUP(Contrato[[#This Row],[SUPERVISOR TITULAR]],[1]!PERSONAL_ACTIVO_2024[[#All],[Nombre completo]],[1]!PERSONAL_ACTIVO_2024[[#All],[Documento identidad]],"",0)</f>
        <v>98556206</v>
      </c>
      <c r="O557" s="97" t="s">
        <v>222</v>
      </c>
      <c r="P557" s="99" cm="1">
        <f t="array" ref="P557">_xlfn.XLOOKUP(Contrato[[#This Row],[SUPERVISOR SUPLENTE ]],[1]!PERSONAL_ACTIVO_2024[[#All],[Nombre completo]],[1]!PERSONAL_ACTIVO_2024[[#All],[Documento identidad]],"",0)</f>
        <v>10267189</v>
      </c>
      <c r="Q557" s="100">
        <v>1130</v>
      </c>
      <c r="R557" s="42" t="str" cm="1">
        <f t="array" ref="R557">_xlfn.XLOOKUP(Contrato[[#This Row],[CDP]],[1]!DISPONIBILIDADES_2024[[#All],[consecutivo]],[1]!DISPONIBILIDADES_2024[[#All],[fecha_aprobacion]],"",0)</f>
        <v>6/11/2024 15:06</v>
      </c>
      <c r="S557" s="43">
        <f>SUMIF([1]!DISPONIBILIDADES_2024[[#All],[consecutivo]],Contrato[[#This Row],[CDP]],[1]!DISPONIBILIDADES_2024[[#All],[valor_total_rubro]])</f>
        <v>0</v>
      </c>
      <c r="T557" s="44" cm="1">
        <f t="array" ref="T557">_xlfn.XLOOKUP(Contrato[[#This Row],[CONTRATO]]&amp;Contrato[[#This Row],[CDP]],[1]!Corr_Contr_CDP[[#All],[CONTRATO-CDP]],[1]!Corr_Contr_CDP[[#All],[CRP]],_xlfn.XLOOKUP(Contrato[[#This Row],[CDP]],[1]!COMPROMISOS_2024[[#All],[disponibilidad]],[1]!COMPROMISOS_2024[[#All],[consecutivo]],"",0),0)</f>
        <v>12142</v>
      </c>
      <c r="U557" s="45" t="str" cm="1">
        <f t="array" ref="U557">+_xlfn.XLOOKUP(Contrato[[#This Row],[RCP]],[1]!COMPROMISOS_2024[[#All],[consecutivo]],[1]!COMPROMISOS_2024[[#All],[fecha_aprobacion]],"",0)</f>
        <v>16/11/2024 13:29</v>
      </c>
      <c r="V557" s="46">
        <f>SUMIF([1]!COMPROMISOS_2024[[#All],[consecutivo]],Contrato[[#This Row],[RCP]],[1]!COMPROMISOS_2024[[#All],[valor_total]])</f>
        <v>65000000</v>
      </c>
      <c r="W557" s="75">
        <v>45611</v>
      </c>
      <c r="X557" s="47">
        <v>45614</v>
      </c>
      <c r="Y557" s="48">
        <v>45497</v>
      </c>
      <c r="Z557" s="49">
        <v>45656</v>
      </c>
      <c r="AA557" s="109"/>
      <c r="AB557" s="91" t="s">
        <v>48</v>
      </c>
      <c r="AC557" s="30"/>
      <c r="AD557" s="221"/>
      <c r="AF557" s="55" t="str">
        <f>TEXT(LEFT(Contrato[[#This Row],[CONTRATO]],3),"0")</f>
        <v>441</v>
      </c>
      <c r="AG557" s="55" t="str">
        <f>IF(LEN(Contrato[[#This Row],[Contrato2]])=3,Contrato[[#This Row],[Contrato2]],TEXT(Contrato[[#This Row],[Contrato2]],"000"))</f>
        <v>441</v>
      </c>
      <c r="AH557" s="56">
        <f ca="1">IFERROR(_xlfn.DAYS(Contrato[[#This Row],[Fecha Proyectada liquidación]],TODAY())/30,"")</f>
        <v>2.1</v>
      </c>
      <c r="AI557" s="57">
        <f>+Contrato[[#This Row],[FECHA TERMINACIÓN ]]+120</f>
        <v>45776</v>
      </c>
      <c r="AK557" s="59" t="str">
        <f ca="1">IF(Contrato[[#This Row],[FECHA TERMINACIÓN ]]&lt;TODAY(), "Terminado",IF(ISNUMBER(Contrato[[#This Row],[Fecha Real de liquiidación ]]),"Liquidado",IF(Contrato[[#This Row],[FECHA TERMINACIÓN ]]&gt;=TODAY(),"En ejecución","")))</f>
        <v>Terminado</v>
      </c>
      <c r="AL557" s="60">
        <f>SUMIF([1]!COMPROMISOS_2024[[#All],[consecutivo]],Contrato[[#This Row],[RCP]],[1]!COMPROMISOS_2024[[#All],[Total pagado]])</f>
        <v>65000000</v>
      </c>
      <c r="AM557" s="61">
        <f>IFERROR(Contrato[[#This Row],[Pagos]]/Contrato[[#This Row],[VALOR CONTRATO]],0)</f>
        <v>1</v>
      </c>
      <c r="AN557" s="104">
        <f>+Contrato[[#This Row],[VALOR CONTRATO]]-Contrato[[#This Row],[Pagos]]</f>
        <v>0</v>
      </c>
      <c r="AO557" s="54" t="str" cm="1">
        <f t="array" ref="AO557">_xlfn.XLOOKUP(Contrato[[#This Row],[DOCUMENTO ]],[1]!PERSONAL_ACTIVO_2024[[#All],[Documento identidad]],[1]!PERSONAL_ACTIVO_2024[[#All],[Mail ]],0,0)</f>
        <v>ahiguitae@indeportesantioquia.gov.co</v>
      </c>
      <c r="AP557" s="54" t="str" cm="1">
        <f t="array" ref="AP557">_xlfn.XLOOKUP(Contrato[[#This Row],[DOCUMENTO]],[1]!PERSONAL_ACTIVO_2024[[#All],[Documento identidad]],[1]!PERSONAL_ACTIVO_2024[[#All],[Mail ]],0,0)</f>
        <v>hveleza@indeportesantioquia.gov.co</v>
      </c>
      <c r="AQ557" s="54" cm="1">
        <f t="array" ref="AQ557">IF(ISBLANK(Contrato[[#This Row],[DEPENDENCIA ]]),0,IFERROR(_xlfn.XLOOKUP(Contrato[[#This Row],[DEPENDENCIA ]],[1]!PERSONAL_ACTIVO_2024[[#All],[Dependencia]],[1]!PERSONAL_ACTIVO_2024[[#All],[Mail ]],0,0),0))</f>
        <v>0</v>
      </c>
    </row>
    <row r="558" spans="1:43" s="54" customFormat="1" ht="34.5" customHeight="1" x14ac:dyDescent="0.25">
      <c r="A558" s="27">
        <v>700</v>
      </c>
      <c r="B558" s="26">
        <v>442</v>
      </c>
      <c r="C558" s="28" t="s">
        <v>1593</v>
      </c>
      <c r="D558" s="81" t="s">
        <v>123</v>
      </c>
      <c r="E558" s="105" t="s">
        <v>111</v>
      </c>
      <c r="F558" s="81" t="s">
        <v>1429</v>
      </c>
      <c r="G558" s="92" t="s">
        <v>1594</v>
      </c>
      <c r="H558" s="93">
        <v>890900609</v>
      </c>
      <c r="I558" s="94" t="s">
        <v>114</v>
      </c>
      <c r="J558" s="95">
        <v>80000000</v>
      </c>
      <c r="K558" s="303" t="s">
        <v>48</v>
      </c>
      <c r="L558" s="304" t="s">
        <v>1557</v>
      </c>
      <c r="M558" s="97" t="s">
        <v>218</v>
      </c>
      <c r="N558" s="98" cm="1">
        <f t="array" ref="N558">_xlfn.XLOOKUP(Contrato[[#This Row],[SUPERVISOR TITULAR]],[1]!PERSONAL_ACTIVO_2024[[#All],[Nombre completo]],[1]!PERSONAL_ACTIVO_2024[[#All],[Documento identidad]],"",0)</f>
        <v>98556206</v>
      </c>
      <c r="O558" s="97" t="s">
        <v>222</v>
      </c>
      <c r="P558" s="99" cm="1">
        <f t="array" ref="P558">_xlfn.XLOOKUP(Contrato[[#This Row],[SUPERVISOR SUPLENTE ]],[1]!PERSONAL_ACTIVO_2024[[#All],[Nombre completo]],[1]!PERSONAL_ACTIVO_2024[[#All],[Documento identidad]],"",0)</f>
        <v>10267189</v>
      </c>
      <c r="Q558" s="305">
        <v>625</v>
      </c>
      <c r="R558" s="42" t="str" cm="1">
        <f t="array" ref="R558">_xlfn.XLOOKUP(Contrato[[#This Row],[CDP]],[1]!DISPONIBILIDADES_2024[[#All],[consecutivo]],[1]!DISPONIBILIDADES_2024[[#All],[fecha_aprobacion]],"",0)</f>
        <v>2/07/2024 0:00</v>
      </c>
      <c r="S558" s="43">
        <f>SUMIF([1]!DISPONIBILIDADES_2024[[#All],[consecutivo]],Contrato[[#This Row],[CDP]],[1]!DISPONIBILIDADES_2024[[#All],[valor_total_rubro]])</f>
        <v>0</v>
      </c>
      <c r="T558" s="44" cm="1">
        <f t="array" ref="T558">_xlfn.XLOOKUP(Contrato[[#This Row],[CONTRATO]]&amp;Contrato[[#This Row],[CDP]],[1]!Corr_Contr_CDP[[#All],[CONTRATO-CDP]],[1]!Corr_Contr_CDP[[#All],[CRP]],_xlfn.XLOOKUP(Contrato[[#This Row],[CDP]],[1]!COMPROMISOS_2024[[#All],[disponibilidad]],[1]!COMPROMISOS_2024[[#All],[consecutivo]],"",0),0)</f>
        <v>7093</v>
      </c>
      <c r="U558" s="45" t="str" cm="1">
        <f t="array" ref="U558">+_xlfn.XLOOKUP(Contrato[[#This Row],[RCP]],[1]!COMPROMISOS_2024[[#All],[consecutivo]],[1]!COMPROMISOS_2024[[#All],[fecha_aprobacion]],"",0)</f>
        <v>19/07/2024 8:28</v>
      </c>
      <c r="V558" s="46">
        <f>SUMIF([1]!COMPROMISOS_2024[[#All],[consecutivo]],Contrato[[#This Row],[RCP]],[1]!COMPROMISOS_2024[[#All],[valor_total]])</f>
        <v>80000000</v>
      </c>
      <c r="W558" s="47">
        <v>45491</v>
      </c>
      <c r="X558" s="47">
        <v>45502</v>
      </c>
      <c r="Y558" s="48">
        <v>45491</v>
      </c>
      <c r="Z558" s="49">
        <v>45656</v>
      </c>
      <c r="AA558" s="101" t="s">
        <v>1595</v>
      </c>
      <c r="AB558" s="306" t="s">
        <v>1035</v>
      </c>
      <c r="AC558" s="102"/>
      <c r="AD558" s="169">
        <v>202000004671</v>
      </c>
      <c r="AE558" s="303" t="s">
        <v>75</v>
      </c>
      <c r="AF558" s="55" t="str">
        <f>TEXT(LEFT(Contrato[[#This Row],[CONTRATO]],3),"0")</f>
        <v>442</v>
      </c>
      <c r="AG558" s="55" t="str">
        <f>IF(LEN(Contrato[[#This Row],[Contrato2]])=3,Contrato[[#This Row],[Contrato2]],TEXT(Contrato[[#This Row],[Contrato2]],"000"))</f>
        <v>442</v>
      </c>
      <c r="AH558" s="56">
        <f ca="1">IFERROR(_xlfn.DAYS(Contrato[[#This Row],[Fecha Proyectada liquidación]],TODAY())/30,"")</f>
        <v>2.1</v>
      </c>
      <c r="AI558" s="57">
        <f>+Contrato[[#This Row],[FECHA TERMINACIÓN ]]+120</f>
        <v>45776</v>
      </c>
      <c r="AK558" s="59" t="str">
        <f ca="1">IF(Contrato[[#This Row],[FECHA TERMINACIÓN ]]&lt;TODAY(), "Terminado",IF(ISNUMBER(Contrato[[#This Row],[Fecha Real de liquiidación ]]),"Liquidado",IF(Contrato[[#This Row],[FECHA TERMINACIÓN ]]&gt;=TODAY(),"En ejecución","")))</f>
        <v>Terminado</v>
      </c>
      <c r="AL558" s="60">
        <f>SUMIF([1]!COMPROMISOS_2024[[#All],[consecutivo]],Contrato[[#This Row],[RCP]],[1]!COMPROMISOS_2024[[#All],[Total pagado]])</f>
        <v>80000000</v>
      </c>
      <c r="AM558" s="61">
        <f>IFERROR(Contrato[[#This Row],[Pagos]]/Contrato[[#This Row],[VALOR CONTRATO]],0)</f>
        <v>1</v>
      </c>
      <c r="AN558" s="104">
        <f>+Contrato[[#This Row],[VALOR CONTRATO]]-Contrato[[#This Row],[Pagos]]</f>
        <v>0</v>
      </c>
      <c r="AO558" s="54" t="str" cm="1">
        <f t="array" ref="AO558">_xlfn.XLOOKUP(Contrato[[#This Row],[DOCUMENTO ]],[1]!PERSONAL_ACTIVO_2024[[#All],[Documento identidad]],[1]!PERSONAL_ACTIVO_2024[[#All],[Mail ]],0,0)</f>
        <v>ahiguitae@indeportesantioquia.gov.co</v>
      </c>
      <c r="AP558" s="54" t="str" cm="1">
        <f t="array" ref="AP558">_xlfn.XLOOKUP(Contrato[[#This Row],[DOCUMENTO]],[1]!PERSONAL_ACTIVO_2024[[#All],[Documento identidad]],[1]!PERSONAL_ACTIVO_2024[[#All],[Mail ]],0,0)</f>
        <v>hveleza@indeportesantioquia.gov.co</v>
      </c>
      <c r="AQ558" s="54" cm="1">
        <f t="array" ref="AQ558">IF(ISBLANK(Contrato[[#This Row],[DEPENDENCIA ]]),0,IFERROR(_xlfn.XLOOKUP(Contrato[[#This Row],[DEPENDENCIA ]],[1]!PERSONAL_ACTIVO_2024[[#All],[Dependencia]],[1]!PERSONAL_ACTIVO_2024[[#All],[Mail ]],0,0),0))</f>
        <v>0</v>
      </c>
    </row>
    <row r="559" spans="1:43" s="54" customFormat="1" ht="34.5" customHeight="1" x14ac:dyDescent="0.25">
      <c r="A559" s="54">
        <v>1287</v>
      </c>
      <c r="B559" s="257">
        <v>442</v>
      </c>
      <c r="C559" s="28" t="s">
        <v>1596</v>
      </c>
      <c r="D559" s="81" t="s">
        <v>123</v>
      </c>
      <c r="E559" s="105" t="s">
        <v>117</v>
      </c>
      <c r="F559" s="81" t="s">
        <v>1429</v>
      </c>
      <c r="G559" s="92" t="s">
        <v>1594</v>
      </c>
      <c r="H559" s="93">
        <v>890900609</v>
      </c>
      <c r="I559" s="94" t="s">
        <v>114</v>
      </c>
      <c r="J559" s="112">
        <v>25000000</v>
      </c>
      <c r="L559" s="113" t="s">
        <v>1119</v>
      </c>
      <c r="M559" s="97"/>
      <c r="N559" s="108" t="str" cm="1">
        <f t="array" ref="N559">_xlfn.XLOOKUP(Contrato[[#This Row],[SUPERVISOR TITULAR]],[1]!PERSONAL_ACTIVO_2024[[#All],[Nombre completo]],[1]!PERSONAL_ACTIVO_2024[[#All],[Documento identidad]],"",0)</f>
        <v/>
      </c>
      <c r="O559" s="97"/>
      <c r="P559" s="40" t="str" cm="1">
        <f t="array" ref="P559">_xlfn.XLOOKUP(Contrato[[#This Row],[SUPERVISOR SUPLENTE ]],[1]!PERSONAL_ACTIVO_2024[[#All],[Nombre completo]],[1]!PERSONAL_ACTIVO_2024[[#All],[Documento identidad]],"",0)</f>
        <v/>
      </c>
      <c r="Q559" s="100">
        <v>1127</v>
      </c>
      <c r="R559" s="42" t="str" cm="1">
        <f t="array" ref="R559">_xlfn.XLOOKUP(Contrato[[#This Row],[CDP]],[1]!DISPONIBILIDADES_2024[[#All],[consecutivo]],[1]!DISPONIBILIDADES_2024[[#All],[fecha_aprobacion]],"",0)</f>
        <v>6/11/2024 14:59</v>
      </c>
      <c r="S559" s="43">
        <f>SUMIF([1]!DISPONIBILIDADES_2024[[#All],[consecutivo]],Contrato[[#This Row],[CDP]],[1]!DISPONIBILIDADES_2024[[#All],[valor_total_rubro]])</f>
        <v>0</v>
      </c>
      <c r="T559" s="44" cm="1">
        <f t="array" ref="T559">_xlfn.XLOOKUP(Contrato[[#This Row],[CONTRATO]]&amp;Contrato[[#This Row],[CDP]],[1]!Corr_Contr_CDP[[#All],[CONTRATO-CDP]],[1]!Corr_Contr_CDP[[#All],[CRP]],_xlfn.XLOOKUP(Contrato[[#This Row],[CDP]],[1]!COMPROMISOS_2024[[#All],[disponibilidad]],[1]!COMPROMISOS_2024[[#All],[consecutivo]],"",0),0)</f>
        <v>14495</v>
      </c>
      <c r="U559" s="45" t="str" cm="1">
        <f t="array" ref="U559">+_xlfn.XLOOKUP(Contrato[[#This Row],[RCP]],[1]!COMPROMISOS_2024[[#All],[consecutivo]],[1]!COMPROMISOS_2024[[#All],[fecha_aprobacion]],"",0)</f>
        <v>11/12/2024 21:09</v>
      </c>
      <c r="V559" s="46">
        <f>SUMIF([1]!COMPROMISOS_2024[[#All],[consecutivo]],Contrato[[#This Row],[RCP]],[1]!COMPROMISOS_2024[[#All],[valor_total]])</f>
        <v>25000000</v>
      </c>
      <c r="W559" s="75"/>
      <c r="X559" s="47"/>
      <c r="Y559" s="48">
        <v>45491</v>
      </c>
      <c r="Z559" s="49">
        <v>45656</v>
      </c>
      <c r="AA559" s="109"/>
      <c r="AB559" s="91" t="s">
        <v>48</v>
      </c>
      <c r="AC559" s="307"/>
      <c r="AD559" s="169"/>
      <c r="AF559" s="55" t="str">
        <f>TEXT(LEFT(Contrato[[#This Row],[CONTRATO]],3),"0")</f>
        <v>442</v>
      </c>
      <c r="AG559" s="55" t="str">
        <f>IF(LEN(Contrato[[#This Row],[Contrato2]])=3,Contrato[[#This Row],[Contrato2]],TEXT(Contrato[[#This Row],[Contrato2]],"000"))</f>
        <v>442</v>
      </c>
      <c r="AH559" s="56">
        <f ca="1">IFERROR(_xlfn.DAYS(Contrato[[#This Row],[Fecha Proyectada liquidación]],TODAY())/30,"")</f>
        <v>2.1</v>
      </c>
      <c r="AI559" s="57">
        <f>+Contrato[[#This Row],[FECHA TERMINACIÓN ]]+120</f>
        <v>45776</v>
      </c>
      <c r="AK559" s="59" t="str">
        <f ca="1">IF(Contrato[[#This Row],[FECHA TERMINACIÓN ]]&lt;TODAY(), "Terminado",IF(ISNUMBER(Contrato[[#This Row],[Fecha Real de liquiidación ]]),"Liquidado",IF(Contrato[[#This Row],[FECHA TERMINACIÓN ]]&gt;=TODAY(),"En ejecución","")))</f>
        <v>Terminado</v>
      </c>
      <c r="AL559" s="60">
        <f>SUMIF([1]!COMPROMISOS_2024[[#All],[consecutivo]],Contrato[[#This Row],[RCP]],[1]!COMPROMISOS_2024[[#All],[Total pagado]])</f>
        <v>25000000</v>
      </c>
      <c r="AM559" s="61">
        <f>IFERROR(Contrato[[#This Row],[Pagos]]/Contrato[[#This Row],[VALOR CONTRATO]],0)</f>
        <v>1</v>
      </c>
      <c r="AN559" s="104">
        <f>+Contrato[[#This Row],[VALOR CONTRATO]]-Contrato[[#This Row],[Pagos]]</f>
        <v>0</v>
      </c>
      <c r="AO559" s="54" cm="1">
        <f t="array" ref="AO559">_xlfn.XLOOKUP(Contrato[[#This Row],[DOCUMENTO ]],[1]!PERSONAL_ACTIVO_2024[[#All],[Documento identidad]],[1]!PERSONAL_ACTIVO_2024[[#All],[Mail ]],0,0)</f>
        <v>0</v>
      </c>
      <c r="AP559" s="54" cm="1">
        <f t="array" ref="AP559">_xlfn.XLOOKUP(Contrato[[#This Row],[DOCUMENTO]],[1]!PERSONAL_ACTIVO_2024[[#All],[Documento identidad]],[1]!PERSONAL_ACTIVO_2024[[#All],[Mail ]],0,0)</f>
        <v>0</v>
      </c>
      <c r="AQ559" s="54" cm="1">
        <f t="array" ref="AQ559">IF(ISBLANK(Contrato[[#This Row],[DEPENDENCIA ]]),0,IFERROR(_xlfn.XLOOKUP(Contrato[[#This Row],[DEPENDENCIA ]],[1]!PERSONAL_ACTIVO_2024[[#All],[Dependencia]],[1]!PERSONAL_ACTIVO_2024[[#All],[Mail ]],0,0),0))</f>
        <v>0</v>
      </c>
    </row>
    <row r="560" spans="1:43" s="54" customFormat="1" ht="34.5" customHeight="1" x14ac:dyDescent="0.25">
      <c r="A560" s="27">
        <v>723</v>
      </c>
      <c r="B560" s="26">
        <v>443</v>
      </c>
      <c r="C560" s="28" t="s">
        <v>1597</v>
      </c>
      <c r="D560" s="81" t="s">
        <v>123</v>
      </c>
      <c r="E560" s="105" t="s">
        <v>111</v>
      </c>
      <c r="F560" s="81" t="s">
        <v>1429</v>
      </c>
      <c r="G560" s="92" t="s">
        <v>1598</v>
      </c>
      <c r="H560" s="93">
        <v>900652587</v>
      </c>
      <c r="I560" s="94" t="s">
        <v>114</v>
      </c>
      <c r="J560" s="95">
        <v>70000000</v>
      </c>
      <c r="K560" s="54" t="s">
        <v>48</v>
      </c>
      <c r="L560" s="96" t="s">
        <v>1557</v>
      </c>
      <c r="M560" s="97" t="s">
        <v>218</v>
      </c>
      <c r="N560" s="98" cm="1">
        <f t="array" ref="N560">_xlfn.XLOOKUP(Contrato[[#This Row],[SUPERVISOR TITULAR]],[1]!PERSONAL_ACTIVO_2024[[#All],[Nombre completo]],[1]!PERSONAL_ACTIVO_2024[[#All],[Documento identidad]],"",0)</f>
        <v>98556206</v>
      </c>
      <c r="O560" s="97" t="s">
        <v>222</v>
      </c>
      <c r="P560" s="99" cm="1">
        <f t="array" ref="P560">_xlfn.XLOOKUP(Contrato[[#This Row],[SUPERVISOR SUPLENTE ]],[1]!PERSONAL_ACTIVO_2024[[#All],[Nombre completo]],[1]!PERSONAL_ACTIVO_2024[[#All],[Documento identidad]],"",0)</f>
        <v>10267189</v>
      </c>
      <c r="Q560" s="100">
        <v>616</v>
      </c>
      <c r="R560" s="42" t="str" cm="1">
        <f t="array" ref="R560">_xlfn.XLOOKUP(Contrato[[#This Row],[CDP]],[1]!DISPONIBILIDADES_2024[[#All],[consecutivo]],[1]!DISPONIBILIDADES_2024[[#All],[fecha_aprobacion]],"",0)</f>
        <v>27/06/2024 15:45</v>
      </c>
      <c r="S560" s="43">
        <f>SUMIF([1]!DISPONIBILIDADES_2024[[#All],[consecutivo]],Contrato[[#This Row],[CDP]],[1]!DISPONIBILIDADES_2024[[#All],[valor_total_rubro]])</f>
        <v>0</v>
      </c>
      <c r="T560" s="44" cm="1">
        <f t="array" ref="T560">_xlfn.XLOOKUP(Contrato[[#This Row],[CONTRATO]]&amp;Contrato[[#This Row],[CDP]],[1]!Corr_Contr_CDP[[#All],[CONTRATO-CDP]],[1]!Corr_Contr_CDP[[#All],[CRP]],_xlfn.XLOOKUP(Contrato[[#This Row],[CDP]],[1]!COMPROMISOS_2024[[#All],[disponibilidad]],[1]!COMPROMISOS_2024[[#All],[consecutivo]],"",0),0)</f>
        <v>7101</v>
      </c>
      <c r="U560" s="45" t="str" cm="1">
        <f t="array" ref="U560">+_xlfn.XLOOKUP(Contrato[[#This Row],[RCP]],[1]!COMPROMISOS_2024[[#All],[consecutivo]],[1]!COMPROMISOS_2024[[#All],[fecha_aprobacion]],"",0)</f>
        <v>19/07/2024 0:00</v>
      </c>
      <c r="V560" s="46">
        <f>SUMIF([1]!COMPROMISOS_2024[[#All],[consecutivo]],Contrato[[#This Row],[RCP]],[1]!COMPROMISOS_2024[[#All],[valor_total]])</f>
        <v>70000000</v>
      </c>
      <c r="W560" s="47">
        <v>45492</v>
      </c>
      <c r="X560" s="47">
        <v>45497</v>
      </c>
      <c r="Y560" s="48">
        <v>45497</v>
      </c>
      <c r="Z560" s="49">
        <v>45656</v>
      </c>
      <c r="AA560" s="123" t="s">
        <v>1599</v>
      </c>
      <c r="AB560" s="102" t="s">
        <v>1600</v>
      </c>
      <c r="AC560" s="102"/>
      <c r="AD560" s="103">
        <v>202000004662</v>
      </c>
      <c r="AE560" s="54" t="s">
        <v>75</v>
      </c>
      <c r="AF560" s="55" t="str">
        <f>TEXT(LEFT(Contrato[[#This Row],[CONTRATO]],3),"0")</f>
        <v>443</v>
      </c>
      <c r="AG560" s="55" t="str">
        <f>IF(LEN(Contrato[[#This Row],[Contrato2]])=3,Contrato[[#This Row],[Contrato2]],TEXT(Contrato[[#This Row],[Contrato2]],"000"))</f>
        <v>443</v>
      </c>
      <c r="AH560" s="56">
        <f ca="1">IFERROR(_xlfn.DAYS(Contrato[[#This Row],[Fecha Proyectada liquidación]],TODAY())/30,"")</f>
        <v>2.1</v>
      </c>
      <c r="AI560" s="57">
        <f>+Contrato[[#This Row],[FECHA TERMINACIÓN ]]+120</f>
        <v>45776</v>
      </c>
      <c r="AK560" s="59" t="str">
        <f ca="1">IF(Contrato[[#This Row],[FECHA TERMINACIÓN ]]&lt;TODAY(), "Terminado",IF(ISNUMBER(Contrato[[#This Row],[Fecha Real de liquiidación ]]),"Liquidado",IF(Contrato[[#This Row],[FECHA TERMINACIÓN ]]&gt;=TODAY(),"En ejecución","")))</f>
        <v>Terminado</v>
      </c>
      <c r="AL560" s="60">
        <f>SUMIF([1]!COMPROMISOS_2024[[#All],[consecutivo]],Contrato[[#This Row],[RCP]],[1]!COMPROMISOS_2024[[#All],[Total pagado]])</f>
        <v>67931800</v>
      </c>
      <c r="AM560" s="61">
        <f>IFERROR(Contrato[[#This Row],[Pagos]]/Contrato[[#This Row],[VALOR CONTRATO]],0)</f>
        <v>0.97045428571428571</v>
      </c>
      <c r="AN560" s="104">
        <f>+Contrato[[#This Row],[VALOR CONTRATO]]-Contrato[[#This Row],[Pagos]]</f>
        <v>2068200</v>
      </c>
      <c r="AO560" s="54" t="str" cm="1">
        <f t="array" ref="AO560">_xlfn.XLOOKUP(Contrato[[#This Row],[DOCUMENTO ]],[1]!PERSONAL_ACTIVO_2024[[#All],[Documento identidad]],[1]!PERSONAL_ACTIVO_2024[[#All],[Mail ]],0,0)</f>
        <v>ahiguitae@indeportesantioquia.gov.co</v>
      </c>
      <c r="AP560" s="54" t="str" cm="1">
        <f t="array" ref="AP560">_xlfn.XLOOKUP(Contrato[[#This Row],[DOCUMENTO]],[1]!PERSONAL_ACTIVO_2024[[#All],[Documento identidad]],[1]!PERSONAL_ACTIVO_2024[[#All],[Mail ]],0,0)</f>
        <v>hveleza@indeportesantioquia.gov.co</v>
      </c>
      <c r="AQ560" s="54" cm="1">
        <f t="array" ref="AQ560">IF(ISBLANK(Contrato[[#This Row],[DEPENDENCIA ]]),0,IFERROR(_xlfn.XLOOKUP(Contrato[[#This Row],[DEPENDENCIA ]],[1]!PERSONAL_ACTIVO_2024[[#All],[Dependencia]],[1]!PERSONAL_ACTIVO_2024[[#All],[Mail ]],0,0),0))</f>
        <v>0</v>
      </c>
    </row>
    <row r="561" spans="1:16382" s="54" customFormat="1" ht="34.5" customHeight="1" x14ac:dyDescent="0.25">
      <c r="A561" s="54">
        <v>1155</v>
      </c>
      <c r="B561" s="26">
        <v>443</v>
      </c>
      <c r="C561" s="28" t="s">
        <v>1601</v>
      </c>
      <c r="D561" s="81" t="s">
        <v>123</v>
      </c>
      <c r="E561" s="81" t="s">
        <v>117</v>
      </c>
      <c r="F561" s="81" t="s">
        <v>1429</v>
      </c>
      <c r="G561" s="92" t="s">
        <v>1598</v>
      </c>
      <c r="H561" s="93">
        <v>900652587</v>
      </c>
      <c r="I561" s="94" t="s">
        <v>114</v>
      </c>
      <c r="J561" s="118">
        <v>15000000</v>
      </c>
      <c r="K561" s="54" t="s">
        <v>48</v>
      </c>
      <c r="L561" s="96" t="s">
        <v>1432</v>
      </c>
      <c r="M561" s="97" t="s">
        <v>218</v>
      </c>
      <c r="N561" s="98" cm="1">
        <f t="array" ref="N561">_xlfn.XLOOKUP(Contrato[[#This Row],[SUPERVISOR TITULAR]],[1]!PERSONAL_ACTIVO_2024[[#All],[Nombre completo]],[1]!PERSONAL_ACTIVO_2024[[#All],[Documento identidad]],"",0)</f>
        <v>98556206</v>
      </c>
      <c r="O561" s="97" t="s">
        <v>222</v>
      </c>
      <c r="P561" s="99" cm="1">
        <f t="array" ref="P561">_xlfn.XLOOKUP(Contrato[[#This Row],[SUPERVISOR SUPLENTE ]],[1]!PERSONAL_ACTIVO_2024[[#All],[Nombre completo]],[1]!PERSONAL_ACTIVO_2024[[#All],[Documento identidad]],"",0)</f>
        <v>10267189</v>
      </c>
      <c r="Q561" s="100">
        <v>946</v>
      </c>
      <c r="R561" s="42" t="str" cm="1">
        <f t="array" ref="R561">_xlfn.XLOOKUP(Contrato[[#This Row],[CDP]],[1]!DISPONIBILIDADES_2024[[#All],[consecutivo]],[1]!DISPONIBILIDADES_2024[[#All],[fecha_aprobacion]],"",0)</f>
        <v>12/09/2024 15:28</v>
      </c>
      <c r="S561" s="43">
        <f>SUMIF([1]!DISPONIBILIDADES_2024[[#All],[consecutivo]],Contrato[[#This Row],[CDP]],[1]!DISPONIBILIDADES_2024[[#All],[valor_total_rubro]])</f>
        <v>0</v>
      </c>
      <c r="T561" s="44" cm="1">
        <f t="array" ref="T561">_xlfn.XLOOKUP(Contrato[[#This Row],[CONTRATO]]&amp;Contrato[[#This Row],[CDP]],[1]!Corr_Contr_CDP[[#All],[CONTRATO-CDP]],[1]!Corr_Contr_CDP[[#All],[CRP]],_xlfn.XLOOKUP(Contrato[[#This Row],[CDP]],[1]!COMPROMISOS_2024[[#All],[disponibilidad]],[1]!COMPROMISOS_2024[[#All],[consecutivo]],"",0),0)</f>
        <v>12530</v>
      </c>
      <c r="U561" s="45" t="str" cm="1">
        <f t="array" ref="U561">+_xlfn.XLOOKUP(Contrato[[#This Row],[RCP]],[1]!COMPROMISOS_2024[[#All],[consecutivo]],[1]!COMPROMISOS_2024[[#All],[fecha_aprobacion]],"",0)</f>
        <v>20/11/2024 13:29</v>
      </c>
      <c r="V561" s="46">
        <f>SUMIF([1]!COMPROMISOS_2024[[#All],[consecutivo]],Contrato[[#This Row],[RCP]],[1]!COMPROMISOS_2024[[#All],[valor_total]])</f>
        <v>15000000</v>
      </c>
      <c r="W561" s="47">
        <v>45609</v>
      </c>
      <c r="X561" s="47">
        <v>45611</v>
      </c>
      <c r="Y561" s="48">
        <v>45497</v>
      </c>
      <c r="Z561" s="49">
        <v>45656</v>
      </c>
      <c r="AA561" s="101"/>
      <c r="AB561" s="91" t="s">
        <v>48</v>
      </c>
      <c r="AC561" s="91"/>
      <c r="AD561" s="224"/>
      <c r="AF561" s="55" t="str">
        <f>TEXT(LEFT(Contrato[[#This Row],[CONTRATO]],3),"0")</f>
        <v>443</v>
      </c>
      <c r="AG561" s="55" t="str">
        <f>IF(LEN(Contrato[[#This Row],[Contrato2]])=3,Contrato[[#This Row],[Contrato2]],TEXT(Contrato[[#This Row],[Contrato2]],"000"))</f>
        <v>443</v>
      </c>
      <c r="AH561" s="56">
        <f ca="1">IFERROR(_xlfn.DAYS(Contrato[[#This Row],[Fecha Proyectada liquidación]],TODAY())/30,"")</f>
        <v>2.1</v>
      </c>
      <c r="AI561" s="57">
        <f>+Contrato[[#This Row],[FECHA TERMINACIÓN ]]+120</f>
        <v>45776</v>
      </c>
      <c r="AK561" s="59" t="str">
        <f ca="1">IF(Contrato[[#This Row],[FECHA TERMINACIÓN ]]&lt;TODAY(), "Terminado",IF(ISNUMBER(Contrato[[#This Row],[Fecha Real de liquiidación ]]),"Liquidado",IF(Contrato[[#This Row],[FECHA TERMINACIÓN ]]&gt;=TODAY(),"En ejecución","")))</f>
        <v>Terminado</v>
      </c>
      <c r="AL561" s="60">
        <f>SUMIF([1]!COMPROMISOS_2024[[#All],[consecutivo]],Contrato[[#This Row],[RCP]],[1]!COMPROMISOS_2024[[#All],[Total pagado]])</f>
        <v>15000000</v>
      </c>
      <c r="AM561" s="61">
        <f>IFERROR(Contrato[[#This Row],[Pagos]]/Contrato[[#This Row],[VALOR CONTRATO]],0)</f>
        <v>1</v>
      </c>
      <c r="AN561" s="104">
        <f>+Contrato[[#This Row],[VALOR CONTRATO]]-Contrato[[#This Row],[Pagos]]</f>
        <v>0</v>
      </c>
      <c r="AO561" s="54" t="str" cm="1">
        <f t="array" ref="AO561">_xlfn.XLOOKUP(Contrato[[#This Row],[DOCUMENTO ]],[1]!PERSONAL_ACTIVO_2024[[#All],[Documento identidad]],[1]!PERSONAL_ACTIVO_2024[[#All],[Mail ]],0,0)</f>
        <v>ahiguitae@indeportesantioquia.gov.co</v>
      </c>
      <c r="AP561" s="54" t="str" cm="1">
        <f t="array" ref="AP561">_xlfn.XLOOKUP(Contrato[[#This Row],[DOCUMENTO]],[1]!PERSONAL_ACTIVO_2024[[#All],[Documento identidad]],[1]!PERSONAL_ACTIVO_2024[[#All],[Mail ]],0,0)</f>
        <v>hveleza@indeportesantioquia.gov.co</v>
      </c>
      <c r="AQ561" s="54" cm="1">
        <f t="array" ref="AQ561">IF(ISBLANK(Contrato[[#This Row],[DEPENDENCIA ]]),0,IFERROR(_xlfn.XLOOKUP(Contrato[[#This Row],[DEPENDENCIA ]],[1]!PERSONAL_ACTIVO_2024[[#All],[Dependencia]],[1]!PERSONAL_ACTIVO_2024[[#All],[Mail ]],0,0),0))</f>
        <v>0</v>
      </c>
    </row>
    <row r="562" spans="1:16382" s="54" customFormat="1" ht="34.5" customHeight="1" x14ac:dyDescent="0.2">
      <c r="A562" s="27">
        <v>740</v>
      </c>
      <c r="B562" s="26">
        <v>444</v>
      </c>
      <c r="C562" s="28" t="s">
        <v>1602</v>
      </c>
      <c r="D562" s="81" t="s">
        <v>123</v>
      </c>
      <c r="E562" s="105" t="s">
        <v>111</v>
      </c>
      <c r="F562" s="81" t="s">
        <v>133</v>
      </c>
      <c r="G562" s="92" t="s">
        <v>1603</v>
      </c>
      <c r="H562" s="93">
        <v>900285704</v>
      </c>
      <c r="I562" s="94" t="s">
        <v>114</v>
      </c>
      <c r="J562" s="95">
        <v>510079552</v>
      </c>
      <c r="K562" s="303" t="s">
        <v>48</v>
      </c>
      <c r="L562" s="96" t="s">
        <v>1557</v>
      </c>
      <c r="M562" s="97" t="s">
        <v>1604</v>
      </c>
      <c r="N562" s="98" cm="1">
        <f t="array" ref="N562">_xlfn.XLOOKUP(Contrato[[#This Row],[SUPERVISOR TITULAR]],[1]!PERSONAL_ACTIVO_2024[[#All],[Nombre completo]],[1]!PERSONAL_ACTIVO_2024[[#All],[Documento identidad]],"",0)</f>
        <v>33376210</v>
      </c>
      <c r="O562" s="97" t="s">
        <v>751</v>
      </c>
      <c r="P562" s="99" cm="1">
        <f t="array" ref="P562">_xlfn.XLOOKUP(Contrato[[#This Row],[SUPERVISOR SUPLENTE ]],[1]!PERSONAL_ACTIVO_2024[[#All],[Nombre completo]],[1]!PERSONAL_ACTIVO_2024[[#All],[Documento identidad]],"",0)</f>
        <v>1027954329</v>
      </c>
      <c r="Q562" s="308">
        <v>588</v>
      </c>
      <c r="R562" s="42" t="str" cm="1">
        <f t="array" ref="R562">_xlfn.XLOOKUP(Contrato[[#This Row],[CDP]],[1]!DISPONIBILIDADES_2024[[#All],[consecutivo]],[1]!DISPONIBILIDADES_2024[[#All],[fecha_aprobacion]],"",0)</f>
        <v>21/06/2024 9:49</v>
      </c>
      <c r="S562" s="43">
        <f>SUMIF([1]!DISPONIBILIDADES_2024[[#All],[consecutivo]],Contrato[[#This Row],[CDP]],[1]!DISPONIBILIDADES_2024[[#All],[valor_total_rubro]])</f>
        <v>0</v>
      </c>
      <c r="T562" s="44" cm="1">
        <f t="array" ref="T562">_xlfn.XLOOKUP(Contrato[[#This Row],[CONTRATO]]&amp;Contrato[[#This Row],[CDP]],[1]!Corr_Contr_CDP[[#All],[CONTRATO-CDP]],[1]!Corr_Contr_CDP[[#All],[CRP]],_xlfn.XLOOKUP(Contrato[[#This Row],[CDP]],[1]!COMPROMISOS_2024[[#All],[disponibilidad]],[1]!COMPROMISOS_2024[[#All],[consecutivo]],"",0),0)</f>
        <v>7237</v>
      </c>
      <c r="U562" s="45" t="str" cm="1">
        <f t="array" ref="U562">+_xlfn.XLOOKUP(Contrato[[#This Row],[RCP]],[1]!COMPROMISOS_2024[[#All],[consecutivo]],[1]!COMPROMISOS_2024[[#All],[fecha_aprobacion]],"",0)</f>
        <v>30/07/2024 8:59</v>
      </c>
      <c r="V562" s="46">
        <f>SUMIF([1]!COMPROMISOS_2024[[#All],[consecutivo]],Contrato[[#This Row],[RCP]],[1]!COMPROMISOS_2024[[#All],[valor_total]])</f>
        <v>510079552</v>
      </c>
      <c r="W562" s="47">
        <v>45499</v>
      </c>
      <c r="X562" s="47">
        <v>45506</v>
      </c>
      <c r="Y562" s="48">
        <v>45506</v>
      </c>
      <c r="Z562" s="49">
        <v>45657</v>
      </c>
      <c r="AA562" s="101" t="s">
        <v>1580</v>
      </c>
      <c r="AB562" s="102" t="s">
        <v>1605</v>
      </c>
      <c r="AC562" s="102"/>
      <c r="AD562" s="169">
        <v>202000005011</v>
      </c>
      <c r="AE562" s="54" t="s">
        <v>75</v>
      </c>
      <c r="AF562" s="55" t="str">
        <f>TEXT(LEFT(Contrato[[#This Row],[CONTRATO]],3),"0")</f>
        <v>444</v>
      </c>
      <c r="AG562" s="55" t="str">
        <f>IF(LEN(Contrato[[#This Row],[Contrato2]])=3,Contrato[[#This Row],[Contrato2]],TEXT(Contrato[[#This Row],[Contrato2]],"000"))</f>
        <v>444</v>
      </c>
      <c r="AH562" s="56">
        <f ca="1">IFERROR(_xlfn.DAYS(Contrato[[#This Row],[Fecha Proyectada liquidación]],TODAY())/30,"")</f>
        <v>2.1333333333333333</v>
      </c>
      <c r="AI562" s="57">
        <f>+Contrato[[#This Row],[FECHA TERMINACIÓN ]]+120</f>
        <v>45777</v>
      </c>
      <c r="AK562" s="59" t="str">
        <f ca="1">IF(Contrato[[#This Row],[FECHA TERMINACIÓN ]]&lt;TODAY(), "Terminado",IF(ISNUMBER(Contrato[[#This Row],[Fecha Real de liquiidación ]]),"Liquidado",IF(Contrato[[#This Row],[FECHA TERMINACIÓN ]]&gt;=TODAY(),"En ejecución","")))</f>
        <v>Terminado</v>
      </c>
      <c r="AL562" s="60">
        <f>SUMIF([1]!COMPROMISOS_2024[[#All],[consecutivo]],Contrato[[#This Row],[RCP]],[1]!COMPROMISOS_2024[[#All],[Total pagado]])</f>
        <v>497249743</v>
      </c>
      <c r="AM562" s="61">
        <f>IFERROR(Contrato[[#This Row],[Pagos]]/Contrato[[#This Row],[VALOR CONTRATO]],0)</f>
        <v>0.97484743517026928</v>
      </c>
      <c r="AN562" s="104">
        <f>+Contrato[[#This Row],[VALOR CONTRATO]]-Contrato[[#This Row],[Pagos]]</f>
        <v>12829809</v>
      </c>
      <c r="AO562" s="54" t="str" cm="1">
        <f t="array" ref="AO562">_xlfn.XLOOKUP(Contrato[[#This Row],[DOCUMENTO ]],[1]!PERSONAL_ACTIVO_2024[[#All],[Documento identidad]],[1]!PERSONAL_ACTIVO_2024[[#All],[Mail ]],0,0)</f>
        <v>smiranda@indeportesantioquia.gov.co</v>
      </c>
      <c r="AP562" s="54" t="str" cm="1">
        <f t="array" ref="AP562">_xlfn.XLOOKUP(Contrato[[#This Row],[DOCUMENTO]],[1]!PERSONAL_ACTIVO_2024[[#All],[Documento identidad]],[1]!PERSONAL_ACTIVO_2024[[#All],[Mail ]],0,0)</f>
        <v>bocampo@indeportesantioquia.gov.co</v>
      </c>
      <c r="AQ562" s="54" cm="1">
        <f t="array" ref="AQ562">IF(ISBLANK(Contrato[[#This Row],[DEPENDENCIA ]]),0,IFERROR(_xlfn.XLOOKUP(Contrato[[#This Row],[DEPENDENCIA ]],[1]!PERSONAL_ACTIVO_2024[[#All],[Dependencia]],[1]!PERSONAL_ACTIVO_2024[[#All],[Mail ]],0,0),0))</f>
        <v>0</v>
      </c>
    </row>
    <row r="563" spans="1:16382" s="54" customFormat="1" ht="34.5" customHeight="1" x14ac:dyDescent="0.2">
      <c r="A563" s="27" t="s">
        <v>1606</v>
      </c>
      <c r="B563" s="26">
        <v>444</v>
      </c>
      <c r="C563" s="28" t="s">
        <v>1602</v>
      </c>
      <c r="D563" s="81" t="s">
        <v>123</v>
      </c>
      <c r="E563" s="105" t="s">
        <v>111</v>
      </c>
      <c r="F563" s="81" t="s">
        <v>133</v>
      </c>
      <c r="G563" s="92" t="s">
        <v>1603</v>
      </c>
      <c r="H563" s="93">
        <v>900285704</v>
      </c>
      <c r="I563" s="94" t="s">
        <v>114</v>
      </c>
      <c r="J563" s="95">
        <v>510079552</v>
      </c>
      <c r="K563" s="303" t="s">
        <v>48</v>
      </c>
      <c r="L563" s="96" t="s">
        <v>1557</v>
      </c>
      <c r="M563" s="97" t="s">
        <v>1604</v>
      </c>
      <c r="N563" s="98" cm="1">
        <f t="array" ref="N563">_xlfn.XLOOKUP(Contrato[[#This Row],[SUPERVISOR TITULAR]],[1]!PERSONAL_ACTIVO_2024[[#All],[Nombre completo]],[1]!PERSONAL_ACTIVO_2024[[#All],[Documento identidad]],"",0)</f>
        <v>33376210</v>
      </c>
      <c r="O563" s="97" t="s">
        <v>751</v>
      </c>
      <c r="P563" s="99" cm="1">
        <f t="array" ref="P563">_xlfn.XLOOKUP(Contrato[[#This Row],[SUPERVISOR SUPLENTE ]],[1]!PERSONAL_ACTIVO_2024[[#All],[Nombre completo]],[1]!PERSONAL_ACTIVO_2024[[#All],[Documento identidad]],"",0)</f>
        <v>1027954329</v>
      </c>
      <c r="Q563" s="308">
        <v>628</v>
      </c>
      <c r="R563" s="42" t="str" cm="1">
        <f t="array" ref="R563">_xlfn.XLOOKUP(Contrato[[#This Row],[CDP]],[1]!DISPONIBILIDADES_2024[[#All],[consecutivo]],[1]!DISPONIBILIDADES_2024[[#All],[fecha_aprobacion]],"",0)</f>
        <v>2/07/2024 0:00</v>
      </c>
      <c r="S563" s="43">
        <f>SUMIF([1]!DISPONIBILIDADES_2024[[#All],[consecutivo]],Contrato[[#This Row],[CDP]],[1]!DISPONIBILIDADES_2024[[#All],[valor_total_rubro]])</f>
        <v>0</v>
      </c>
      <c r="T563" s="44" cm="1">
        <f t="array" ref="T563">_xlfn.XLOOKUP(Contrato[[#This Row],[CONTRATO]]&amp;Contrato[[#This Row],[CDP]],[1]!Corr_Contr_CDP[[#All],[CONTRATO-CDP]],[1]!Corr_Contr_CDP[[#All],[CRP]],_xlfn.XLOOKUP(Contrato[[#This Row],[CDP]],[1]!COMPROMISOS_2024[[#All],[disponibilidad]],[1]!COMPROMISOS_2024[[#All],[consecutivo]],"",0),0)</f>
        <v>7237</v>
      </c>
      <c r="U563" s="45" t="str" cm="1">
        <f t="array" ref="U563">+_xlfn.XLOOKUP(Contrato[[#This Row],[RCP]],[1]!COMPROMISOS_2024[[#All],[consecutivo]],[1]!COMPROMISOS_2024[[#All],[fecha_aprobacion]],"",0)</f>
        <v>30/07/2024 8:59</v>
      </c>
      <c r="V563" s="46">
        <f>SUMIF([1]!COMPROMISOS_2024[[#All],[consecutivo]],Contrato[[#This Row],[RCP]],[1]!COMPROMISOS_2024[[#All],[valor_total]])</f>
        <v>510079552</v>
      </c>
      <c r="W563" s="47">
        <v>45499</v>
      </c>
      <c r="X563" s="47">
        <v>45506</v>
      </c>
      <c r="Y563" s="48">
        <v>45506</v>
      </c>
      <c r="Z563" s="49">
        <v>45657</v>
      </c>
      <c r="AA563" s="101" t="s">
        <v>1580</v>
      </c>
      <c r="AB563" s="102" t="s">
        <v>1605</v>
      </c>
      <c r="AC563" s="102"/>
      <c r="AD563" s="169">
        <v>202000005011</v>
      </c>
      <c r="AE563" s="54" t="s">
        <v>75</v>
      </c>
      <c r="AF563" s="55" t="str">
        <f>TEXT(LEFT(Contrato[[#This Row],[CONTRATO]],3),"0")</f>
        <v>444</v>
      </c>
      <c r="AG563" s="55" t="str">
        <f>IF(LEN(Contrato[[#This Row],[Contrato2]])=3,Contrato[[#This Row],[Contrato2]],TEXT(Contrato[[#This Row],[Contrato2]],"000"))</f>
        <v>444</v>
      </c>
      <c r="AH563" s="56">
        <f ca="1">IFERROR(_xlfn.DAYS(Contrato[[#This Row],[Fecha Proyectada liquidación]],TODAY())/30,"")</f>
        <v>2.1333333333333333</v>
      </c>
      <c r="AI563" s="57">
        <f>+Contrato[[#This Row],[FECHA TERMINACIÓN ]]+120</f>
        <v>45777</v>
      </c>
      <c r="AK563" s="59" t="str">
        <f ca="1">IF(Contrato[[#This Row],[FECHA TERMINACIÓN ]]&lt;TODAY(), "Terminado",IF(ISNUMBER(Contrato[[#This Row],[Fecha Real de liquiidación ]]),"Liquidado",IF(Contrato[[#This Row],[FECHA TERMINACIÓN ]]&gt;=TODAY(),"En ejecución","")))</f>
        <v>Terminado</v>
      </c>
      <c r="AL563" s="60">
        <f>SUMIF([1]!COMPROMISOS_2024[[#All],[consecutivo]],Contrato[[#This Row],[RCP]],[1]!COMPROMISOS_2024[[#All],[Total pagado]])</f>
        <v>497249743</v>
      </c>
      <c r="AM563" s="61">
        <f>IFERROR(Contrato[[#This Row],[Pagos]]/Contrato[[#This Row],[VALOR CONTRATO]],0)</f>
        <v>0.97484743517026928</v>
      </c>
      <c r="AN563" s="104">
        <f>+Contrato[[#This Row],[VALOR CONTRATO]]-Contrato[[#This Row],[Pagos]]</f>
        <v>12829809</v>
      </c>
      <c r="AO563" s="54" t="str" cm="1">
        <f t="array" ref="AO563">_xlfn.XLOOKUP(Contrato[[#This Row],[DOCUMENTO ]],[1]!PERSONAL_ACTIVO_2024[[#All],[Documento identidad]],[1]!PERSONAL_ACTIVO_2024[[#All],[Mail ]],0,0)</f>
        <v>smiranda@indeportesantioquia.gov.co</v>
      </c>
      <c r="AP563" s="54" t="str" cm="1">
        <f t="array" ref="AP563">_xlfn.XLOOKUP(Contrato[[#This Row],[DOCUMENTO]],[1]!PERSONAL_ACTIVO_2024[[#All],[Documento identidad]],[1]!PERSONAL_ACTIVO_2024[[#All],[Mail ]],0,0)</f>
        <v>bocampo@indeportesantioquia.gov.co</v>
      </c>
      <c r="AQ563" s="54" cm="1">
        <f t="array" ref="AQ563">IF(ISBLANK(Contrato[[#This Row],[DEPENDENCIA ]]),0,IFERROR(_xlfn.XLOOKUP(Contrato[[#This Row],[DEPENDENCIA ]],[1]!PERSONAL_ACTIVO_2024[[#All],[Dependencia]],[1]!PERSONAL_ACTIVO_2024[[#All],[Mail ]],0,0),0))</f>
        <v>0</v>
      </c>
    </row>
    <row r="564" spans="1:16382" s="54" customFormat="1" ht="34.5" customHeight="1" x14ac:dyDescent="0.25">
      <c r="A564" s="27">
        <v>796</v>
      </c>
      <c r="B564" s="26">
        <v>445</v>
      </c>
      <c r="C564" s="28" t="s">
        <v>1607</v>
      </c>
      <c r="D564" s="81" t="s">
        <v>132</v>
      </c>
      <c r="E564" s="105" t="s">
        <v>111</v>
      </c>
      <c r="F564" s="81" t="s">
        <v>1569</v>
      </c>
      <c r="G564" s="92" t="s">
        <v>1608</v>
      </c>
      <c r="H564" s="93">
        <v>900382513</v>
      </c>
      <c r="I564" s="94" t="s">
        <v>114</v>
      </c>
      <c r="J564" s="95">
        <v>18830000</v>
      </c>
      <c r="K564" s="54" t="s">
        <v>48</v>
      </c>
      <c r="L564" s="96" t="s">
        <v>58</v>
      </c>
      <c r="M564" s="97" t="s">
        <v>168</v>
      </c>
      <c r="N564" s="98" cm="1">
        <f t="array" ref="N564">_xlfn.XLOOKUP(Contrato[[#This Row],[SUPERVISOR TITULAR]],[1]!PERSONAL_ACTIVO_2024[[#All],[Nombre completo]],[1]!PERSONAL_ACTIVO_2024[[#All],[Documento identidad]],"",0)</f>
        <v>21509270</v>
      </c>
      <c r="O564" s="97" t="s">
        <v>169</v>
      </c>
      <c r="P564" s="99" cm="1">
        <f t="array" ref="P564">_xlfn.XLOOKUP(Contrato[[#This Row],[SUPERVISOR SUPLENTE ]],[1]!PERSONAL_ACTIVO_2024[[#All],[Nombre completo]],[1]!PERSONAL_ACTIVO_2024[[#All],[Documento identidad]],"",0)</f>
        <v>1152209809</v>
      </c>
      <c r="Q564" s="100">
        <v>569</v>
      </c>
      <c r="R564" s="42" t="str" cm="1">
        <f t="array" ref="R564">_xlfn.XLOOKUP(Contrato[[#This Row],[CDP]],[1]!DISPONIBILIDADES_2024[[#All],[consecutivo]],[1]!DISPONIBILIDADES_2024[[#All],[fecha_aprobacion]],"",0)</f>
        <v>14/06/2024 15:59</v>
      </c>
      <c r="S564" s="43">
        <f>SUMIF([1]!DISPONIBILIDADES_2024[[#All],[consecutivo]],Contrato[[#This Row],[CDP]],[1]!DISPONIBILIDADES_2024[[#All],[valor_total_rubro]])</f>
        <v>0</v>
      </c>
      <c r="T564" s="44" cm="1">
        <f t="array" ref="T564">_xlfn.XLOOKUP(Contrato[[#This Row],[CONTRATO]]&amp;Contrato[[#This Row],[CDP]],[1]!Corr_Contr_CDP[[#All],[CONTRATO-CDP]],[1]!Corr_Contr_CDP[[#All],[CRP]],_xlfn.XLOOKUP(Contrato[[#This Row],[CDP]],[1]!COMPROMISOS_2024[[#All],[disponibilidad]],[1]!COMPROMISOS_2024[[#All],[consecutivo]],"",0),0)</f>
        <v>8161</v>
      </c>
      <c r="U564" s="45" t="str" cm="1">
        <f t="array" ref="U564">+_xlfn.XLOOKUP(Contrato[[#This Row],[RCP]],[1]!COMPROMISOS_2024[[#All],[consecutivo]],[1]!COMPROMISOS_2024[[#All],[fecha_aprobacion]],"",0)</f>
        <v>6/08/2024 14:59</v>
      </c>
      <c r="V564" s="46">
        <f>SUMIF([1]!COMPROMISOS_2024[[#All],[consecutivo]],Contrato[[#This Row],[RCP]],[1]!COMPROMISOS_2024[[#All],[valor_total]])</f>
        <v>18830000</v>
      </c>
      <c r="W564" s="47">
        <v>45509</v>
      </c>
      <c r="X564" s="47">
        <v>45512</v>
      </c>
      <c r="Y564" s="48">
        <v>45512</v>
      </c>
      <c r="Z564" s="49">
        <v>45656</v>
      </c>
      <c r="AA564" s="101" t="s">
        <v>1609</v>
      </c>
      <c r="AB564" s="309" t="s">
        <v>293</v>
      </c>
      <c r="AC564" s="309"/>
      <c r="AD564" s="103">
        <v>202000005012</v>
      </c>
      <c r="AE564" s="54" t="s">
        <v>75</v>
      </c>
      <c r="AF564" s="55" t="str">
        <f>TEXT(LEFT(Contrato[[#This Row],[CONTRATO]],3),"0")</f>
        <v>445</v>
      </c>
      <c r="AG564" s="55" t="str">
        <f>IF(LEN(Contrato[[#This Row],[Contrato2]])=3,Contrato[[#This Row],[Contrato2]],TEXT(Contrato[[#This Row],[Contrato2]],"000"))</f>
        <v>445</v>
      </c>
      <c r="AH564" s="56">
        <f ca="1">IFERROR(_xlfn.DAYS(Contrato[[#This Row],[Fecha Proyectada liquidación]],TODAY())/30,"")</f>
        <v>2.1</v>
      </c>
      <c r="AI564" s="57">
        <f>+Contrato[[#This Row],[FECHA TERMINACIÓN ]]+120</f>
        <v>45776</v>
      </c>
      <c r="AK564" s="59" t="str">
        <f ca="1">IF(Contrato[[#This Row],[FECHA TERMINACIÓN ]]&lt;TODAY(), "Terminado",IF(ISNUMBER(Contrato[[#This Row],[Fecha Real de liquiidación ]]),"Liquidado",IF(Contrato[[#This Row],[FECHA TERMINACIÓN ]]&gt;=TODAY(),"En ejecución","")))</f>
        <v>Terminado</v>
      </c>
      <c r="AL564" s="60">
        <f>SUMIF([1]!COMPROMISOS_2024[[#All],[consecutivo]],Contrato[[#This Row],[RCP]],[1]!COMPROMISOS_2024[[#All],[Total pagado]])</f>
        <v>18830000</v>
      </c>
      <c r="AM564" s="61">
        <f>IFERROR(Contrato[[#This Row],[Pagos]]/Contrato[[#This Row],[VALOR CONTRATO]],0)</f>
        <v>1</v>
      </c>
      <c r="AN564" s="104">
        <f>+Contrato[[#This Row],[VALOR CONTRATO]]-Contrato[[#This Row],[Pagos]]</f>
        <v>0</v>
      </c>
      <c r="AO564" s="54" t="str" cm="1">
        <f t="array" ref="AO564">_xlfn.XLOOKUP(Contrato[[#This Row],[DOCUMENTO ]],[1]!PERSONAL_ACTIVO_2024[[#All],[Documento identidad]],[1]!PERSONAL_ACTIVO_2024[[#All],[Mail ]],0,0)</f>
        <v>gsanchez@indeportesantioquia.gov.co</v>
      </c>
      <c r="AP564" s="54" t="str" cm="1">
        <f t="array" ref="AP564">_xlfn.XLOOKUP(Contrato[[#This Row],[DOCUMENTO]],[1]!PERSONAL_ACTIVO_2024[[#All],[Documento identidad]],[1]!PERSONAL_ACTIVO_2024[[#All],[Mail ]],0,0)</f>
        <v>ahiguitae@indeportesantioquia.gov.co</v>
      </c>
      <c r="AQ564" s="54" t="str" cm="1">
        <f t="array" ref="AQ564">IF(ISBLANK(Contrato[[#This Row],[DEPENDENCIA ]]),0,IFERROR(_xlfn.XLOOKUP(Contrato[[#This Row],[DEPENDENCIA ]],[1]!PERSONAL_ACTIVO_2024[[#All],[Dependencia]],[1]!PERSONAL_ACTIVO_2024[[#All],[Mail ]],0,0),0))</f>
        <v>fcardona@indeportesantioquia.gov.co</v>
      </c>
    </row>
    <row r="565" spans="1:16382" s="54" customFormat="1" ht="34.5" customHeight="1" x14ac:dyDescent="0.2">
      <c r="A565" s="27">
        <v>794</v>
      </c>
      <c r="B565" s="26">
        <v>446</v>
      </c>
      <c r="C565" s="28" t="s">
        <v>1610</v>
      </c>
      <c r="D565" s="81" t="s">
        <v>132</v>
      </c>
      <c r="E565" s="105" t="s">
        <v>111</v>
      </c>
      <c r="F565" s="81" t="s">
        <v>1569</v>
      </c>
      <c r="G565" s="92" t="s">
        <v>1611</v>
      </c>
      <c r="H565" s="93">
        <v>890905456</v>
      </c>
      <c r="I565" s="94" t="s">
        <v>114</v>
      </c>
      <c r="J565" s="95">
        <v>106131000</v>
      </c>
      <c r="K565" s="303" t="s">
        <v>48</v>
      </c>
      <c r="L565" s="96" t="s">
        <v>58</v>
      </c>
      <c r="M565" s="97" t="s">
        <v>168</v>
      </c>
      <c r="N565" s="98" cm="1">
        <f t="array" ref="N565">_xlfn.XLOOKUP(Contrato[[#This Row],[SUPERVISOR TITULAR]],[1]!PERSONAL_ACTIVO_2024[[#All],[Nombre completo]],[1]!PERSONAL_ACTIVO_2024[[#All],[Documento identidad]],"",0)</f>
        <v>21509270</v>
      </c>
      <c r="O565" s="97" t="s">
        <v>169</v>
      </c>
      <c r="P565" s="99" cm="1">
        <f t="array" ref="P565">_xlfn.XLOOKUP(Contrato[[#This Row],[SUPERVISOR SUPLENTE ]],[1]!PERSONAL_ACTIVO_2024[[#All],[Nombre completo]],[1]!PERSONAL_ACTIVO_2024[[#All],[Documento identidad]],"",0)</f>
        <v>1152209809</v>
      </c>
      <c r="Q565" s="100">
        <v>571</v>
      </c>
      <c r="R565" s="42" t="str" cm="1">
        <f t="array" ref="R565">_xlfn.XLOOKUP(Contrato[[#This Row],[CDP]],[1]!DISPONIBILIDADES_2024[[#All],[consecutivo]],[1]!DISPONIBILIDADES_2024[[#All],[fecha_aprobacion]],"",0)</f>
        <v>14/06/2024 16:05</v>
      </c>
      <c r="S565" s="43">
        <f>SUMIF([1]!DISPONIBILIDADES_2024[[#All],[consecutivo]],Contrato[[#This Row],[CDP]],[1]!DISPONIBILIDADES_2024[[#All],[valor_total_rubro]])</f>
        <v>0</v>
      </c>
      <c r="T565" s="44" cm="1">
        <f t="array" ref="T565">_xlfn.XLOOKUP(Contrato[[#This Row],[CONTRATO]]&amp;Contrato[[#This Row],[CDP]],[1]!Corr_Contr_CDP[[#All],[CONTRATO-CDP]],[1]!Corr_Contr_CDP[[#All],[CRP]],_xlfn.XLOOKUP(Contrato[[#This Row],[CDP]],[1]!COMPROMISOS_2024[[#All],[disponibilidad]],[1]!COMPROMISOS_2024[[#All],[consecutivo]],"",0),0)</f>
        <v>8184</v>
      </c>
      <c r="U565" s="45" t="str" cm="1">
        <f t="array" ref="U565">+_xlfn.XLOOKUP(Contrato[[#This Row],[RCP]],[1]!COMPROMISOS_2024[[#All],[consecutivo]],[1]!COMPROMISOS_2024[[#All],[fecha_aprobacion]],"",0)</f>
        <v>8/08/2024 13:36</v>
      </c>
      <c r="V565" s="46">
        <f>SUMIF([1]!COMPROMISOS_2024[[#All],[consecutivo]],Contrato[[#This Row],[RCP]],[1]!COMPROMISOS_2024[[#All],[valor_total]])</f>
        <v>106131000</v>
      </c>
      <c r="W565" s="47">
        <v>45510</v>
      </c>
      <c r="X565" s="47">
        <v>45517</v>
      </c>
      <c r="Y565" s="48">
        <v>45517</v>
      </c>
      <c r="Z565" s="49">
        <v>45656</v>
      </c>
      <c r="AA565" s="101" t="s">
        <v>1612</v>
      </c>
      <c r="AB565" s="102" t="s">
        <v>293</v>
      </c>
      <c r="AC565" s="102"/>
      <c r="AD565" s="103">
        <v>202000005013</v>
      </c>
      <c r="AE565" s="54" t="s">
        <v>75</v>
      </c>
      <c r="AF565" s="55" t="str">
        <f>TEXT(LEFT(Contrato[[#This Row],[CONTRATO]],3),"0")</f>
        <v>446</v>
      </c>
      <c r="AG565" s="55" t="str">
        <f>IF(LEN(Contrato[[#This Row],[Contrato2]])=3,Contrato[[#This Row],[Contrato2]],TEXT(Contrato[[#This Row],[Contrato2]],"000"))</f>
        <v>446</v>
      </c>
      <c r="AH565" s="56">
        <f ca="1">IFERROR(_xlfn.DAYS(Contrato[[#This Row],[Fecha Proyectada liquidación]],TODAY())/30,"")</f>
        <v>2.1</v>
      </c>
      <c r="AI565" s="57">
        <f>+Contrato[[#This Row],[FECHA TERMINACIÓN ]]+120</f>
        <v>45776</v>
      </c>
      <c r="AK565" s="59" t="str">
        <f ca="1">IF(Contrato[[#This Row],[FECHA TERMINACIÓN ]]&lt;TODAY(), "Terminado",IF(ISNUMBER(Contrato[[#This Row],[Fecha Real de liquiidación ]]),"Liquidado",IF(Contrato[[#This Row],[FECHA TERMINACIÓN ]]&gt;=TODAY(),"En ejecución","")))</f>
        <v>Terminado</v>
      </c>
      <c r="AL565" s="60">
        <f>SUMIF([1]!COMPROMISOS_2024[[#All],[consecutivo]],Contrato[[#This Row],[RCP]],[1]!COMPROMISOS_2024[[#All],[Total pagado]])</f>
        <v>103630800</v>
      </c>
      <c r="AM565" s="61">
        <f>IFERROR(Contrato[[#This Row],[Pagos]]/Contrato[[#This Row],[VALOR CONTRATO]],0)</f>
        <v>0.976442321282189</v>
      </c>
      <c r="AN565" s="104">
        <f>+Contrato[[#This Row],[VALOR CONTRATO]]-Contrato[[#This Row],[Pagos]]</f>
        <v>2500200</v>
      </c>
      <c r="AO565" s="54" t="str" cm="1">
        <f t="array" ref="AO565">_xlfn.XLOOKUP(Contrato[[#This Row],[DOCUMENTO ]],[1]!PERSONAL_ACTIVO_2024[[#All],[Documento identidad]],[1]!PERSONAL_ACTIVO_2024[[#All],[Mail ]],0,0)</f>
        <v>gsanchez@indeportesantioquia.gov.co</v>
      </c>
      <c r="AP565" s="54" t="str" cm="1">
        <f t="array" ref="AP565">_xlfn.XLOOKUP(Contrato[[#This Row],[DOCUMENTO]],[1]!PERSONAL_ACTIVO_2024[[#All],[Documento identidad]],[1]!PERSONAL_ACTIVO_2024[[#All],[Mail ]],0,0)</f>
        <v>ahiguitae@indeportesantioquia.gov.co</v>
      </c>
      <c r="AQ565" s="54" t="str" cm="1">
        <f t="array" ref="AQ565">IF(ISBLANK(Contrato[[#This Row],[DEPENDENCIA ]]),0,IFERROR(_xlfn.XLOOKUP(Contrato[[#This Row],[DEPENDENCIA ]],[1]!PERSONAL_ACTIVO_2024[[#All],[Dependencia]],[1]!PERSONAL_ACTIVO_2024[[#All],[Mail ]],0,0),0))</f>
        <v>fcardona@indeportesantioquia.gov.co</v>
      </c>
    </row>
    <row r="566" spans="1:16382" s="54" customFormat="1" ht="34.5" customHeight="1" x14ac:dyDescent="0.2">
      <c r="A566" s="27">
        <v>1145</v>
      </c>
      <c r="B566" s="26">
        <v>446</v>
      </c>
      <c r="C566" s="28" t="s">
        <v>1613</v>
      </c>
      <c r="D566" s="81" t="s">
        <v>132</v>
      </c>
      <c r="E566" s="105" t="s">
        <v>117</v>
      </c>
      <c r="F566" s="81" t="s">
        <v>1569</v>
      </c>
      <c r="G566" s="92" t="s">
        <v>1611</v>
      </c>
      <c r="H566" s="93">
        <v>890905456</v>
      </c>
      <c r="I566" s="94" t="s">
        <v>114</v>
      </c>
      <c r="J566" s="95">
        <v>31300000</v>
      </c>
      <c r="K566" s="303"/>
      <c r="L566" s="96" t="s">
        <v>842</v>
      </c>
      <c r="M566" s="97" t="s">
        <v>168</v>
      </c>
      <c r="N566" s="98" cm="1">
        <f t="array" ref="N566">_xlfn.XLOOKUP(Contrato[[#This Row],[SUPERVISOR TITULAR]],[1]!PERSONAL_ACTIVO_2024[[#All],[Nombre completo]],[1]!PERSONAL_ACTIVO_2024[[#All],[Documento identidad]],"",0)</f>
        <v>21509270</v>
      </c>
      <c r="O566" s="97" t="s">
        <v>169</v>
      </c>
      <c r="P566" s="99" cm="1">
        <f t="array" ref="P566">_xlfn.XLOOKUP(Contrato[[#This Row],[SUPERVISOR SUPLENTE ]],[1]!PERSONAL_ACTIVO_2024[[#All],[Nombre completo]],[1]!PERSONAL_ACTIVO_2024[[#All],[Documento identidad]],"",0)</f>
        <v>1152209809</v>
      </c>
      <c r="Q566" s="100">
        <v>940</v>
      </c>
      <c r="R566" s="42" t="str" cm="1">
        <f t="array" ref="R566">_xlfn.XLOOKUP(Contrato[[#This Row],[CDP]],[1]!DISPONIBILIDADES_2024[[#All],[consecutivo]],[1]!DISPONIBILIDADES_2024[[#All],[fecha_aprobacion]],"",0)</f>
        <v>11/09/2024 17:16</v>
      </c>
      <c r="S566" s="43">
        <f>SUMIF([1]!DISPONIBILIDADES_2024[[#All],[consecutivo]],Contrato[[#This Row],[CDP]],[1]!DISPONIBILIDADES_2024[[#All],[valor_total_rubro]])</f>
        <v>0</v>
      </c>
      <c r="T566" s="44" cm="1">
        <f t="array" ref="T566">_xlfn.XLOOKUP(Contrato[[#This Row],[CONTRATO]]&amp;Contrato[[#This Row],[CDP]],[1]!Corr_Contr_CDP[[#All],[CONTRATO-CDP]],[1]!Corr_Contr_CDP[[#All],[CRP]],_xlfn.XLOOKUP(Contrato[[#This Row],[CDP]],[1]!COMPROMISOS_2024[[#All],[disponibilidad]],[1]!COMPROMISOS_2024[[#All],[consecutivo]],"",0),0)</f>
        <v>11123</v>
      </c>
      <c r="U566" s="45" t="str" cm="1">
        <f t="array" ref="U566">+_xlfn.XLOOKUP(Contrato[[#This Row],[RCP]],[1]!COMPROMISOS_2024[[#All],[consecutivo]],[1]!COMPROMISOS_2024[[#All],[fecha_aprobacion]],"",0)</f>
        <v>25/10/2024 10:45</v>
      </c>
      <c r="V566" s="46">
        <f>SUMIF([1]!COMPROMISOS_2024[[#All],[consecutivo]],Contrato[[#This Row],[RCP]],[1]!COMPROMISOS_2024[[#All],[valor_total]])</f>
        <v>31300000</v>
      </c>
      <c r="W566" s="47">
        <v>45587</v>
      </c>
      <c r="X566" s="47">
        <v>45596</v>
      </c>
      <c r="Y566" s="48">
        <v>45517</v>
      </c>
      <c r="Z566" s="49">
        <v>45656</v>
      </c>
      <c r="AA566" s="101"/>
      <c r="AB566" s="102" t="s">
        <v>48</v>
      </c>
      <c r="AC566" s="102"/>
      <c r="AD566" s="103">
        <v>202000005013</v>
      </c>
      <c r="AE566" s="54" t="s">
        <v>75</v>
      </c>
      <c r="AF566" s="55" t="str">
        <f>TEXT(LEFT(Contrato[[#This Row],[CONTRATO]],3),"0")</f>
        <v>446</v>
      </c>
      <c r="AG566" s="55" t="str">
        <f>IF(LEN(Contrato[[#This Row],[Contrato2]])=3,Contrato[[#This Row],[Contrato2]],TEXT(Contrato[[#This Row],[Contrato2]],"000"))</f>
        <v>446</v>
      </c>
      <c r="AH566" s="56">
        <f ca="1">IFERROR(_xlfn.DAYS(Contrato[[#This Row],[Fecha Proyectada liquidación]],TODAY())/30,"")</f>
        <v>2.1</v>
      </c>
      <c r="AI566" s="57">
        <f>+Contrato[[#This Row],[FECHA TERMINACIÓN ]]+120</f>
        <v>45776</v>
      </c>
      <c r="AK566" s="59" t="str">
        <f ca="1">IF(Contrato[[#This Row],[FECHA TERMINACIÓN ]]&lt;TODAY(), "Terminado",IF(ISNUMBER(Contrato[[#This Row],[Fecha Real de liquiidación ]]),"Liquidado",IF(Contrato[[#This Row],[FECHA TERMINACIÓN ]]&gt;=TODAY(),"En ejecución","")))</f>
        <v>Terminado</v>
      </c>
      <c r="AL566" s="60">
        <f>SUMIF([1]!COMPROMISOS_2024[[#All],[consecutivo]],Contrato[[#This Row],[RCP]],[1]!COMPROMISOS_2024[[#All],[Total pagado]])</f>
        <v>31300000</v>
      </c>
      <c r="AM566" s="61">
        <f>IFERROR(Contrato[[#This Row],[Pagos]]/Contrato[[#This Row],[VALOR CONTRATO]],0)</f>
        <v>1</v>
      </c>
      <c r="AN566" s="104">
        <f>+Contrato[[#This Row],[VALOR CONTRATO]]-Contrato[[#This Row],[Pagos]]</f>
        <v>0</v>
      </c>
      <c r="AO566" s="54" t="str" cm="1">
        <f t="array" ref="AO566">_xlfn.XLOOKUP(Contrato[[#This Row],[DOCUMENTO ]],[1]!PERSONAL_ACTIVO_2024[[#All],[Documento identidad]],[1]!PERSONAL_ACTIVO_2024[[#All],[Mail ]],0,0)</f>
        <v>gsanchez@indeportesantioquia.gov.co</v>
      </c>
      <c r="AP566" s="54" t="str" cm="1">
        <f t="array" ref="AP566">_xlfn.XLOOKUP(Contrato[[#This Row],[DOCUMENTO]],[1]!PERSONAL_ACTIVO_2024[[#All],[Documento identidad]],[1]!PERSONAL_ACTIVO_2024[[#All],[Mail ]],0,0)</f>
        <v>ahiguitae@indeportesantioquia.gov.co</v>
      </c>
      <c r="AQ566" s="54" t="str" cm="1">
        <f t="array" ref="AQ566">IF(ISBLANK(Contrato[[#This Row],[DEPENDENCIA ]]),0,IFERROR(_xlfn.XLOOKUP(Contrato[[#This Row],[DEPENDENCIA ]],[1]!PERSONAL_ACTIVO_2024[[#All],[Dependencia]],[1]!PERSONAL_ACTIVO_2024[[#All],[Mail ]],0,0),0))</f>
        <v>fcardona@indeportesantioquia.gov.co</v>
      </c>
    </row>
    <row r="567" spans="1:16382" s="54" customFormat="1" ht="34.5" customHeight="1" x14ac:dyDescent="0.25">
      <c r="A567" s="27">
        <v>757</v>
      </c>
      <c r="B567" s="26">
        <v>447</v>
      </c>
      <c r="C567" s="28" t="s">
        <v>1614</v>
      </c>
      <c r="D567" s="81" t="s">
        <v>239</v>
      </c>
      <c r="E567" s="105" t="s">
        <v>111</v>
      </c>
      <c r="F567" s="81" t="s">
        <v>142</v>
      </c>
      <c r="G567" s="92" t="s">
        <v>1108</v>
      </c>
      <c r="H567" s="93">
        <v>1128417583</v>
      </c>
      <c r="I567" s="94">
        <v>6879081</v>
      </c>
      <c r="J567" s="95">
        <v>40859129</v>
      </c>
      <c r="K567" s="69" t="s">
        <v>1615</v>
      </c>
      <c r="L567" s="96" t="s">
        <v>1616</v>
      </c>
      <c r="M567" s="97" t="s">
        <v>250</v>
      </c>
      <c r="N567" s="98" cm="1">
        <f t="array" ref="N567">_xlfn.XLOOKUP(Contrato[[#This Row],[SUPERVISOR TITULAR]],[1]!PERSONAL_ACTIVO_2024[[#All],[Nombre completo]],[1]!PERSONAL_ACTIVO_2024[[#All],[Documento identidad]],"",0)</f>
        <v>71174454</v>
      </c>
      <c r="O567" s="97" t="s">
        <v>661</v>
      </c>
      <c r="P567" s="99" cm="1">
        <f t="array" ref="P567">_xlfn.XLOOKUP(Contrato[[#This Row],[SUPERVISOR SUPLENTE ]],[1]!PERSONAL_ACTIVO_2024[[#All],[Nombre completo]],[1]!PERSONAL_ACTIVO_2024[[#All],[Documento identidad]],"",0)</f>
        <v>37003033</v>
      </c>
      <c r="Q567" s="100">
        <v>637</v>
      </c>
      <c r="R567" s="42" t="str" cm="1">
        <f t="array" ref="R567">_xlfn.XLOOKUP(Contrato[[#This Row],[CDP]],[1]!DISPONIBILIDADES_2024[[#All],[consecutivo]],[1]!DISPONIBILIDADES_2024[[#All],[fecha_aprobacion]],"",0)</f>
        <v>9/07/2024 10:01</v>
      </c>
      <c r="S567" s="43">
        <f>SUMIF([1]!DISPONIBILIDADES_2024[[#All],[consecutivo]],Contrato[[#This Row],[CDP]],[1]!DISPONIBILIDADES_2024[[#All],[valor_total_rubro]])</f>
        <v>0</v>
      </c>
      <c r="T567" s="44" cm="1">
        <f t="array" ref="T567">_xlfn.XLOOKUP(Contrato[[#This Row],[CONTRATO]]&amp;Contrato[[#This Row],[CDP]],[1]!Corr_Contr_CDP[[#All],[CONTRATO-CDP]],[1]!Corr_Contr_CDP[[#All],[CRP]],_xlfn.XLOOKUP(Contrato[[#This Row],[CDP]],[1]!COMPROMISOS_2024[[#All],[disponibilidad]],[1]!COMPROMISOS_2024[[#All],[consecutivo]],"",0),0)</f>
        <v>7222</v>
      </c>
      <c r="U567" s="45" t="str" cm="1">
        <f t="array" ref="U567">+_xlfn.XLOOKUP(Contrato[[#This Row],[RCP]],[1]!COMPROMISOS_2024[[#All],[consecutivo]],[1]!COMPROMISOS_2024[[#All],[fecha_aprobacion]],"",0)</f>
        <v>22/07/2024 16:50</v>
      </c>
      <c r="V567" s="46">
        <f>SUMIF([1]!COMPROMISOS_2024[[#All],[consecutivo]],Contrato[[#This Row],[RCP]],[1]!COMPROMISOS_2024[[#All],[valor_total]])</f>
        <v>40859129</v>
      </c>
      <c r="W567" s="47">
        <v>45495</v>
      </c>
      <c r="X567" s="47" t="s">
        <v>1505</v>
      </c>
      <c r="Y567" s="48">
        <v>45495</v>
      </c>
      <c r="Z567" s="49">
        <v>45655</v>
      </c>
      <c r="AA567" s="101" t="s">
        <v>1617</v>
      </c>
      <c r="AB567" s="91" t="s">
        <v>1618</v>
      </c>
      <c r="AC567" s="91"/>
      <c r="AD567" s="103">
        <v>202000004663</v>
      </c>
      <c r="AE567" s="54" t="s">
        <v>75</v>
      </c>
      <c r="AF567" s="55" t="str">
        <f>TEXT(LEFT(Contrato[[#This Row],[CONTRATO]],3),"0")</f>
        <v>447</v>
      </c>
      <c r="AG567" s="55" t="str">
        <f>IF(LEN(Contrato[[#This Row],[Contrato2]])=3,Contrato[[#This Row],[Contrato2]],TEXT(Contrato[[#This Row],[Contrato2]],"000"))</f>
        <v>447</v>
      </c>
      <c r="AH567" s="56">
        <f ca="1">IFERROR(_xlfn.DAYS(Contrato[[#This Row],[Fecha Proyectada liquidación]],TODAY())/30,"")</f>
        <v>2.0666666666666669</v>
      </c>
      <c r="AI567" s="57">
        <f>+Contrato[[#This Row],[FECHA TERMINACIÓN ]]+120</f>
        <v>45775</v>
      </c>
      <c r="AK567" s="59" t="str">
        <f ca="1">IF(Contrato[[#This Row],[FECHA TERMINACIÓN ]]&lt;TODAY(), "Terminado",IF(ISNUMBER(Contrato[[#This Row],[Fecha Real de liquiidación ]]),"Liquidado",IF(Contrato[[#This Row],[FECHA TERMINACIÓN ]]&gt;=TODAY(),"En ejecución","")))</f>
        <v>Terminado</v>
      </c>
      <c r="AL567" s="60">
        <f>SUMIF([1]!COMPROMISOS_2024[[#All],[consecutivo]],Contrato[[#This Row],[RCP]],[1]!COMPROMISOS_2024[[#All],[Total pagado]])</f>
        <v>36229826</v>
      </c>
      <c r="AM567" s="61">
        <f>IFERROR(Contrato[[#This Row],[Pagos]]/Contrato[[#This Row],[VALOR CONTRATO]],0)</f>
        <v>0.88670088880259779</v>
      </c>
      <c r="AN567" s="104">
        <f>+Contrato[[#This Row],[VALOR CONTRATO]]-Contrato[[#This Row],[Pagos]]</f>
        <v>4629303</v>
      </c>
      <c r="AO567" s="54" t="str" cm="1">
        <f t="array" ref="AO567">_xlfn.XLOOKUP(Contrato[[#This Row],[DOCUMENTO ]],[1]!PERSONAL_ACTIVO_2024[[#All],[Documento identidad]],[1]!PERSONAL_ACTIVO_2024[[#All],[Mail ]],0,0)</f>
        <v>mmunozj@indeportesantioquia.gov.co</v>
      </c>
      <c r="AP567" s="54" t="str" cm="1">
        <f t="array" ref="AP567">_xlfn.XLOOKUP(Contrato[[#This Row],[DOCUMENTO]],[1]!PERSONAL_ACTIVO_2024[[#All],[Documento identidad]],[1]!PERSONAL_ACTIVO_2024[[#All],[Mail ]],0,0)</f>
        <v>egiraldo@indeportesantioquia.gov.co</v>
      </c>
      <c r="AQ567" s="54" t="str" cm="1">
        <f t="array" ref="AQ567">IF(ISBLANK(Contrato[[#This Row],[DEPENDENCIA ]]),0,IFERROR(_xlfn.XLOOKUP(Contrato[[#This Row],[DEPENDENCIA ]],[1]!PERSONAL_ACTIVO_2024[[#All],[Dependencia]],[1]!PERSONAL_ACTIVO_2024[[#All],[Mail ]],0,0),0))</f>
        <v>ocardona@indeportesantioquia.gov.co</v>
      </c>
    </row>
    <row r="568" spans="1:16382" s="54" customFormat="1" ht="34.5" customHeight="1" x14ac:dyDescent="0.25">
      <c r="A568" s="27">
        <v>710</v>
      </c>
      <c r="B568" s="26">
        <v>448</v>
      </c>
      <c r="C568" s="28" t="s">
        <v>1619</v>
      </c>
      <c r="D568" s="81" t="s">
        <v>123</v>
      </c>
      <c r="E568" s="105" t="s">
        <v>111</v>
      </c>
      <c r="F568" s="81" t="s">
        <v>1429</v>
      </c>
      <c r="G568" s="92" t="s">
        <v>1620</v>
      </c>
      <c r="H568" s="93">
        <v>890982451</v>
      </c>
      <c r="I568" s="94" t="s">
        <v>114</v>
      </c>
      <c r="J568" s="95">
        <v>95000000</v>
      </c>
      <c r="K568" s="69" t="s">
        <v>48</v>
      </c>
      <c r="L568" s="96" t="s">
        <v>1616</v>
      </c>
      <c r="M568" s="97" t="s">
        <v>222</v>
      </c>
      <c r="N568" s="98" cm="1">
        <f t="array" ref="N568">_xlfn.XLOOKUP(Contrato[[#This Row],[SUPERVISOR TITULAR]],[1]!PERSONAL_ACTIVO_2024[[#All],[Nombre completo]],[1]!PERSONAL_ACTIVO_2024[[#All],[Documento identidad]],"",0)</f>
        <v>10267189</v>
      </c>
      <c r="O568" s="97" t="s">
        <v>218</v>
      </c>
      <c r="P568" s="99" cm="1">
        <f t="array" ref="P568">_xlfn.XLOOKUP(Contrato[[#This Row],[SUPERVISOR SUPLENTE ]],[1]!PERSONAL_ACTIVO_2024[[#All],[Nombre completo]],[1]!PERSONAL_ACTIVO_2024[[#All],[Documento identidad]],"",0)</f>
        <v>98556206</v>
      </c>
      <c r="Q568" s="100">
        <v>620</v>
      </c>
      <c r="R568" s="42" t="str" cm="1">
        <f t="array" ref="R568">_xlfn.XLOOKUP(Contrato[[#This Row],[CDP]],[1]!DISPONIBILIDADES_2024[[#All],[consecutivo]],[1]!DISPONIBILIDADES_2024[[#All],[fecha_aprobacion]],"",0)</f>
        <v>2/07/2024 0:00</v>
      </c>
      <c r="S568" s="43">
        <f>SUMIF([1]!DISPONIBILIDADES_2024[[#All],[consecutivo]],Contrato[[#This Row],[CDP]],[1]!DISPONIBILIDADES_2024[[#All],[valor_total_rubro]])</f>
        <v>0</v>
      </c>
      <c r="T568" s="44" cm="1">
        <f t="array" ref="T568">_xlfn.XLOOKUP(Contrato[[#This Row],[CONTRATO]]&amp;Contrato[[#This Row],[CDP]],[1]!Corr_Contr_CDP[[#All],[CONTRATO-CDP]],[1]!Corr_Contr_CDP[[#All],[CRP]],_xlfn.XLOOKUP(Contrato[[#This Row],[CDP]],[1]!COMPROMISOS_2024[[#All],[disponibilidad]],[1]!COMPROMISOS_2024[[#All],[consecutivo]],"",0),0)</f>
        <v>7225</v>
      </c>
      <c r="U568" s="45" t="str" cm="1">
        <f t="array" ref="U568">+_xlfn.XLOOKUP(Contrato[[#This Row],[RCP]],[1]!COMPROMISOS_2024[[#All],[consecutivo]],[1]!COMPROMISOS_2024[[#All],[fecha_aprobacion]],"",0)</f>
        <v>25/07/2024 8:07</v>
      </c>
      <c r="V568" s="46">
        <f>SUMIF([1]!COMPROMISOS_2024[[#All],[consecutivo]],Contrato[[#This Row],[RCP]],[1]!COMPROMISOS_2024[[#All],[valor_total]])</f>
        <v>95000000</v>
      </c>
      <c r="W568" s="47">
        <v>45497</v>
      </c>
      <c r="X568" s="47">
        <v>45408</v>
      </c>
      <c r="Y568" s="48">
        <v>45499</v>
      </c>
      <c r="Z568" s="49">
        <v>45656</v>
      </c>
      <c r="AA568" s="123" t="s">
        <v>1621</v>
      </c>
      <c r="AB568" s="91" t="s">
        <v>1035</v>
      </c>
      <c r="AC568" s="91"/>
      <c r="AD568" s="103">
        <v>202000004664</v>
      </c>
      <c r="AE568" s="54" t="s">
        <v>75</v>
      </c>
      <c r="AF568" s="55" t="str">
        <f>TEXT(LEFT(Contrato[[#This Row],[CONTRATO]],3),"0")</f>
        <v>448</v>
      </c>
      <c r="AG568" s="55" t="str">
        <f>IF(LEN(Contrato[[#This Row],[Contrato2]])=3,Contrato[[#This Row],[Contrato2]],TEXT(Contrato[[#This Row],[Contrato2]],"000"))</f>
        <v>448</v>
      </c>
      <c r="AH568" s="56">
        <f ca="1">IFERROR(_xlfn.DAYS(Contrato[[#This Row],[Fecha Proyectada liquidación]],TODAY())/30,"")</f>
        <v>2.1</v>
      </c>
      <c r="AI568" s="57">
        <f>+Contrato[[#This Row],[FECHA TERMINACIÓN ]]+120</f>
        <v>45776</v>
      </c>
      <c r="AK568" s="59" t="str">
        <f ca="1">IF(Contrato[[#This Row],[FECHA TERMINACIÓN ]]&lt;TODAY(), "Terminado",IF(ISNUMBER(Contrato[[#This Row],[Fecha Real de liquiidación ]]),"Liquidado",IF(Contrato[[#This Row],[FECHA TERMINACIÓN ]]&gt;=TODAY(),"En ejecución","")))</f>
        <v>Terminado</v>
      </c>
      <c r="AL568" s="60">
        <f>SUMIF([1]!COMPROMISOS_2024[[#All],[consecutivo]],Contrato[[#This Row],[RCP]],[1]!COMPROMISOS_2024[[#All],[Total pagado]])</f>
        <v>95000000</v>
      </c>
      <c r="AM568" s="61">
        <f>IFERROR(Contrato[[#This Row],[Pagos]]/Contrato[[#This Row],[VALOR CONTRATO]],0)</f>
        <v>1</v>
      </c>
      <c r="AN568" s="104">
        <f>+Contrato[[#This Row],[VALOR CONTRATO]]-Contrato[[#This Row],[Pagos]]</f>
        <v>0</v>
      </c>
      <c r="AO568" s="54" t="str" cm="1">
        <f t="array" ref="AO568">_xlfn.XLOOKUP(Contrato[[#This Row],[DOCUMENTO ]],[1]!PERSONAL_ACTIVO_2024[[#All],[Documento identidad]],[1]!PERSONAL_ACTIVO_2024[[#All],[Mail ]],0,0)</f>
        <v>hveleza@indeportesantioquia.gov.co</v>
      </c>
      <c r="AP568" s="54" t="str" cm="1">
        <f t="array" ref="AP568">_xlfn.XLOOKUP(Contrato[[#This Row],[DOCUMENTO]],[1]!PERSONAL_ACTIVO_2024[[#All],[Documento identidad]],[1]!PERSONAL_ACTIVO_2024[[#All],[Mail ]],0,0)</f>
        <v>ahiguitae@indeportesantioquia.gov.co</v>
      </c>
      <c r="AQ568" s="54" cm="1">
        <f t="array" ref="AQ568">IF(ISBLANK(Contrato[[#This Row],[DEPENDENCIA ]]),0,IFERROR(_xlfn.XLOOKUP(Contrato[[#This Row],[DEPENDENCIA ]],[1]!PERSONAL_ACTIVO_2024[[#All],[Dependencia]],[1]!PERSONAL_ACTIVO_2024[[#All],[Mail ]],0,0),0))</f>
        <v>0</v>
      </c>
    </row>
    <row r="569" spans="1:16382" s="54" customFormat="1" ht="34.5" customHeight="1" x14ac:dyDescent="0.25">
      <c r="A569" s="27">
        <v>850</v>
      </c>
      <c r="B569" s="26">
        <v>449</v>
      </c>
      <c r="C569" s="28" t="s">
        <v>1622</v>
      </c>
      <c r="D569" s="81" t="s">
        <v>123</v>
      </c>
      <c r="E569" s="105" t="s">
        <v>111</v>
      </c>
      <c r="F569" s="81" t="s">
        <v>1429</v>
      </c>
      <c r="G569" s="92" t="s">
        <v>1623</v>
      </c>
      <c r="H569" s="93">
        <v>811028621</v>
      </c>
      <c r="I569" s="94" t="s">
        <v>114</v>
      </c>
      <c r="J569" s="266">
        <v>80000000</v>
      </c>
      <c r="K569" s="69" t="s">
        <v>48</v>
      </c>
      <c r="L569" s="96" t="s">
        <v>1616</v>
      </c>
      <c r="M569" s="97" t="s">
        <v>306</v>
      </c>
      <c r="N569" s="98" cm="1">
        <f t="array" ref="N569">_xlfn.XLOOKUP(Contrato[[#This Row],[SUPERVISOR TITULAR]],[1]!PERSONAL_ACTIVO_2024[[#All],[Nombre completo]],[1]!PERSONAL_ACTIVO_2024[[#All],[Documento identidad]],"",0)</f>
        <v>75075150</v>
      </c>
      <c r="O569" s="97" t="s">
        <v>125</v>
      </c>
      <c r="P569" s="99" t="str" cm="1">
        <f t="array" ref="P569">_xlfn.XLOOKUP(Contrato[[#This Row],[SUPERVISOR SUPLENTE ]],[1]!PERSONAL_ACTIVO_2024[[#All],[Nombre completo]],[1]!PERSONAL_ACTIVO_2024[[#All],[Documento identidad]],"",0)</f>
        <v/>
      </c>
      <c r="Q569" s="310">
        <v>650</v>
      </c>
      <c r="R569" s="42" t="str" cm="1">
        <f t="array" ref="R569">_xlfn.XLOOKUP(Contrato[[#This Row],[CDP]],[1]!DISPONIBILIDADES_2024[[#All],[consecutivo]],[1]!DISPONIBILIDADES_2024[[#All],[fecha_aprobacion]],"",0)</f>
        <v>11/07/2024 14:31</v>
      </c>
      <c r="S569" s="43">
        <f>SUMIF([1]!DISPONIBILIDADES_2024[[#All],[consecutivo]],Contrato[[#This Row],[CDP]],[1]!DISPONIBILIDADES_2024[[#All],[valor_total_rubro]])</f>
        <v>0</v>
      </c>
      <c r="T569" s="44" cm="1">
        <f t="array" ref="T569">_xlfn.XLOOKUP(Contrato[[#This Row],[CONTRATO]]&amp;Contrato[[#This Row],[CDP]],[1]!Corr_Contr_CDP[[#All],[CONTRATO-CDP]],[1]!Corr_Contr_CDP[[#All],[CRP]],_xlfn.XLOOKUP(Contrato[[#This Row],[CDP]],[1]!COMPROMISOS_2024[[#All],[disponibilidad]],[1]!COMPROMISOS_2024[[#All],[consecutivo]],"",0),0)</f>
        <v>7229</v>
      </c>
      <c r="U569" s="45" t="str" cm="1">
        <f t="array" ref="U569">+_xlfn.XLOOKUP(Contrato[[#This Row],[RCP]],[1]!COMPROMISOS_2024[[#All],[consecutivo]],[1]!COMPROMISOS_2024[[#All],[fecha_aprobacion]],"",0)</f>
        <v>26/07/2024 8:57</v>
      </c>
      <c r="V569" s="46">
        <f>SUMIF([1]!COMPROMISOS_2024[[#All],[consecutivo]],Contrato[[#This Row],[RCP]],[1]!COMPROMISOS_2024[[#All],[valor_total]])</f>
        <v>80000000</v>
      </c>
      <c r="W569" s="47">
        <v>45498</v>
      </c>
      <c r="X569" s="47">
        <v>45510</v>
      </c>
      <c r="Y569" s="48">
        <v>45512</v>
      </c>
      <c r="Z569" s="49">
        <v>45656</v>
      </c>
      <c r="AA569" s="101" t="s">
        <v>1624</v>
      </c>
      <c r="AB569" s="91" t="s">
        <v>1035</v>
      </c>
      <c r="AC569" s="91"/>
      <c r="AD569" s="103">
        <v>202000005014</v>
      </c>
      <c r="AE569" s="54" t="s">
        <v>75</v>
      </c>
      <c r="AF569" s="55" t="str">
        <f>TEXT(LEFT(Contrato[[#This Row],[CONTRATO]],3),"0")</f>
        <v>449</v>
      </c>
      <c r="AG569" s="55" t="str">
        <f>IF(LEN(Contrato[[#This Row],[Contrato2]])=3,Contrato[[#This Row],[Contrato2]],TEXT(Contrato[[#This Row],[Contrato2]],"000"))</f>
        <v>449</v>
      </c>
      <c r="AH569" s="56">
        <f ca="1">IFERROR(_xlfn.DAYS(Contrato[[#This Row],[Fecha Proyectada liquidación]],TODAY())/30,"")</f>
        <v>2.1</v>
      </c>
      <c r="AI569" s="57">
        <f>+Contrato[[#This Row],[FECHA TERMINACIÓN ]]+120</f>
        <v>45776</v>
      </c>
      <c r="AK569" s="59" t="str">
        <f ca="1">IF(Contrato[[#This Row],[FECHA TERMINACIÓN ]]&lt;TODAY(), "Terminado",IF(ISNUMBER(Contrato[[#This Row],[Fecha Real de liquiidación ]]),"Liquidado",IF(Contrato[[#This Row],[FECHA TERMINACIÓN ]]&gt;=TODAY(),"En ejecución","")))</f>
        <v>Terminado</v>
      </c>
      <c r="AL569" s="60">
        <f>SUMIF([1]!COMPROMISOS_2024[[#All],[consecutivo]],Contrato[[#This Row],[RCP]],[1]!COMPROMISOS_2024[[#All],[Total pagado]])</f>
        <v>80000000</v>
      </c>
      <c r="AM569" s="61">
        <f>IFERROR(Contrato[[#This Row],[Pagos]]/Contrato[[#This Row],[VALOR CONTRATO]],0)</f>
        <v>1</v>
      </c>
      <c r="AN569" s="104">
        <f>+Contrato[[#This Row],[VALOR CONTRATO]]-Contrato[[#This Row],[Pagos]]</f>
        <v>0</v>
      </c>
      <c r="AO569" s="54" t="str" cm="1">
        <f t="array" ref="AO569">_xlfn.XLOOKUP(Contrato[[#This Row],[DOCUMENTO ]],[1]!PERSONAL_ACTIVO_2024[[#All],[Documento identidad]],[1]!PERSONAL_ACTIVO_2024[[#All],[Mail ]],0,0)</f>
        <v>anavarro@indeportesantioquia.gov.co</v>
      </c>
      <c r="AP569" s="54" cm="1">
        <f t="array" ref="AP569">_xlfn.XLOOKUP(Contrato[[#This Row],[DOCUMENTO]],[1]!PERSONAL_ACTIVO_2024[[#All],[Documento identidad]],[1]!PERSONAL_ACTIVO_2024[[#All],[Mail ]],0,0)</f>
        <v>0</v>
      </c>
      <c r="AQ569" s="54" cm="1">
        <f t="array" ref="AQ569">IF(ISBLANK(Contrato[[#This Row],[DEPENDENCIA ]]),0,IFERROR(_xlfn.XLOOKUP(Contrato[[#This Row],[DEPENDENCIA ]],[1]!PERSONAL_ACTIVO_2024[[#All],[Dependencia]],[1]!PERSONAL_ACTIVO_2024[[#All],[Mail ]],0,0),0))</f>
        <v>0</v>
      </c>
    </row>
    <row r="570" spans="1:16382" s="54" customFormat="1" ht="34.5" customHeight="1" x14ac:dyDescent="0.25">
      <c r="A570" s="27">
        <v>91</v>
      </c>
      <c r="B570" s="26">
        <v>450</v>
      </c>
      <c r="C570" s="28" t="s">
        <v>1625</v>
      </c>
      <c r="D570" s="81" t="s">
        <v>123</v>
      </c>
      <c r="E570" s="105" t="s">
        <v>111</v>
      </c>
      <c r="F570" s="81" t="s">
        <v>1429</v>
      </c>
      <c r="G570" s="92" t="s">
        <v>1626</v>
      </c>
      <c r="H570" s="93">
        <v>890984495</v>
      </c>
      <c r="I570" s="94" t="s">
        <v>114</v>
      </c>
      <c r="J570" s="95">
        <v>190000000</v>
      </c>
      <c r="K570" s="69" t="s">
        <v>48</v>
      </c>
      <c r="L570" s="96" t="s">
        <v>1616</v>
      </c>
      <c r="M570" s="97" t="s">
        <v>222</v>
      </c>
      <c r="N570" s="98" cm="1">
        <f t="array" ref="N570">_xlfn.XLOOKUP(Contrato[[#This Row],[SUPERVISOR TITULAR]],[1]!PERSONAL_ACTIVO_2024[[#All],[Nombre completo]],[1]!PERSONAL_ACTIVO_2024[[#All],[Documento identidad]],"",0)</f>
        <v>10267189</v>
      </c>
      <c r="O570" s="97" t="s">
        <v>218</v>
      </c>
      <c r="P570" s="99" cm="1">
        <f t="array" ref="P570">_xlfn.XLOOKUP(Contrato[[#This Row],[SUPERVISOR SUPLENTE ]],[1]!PERSONAL_ACTIVO_2024[[#All],[Nombre completo]],[1]!PERSONAL_ACTIVO_2024[[#All],[Documento identidad]],"",0)</f>
        <v>98556206</v>
      </c>
      <c r="Q570" s="100">
        <v>617</v>
      </c>
      <c r="R570" s="42" t="str" cm="1">
        <f t="array" ref="R570">_xlfn.XLOOKUP(Contrato[[#This Row],[CDP]],[1]!DISPONIBILIDADES_2024[[#All],[consecutivo]],[1]!DISPONIBILIDADES_2024[[#All],[fecha_aprobacion]],"",0)</f>
        <v>2/07/2024 0:00</v>
      </c>
      <c r="S570" s="43">
        <f>SUMIF([1]!DISPONIBILIDADES_2024[[#All],[consecutivo]],Contrato[[#This Row],[CDP]],[1]!DISPONIBILIDADES_2024[[#All],[valor_total_rubro]])</f>
        <v>0</v>
      </c>
      <c r="T570" s="44" cm="1">
        <f t="array" ref="T570">_xlfn.XLOOKUP(Contrato[[#This Row],[CONTRATO]]&amp;Contrato[[#This Row],[CDP]],[1]!Corr_Contr_CDP[[#All],[CONTRATO-CDP]],[1]!Corr_Contr_CDP[[#All],[CRP]],_xlfn.XLOOKUP(Contrato[[#This Row],[CDP]],[1]!COMPROMISOS_2024[[#All],[disponibilidad]],[1]!COMPROMISOS_2024[[#All],[consecutivo]],"",0),0)</f>
        <v>7226</v>
      </c>
      <c r="U570" s="45" t="str" cm="1">
        <f t="array" ref="U570">+_xlfn.XLOOKUP(Contrato[[#This Row],[RCP]],[1]!COMPROMISOS_2024[[#All],[consecutivo]],[1]!COMPROMISOS_2024[[#All],[fecha_aprobacion]],"",0)</f>
        <v>25/07/2024 8:25</v>
      </c>
      <c r="V570" s="46">
        <f>SUMIF([1]!COMPROMISOS_2024[[#All],[consecutivo]],Contrato[[#This Row],[RCP]],[1]!COMPROMISOS_2024[[#All],[valor_total]])</f>
        <v>190000000</v>
      </c>
      <c r="W570" s="47">
        <v>45497</v>
      </c>
      <c r="X570" s="47">
        <v>45498</v>
      </c>
      <c r="Y570" s="48">
        <v>45499</v>
      </c>
      <c r="Z570" s="49">
        <v>45656</v>
      </c>
      <c r="AA570" s="123" t="s">
        <v>1627</v>
      </c>
      <c r="AB570" s="102" t="s">
        <v>1035</v>
      </c>
      <c r="AC570" s="102"/>
      <c r="AD570" s="103">
        <v>202000004665</v>
      </c>
      <c r="AE570" s="54" t="s">
        <v>75</v>
      </c>
      <c r="AF570" s="55" t="str">
        <f>TEXT(LEFT(Contrato[[#This Row],[CONTRATO]],3),"0")</f>
        <v>450</v>
      </c>
      <c r="AG570" s="55" t="str">
        <f>IF(LEN(Contrato[[#This Row],[Contrato2]])=3,Contrato[[#This Row],[Contrato2]],TEXT(Contrato[[#This Row],[Contrato2]],"000"))</f>
        <v>450</v>
      </c>
      <c r="AH570" s="56">
        <f ca="1">IFERROR(_xlfn.DAYS(Contrato[[#This Row],[Fecha Proyectada liquidación]],TODAY())/30,"")</f>
        <v>2.1</v>
      </c>
      <c r="AI570" s="57">
        <f>+Contrato[[#This Row],[FECHA TERMINACIÓN ]]+120</f>
        <v>45776</v>
      </c>
      <c r="AK570" s="59" t="str">
        <f ca="1">IF(Contrato[[#This Row],[FECHA TERMINACIÓN ]]&lt;TODAY(), "Terminado",IF(ISNUMBER(Contrato[[#This Row],[Fecha Real de liquiidación ]]),"Liquidado",IF(Contrato[[#This Row],[FECHA TERMINACIÓN ]]&gt;=TODAY(),"En ejecución","")))</f>
        <v>Terminado</v>
      </c>
      <c r="AL570" s="60">
        <f>SUMIF([1]!COMPROMISOS_2024[[#All],[consecutivo]],Contrato[[#This Row],[RCP]],[1]!COMPROMISOS_2024[[#All],[Total pagado]])</f>
        <v>190000000</v>
      </c>
      <c r="AM570" s="61">
        <f>IFERROR(Contrato[[#This Row],[Pagos]]/Contrato[[#This Row],[VALOR CONTRATO]],0)</f>
        <v>1</v>
      </c>
      <c r="AN570" s="104">
        <f>+Contrato[[#This Row],[VALOR CONTRATO]]-Contrato[[#This Row],[Pagos]]</f>
        <v>0</v>
      </c>
      <c r="AO570" s="54" t="str" cm="1">
        <f t="array" ref="AO570">_xlfn.XLOOKUP(Contrato[[#This Row],[DOCUMENTO ]],[1]!PERSONAL_ACTIVO_2024[[#All],[Documento identidad]],[1]!PERSONAL_ACTIVO_2024[[#All],[Mail ]],0,0)</f>
        <v>hveleza@indeportesantioquia.gov.co</v>
      </c>
      <c r="AP570" s="54" t="str" cm="1">
        <f t="array" ref="AP570">_xlfn.XLOOKUP(Contrato[[#This Row],[DOCUMENTO]],[1]!PERSONAL_ACTIVO_2024[[#All],[Documento identidad]],[1]!PERSONAL_ACTIVO_2024[[#All],[Mail ]],0,0)</f>
        <v>ahiguitae@indeportesantioquia.gov.co</v>
      </c>
      <c r="AQ570" s="54" cm="1">
        <f t="array" ref="AQ570">IF(ISBLANK(Contrato[[#This Row],[DEPENDENCIA ]]),0,IFERROR(_xlfn.XLOOKUP(Contrato[[#This Row],[DEPENDENCIA ]],[1]!PERSONAL_ACTIVO_2024[[#All],[Dependencia]],[1]!PERSONAL_ACTIVO_2024[[#All],[Mail ]],0,0),0))</f>
        <v>0</v>
      </c>
    </row>
    <row r="571" spans="1:16382" s="54" customFormat="1" ht="34.5" customHeight="1" x14ac:dyDescent="0.25">
      <c r="A571" s="27">
        <v>1243</v>
      </c>
      <c r="B571" s="26">
        <v>450</v>
      </c>
      <c r="C571" s="28" t="s">
        <v>1628</v>
      </c>
      <c r="D571" s="81" t="s">
        <v>123</v>
      </c>
      <c r="E571" s="105" t="s">
        <v>117</v>
      </c>
      <c r="F571" s="81" t="s">
        <v>1429</v>
      </c>
      <c r="G571" s="92" t="s">
        <v>1626</v>
      </c>
      <c r="H571" s="93">
        <v>890984495</v>
      </c>
      <c r="I571" s="94" t="s">
        <v>114</v>
      </c>
      <c r="J571" s="95">
        <v>95000000</v>
      </c>
      <c r="K571" s="69" t="s">
        <v>48</v>
      </c>
      <c r="L571" s="96" t="s">
        <v>1019</v>
      </c>
      <c r="M571" s="97" t="s">
        <v>222</v>
      </c>
      <c r="N571" s="98" cm="1">
        <f t="array" ref="N571">_xlfn.XLOOKUP(Contrato[[#This Row],[SUPERVISOR TITULAR]],[1]!PERSONAL_ACTIVO_2024[[#All],[Nombre completo]],[1]!PERSONAL_ACTIVO_2024[[#All],[Documento identidad]],"",0)</f>
        <v>10267189</v>
      </c>
      <c r="O571" s="97" t="s">
        <v>218</v>
      </c>
      <c r="P571" s="99" cm="1">
        <f t="array" ref="P571">_xlfn.XLOOKUP(Contrato[[#This Row],[SUPERVISOR SUPLENTE ]],[1]!PERSONAL_ACTIVO_2024[[#All],[Nombre completo]],[1]!PERSONAL_ACTIVO_2024[[#All],[Documento identidad]],"",0)</f>
        <v>98556206</v>
      </c>
      <c r="Q571" s="100">
        <v>1076</v>
      </c>
      <c r="R571" s="42" t="str" cm="1">
        <f t="array" ref="R571">_xlfn.XLOOKUP(Contrato[[#This Row],[CDP]],[1]!DISPONIBILIDADES_2024[[#All],[consecutivo]],[1]!DISPONIBILIDADES_2024[[#All],[fecha_aprobacion]],"",0)</f>
        <v>18/10/2024 16:29</v>
      </c>
      <c r="S571" s="43">
        <f>SUMIF([1]!DISPONIBILIDADES_2024[[#All],[consecutivo]],Contrato[[#This Row],[CDP]],[1]!DISPONIBILIDADES_2024[[#All],[valor_total_rubro]])</f>
        <v>0</v>
      </c>
      <c r="T571" s="44" cm="1">
        <f t="array" ref="T571">_xlfn.XLOOKUP(Contrato[[#This Row],[CONTRATO]]&amp;Contrato[[#This Row],[CDP]],[1]!Corr_Contr_CDP[[#All],[CONTRATO-CDP]],[1]!Corr_Contr_CDP[[#All],[CRP]],_xlfn.XLOOKUP(Contrato[[#This Row],[CDP]],[1]!COMPROMISOS_2024[[#All],[disponibilidad]],[1]!COMPROMISOS_2024[[#All],[consecutivo]],"",0),0)</f>
        <v>11138</v>
      </c>
      <c r="U571" s="45" t="str" cm="1">
        <f t="array" ref="U571">+_xlfn.XLOOKUP(Contrato[[#This Row],[RCP]],[1]!COMPROMISOS_2024[[#All],[consecutivo]],[1]!COMPROMISOS_2024[[#All],[fecha_aprobacion]],"",0)</f>
        <v>29/10/2024 15:27</v>
      </c>
      <c r="V571" s="46">
        <f>SUMIF([1]!COMPROMISOS_2024[[#All],[consecutivo]],Contrato[[#This Row],[RCP]],[1]!COMPROMISOS_2024[[#All],[valor_total]])</f>
        <v>95000000</v>
      </c>
      <c r="W571" s="47">
        <v>45590</v>
      </c>
      <c r="X571" s="47">
        <v>45597</v>
      </c>
      <c r="Y571" s="48">
        <v>45499</v>
      </c>
      <c r="Z571" s="49">
        <v>45656</v>
      </c>
      <c r="AA571" s="123"/>
      <c r="AB571" s="102" t="s">
        <v>48</v>
      </c>
      <c r="AC571" s="102"/>
      <c r="AD571" s="103">
        <v>202000004665</v>
      </c>
      <c r="AE571" s="54" t="s">
        <v>75</v>
      </c>
      <c r="AF571" s="55" t="str">
        <f>TEXT(LEFT(Contrato[[#This Row],[CONTRATO]],3),"0")</f>
        <v>450</v>
      </c>
      <c r="AG571" s="55" t="str">
        <f>IF(LEN(Contrato[[#This Row],[Contrato2]])=3,Contrato[[#This Row],[Contrato2]],TEXT(Contrato[[#This Row],[Contrato2]],"000"))</f>
        <v>450</v>
      </c>
      <c r="AH571" s="56">
        <f ca="1">IFERROR(_xlfn.DAYS(Contrato[[#This Row],[Fecha Proyectada liquidación]],TODAY())/30,"")</f>
        <v>2.1</v>
      </c>
      <c r="AI571" s="57">
        <f>+Contrato[[#This Row],[FECHA TERMINACIÓN ]]+120</f>
        <v>45776</v>
      </c>
      <c r="AK571" s="59" t="str">
        <f ca="1">IF(Contrato[[#This Row],[FECHA TERMINACIÓN ]]&lt;TODAY(), "Terminado",IF(ISNUMBER(Contrato[[#This Row],[Fecha Real de liquiidación ]]),"Liquidado",IF(Contrato[[#This Row],[FECHA TERMINACIÓN ]]&gt;=TODAY(),"En ejecución","")))</f>
        <v>Terminado</v>
      </c>
      <c r="AL571" s="60">
        <f>SUMIF([1]!COMPROMISOS_2024[[#All],[consecutivo]],Contrato[[#This Row],[RCP]],[1]!COMPROMISOS_2024[[#All],[Total pagado]])</f>
        <v>95000000</v>
      </c>
      <c r="AM571" s="61">
        <f>IFERROR(Contrato[[#This Row],[Pagos]]/Contrato[[#This Row],[VALOR CONTRATO]],0)</f>
        <v>1</v>
      </c>
      <c r="AN571" s="104">
        <f>+Contrato[[#This Row],[VALOR CONTRATO]]-Contrato[[#This Row],[Pagos]]</f>
        <v>0</v>
      </c>
      <c r="AO571" s="54" t="str" cm="1">
        <f t="array" ref="AO571">_xlfn.XLOOKUP(Contrato[[#This Row],[DOCUMENTO ]],[1]!PERSONAL_ACTIVO_2024[[#All],[Documento identidad]],[1]!PERSONAL_ACTIVO_2024[[#All],[Mail ]],0,0)</f>
        <v>hveleza@indeportesantioquia.gov.co</v>
      </c>
      <c r="AP571" s="54" t="str" cm="1">
        <f t="array" ref="AP571">_xlfn.XLOOKUP(Contrato[[#This Row],[DOCUMENTO]],[1]!PERSONAL_ACTIVO_2024[[#All],[Documento identidad]],[1]!PERSONAL_ACTIVO_2024[[#All],[Mail ]],0,0)</f>
        <v>ahiguitae@indeportesantioquia.gov.co</v>
      </c>
      <c r="AQ571" s="54" cm="1">
        <f t="array" ref="AQ571">IF(ISBLANK(Contrato[[#This Row],[DEPENDENCIA ]]),0,IFERROR(_xlfn.XLOOKUP(Contrato[[#This Row],[DEPENDENCIA ]],[1]!PERSONAL_ACTIVO_2024[[#All],[Dependencia]],[1]!PERSONAL_ACTIVO_2024[[#All],[Mail ]],0,0),0))</f>
        <v>0</v>
      </c>
    </row>
    <row r="572" spans="1:16382" s="54" customFormat="1" ht="34.5" customHeight="1" x14ac:dyDescent="0.25">
      <c r="A572" s="27">
        <v>805</v>
      </c>
      <c r="B572" s="26">
        <v>451</v>
      </c>
      <c r="C572" s="28" t="s">
        <v>1629</v>
      </c>
      <c r="D572" s="81" t="s">
        <v>123</v>
      </c>
      <c r="E572" s="105" t="s">
        <v>111</v>
      </c>
      <c r="F572" s="81" t="s">
        <v>1429</v>
      </c>
      <c r="G572" s="92" t="s">
        <v>1630</v>
      </c>
      <c r="H572" s="93">
        <v>890906245</v>
      </c>
      <c r="I572" s="117" t="s">
        <v>1631</v>
      </c>
      <c r="J572" s="275">
        <v>120000000</v>
      </c>
      <c r="K572" s="69" t="s">
        <v>48</v>
      </c>
      <c r="L572" s="96" t="s">
        <v>1616</v>
      </c>
      <c r="M572" s="97" t="s">
        <v>306</v>
      </c>
      <c r="N572" s="98" cm="1">
        <f t="array" ref="N572">_xlfn.XLOOKUP(Contrato[[#This Row],[SUPERVISOR TITULAR]],[1]!PERSONAL_ACTIVO_2024[[#All],[Nombre completo]],[1]!PERSONAL_ACTIVO_2024[[#All],[Documento identidad]],"",0)</f>
        <v>75075150</v>
      </c>
      <c r="O572" s="97" t="s">
        <v>125</v>
      </c>
      <c r="P572" s="99" t="str" cm="1">
        <f t="array" ref="P572">_xlfn.XLOOKUP(Contrato[[#This Row],[SUPERVISOR SUPLENTE ]],[1]!PERSONAL_ACTIVO_2024[[#All],[Nombre completo]],[1]!PERSONAL_ACTIVO_2024[[#All],[Documento identidad]],"",0)</f>
        <v/>
      </c>
      <c r="Q572" s="100">
        <v>639</v>
      </c>
      <c r="R572" s="42" t="str" cm="1">
        <f t="array" ref="R572">_xlfn.XLOOKUP(Contrato[[#This Row],[CDP]],[1]!DISPONIBILIDADES_2024[[#All],[consecutivo]],[1]!DISPONIBILIDADES_2024[[#All],[fecha_aprobacion]],"",0)</f>
        <v>9/07/2024 15:35</v>
      </c>
      <c r="S572" s="43">
        <f>SUMIF([1]!DISPONIBILIDADES_2024[[#All],[consecutivo]],Contrato[[#This Row],[CDP]],[1]!DISPONIBILIDADES_2024[[#All],[valor_total_rubro]])</f>
        <v>0</v>
      </c>
      <c r="T572" s="44" cm="1">
        <f t="array" ref="T572">_xlfn.XLOOKUP(Contrato[[#This Row],[CONTRATO]]&amp;Contrato[[#This Row],[CDP]],[1]!Corr_Contr_CDP[[#All],[CONTRATO-CDP]],[1]!Corr_Contr_CDP[[#All],[CRP]],_xlfn.XLOOKUP(Contrato[[#This Row],[CDP]],[1]!COMPROMISOS_2024[[#All],[disponibilidad]],[1]!COMPROMISOS_2024[[#All],[consecutivo]],"",0),0)</f>
        <v>7228</v>
      </c>
      <c r="U572" s="45" t="str" cm="1">
        <f t="array" ref="U572">+_xlfn.XLOOKUP(Contrato[[#This Row],[RCP]],[1]!COMPROMISOS_2024[[#All],[consecutivo]],[1]!COMPROMISOS_2024[[#All],[fecha_aprobacion]],"",0)</f>
        <v>26/07/2024 8:41</v>
      </c>
      <c r="V572" s="46">
        <f>SUMIF([1]!COMPROMISOS_2024[[#All],[consecutivo]],Contrato[[#This Row],[RCP]],[1]!COMPROMISOS_2024[[#All],[valor_total]])</f>
        <v>120000000</v>
      </c>
      <c r="W572" s="47">
        <v>45498</v>
      </c>
      <c r="X572" s="47">
        <v>45502</v>
      </c>
      <c r="Y572" s="48">
        <v>45503</v>
      </c>
      <c r="Z572" s="49">
        <v>45656</v>
      </c>
      <c r="AA572" s="123" t="s">
        <v>1632</v>
      </c>
      <c r="AB572" s="102" t="s">
        <v>1035</v>
      </c>
      <c r="AC572" s="91"/>
      <c r="AD572" s="103">
        <v>202000004666</v>
      </c>
      <c r="AE572" s="54" t="s">
        <v>75</v>
      </c>
      <c r="AF572" s="55" t="str">
        <f>TEXT(LEFT(Contrato[[#This Row],[CONTRATO]],3),"0")</f>
        <v>451</v>
      </c>
      <c r="AG572" s="55" t="str">
        <f>IF(LEN(Contrato[[#This Row],[Contrato2]])=3,Contrato[[#This Row],[Contrato2]],TEXT(Contrato[[#This Row],[Contrato2]],"000"))</f>
        <v>451</v>
      </c>
      <c r="AH572" s="56">
        <f ca="1">IFERROR(_xlfn.DAYS(Contrato[[#This Row],[Fecha Proyectada liquidación]],TODAY())/30,"")</f>
        <v>2.1</v>
      </c>
      <c r="AI572" s="57">
        <f>+Contrato[[#This Row],[FECHA TERMINACIÓN ]]+120</f>
        <v>45776</v>
      </c>
      <c r="AK572" s="59" t="str">
        <f ca="1">IF(Contrato[[#This Row],[FECHA TERMINACIÓN ]]&lt;TODAY(), "Terminado",IF(ISNUMBER(Contrato[[#This Row],[Fecha Real de liquiidación ]]),"Liquidado",IF(Contrato[[#This Row],[FECHA TERMINACIÓN ]]&gt;=TODAY(),"En ejecución","")))</f>
        <v>Terminado</v>
      </c>
      <c r="AL572" s="60">
        <f>SUMIF([1]!COMPROMISOS_2024[[#All],[consecutivo]],Contrato[[#This Row],[RCP]],[1]!COMPROMISOS_2024[[#All],[Total pagado]])</f>
        <v>119996109</v>
      </c>
      <c r="AM572" s="61">
        <f>IFERROR(Contrato[[#This Row],[Pagos]]/Contrato[[#This Row],[VALOR CONTRATO]],0)</f>
        <v>0.999967575</v>
      </c>
      <c r="AN572" s="104">
        <f>+Contrato[[#This Row],[VALOR CONTRATO]]-Contrato[[#This Row],[Pagos]]</f>
        <v>3891</v>
      </c>
      <c r="AO572" s="54" t="str" cm="1">
        <f t="array" ref="AO572">_xlfn.XLOOKUP(Contrato[[#This Row],[DOCUMENTO ]],[1]!PERSONAL_ACTIVO_2024[[#All],[Documento identidad]],[1]!PERSONAL_ACTIVO_2024[[#All],[Mail ]],0,0)</f>
        <v>anavarro@indeportesantioquia.gov.co</v>
      </c>
      <c r="AP572" s="54" cm="1">
        <f t="array" ref="AP572">_xlfn.XLOOKUP(Contrato[[#This Row],[DOCUMENTO]],[1]!PERSONAL_ACTIVO_2024[[#All],[Documento identidad]],[1]!PERSONAL_ACTIVO_2024[[#All],[Mail ]],0,0)</f>
        <v>0</v>
      </c>
      <c r="AQ572" s="54" cm="1">
        <f t="array" ref="AQ572">IF(ISBLANK(Contrato[[#This Row],[DEPENDENCIA ]]),0,IFERROR(_xlfn.XLOOKUP(Contrato[[#This Row],[DEPENDENCIA ]],[1]!PERSONAL_ACTIVO_2024[[#All],[Dependencia]],[1]!PERSONAL_ACTIVO_2024[[#All],[Mail ]],0,0),0))</f>
        <v>0</v>
      </c>
    </row>
    <row r="573" spans="1:16382" s="54" customFormat="1" ht="34.5" customHeight="1" x14ac:dyDescent="0.25">
      <c r="A573" s="54">
        <v>1261</v>
      </c>
      <c r="B573" s="26">
        <v>451</v>
      </c>
      <c r="C573" s="28" t="s">
        <v>1633</v>
      </c>
      <c r="D573" s="81" t="s">
        <v>123</v>
      </c>
      <c r="E573" s="105" t="s">
        <v>117</v>
      </c>
      <c r="F573" s="81" t="s">
        <v>1429</v>
      </c>
      <c r="G573" s="92" t="s">
        <v>1630</v>
      </c>
      <c r="H573" s="93">
        <v>890906245</v>
      </c>
      <c r="I573" s="117" t="s">
        <v>1631</v>
      </c>
      <c r="J573" s="118">
        <v>56000000</v>
      </c>
      <c r="K573" s="54" t="s">
        <v>48</v>
      </c>
      <c r="L573" s="96" t="s">
        <v>1432</v>
      </c>
      <c r="M573" s="97" t="s">
        <v>306</v>
      </c>
      <c r="N573" s="98" cm="1">
        <f t="array" ref="N573">_xlfn.XLOOKUP(Contrato[[#This Row],[SUPERVISOR TITULAR]],[1]!PERSONAL_ACTIVO_2024[[#All],[Nombre completo]],[1]!PERSONAL_ACTIVO_2024[[#All],[Documento identidad]],"",0)</f>
        <v>75075150</v>
      </c>
      <c r="O573" s="97" t="s">
        <v>125</v>
      </c>
      <c r="P573" s="99" t="str" cm="1">
        <f t="array" ref="P573">_xlfn.XLOOKUP(Contrato[[#This Row],[SUPERVISOR SUPLENTE ]],[1]!PERSONAL_ACTIVO_2024[[#All],[Nombre completo]],[1]!PERSONAL_ACTIVO_2024[[#All],[Documento identidad]],"",0)</f>
        <v/>
      </c>
      <c r="Q573" s="100">
        <v>1103</v>
      </c>
      <c r="R573" s="42" t="str" cm="1">
        <f t="array" ref="R573">_xlfn.XLOOKUP(Contrato[[#This Row],[CDP]],[1]!DISPONIBILIDADES_2024[[#All],[consecutivo]],[1]!DISPONIBILIDADES_2024[[#All],[fecha_aprobacion]],"",0)</f>
        <v>30/10/2024 14:59</v>
      </c>
      <c r="S573" s="43">
        <f>SUMIF([1]!DISPONIBILIDADES_2024[[#All],[consecutivo]],Contrato[[#This Row],[CDP]],[1]!DISPONIBILIDADES_2024[[#All],[valor_total_rubro]])</f>
        <v>0</v>
      </c>
      <c r="T573" s="44" cm="1">
        <f t="array" ref="T573">_xlfn.XLOOKUP(Contrato[[#This Row],[CONTRATO]]&amp;Contrato[[#This Row],[CDP]],[1]!Corr_Contr_CDP[[#All],[CONTRATO-CDP]],[1]!Corr_Contr_CDP[[#All],[CRP]],_xlfn.XLOOKUP(Contrato[[#This Row],[CDP]],[1]!COMPROMISOS_2024[[#All],[disponibilidad]],[1]!COMPROMISOS_2024[[#All],[consecutivo]],"",0),0)</f>
        <v>12007</v>
      </c>
      <c r="U573" s="45" t="str" cm="1">
        <f t="array" ref="U573">+_xlfn.XLOOKUP(Contrato[[#This Row],[RCP]],[1]!COMPROMISOS_2024[[#All],[consecutivo]],[1]!COMPROMISOS_2024[[#All],[fecha_aprobacion]],"",0)</f>
        <v>13/11/2024 21:33</v>
      </c>
      <c r="V573" s="46">
        <f>SUMIF([1]!COMPROMISOS_2024[[#All],[consecutivo]],Contrato[[#This Row],[RCP]],[1]!COMPROMISOS_2024[[#All],[valor_total]])</f>
        <v>56000000</v>
      </c>
      <c r="W573" s="47">
        <v>45609</v>
      </c>
      <c r="X573" s="47">
        <v>45615</v>
      </c>
      <c r="Y573" s="48">
        <v>45503</v>
      </c>
      <c r="Z573" s="49">
        <v>45656</v>
      </c>
      <c r="AA573" s="101"/>
      <c r="AB573" s="91" t="s">
        <v>48</v>
      </c>
      <c r="AC573" s="91"/>
      <c r="AD573" s="224"/>
      <c r="AF573" s="55" t="str">
        <f>TEXT(LEFT(Contrato[[#This Row],[CONTRATO]],3),"0")</f>
        <v>451</v>
      </c>
      <c r="AG573" s="55" t="str">
        <f>IF(LEN(Contrato[[#This Row],[Contrato2]])=3,Contrato[[#This Row],[Contrato2]],TEXT(Contrato[[#This Row],[Contrato2]],"000"))</f>
        <v>451</v>
      </c>
      <c r="AH573" s="56">
        <f ca="1">IFERROR(_xlfn.DAYS(Contrato[[#This Row],[Fecha Proyectada liquidación]],TODAY())/30,"")</f>
        <v>2.1</v>
      </c>
      <c r="AI573" s="57">
        <f>+Contrato[[#This Row],[FECHA TERMINACIÓN ]]+120</f>
        <v>45776</v>
      </c>
      <c r="AK573" s="59" t="str">
        <f ca="1">IF(Contrato[[#This Row],[FECHA TERMINACIÓN ]]&lt;TODAY(), "Terminado",IF(ISNUMBER(Contrato[[#This Row],[Fecha Real de liquiidación ]]),"Liquidado",IF(Contrato[[#This Row],[FECHA TERMINACIÓN ]]&gt;=TODAY(),"En ejecución","")))</f>
        <v>Terminado</v>
      </c>
      <c r="AL573" s="60">
        <f>SUMIF([1]!COMPROMISOS_2024[[#All],[consecutivo]],Contrato[[#This Row],[RCP]],[1]!COMPROMISOS_2024[[#All],[Total pagado]])</f>
        <v>0</v>
      </c>
      <c r="AM573" s="61">
        <f>IFERROR(Contrato[[#This Row],[Pagos]]/Contrato[[#This Row],[VALOR CONTRATO]],0)</f>
        <v>0</v>
      </c>
      <c r="AN573" s="104">
        <f>+Contrato[[#This Row],[VALOR CONTRATO]]-Contrato[[#This Row],[Pagos]]</f>
        <v>56000000</v>
      </c>
      <c r="AO573" s="54" t="str" cm="1">
        <f t="array" ref="AO573">_xlfn.XLOOKUP(Contrato[[#This Row],[DOCUMENTO ]],[1]!PERSONAL_ACTIVO_2024[[#All],[Documento identidad]],[1]!PERSONAL_ACTIVO_2024[[#All],[Mail ]],0,0)</f>
        <v>anavarro@indeportesantioquia.gov.co</v>
      </c>
      <c r="AP573" s="54" cm="1">
        <f t="array" ref="AP573">_xlfn.XLOOKUP(Contrato[[#This Row],[DOCUMENTO]],[1]!PERSONAL_ACTIVO_2024[[#All],[Documento identidad]],[1]!PERSONAL_ACTIVO_2024[[#All],[Mail ]],0,0)</f>
        <v>0</v>
      </c>
      <c r="AQ573" s="54" cm="1">
        <f t="array" ref="AQ573">IF(ISBLANK(Contrato[[#This Row],[DEPENDENCIA ]]),0,IFERROR(_xlfn.XLOOKUP(Contrato[[#This Row],[DEPENDENCIA ]],[1]!PERSONAL_ACTIVO_2024[[#All],[Dependencia]],[1]!PERSONAL_ACTIVO_2024[[#All],[Mail ]],0,0),0))</f>
        <v>0</v>
      </c>
    </row>
    <row r="574" spans="1:16382" s="54" customFormat="1" ht="34.5" customHeight="1" x14ac:dyDescent="0.25">
      <c r="A574" s="27">
        <v>701</v>
      </c>
      <c r="B574" s="26">
        <v>452</v>
      </c>
      <c r="C574" s="28" t="s">
        <v>1634</v>
      </c>
      <c r="D574" s="81" t="s">
        <v>123</v>
      </c>
      <c r="E574" s="105" t="s">
        <v>111</v>
      </c>
      <c r="F574" s="81" t="s">
        <v>1429</v>
      </c>
      <c r="G574" s="92" t="s">
        <v>1080</v>
      </c>
      <c r="H574" s="93">
        <v>890906266</v>
      </c>
      <c r="I574" s="94" t="s">
        <v>1631</v>
      </c>
      <c r="J574" s="266">
        <v>260000000</v>
      </c>
      <c r="K574" s="69" t="s">
        <v>48</v>
      </c>
      <c r="L574" s="96" t="s">
        <v>1616</v>
      </c>
      <c r="M574" s="97" t="s">
        <v>306</v>
      </c>
      <c r="N574" s="98" cm="1">
        <f t="array" ref="N574">_xlfn.XLOOKUP(Contrato[[#This Row],[SUPERVISOR TITULAR]],[1]!PERSONAL_ACTIVO_2024[[#All],[Nombre completo]],[1]!PERSONAL_ACTIVO_2024[[#All],[Documento identidad]],"",0)</f>
        <v>75075150</v>
      </c>
      <c r="O574" s="97" t="s">
        <v>125</v>
      </c>
      <c r="P574" s="99" t="str" cm="1">
        <f t="array" ref="P574">_xlfn.XLOOKUP(Contrato[[#This Row],[SUPERVISOR SUPLENTE ]],[1]!PERSONAL_ACTIVO_2024[[#All],[Nombre completo]],[1]!PERSONAL_ACTIVO_2024[[#All],[Documento identidad]],"",0)</f>
        <v/>
      </c>
      <c r="Q574" s="100">
        <v>618</v>
      </c>
      <c r="R574" s="42" t="str" cm="1">
        <f t="array" ref="R574">_xlfn.XLOOKUP(Contrato[[#This Row],[CDP]],[1]!DISPONIBILIDADES_2024[[#All],[consecutivo]],[1]!DISPONIBILIDADES_2024[[#All],[fecha_aprobacion]],"",0)</f>
        <v>2/07/2024 0:00</v>
      </c>
      <c r="S574" s="43">
        <f>SUMIF([1]!DISPONIBILIDADES_2024[[#All],[consecutivo]],Contrato[[#This Row],[CDP]],[1]!DISPONIBILIDADES_2024[[#All],[valor_total_rubro]])</f>
        <v>0</v>
      </c>
      <c r="T574" s="44" cm="1">
        <f t="array" ref="T574">_xlfn.XLOOKUP(Contrato[[#This Row],[CONTRATO]]&amp;Contrato[[#This Row],[CDP]],[1]!Corr_Contr_CDP[[#All],[CONTRATO-CDP]],[1]!Corr_Contr_CDP[[#All],[CRP]],_xlfn.XLOOKUP(Contrato[[#This Row],[CDP]],[1]!COMPROMISOS_2024[[#All],[disponibilidad]],[1]!COMPROMISOS_2024[[#All],[consecutivo]],"",0),0)</f>
        <v>7227</v>
      </c>
      <c r="U574" s="45" t="str" cm="1">
        <f t="array" ref="U574">+_xlfn.XLOOKUP(Contrato[[#This Row],[RCP]],[1]!COMPROMISOS_2024[[#All],[consecutivo]],[1]!COMPROMISOS_2024[[#All],[fecha_aprobacion]],"",0)</f>
        <v>25/07/2024 8:29</v>
      </c>
      <c r="V574" s="46">
        <f>SUMIF([1]!COMPROMISOS_2024[[#All],[consecutivo]],Contrato[[#This Row],[RCP]],[1]!COMPROMISOS_2024[[#All],[valor_total]])</f>
        <v>260000000</v>
      </c>
      <c r="W574" s="311">
        <v>45497</v>
      </c>
      <c r="X574" s="160">
        <v>45499</v>
      </c>
      <c r="Y574" s="48">
        <v>45504</v>
      </c>
      <c r="Z574" s="49">
        <v>45656</v>
      </c>
      <c r="AA574" s="101" t="s">
        <v>1635</v>
      </c>
      <c r="AB574" s="91" t="s">
        <v>1035</v>
      </c>
      <c r="AC574" s="91"/>
      <c r="AD574" s="103">
        <v>202000004672</v>
      </c>
      <c r="AE574" s="54" t="s">
        <v>75</v>
      </c>
      <c r="AF574" s="55" t="str">
        <f>TEXT(LEFT(Contrato[[#This Row],[CONTRATO]],3),"0")</f>
        <v>452</v>
      </c>
      <c r="AG574" s="55" t="str">
        <f>IF(LEN(Contrato[[#This Row],[Contrato2]])=3,Contrato[[#This Row],[Contrato2]],TEXT(Contrato[[#This Row],[Contrato2]],"000"))</f>
        <v>452</v>
      </c>
      <c r="AH574" s="56">
        <f ca="1">IFERROR(_xlfn.DAYS(Contrato[[#This Row],[Fecha Proyectada liquidación]],TODAY())/30,"")</f>
        <v>2.1</v>
      </c>
      <c r="AI574" s="57">
        <f>+Contrato[[#This Row],[FECHA TERMINACIÓN ]]+120</f>
        <v>45776</v>
      </c>
      <c r="AK574" s="59" t="str">
        <f ca="1">IF(Contrato[[#This Row],[FECHA TERMINACIÓN ]]&lt;TODAY(), "Terminado",IF(ISNUMBER(Contrato[[#This Row],[Fecha Real de liquiidación ]]),"Liquidado",IF(Contrato[[#This Row],[FECHA TERMINACIÓN ]]&gt;=TODAY(),"En ejecución","")))</f>
        <v>Terminado</v>
      </c>
      <c r="AL574" s="60">
        <f>SUMIF([1]!COMPROMISOS_2024[[#All],[consecutivo]],Contrato[[#This Row],[RCP]],[1]!COMPROMISOS_2024[[#All],[Total pagado]])</f>
        <v>239594308</v>
      </c>
      <c r="AM574" s="61">
        <f>IFERROR(Contrato[[#This Row],[Pagos]]/Contrato[[#This Row],[VALOR CONTRATO]],0)</f>
        <v>0.92151656923076919</v>
      </c>
      <c r="AN574" s="104">
        <f>+Contrato[[#This Row],[VALOR CONTRATO]]-Contrato[[#This Row],[Pagos]]</f>
        <v>20405692</v>
      </c>
      <c r="AO574" s="27" t="str" cm="1">
        <f t="array" ref="AO574">_xlfn.XLOOKUP(Contrato[[#This Row],[DOCUMENTO ]],[1]!PERSONAL_ACTIVO_2024[[#All],[Documento identidad]],[1]!PERSONAL_ACTIVO_2024[[#All],[Mail ]],0,0)</f>
        <v>anavarro@indeportesantioquia.gov.co</v>
      </c>
      <c r="AP574" s="26" cm="1">
        <f t="array" ref="AP574">_xlfn.XLOOKUP(Contrato[[#This Row],[DOCUMENTO]],[1]!PERSONAL_ACTIVO_2024[[#All],[Documento identidad]],[1]!PERSONAL_ACTIVO_2024[[#All],[Mail ]],0,0)</f>
        <v>0</v>
      </c>
      <c r="AQ574" s="28" cm="1">
        <f t="array" ref="AQ574">IF(ISBLANK(Contrato[[#This Row],[DEPENDENCIA ]]),0,IFERROR(_xlfn.XLOOKUP(Contrato[[#This Row],[DEPENDENCIA ]],[1]!PERSONAL_ACTIVO_2024[[#All],[Dependencia]],[1]!PERSONAL_ACTIVO_2024[[#All],[Mail ]],0,0),0))</f>
        <v>0</v>
      </c>
      <c r="AR574" s="230"/>
      <c r="AS574" s="92"/>
      <c r="AT574" s="312"/>
      <c r="AU574" s="112"/>
      <c r="AV574" s="313"/>
      <c r="AW574" s="113"/>
      <c r="AX574" s="113"/>
      <c r="AY574" s="97"/>
      <c r="AZ574" s="98"/>
      <c r="BA574" s="97"/>
      <c r="BB574" s="99"/>
      <c r="BC574" s="100"/>
      <c r="BD574" s="42"/>
      <c r="BE574" s="43"/>
      <c r="BF574" s="44"/>
      <c r="BG574" s="45"/>
      <c r="BH574" s="46"/>
      <c r="BI574" s="311"/>
      <c r="BJ574" s="160"/>
      <c r="BK574" s="48"/>
      <c r="BL574" s="48"/>
      <c r="BM574" s="101"/>
      <c r="BN574" s="91"/>
      <c r="BO574" s="91"/>
      <c r="BP574" s="103"/>
      <c r="BR574" s="55"/>
      <c r="BS574" s="55"/>
      <c r="BT574" s="56"/>
      <c r="BU574" s="57"/>
      <c r="BW574" s="59"/>
      <c r="BX574" s="60"/>
      <c r="BY574" s="61"/>
      <c r="BZ574" s="104"/>
      <c r="CA574" s="27"/>
      <c r="CB574" s="26"/>
      <c r="CC574" s="28"/>
      <c r="CD574" s="230"/>
      <c r="CE574" s="245"/>
      <c r="CF574" s="230"/>
      <c r="CG574" s="92"/>
      <c r="CH574" s="312"/>
      <c r="CI574" s="112"/>
      <c r="CJ574" s="313"/>
      <c r="CK574" s="113"/>
      <c r="CL574" s="113"/>
      <c r="CM574" s="97"/>
      <c r="CN574" s="98"/>
      <c r="CO574" s="97"/>
      <c r="CP574" s="99"/>
      <c r="CQ574" s="100"/>
      <c r="CR574" s="42"/>
      <c r="CS574" s="43"/>
      <c r="CT574" s="44"/>
      <c r="CU574" s="45"/>
      <c r="CV574" s="46"/>
      <c r="CW574" s="311"/>
      <c r="CX574" s="160"/>
      <c r="CY574" s="48"/>
      <c r="CZ574" s="48"/>
      <c r="DA574" s="101"/>
      <c r="DB574" s="91"/>
      <c r="DC574" s="91"/>
      <c r="DD574" s="103"/>
      <c r="DF574" s="55"/>
      <c r="DG574" s="55"/>
      <c r="DH574" s="56"/>
      <c r="DI574" s="57"/>
      <c r="DK574" s="59"/>
      <c r="DL574" s="60"/>
      <c r="DM574" s="61"/>
      <c r="DN574" s="104"/>
      <c r="DO574" s="27"/>
      <c r="DP574" s="26"/>
      <c r="DQ574" s="28"/>
      <c r="DR574" s="230"/>
      <c r="DS574" s="245"/>
      <c r="DT574" s="230"/>
      <c r="DU574" s="92"/>
      <c r="DV574" s="312"/>
      <c r="DW574" s="112"/>
      <c r="DX574" s="313"/>
      <c r="DY574" s="113"/>
      <c r="DZ574" s="113"/>
      <c r="EA574" s="97"/>
      <c r="EB574" s="98"/>
      <c r="EC574" s="97"/>
      <c r="ED574" s="99"/>
      <c r="EE574" s="100"/>
      <c r="EF574" s="42"/>
      <c r="EG574" s="43"/>
      <c r="EH574" s="44"/>
      <c r="EI574" s="45"/>
      <c r="EJ574" s="46"/>
      <c r="EK574" s="311"/>
      <c r="EL574" s="160"/>
      <c r="EM574" s="48"/>
      <c r="EN574" s="48"/>
      <c r="EO574" s="101"/>
      <c r="EP574" s="91"/>
      <c r="EQ574" s="91"/>
      <c r="ER574" s="103"/>
      <c r="ET574" s="55"/>
      <c r="EU574" s="55"/>
      <c r="EV574" s="56"/>
      <c r="EW574" s="57"/>
      <c r="EY574" s="59"/>
      <c r="EZ574" s="60"/>
      <c r="FA574" s="61"/>
      <c r="FB574" s="104"/>
      <c r="FC574" s="27"/>
      <c r="FD574" s="26"/>
      <c r="FE574" s="28"/>
      <c r="FF574" s="230"/>
      <c r="FG574" s="245"/>
      <c r="FH574" s="230"/>
      <c r="FI574" s="92"/>
      <c r="FJ574" s="312"/>
      <c r="FK574" s="112"/>
      <c r="FL574" s="313"/>
      <c r="FM574" s="113"/>
      <c r="FN574" s="113"/>
      <c r="FO574" s="97"/>
      <c r="FP574" s="98"/>
      <c r="FQ574" s="97"/>
      <c r="FR574" s="99"/>
      <c r="FS574" s="100"/>
      <c r="FT574" s="42"/>
      <c r="FU574" s="43"/>
      <c r="FV574" s="44"/>
      <c r="FW574" s="45"/>
      <c r="FX574" s="46"/>
      <c r="FY574" s="311"/>
      <c r="FZ574" s="160"/>
      <c r="GA574" s="48"/>
      <c r="GB574" s="48"/>
      <c r="GC574" s="101"/>
      <c r="GD574" s="91"/>
      <c r="GE574" s="91"/>
      <c r="GF574" s="103"/>
      <c r="GH574" s="55"/>
      <c r="GI574" s="55"/>
      <c r="GJ574" s="56"/>
      <c r="GK574" s="57"/>
      <c r="GM574" s="59"/>
      <c r="GN574" s="60"/>
      <c r="GO574" s="61"/>
      <c r="GP574" s="104"/>
      <c r="GQ574" s="27"/>
      <c r="GR574" s="26"/>
      <c r="GS574" s="28"/>
      <c r="GT574" s="230"/>
      <c r="GU574" s="245"/>
      <c r="GV574" s="230"/>
      <c r="GW574" s="92"/>
      <c r="GX574" s="312"/>
      <c r="GY574" s="112"/>
      <c r="GZ574" s="313"/>
      <c r="HA574" s="113"/>
      <c r="HB574" s="113"/>
      <c r="HC574" s="97"/>
      <c r="HD574" s="98"/>
      <c r="HE574" s="97"/>
      <c r="HF574" s="99"/>
      <c r="HG574" s="100"/>
      <c r="HH574" s="42"/>
      <c r="HI574" s="43"/>
      <c r="HJ574" s="44"/>
      <c r="HK574" s="45"/>
      <c r="HL574" s="46"/>
      <c r="HM574" s="311"/>
      <c r="HN574" s="160"/>
      <c r="HO574" s="48"/>
      <c r="HP574" s="48"/>
      <c r="HQ574" s="101"/>
      <c r="HR574" s="91"/>
      <c r="HS574" s="91"/>
      <c r="HT574" s="103"/>
      <c r="HV574" s="55"/>
      <c r="HW574" s="55"/>
      <c r="HX574" s="56"/>
      <c r="HY574" s="57"/>
      <c r="IA574" s="59"/>
      <c r="IB574" s="60"/>
      <c r="IC574" s="61"/>
      <c r="ID574" s="104"/>
      <c r="IE574" s="27"/>
      <c r="IF574" s="26"/>
      <c r="IG574" s="28"/>
      <c r="IH574" s="230"/>
      <c r="II574" s="245"/>
      <c r="IJ574" s="230"/>
      <c r="IK574" s="92"/>
      <c r="IL574" s="312"/>
      <c r="IM574" s="112"/>
      <c r="IN574" s="313"/>
      <c r="IO574" s="113"/>
      <c r="IP574" s="113"/>
      <c r="IQ574" s="97"/>
      <c r="IR574" s="98"/>
      <c r="IS574" s="97"/>
      <c r="IT574" s="99"/>
      <c r="IU574" s="100"/>
      <c r="IV574" s="42"/>
      <c r="IW574" s="43"/>
      <c r="IX574" s="44"/>
      <c r="IY574" s="45"/>
      <c r="IZ574" s="46"/>
      <c r="JA574" s="311"/>
      <c r="JB574" s="160"/>
      <c r="JC574" s="48"/>
      <c r="JD574" s="48"/>
      <c r="JE574" s="101"/>
      <c r="JF574" s="91"/>
      <c r="JG574" s="91"/>
      <c r="JH574" s="103"/>
      <c r="JJ574" s="55"/>
      <c r="JK574" s="55"/>
      <c r="JL574" s="56"/>
      <c r="JM574" s="57"/>
      <c r="JO574" s="59"/>
      <c r="JP574" s="60"/>
      <c r="JQ574" s="61"/>
      <c r="JR574" s="104"/>
      <c r="JS574" s="27"/>
      <c r="JT574" s="26"/>
      <c r="JU574" s="28"/>
      <c r="JV574" s="230"/>
      <c r="JW574" s="245"/>
      <c r="JX574" s="230"/>
      <c r="JY574" s="92"/>
      <c r="JZ574" s="312"/>
      <c r="KA574" s="112"/>
      <c r="KB574" s="313"/>
      <c r="KC574" s="113"/>
      <c r="KD574" s="113"/>
      <c r="KE574" s="97"/>
      <c r="KF574" s="98"/>
      <c r="KG574" s="97"/>
      <c r="KH574" s="99"/>
      <c r="KI574" s="100"/>
      <c r="KJ574" s="42"/>
      <c r="KK574" s="43"/>
      <c r="KL574" s="44"/>
      <c r="KM574" s="45"/>
      <c r="KN574" s="46"/>
      <c r="KO574" s="311"/>
      <c r="KP574" s="160"/>
      <c r="KQ574" s="48"/>
      <c r="KR574" s="48"/>
      <c r="KS574" s="101"/>
      <c r="KT574" s="91"/>
      <c r="KU574" s="91"/>
      <c r="KV574" s="103"/>
      <c r="KX574" s="55"/>
      <c r="KY574" s="55"/>
      <c r="KZ574" s="56"/>
      <c r="LA574" s="57"/>
      <c r="LC574" s="59"/>
      <c r="LD574" s="60"/>
      <c r="LE574" s="61"/>
      <c r="LF574" s="104"/>
      <c r="LG574" s="27"/>
      <c r="LH574" s="26"/>
      <c r="LI574" s="28"/>
      <c r="LJ574" s="230"/>
      <c r="LK574" s="245"/>
      <c r="LL574" s="230"/>
      <c r="LM574" s="92"/>
      <c r="LN574" s="312"/>
      <c r="LO574" s="112"/>
      <c r="LP574" s="313"/>
      <c r="LQ574" s="113"/>
      <c r="LR574" s="113"/>
      <c r="LS574" s="97"/>
      <c r="LT574" s="98"/>
      <c r="LU574" s="97"/>
      <c r="LV574" s="99"/>
      <c r="LW574" s="100"/>
      <c r="LX574" s="42"/>
      <c r="LY574" s="43"/>
      <c r="LZ574" s="44"/>
      <c r="MA574" s="45"/>
      <c r="MB574" s="46"/>
      <c r="MC574" s="311"/>
      <c r="MD574" s="160"/>
      <c r="ME574" s="48"/>
      <c r="MF574" s="48"/>
      <c r="MG574" s="101"/>
      <c r="MH574" s="91"/>
      <c r="MI574" s="91"/>
      <c r="MJ574" s="103"/>
      <c r="ML574" s="55"/>
      <c r="MM574" s="55"/>
      <c r="MN574" s="56"/>
      <c r="MO574" s="57"/>
      <c r="MQ574" s="59"/>
      <c r="MR574" s="60"/>
      <c r="MS574" s="61"/>
      <c r="MT574" s="104"/>
      <c r="MU574" s="27"/>
      <c r="MV574" s="26"/>
      <c r="MW574" s="28"/>
      <c r="MX574" s="230"/>
      <c r="MY574" s="245"/>
      <c r="MZ574" s="230"/>
      <c r="NA574" s="92"/>
      <c r="NB574" s="312"/>
      <c r="NC574" s="112"/>
      <c r="ND574" s="313"/>
      <c r="NE574" s="113"/>
      <c r="NF574" s="113"/>
      <c r="NG574" s="97"/>
      <c r="NH574" s="98"/>
      <c r="NI574" s="97"/>
      <c r="NJ574" s="99"/>
      <c r="NK574" s="100"/>
      <c r="NL574" s="42"/>
      <c r="NM574" s="43"/>
      <c r="NN574" s="44"/>
      <c r="NO574" s="45"/>
      <c r="NP574" s="46"/>
      <c r="NQ574" s="311"/>
      <c r="NR574" s="160"/>
      <c r="NS574" s="48"/>
      <c r="NT574" s="48"/>
      <c r="NU574" s="101"/>
      <c r="NV574" s="91"/>
      <c r="NW574" s="91"/>
      <c r="NX574" s="103"/>
      <c r="NZ574" s="55"/>
      <c r="OA574" s="55"/>
      <c r="OB574" s="56"/>
      <c r="OC574" s="57"/>
      <c r="OE574" s="59"/>
      <c r="OF574" s="60"/>
      <c r="OG574" s="61"/>
      <c r="OH574" s="104"/>
      <c r="OI574" s="27"/>
      <c r="OJ574" s="26"/>
      <c r="OK574" s="28"/>
      <c r="OL574" s="230"/>
      <c r="OM574" s="245"/>
      <c r="ON574" s="230"/>
      <c r="OO574" s="92"/>
      <c r="OP574" s="312"/>
      <c r="OQ574" s="112"/>
      <c r="OR574" s="313"/>
      <c r="OS574" s="113"/>
      <c r="OT574" s="113"/>
      <c r="OU574" s="97"/>
      <c r="OV574" s="98"/>
      <c r="OW574" s="97"/>
      <c r="OX574" s="99"/>
      <c r="OY574" s="100"/>
      <c r="OZ574" s="42"/>
      <c r="PA574" s="43"/>
      <c r="PB574" s="44"/>
      <c r="PC574" s="45"/>
      <c r="PD574" s="46"/>
      <c r="PE574" s="311"/>
      <c r="PF574" s="160"/>
      <c r="PG574" s="48"/>
      <c r="PH574" s="48"/>
      <c r="PI574" s="101"/>
      <c r="PJ574" s="91"/>
      <c r="PK574" s="91"/>
      <c r="PL574" s="103"/>
      <c r="PN574" s="55"/>
      <c r="PO574" s="55"/>
      <c r="PP574" s="56"/>
      <c r="PQ574" s="57"/>
      <c r="PS574" s="59"/>
      <c r="PT574" s="60"/>
      <c r="PU574" s="61"/>
      <c r="PV574" s="104"/>
      <c r="PW574" s="27"/>
      <c r="PX574" s="26"/>
      <c r="PY574" s="28"/>
      <c r="PZ574" s="230"/>
      <c r="QA574" s="245"/>
      <c r="QB574" s="230"/>
      <c r="QC574" s="92"/>
      <c r="QD574" s="312"/>
      <c r="QE574" s="112"/>
      <c r="QF574" s="313"/>
      <c r="QG574" s="113"/>
      <c r="QH574" s="113"/>
      <c r="QI574" s="97"/>
      <c r="QJ574" s="98"/>
      <c r="QK574" s="97"/>
      <c r="QL574" s="99"/>
      <c r="QM574" s="100"/>
      <c r="QN574" s="42"/>
      <c r="QO574" s="43"/>
      <c r="QP574" s="44"/>
      <c r="QQ574" s="45"/>
      <c r="QR574" s="46"/>
      <c r="QS574" s="311"/>
      <c r="QT574" s="160"/>
      <c r="QU574" s="48"/>
      <c r="QV574" s="48"/>
      <c r="QW574" s="101"/>
      <c r="QX574" s="91"/>
      <c r="QY574" s="91"/>
      <c r="QZ574" s="103"/>
      <c r="RB574" s="55"/>
      <c r="RC574" s="55"/>
      <c r="RD574" s="56"/>
      <c r="RE574" s="57"/>
      <c r="RG574" s="59"/>
      <c r="RH574" s="60"/>
      <c r="RI574" s="61"/>
      <c r="RJ574" s="104"/>
      <c r="RK574" s="27"/>
      <c r="RL574" s="26"/>
      <c r="RM574" s="28"/>
      <c r="RN574" s="230"/>
      <c r="RO574" s="245"/>
      <c r="RP574" s="230"/>
      <c r="RQ574" s="92"/>
      <c r="RR574" s="312"/>
      <c r="RS574" s="112"/>
      <c r="RT574" s="313"/>
      <c r="RU574" s="113"/>
      <c r="RV574" s="113"/>
      <c r="RW574" s="97"/>
      <c r="RX574" s="98"/>
      <c r="RY574" s="97"/>
      <c r="RZ574" s="99"/>
      <c r="SA574" s="100"/>
      <c r="SB574" s="42"/>
      <c r="SC574" s="43"/>
      <c r="SD574" s="44"/>
      <c r="SE574" s="45"/>
      <c r="SF574" s="46"/>
      <c r="SG574" s="311"/>
      <c r="SH574" s="160"/>
      <c r="SI574" s="48"/>
      <c r="SJ574" s="48"/>
      <c r="SK574" s="101"/>
      <c r="SL574" s="91"/>
      <c r="SM574" s="91"/>
      <c r="SN574" s="103"/>
      <c r="SP574" s="55"/>
      <c r="SQ574" s="55"/>
      <c r="SR574" s="56"/>
      <c r="SS574" s="57"/>
      <c r="SU574" s="59"/>
      <c r="SV574" s="60"/>
      <c r="SW574" s="61"/>
      <c r="SX574" s="104"/>
      <c r="SY574" s="27"/>
      <c r="SZ574" s="26"/>
      <c r="TA574" s="28"/>
      <c r="TB574" s="230"/>
      <c r="TC574" s="245"/>
      <c r="TD574" s="230"/>
      <c r="TE574" s="92"/>
      <c r="TF574" s="312"/>
      <c r="TG574" s="112"/>
      <c r="TH574" s="313"/>
      <c r="TI574" s="113"/>
      <c r="TJ574" s="113"/>
      <c r="TK574" s="97"/>
      <c r="TL574" s="98"/>
      <c r="TM574" s="97"/>
      <c r="TN574" s="99"/>
      <c r="TO574" s="100"/>
      <c r="TP574" s="42"/>
      <c r="TQ574" s="43"/>
      <c r="TR574" s="44"/>
      <c r="TS574" s="45"/>
      <c r="TT574" s="46"/>
      <c r="TU574" s="311"/>
      <c r="TV574" s="160"/>
      <c r="TW574" s="48"/>
      <c r="TX574" s="48"/>
      <c r="TY574" s="101"/>
      <c r="TZ574" s="91"/>
      <c r="UA574" s="91"/>
      <c r="UB574" s="103"/>
      <c r="UD574" s="55"/>
      <c r="UE574" s="55"/>
      <c r="UF574" s="56"/>
      <c r="UG574" s="57"/>
      <c r="UI574" s="59"/>
      <c r="UJ574" s="60"/>
      <c r="UK574" s="61"/>
      <c r="UL574" s="104"/>
      <c r="UM574" s="27"/>
      <c r="UN574" s="26"/>
      <c r="UO574" s="28"/>
      <c r="UP574" s="230"/>
      <c r="UQ574" s="245"/>
      <c r="UR574" s="230"/>
      <c r="US574" s="92"/>
      <c r="UT574" s="312"/>
      <c r="UU574" s="112"/>
      <c r="UV574" s="313"/>
      <c r="UW574" s="113"/>
      <c r="UX574" s="113"/>
      <c r="UY574" s="97"/>
      <c r="UZ574" s="98"/>
      <c r="VA574" s="97"/>
      <c r="VB574" s="99"/>
      <c r="VC574" s="100"/>
      <c r="VD574" s="42"/>
      <c r="VE574" s="43"/>
      <c r="VF574" s="44"/>
      <c r="VG574" s="45"/>
      <c r="VH574" s="46"/>
      <c r="VI574" s="311"/>
      <c r="VJ574" s="160"/>
      <c r="VK574" s="48"/>
      <c r="VL574" s="48"/>
      <c r="VM574" s="101"/>
      <c r="VN574" s="91"/>
      <c r="VO574" s="91"/>
      <c r="VP574" s="103"/>
      <c r="VR574" s="55"/>
      <c r="VS574" s="55"/>
      <c r="VT574" s="56"/>
      <c r="VU574" s="57"/>
      <c r="VW574" s="59"/>
      <c r="VX574" s="60"/>
      <c r="VY574" s="61"/>
      <c r="VZ574" s="104"/>
      <c r="WA574" s="27"/>
      <c r="WB574" s="26"/>
      <c r="WC574" s="28"/>
      <c r="WD574" s="230"/>
      <c r="WE574" s="245"/>
      <c r="WF574" s="230"/>
      <c r="WG574" s="92"/>
      <c r="WH574" s="312"/>
      <c r="WI574" s="112"/>
      <c r="WJ574" s="313"/>
      <c r="WK574" s="113"/>
      <c r="WL574" s="113"/>
      <c r="WM574" s="97"/>
      <c r="WN574" s="98"/>
      <c r="WO574" s="97"/>
      <c r="WP574" s="99"/>
      <c r="WQ574" s="100"/>
      <c r="WR574" s="42"/>
      <c r="WS574" s="43"/>
      <c r="WT574" s="44"/>
      <c r="WU574" s="45"/>
      <c r="WV574" s="46"/>
      <c r="WW574" s="311"/>
      <c r="WX574" s="160"/>
      <c r="WY574" s="48"/>
      <c r="WZ574" s="48"/>
      <c r="XA574" s="101"/>
      <c r="XB574" s="91"/>
      <c r="XC574" s="91"/>
      <c r="XD574" s="103"/>
      <c r="XF574" s="55"/>
      <c r="XG574" s="55"/>
      <c r="XH574" s="56"/>
      <c r="XI574" s="57"/>
      <c r="XK574" s="59"/>
      <c r="XL574" s="60"/>
      <c r="XM574" s="61"/>
      <c r="XN574" s="104"/>
      <c r="XO574" s="27"/>
      <c r="XP574" s="26"/>
      <c r="XQ574" s="28"/>
      <c r="XR574" s="230"/>
      <c r="XS574" s="245"/>
      <c r="XT574" s="230"/>
      <c r="XU574" s="92"/>
      <c r="XV574" s="312"/>
      <c r="XW574" s="112"/>
      <c r="XX574" s="313"/>
      <c r="XY574" s="113"/>
      <c r="XZ574" s="113"/>
      <c r="YA574" s="97"/>
      <c r="YB574" s="98"/>
      <c r="YC574" s="97"/>
      <c r="YD574" s="99"/>
      <c r="YE574" s="100"/>
      <c r="YF574" s="42"/>
      <c r="YG574" s="43"/>
      <c r="YH574" s="44"/>
      <c r="YI574" s="45"/>
      <c r="YJ574" s="46"/>
      <c r="YK574" s="311"/>
      <c r="YL574" s="160"/>
      <c r="YM574" s="48"/>
      <c r="YN574" s="48"/>
      <c r="YO574" s="101"/>
      <c r="YP574" s="91"/>
      <c r="YQ574" s="91"/>
      <c r="YR574" s="103"/>
      <c r="YT574" s="55"/>
      <c r="YU574" s="55"/>
      <c r="YV574" s="56"/>
      <c r="YW574" s="57"/>
      <c r="YY574" s="59"/>
      <c r="YZ574" s="60"/>
      <c r="ZA574" s="61"/>
      <c r="ZB574" s="104"/>
      <c r="ZC574" s="27"/>
      <c r="ZD574" s="26"/>
      <c r="ZE574" s="28"/>
      <c r="ZF574" s="230"/>
      <c r="ZG574" s="245"/>
      <c r="ZH574" s="230"/>
      <c r="ZI574" s="92"/>
      <c r="ZJ574" s="312"/>
      <c r="ZK574" s="112"/>
      <c r="ZL574" s="313"/>
      <c r="ZM574" s="113"/>
      <c r="ZN574" s="113"/>
      <c r="ZO574" s="97"/>
      <c r="ZP574" s="98"/>
      <c r="ZQ574" s="97"/>
      <c r="ZR574" s="99"/>
      <c r="ZS574" s="100"/>
      <c r="ZT574" s="42"/>
      <c r="ZU574" s="43"/>
      <c r="ZV574" s="44"/>
      <c r="ZW574" s="45"/>
      <c r="ZX574" s="46"/>
      <c r="ZY574" s="311"/>
      <c r="ZZ574" s="160"/>
      <c r="AAA574" s="48"/>
      <c r="AAB574" s="48"/>
      <c r="AAC574" s="101"/>
      <c r="AAD574" s="91"/>
      <c r="AAE574" s="91"/>
      <c r="AAF574" s="103"/>
      <c r="AAH574" s="55"/>
      <c r="AAI574" s="55"/>
      <c r="AAJ574" s="56"/>
      <c r="AAK574" s="57"/>
      <c r="AAM574" s="59"/>
      <c r="AAN574" s="60"/>
      <c r="AAO574" s="61"/>
      <c r="AAP574" s="104"/>
      <c r="AAQ574" s="27"/>
      <c r="AAR574" s="26"/>
      <c r="AAS574" s="28"/>
      <c r="AAT574" s="230"/>
      <c r="AAU574" s="245"/>
      <c r="AAV574" s="230"/>
      <c r="AAW574" s="92"/>
      <c r="AAX574" s="312"/>
      <c r="AAY574" s="112"/>
      <c r="AAZ574" s="313"/>
      <c r="ABA574" s="113"/>
      <c r="ABB574" s="113"/>
      <c r="ABC574" s="97"/>
      <c r="ABD574" s="98"/>
      <c r="ABE574" s="97"/>
      <c r="ABF574" s="99"/>
      <c r="ABG574" s="100"/>
      <c r="ABH574" s="42"/>
      <c r="ABI574" s="43"/>
      <c r="ABJ574" s="44"/>
      <c r="ABK574" s="45"/>
      <c r="ABL574" s="46"/>
      <c r="ABM574" s="311"/>
      <c r="ABN574" s="160"/>
      <c r="ABO574" s="48"/>
      <c r="ABP574" s="48"/>
      <c r="ABQ574" s="101"/>
      <c r="ABR574" s="91"/>
      <c r="ABS574" s="91"/>
      <c r="ABT574" s="103"/>
      <c r="ABV574" s="55"/>
      <c r="ABW574" s="55"/>
      <c r="ABX574" s="56"/>
      <c r="ABY574" s="57"/>
      <c r="ACA574" s="59"/>
      <c r="ACB574" s="60"/>
      <c r="ACC574" s="61"/>
      <c r="ACD574" s="104"/>
      <c r="ACE574" s="27"/>
      <c r="ACF574" s="26"/>
      <c r="ACG574" s="28"/>
      <c r="ACH574" s="230"/>
      <c r="ACI574" s="245"/>
      <c r="ACJ574" s="230"/>
      <c r="ACK574" s="92"/>
      <c r="ACL574" s="312"/>
      <c r="ACM574" s="112"/>
      <c r="ACN574" s="313"/>
      <c r="ACO574" s="113"/>
      <c r="ACP574" s="113"/>
      <c r="ACQ574" s="97"/>
      <c r="ACR574" s="98"/>
      <c r="ACS574" s="97"/>
      <c r="ACT574" s="99"/>
      <c r="ACU574" s="100"/>
      <c r="ACV574" s="42"/>
      <c r="ACW574" s="43"/>
      <c r="ACX574" s="44"/>
      <c r="ACY574" s="45"/>
      <c r="ACZ574" s="46"/>
      <c r="ADA574" s="311"/>
      <c r="ADB574" s="160"/>
      <c r="ADC574" s="48"/>
      <c r="ADD574" s="48"/>
      <c r="ADE574" s="101"/>
      <c r="ADF574" s="91"/>
      <c r="ADG574" s="91"/>
      <c r="ADH574" s="103"/>
      <c r="ADJ574" s="55"/>
      <c r="ADK574" s="55"/>
      <c r="ADL574" s="56"/>
      <c r="ADM574" s="57"/>
      <c r="ADO574" s="59"/>
      <c r="ADP574" s="60"/>
      <c r="ADQ574" s="61"/>
      <c r="ADR574" s="104"/>
      <c r="ADS574" s="27"/>
      <c r="ADT574" s="26"/>
      <c r="ADU574" s="28"/>
      <c r="ADV574" s="230"/>
      <c r="ADW574" s="245"/>
      <c r="ADX574" s="230"/>
      <c r="ADY574" s="92"/>
      <c r="ADZ574" s="312"/>
      <c r="AEA574" s="112"/>
      <c r="AEB574" s="313"/>
      <c r="AEC574" s="113"/>
      <c r="AED574" s="113"/>
      <c r="AEE574" s="97"/>
      <c r="AEF574" s="98"/>
      <c r="AEG574" s="97"/>
      <c r="AEH574" s="99"/>
      <c r="AEI574" s="100"/>
      <c r="AEJ574" s="42"/>
      <c r="AEK574" s="43"/>
      <c r="AEL574" s="44"/>
      <c r="AEM574" s="45"/>
      <c r="AEN574" s="46"/>
      <c r="AEO574" s="311"/>
      <c r="AEP574" s="160"/>
      <c r="AEQ574" s="48"/>
      <c r="AER574" s="48"/>
      <c r="AES574" s="101"/>
      <c r="AET574" s="91"/>
      <c r="AEU574" s="91"/>
      <c r="AEV574" s="103"/>
      <c r="AEX574" s="55"/>
      <c r="AEY574" s="55"/>
      <c r="AEZ574" s="56"/>
      <c r="AFA574" s="57"/>
      <c r="AFC574" s="59"/>
      <c r="AFD574" s="60"/>
      <c r="AFE574" s="61"/>
      <c r="AFF574" s="104"/>
      <c r="AFG574" s="27"/>
      <c r="AFH574" s="26"/>
      <c r="AFI574" s="28"/>
      <c r="AFJ574" s="230"/>
      <c r="AFK574" s="245"/>
      <c r="AFL574" s="230"/>
      <c r="AFM574" s="92"/>
      <c r="AFN574" s="312"/>
      <c r="AFO574" s="112"/>
      <c r="AFP574" s="313"/>
      <c r="AFQ574" s="113"/>
      <c r="AFR574" s="113"/>
      <c r="AFS574" s="97"/>
      <c r="AFT574" s="98"/>
      <c r="AFU574" s="97"/>
      <c r="AFV574" s="99"/>
      <c r="AFW574" s="100"/>
      <c r="AFX574" s="42"/>
      <c r="AFY574" s="43"/>
      <c r="AFZ574" s="44"/>
      <c r="AGA574" s="45"/>
      <c r="AGB574" s="46"/>
      <c r="AGC574" s="311"/>
      <c r="AGD574" s="160"/>
      <c r="AGE574" s="48"/>
      <c r="AGF574" s="48"/>
      <c r="AGG574" s="101"/>
      <c r="AGH574" s="91"/>
      <c r="AGI574" s="91"/>
      <c r="AGJ574" s="103"/>
      <c r="AGL574" s="55"/>
      <c r="AGM574" s="55"/>
      <c r="AGN574" s="56"/>
      <c r="AGO574" s="57"/>
      <c r="AGQ574" s="59"/>
      <c r="AGR574" s="60"/>
      <c r="AGS574" s="61"/>
      <c r="AGT574" s="104"/>
      <c r="AGU574" s="27"/>
      <c r="AGV574" s="26"/>
      <c r="AGW574" s="28"/>
      <c r="AGX574" s="230"/>
      <c r="AGY574" s="245"/>
      <c r="AGZ574" s="230"/>
      <c r="AHA574" s="92"/>
      <c r="AHB574" s="312"/>
      <c r="AHC574" s="112"/>
      <c r="AHD574" s="313"/>
      <c r="AHE574" s="113"/>
      <c r="AHF574" s="113"/>
      <c r="AHG574" s="97"/>
      <c r="AHH574" s="98"/>
      <c r="AHI574" s="97"/>
      <c r="AHJ574" s="99"/>
      <c r="AHK574" s="100"/>
      <c r="AHL574" s="42"/>
      <c r="AHM574" s="43"/>
      <c r="AHN574" s="44"/>
      <c r="AHO574" s="45"/>
      <c r="AHP574" s="46"/>
      <c r="AHQ574" s="311"/>
      <c r="AHR574" s="160"/>
      <c r="AHS574" s="48"/>
      <c r="AHT574" s="48"/>
      <c r="AHU574" s="101"/>
      <c r="AHV574" s="91"/>
      <c r="AHW574" s="91"/>
      <c r="AHX574" s="103"/>
      <c r="AHZ574" s="55"/>
      <c r="AIA574" s="55"/>
      <c r="AIB574" s="56"/>
      <c r="AIC574" s="57"/>
      <c r="AIE574" s="59"/>
      <c r="AIF574" s="60"/>
      <c r="AIG574" s="61"/>
      <c r="AIH574" s="104"/>
      <c r="AII574" s="27"/>
      <c r="AIJ574" s="26"/>
      <c r="AIK574" s="28"/>
      <c r="AIL574" s="230"/>
      <c r="AIM574" s="245"/>
      <c r="AIN574" s="230"/>
      <c r="AIO574" s="92"/>
      <c r="AIP574" s="312"/>
      <c r="AIQ574" s="112"/>
      <c r="AIR574" s="313"/>
      <c r="AIS574" s="113"/>
      <c r="AIT574" s="113"/>
      <c r="AIU574" s="97"/>
      <c r="AIV574" s="98"/>
      <c r="AIW574" s="97"/>
      <c r="AIX574" s="99"/>
      <c r="AIY574" s="100"/>
      <c r="AIZ574" s="42"/>
      <c r="AJA574" s="43"/>
      <c r="AJB574" s="44"/>
      <c r="AJC574" s="45"/>
      <c r="AJD574" s="46"/>
      <c r="AJE574" s="311"/>
      <c r="AJF574" s="160"/>
      <c r="AJG574" s="48"/>
      <c r="AJH574" s="48"/>
      <c r="AJI574" s="101"/>
      <c r="AJJ574" s="91"/>
      <c r="AJK574" s="91"/>
      <c r="AJL574" s="103"/>
      <c r="AJN574" s="55"/>
      <c r="AJO574" s="55"/>
      <c r="AJP574" s="56"/>
      <c r="AJQ574" s="57"/>
      <c r="AJS574" s="59"/>
      <c r="AJT574" s="60"/>
      <c r="AJU574" s="61"/>
      <c r="AJV574" s="104"/>
      <c r="AJW574" s="27"/>
      <c r="AJX574" s="26"/>
      <c r="AJY574" s="28"/>
      <c r="AJZ574" s="230"/>
      <c r="AKA574" s="245"/>
      <c r="AKB574" s="230"/>
      <c r="AKC574" s="92"/>
      <c r="AKD574" s="312"/>
      <c r="AKE574" s="112"/>
      <c r="AKF574" s="313"/>
      <c r="AKG574" s="113"/>
      <c r="AKH574" s="113"/>
      <c r="AKI574" s="97"/>
      <c r="AKJ574" s="98"/>
      <c r="AKK574" s="97"/>
      <c r="AKL574" s="99"/>
      <c r="AKM574" s="100"/>
      <c r="AKN574" s="42"/>
      <c r="AKO574" s="43"/>
      <c r="AKP574" s="44"/>
      <c r="AKQ574" s="45"/>
      <c r="AKR574" s="46"/>
      <c r="AKS574" s="311"/>
      <c r="AKT574" s="160"/>
      <c r="AKU574" s="48"/>
      <c r="AKV574" s="48"/>
      <c r="AKW574" s="101"/>
      <c r="AKX574" s="91"/>
      <c r="AKY574" s="91"/>
      <c r="AKZ574" s="103"/>
      <c r="ALB574" s="55"/>
      <c r="ALC574" s="55"/>
      <c r="ALD574" s="56"/>
      <c r="ALE574" s="57"/>
      <c r="ALG574" s="59"/>
      <c r="ALH574" s="60"/>
      <c r="ALI574" s="61"/>
      <c r="ALJ574" s="104"/>
      <c r="ALK574" s="27"/>
      <c r="ALL574" s="26"/>
      <c r="ALM574" s="28"/>
      <c r="ALN574" s="230"/>
      <c r="ALO574" s="245"/>
      <c r="ALP574" s="230"/>
      <c r="ALQ574" s="92"/>
      <c r="ALR574" s="312"/>
      <c r="ALS574" s="112"/>
      <c r="ALT574" s="313"/>
      <c r="ALU574" s="113"/>
      <c r="ALV574" s="113"/>
      <c r="ALW574" s="97"/>
      <c r="ALX574" s="98"/>
      <c r="ALY574" s="97"/>
      <c r="ALZ574" s="99"/>
      <c r="AMA574" s="100"/>
      <c r="AMB574" s="42"/>
      <c r="AMC574" s="43"/>
      <c r="AMD574" s="44"/>
      <c r="AME574" s="45"/>
      <c r="AMF574" s="46"/>
      <c r="AMG574" s="311"/>
      <c r="AMH574" s="160"/>
      <c r="AMI574" s="48"/>
      <c r="AMJ574" s="48"/>
      <c r="AMK574" s="101"/>
      <c r="AML574" s="91"/>
      <c r="AMM574" s="91"/>
      <c r="AMN574" s="103"/>
      <c r="AMP574" s="55"/>
      <c r="AMQ574" s="55"/>
      <c r="AMR574" s="56"/>
      <c r="AMS574" s="57"/>
      <c r="AMU574" s="59"/>
      <c r="AMV574" s="60"/>
      <c r="AMW574" s="61"/>
      <c r="AMX574" s="104"/>
      <c r="AMY574" s="27"/>
      <c r="AMZ574" s="26"/>
      <c r="ANA574" s="28"/>
      <c r="ANB574" s="230"/>
      <c r="ANC574" s="245"/>
      <c r="AND574" s="230"/>
      <c r="ANE574" s="92"/>
      <c r="ANF574" s="312"/>
      <c r="ANG574" s="112"/>
      <c r="ANH574" s="313"/>
      <c r="ANI574" s="113"/>
      <c r="ANJ574" s="113"/>
      <c r="ANK574" s="97"/>
      <c r="ANL574" s="98"/>
      <c r="ANM574" s="97"/>
      <c r="ANN574" s="99"/>
      <c r="ANO574" s="100"/>
      <c r="ANP574" s="42"/>
      <c r="ANQ574" s="43"/>
      <c r="ANR574" s="44"/>
      <c r="ANS574" s="45"/>
      <c r="ANT574" s="46"/>
      <c r="ANU574" s="311"/>
      <c r="ANV574" s="160"/>
      <c r="ANW574" s="48"/>
      <c r="ANX574" s="48"/>
      <c r="ANY574" s="101"/>
      <c r="ANZ574" s="91"/>
      <c r="AOA574" s="91"/>
      <c r="AOB574" s="103"/>
      <c r="AOD574" s="55"/>
      <c r="AOE574" s="55"/>
      <c r="AOF574" s="56"/>
      <c r="AOG574" s="57"/>
      <c r="AOI574" s="59"/>
      <c r="AOJ574" s="60"/>
      <c r="AOK574" s="61"/>
      <c r="AOL574" s="104"/>
      <c r="AOM574" s="27"/>
      <c r="AON574" s="26"/>
      <c r="AOO574" s="28"/>
      <c r="AOP574" s="230"/>
      <c r="AOQ574" s="245"/>
      <c r="AOR574" s="230"/>
      <c r="AOS574" s="92"/>
      <c r="AOT574" s="312"/>
      <c r="AOU574" s="112"/>
      <c r="AOV574" s="313"/>
      <c r="AOW574" s="113"/>
      <c r="AOX574" s="113"/>
      <c r="AOY574" s="97"/>
      <c r="AOZ574" s="98"/>
      <c r="APA574" s="97"/>
      <c r="APB574" s="99"/>
      <c r="APC574" s="100"/>
      <c r="APD574" s="42"/>
      <c r="APE574" s="43"/>
      <c r="APF574" s="44"/>
      <c r="APG574" s="45"/>
      <c r="APH574" s="46"/>
      <c r="API574" s="311"/>
      <c r="APJ574" s="160"/>
      <c r="APK574" s="48"/>
      <c r="APL574" s="48"/>
      <c r="APM574" s="101"/>
      <c r="APN574" s="91"/>
      <c r="APO574" s="91"/>
      <c r="APP574" s="103"/>
      <c r="APR574" s="55"/>
      <c r="APS574" s="55"/>
      <c r="APT574" s="56"/>
      <c r="APU574" s="57"/>
      <c r="APW574" s="59"/>
      <c r="APX574" s="60"/>
      <c r="APY574" s="61"/>
      <c r="APZ574" s="104"/>
      <c r="AQA574" s="27"/>
      <c r="AQB574" s="26"/>
      <c r="AQC574" s="28"/>
      <c r="AQD574" s="230"/>
      <c r="AQE574" s="245"/>
      <c r="AQF574" s="230"/>
      <c r="AQG574" s="92"/>
      <c r="AQH574" s="312"/>
      <c r="AQI574" s="112"/>
      <c r="AQJ574" s="313"/>
      <c r="AQK574" s="113"/>
      <c r="AQL574" s="113"/>
      <c r="AQM574" s="97"/>
      <c r="AQN574" s="98"/>
      <c r="AQO574" s="97"/>
      <c r="AQP574" s="99"/>
      <c r="AQQ574" s="100"/>
      <c r="AQR574" s="42"/>
      <c r="AQS574" s="43"/>
      <c r="AQT574" s="44"/>
      <c r="AQU574" s="45"/>
      <c r="AQV574" s="46"/>
      <c r="AQW574" s="311"/>
      <c r="AQX574" s="160"/>
      <c r="AQY574" s="48"/>
      <c r="AQZ574" s="48"/>
      <c r="ARA574" s="101"/>
      <c r="ARB574" s="91"/>
      <c r="ARC574" s="91"/>
      <c r="ARD574" s="103"/>
      <c r="ARF574" s="55"/>
      <c r="ARG574" s="55"/>
      <c r="ARH574" s="56"/>
      <c r="ARI574" s="57"/>
      <c r="ARK574" s="59"/>
      <c r="ARL574" s="60"/>
      <c r="ARM574" s="61"/>
      <c r="ARN574" s="104"/>
      <c r="ARO574" s="27"/>
      <c r="ARP574" s="26"/>
      <c r="ARQ574" s="28"/>
      <c r="ARR574" s="230"/>
      <c r="ARS574" s="245"/>
      <c r="ART574" s="230"/>
      <c r="ARU574" s="92"/>
      <c r="ARV574" s="312"/>
      <c r="ARW574" s="112"/>
      <c r="ARX574" s="313"/>
      <c r="ARY574" s="113"/>
      <c r="ARZ574" s="113"/>
      <c r="ASA574" s="97"/>
      <c r="ASB574" s="98"/>
      <c r="ASC574" s="97"/>
      <c r="ASD574" s="99"/>
      <c r="ASE574" s="100"/>
      <c r="ASF574" s="42"/>
      <c r="ASG574" s="43"/>
      <c r="ASH574" s="44"/>
      <c r="ASI574" s="45"/>
      <c r="ASJ574" s="46"/>
      <c r="ASK574" s="311"/>
      <c r="ASL574" s="160"/>
      <c r="ASM574" s="48"/>
      <c r="ASN574" s="48"/>
      <c r="ASO574" s="101"/>
      <c r="ASP574" s="91"/>
      <c r="ASQ574" s="91"/>
      <c r="ASR574" s="103"/>
      <c r="AST574" s="55"/>
      <c r="ASU574" s="55"/>
      <c r="ASV574" s="56"/>
      <c r="ASW574" s="57"/>
      <c r="ASY574" s="59"/>
      <c r="ASZ574" s="60"/>
      <c r="ATA574" s="61"/>
      <c r="ATB574" s="104"/>
      <c r="ATC574" s="27"/>
      <c r="ATD574" s="26"/>
      <c r="ATE574" s="28"/>
      <c r="ATF574" s="230"/>
      <c r="ATG574" s="245"/>
      <c r="ATH574" s="230"/>
      <c r="ATI574" s="92"/>
      <c r="ATJ574" s="312"/>
      <c r="ATK574" s="112"/>
      <c r="ATL574" s="313"/>
      <c r="ATM574" s="113"/>
      <c r="ATN574" s="113"/>
      <c r="ATO574" s="97"/>
      <c r="ATP574" s="98"/>
      <c r="ATQ574" s="97"/>
      <c r="ATR574" s="99"/>
      <c r="ATS574" s="100"/>
      <c r="ATT574" s="42"/>
      <c r="ATU574" s="43"/>
      <c r="ATV574" s="44"/>
      <c r="ATW574" s="45"/>
      <c r="ATX574" s="46"/>
      <c r="ATY574" s="311"/>
      <c r="ATZ574" s="160"/>
      <c r="AUA574" s="48"/>
      <c r="AUB574" s="48"/>
      <c r="AUC574" s="101"/>
      <c r="AUD574" s="91"/>
      <c r="AUE574" s="91"/>
      <c r="AUF574" s="103"/>
      <c r="AUH574" s="55"/>
      <c r="AUI574" s="55"/>
      <c r="AUJ574" s="56"/>
      <c r="AUK574" s="57"/>
      <c r="AUM574" s="59"/>
      <c r="AUN574" s="60"/>
      <c r="AUO574" s="61"/>
      <c r="AUP574" s="104"/>
      <c r="AUQ574" s="27"/>
      <c r="AUR574" s="26"/>
      <c r="AUS574" s="28"/>
      <c r="AUT574" s="230"/>
      <c r="AUU574" s="245"/>
      <c r="AUV574" s="230"/>
      <c r="AUW574" s="92"/>
      <c r="AUX574" s="312"/>
      <c r="AUY574" s="112"/>
      <c r="AUZ574" s="313"/>
      <c r="AVA574" s="113"/>
      <c r="AVB574" s="113"/>
      <c r="AVC574" s="97"/>
      <c r="AVD574" s="98"/>
      <c r="AVE574" s="97"/>
      <c r="AVF574" s="99"/>
      <c r="AVG574" s="100"/>
      <c r="AVH574" s="42"/>
      <c r="AVI574" s="43"/>
      <c r="AVJ574" s="44"/>
      <c r="AVK574" s="45"/>
      <c r="AVL574" s="46"/>
      <c r="AVM574" s="311"/>
      <c r="AVN574" s="160"/>
      <c r="AVO574" s="48"/>
      <c r="AVP574" s="48"/>
      <c r="AVQ574" s="101"/>
      <c r="AVR574" s="91"/>
      <c r="AVS574" s="91"/>
      <c r="AVT574" s="103"/>
      <c r="AVV574" s="55"/>
      <c r="AVW574" s="55"/>
      <c r="AVX574" s="56"/>
      <c r="AVY574" s="57"/>
      <c r="AWA574" s="59"/>
      <c r="AWB574" s="60"/>
      <c r="AWC574" s="61"/>
      <c r="AWD574" s="104"/>
      <c r="AWE574" s="27"/>
      <c r="AWF574" s="26"/>
      <c r="AWG574" s="28"/>
      <c r="AWH574" s="230"/>
      <c r="AWI574" s="245"/>
      <c r="AWJ574" s="230"/>
      <c r="AWK574" s="92"/>
      <c r="AWL574" s="312"/>
      <c r="AWM574" s="112"/>
      <c r="AWN574" s="313"/>
      <c r="AWO574" s="113"/>
      <c r="AWP574" s="113"/>
      <c r="AWQ574" s="97"/>
      <c r="AWR574" s="98"/>
      <c r="AWS574" s="97"/>
      <c r="AWT574" s="99"/>
      <c r="AWU574" s="100"/>
      <c r="AWV574" s="42"/>
      <c r="AWW574" s="43"/>
      <c r="AWX574" s="44"/>
      <c r="AWY574" s="45"/>
      <c r="AWZ574" s="46"/>
      <c r="AXA574" s="311"/>
      <c r="AXB574" s="160"/>
      <c r="AXC574" s="48"/>
      <c r="AXD574" s="48"/>
      <c r="AXE574" s="101"/>
      <c r="AXF574" s="91"/>
      <c r="AXG574" s="91"/>
      <c r="AXH574" s="103"/>
      <c r="AXJ574" s="55"/>
      <c r="AXK574" s="55"/>
      <c r="AXL574" s="56"/>
      <c r="AXM574" s="57"/>
      <c r="AXO574" s="59"/>
      <c r="AXP574" s="60"/>
      <c r="AXQ574" s="61"/>
      <c r="AXR574" s="104"/>
      <c r="AXS574" s="27"/>
      <c r="AXT574" s="26"/>
      <c r="AXU574" s="28"/>
      <c r="AXV574" s="230"/>
      <c r="AXW574" s="245"/>
      <c r="AXX574" s="230"/>
      <c r="AXY574" s="92"/>
      <c r="AXZ574" s="312"/>
      <c r="AYA574" s="112"/>
      <c r="AYB574" s="313"/>
      <c r="AYC574" s="113"/>
      <c r="AYD574" s="113"/>
      <c r="AYE574" s="97"/>
      <c r="AYF574" s="98"/>
      <c r="AYG574" s="97"/>
      <c r="AYH574" s="99"/>
      <c r="AYI574" s="100"/>
      <c r="AYJ574" s="42"/>
      <c r="AYK574" s="43"/>
      <c r="AYL574" s="44"/>
      <c r="AYM574" s="45"/>
      <c r="AYN574" s="46"/>
      <c r="AYO574" s="311"/>
      <c r="AYP574" s="160"/>
      <c r="AYQ574" s="48"/>
      <c r="AYR574" s="48"/>
      <c r="AYS574" s="101"/>
      <c r="AYT574" s="91"/>
      <c r="AYU574" s="91"/>
      <c r="AYV574" s="103"/>
      <c r="AYX574" s="55"/>
      <c r="AYY574" s="55"/>
      <c r="AYZ574" s="56"/>
      <c r="AZA574" s="57"/>
      <c r="AZC574" s="59"/>
      <c r="AZD574" s="60"/>
      <c r="AZE574" s="61"/>
      <c r="AZF574" s="104"/>
      <c r="AZG574" s="27"/>
      <c r="AZH574" s="26"/>
      <c r="AZI574" s="28"/>
      <c r="AZJ574" s="230"/>
      <c r="AZK574" s="245"/>
      <c r="AZL574" s="230"/>
      <c r="AZM574" s="92"/>
      <c r="AZN574" s="312"/>
      <c r="AZO574" s="112"/>
      <c r="AZP574" s="313"/>
      <c r="AZQ574" s="113"/>
      <c r="AZR574" s="113"/>
      <c r="AZS574" s="97"/>
      <c r="AZT574" s="98"/>
      <c r="AZU574" s="97"/>
      <c r="AZV574" s="99"/>
      <c r="AZW574" s="100"/>
      <c r="AZX574" s="42"/>
      <c r="AZY574" s="43"/>
      <c r="AZZ574" s="44"/>
      <c r="BAA574" s="45"/>
      <c r="BAB574" s="46"/>
      <c r="BAC574" s="311"/>
      <c r="BAD574" s="160"/>
      <c r="BAE574" s="48"/>
      <c r="BAF574" s="48"/>
      <c r="BAG574" s="101"/>
      <c r="BAH574" s="91"/>
      <c r="BAI574" s="91"/>
      <c r="BAJ574" s="103"/>
      <c r="BAL574" s="55"/>
      <c r="BAM574" s="55"/>
      <c r="BAN574" s="56"/>
      <c r="BAO574" s="57"/>
      <c r="BAQ574" s="59"/>
      <c r="BAR574" s="60"/>
      <c r="BAS574" s="61"/>
      <c r="BAT574" s="104"/>
      <c r="BAU574" s="27"/>
      <c r="BAV574" s="26"/>
      <c r="BAW574" s="28"/>
      <c r="BAX574" s="230"/>
      <c r="BAY574" s="245"/>
      <c r="BAZ574" s="230"/>
      <c r="BBA574" s="92"/>
      <c r="BBB574" s="312"/>
      <c r="BBC574" s="112"/>
      <c r="BBD574" s="313"/>
      <c r="BBE574" s="113"/>
      <c r="BBF574" s="113"/>
      <c r="BBG574" s="97"/>
      <c r="BBH574" s="98"/>
      <c r="BBI574" s="97"/>
      <c r="BBJ574" s="99"/>
      <c r="BBK574" s="100"/>
      <c r="BBL574" s="42"/>
      <c r="BBM574" s="43"/>
      <c r="BBN574" s="44"/>
      <c r="BBO574" s="45"/>
      <c r="BBP574" s="46"/>
      <c r="BBQ574" s="311"/>
      <c r="BBR574" s="160"/>
      <c r="BBS574" s="48"/>
      <c r="BBT574" s="48"/>
      <c r="BBU574" s="101"/>
      <c r="BBV574" s="91"/>
      <c r="BBW574" s="91"/>
      <c r="BBX574" s="103"/>
      <c r="BBZ574" s="55"/>
      <c r="BCA574" s="55"/>
      <c r="BCB574" s="56"/>
      <c r="BCC574" s="57"/>
      <c r="BCE574" s="59"/>
      <c r="BCF574" s="60"/>
      <c r="BCG574" s="61"/>
      <c r="BCH574" s="104"/>
      <c r="BCI574" s="27"/>
      <c r="BCJ574" s="26"/>
      <c r="BCK574" s="28"/>
      <c r="BCL574" s="230"/>
      <c r="BCM574" s="245"/>
      <c r="BCN574" s="230"/>
      <c r="BCO574" s="92"/>
      <c r="BCP574" s="312"/>
      <c r="BCQ574" s="112"/>
      <c r="BCR574" s="313"/>
      <c r="BCS574" s="113"/>
      <c r="BCT574" s="113"/>
      <c r="BCU574" s="97"/>
      <c r="BCV574" s="98"/>
      <c r="BCW574" s="97"/>
      <c r="BCX574" s="99"/>
      <c r="BCY574" s="100"/>
      <c r="BCZ574" s="42"/>
      <c r="BDA574" s="43"/>
      <c r="BDB574" s="44"/>
      <c r="BDC574" s="45"/>
      <c r="BDD574" s="46"/>
      <c r="BDE574" s="311"/>
      <c r="BDF574" s="160"/>
      <c r="BDG574" s="48"/>
      <c r="BDH574" s="48"/>
      <c r="BDI574" s="101"/>
      <c r="BDJ574" s="91"/>
      <c r="BDK574" s="91"/>
      <c r="BDL574" s="103"/>
      <c r="BDN574" s="55"/>
      <c r="BDO574" s="55"/>
      <c r="BDP574" s="56"/>
      <c r="BDQ574" s="57"/>
      <c r="BDS574" s="59"/>
      <c r="BDT574" s="60"/>
      <c r="BDU574" s="61"/>
      <c r="BDV574" s="104"/>
      <c r="BDW574" s="27"/>
      <c r="BDX574" s="26"/>
      <c r="BDY574" s="28"/>
      <c r="BDZ574" s="230"/>
      <c r="BEA574" s="245"/>
      <c r="BEB574" s="230"/>
      <c r="BEC574" s="92"/>
      <c r="BED574" s="312"/>
      <c r="BEE574" s="112"/>
      <c r="BEF574" s="313"/>
      <c r="BEG574" s="113"/>
      <c r="BEH574" s="113"/>
      <c r="BEI574" s="97"/>
      <c r="BEJ574" s="98"/>
      <c r="BEK574" s="97"/>
      <c r="BEL574" s="99"/>
      <c r="BEM574" s="100"/>
      <c r="BEN574" s="42"/>
      <c r="BEO574" s="43"/>
      <c r="BEP574" s="44"/>
      <c r="BEQ574" s="45"/>
      <c r="BER574" s="46"/>
      <c r="BES574" s="311"/>
      <c r="BET574" s="160"/>
      <c r="BEU574" s="48"/>
      <c r="BEV574" s="48"/>
      <c r="BEW574" s="101"/>
      <c r="BEX574" s="91"/>
      <c r="BEY574" s="91"/>
      <c r="BEZ574" s="103"/>
      <c r="BFB574" s="55"/>
      <c r="BFC574" s="55"/>
      <c r="BFD574" s="56"/>
      <c r="BFE574" s="57"/>
      <c r="BFG574" s="59"/>
      <c r="BFH574" s="60"/>
      <c r="BFI574" s="61"/>
      <c r="BFJ574" s="104"/>
      <c r="BFK574" s="27"/>
      <c r="BFL574" s="26"/>
      <c r="BFM574" s="28"/>
      <c r="BFN574" s="230"/>
      <c r="BFO574" s="245"/>
      <c r="BFP574" s="230"/>
      <c r="BFQ574" s="92"/>
      <c r="BFR574" s="312"/>
      <c r="BFS574" s="112"/>
      <c r="BFT574" s="313"/>
      <c r="BFU574" s="113"/>
      <c r="BFV574" s="113"/>
      <c r="BFW574" s="97"/>
      <c r="BFX574" s="98"/>
      <c r="BFY574" s="97"/>
      <c r="BFZ574" s="99"/>
      <c r="BGA574" s="100"/>
      <c r="BGB574" s="42"/>
      <c r="BGC574" s="43"/>
      <c r="BGD574" s="44"/>
      <c r="BGE574" s="45"/>
      <c r="BGF574" s="46"/>
      <c r="BGG574" s="311"/>
      <c r="BGH574" s="160"/>
      <c r="BGI574" s="48"/>
      <c r="BGJ574" s="48"/>
      <c r="BGK574" s="101"/>
      <c r="BGL574" s="91"/>
      <c r="BGM574" s="91"/>
      <c r="BGN574" s="103"/>
      <c r="BGP574" s="55"/>
      <c r="BGQ574" s="55"/>
      <c r="BGR574" s="56"/>
      <c r="BGS574" s="57"/>
      <c r="BGU574" s="59"/>
      <c r="BGV574" s="60"/>
      <c r="BGW574" s="61"/>
      <c r="BGX574" s="104"/>
      <c r="BGY574" s="27"/>
      <c r="BGZ574" s="26"/>
      <c r="BHA574" s="28"/>
      <c r="BHB574" s="230"/>
      <c r="BHC574" s="245"/>
      <c r="BHD574" s="230"/>
      <c r="BHE574" s="92"/>
      <c r="BHF574" s="312"/>
      <c r="BHG574" s="112"/>
      <c r="BHH574" s="313"/>
      <c r="BHI574" s="113"/>
      <c r="BHJ574" s="113"/>
      <c r="BHK574" s="97"/>
      <c r="BHL574" s="98"/>
      <c r="BHM574" s="97"/>
      <c r="BHN574" s="99"/>
      <c r="BHO574" s="100"/>
      <c r="BHP574" s="42"/>
      <c r="BHQ574" s="43"/>
      <c r="BHR574" s="44"/>
      <c r="BHS574" s="45"/>
      <c r="BHT574" s="46"/>
      <c r="BHU574" s="311"/>
      <c r="BHV574" s="160"/>
      <c r="BHW574" s="48"/>
      <c r="BHX574" s="48"/>
      <c r="BHY574" s="101"/>
      <c r="BHZ574" s="91"/>
      <c r="BIA574" s="91"/>
      <c r="BIB574" s="103"/>
      <c r="BID574" s="55"/>
      <c r="BIE574" s="55"/>
      <c r="BIF574" s="56"/>
      <c r="BIG574" s="57"/>
      <c r="BII574" s="59"/>
      <c r="BIJ574" s="60"/>
      <c r="BIK574" s="61"/>
      <c r="BIL574" s="104"/>
      <c r="BIM574" s="27"/>
      <c r="BIN574" s="26"/>
      <c r="BIO574" s="28"/>
      <c r="BIP574" s="230"/>
      <c r="BIQ574" s="245"/>
      <c r="BIR574" s="230"/>
      <c r="BIS574" s="92"/>
      <c r="BIT574" s="312"/>
      <c r="BIU574" s="112"/>
      <c r="BIV574" s="313"/>
      <c r="BIW574" s="113"/>
      <c r="BIX574" s="113"/>
      <c r="BIY574" s="97"/>
      <c r="BIZ574" s="98"/>
      <c r="BJA574" s="97"/>
      <c r="BJB574" s="99"/>
      <c r="BJC574" s="100"/>
      <c r="BJD574" s="42"/>
      <c r="BJE574" s="43"/>
      <c r="BJF574" s="44"/>
      <c r="BJG574" s="45"/>
      <c r="BJH574" s="46"/>
      <c r="BJI574" s="311"/>
      <c r="BJJ574" s="160"/>
      <c r="BJK574" s="48"/>
      <c r="BJL574" s="48"/>
      <c r="BJM574" s="101"/>
      <c r="BJN574" s="91"/>
      <c r="BJO574" s="91"/>
      <c r="BJP574" s="103"/>
      <c r="BJR574" s="55"/>
      <c r="BJS574" s="55"/>
      <c r="BJT574" s="56"/>
      <c r="BJU574" s="57"/>
      <c r="BJW574" s="59"/>
      <c r="BJX574" s="60"/>
      <c r="BJY574" s="61"/>
      <c r="BJZ574" s="104"/>
      <c r="BKA574" s="27"/>
      <c r="BKB574" s="26"/>
      <c r="BKC574" s="28"/>
      <c r="BKD574" s="230"/>
      <c r="BKE574" s="245"/>
      <c r="BKF574" s="230"/>
      <c r="BKG574" s="92"/>
      <c r="BKH574" s="312"/>
      <c r="BKI574" s="112"/>
      <c r="BKJ574" s="313"/>
      <c r="BKK574" s="113"/>
      <c r="BKL574" s="113"/>
      <c r="BKM574" s="97"/>
      <c r="BKN574" s="98"/>
      <c r="BKO574" s="97"/>
      <c r="BKP574" s="99"/>
      <c r="BKQ574" s="100"/>
      <c r="BKR574" s="42"/>
      <c r="BKS574" s="43"/>
      <c r="BKT574" s="44"/>
      <c r="BKU574" s="45"/>
      <c r="BKV574" s="46"/>
      <c r="BKW574" s="311"/>
      <c r="BKX574" s="160"/>
      <c r="BKY574" s="48"/>
      <c r="BKZ574" s="48"/>
      <c r="BLA574" s="101"/>
      <c r="BLB574" s="91"/>
      <c r="BLC574" s="91"/>
      <c r="BLD574" s="103"/>
      <c r="BLF574" s="55"/>
      <c r="BLG574" s="55"/>
      <c r="BLH574" s="56"/>
      <c r="BLI574" s="57"/>
      <c r="BLK574" s="59"/>
      <c r="BLL574" s="60"/>
      <c r="BLM574" s="61"/>
      <c r="BLN574" s="104"/>
      <c r="BLO574" s="27"/>
      <c r="BLP574" s="26"/>
      <c r="BLQ574" s="28"/>
      <c r="BLR574" s="230"/>
      <c r="BLS574" s="245"/>
      <c r="BLT574" s="230"/>
      <c r="BLU574" s="92"/>
      <c r="BLV574" s="312"/>
      <c r="BLW574" s="112"/>
      <c r="BLX574" s="313"/>
      <c r="BLY574" s="113"/>
      <c r="BLZ574" s="113"/>
      <c r="BMA574" s="97"/>
      <c r="BMB574" s="98"/>
      <c r="BMC574" s="97"/>
      <c r="BMD574" s="99"/>
      <c r="BME574" s="100"/>
      <c r="BMF574" s="42"/>
      <c r="BMG574" s="43"/>
      <c r="BMH574" s="44"/>
      <c r="BMI574" s="45"/>
      <c r="BMJ574" s="46"/>
      <c r="BMK574" s="311"/>
      <c r="BML574" s="160"/>
      <c r="BMM574" s="48"/>
      <c r="BMN574" s="48"/>
      <c r="BMO574" s="101"/>
      <c r="BMP574" s="91"/>
      <c r="BMQ574" s="91"/>
      <c r="BMR574" s="103"/>
      <c r="BMT574" s="55"/>
      <c r="BMU574" s="55"/>
      <c r="BMV574" s="56"/>
      <c r="BMW574" s="57"/>
      <c r="BMY574" s="59"/>
      <c r="BMZ574" s="60"/>
      <c r="BNA574" s="61"/>
      <c r="BNB574" s="104"/>
      <c r="BNC574" s="27"/>
      <c r="BND574" s="26"/>
      <c r="BNE574" s="28"/>
      <c r="BNF574" s="230"/>
      <c r="BNG574" s="245"/>
      <c r="BNH574" s="230"/>
      <c r="BNI574" s="92"/>
      <c r="BNJ574" s="312"/>
      <c r="BNK574" s="112"/>
      <c r="BNL574" s="313"/>
      <c r="BNM574" s="113"/>
      <c r="BNN574" s="113"/>
      <c r="BNO574" s="97"/>
      <c r="BNP574" s="98"/>
      <c r="BNQ574" s="97"/>
      <c r="BNR574" s="99"/>
      <c r="BNS574" s="100"/>
      <c r="BNT574" s="42"/>
      <c r="BNU574" s="43"/>
      <c r="BNV574" s="44"/>
      <c r="BNW574" s="45"/>
      <c r="BNX574" s="46"/>
      <c r="BNY574" s="311"/>
      <c r="BNZ574" s="160"/>
      <c r="BOA574" s="48"/>
      <c r="BOB574" s="48"/>
      <c r="BOC574" s="101"/>
      <c r="BOD574" s="91"/>
      <c r="BOE574" s="91"/>
      <c r="BOF574" s="103"/>
      <c r="BOH574" s="55"/>
      <c r="BOI574" s="55"/>
      <c r="BOJ574" s="56"/>
      <c r="BOK574" s="57"/>
      <c r="BOM574" s="59"/>
      <c r="BON574" s="60"/>
      <c r="BOO574" s="61"/>
      <c r="BOP574" s="104"/>
      <c r="BOQ574" s="27"/>
      <c r="BOR574" s="26"/>
      <c r="BOS574" s="28"/>
      <c r="BOT574" s="230"/>
      <c r="BOU574" s="245"/>
      <c r="BOV574" s="230"/>
      <c r="BOW574" s="92"/>
      <c r="BOX574" s="312"/>
      <c r="BOY574" s="112"/>
      <c r="BOZ574" s="313"/>
      <c r="BPA574" s="113"/>
      <c r="BPB574" s="113"/>
      <c r="BPC574" s="97"/>
      <c r="BPD574" s="98"/>
      <c r="BPE574" s="97"/>
      <c r="BPF574" s="99"/>
      <c r="BPG574" s="100"/>
      <c r="BPH574" s="42"/>
      <c r="BPI574" s="43"/>
      <c r="BPJ574" s="44"/>
      <c r="BPK574" s="45"/>
      <c r="BPL574" s="46"/>
      <c r="BPM574" s="311"/>
      <c r="BPN574" s="160"/>
      <c r="BPO574" s="48"/>
      <c r="BPP574" s="48"/>
      <c r="BPQ574" s="101"/>
      <c r="BPR574" s="91"/>
      <c r="BPS574" s="91"/>
      <c r="BPT574" s="103"/>
      <c r="BPV574" s="55"/>
      <c r="BPW574" s="55"/>
      <c r="BPX574" s="56"/>
      <c r="BPY574" s="57"/>
      <c r="BQA574" s="59"/>
      <c r="BQB574" s="60"/>
      <c r="BQC574" s="61"/>
      <c r="BQD574" s="104"/>
      <c r="BQE574" s="27"/>
      <c r="BQF574" s="26"/>
      <c r="BQG574" s="28"/>
      <c r="BQH574" s="230"/>
      <c r="BQI574" s="245"/>
      <c r="BQJ574" s="230"/>
      <c r="BQK574" s="92"/>
      <c r="BQL574" s="312"/>
      <c r="BQM574" s="112"/>
      <c r="BQN574" s="313"/>
      <c r="BQO574" s="113"/>
      <c r="BQP574" s="113"/>
      <c r="BQQ574" s="97"/>
      <c r="BQR574" s="98"/>
      <c r="BQS574" s="97"/>
      <c r="BQT574" s="99"/>
      <c r="BQU574" s="100"/>
      <c r="BQV574" s="42"/>
      <c r="BQW574" s="43"/>
      <c r="BQX574" s="44"/>
      <c r="BQY574" s="45"/>
      <c r="BQZ574" s="46"/>
      <c r="BRA574" s="311"/>
      <c r="BRB574" s="160"/>
      <c r="BRC574" s="48"/>
      <c r="BRD574" s="48"/>
      <c r="BRE574" s="101"/>
      <c r="BRF574" s="91"/>
      <c r="BRG574" s="91"/>
      <c r="BRH574" s="103"/>
      <c r="BRJ574" s="55"/>
      <c r="BRK574" s="55"/>
      <c r="BRL574" s="56"/>
      <c r="BRM574" s="57"/>
      <c r="BRO574" s="59"/>
      <c r="BRP574" s="60"/>
      <c r="BRQ574" s="61"/>
      <c r="BRR574" s="104"/>
      <c r="BRS574" s="27"/>
      <c r="BRT574" s="26"/>
      <c r="BRU574" s="28"/>
      <c r="BRV574" s="230"/>
      <c r="BRW574" s="245"/>
      <c r="BRX574" s="230"/>
      <c r="BRY574" s="92"/>
      <c r="BRZ574" s="312"/>
      <c r="BSA574" s="112"/>
      <c r="BSB574" s="313"/>
      <c r="BSC574" s="113"/>
      <c r="BSD574" s="113"/>
      <c r="BSE574" s="97"/>
      <c r="BSF574" s="98"/>
      <c r="BSG574" s="97"/>
      <c r="BSH574" s="99"/>
      <c r="BSI574" s="100"/>
      <c r="BSJ574" s="42"/>
      <c r="BSK574" s="43"/>
      <c r="BSL574" s="44"/>
      <c r="BSM574" s="45"/>
      <c r="BSN574" s="46"/>
      <c r="BSO574" s="311"/>
      <c r="BSP574" s="160"/>
      <c r="BSQ574" s="48"/>
      <c r="BSR574" s="48"/>
      <c r="BSS574" s="101"/>
      <c r="BST574" s="91"/>
      <c r="BSU574" s="91"/>
      <c r="BSV574" s="103"/>
      <c r="BSX574" s="55"/>
      <c r="BSY574" s="55"/>
      <c r="BSZ574" s="56"/>
      <c r="BTA574" s="57"/>
      <c r="BTC574" s="59"/>
      <c r="BTD574" s="60"/>
      <c r="BTE574" s="61"/>
      <c r="BTF574" s="104"/>
      <c r="BTG574" s="27"/>
      <c r="BTH574" s="26"/>
      <c r="BTI574" s="28"/>
      <c r="BTJ574" s="230"/>
      <c r="BTK574" s="245"/>
      <c r="BTL574" s="230"/>
      <c r="BTM574" s="92"/>
      <c r="BTN574" s="312"/>
      <c r="BTO574" s="112"/>
      <c r="BTP574" s="313"/>
      <c r="BTQ574" s="113"/>
      <c r="BTR574" s="113"/>
      <c r="BTS574" s="97"/>
      <c r="BTT574" s="98"/>
      <c r="BTU574" s="97"/>
      <c r="BTV574" s="99"/>
      <c r="BTW574" s="100"/>
      <c r="BTX574" s="42"/>
      <c r="BTY574" s="43"/>
      <c r="BTZ574" s="44"/>
      <c r="BUA574" s="45"/>
      <c r="BUB574" s="46"/>
      <c r="BUC574" s="311"/>
      <c r="BUD574" s="160"/>
      <c r="BUE574" s="48"/>
      <c r="BUF574" s="48"/>
      <c r="BUG574" s="101"/>
      <c r="BUH574" s="91"/>
      <c r="BUI574" s="91"/>
      <c r="BUJ574" s="103"/>
      <c r="BUL574" s="55"/>
      <c r="BUM574" s="55"/>
      <c r="BUN574" s="56"/>
      <c r="BUO574" s="57"/>
      <c r="BUQ574" s="59"/>
      <c r="BUR574" s="60"/>
      <c r="BUS574" s="61"/>
      <c r="BUT574" s="104"/>
      <c r="BUU574" s="27"/>
      <c r="BUV574" s="26"/>
      <c r="BUW574" s="28"/>
      <c r="BUX574" s="230"/>
      <c r="BUY574" s="245"/>
      <c r="BUZ574" s="230"/>
      <c r="BVA574" s="92"/>
      <c r="BVB574" s="312"/>
      <c r="BVC574" s="112"/>
      <c r="BVD574" s="313"/>
      <c r="BVE574" s="113"/>
      <c r="BVF574" s="113"/>
      <c r="BVG574" s="97"/>
      <c r="BVH574" s="98"/>
      <c r="BVI574" s="97"/>
      <c r="BVJ574" s="99"/>
      <c r="BVK574" s="100"/>
      <c r="BVL574" s="42"/>
      <c r="BVM574" s="43"/>
      <c r="BVN574" s="44"/>
      <c r="BVO574" s="45"/>
      <c r="BVP574" s="46"/>
      <c r="BVQ574" s="311"/>
      <c r="BVR574" s="160"/>
      <c r="BVS574" s="48"/>
      <c r="BVT574" s="48"/>
      <c r="BVU574" s="101"/>
      <c r="BVV574" s="91"/>
      <c r="BVW574" s="91"/>
      <c r="BVX574" s="103"/>
      <c r="BVZ574" s="55"/>
      <c r="BWA574" s="55"/>
      <c r="BWB574" s="56"/>
      <c r="BWC574" s="57"/>
      <c r="BWE574" s="59"/>
      <c r="BWF574" s="60"/>
      <c r="BWG574" s="61"/>
      <c r="BWH574" s="104"/>
      <c r="BWI574" s="27"/>
      <c r="BWJ574" s="26"/>
      <c r="BWK574" s="28"/>
      <c r="BWL574" s="230"/>
      <c r="BWM574" s="245"/>
      <c r="BWN574" s="230"/>
      <c r="BWO574" s="92"/>
      <c r="BWP574" s="312"/>
      <c r="BWQ574" s="112"/>
      <c r="BWR574" s="313"/>
      <c r="BWS574" s="113"/>
      <c r="BWT574" s="113"/>
      <c r="BWU574" s="97"/>
      <c r="BWV574" s="98"/>
      <c r="BWW574" s="97"/>
      <c r="BWX574" s="99"/>
      <c r="BWY574" s="100"/>
      <c r="BWZ574" s="42"/>
      <c r="BXA574" s="43"/>
      <c r="BXB574" s="44"/>
      <c r="BXC574" s="45"/>
      <c r="BXD574" s="46"/>
      <c r="BXE574" s="311"/>
      <c r="BXF574" s="160"/>
      <c r="BXG574" s="48"/>
      <c r="BXH574" s="48"/>
      <c r="BXI574" s="101"/>
      <c r="BXJ574" s="91"/>
      <c r="BXK574" s="91"/>
      <c r="BXL574" s="103"/>
      <c r="BXN574" s="55"/>
      <c r="BXO574" s="55"/>
      <c r="BXP574" s="56"/>
      <c r="BXQ574" s="57"/>
      <c r="BXS574" s="59"/>
      <c r="BXT574" s="60"/>
      <c r="BXU574" s="61"/>
      <c r="BXV574" s="104"/>
      <c r="BXW574" s="27"/>
      <c r="BXX574" s="26"/>
      <c r="BXY574" s="28"/>
      <c r="BXZ574" s="230"/>
      <c r="BYA574" s="245"/>
      <c r="BYB574" s="230"/>
      <c r="BYC574" s="92"/>
      <c r="BYD574" s="312"/>
      <c r="BYE574" s="112"/>
      <c r="BYF574" s="313"/>
      <c r="BYG574" s="113"/>
      <c r="BYH574" s="113"/>
      <c r="BYI574" s="97"/>
      <c r="BYJ574" s="98"/>
      <c r="BYK574" s="97"/>
      <c r="BYL574" s="99"/>
      <c r="BYM574" s="100"/>
      <c r="BYN574" s="42"/>
      <c r="BYO574" s="43"/>
      <c r="BYP574" s="44"/>
      <c r="BYQ574" s="45"/>
      <c r="BYR574" s="46"/>
      <c r="BYS574" s="311"/>
      <c r="BYT574" s="160"/>
      <c r="BYU574" s="48"/>
      <c r="BYV574" s="48"/>
      <c r="BYW574" s="101"/>
      <c r="BYX574" s="91"/>
      <c r="BYY574" s="91"/>
      <c r="BYZ574" s="103"/>
      <c r="BZB574" s="55"/>
      <c r="BZC574" s="55"/>
      <c r="BZD574" s="56"/>
      <c r="BZE574" s="57"/>
      <c r="BZG574" s="59"/>
      <c r="BZH574" s="60"/>
      <c r="BZI574" s="61"/>
      <c r="BZJ574" s="104"/>
      <c r="BZK574" s="27"/>
      <c r="BZL574" s="26"/>
      <c r="BZM574" s="28"/>
      <c r="BZN574" s="230"/>
      <c r="BZO574" s="245"/>
      <c r="BZP574" s="230"/>
      <c r="BZQ574" s="92"/>
      <c r="BZR574" s="312"/>
      <c r="BZS574" s="112"/>
      <c r="BZT574" s="313"/>
      <c r="BZU574" s="113"/>
      <c r="BZV574" s="113"/>
      <c r="BZW574" s="97"/>
      <c r="BZX574" s="98"/>
      <c r="BZY574" s="97"/>
      <c r="BZZ574" s="99"/>
      <c r="CAA574" s="100"/>
      <c r="CAB574" s="42"/>
      <c r="CAC574" s="43"/>
      <c r="CAD574" s="44"/>
      <c r="CAE574" s="45"/>
      <c r="CAF574" s="46"/>
      <c r="CAG574" s="311"/>
      <c r="CAH574" s="160"/>
      <c r="CAI574" s="48"/>
      <c r="CAJ574" s="48"/>
      <c r="CAK574" s="101"/>
      <c r="CAL574" s="91"/>
      <c r="CAM574" s="91"/>
      <c r="CAN574" s="103"/>
      <c r="CAP574" s="55"/>
      <c r="CAQ574" s="55"/>
      <c r="CAR574" s="56"/>
      <c r="CAS574" s="57"/>
      <c r="CAU574" s="59"/>
      <c r="CAV574" s="60"/>
      <c r="CAW574" s="61"/>
      <c r="CAX574" s="104"/>
      <c r="CAY574" s="27"/>
      <c r="CAZ574" s="26"/>
      <c r="CBA574" s="28"/>
      <c r="CBB574" s="230"/>
      <c r="CBC574" s="245"/>
      <c r="CBD574" s="230"/>
      <c r="CBE574" s="92"/>
      <c r="CBF574" s="312"/>
      <c r="CBG574" s="112"/>
      <c r="CBH574" s="313"/>
      <c r="CBI574" s="113"/>
      <c r="CBJ574" s="113"/>
      <c r="CBK574" s="97"/>
      <c r="CBL574" s="98"/>
      <c r="CBM574" s="97"/>
      <c r="CBN574" s="99"/>
      <c r="CBO574" s="100"/>
      <c r="CBP574" s="42"/>
      <c r="CBQ574" s="43"/>
      <c r="CBR574" s="44"/>
      <c r="CBS574" s="45"/>
      <c r="CBT574" s="46"/>
      <c r="CBU574" s="311"/>
      <c r="CBV574" s="160"/>
      <c r="CBW574" s="48"/>
      <c r="CBX574" s="48"/>
      <c r="CBY574" s="101"/>
      <c r="CBZ574" s="91"/>
      <c r="CCA574" s="91"/>
      <c r="CCB574" s="103"/>
      <c r="CCD574" s="55"/>
      <c r="CCE574" s="55"/>
      <c r="CCF574" s="56"/>
      <c r="CCG574" s="57"/>
      <c r="CCI574" s="59"/>
      <c r="CCJ574" s="60"/>
      <c r="CCK574" s="61"/>
      <c r="CCL574" s="104"/>
      <c r="CCM574" s="27"/>
      <c r="CCN574" s="26"/>
      <c r="CCO574" s="28"/>
      <c r="CCP574" s="230"/>
      <c r="CCQ574" s="245"/>
      <c r="CCR574" s="230"/>
      <c r="CCS574" s="92"/>
      <c r="CCT574" s="312"/>
      <c r="CCU574" s="112"/>
      <c r="CCV574" s="313"/>
      <c r="CCW574" s="113"/>
      <c r="CCX574" s="113"/>
      <c r="CCY574" s="97"/>
      <c r="CCZ574" s="98"/>
      <c r="CDA574" s="97"/>
      <c r="CDB574" s="99"/>
      <c r="CDC574" s="100"/>
      <c r="CDD574" s="42"/>
      <c r="CDE574" s="43"/>
      <c r="CDF574" s="44"/>
      <c r="CDG574" s="45"/>
      <c r="CDH574" s="46"/>
      <c r="CDI574" s="311"/>
      <c r="CDJ574" s="160"/>
      <c r="CDK574" s="48"/>
      <c r="CDL574" s="48"/>
      <c r="CDM574" s="101"/>
      <c r="CDN574" s="91"/>
      <c r="CDO574" s="91"/>
      <c r="CDP574" s="103"/>
      <c r="CDR574" s="55"/>
      <c r="CDS574" s="55"/>
      <c r="CDT574" s="56"/>
      <c r="CDU574" s="57"/>
      <c r="CDW574" s="59"/>
      <c r="CDX574" s="60"/>
      <c r="CDY574" s="61"/>
      <c r="CDZ574" s="104"/>
      <c r="CEA574" s="27"/>
      <c r="CEB574" s="26"/>
      <c r="CEC574" s="28"/>
      <c r="CED574" s="230"/>
      <c r="CEE574" s="245"/>
      <c r="CEF574" s="230"/>
      <c r="CEG574" s="92"/>
      <c r="CEH574" s="312"/>
      <c r="CEI574" s="112"/>
      <c r="CEJ574" s="313"/>
      <c r="CEK574" s="113"/>
      <c r="CEL574" s="113"/>
      <c r="CEM574" s="97"/>
      <c r="CEN574" s="98"/>
      <c r="CEO574" s="97"/>
      <c r="CEP574" s="99"/>
      <c r="CEQ574" s="100"/>
      <c r="CER574" s="42"/>
      <c r="CES574" s="43"/>
      <c r="CET574" s="44"/>
      <c r="CEU574" s="45"/>
      <c r="CEV574" s="46"/>
      <c r="CEW574" s="311"/>
      <c r="CEX574" s="160"/>
      <c r="CEY574" s="48"/>
      <c r="CEZ574" s="48"/>
      <c r="CFA574" s="101"/>
      <c r="CFB574" s="91"/>
      <c r="CFC574" s="91"/>
      <c r="CFD574" s="103"/>
      <c r="CFF574" s="55"/>
      <c r="CFG574" s="55"/>
      <c r="CFH574" s="56"/>
      <c r="CFI574" s="57"/>
      <c r="CFK574" s="59"/>
      <c r="CFL574" s="60"/>
      <c r="CFM574" s="61"/>
      <c r="CFN574" s="104"/>
      <c r="CFO574" s="27"/>
      <c r="CFP574" s="26"/>
      <c r="CFQ574" s="28"/>
      <c r="CFR574" s="230"/>
      <c r="CFS574" s="245"/>
      <c r="CFT574" s="230"/>
      <c r="CFU574" s="92"/>
      <c r="CFV574" s="312"/>
      <c r="CFW574" s="112"/>
      <c r="CFX574" s="313"/>
      <c r="CFY574" s="113"/>
      <c r="CFZ574" s="113"/>
      <c r="CGA574" s="97"/>
      <c r="CGB574" s="98"/>
      <c r="CGC574" s="97"/>
      <c r="CGD574" s="99"/>
      <c r="CGE574" s="100"/>
      <c r="CGF574" s="42"/>
      <c r="CGG574" s="43"/>
      <c r="CGH574" s="44"/>
      <c r="CGI574" s="45"/>
      <c r="CGJ574" s="46"/>
      <c r="CGK574" s="311"/>
      <c r="CGL574" s="160"/>
      <c r="CGM574" s="48"/>
      <c r="CGN574" s="48"/>
      <c r="CGO574" s="101"/>
      <c r="CGP574" s="91"/>
      <c r="CGQ574" s="91"/>
      <c r="CGR574" s="103"/>
      <c r="CGT574" s="55"/>
      <c r="CGU574" s="55"/>
      <c r="CGV574" s="56"/>
      <c r="CGW574" s="57"/>
      <c r="CGY574" s="59"/>
      <c r="CGZ574" s="60"/>
      <c r="CHA574" s="61"/>
      <c r="CHB574" s="104"/>
      <c r="CHC574" s="27"/>
      <c r="CHD574" s="26"/>
      <c r="CHE574" s="28"/>
      <c r="CHF574" s="230"/>
      <c r="CHG574" s="245"/>
      <c r="CHH574" s="230"/>
      <c r="CHI574" s="92"/>
      <c r="CHJ574" s="312"/>
      <c r="CHK574" s="112"/>
      <c r="CHL574" s="313"/>
      <c r="CHM574" s="113"/>
      <c r="CHN574" s="113"/>
      <c r="CHO574" s="97"/>
      <c r="CHP574" s="98"/>
      <c r="CHQ574" s="97"/>
      <c r="CHR574" s="99"/>
      <c r="CHS574" s="100"/>
      <c r="CHT574" s="42"/>
      <c r="CHU574" s="43"/>
      <c r="CHV574" s="44"/>
      <c r="CHW574" s="45"/>
      <c r="CHX574" s="46"/>
      <c r="CHY574" s="311"/>
      <c r="CHZ574" s="160"/>
      <c r="CIA574" s="48"/>
      <c r="CIB574" s="48"/>
      <c r="CIC574" s="101"/>
      <c r="CID574" s="91"/>
      <c r="CIE574" s="91"/>
      <c r="CIF574" s="103"/>
      <c r="CIH574" s="55"/>
      <c r="CII574" s="55"/>
      <c r="CIJ574" s="56"/>
      <c r="CIK574" s="57"/>
      <c r="CIM574" s="59"/>
      <c r="CIN574" s="60"/>
      <c r="CIO574" s="61"/>
      <c r="CIP574" s="104"/>
      <c r="CIQ574" s="27"/>
      <c r="CIR574" s="26"/>
      <c r="CIS574" s="28"/>
      <c r="CIT574" s="230"/>
      <c r="CIU574" s="245"/>
      <c r="CIV574" s="230"/>
      <c r="CIW574" s="92"/>
      <c r="CIX574" s="312"/>
      <c r="CIY574" s="112"/>
      <c r="CIZ574" s="313"/>
      <c r="CJA574" s="113"/>
      <c r="CJB574" s="113"/>
      <c r="CJC574" s="97"/>
      <c r="CJD574" s="98"/>
      <c r="CJE574" s="97"/>
      <c r="CJF574" s="99"/>
      <c r="CJG574" s="100"/>
      <c r="CJH574" s="42"/>
      <c r="CJI574" s="43"/>
      <c r="CJJ574" s="44"/>
      <c r="CJK574" s="45"/>
      <c r="CJL574" s="46"/>
      <c r="CJM574" s="311"/>
      <c r="CJN574" s="160"/>
      <c r="CJO574" s="48"/>
      <c r="CJP574" s="48"/>
      <c r="CJQ574" s="101"/>
      <c r="CJR574" s="91"/>
      <c r="CJS574" s="91"/>
      <c r="CJT574" s="103"/>
      <c r="CJV574" s="55"/>
      <c r="CJW574" s="55"/>
      <c r="CJX574" s="56"/>
      <c r="CJY574" s="57"/>
      <c r="CKA574" s="59"/>
      <c r="CKB574" s="60"/>
      <c r="CKC574" s="61"/>
      <c r="CKD574" s="104"/>
      <c r="CKE574" s="27"/>
      <c r="CKF574" s="26"/>
      <c r="CKG574" s="28"/>
      <c r="CKH574" s="230"/>
      <c r="CKI574" s="245"/>
      <c r="CKJ574" s="230"/>
      <c r="CKK574" s="92"/>
      <c r="CKL574" s="312"/>
      <c r="CKM574" s="112"/>
      <c r="CKN574" s="313"/>
      <c r="CKO574" s="113"/>
      <c r="CKP574" s="113"/>
      <c r="CKQ574" s="97"/>
      <c r="CKR574" s="98"/>
      <c r="CKS574" s="97"/>
      <c r="CKT574" s="99"/>
      <c r="CKU574" s="100"/>
      <c r="CKV574" s="42"/>
      <c r="CKW574" s="43"/>
      <c r="CKX574" s="44"/>
      <c r="CKY574" s="45"/>
      <c r="CKZ574" s="46"/>
      <c r="CLA574" s="311"/>
      <c r="CLB574" s="160"/>
      <c r="CLC574" s="48"/>
      <c r="CLD574" s="48"/>
      <c r="CLE574" s="101"/>
      <c r="CLF574" s="91"/>
      <c r="CLG574" s="91"/>
      <c r="CLH574" s="103"/>
      <c r="CLJ574" s="55"/>
      <c r="CLK574" s="55"/>
      <c r="CLL574" s="56"/>
      <c r="CLM574" s="57"/>
      <c r="CLO574" s="59"/>
      <c r="CLP574" s="60"/>
      <c r="CLQ574" s="61"/>
      <c r="CLR574" s="104"/>
      <c r="CLS574" s="27"/>
      <c r="CLT574" s="26"/>
      <c r="CLU574" s="28"/>
      <c r="CLV574" s="230"/>
      <c r="CLW574" s="245"/>
      <c r="CLX574" s="230"/>
      <c r="CLY574" s="92"/>
      <c r="CLZ574" s="312"/>
      <c r="CMA574" s="112"/>
      <c r="CMB574" s="313"/>
      <c r="CMC574" s="113"/>
      <c r="CMD574" s="113"/>
      <c r="CME574" s="97"/>
      <c r="CMF574" s="98"/>
      <c r="CMG574" s="97"/>
      <c r="CMH574" s="99"/>
      <c r="CMI574" s="100"/>
      <c r="CMJ574" s="42"/>
      <c r="CMK574" s="43"/>
      <c r="CML574" s="44"/>
      <c r="CMM574" s="45"/>
      <c r="CMN574" s="46"/>
      <c r="CMO574" s="311"/>
      <c r="CMP574" s="160"/>
      <c r="CMQ574" s="48"/>
      <c r="CMR574" s="48"/>
      <c r="CMS574" s="101"/>
      <c r="CMT574" s="91"/>
      <c r="CMU574" s="91"/>
      <c r="CMV574" s="103"/>
      <c r="CMX574" s="55"/>
      <c r="CMY574" s="55"/>
      <c r="CMZ574" s="56"/>
      <c r="CNA574" s="57"/>
      <c r="CNC574" s="59"/>
      <c r="CND574" s="60"/>
      <c r="CNE574" s="61"/>
      <c r="CNF574" s="104"/>
      <c r="CNG574" s="27"/>
      <c r="CNH574" s="26"/>
      <c r="CNI574" s="28"/>
      <c r="CNJ574" s="230"/>
      <c r="CNK574" s="245"/>
      <c r="CNL574" s="230"/>
      <c r="CNM574" s="92"/>
      <c r="CNN574" s="312"/>
      <c r="CNO574" s="112"/>
      <c r="CNP574" s="313"/>
      <c r="CNQ574" s="113"/>
      <c r="CNR574" s="113"/>
      <c r="CNS574" s="97"/>
      <c r="CNT574" s="98"/>
      <c r="CNU574" s="97"/>
      <c r="CNV574" s="99"/>
      <c r="CNW574" s="100"/>
      <c r="CNX574" s="42"/>
      <c r="CNY574" s="43"/>
      <c r="CNZ574" s="44"/>
      <c r="COA574" s="45"/>
      <c r="COB574" s="46"/>
      <c r="COC574" s="311"/>
      <c r="COD574" s="160"/>
      <c r="COE574" s="48"/>
      <c r="COF574" s="48"/>
      <c r="COG574" s="101"/>
      <c r="COH574" s="91"/>
      <c r="COI574" s="91"/>
      <c r="COJ574" s="103"/>
      <c r="COL574" s="55"/>
      <c r="COM574" s="55"/>
      <c r="CON574" s="56"/>
      <c r="COO574" s="57"/>
      <c r="COQ574" s="59"/>
      <c r="COR574" s="60"/>
      <c r="COS574" s="61"/>
      <c r="COT574" s="104"/>
      <c r="COU574" s="27"/>
      <c r="COV574" s="26"/>
      <c r="COW574" s="28"/>
      <c r="COX574" s="230"/>
      <c r="COY574" s="245"/>
      <c r="COZ574" s="230"/>
      <c r="CPA574" s="92"/>
      <c r="CPB574" s="312"/>
      <c r="CPC574" s="112"/>
      <c r="CPD574" s="313"/>
      <c r="CPE574" s="113"/>
      <c r="CPF574" s="113"/>
      <c r="CPG574" s="97"/>
      <c r="CPH574" s="98"/>
      <c r="CPI574" s="97"/>
      <c r="CPJ574" s="99"/>
      <c r="CPK574" s="100"/>
      <c r="CPL574" s="42"/>
      <c r="CPM574" s="43"/>
      <c r="CPN574" s="44"/>
      <c r="CPO574" s="45"/>
      <c r="CPP574" s="46"/>
      <c r="CPQ574" s="311"/>
      <c r="CPR574" s="160"/>
      <c r="CPS574" s="48"/>
      <c r="CPT574" s="48"/>
      <c r="CPU574" s="101"/>
      <c r="CPV574" s="91"/>
      <c r="CPW574" s="91"/>
      <c r="CPX574" s="103"/>
      <c r="CPZ574" s="55"/>
      <c r="CQA574" s="55"/>
      <c r="CQB574" s="56"/>
      <c r="CQC574" s="57"/>
      <c r="CQE574" s="59"/>
      <c r="CQF574" s="60"/>
      <c r="CQG574" s="61"/>
      <c r="CQH574" s="104"/>
      <c r="CQI574" s="27"/>
      <c r="CQJ574" s="26"/>
      <c r="CQK574" s="28"/>
      <c r="CQL574" s="230"/>
      <c r="CQM574" s="245"/>
      <c r="CQN574" s="230"/>
      <c r="CQO574" s="92"/>
      <c r="CQP574" s="312"/>
      <c r="CQQ574" s="112"/>
      <c r="CQR574" s="313"/>
      <c r="CQS574" s="113"/>
      <c r="CQT574" s="113"/>
      <c r="CQU574" s="97"/>
      <c r="CQV574" s="98"/>
      <c r="CQW574" s="97"/>
      <c r="CQX574" s="99"/>
      <c r="CQY574" s="100"/>
      <c r="CQZ574" s="42"/>
      <c r="CRA574" s="43"/>
      <c r="CRB574" s="44"/>
      <c r="CRC574" s="45"/>
      <c r="CRD574" s="46"/>
      <c r="CRE574" s="311"/>
      <c r="CRF574" s="160"/>
      <c r="CRG574" s="48"/>
      <c r="CRH574" s="48"/>
      <c r="CRI574" s="101"/>
      <c r="CRJ574" s="91"/>
      <c r="CRK574" s="91"/>
      <c r="CRL574" s="103"/>
      <c r="CRN574" s="55"/>
      <c r="CRO574" s="55"/>
      <c r="CRP574" s="56"/>
      <c r="CRQ574" s="57"/>
      <c r="CRS574" s="59"/>
      <c r="CRT574" s="60"/>
      <c r="CRU574" s="61"/>
      <c r="CRV574" s="104"/>
      <c r="CRW574" s="27"/>
      <c r="CRX574" s="26"/>
      <c r="CRY574" s="28"/>
      <c r="CRZ574" s="230"/>
      <c r="CSA574" s="245"/>
      <c r="CSB574" s="230"/>
      <c r="CSC574" s="92"/>
      <c r="CSD574" s="312"/>
      <c r="CSE574" s="112"/>
      <c r="CSF574" s="313"/>
      <c r="CSG574" s="113"/>
      <c r="CSH574" s="113"/>
      <c r="CSI574" s="97"/>
      <c r="CSJ574" s="98"/>
      <c r="CSK574" s="97"/>
      <c r="CSL574" s="99"/>
      <c r="CSM574" s="100"/>
      <c r="CSN574" s="42"/>
      <c r="CSO574" s="43"/>
      <c r="CSP574" s="44"/>
      <c r="CSQ574" s="45"/>
      <c r="CSR574" s="46"/>
      <c r="CSS574" s="311"/>
      <c r="CST574" s="160"/>
      <c r="CSU574" s="48"/>
      <c r="CSV574" s="48"/>
      <c r="CSW574" s="101"/>
      <c r="CSX574" s="91"/>
      <c r="CSY574" s="91"/>
      <c r="CSZ574" s="103"/>
      <c r="CTB574" s="55"/>
      <c r="CTC574" s="55"/>
      <c r="CTD574" s="56"/>
      <c r="CTE574" s="57"/>
      <c r="CTG574" s="59"/>
      <c r="CTH574" s="60"/>
      <c r="CTI574" s="61"/>
      <c r="CTJ574" s="104"/>
      <c r="CTK574" s="27"/>
      <c r="CTL574" s="26"/>
      <c r="CTM574" s="28"/>
      <c r="CTN574" s="230"/>
      <c r="CTO574" s="245"/>
      <c r="CTP574" s="230"/>
      <c r="CTQ574" s="92"/>
      <c r="CTR574" s="312"/>
      <c r="CTS574" s="112"/>
      <c r="CTT574" s="313"/>
      <c r="CTU574" s="113"/>
      <c r="CTV574" s="113"/>
      <c r="CTW574" s="97"/>
      <c r="CTX574" s="98"/>
      <c r="CTY574" s="97"/>
      <c r="CTZ574" s="99"/>
      <c r="CUA574" s="100"/>
      <c r="CUB574" s="42"/>
      <c r="CUC574" s="43"/>
      <c r="CUD574" s="44"/>
      <c r="CUE574" s="45"/>
      <c r="CUF574" s="46"/>
      <c r="CUG574" s="311"/>
      <c r="CUH574" s="160"/>
      <c r="CUI574" s="48"/>
      <c r="CUJ574" s="48"/>
      <c r="CUK574" s="101"/>
      <c r="CUL574" s="91"/>
      <c r="CUM574" s="91"/>
      <c r="CUN574" s="103"/>
      <c r="CUP574" s="55"/>
      <c r="CUQ574" s="55"/>
      <c r="CUR574" s="56"/>
      <c r="CUS574" s="57"/>
      <c r="CUU574" s="59"/>
      <c r="CUV574" s="60"/>
      <c r="CUW574" s="61"/>
      <c r="CUX574" s="104"/>
      <c r="CUY574" s="27"/>
      <c r="CUZ574" s="26"/>
      <c r="CVA574" s="28"/>
      <c r="CVB574" s="230"/>
      <c r="CVC574" s="245"/>
      <c r="CVD574" s="230"/>
      <c r="CVE574" s="92"/>
      <c r="CVF574" s="312"/>
      <c r="CVG574" s="112"/>
      <c r="CVH574" s="313"/>
      <c r="CVI574" s="113"/>
      <c r="CVJ574" s="113"/>
      <c r="CVK574" s="97"/>
      <c r="CVL574" s="98"/>
      <c r="CVM574" s="97"/>
      <c r="CVN574" s="99"/>
      <c r="CVO574" s="100"/>
      <c r="CVP574" s="42"/>
      <c r="CVQ574" s="43"/>
      <c r="CVR574" s="44"/>
      <c r="CVS574" s="45"/>
      <c r="CVT574" s="46"/>
      <c r="CVU574" s="311"/>
      <c r="CVV574" s="160"/>
      <c r="CVW574" s="48"/>
      <c r="CVX574" s="48"/>
      <c r="CVY574" s="101"/>
      <c r="CVZ574" s="91"/>
      <c r="CWA574" s="91"/>
      <c r="CWB574" s="103"/>
      <c r="CWD574" s="55"/>
      <c r="CWE574" s="55"/>
      <c r="CWF574" s="56"/>
      <c r="CWG574" s="57"/>
      <c r="CWI574" s="59"/>
      <c r="CWJ574" s="60"/>
      <c r="CWK574" s="61"/>
      <c r="CWL574" s="104"/>
      <c r="CWM574" s="27"/>
      <c r="CWN574" s="26"/>
      <c r="CWO574" s="28"/>
      <c r="CWP574" s="230"/>
      <c r="CWQ574" s="245"/>
      <c r="CWR574" s="230"/>
      <c r="CWS574" s="92"/>
      <c r="CWT574" s="312"/>
      <c r="CWU574" s="112"/>
      <c r="CWV574" s="313"/>
      <c r="CWW574" s="113"/>
      <c r="CWX574" s="113"/>
      <c r="CWY574" s="97"/>
      <c r="CWZ574" s="98"/>
      <c r="CXA574" s="97"/>
      <c r="CXB574" s="99"/>
      <c r="CXC574" s="100"/>
      <c r="CXD574" s="42"/>
      <c r="CXE574" s="43"/>
      <c r="CXF574" s="44"/>
      <c r="CXG574" s="45"/>
      <c r="CXH574" s="46"/>
      <c r="CXI574" s="311"/>
      <c r="CXJ574" s="160"/>
      <c r="CXK574" s="48"/>
      <c r="CXL574" s="48"/>
      <c r="CXM574" s="101"/>
      <c r="CXN574" s="91"/>
      <c r="CXO574" s="91"/>
      <c r="CXP574" s="103"/>
      <c r="CXR574" s="55"/>
      <c r="CXS574" s="55"/>
      <c r="CXT574" s="56"/>
      <c r="CXU574" s="57"/>
      <c r="CXW574" s="59"/>
      <c r="CXX574" s="60"/>
      <c r="CXY574" s="61"/>
      <c r="CXZ574" s="104"/>
      <c r="CYA574" s="27"/>
      <c r="CYB574" s="26"/>
      <c r="CYC574" s="28"/>
      <c r="CYD574" s="230"/>
      <c r="CYE574" s="245"/>
      <c r="CYF574" s="230"/>
      <c r="CYG574" s="92"/>
      <c r="CYH574" s="312"/>
      <c r="CYI574" s="112"/>
      <c r="CYJ574" s="313"/>
      <c r="CYK574" s="113"/>
      <c r="CYL574" s="113"/>
      <c r="CYM574" s="97"/>
      <c r="CYN574" s="98"/>
      <c r="CYO574" s="97"/>
      <c r="CYP574" s="99"/>
      <c r="CYQ574" s="100"/>
      <c r="CYR574" s="42"/>
      <c r="CYS574" s="43"/>
      <c r="CYT574" s="44"/>
      <c r="CYU574" s="45"/>
      <c r="CYV574" s="46"/>
      <c r="CYW574" s="311"/>
      <c r="CYX574" s="160"/>
      <c r="CYY574" s="48"/>
      <c r="CYZ574" s="48"/>
      <c r="CZA574" s="101"/>
      <c r="CZB574" s="91"/>
      <c r="CZC574" s="91"/>
      <c r="CZD574" s="103"/>
      <c r="CZF574" s="55"/>
      <c r="CZG574" s="55"/>
      <c r="CZH574" s="56"/>
      <c r="CZI574" s="57"/>
      <c r="CZK574" s="59"/>
      <c r="CZL574" s="60"/>
      <c r="CZM574" s="61"/>
      <c r="CZN574" s="104"/>
      <c r="CZO574" s="27"/>
      <c r="CZP574" s="26"/>
      <c r="CZQ574" s="28"/>
      <c r="CZR574" s="230"/>
      <c r="CZS574" s="245"/>
      <c r="CZT574" s="230"/>
      <c r="CZU574" s="92"/>
      <c r="CZV574" s="312"/>
      <c r="CZW574" s="112"/>
      <c r="CZX574" s="313"/>
      <c r="CZY574" s="113"/>
      <c r="CZZ574" s="113"/>
      <c r="DAA574" s="97"/>
      <c r="DAB574" s="98"/>
      <c r="DAC574" s="97"/>
      <c r="DAD574" s="99"/>
      <c r="DAE574" s="100"/>
      <c r="DAF574" s="42"/>
      <c r="DAG574" s="43"/>
      <c r="DAH574" s="44"/>
      <c r="DAI574" s="45"/>
      <c r="DAJ574" s="46"/>
      <c r="DAK574" s="311"/>
      <c r="DAL574" s="160"/>
      <c r="DAM574" s="48"/>
      <c r="DAN574" s="48"/>
      <c r="DAO574" s="101"/>
      <c r="DAP574" s="91"/>
      <c r="DAQ574" s="91"/>
      <c r="DAR574" s="103"/>
      <c r="DAT574" s="55"/>
      <c r="DAU574" s="55"/>
      <c r="DAV574" s="56"/>
      <c r="DAW574" s="57"/>
      <c r="DAY574" s="59"/>
      <c r="DAZ574" s="60"/>
      <c r="DBA574" s="61"/>
      <c r="DBB574" s="104"/>
      <c r="DBC574" s="27"/>
      <c r="DBD574" s="26"/>
      <c r="DBE574" s="28"/>
      <c r="DBF574" s="230"/>
      <c r="DBG574" s="245"/>
      <c r="DBH574" s="230"/>
      <c r="DBI574" s="92"/>
      <c r="DBJ574" s="312"/>
      <c r="DBK574" s="112"/>
      <c r="DBL574" s="313"/>
      <c r="DBM574" s="113"/>
      <c r="DBN574" s="113"/>
      <c r="DBO574" s="97"/>
      <c r="DBP574" s="98"/>
      <c r="DBQ574" s="97"/>
      <c r="DBR574" s="99"/>
      <c r="DBS574" s="100"/>
      <c r="DBT574" s="42"/>
      <c r="DBU574" s="43"/>
      <c r="DBV574" s="44"/>
      <c r="DBW574" s="45"/>
      <c r="DBX574" s="46"/>
      <c r="DBY574" s="311"/>
      <c r="DBZ574" s="160"/>
      <c r="DCA574" s="48"/>
      <c r="DCB574" s="48"/>
      <c r="DCC574" s="101"/>
      <c r="DCD574" s="91"/>
      <c r="DCE574" s="91"/>
      <c r="DCF574" s="103"/>
      <c r="DCH574" s="55"/>
      <c r="DCI574" s="55"/>
      <c r="DCJ574" s="56"/>
      <c r="DCK574" s="57"/>
      <c r="DCM574" s="59"/>
      <c r="DCN574" s="60"/>
      <c r="DCO574" s="61"/>
      <c r="DCP574" s="104"/>
      <c r="DCQ574" s="27"/>
      <c r="DCR574" s="26"/>
      <c r="DCS574" s="28"/>
      <c r="DCT574" s="230"/>
      <c r="DCU574" s="245"/>
      <c r="DCV574" s="230"/>
      <c r="DCW574" s="92"/>
      <c r="DCX574" s="312"/>
      <c r="DCY574" s="112"/>
      <c r="DCZ574" s="313"/>
      <c r="DDA574" s="113"/>
      <c r="DDB574" s="113"/>
      <c r="DDC574" s="97"/>
      <c r="DDD574" s="98"/>
      <c r="DDE574" s="97"/>
      <c r="DDF574" s="99"/>
      <c r="DDG574" s="100"/>
      <c r="DDH574" s="42"/>
      <c r="DDI574" s="43"/>
      <c r="DDJ574" s="44"/>
      <c r="DDK574" s="45"/>
      <c r="DDL574" s="46"/>
      <c r="DDM574" s="311"/>
      <c r="DDN574" s="160"/>
      <c r="DDO574" s="48"/>
      <c r="DDP574" s="48"/>
      <c r="DDQ574" s="101"/>
      <c r="DDR574" s="91"/>
      <c r="DDS574" s="91"/>
      <c r="DDT574" s="103"/>
      <c r="DDV574" s="55"/>
      <c r="DDW574" s="55"/>
      <c r="DDX574" s="56"/>
      <c r="DDY574" s="57"/>
      <c r="DEA574" s="59"/>
      <c r="DEB574" s="60"/>
      <c r="DEC574" s="61"/>
      <c r="DED574" s="104"/>
      <c r="DEE574" s="27"/>
      <c r="DEF574" s="26"/>
      <c r="DEG574" s="28"/>
      <c r="DEH574" s="230"/>
      <c r="DEI574" s="245"/>
      <c r="DEJ574" s="230"/>
      <c r="DEK574" s="92"/>
      <c r="DEL574" s="312"/>
      <c r="DEM574" s="112"/>
      <c r="DEN574" s="313"/>
      <c r="DEO574" s="113"/>
      <c r="DEP574" s="113"/>
      <c r="DEQ574" s="97"/>
      <c r="DER574" s="98"/>
      <c r="DES574" s="97"/>
      <c r="DET574" s="99"/>
      <c r="DEU574" s="100"/>
      <c r="DEV574" s="42"/>
      <c r="DEW574" s="43"/>
      <c r="DEX574" s="44"/>
      <c r="DEY574" s="45"/>
      <c r="DEZ574" s="46"/>
      <c r="DFA574" s="311"/>
      <c r="DFB574" s="160"/>
      <c r="DFC574" s="48"/>
      <c r="DFD574" s="48"/>
      <c r="DFE574" s="101"/>
      <c r="DFF574" s="91"/>
      <c r="DFG574" s="91"/>
      <c r="DFH574" s="103"/>
      <c r="DFJ574" s="55"/>
      <c r="DFK574" s="55"/>
      <c r="DFL574" s="56"/>
      <c r="DFM574" s="57"/>
      <c r="DFO574" s="59"/>
      <c r="DFP574" s="60"/>
      <c r="DFQ574" s="61"/>
      <c r="DFR574" s="104"/>
      <c r="DFS574" s="27"/>
      <c r="DFT574" s="26"/>
      <c r="DFU574" s="28"/>
      <c r="DFV574" s="230"/>
      <c r="DFW574" s="245"/>
      <c r="DFX574" s="230"/>
      <c r="DFY574" s="92"/>
      <c r="DFZ574" s="312"/>
      <c r="DGA574" s="112"/>
      <c r="DGB574" s="313"/>
      <c r="DGC574" s="113"/>
      <c r="DGD574" s="113"/>
      <c r="DGE574" s="97"/>
      <c r="DGF574" s="98"/>
      <c r="DGG574" s="97"/>
      <c r="DGH574" s="99"/>
      <c r="DGI574" s="100"/>
      <c r="DGJ574" s="42"/>
      <c r="DGK574" s="43"/>
      <c r="DGL574" s="44"/>
      <c r="DGM574" s="45"/>
      <c r="DGN574" s="46"/>
      <c r="DGO574" s="311"/>
      <c r="DGP574" s="160"/>
      <c r="DGQ574" s="48"/>
      <c r="DGR574" s="48"/>
      <c r="DGS574" s="101"/>
      <c r="DGT574" s="91"/>
      <c r="DGU574" s="91"/>
      <c r="DGV574" s="103"/>
      <c r="DGX574" s="55"/>
      <c r="DGY574" s="55"/>
      <c r="DGZ574" s="56"/>
      <c r="DHA574" s="57"/>
      <c r="DHC574" s="59"/>
      <c r="DHD574" s="60"/>
      <c r="DHE574" s="61"/>
      <c r="DHF574" s="104"/>
      <c r="DHG574" s="27"/>
      <c r="DHH574" s="26"/>
      <c r="DHI574" s="28"/>
      <c r="DHJ574" s="230"/>
      <c r="DHK574" s="245"/>
      <c r="DHL574" s="230"/>
      <c r="DHM574" s="92"/>
      <c r="DHN574" s="312"/>
      <c r="DHO574" s="112"/>
      <c r="DHP574" s="313"/>
      <c r="DHQ574" s="113"/>
      <c r="DHR574" s="113"/>
      <c r="DHS574" s="97"/>
      <c r="DHT574" s="98"/>
      <c r="DHU574" s="97"/>
      <c r="DHV574" s="99"/>
      <c r="DHW574" s="100"/>
      <c r="DHX574" s="42"/>
      <c r="DHY574" s="43"/>
      <c r="DHZ574" s="44"/>
      <c r="DIA574" s="45"/>
      <c r="DIB574" s="46"/>
      <c r="DIC574" s="311"/>
      <c r="DID574" s="160"/>
      <c r="DIE574" s="48"/>
      <c r="DIF574" s="48"/>
      <c r="DIG574" s="101"/>
      <c r="DIH574" s="91"/>
      <c r="DII574" s="91"/>
      <c r="DIJ574" s="103"/>
      <c r="DIL574" s="55"/>
      <c r="DIM574" s="55"/>
      <c r="DIN574" s="56"/>
      <c r="DIO574" s="57"/>
      <c r="DIQ574" s="59"/>
      <c r="DIR574" s="60"/>
      <c r="DIS574" s="61"/>
      <c r="DIT574" s="104"/>
      <c r="DIU574" s="27"/>
      <c r="DIV574" s="26"/>
      <c r="DIW574" s="28"/>
      <c r="DIX574" s="230"/>
      <c r="DIY574" s="245"/>
      <c r="DIZ574" s="230"/>
      <c r="DJA574" s="92"/>
      <c r="DJB574" s="312"/>
      <c r="DJC574" s="112"/>
      <c r="DJD574" s="313"/>
      <c r="DJE574" s="113"/>
      <c r="DJF574" s="113"/>
      <c r="DJG574" s="97"/>
      <c r="DJH574" s="98"/>
      <c r="DJI574" s="97"/>
      <c r="DJJ574" s="99"/>
      <c r="DJK574" s="100"/>
      <c r="DJL574" s="42"/>
      <c r="DJM574" s="43"/>
      <c r="DJN574" s="44"/>
      <c r="DJO574" s="45"/>
      <c r="DJP574" s="46"/>
      <c r="DJQ574" s="311"/>
      <c r="DJR574" s="160"/>
      <c r="DJS574" s="48"/>
      <c r="DJT574" s="48"/>
      <c r="DJU574" s="101"/>
      <c r="DJV574" s="91"/>
      <c r="DJW574" s="91"/>
      <c r="DJX574" s="103"/>
      <c r="DJZ574" s="55"/>
      <c r="DKA574" s="55"/>
      <c r="DKB574" s="56"/>
      <c r="DKC574" s="57"/>
      <c r="DKE574" s="59"/>
      <c r="DKF574" s="60"/>
      <c r="DKG574" s="61"/>
      <c r="DKH574" s="104"/>
      <c r="DKI574" s="27"/>
      <c r="DKJ574" s="26"/>
      <c r="DKK574" s="28"/>
      <c r="DKL574" s="230"/>
      <c r="DKM574" s="245"/>
      <c r="DKN574" s="230"/>
      <c r="DKO574" s="92"/>
      <c r="DKP574" s="312"/>
      <c r="DKQ574" s="112"/>
      <c r="DKR574" s="313"/>
      <c r="DKS574" s="113"/>
      <c r="DKT574" s="113"/>
      <c r="DKU574" s="97"/>
      <c r="DKV574" s="98"/>
      <c r="DKW574" s="97"/>
      <c r="DKX574" s="99"/>
      <c r="DKY574" s="100"/>
      <c r="DKZ574" s="42"/>
      <c r="DLA574" s="43"/>
      <c r="DLB574" s="44"/>
      <c r="DLC574" s="45"/>
      <c r="DLD574" s="46"/>
      <c r="DLE574" s="311"/>
      <c r="DLF574" s="160"/>
      <c r="DLG574" s="48"/>
      <c r="DLH574" s="48"/>
      <c r="DLI574" s="101"/>
      <c r="DLJ574" s="91"/>
      <c r="DLK574" s="91"/>
      <c r="DLL574" s="103"/>
      <c r="DLN574" s="55"/>
      <c r="DLO574" s="55"/>
      <c r="DLP574" s="56"/>
      <c r="DLQ574" s="57"/>
      <c r="DLS574" s="59"/>
      <c r="DLT574" s="60"/>
      <c r="DLU574" s="61"/>
      <c r="DLV574" s="104"/>
      <c r="DLW574" s="27"/>
      <c r="DLX574" s="26"/>
      <c r="DLY574" s="28"/>
      <c r="DLZ574" s="230"/>
      <c r="DMA574" s="245"/>
      <c r="DMB574" s="230"/>
      <c r="DMC574" s="92"/>
      <c r="DMD574" s="312"/>
      <c r="DME574" s="112"/>
      <c r="DMF574" s="313"/>
      <c r="DMG574" s="113"/>
      <c r="DMH574" s="113"/>
      <c r="DMI574" s="97"/>
      <c r="DMJ574" s="98"/>
      <c r="DMK574" s="97"/>
      <c r="DML574" s="99"/>
      <c r="DMM574" s="100"/>
      <c r="DMN574" s="42"/>
      <c r="DMO574" s="43"/>
      <c r="DMP574" s="44"/>
      <c r="DMQ574" s="45"/>
      <c r="DMR574" s="46"/>
      <c r="DMS574" s="311"/>
      <c r="DMT574" s="160"/>
      <c r="DMU574" s="48"/>
      <c r="DMV574" s="48"/>
      <c r="DMW574" s="101"/>
      <c r="DMX574" s="91"/>
      <c r="DMY574" s="91"/>
      <c r="DMZ574" s="103"/>
      <c r="DNB574" s="55"/>
      <c r="DNC574" s="55"/>
      <c r="DND574" s="56"/>
      <c r="DNE574" s="57"/>
      <c r="DNG574" s="59"/>
      <c r="DNH574" s="60"/>
      <c r="DNI574" s="61"/>
      <c r="DNJ574" s="104"/>
      <c r="DNK574" s="27"/>
      <c r="DNL574" s="26"/>
      <c r="DNM574" s="28"/>
      <c r="DNN574" s="230"/>
      <c r="DNO574" s="245"/>
      <c r="DNP574" s="230"/>
      <c r="DNQ574" s="92"/>
      <c r="DNR574" s="312"/>
      <c r="DNS574" s="112"/>
      <c r="DNT574" s="313"/>
      <c r="DNU574" s="113"/>
      <c r="DNV574" s="113"/>
      <c r="DNW574" s="97"/>
      <c r="DNX574" s="98"/>
      <c r="DNY574" s="97"/>
      <c r="DNZ574" s="99"/>
      <c r="DOA574" s="100"/>
      <c r="DOB574" s="42"/>
      <c r="DOC574" s="43"/>
      <c r="DOD574" s="44"/>
      <c r="DOE574" s="45"/>
      <c r="DOF574" s="46"/>
      <c r="DOG574" s="311"/>
      <c r="DOH574" s="160"/>
      <c r="DOI574" s="48"/>
      <c r="DOJ574" s="48"/>
      <c r="DOK574" s="101"/>
      <c r="DOL574" s="91"/>
      <c r="DOM574" s="91"/>
      <c r="DON574" s="103"/>
      <c r="DOP574" s="55"/>
      <c r="DOQ574" s="55"/>
      <c r="DOR574" s="56"/>
      <c r="DOS574" s="57"/>
      <c r="DOU574" s="59"/>
      <c r="DOV574" s="60"/>
      <c r="DOW574" s="61"/>
      <c r="DOX574" s="104"/>
      <c r="DOY574" s="27"/>
      <c r="DOZ574" s="26"/>
      <c r="DPA574" s="28"/>
      <c r="DPB574" s="230"/>
      <c r="DPC574" s="245"/>
      <c r="DPD574" s="230"/>
      <c r="DPE574" s="92"/>
      <c r="DPF574" s="312"/>
      <c r="DPG574" s="112"/>
      <c r="DPH574" s="313"/>
      <c r="DPI574" s="113"/>
      <c r="DPJ574" s="113"/>
      <c r="DPK574" s="97"/>
      <c r="DPL574" s="98"/>
      <c r="DPM574" s="97"/>
      <c r="DPN574" s="99"/>
      <c r="DPO574" s="100"/>
      <c r="DPP574" s="42"/>
      <c r="DPQ574" s="43"/>
      <c r="DPR574" s="44"/>
      <c r="DPS574" s="45"/>
      <c r="DPT574" s="46"/>
      <c r="DPU574" s="311"/>
      <c r="DPV574" s="160"/>
      <c r="DPW574" s="48"/>
      <c r="DPX574" s="48"/>
      <c r="DPY574" s="101"/>
      <c r="DPZ574" s="91"/>
      <c r="DQA574" s="91"/>
      <c r="DQB574" s="103"/>
      <c r="DQD574" s="55"/>
      <c r="DQE574" s="55"/>
      <c r="DQF574" s="56"/>
      <c r="DQG574" s="57"/>
      <c r="DQI574" s="59"/>
      <c r="DQJ574" s="60"/>
      <c r="DQK574" s="61"/>
      <c r="DQL574" s="104"/>
      <c r="DQM574" s="27"/>
      <c r="DQN574" s="26"/>
      <c r="DQO574" s="28"/>
      <c r="DQP574" s="230"/>
      <c r="DQQ574" s="245"/>
      <c r="DQR574" s="230"/>
      <c r="DQS574" s="92"/>
      <c r="DQT574" s="312"/>
      <c r="DQU574" s="112"/>
      <c r="DQV574" s="313"/>
      <c r="DQW574" s="113"/>
      <c r="DQX574" s="113"/>
      <c r="DQY574" s="97"/>
      <c r="DQZ574" s="98"/>
      <c r="DRA574" s="97"/>
      <c r="DRB574" s="99"/>
      <c r="DRC574" s="100"/>
      <c r="DRD574" s="42"/>
      <c r="DRE574" s="43"/>
      <c r="DRF574" s="44"/>
      <c r="DRG574" s="45"/>
      <c r="DRH574" s="46"/>
      <c r="DRI574" s="311"/>
      <c r="DRJ574" s="160"/>
      <c r="DRK574" s="48"/>
      <c r="DRL574" s="48"/>
      <c r="DRM574" s="101"/>
      <c r="DRN574" s="91"/>
      <c r="DRO574" s="91"/>
      <c r="DRP574" s="103"/>
      <c r="DRR574" s="55"/>
      <c r="DRS574" s="55"/>
      <c r="DRT574" s="56"/>
      <c r="DRU574" s="57"/>
      <c r="DRW574" s="59"/>
      <c r="DRX574" s="60"/>
      <c r="DRY574" s="61"/>
      <c r="DRZ574" s="104"/>
      <c r="DSA574" s="27"/>
      <c r="DSB574" s="26"/>
      <c r="DSC574" s="28"/>
      <c r="DSD574" s="230"/>
      <c r="DSE574" s="245"/>
      <c r="DSF574" s="230"/>
      <c r="DSG574" s="92"/>
      <c r="DSH574" s="312"/>
      <c r="DSI574" s="112"/>
      <c r="DSJ574" s="313"/>
      <c r="DSK574" s="113"/>
      <c r="DSL574" s="113"/>
      <c r="DSM574" s="97"/>
      <c r="DSN574" s="98"/>
      <c r="DSO574" s="97"/>
      <c r="DSP574" s="99"/>
      <c r="DSQ574" s="100"/>
      <c r="DSR574" s="42"/>
      <c r="DSS574" s="43"/>
      <c r="DST574" s="44"/>
      <c r="DSU574" s="45"/>
      <c r="DSV574" s="46"/>
      <c r="DSW574" s="311"/>
      <c r="DSX574" s="160"/>
      <c r="DSY574" s="48"/>
      <c r="DSZ574" s="48"/>
      <c r="DTA574" s="101"/>
      <c r="DTB574" s="91"/>
      <c r="DTC574" s="91"/>
      <c r="DTD574" s="103"/>
      <c r="DTF574" s="55"/>
      <c r="DTG574" s="55"/>
      <c r="DTH574" s="56"/>
      <c r="DTI574" s="57"/>
      <c r="DTK574" s="59"/>
      <c r="DTL574" s="60"/>
      <c r="DTM574" s="61"/>
      <c r="DTN574" s="104"/>
      <c r="DTO574" s="27"/>
      <c r="DTP574" s="26"/>
      <c r="DTQ574" s="28"/>
      <c r="DTR574" s="230"/>
      <c r="DTS574" s="245"/>
      <c r="DTT574" s="230"/>
      <c r="DTU574" s="92"/>
      <c r="DTV574" s="312"/>
      <c r="DTW574" s="112"/>
      <c r="DTX574" s="313"/>
      <c r="DTY574" s="113"/>
      <c r="DTZ574" s="113"/>
      <c r="DUA574" s="97"/>
      <c r="DUB574" s="98"/>
      <c r="DUC574" s="97"/>
      <c r="DUD574" s="99"/>
      <c r="DUE574" s="100"/>
      <c r="DUF574" s="42"/>
      <c r="DUG574" s="43"/>
      <c r="DUH574" s="44"/>
      <c r="DUI574" s="45"/>
      <c r="DUJ574" s="46"/>
      <c r="DUK574" s="311"/>
      <c r="DUL574" s="160"/>
      <c r="DUM574" s="48"/>
      <c r="DUN574" s="48"/>
      <c r="DUO574" s="101"/>
      <c r="DUP574" s="91"/>
      <c r="DUQ574" s="91"/>
      <c r="DUR574" s="103"/>
      <c r="DUT574" s="55"/>
      <c r="DUU574" s="55"/>
      <c r="DUV574" s="56"/>
      <c r="DUW574" s="57"/>
      <c r="DUY574" s="59"/>
      <c r="DUZ574" s="60"/>
      <c r="DVA574" s="61"/>
      <c r="DVB574" s="104"/>
      <c r="DVC574" s="27"/>
      <c r="DVD574" s="26"/>
      <c r="DVE574" s="28"/>
      <c r="DVF574" s="230"/>
      <c r="DVG574" s="245"/>
      <c r="DVH574" s="230"/>
      <c r="DVI574" s="92"/>
      <c r="DVJ574" s="312"/>
      <c r="DVK574" s="112"/>
      <c r="DVL574" s="313"/>
      <c r="DVM574" s="113"/>
      <c r="DVN574" s="113"/>
      <c r="DVO574" s="97"/>
      <c r="DVP574" s="98"/>
      <c r="DVQ574" s="97"/>
      <c r="DVR574" s="99"/>
      <c r="DVS574" s="100"/>
      <c r="DVT574" s="42"/>
      <c r="DVU574" s="43"/>
      <c r="DVV574" s="44"/>
      <c r="DVW574" s="45"/>
      <c r="DVX574" s="46"/>
      <c r="DVY574" s="311"/>
      <c r="DVZ574" s="160"/>
      <c r="DWA574" s="48"/>
      <c r="DWB574" s="48"/>
      <c r="DWC574" s="101"/>
      <c r="DWD574" s="91"/>
      <c r="DWE574" s="91"/>
      <c r="DWF574" s="103"/>
      <c r="DWH574" s="55"/>
      <c r="DWI574" s="55"/>
      <c r="DWJ574" s="56"/>
      <c r="DWK574" s="57"/>
      <c r="DWM574" s="59"/>
      <c r="DWN574" s="60"/>
      <c r="DWO574" s="61"/>
      <c r="DWP574" s="104"/>
      <c r="DWQ574" s="27"/>
      <c r="DWR574" s="26"/>
      <c r="DWS574" s="28"/>
      <c r="DWT574" s="230"/>
      <c r="DWU574" s="245"/>
      <c r="DWV574" s="230"/>
      <c r="DWW574" s="92"/>
      <c r="DWX574" s="312"/>
      <c r="DWY574" s="112"/>
      <c r="DWZ574" s="313"/>
      <c r="DXA574" s="113"/>
      <c r="DXB574" s="113"/>
      <c r="DXC574" s="97"/>
      <c r="DXD574" s="98"/>
      <c r="DXE574" s="97"/>
      <c r="DXF574" s="99"/>
      <c r="DXG574" s="100"/>
      <c r="DXH574" s="42"/>
      <c r="DXI574" s="43"/>
      <c r="DXJ574" s="44"/>
      <c r="DXK574" s="45"/>
      <c r="DXL574" s="46"/>
      <c r="DXM574" s="311"/>
      <c r="DXN574" s="160"/>
      <c r="DXO574" s="48"/>
      <c r="DXP574" s="48"/>
      <c r="DXQ574" s="101"/>
      <c r="DXR574" s="91"/>
      <c r="DXS574" s="91"/>
      <c r="DXT574" s="103"/>
      <c r="DXV574" s="55"/>
      <c r="DXW574" s="55"/>
      <c r="DXX574" s="56"/>
      <c r="DXY574" s="57"/>
      <c r="DYA574" s="59"/>
      <c r="DYB574" s="60"/>
      <c r="DYC574" s="61"/>
      <c r="DYD574" s="104"/>
      <c r="DYE574" s="27"/>
      <c r="DYF574" s="26"/>
      <c r="DYG574" s="28"/>
      <c r="DYH574" s="230"/>
      <c r="DYI574" s="245"/>
      <c r="DYJ574" s="230"/>
      <c r="DYK574" s="92"/>
      <c r="DYL574" s="312"/>
      <c r="DYM574" s="112"/>
      <c r="DYN574" s="313"/>
      <c r="DYO574" s="113"/>
      <c r="DYP574" s="113"/>
      <c r="DYQ574" s="97"/>
      <c r="DYR574" s="98"/>
      <c r="DYS574" s="97"/>
      <c r="DYT574" s="99"/>
      <c r="DYU574" s="100"/>
      <c r="DYV574" s="42"/>
      <c r="DYW574" s="43"/>
      <c r="DYX574" s="44"/>
      <c r="DYY574" s="45"/>
      <c r="DYZ574" s="46"/>
      <c r="DZA574" s="311"/>
      <c r="DZB574" s="160"/>
      <c r="DZC574" s="48"/>
      <c r="DZD574" s="48"/>
      <c r="DZE574" s="101"/>
      <c r="DZF574" s="91"/>
      <c r="DZG574" s="91"/>
      <c r="DZH574" s="103"/>
      <c r="DZJ574" s="55"/>
      <c r="DZK574" s="55"/>
      <c r="DZL574" s="56"/>
      <c r="DZM574" s="57"/>
      <c r="DZO574" s="59"/>
      <c r="DZP574" s="60"/>
      <c r="DZQ574" s="61"/>
      <c r="DZR574" s="104"/>
      <c r="DZS574" s="27"/>
      <c r="DZT574" s="26"/>
      <c r="DZU574" s="28"/>
      <c r="DZV574" s="230"/>
      <c r="DZW574" s="245"/>
      <c r="DZX574" s="230"/>
      <c r="DZY574" s="92"/>
      <c r="DZZ574" s="312"/>
      <c r="EAA574" s="112"/>
      <c r="EAB574" s="313"/>
      <c r="EAC574" s="113"/>
      <c r="EAD574" s="113"/>
      <c r="EAE574" s="97"/>
      <c r="EAF574" s="98"/>
      <c r="EAG574" s="97"/>
      <c r="EAH574" s="99"/>
      <c r="EAI574" s="100"/>
      <c r="EAJ574" s="42"/>
      <c r="EAK574" s="43"/>
      <c r="EAL574" s="44"/>
      <c r="EAM574" s="45"/>
      <c r="EAN574" s="46"/>
      <c r="EAO574" s="311"/>
      <c r="EAP574" s="160"/>
      <c r="EAQ574" s="48"/>
      <c r="EAR574" s="48"/>
      <c r="EAS574" s="101"/>
      <c r="EAT574" s="91"/>
      <c r="EAU574" s="91"/>
      <c r="EAV574" s="103"/>
      <c r="EAX574" s="55"/>
      <c r="EAY574" s="55"/>
      <c r="EAZ574" s="56"/>
      <c r="EBA574" s="57"/>
      <c r="EBC574" s="59"/>
      <c r="EBD574" s="60"/>
      <c r="EBE574" s="61"/>
      <c r="EBF574" s="104"/>
      <c r="EBG574" s="27"/>
      <c r="EBH574" s="26"/>
      <c r="EBI574" s="28"/>
      <c r="EBJ574" s="230"/>
      <c r="EBK574" s="245"/>
      <c r="EBL574" s="230"/>
      <c r="EBM574" s="92"/>
      <c r="EBN574" s="312"/>
      <c r="EBO574" s="112"/>
      <c r="EBP574" s="313"/>
      <c r="EBQ574" s="113"/>
      <c r="EBR574" s="113"/>
      <c r="EBS574" s="97"/>
      <c r="EBT574" s="98"/>
      <c r="EBU574" s="97"/>
      <c r="EBV574" s="99"/>
      <c r="EBW574" s="100"/>
      <c r="EBX574" s="42"/>
      <c r="EBY574" s="43"/>
      <c r="EBZ574" s="44"/>
      <c r="ECA574" s="45"/>
      <c r="ECB574" s="46"/>
      <c r="ECC574" s="311"/>
      <c r="ECD574" s="160"/>
      <c r="ECE574" s="48"/>
      <c r="ECF574" s="48"/>
      <c r="ECG574" s="101"/>
      <c r="ECH574" s="91"/>
      <c r="ECI574" s="91"/>
      <c r="ECJ574" s="103"/>
      <c r="ECL574" s="55"/>
      <c r="ECM574" s="55"/>
      <c r="ECN574" s="56"/>
      <c r="ECO574" s="57"/>
      <c r="ECQ574" s="59"/>
      <c r="ECR574" s="60"/>
      <c r="ECS574" s="61"/>
      <c r="ECT574" s="104"/>
      <c r="ECU574" s="27"/>
      <c r="ECV574" s="26"/>
      <c r="ECW574" s="28"/>
      <c r="ECX574" s="230"/>
      <c r="ECY574" s="245"/>
      <c r="ECZ574" s="230"/>
      <c r="EDA574" s="92"/>
      <c r="EDB574" s="312"/>
      <c r="EDC574" s="112"/>
      <c r="EDD574" s="313"/>
      <c r="EDE574" s="113"/>
      <c r="EDF574" s="113"/>
      <c r="EDG574" s="97"/>
      <c r="EDH574" s="98"/>
      <c r="EDI574" s="97"/>
      <c r="EDJ574" s="99"/>
      <c r="EDK574" s="100"/>
      <c r="EDL574" s="42"/>
      <c r="EDM574" s="43"/>
      <c r="EDN574" s="44"/>
      <c r="EDO574" s="45"/>
      <c r="EDP574" s="46"/>
      <c r="EDQ574" s="311"/>
      <c r="EDR574" s="160"/>
      <c r="EDS574" s="48"/>
      <c r="EDT574" s="48"/>
      <c r="EDU574" s="101"/>
      <c r="EDV574" s="91"/>
      <c r="EDW574" s="91"/>
      <c r="EDX574" s="103"/>
      <c r="EDZ574" s="55"/>
      <c r="EEA574" s="55"/>
      <c r="EEB574" s="56"/>
      <c r="EEC574" s="57"/>
      <c r="EEE574" s="59"/>
      <c r="EEF574" s="60"/>
      <c r="EEG574" s="61"/>
      <c r="EEH574" s="104"/>
      <c r="EEI574" s="27"/>
      <c r="EEJ574" s="26"/>
      <c r="EEK574" s="28"/>
      <c r="EEL574" s="230"/>
      <c r="EEM574" s="245"/>
      <c r="EEN574" s="230"/>
      <c r="EEO574" s="92"/>
      <c r="EEP574" s="312"/>
      <c r="EEQ574" s="112"/>
      <c r="EER574" s="313"/>
      <c r="EES574" s="113"/>
      <c r="EET574" s="113"/>
      <c r="EEU574" s="97"/>
      <c r="EEV574" s="98"/>
      <c r="EEW574" s="97"/>
      <c r="EEX574" s="99"/>
      <c r="EEY574" s="100"/>
      <c r="EEZ574" s="42"/>
      <c r="EFA574" s="43"/>
      <c r="EFB574" s="44"/>
      <c r="EFC574" s="45"/>
      <c r="EFD574" s="46"/>
      <c r="EFE574" s="311"/>
      <c r="EFF574" s="160"/>
      <c r="EFG574" s="48"/>
      <c r="EFH574" s="48"/>
      <c r="EFI574" s="101"/>
      <c r="EFJ574" s="91"/>
      <c r="EFK574" s="91"/>
      <c r="EFL574" s="103"/>
      <c r="EFN574" s="55"/>
      <c r="EFO574" s="55"/>
      <c r="EFP574" s="56"/>
      <c r="EFQ574" s="57"/>
      <c r="EFS574" s="59"/>
      <c r="EFT574" s="60"/>
      <c r="EFU574" s="61"/>
      <c r="EFV574" s="104"/>
      <c r="EFW574" s="27"/>
      <c r="EFX574" s="26"/>
      <c r="EFY574" s="28"/>
      <c r="EFZ574" s="230"/>
      <c r="EGA574" s="245"/>
      <c r="EGB574" s="230"/>
      <c r="EGC574" s="92"/>
      <c r="EGD574" s="312"/>
      <c r="EGE574" s="112"/>
      <c r="EGF574" s="313"/>
      <c r="EGG574" s="113"/>
      <c r="EGH574" s="113"/>
      <c r="EGI574" s="97"/>
      <c r="EGJ574" s="98"/>
      <c r="EGK574" s="97"/>
      <c r="EGL574" s="99"/>
      <c r="EGM574" s="100"/>
      <c r="EGN574" s="42"/>
      <c r="EGO574" s="43"/>
      <c r="EGP574" s="44"/>
      <c r="EGQ574" s="45"/>
      <c r="EGR574" s="46"/>
      <c r="EGS574" s="311"/>
      <c r="EGT574" s="160"/>
      <c r="EGU574" s="48"/>
      <c r="EGV574" s="48"/>
      <c r="EGW574" s="101"/>
      <c r="EGX574" s="91"/>
      <c r="EGY574" s="91"/>
      <c r="EGZ574" s="103"/>
      <c r="EHB574" s="55"/>
      <c r="EHC574" s="55"/>
      <c r="EHD574" s="56"/>
      <c r="EHE574" s="57"/>
      <c r="EHG574" s="59"/>
      <c r="EHH574" s="60"/>
      <c r="EHI574" s="61"/>
      <c r="EHJ574" s="104"/>
      <c r="EHK574" s="27"/>
      <c r="EHL574" s="26"/>
      <c r="EHM574" s="28"/>
      <c r="EHN574" s="230"/>
      <c r="EHO574" s="245"/>
      <c r="EHP574" s="230"/>
      <c r="EHQ574" s="92"/>
      <c r="EHR574" s="312"/>
      <c r="EHS574" s="112"/>
      <c r="EHT574" s="313"/>
      <c r="EHU574" s="113"/>
      <c r="EHV574" s="113"/>
      <c r="EHW574" s="97"/>
      <c r="EHX574" s="98"/>
      <c r="EHY574" s="97"/>
      <c r="EHZ574" s="99"/>
      <c r="EIA574" s="100"/>
      <c r="EIB574" s="42"/>
      <c r="EIC574" s="43"/>
      <c r="EID574" s="44"/>
      <c r="EIE574" s="45"/>
      <c r="EIF574" s="46"/>
      <c r="EIG574" s="311"/>
      <c r="EIH574" s="160"/>
      <c r="EII574" s="48"/>
      <c r="EIJ574" s="48"/>
      <c r="EIK574" s="101"/>
      <c r="EIL574" s="91"/>
      <c r="EIM574" s="91"/>
      <c r="EIN574" s="103"/>
      <c r="EIP574" s="55"/>
      <c r="EIQ574" s="55"/>
      <c r="EIR574" s="56"/>
      <c r="EIS574" s="57"/>
      <c r="EIU574" s="59"/>
      <c r="EIV574" s="60"/>
      <c r="EIW574" s="61"/>
      <c r="EIX574" s="104"/>
      <c r="EIY574" s="27"/>
      <c r="EIZ574" s="26"/>
      <c r="EJA574" s="28"/>
      <c r="EJB574" s="230"/>
      <c r="EJC574" s="245"/>
      <c r="EJD574" s="230"/>
      <c r="EJE574" s="92"/>
      <c r="EJF574" s="312"/>
      <c r="EJG574" s="112"/>
      <c r="EJH574" s="313"/>
      <c r="EJI574" s="113"/>
      <c r="EJJ574" s="113"/>
      <c r="EJK574" s="97"/>
      <c r="EJL574" s="98"/>
      <c r="EJM574" s="97"/>
      <c r="EJN574" s="99"/>
      <c r="EJO574" s="100"/>
      <c r="EJP574" s="42"/>
      <c r="EJQ574" s="43"/>
      <c r="EJR574" s="44"/>
      <c r="EJS574" s="45"/>
      <c r="EJT574" s="46"/>
      <c r="EJU574" s="311"/>
      <c r="EJV574" s="160"/>
      <c r="EJW574" s="48"/>
      <c r="EJX574" s="48"/>
      <c r="EJY574" s="101"/>
      <c r="EJZ574" s="91"/>
      <c r="EKA574" s="91"/>
      <c r="EKB574" s="103"/>
      <c r="EKD574" s="55"/>
      <c r="EKE574" s="55"/>
      <c r="EKF574" s="56"/>
      <c r="EKG574" s="57"/>
      <c r="EKI574" s="59"/>
      <c r="EKJ574" s="60"/>
      <c r="EKK574" s="61"/>
      <c r="EKL574" s="104"/>
      <c r="EKM574" s="27"/>
      <c r="EKN574" s="26"/>
      <c r="EKO574" s="28"/>
      <c r="EKP574" s="230"/>
      <c r="EKQ574" s="245"/>
      <c r="EKR574" s="230"/>
      <c r="EKS574" s="92"/>
      <c r="EKT574" s="312"/>
      <c r="EKU574" s="112"/>
      <c r="EKV574" s="313"/>
      <c r="EKW574" s="113"/>
      <c r="EKX574" s="113"/>
      <c r="EKY574" s="97"/>
      <c r="EKZ574" s="98"/>
      <c r="ELA574" s="97"/>
      <c r="ELB574" s="99"/>
      <c r="ELC574" s="100"/>
      <c r="ELD574" s="42"/>
      <c r="ELE574" s="43"/>
      <c r="ELF574" s="44"/>
      <c r="ELG574" s="45"/>
      <c r="ELH574" s="46"/>
      <c r="ELI574" s="311"/>
      <c r="ELJ574" s="160"/>
      <c r="ELK574" s="48"/>
      <c r="ELL574" s="48"/>
      <c r="ELM574" s="101"/>
      <c r="ELN574" s="91"/>
      <c r="ELO574" s="91"/>
      <c r="ELP574" s="103"/>
      <c r="ELR574" s="55"/>
      <c r="ELS574" s="55"/>
      <c r="ELT574" s="56"/>
      <c r="ELU574" s="57"/>
      <c r="ELW574" s="59"/>
      <c r="ELX574" s="60"/>
      <c r="ELY574" s="61"/>
      <c r="ELZ574" s="104"/>
      <c r="EMA574" s="27"/>
      <c r="EMB574" s="26"/>
      <c r="EMC574" s="28"/>
      <c r="EMD574" s="230"/>
      <c r="EME574" s="245"/>
      <c r="EMF574" s="230"/>
      <c r="EMG574" s="92"/>
      <c r="EMH574" s="312"/>
      <c r="EMI574" s="112"/>
      <c r="EMJ574" s="313"/>
      <c r="EMK574" s="113"/>
      <c r="EML574" s="113"/>
      <c r="EMM574" s="97"/>
      <c r="EMN574" s="98"/>
      <c r="EMO574" s="97"/>
      <c r="EMP574" s="99"/>
      <c r="EMQ574" s="100"/>
      <c r="EMR574" s="42"/>
      <c r="EMS574" s="43"/>
      <c r="EMT574" s="44"/>
      <c r="EMU574" s="45"/>
      <c r="EMV574" s="46"/>
      <c r="EMW574" s="311"/>
      <c r="EMX574" s="160"/>
      <c r="EMY574" s="48"/>
      <c r="EMZ574" s="48"/>
      <c r="ENA574" s="101"/>
      <c r="ENB574" s="91"/>
      <c r="ENC574" s="91"/>
      <c r="END574" s="103"/>
      <c r="ENF574" s="55"/>
      <c r="ENG574" s="55"/>
      <c r="ENH574" s="56"/>
      <c r="ENI574" s="57"/>
      <c r="ENK574" s="59"/>
      <c r="ENL574" s="60"/>
      <c r="ENM574" s="61"/>
      <c r="ENN574" s="104"/>
      <c r="ENO574" s="27"/>
      <c r="ENP574" s="26"/>
      <c r="ENQ574" s="28"/>
      <c r="ENR574" s="230"/>
      <c r="ENS574" s="245"/>
      <c r="ENT574" s="230"/>
      <c r="ENU574" s="92"/>
      <c r="ENV574" s="312"/>
      <c r="ENW574" s="112"/>
      <c r="ENX574" s="313"/>
      <c r="ENY574" s="113"/>
      <c r="ENZ574" s="113"/>
      <c r="EOA574" s="97"/>
      <c r="EOB574" s="98"/>
      <c r="EOC574" s="97"/>
      <c r="EOD574" s="99"/>
      <c r="EOE574" s="100"/>
      <c r="EOF574" s="42"/>
      <c r="EOG574" s="43"/>
      <c r="EOH574" s="44"/>
      <c r="EOI574" s="45"/>
      <c r="EOJ574" s="46"/>
      <c r="EOK574" s="311"/>
      <c r="EOL574" s="160"/>
      <c r="EOM574" s="48"/>
      <c r="EON574" s="48"/>
      <c r="EOO574" s="101"/>
      <c r="EOP574" s="91"/>
      <c r="EOQ574" s="91"/>
      <c r="EOR574" s="103"/>
      <c r="EOT574" s="55"/>
      <c r="EOU574" s="55"/>
      <c r="EOV574" s="56"/>
      <c r="EOW574" s="57"/>
      <c r="EOY574" s="59"/>
      <c r="EOZ574" s="60"/>
      <c r="EPA574" s="61"/>
      <c r="EPB574" s="104"/>
      <c r="EPC574" s="27"/>
      <c r="EPD574" s="26"/>
      <c r="EPE574" s="28"/>
      <c r="EPF574" s="230"/>
      <c r="EPG574" s="245"/>
      <c r="EPH574" s="230"/>
      <c r="EPI574" s="92"/>
      <c r="EPJ574" s="312"/>
      <c r="EPK574" s="112"/>
      <c r="EPL574" s="313"/>
      <c r="EPM574" s="113"/>
      <c r="EPN574" s="113"/>
      <c r="EPO574" s="97"/>
      <c r="EPP574" s="98"/>
      <c r="EPQ574" s="97"/>
      <c r="EPR574" s="99"/>
      <c r="EPS574" s="100"/>
      <c r="EPT574" s="42"/>
      <c r="EPU574" s="43"/>
      <c r="EPV574" s="44"/>
      <c r="EPW574" s="45"/>
      <c r="EPX574" s="46"/>
      <c r="EPY574" s="311"/>
      <c r="EPZ574" s="160"/>
      <c r="EQA574" s="48"/>
      <c r="EQB574" s="48"/>
      <c r="EQC574" s="101"/>
      <c r="EQD574" s="91"/>
      <c r="EQE574" s="91"/>
      <c r="EQF574" s="103"/>
      <c r="EQH574" s="55"/>
      <c r="EQI574" s="55"/>
      <c r="EQJ574" s="56"/>
      <c r="EQK574" s="57"/>
      <c r="EQM574" s="59"/>
      <c r="EQN574" s="60"/>
      <c r="EQO574" s="61"/>
      <c r="EQP574" s="104"/>
      <c r="EQQ574" s="27"/>
      <c r="EQR574" s="26"/>
      <c r="EQS574" s="28"/>
      <c r="EQT574" s="230"/>
      <c r="EQU574" s="245"/>
      <c r="EQV574" s="230"/>
      <c r="EQW574" s="92"/>
      <c r="EQX574" s="312"/>
      <c r="EQY574" s="112"/>
      <c r="EQZ574" s="313"/>
      <c r="ERA574" s="113"/>
      <c r="ERB574" s="113"/>
      <c r="ERC574" s="97"/>
      <c r="ERD574" s="98"/>
      <c r="ERE574" s="97"/>
      <c r="ERF574" s="99"/>
      <c r="ERG574" s="100"/>
      <c r="ERH574" s="42"/>
      <c r="ERI574" s="43"/>
      <c r="ERJ574" s="44"/>
      <c r="ERK574" s="45"/>
      <c r="ERL574" s="46"/>
      <c r="ERM574" s="311"/>
      <c r="ERN574" s="160"/>
      <c r="ERO574" s="48"/>
      <c r="ERP574" s="48"/>
      <c r="ERQ574" s="101"/>
      <c r="ERR574" s="91"/>
      <c r="ERS574" s="91"/>
      <c r="ERT574" s="103"/>
      <c r="ERV574" s="55"/>
      <c r="ERW574" s="55"/>
      <c r="ERX574" s="56"/>
      <c r="ERY574" s="57"/>
      <c r="ESA574" s="59"/>
      <c r="ESB574" s="60"/>
      <c r="ESC574" s="61"/>
      <c r="ESD574" s="104"/>
      <c r="ESE574" s="27"/>
      <c r="ESF574" s="26"/>
      <c r="ESG574" s="28"/>
      <c r="ESH574" s="230"/>
      <c r="ESI574" s="245"/>
      <c r="ESJ574" s="230"/>
      <c r="ESK574" s="92"/>
      <c r="ESL574" s="312"/>
      <c r="ESM574" s="112"/>
      <c r="ESN574" s="313"/>
      <c r="ESO574" s="113"/>
      <c r="ESP574" s="113"/>
      <c r="ESQ574" s="97"/>
      <c r="ESR574" s="98"/>
      <c r="ESS574" s="97"/>
      <c r="EST574" s="99"/>
      <c r="ESU574" s="100"/>
      <c r="ESV574" s="42"/>
      <c r="ESW574" s="43"/>
      <c r="ESX574" s="44"/>
      <c r="ESY574" s="45"/>
      <c r="ESZ574" s="46"/>
      <c r="ETA574" s="311"/>
      <c r="ETB574" s="160"/>
      <c r="ETC574" s="48"/>
      <c r="ETD574" s="48"/>
      <c r="ETE574" s="101"/>
      <c r="ETF574" s="91"/>
      <c r="ETG574" s="91"/>
      <c r="ETH574" s="103"/>
      <c r="ETJ574" s="55"/>
      <c r="ETK574" s="55"/>
      <c r="ETL574" s="56"/>
      <c r="ETM574" s="57"/>
      <c r="ETO574" s="59"/>
      <c r="ETP574" s="60"/>
      <c r="ETQ574" s="61"/>
      <c r="ETR574" s="104"/>
      <c r="ETS574" s="27"/>
      <c r="ETT574" s="26"/>
      <c r="ETU574" s="28"/>
      <c r="ETV574" s="230"/>
      <c r="ETW574" s="245"/>
      <c r="ETX574" s="230"/>
      <c r="ETY574" s="92"/>
      <c r="ETZ574" s="312"/>
      <c r="EUA574" s="112"/>
      <c r="EUB574" s="313"/>
      <c r="EUC574" s="113"/>
      <c r="EUD574" s="113"/>
      <c r="EUE574" s="97"/>
      <c r="EUF574" s="98"/>
      <c r="EUG574" s="97"/>
      <c r="EUH574" s="99"/>
      <c r="EUI574" s="100"/>
      <c r="EUJ574" s="42"/>
      <c r="EUK574" s="43"/>
      <c r="EUL574" s="44"/>
      <c r="EUM574" s="45"/>
      <c r="EUN574" s="46"/>
      <c r="EUO574" s="311"/>
      <c r="EUP574" s="160"/>
      <c r="EUQ574" s="48"/>
      <c r="EUR574" s="48"/>
      <c r="EUS574" s="101"/>
      <c r="EUT574" s="91"/>
      <c r="EUU574" s="91"/>
      <c r="EUV574" s="103"/>
      <c r="EUX574" s="55"/>
      <c r="EUY574" s="55"/>
      <c r="EUZ574" s="56"/>
      <c r="EVA574" s="57"/>
      <c r="EVC574" s="59"/>
      <c r="EVD574" s="60"/>
      <c r="EVE574" s="61"/>
      <c r="EVF574" s="104"/>
      <c r="EVG574" s="27"/>
      <c r="EVH574" s="26"/>
      <c r="EVI574" s="28"/>
      <c r="EVJ574" s="230"/>
      <c r="EVK574" s="245"/>
      <c r="EVL574" s="230"/>
      <c r="EVM574" s="92"/>
      <c r="EVN574" s="312"/>
      <c r="EVO574" s="112"/>
      <c r="EVP574" s="313"/>
      <c r="EVQ574" s="113"/>
      <c r="EVR574" s="113"/>
      <c r="EVS574" s="97"/>
      <c r="EVT574" s="98"/>
      <c r="EVU574" s="97"/>
      <c r="EVV574" s="99"/>
      <c r="EVW574" s="100"/>
      <c r="EVX574" s="42"/>
      <c r="EVY574" s="43"/>
      <c r="EVZ574" s="44"/>
      <c r="EWA574" s="45"/>
      <c r="EWB574" s="46"/>
      <c r="EWC574" s="311"/>
      <c r="EWD574" s="160"/>
      <c r="EWE574" s="48"/>
      <c r="EWF574" s="48"/>
      <c r="EWG574" s="101"/>
      <c r="EWH574" s="91"/>
      <c r="EWI574" s="91"/>
      <c r="EWJ574" s="103"/>
      <c r="EWL574" s="55"/>
      <c r="EWM574" s="55"/>
      <c r="EWN574" s="56"/>
      <c r="EWO574" s="57"/>
      <c r="EWQ574" s="59"/>
      <c r="EWR574" s="60"/>
      <c r="EWS574" s="61"/>
      <c r="EWT574" s="104"/>
      <c r="EWU574" s="27"/>
      <c r="EWV574" s="26"/>
      <c r="EWW574" s="28"/>
      <c r="EWX574" s="230"/>
      <c r="EWY574" s="245"/>
      <c r="EWZ574" s="230"/>
      <c r="EXA574" s="92"/>
      <c r="EXB574" s="312"/>
      <c r="EXC574" s="112"/>
      <c r="EXD574" s="313"/>
      <c r="EXE574" s="113"/>
      <c r="EXF574" s="113"/>
      <c r="EXG574" s="97"/>
      <c r="EXH574" s="98"/>
      <c r="EXI574" s="97"/>
      <c r="EXJ574" s="99"/>
      <c r="EXK574" s="100"/>
      <c r="EXL574" s="42"/>
      <c r="EXM574" s="43"/>
      <c r="EXN574" s="44"/>
      <c r="EXO574" s="45"/>
      <c r="EXP574" s="46"/>
      <c r="EXQ574" s="311"/>
      <c r="EXR574" s="160"/>
      <c r="EXS574" s="48"/>
      <c r="EXT574" s="48"/>
      <c r="EXU574" s="101"/>
      <c r="EXV574" s="91"/>
      <c r="EXW574" s="91"/>
      <c r="EXX574" s="103"/>
      <c r="EXZ574" s="55"/>
      <c r="EYA574" s="55"/>
      <c r="EYB574" s="56"/>
      <c r="EYC574" s="57"/>
      <c r="EYE574" s="59"/>
      <c r="EYF574" s="60"/>
      <c r="EYG574" s="61"/>
      <c r="EYH574" s="104"/>
      <c r="EYI574" s="27"/>
      <c r="EYJ574" s="26"/>
      <c r="EYK574" s="28"/>
      <c r="EYL574" s="230"/>
      <c r="EYM574" s="245"/>
      <c r="EYN574" s="230"/>
      <c r="EYO574" s="92"/>
      <c r="EYP574" s="312"/>
      <c r="EYQ574" s="112"/>
      <c r="EYR574" s="313"/>
      <c r="EYS574" s="113"/>
      <c r="EYT574" s="113"/>
      <c r="EYU574" s="97"/>
      <c r="EYV574" s="98"/>
      <c r="EYW574" s="97"/>
      <c r="EYX574" s="99"/>
      <c r="EYY574" s="100"/>
      <c r="EYZ574" s="42"/>
      <c r="EZA574" s="43"/>
      <c r="EZB574" s="44"/>
      <c r="EZC574" s="45"/>
      <c r="EZD574" s="46"/>
      <c r="EZE574" s="311"/>
      <c r="EZF574" s="160"/>
      <c r="EZG574" s="48"/>
      <c r="EZH574" s="48"/>
      <c r="EZI574" s="101"/>
      <c r="EZJ574" s="91"/>
      <c r="EZK574" s="91"/>
      <c r="EZL574" s="103"/>
      <c r="EZN574" s="55"/>
      <c r="EZO574" s="55"/>
      <c r="EZP574" s="56"/>
      <c r="EZQ574" s="57"/>
      <c r="EZS574" s="59"/>
      <c r="EZT574" s="60"/>
      <c r="EZU574" s="61"/>
      <c r="EZV574" s="104"/>
      <c r="EZW574" s="27"/>
      <c r="EZX574" s="26"/>
      <c r="EZY574" s="28"/>
      <c r="EZZ574" s="230"/>
      <c r="FAA574" s="245"/>
      <c r="FAB574" s="230"/>
      <c r="FAC574" s="92"/>
      <c r="FAD574" s="312"/>
      <c r="FAE574" s="112"/>
      <c r="FAF574" s="313"/>
      <c r="FAG574" s="113"/>
      <c r="FAH574" s="113"/>
      <c r="FAI574" s="97"/>
      <c r="FAJ574" s="98"/>
      <c r="FAK574" s="97"/>
      <c r="FAL574" s="99"/>
      <c r="FAM574" s="100"/>
      <c r="FAN574" s="42"/>
      <c r="FAO574" s="43"/>
      <c r="FAP574" s="44"/>
      <c r="FAQ574" s="45"/>
      <c r="FAR574" s="46"/>
      <c r="FAS574" s="311"/>
      <c r="FAT574" s="160"/>
      <c r="FAU574" s="48"/>
      <c r="FAV574" s="48"/>
      <c r="FAW574" s="101"/>
      <c r="FAX574" s="91"/>
      <c r="FAY574" s="91"/>
      <c r="FAZ574" s="103"/>
      <c r="FBB574" s="55"/>
      <c r="FBC574" s="55"/>
      <c r="FBD574" s="56"/>
      <c r="FBE574" s="57"/>
      <c r="FBG574" s="59"/>
      <c r="FBH574" s="60"/>
      <c r="FBI574" s="61"/>
      <c r="FBJ574" s="104"/>
      <c r="FBK574" s="27"/>
      <c r="FBL574" s="26"/>
      <c r="FBM574" s="28"/>
      <c r="FBN574" s="230"/>
      <c r="FBO574" s="245"/>
      <c r="FBP574" s="230"/>
      <c r="FBQ574" s="92"/>
      <c r="FBR574" s="312"/>
      <c r="FBS574" s="112"/>
      <c r="FBT574" s="313"/>
      <c r="FBU574" s="113"/>
      <c r="FBV574" s="113"/>
      <c r="FBW574" s="97"/>
      <c r="FBX574" s="98"/>
      <c r="FBY574" s="97"/>
      <c r="FBZ574" s="99"/>
      <c r="FCA574" s="100"/>
      <c r="FCB574" s="42"/>
      <c r="FCC574" s="43"/>
      <c r="FCD574" s="44"/>
      <c r="FCE574" s="45"/>
      <c r="FCF574" s="46"/>
      <c r="FCG574" s="311"/>
      <c r="FCH574" s="160"/>
      <c r="FCI574" s="48"/>
      <c r="FCJ574" s="48"/>
      <c r="FCK574" s="101"/>
      <c r="FCL574" s="91"/>
      <c r="FCM574" s="91"/>
      <c r="FCN574" s="103"/>
      <c r="FCP574" s="55"/>
      <c r="FCQ574" s="55"/>
      <c r="FCR574" s="56"/>
      <c r="FCS574" s="57"/>
      <c r="FCU574" s="59"/>
      <c r="FCV574" s="60"/>
      <c r="FCW574" s="61"/>
      <c r="FCX574" s="104"/>
      <c r="FCY574" s="27"/>
      <c r="FCZ574" s="26"/>
      <c r="FDA574" s="28"/>
      <c r="FDB574" s="230"/>
      <c r="FDC574" s="245"/>
      <c r="FDD574" s="230"/>
      <c r="FDE574" s="92"/>
      <c r="FDF574" s="312"/>
      <c r="FDG574" s="112"/>
      <c r="FDH574" s="313"/>
      <c r="FDI574" s="113"/>
      <c r="FDJ574" s="113"/>
      <c r="FDK574" s="97"/>
      <c r="FDL574" s="98"/>
      <c r="FDM574" s="97"/>
      <c r="FDN574" s="99"/>
      <c r="FDO574" s="100"/>
      <c r="FDP574" s="42"/>
      <c r="FDQ574" s="43"/>
      <c r="FDR574" s="44"/>
      <c r="FDS574" s="45"/>
      <c r="FDT574" s="46"/>
      <c r="FDU574" s="311"/>
      <c r="FDV574" s="160"/>
      <c r="FDW574" s="48"/>
      <c r="FDX574" s="48"/>
      <c r="FDY574" s="101"/>
      <c r="FDZ574" s="91"/>
      <c r="FEA574" s="91"/>
      <c r="FEB574" s="103"/>
      <c r="FED574" s="55"/>
      <c r="FEE574" s="55"/>
      <c r="FEF574" s="56"/>
      <c r="FEG574" s="57"/>
      <c r="FEI574" s="59"/>
      <c r="FEJ574" s="60"/>
      <c r="FEK574" s="61"/>
      <c r="FEL574" s="104"/>
      <c r="FEM574" s="27"/>
      <c r="FEN574" s="26"/>
      <c r="FEO574" s="28"/>
      <c r="FEP574" s="230"/>
      <c r="FEQ574" s="245"/>
      <c r="FER574" s="230"/>
      <c r="FES574" s="92"/>
      <c r="FET574" s="312"/>
      <c r="FEU574" s="112"/>
      <c r="FEV574" s="313"/>
      <c r="FEW574" s="113"/>
      <c r="FEX574" s="113"/>
      <c r="FEY574" s="97"/>
      <c r="FEZ574" s="98"/>
      <c r="FFA574" s="97"/>
      <c r="FFB574" s="99"/>
      <c r="FFC574" s="100"/>
      <c r="FFD574" s="42"/>
      <c r="FFE574" s="43"/>
      <c r="FFF574" s="44"/>
      <c r="FFG574" s="45"/>
      <c r="FFH574" s="46"/>
      <c r="FFI574" s="311"/>
      <c r="FFJ574" s="160"/>
      <c r="FFK574" s="48"/>
      <c r="FFL574" s="48"/>
      <c r="FFM574" s="101"/>
      <c r="FFN574" s="91"/>
      <c r="FFO574" s="91"/>
      <c r="FFP574" s="103"/>
      <c r="FFR574" s="55"/>
      <c r="FFS574" s="55"/>
      <c r="FFT574" s="56"/>
      <c r="FFU574" s="57"/>
      <c r="FFW574" s="59"/>
      <c r="FFX574" s="60"/>
      <c r="FFY574" s="61"/>
      <c r="FFZ574" s="104"/>
      <c r="FGA574" s="27"/>
      <c r="FGB574" s="26"/>
      <c r="FGC574" s="28"/>
      <c r="FGD574" s="230"/>
      <c r="FGE574" s="245"/>
      <c r="FGF574" s="230"/>
      <c r="FGG574" s="92"/>
      <c r="FGH574" s="312"/>
      <c r="FGI574" s="112"/>
      <c r="FGJ574" s="313"/>
      <c r="FGK574" s="113"/>
      <c r="FGL574" s="113"/>
      <c r="FGM574" s="97"/>
      <c r="FGN574" s="98"/>
      <c r="FGO574" s="97"/>
      <c r="FGP574" s="99"/>
      <c r="FGQ574" s="100"/>
      <c r="FGR574" s="42"/>
      <c r="FGS574" s="43"/>
      <c r="FGT574" s="44"/>
      <c r="FGU574" s="45"/>
      <c r="FGV574" s="46"/>
      <c r="FGW574" s="311"/>
      <c r="FGX574" s="160"/>
      <c r="FGY574" s="48"/>
      <c r="FGZ574" s="48"/>
      <c r="FHA574" s="101"/>
      <c r="FHB574" s="91"/>
      <c r="FHC574" s="91"/>
      <c r="FHD574" s="103"/>
      <c r="FHF574" s="55"/>
      <c r="FHG574" s="55"/>
      <c r="FHH574" s="56"/>
      <c r="FHI574" s="57"/>
      <c r="FHK574" s="59"/>
      <c r="FHL574" s="60"/>
      <c r="FHM574" s="61"/>
      <c r="FHN574" s="104"/>
      <c r="FHO574" s="27"/>
      <c r="FHP574" s="26"/>
      <c r="FHQ574" s="28"/>
      <c r="FHR574" s="230"/>
      <c r="FHS574" s="245"/>
      <c r="FHT574" s="230"/>
      <c r="FHU574" s="92"/>
      <c r="FHV574" s="312"/>
      <c r="FHW574" s="112"/>
      <c r="FHX574" s="313"/>
      <c r="FHY574" s="113"/>
      <c r="FHZ574" s="113"/>
      <c r="FIA574" s="97"/>
      <c r="FIB574" s="98"/>
      <c r="FIC574" s="97"/>
      <c r="FID574" s="99"/>
      <c r="FIE574" s="100"/>
      <c r="FIF574" s="42"/>
      <c r="FIG574" s="43"/>
      <c r="FIH574" s="44"/>
      <c r="FII574" s="45"/>
      <c r="FIJ574" s="46"/>
      <c r="FIK574" s="311"/>
      <c r="FIL574" s="160"/>
      <c r="FIM574" s="48"/>
      <c r="FIN574" s="48"/>
      <c r="FIO574" s="101"/>
      <c r="FIP574" s="91"/>
      <c r="FIQ574" s="91"/>
      <c r="FIR574" s="103"/>
      <c r="FIT574" s="55"/>
      <c r="FIU574" s="55"/>
      <c r="FIV574" s="56"/>
      <c r="FIW574" s="57"/>
      <c r="FIY574" s="59"/>
      <c r="FIZ574" s="60"/>
      <c r="FJA574" s="61"/>
      <c r="FJB574" s="104"/>
      <c r="FJC574" s="27"/>
      <c r="FJD574" s="26"/>
      <c r="FJE574" s="28"/>
      <c r="FJF574" s="230"/>
      <c r="FJG574" s="245"/>
      <c r="FJH574" s="230"/>
      <c r="FJI574" s="92"/>
      <c r="FJJ574" s="312"/>
      <c r="FJK574" s="112"/>
      <c r="FJL574" s="313"/>
      <c r="FJM574" s="113"/>
      <c r="FJN574" s="113"/>
      <c r="FJO574" s="97"/>
      <c r="FJP574" s="98"/>
      <c r="FJQ574" s="97"/>
      <c r="FJR574" s="99"/>
      <c r="FJS574" s="100"/>
      <c r="FJT574" s="42"/>
      <c r="FJU574" s="43"/>
      <c r="FJV574" s="44"/>
      <c r="FJW574" s="45"/>
      <c r="FJX574" s="46"/>
      <c r="FJY574" s="311"/>
      <c r="FJZ574" s="160"/>
      <c r="FKA574" s="48"/>
      <c r="FKB574" s="48"/>
      <c r="FKC574" s="101"/>
      <c r="FKD574" s="91"/>
      <c r="FKE574" s="91"/>
      <c r="FKF574" s="103"/>
      <c r="FKH574" s="55"/>
      <c r="FKI574" s="55"/>
      <c r="FKJ574" s="56"/>
      <c r="FKK574" s="57"/>
      <c r="FKM574" s="59"/>
      <c r="FKN574" s="60"/>
      <c r="FKO574" s="61"/>
      <c r="FKP574" s="104"/>
      <c r="FKQ574" s="27"/>
      <c r="FKR574" s="26"/>
      <c r="FKS574" s="28"/>
      <c r="FKT574" s="230"/>
      <c r="FKU574" s="245"/>
      <c r="FKV574" s="230"/>
      <c r="FKW574" s="92"/>
      <c r="FKX574" s="312"/>
      <c r="FKY574" s="112"/>
      <c r="FKZ574" s="313"/>
      <c r="FLA574" s="113"/>
      <c r="FLB574" s="113"/>
      <c r="FLC574" s="97"/>
      <c r="FLD574" s="98"/>
      <c r="FLE574" s="97"/>
      <c r="FLF574" s="99"/>
      <c r="FLG574" s="100"/>
      <c r="FLH574" s="42"/>
      <c r="FLI574" s="43"/>
      <c r="FLJ574" s="44"/>
      <c r="FLK574" s="45"/>
      <c r="FLL574" s="46"/>
      <c r="FLM574" s="311"/>
      <c r="FLN574" s="160"/>
      <c r="FLO574" s="48"/>
      <c r="FLP574" s="48"/>
      <c r="FLQ574" s="101"/>
      <c r="FLR574" s="91"/>
      <c r="FLS574" s="91"/>
      <c r="FLT574" s="103"/>
      <c r="FLV574" s="55"/>
      <c r="FLW574" s="55"/>
      <c r="FLX574" s="56"/>
      <c r="FLY574" s="57"/>
      <c r="FMA574" s="59"/>
      <c r="FMB574" s="60"/>
      <c r="FMC574" s="61"/>
      <c r="FMD574" s="104"/>
      <c r="FME574" s="27"/>
      <c r="FMF574" s="26"/>
      <c r="FMG574" s="28"/>
      <c r="FMH574" s="230"/>
      <c r="FMI574" s="245"/>
      <c r="FMJ574" s="230"/>
      <c r="FMK574" s="92"/>
      <c r="FML574" s="312"/>
      <c r="FMM574" s="112"/>
      <c r="FMN574" s="313"/>
      <c r="FMO574" s="113"/>
      <c r="FMP574" s="113"/>
      <c r="FMQ574" s="97"/>
      <c r="FMR574" s="98"/>
      <c r="FMS574" s="97"/>
      <c r="FMT574" s="99"/>
      <c r="FMU574" s="100"/>
      <c r="FMV574" s="42"/>
      <c r="FMW574" s="43"/>
      <c r="FMX574" s="44"/>
      <c r="FMY574" s="45"/>
      <c r="FMZ574" s="46"/>
      <c r="FNA574" s="311"/>
      <c r="FNB574" s="160"/>
      <c r="FNC574" s="48"/>
      <c r="FND574" s="48"/>
      <c r="FNE574" s="101"/>
      <c r="FNF574" s="91"/>
      <c r="FNG574" s="91"/>
      <c r="FNH574" s="103"/>
      <c r="FNJ574" s="55"/>
      <c r="FNK574" s="55"/>
      <c r="FNL574" s="56"/>
      <c r="FNM574" s="57"/>
      <c r="FNO574" s="59"/>
      <c r="FNP574" s="60"/>
      <c r="FNQ574" s="61"/>
      <c r="FNR574" s="104"/>
      <c r="FNS574" s="27"/>
      <c r="FNT574" s="26"/>
      <c r="FNU574" s="28"/>
      <c r="FNV574" s="230"/>
      <c r="FNW574" s="245"/>
      <c r="FNX574" s="230"/>
      <c r="FNY574" s="92"/>
      <c r="FNZ574" s="312"/>
      <c r="FOA574" s="112"/>
      <c r="FOB574" s="313"/>
      <c r="FOC574" s="113"/>
      <c r="FOD574" s="113"/>
      <c r="FOE574" s="97"/>
      <c r="FOF574" s="98"/>
      <c r="FOG574" s="97"/>
      <c r="FOH574" s="99"/>
      <c r="FOI574" s="100"/>
      <c r="FOJ574" s="42"/>
      <c r="FOK574" s="43"/>
      <c r="FOL574" s="44"/>
      <c r="FOM574" s="45"/>
      <c r="FON574" s="46"/>
      <c r="FOO574" s="311"/>
      <c r="FOP574" s="160"/>
      <c r="FOQ574" s="48"/>
      <c r="FOR574" s="48"/>
      <c r="FOS574" s="101"/>
      <c r="FOT574" s="91"/>
      <c r="FOU574" s="91"/>
      <c r="FOV574" s="103"/>
      <c r="FOX574" s="55"/>
      <c r="FOY574" s="55"/>
      <c r="FOZ574" s="56"/>
      <c r="FPA574" s="57"/>
      <c r="FPC574" s="59"/>
      <c r="FPD574" s="60"/>
      <c r="FPE574" s="61"/>
      <c r="FPF574" s="104"/>
      <c r="FPG574" s="27"/>
      <c r="FPH574" s="26"/>
      <c r="FPI574" s="28"/>
      <c r="FPJ574" s="230"/>
      <c r="FPK574" s="245"/>
      <c r="FPL574" s="230"/>
      <c r="FPM574" s="92"/>
      <c r="FPN574" s="312"/>
      <c r="FPO574" s="112"/>
      <c r="FPP574" s="313"/>
      <c r="FPQ574" s="113"/>
      <c r="FPR574" s="113"/>
      <c r="FPS574" s="97"/>
      <c r="FPT574" s="98"/>
      <c r="FPU574" s="97"/>
      <c r="FPV574" s="99"/>
      <c r="FPW574" s="100"/>
      <c r="FPX574" s="42"/>
      <c r="FPY574" s="43"/>
      <c r="FPZ574" s="44"/>
      <c r="FQA574" s="45"/>
      <c r="FQB574" s="46"/>
      <c r="FQC574" s="311"/>
      <c r="FQD574" s="160"/>
      <c r="FQE574" s="48"/>
      <c r="FQF574" s="48"/>
      <c r="FQG574" s="101"/>
      <c r="FQH574" s="91"/>
      <c r="FQI574" s="91"/>
      <c r="FQJ574" s="103"/>
      <c r="FQL574" s="55"/>
      <c r="FQM574" s="55"/>
      <c r="FQN574" s="56"/>
      <c r="FQO574" s="57"/>
      <c r="FQQ574" s="59"/>
      <c r="FQR574" s="60"/>
      <c r="FQS574" s="61"/>
      <c r="FQT574" s="104"/>
      <c r="FQU574" s="27"/>
      <c r="FQV574" s="26"/>
      <c r="FQW574" s="28"/>
      <c r="FQX574" s="230"/>
      <c r="FQY574" s="245"/>
      <c r="FQZ574" s="230"/>
      <c r="FRA574" s="92"/>
      <c r="FRB574" s="312"/>
      <c r="FRC574" s="112"/>
      <c r="FRD574" s="313"/>
      <c r="FRE574" s="113"/>
      <c r="FRF574" s="113"/>
      <c r="FRG574" s="97"/>
      <c r="FRH574" s="98"/>
      <c r="FRI574" s="97"/>
      <c r="FRJ574" s="99"/>
      <c r="FRK574" s="100"/>
      <c r="FRL574" s="42"/>
      <c r="FRM574" s="43"/>
      <c r="FRN574" s="44"/>
      <c r="FRO574" s="45"/>
      <c r="FRP574" s="46"/>
      <c r="FRQ574" s="311"/>
      <c r="FRR574" s="160"/>
      <c r="FRS574" s="48"/>
      <c r="FRT574" s="48"/>
      <c r="FRU574" s="101"/>
      <c r="FRV574" s="91"/>
      <c r="FRW574" s="91"/>
      <c r="FRX574" s="103"/>
      <c r="FRZ574" s="55"/>
      <c r="FSA574" s="55"/>
      <c r="FSB574" s="56"/>
      <c r="FSC574" s="57"/>
      <c r="FSE574" s="59"/>
      <c r="FSF574" s="60"/>
      <c r="FSG574" s="61"/>
      <c r="FSH574" s="104"/>
      <c r="FSI574" s="27"/>
      <c r="FSJ574" s="26"/>
      <c r="FSK574" s="28"/>
      <c r="FSL574" s="230"/>
      <c r="FSM574" s="245"/>
      <c r="FSN574" s="230"/>
      <c r="FSO574" s="92"/>
      <c r="FSP574" s="312"/>
      <c r="FSQ574" s="112"/>
      <c r="FSR574" s="313"/>
      <c r="FSS574" s="113"/>
      <c r="FST574" s="113"/>
      <c r="FSU574" s="97"/>
      <c r="FSV574" s="98"/>
      <c r="FSW574" s="97"/>
      <c r="FSX574" s="99"/>
      <c r="FSY574" s="100"/>
      <c r="FSZ574" s="42"/>
      <c r="FTA574" s="43"/>
      <c r="FTB574" s="44"/>
      <c r="FTC574" s="45"/>
      <c r="FTD574" s="46"/>
      <c r="FTE574" s="311"/>
      <c r="FTF574" s="160"/>
      <c r="FTG574" s="48"/>
      <c r="FTH574" s="48"/>
      <c r="FTI574" s="101"/>
      <c r="FTJ574" s="91"/>
      <c r="FTK574" s="91"/>
      <c r="FTL574" s="103"/>
      <c r="FTN574" s="55"/>
      <c r="FTO574" s="55"/>
      <c r="FTP574" s="56"/>
      <c r="FTQ574" s="57"/>
      <c r="FTS574" s="59"/>
      <c r="FTT574" s="60"/>
      <c r="FTU574" s="61"/>
      <c r="FTV574" s="104"/>
      <c r="FTW574" s="27"/>
      <c r="FTX574" s="26"/>
      <c r="FTY574" s="28"/>
      <c r="FTZ574" s="230"/>
      <c r="FUA574" s="245"/>
      <c r="FUB574" s="230"/>
      <c r="FUC574" s="92"/>
      <c r="FUD574" s="312"/>
      <c r="FUE574" s="112"/>
      <c r="FUF574" s="313"/>
      <c r="FUG574" s="113"/>
      <c r="FUH574" s="113"/>
      <c r="FUI574" s="97"/>
      <c r="FUJ574" s="98"/>
      <c r="FUK574" s="97"/>
      <c r="FUL574" s="99"/>
      <c r="FUM574" s="100"/>
      <c r="FUN574" s="42"/>
      <c r="FUO574" s="43"/>
      <c r="FUP574" s="44"/>
      <c r="FUQ574" s="45"/>
      <c r="FUR574" s="46"/>
      <c r="FUS574" s="311"/>
      <c r="FUT574" s="160"/>
      <c r="FUU574" s="48"/>
      <c r="FUV574" s="48"/>
      <c r="FUW574" s="101"/>
      <c r="FUX574" s="91"/>
      <c r="FUY574" s="91"/>
      <c r="FUZ574" s="103"/>
      <c r="FVB574" s="55"/>
      <c r="FVC574" s="55"/>
      <c r="FVD574" s="56"/>
      <c r="FVE574" s="57"/>
      <c r="FVG574" s="59"/>
      <c r="FVH574" s="60"/>
      <c r="FVI574" s="61"/>
      <c r="FVJ574" s="104"/>
      <c r="FVK574" s="27"/>
      <c r="FVL574" s="26"/>
      <c r="FVM574" s="28"/>
      <c r="FVN574" s="230"/>
      <c r="FVO574" s="245"/>
      <c r="FVP574" s="230"/>
      <c r="FVQ574" s="92"/>
      <c r="FVR574" s="312"/>
      <c r="FVS574" s="112"/>
      <c r="FVT574" s="313"/>
      <c r="FVU574" s="113"/>
      <c r="FVV574" s="113"/>
      <c r="FVW574" s="97"/>
      <c r="FVX574" s="98"/>
      <c r="FVY574" s="97"/>
      <c r="FVZ574" s="99"/>
      <c r="FWA574" s="100"/>
      <c r="FWB574" s="42"/>
      <c r="FWC574" s="43"/>
      <c r="FWD574" s="44"/>
      <c r="FWE574" s="45"/>
      <c r="FWF574" s="46"/>
      <c r="FWG574" s="311"/>
      <c r="FWH574" s="160"/>
      <c r="FWI574" s="48"/>
      <c r="FWJ574" s="48"/>
      <c r="FWK574" s="101"/>
      <c r="FWL574" s="91"/>
      <c r="FWM574" s="91"/>
      <c r="FWN574" s="103"/>
      <c r="FWP574" s="55"/>
      <c r="FWQ574" s="55"/>
      <c r="FWR574" s="56"/>
      <c r="FWS574" s="57"/>
      <c r="FWU574" s="59"/>
      <c r="FWV574" s="60"/>
      <c r="FWW574" s="61"/>
      <c r="FWX574" s="104"/>
      <c r="FWY574" s="27"/>
      <c r="FWZ574" s="26"/>
      <c r="FXA574" s="28"/>
      <c r="FXB574" s="230"/>
      <c r="FXC574" s="245"/>
      <c r="FXD574" s="230"/>
      <c r="FXE574" s="92"/>
      <c r="FXF574" s="312"/>
      <c r="FXG574" s="112"/>
      <c r="FXH574" s="313"/>
      <c r="FXI574" s="113"/>
      <c r="FXJ574" s="113"/>
      <c r="FXK574" s="97"/>
      <c r="FXL574" s="98"/>
      <c r="FXM574" s="97"/>
      <c r="FXN574" s="99"/>
      <c r="FXO574" s="100"/>
      <c r="FXP574" s="42"/>
      <c r="FXQ574" s="43"/>
      <c r="FXR574" s="44"/>
      <c r="FXS574" s="45"/>
      <c r="FXT574" s="46"/>
      <c r="FXU574" s="311"/>
      <c r="FXV574" s="160"/>
      <c r="FXW574" s="48"/>
      <c r="FXX574" s="48"/>
      <c r="FXY574" s="101"/>
      <c r="FXZ574" s="91"/>
      <c r="FYA574" s="91"/>
      <c r="FYB574" s="103"/>
      <c r="FYD574" s="55"/>
      <c r="FYE574" s="55"/>
      <c r="FYF574" s="56"/>
      <c r="FYG574" s="57"/>
      <c r="FYI574" s="59"/>
      <c r="FYJ574" s="60"/>
      <c r="FYK574" s="61"/>
      <c r="FYL574" s="104"/>
      <c r="FYM574" s="27"/>
      <c r="FYN574" s="26"/>
      <c r="FYO574" s="28"/>
      <c r="FYP574" s="230"/>
      <c r="FYQ574" s="245"/>
      <c r="FYR574" s="230"/>
      <c r="FYS574" s="92"/>
      <c r="FYT574" s="312"/>
      <c r="FYU574" s="112"/>
      <c r="FYV574" s="313"/>
      <c r="FYW574" s="113"/>
      <c r="FYX574" s="113"/>
      <c r="FYY574" s="97"/>
      <c r="FYZ574" s="98"/>
      <c r="FZA574" s="97"/>
      <c r="FZB574" s="99"/>
      <c r="FZC574" s="100"/>
      <c r="FZD574" s="42"/>
      <c r="FZE574" s="43"/>
      <c r="FZF574" s="44"/>
      <c r="FZG574" s="45"/>
      <c r="FZH574" s="46"/>
      <c r="FZI574" s="311"/>
      <c r="FZJ574" s="160"/>
      <c r="FZK574" s="48"/>
      <c r="FZL574" s="48"/>
      <c r="FZM574" s="101"/>
      <c r="FZN574" s="91"/>
      <c r="FZO574" s="91"/>
      <c r="FZP574" s="103"/>
      <c r="FZR574" s="55"/>
      <c r="FZS574" s="55"/>
      <c r="FZT574" s="56"/>
      <c r="FZU574" s="57"/>
      <c r="FZW574" s="59"/>
      <c r="FZX574" s="60"/>
      <c r="FZY574" s="61"/>
      <c r="FZZ574" s="104"/>
      <c r="GAA574" s="27"/>
      <c r="GAB574" s="26"/>
      <c r="GAC574" s="28"/>
      <c r="GAD574" s="230"/>
      <c r="GAE574" s="245"/>
      <c r="GAF574" s="230"/>
      <c r="GAG574" s="92"/>
      <c r="GAH574" s="312"/>
      <c r="GAI574" s="112"/>
      <c r="GAJ574" s="313"/>
      <c r="GAK574" s="113"/>
      <c r="GAL574" s="113"/>
      <c r="GAM574" s="97"/>
      <c r="GAN574" s="98"/>
      <c r="GAO574" s="97"/>
      <c r="GAP574" s="99"/>
      <c r="GAQ574" s="100"/>
      <c r="GAR574" s="42"/>
      <c r="GAS574" s="43"/>
      <c r="GAT574" s="44"/>
      <c r="GAU574" s="45"/>
      <c r="GAV574" s="46"/>
      <c r="GAW574" s="311"/>
      <c r="GAX574" s="160"/>
      <c r="GAY574" s="48"/>
      <c r="GAZ574" s="48"/>
      <c r="GBA574" s="101"/>
      <c r="GBB574" s="91"/>
      <c r="GBC574" s="91"/>
      <c r="GBD574" s="103"/>
      <c r="GBF574" s="55"/>
      <c r="GBG574" s="55"/>
      <c r="GBH574" s="56"/>
      <c r="GBI574" s="57"/>
      <c r="GBK574" s="59"/>
      <c r="GBL574" s="60"/>
      <c r="GBM574" s="61"/>
      <c r="GBN574" s="104"/>
      <c r="GBO574" s="27"/>
      <c r="GBP574" s="26"/>
      <c r="GBQ574" s="28"/>
      <c r="GBR574" s="230"/>
      <c r="GBS574" s="245"/>
      <c r="GBT574" s="230"/>
      <c r="GBU574" s="92"/>
      <c r="GBV574" s="312"/>
      <c r="GBW574" s="112"/>
      <c r="GBX574" s="313"/>
      <c r="GBY574" s="113"/>
      <c r="GBZ574" s="113"/>
      <c r="GCA574" s="97"/>
      <c r="GCB574" s="98"/>
      <c r="GCC574" s="97"/>
      <c r="GCD574" s="99"/>
      <c r="GCE574" s="100"/>
      <c r="GCF574" s="42"/>
      <c r="GCG574" s="43"/>
      <c r="GCH574" s="44"/>
      <c r="GCI574" s="45"/>
      <c r="GCJ574" s="46"/>
      <c r="GCK574" s="311"/>
      <c r="GCL574" s="160"/>
      <c r="GCM574" s="48"/>
      <c r="GCN574" s="48"/>
      <c r="GCO574" s="101"/>
      <c r="GCP574" s="91"/>
      <c r="GCQ574" s="91"/>
      <c r="GCR574" s="103"/>
      <c r="GCT574" s="55"/>
      <c r="GCU574" s="55"/>
      <c r="GCV574" s="56"/>
      <c r="GCW574" s="57"/>
      <c r="GCY574" s="59"/>
      <c r="GCZ574" s="60"/>
      <c r="GDA574" s="61"/>
      <c r="GDB574" s="104"/>
      <c r="GDC574" s="27"/>
      <c r="GDD574" s="26"/>
      <c r="GDE574" s="28"/>
      <c r="GDF574" s="230"/>
      <c r="GDG574" s="245"/>
      <c r="GDH574" s="230"/>
      <c r="GDI574" s="92"/>
      <c r="GDJ574" s="312"/>
      <c r="GDK574" s="112"/>
      <c r="GDL574" s="313"/>
      <c r="GDM574" s="113"/>
      <c r="GDN574" s="113"/>
      <c r="GDO574" s="97"/>
      <c r="GDP574" s="98"/>
      <c r="GDQ574" s="97"/>
      <c r="GDR574" s="99"/>
      <c r="GDS574" s="100"/>
      <c r="GDT574" s="42"/>
      <c r="GDU574" s="43"/>
      <c r="GDV574" s="44"/>
      <c r="GDW574" s="45"/>
      <c r="GDX574" s="46"/>
      <c r="GDY574" s="311"/>
      <c r="GDZ574" s="160"/>
      <c r="GEA574" s="48"/>
      <c r="GEB574" s="48"/>
      <c r="GEC574" s="101"/>
      <c r="GED574" s="91"/>
      <c r="GEE574" s="91"/>
      <c r="GEF574" s="103"/>
      <c r="GEH574" s="55"/>
      <c r="GEI574" s="55"/>
      <c r="GEJ574" s="56"/>
      <c r="GEK574" s="57"/>
      <c r="GEM574" s="59"/>
      <c r="GEN574" s="60"/>
      <c r="GEO574" s="61"/>
      <c r="GEP574" s="104"/>
      <c r="GEQ574" s="27"/>
      <c r="GER574" s="26"/>
      <c r="GES574" s="28"/>
      <c r="GET574" s="230"/>
      <c r="GEU574" s="245"/>
      <c r="GEV574" s="230"/>
      <c r="GEW574" s="92"/>
      <c r="GEX574" s="312"/>
      <c r="GEY574" s="112"/>
      <c r="GEZ574" s="313"/>
      <c r="GFA574" s="113"/>
      <c r="GFB574" s="113"/>
      <c r="GFC574" s="97"/>
      <c r="GFD574" s="98"/>
      <c r="GFE574" s="97"/>
      <c r="GFF574" s="99"/>
      <c r="GFG574" s="100"/>
      <c r="GFH574" s="42"/>
      <c r="GFI574" s="43"/>
      <c r="GFJ574" s="44"/>
      <c r="GFK574" s="45"/>
      <c r="GFL574" s="46"/>
      <c r="GFM574" s="311"/>
      <c r="GFN574" s="160"/>
      <c r="GFO574" s="48"/>
      <c r="GFP574" s="48"/>
      <c r="GFQ574" s="101"/>
      <c r="GFR574" s="91"/>
      <c r="GFS574" s="91"/>
      <c r="GFT574" s="103"/>
      <c r="GFV574" s="55"/>
      <c r="GFW574" s="55"/>
      <c r="GFX574" s="56"/>
      <c r="GFY574" s="57"/>
      <c r="GGA574" s="59"/>
      <c r="GGB574" s="60"/>
      <c r="GGC574" s="61"/>
      <c r="GGD574" s="104"/>
      <c r="GGE574" s="27"/>
      <c r="GGF574" s="26"/>
      <c r="GGG574" s="28"/>
      <c r="GGH574" s="230"/>
      <c r="GGI574" s="245"/>
      <c r="GGJ574" s="230"/>
      <c r="GGK574" s="92"/>
      <c r="GGL574" s="312"/>
      <c r="GGM574" s="112"/>
      <c r="GGN574" s="313"/>
      <c r="GGO574" s="113"/>
      <c r="GGP574" s="113"/>
      <c r="GGQ574" s="97"/>
      <c r="GGR574" s="98"/>
      <c r="GGS574" s="97"/>
      <c r="GGT574" s="99"/>
      <c r="GGU574" s="100"/>
      <c r="GGV574" s="42"/>
      <c r="GGW574" s="43"/>
      <c r="GGX574" s="44"/>
      <c r="GGY574" s="45"/>
      <c r="GGZ574" s="46"/>
      <c r="GHA574" s="311"/>
      <c r="GHB574" s="160"/>
      <c r="GHC574" s="48"/>
      <c r="GHD574" s="48"/>
      <c r="GHE574" s="101"/>
      <c r="GHF574" s="91"/>
      <c r="GHG574" s="91"/>
      <c r="GHH574" s="103"/>
      <c r="GHJ574" s="55"/>
      <c r="GHK574" s="55"/>
      <c r="GHL574" s="56"/>
      <c r="GHM574" s="57"/>
      <c r="GHO574" s="59"/>
      <c r="GHP574" s="60"/>
      <c r="GHQ574" s="61"/>
      <c r="GHR574" s="104"/>
      <c r="GHS574" s="27"/>
      <c r="GHT574" s="26"/>
      <c r="GHU574" s="28"/>
      <c r="GHV574" s="230"/>
      <c r="GHW574" s="245"/>
      <c r="GHX574" s="230"/>
      <c r="GHY574" s="92"/>
      <c r="GHZ574" s="312"/>
      <c r="GIA574" s="112"/>
      <c r="GIB574" s="313"/>
      <c r="GIC574" s="113"/>
      <c r="GID574" s="113"/>
      <c r="GIE574" s="97"/>
      <c r="GIF574" s="98"/>
      <c r="GIG574" s="97"/>
      <c r="GIH574" s="99"/>
      <c r="GII574" s="100"/>
      <c r="GIJ574" s="42"/>
      <c r="GIK574" s="43"/>
      <c r="GIL574" s="44"/>
      <c r="GIM574" s="45"/>
      <c r="GIN574" s="46"/>
      <c r="GIO574" s="311"/>
      <c r="GIP574" s="160"/>
      <c r="GIQ574" s="48"/>
      <c r="GIR574" s="48"/>
      <c r="GIS574" s="101"/>
      <c r="GIT574" s="91"/>
      <c r="GIU574" s="91"/>
      <c r="GIV574" s="103"/>
      <c r="GIX574" s="55"/>
      <c r="GIY574" s="55"/>
      <c r="GIZ574" s="56"/>
      <c r="GJA574" s="57"/>
      <c r="GJC574" s="59"/>
      <c r="GJD574" s="60"/>
      <c r="GJE574" s="61"/>
      <c r="GJF574" s="104"/>
      <c r="GJG574" s="27"/>
      <c r="GJH574" s="26"/>
      <c r="GJI574" s="28"/>
      <c r="GJJ574" s="230"/>
      <c r="GJK574" s="245"/>
      <c r="GJL574" s="230"/>
      <c r="GJM574" s="92"/>
      <c r="GJN574" s="312"/>
      <c r="GJO574" s="112"/>
      <c r="GJP574" s="313"/>
      <c r="GJQ574" s="113"/>
      <c r="GJR574" s="113"/>
      <c r="GJS574" s="97"/>
      <c r="GJT574" s="98"/>
      <c r="GJU574" s="97"/>
      <c r="GJV574" s="99"/>
      <c r="GJW574" s="100"/>
      <c r="GJX574" s="42"/>
      <c r="GJY574" s="43"/>
      <c r="GJZ574" s="44"/>
      <c r="GKA574" s="45"/>
      <c r="GKB574" s="46"/>
      <c r="GKC574" s="311"/>
      <c r="GKD574" s="160"/>
      <c r="GKE574" s="48"/>
      <c r="GKF574" s="48"/>
      <c r="GKG574" s="101"/>
      <c r="GKH574" s="91"/>
      <c r="GKI574" s="91"/>
      <c r="GKJ574" s="103"/>
      <c r="GKL574" s="55"/>
      <c r="GKM574" s="55"/>
      <c r="GKN574" s="56"/>
      <c r="GKO574" s="57"/>
      <c r="GKQ574" s="59"/>
      <c r="GKR574" s="60"/>
      <c r="GKS574" s="61"/>
      <c r="GKT574" s="104"/>
      <c r="GKU574" s="27"/>
      <c r="GKV574" s="26"/>
      <c r="GKW574" s="28"/>
      <c r="GKX574" s="230"/>
      <c r="GKY574" s="245"/>
      <c r="GKZ574" s="230"/>
      <c r="GLA574" s="92"/>
      <c r="GLB574" s="312"/>
      <c r="GLC574" s="112"/>
      <c r="GLD574" s="313"/>
      <c r="GLE574" s="113"/>
      <c r="GLF574" s="113"/>
      <c r="GLG574" s="97"/>
      <c r="GLH574" s="98"/>
      <c r="GLI574" s="97"/>
      <c r="GLJ574" s="99"/>
      <c r="GLK574" s="100"/>
      <c r="GLL574" s="42"/>
      <c r="GLM574" s="43"/>
      <c r="GLN574" s="44"/>
      <c r="GLO574" s="45"/>
      <c r="GLP574" s="46"/>
      <c r="GLQ574" s="311"/>
      <c r="GLR574" s="160"/>
      <c r="GLS574" s="48"/>
      <c r="GLT574" s="48"/>
      <c r="GLU574" s="101"/>
      <c r="GLV574" s="91"/>
      <c r="GLW574" s="91"/>
      <c r="GLX574" s="103"/>
      <c r="GLZ574" s="55"/>
      <c r="GMA574" s="55"/>
      <c r="GMB574" s="56"/>
      <c r="GMC574" s="57"/>
      <c r="GME574" s="59"/>
      <c r="GMF574" s="60"/>
      <c r="GMG574" s="61"/>
      <c r="GMH574" s="104"/>
      <c r="GMI574" s="27"/>
      <c r="GMJ574" s="26"/>
      <c r="GMK574" s="28"/>
      <c r="GML574" s="230"/>
      <c r="GMM574" s="245"/>
      <c r="GMN574" s="230"/>
      <c r="GMO574" s="92"/>
      <c r="GMP574" s="312"/>
      <c r="GMQ574" s="112"/>
      <c r="GMR574" s="313"/>
      <c r="GMS574" s="113"/>
      <c r="GMT574" s="113"/>
      <c r="GMU574" s="97"/>
      <c r="GMV574" s="98"/>
      <c r="GMW574" s="97"/>
      <c r="GMX574" s="99"/>
      <c r="GMY574" s="100"/>
      <c r="GMZ574" s="42"/>
      <c r="GNA574" s="43"/>
      <c r="GNB574" s="44"/>
      <c r="GNC574" s="45"/>
      <c r="GND574" s="46"/>
      <c r="GNE574" s="311"/>
      <c r="GNF574" s="160"/>
      <c r="GNG574" s="48"/>
      <c r="GNH574" s="48"/>
      <c r="GNI574" s="101"/>
      <c r="GNJ574" s="91"/>
      <c r="GNK574" s="91"/>
      <c r="GNL574" s="103"/>
      <c r="GNN574" s="55"/>
      <c r="GNO574" s="55"/>
      <c r="GNP574" s="56"/>
      <c r="GNQ574" s="57"/>
      <c r="GNS574" s="59"/>
      <c r="GNT574" s="60"/>
      <c r="GNU574" s="61"/>
      <c r="GNV574" s="104"/>
      <c r="GNW574" s="27"/>
      <c r="GNX574" s="26"/>
      <c r="GNY574" s="28"/>
      <c r="GNZ574" s="230"/>
      <c r="GOA574" s="245"/>
      <c r="GOB574" s="230"/>
      <c r="GOC574" s="92"/>
      <c r="GOD574" s="312"/>
      <c r="GOE574" s="112"/>
      <c r="GOF574" s="313"/>
      <c r="GOG574" s="113"/>
      <c r="GOH574" s="113"/>
      <c r="GOI574" s="97"/>
      <c r="GOJ574" s="98"/>
      <c r="GOK574" s="97"/>
      <c r="GOL574" s="99"/>
      <c r="GOM574" s="100"/>
      <c r="GON574" s="42"/>
      <c r="GOO574" s="43"/>
      <c r="GOP574" s="44"/>
      <c r="GOQ574" s="45"/>
      <c r="GOR574" s="46"/>
      <c r="GOS574" s="311"/>
      <c r="GOT574" s="160"/>
      <c r="GOU574" s="48"/>
      <c r="GOV574" s="48"/>
      <c r="GOW574" s="101"/>
      <c r="GOX574" s="91"/>
      <c r="GOY574" s="91"/>
      <c r="GOZ574" s="103"/>
      <c r="GPB574" s="55"/>
      <c r="GPC574" s="55"/>
      <c r="GPD574" s="56"/>
      <c r="GPE574" s="57"/>
      <c r="GPG574" s="59"/>
      <c r="GPH574" s="60"/>
      <c r="GPI574" s="61"/>
      <c r="GPJ574" s="104"/>
      <c r="GPK574" s="27"/>
      <c r="GPL574" s="26"/>
      <c r="GPM574" s="28"/>
      <c r="GPN574" s="230"/>
      <c r="GPO574" s="245"/>
      <c r="GPP574" s="230"/>
      <c r="GPQ574" s="92"/>
      <c r="GPR574" s="312"/>
      <c r="GPS574" s="112"/>
      <c r="GPT574" s="313"/>
      <c r="GPU574" s="113"/>
      <c r="GPV574" s="113"/>
      <c r="GPW574" s="97"/>
      <c r="GPX574" s="98"/>
      <c r="GPY574" s="97"/>
      <c r="GPZ574" s="99"/>
      <c r="GQA574" s="100"/>
      <c r="GQB574" s="42"/>
      <c r="GQC574" s="43"/>
      <c r="GQD574" s="44"/>
      <c r="GQE574" s="45"/>
      <c r="GQF574" s="46"/>
      <c r="GQG574" s="311"/>
      <c r="GQH574" s="160"/>
      <c r="GQI574" s="48"/>
      <c r="GQJ574" s="48"/>
      <c r="GQK574" s="101"/>
      <c r="GQL574" s="91"/>
      <c r="GQM574" s="91"/>
      <c r="GQN574" s="103"/>
      <c r="GQP574" s="55"/>
      <c r="GQQ574" s="55"/>
      <c r="GQR574" s="56"/>
      <c r="GQS574" s="57"/>
      <c r="GQU574" s="59"/>
      <c r="GQV574" s="60"/>
      <c r="GQW574" s="61"/>
      <c r="GQX574" s="104"/>
      <c r="GQY574" s="27"/>
      <c r="GQZ574" s="26"/>
      <c r="GRA574" s="28"/>
      <c r="GRB574" s="230"/>
      <c r="GRC574" s="245"/>
      <c r="GRD574" s="230"/>
      <c r="GRE574" s="92"/>
      <c r="GRF574" s="312"/>
      <c r="GRG574" s="112"/>
      <c r="GRH574" s="313"/>
      <c r="GRI574" s="113"/>
      <c r="GRJ574" s="113"/>
      <c r="GRK574" s="97"/>
      <c r="GRL574" s="98"/>
      <c r="GRM574" s="97"/>
      <c r="GRN574" s="99"/>
      <c r="GRO574" s="100"/>
      <c r="GRP574" s="42"/>
      <c r="GRQ574" s="43"/>
      <c r="GRR574" s="44"/>
      <c r="GRS574" s="45"/>
      <c r="GRT574" s="46"/>
      <c r="GRU574" s="311"/>
      <c r="GRV574" s="160"/>
      <c r="GRW574" s="48"/>
      <c r="GRX574" s="48"/>
      <c r="GRY574" s="101"/>
      <c r="GRZ574" s="91"/>
      <c r="GSA574" s="91"/>
      <c r="GSB574" s="103"/>
      <c r="GSD574" s="55"/>
      <c r="GSE574" s="55"/>
      <c r="GSF574" s="56"/>
      <c r="GSG574" s="57"/>
      <c r="GSI574" s="59"/>
      <c r="GSJ574" s="60"/>
      <c r="GSK574" s="61"/>
      <c r="GSL574" s="104"/>
      <c r="GSM574" s="27"/>
      <c r="GSN574" s="26"/>
      <c r="GSO574" s="28"/>
      <c r="GSP574" s="230"/>
      <c r="GSQ574" s="245"/>
      <c r="GSR574" s="230"/>
      <c r="GSS574" s="92"/>
      <c r="GST574" s="312"/>
      <c r="GSU574" s="112"/>
      <c r="GSV574" s="313"/>
      <c r="GSW574" s="113"/>
      <c r="GSX574" s="113"/>
      <c r="GSY574" s="97"/>
      <c r="GSZ574" s="98"/>
      <c r="GTA574" s="97"/>
      <c r="GTB574" s="99"/>
      <c r="GTC574" s="100"/>
      <c r="GTD574" s="42"/>
      <c r="GTE574" s="43"/>
      <c r="GTF574" s="44"/>
      <c r="GTG574" s="45"/>
      <c r="GTH574" s="46"/>
      <c r="GTI574" s="311"/>
      <c r="GTJ574" s="160"/>
      <c r="GTK574" s="48"/>
      <c r="GTL574" s="48"/>
      <c r="GTM574" s="101"/>
      <c r="GTN574" s="91"/>
      <c r="GTO574" s="91"/>
      <c r="GTP574" s="103"/>
      <c r="GTR574" s="55"/>
      <c r="GTS574" s="55"/>
      <c r="GTT574" s="56"/>
      <c r="GTU574" s="57"/>
      <c r="GTW574" s="59"/>
      <c r="GTX574" s="60"/>
      <c r="GTY574" s="61"/>
      <c r="GTZ574" s="104"/>
      <c r="GUA574" s="27"/>
      <c r="GUB574" s="26"/>
      <c r="GUC574" s="28"/>
      <c r="GUD574" s="230"/>
      <c r="GUE574" s="245"/>
      <c r="GUF574" s="230"/>
      <c r="GUG574" s="92"/>
      <c r="GUH574" s="312"/>
      <c r="GUI574" s="112"/>
      <c r="GUJ574" s="313"/>
      <c r="GUK574" s="113"/>
      <c r="GUL574" s="113"/>
      <c r="GUM574" s="97"/>
      <c r="GUN574" s="98"/>
      <c r="GUO574" s="97"/>
      <c r="GUP574" s="99"/>
      <c r="GUQ574" s="100"/>
      <c r="GUR574" s="42"/>
      <c r="GUS574" s="43"/>
      <c r="GUT574" s="44"/>
      <c r="GUU574" s="45"/>
      <c r="GUV574" s="46"/>
      <c r="GUW574" s="311"/>
      <c r="GUX574" s="160"/>
      <c r="GUY574" s="48"/>
      <c r="GUZ574" s="48"/>
      <c r="GVA574" s="101"/>
      <c r="GVB574" s="91"/>
      <c r="GVC574" s="91"/>
      <c r="GVD574" s="103"/>
      <c r="GVF574" s="55"/>
      <c r="GVG574" s="55"/>
      <c r="GVH574" s="56"/>
      <c r="GVI574" s="57"/>
      <c r="GVK574" s="59"/>
      <c r="GVL574" s="60"/>
      <c r="GVM574" s="61"/>
      <c r="GVN574" s="104"/>
      <c r="GVO574" s="27"/>
      <c r="GVP574" s="26"/>
      <c r="GVQ574" s="28"/>
      <c r="GVR574" s="230"/>
      <c r="GVS574" s="245"/>
      <c r="GVT574" s="230"/>
      <c r="GVU574" s="92"/>
      <c r="GVV574" s="312"/>
      <c r="GVW574" s="112"/>
      <c r="GVX574" s="313"/>
      <c r="GVY574" s="113"/>
      <c r="GVZ574" s="113"/>
      <c r="GWA574" s="97"/>
      <c r="GWB574" s="98"/>
      <c r="GWC574" s="97"/>
      <c r="GWD574" s="99"/>
      <c r="GWE574" s="100"/>
      <c r="GWF574" s="42"/>
      <c r="GWG574" s="43"/>
      <c r="GWH574" s="44"/>
      <c r="GWI574" s="45"/>
      <c r="GWJ574" s="46"/>
      <c r="GWK574" s="311"/>
      <c r="GWL574" s="160"/>
      <c r="GWM574" s="48"/>
      <c r="GWN574" s="48"/>
      <c r="GWO574" s="101"/>
      <c r="GWP574" s="91"/>
      <c r="GWQ574" s="91"/>
      <c r="GWR574" s="103"/>
      <c r="GWT574" s="55"/>
      <c r="GWU574" s="55"/>
      <c r="GWV574" s="56"/>
      <c r="GWW574" s="57"/>
      <c r="GWY574" s="59"/>
      <c r="GWZ574" s="60"/>
      <c r="GXA574" s="61"/>
      <c r="GXB574" s="104"/>
      <c r="GXC574" s="27"/>
      <c r="GXD574" s="26"/>
      <c r="GXE574" s="28"/>
      <c r="GXF574" s="230"/>
      <c r="GXG574" s="245"/>
      <c r="GXH574" s="230"/>
      <c r="GXI574" s="92"/>
      <c r="GXJ574" s="312"/>
      <c r="GXK574" s="112"/>
      <c r="GXL574" s="313"/>
      <c r="GXM574" s="113"/>
      <c r="GXN574" s="113"/>
      <c r="GXO574" s="97"/>
      <c r="GXP574" s="98"/>
      <c r="GXQ574" s="97"/>
      <c r="GXR574" s="99"/>
      <c r="GXS574" s="100"/>
      <c r="GXT574" s="42"/>
      <c r="GXU574" s="43"/>
      <c r="GXV574" s="44"/>
      <c r="GXW574" s="45"/>
      <c r="GXX574" s="46"/>
      <c r="GXY574" s="311"/>
      <c r="GXZ574" s="160"/>
      <c r="GYA574" s="48"/>
      <c r="GYB574" s="48"/>
      <c r="GYC574" s="101"/>
      <c r="GYD574" s="91"/>
      <c r="GYE574" s="91"/>
      <c r="GYF574" s="103"/>
      <c r="GYH574" s="55"/>
      <c r="GYI574" s="55"/>
      <c r="GYJ574" s="56"/>
      <c r="GYK574" s="57"/>
      <c r="GYM574" s="59"/>
      <c r="GYN574" s="60"/>
      <c r="GYO574" s="61"/>
      <c r="GYP574" s="104"/>
      <c r="GYQ574" s="27"/>
      <c r="GYR574" s="26"/>
      <c r="GYS574" s="28"/>
      <c r="GYT574" s="230"/>
      <c r="GYU574" s="245"/>
      <c r="GYV574" s="230"/>
      <c r="GYW574" s="92"/>
      <c r="GYX574" s="312"/>
      <c r="GYY574" s="112"/>
      <c r="GYZ574" s="313"/>
      <c r="GZA574" s="113"/>
      <c r="GZB574" s="113"/>
      <c r="GZC574" s="97"/>
      <c r="GZD574" s="98"/>
      <c r="GZE574" s="97"/>
      <c r="GZF574" s="99"/>
      <c r="GZG574" s="100"/>
      <c r="GZH574" s="42"/>
      <c r="GZI574" s="43"/>
      <c r="GZJ574" s="44"/>
      <c r="GZK574" s="45"/>
      <c r="GZL574" s="46"/>
      <c r="GZM574" s="311"/>
      <c r="GZN574" s="160"/>
      <c r="GZO574" s="48"/>
      <c r="GZP574" s="48"/>
      <c r="GZQ574" s="101"/>
      <c r="GZR574" s="91"/>
      <c r="GZS574" s="91"/>
      <c r="GZT574" s="103"/>
      <c r="GZV574" s="55"/>
      <c r="GZW574" s="55"/>
      <c r="GZX574" s="56"/>
      <c r="GZY574" s="57"/>
      <c r="HAA574" s="59"/>
      <c r="HAB574" s="60"/>
      <c r="HAC574" s="61"/>
      <c r="HAD574" s="104"/>
      <c r="HAE574" s="27"/>
      <c r="HAF574" s="26"/>
      <c r="HAG574" s="28"/>
      <c r="HAH574" s="230"/>
      <c r="HAI574" s="245"/>
      <c r="HAJ574" s="230"/>
      <c r="HAK574" s="92"/>
      <c r="HAL574" s="312"/>
      <c r="HAM574" s="112"/>
      <c r="HAN574" s="313"/>
      <c r="HAO574" s="113"/>
      <c r="HAP574" s="113"/>
      <c r="HAQ574" s="97"/>
      <c r="HAR574" s="98"/>
      <c r="HAS574" s="97"/>
      <c r="HAT574" s="99"/>
      <c r="HAU574" s="100"/>
      <c r="HAV574" s="42"/>
      <c r="HAW574" s="43"/>
      <c r="HAX574" s="44"/>
      <c r="HAY574" s="45"/>
      <c r="HAZ574" s="46"/>
      <c r="HBA574" s="311"/>
      <c r="HBB574" s="160"/>
      <c r="HBC574" s="48"/>
      <c r="HBD574" s="48"/>
      <c r="HBE574" s="101"/>
      <c r="HBF574" s="91"/>
      <c r="HBG574" s="91"/>
      <c r="HBH574" s="103"/>
      <c r="HBJ574" s="55"/>
      <c r="HBK574" s="55"/>
      <c r="HBL574" s="56"/>
      <c r="HBM574" s="57"/>
      <c r="HBO574" s="59"/>
      <c r="HBP574" s="60"/>
      <c r="HBQ574" s="61"/>
      <c r="HBR574" s="104"/>
      <c r="HBS574" s="27"/>
      <c r="HBT574" s="26"/>
      <c r="HBU574" s="28"/>
      <c r="HBV574" s="230"/>
      <c r="HBW574" s="245"/>
      <c r="HBX574" s="230"/>
      <c r="HBY574" s="92"/>
      <c r="HBZ574" s="312"/>
      <c r="HCA574" s="112"/>
      <c r="HCB574" s="313"/>
      <c r="HCC574" s="113"/>
      <c r="HCD574" s="113"/>
      <c r="HCE574" s="97"/>
      <c r="HCF574" s="98"/>
      <c r="HCG574" s="97"/>
      <c r="HCH574" s="99"/>
      <c r="HCI574" s="100"/>
      <c r="HCJ574" s="42"/>
      <c r="HCK574" s="43"/>
      <c r="HCL574" s="44"/>
      <c r="HCM574" s="45"/>
      <c r="HCN574" s="46"/>
      <c r="HCO574" s="311"/>
      <c r="HCP574" s="160"/>
      <c r="HCQ574" s="48"/>
      <c r="HCR574" s="48"/>
      <c r="HCS574" s="101"/>
      <c r="HCT574" s="91"/>
      <c r="HCU574" s="91"/>
      <c r="HCV574" s="103"/>
      <c r="HCX574" s="55"/>
      <c r="HCY574" s="55"/>
      <c r="HCZ574" s="56"/>
      <c r="HDA574" s="57"/>
      <c r="HDC574" s="59"/>
      <c r="HDD574" s="60"/>
      <c r="HDE574" s="61"/>
      <c r="HDF574" s="104"/>
      <c r="HDG574" s="27"/>
      <c r="HDH574" s="26"/>
      <c r="HDI574" s="28"/>
      <c r="HDJ574" s="230"/>
      <c r="HDK574" s="245"/>
      <c r="HDL574" s="230"/>
      <c r="HDM574" s="92"/>
      <c r="HDN574" s="312"/>
      <c r="HDO574" s="112"/>
      <c r="HDP574" s="313"/>
      <c r="HDQ574" s="113"/>
      <c r="HDR574" s="113"/>
      <c r="HDS574" s="97"/>
      <c r="HDT574" s="98"/>
      <c r="HDU574" s="97"/>
      <c r="HDV574" s="99"/>
      <c r="HDW574" s="100"/>
      <c r="HDX574" s="42"/>
      <c r="HDY574" s="43"/>
      <c r="HDZ574" s="44"/>
      <c r="HEA574" s="45"/>
      <c r="HEB574" s="46"/>
      <c r="HEC574" s="311"/>
      <c r="HED574" s="160"/>
      <c r="HEE574" s="48"/>
      <c r="HEF574" s="48"/>
      <c r="HEG574" s="101"/>
      <c r="HEH574" s="91"/>
      <c r="HEI574" s="91"/>
      <c r="HEJ574" s="103"/>
      <c r="HEL574" s="55"/>
      <c r="HEM574" s="55"/>
      <c r="HEN574" s="56"/>
      <c r="HEO574" s="57"/>
      <c r="HEQ574" s="59"/>
      <c r="HER574" s="60"/>
      <c r="HES574" s="61"/>
      <c r="HET574" s="104"/>
      <c r="HEU574" s="27"/>
      <c r="HEV574" s="26"/>
      <c r="HEW574" s="28"/>
      <c r="HEX574" s="230"/>
      <c r="HEY574" s="245"/>
      <c r="HEZ574" s="230"/>
      <c r="HFA574" s="92"/>
      <c r="HFB574" s="312"/>
      <c r="HFC574" s="112"/>
      <c r="HFD574" s="313"/>
      <c r="HFE574" s="113"/>
      <c r="HFF574" s="113"/>
      <c r="HFG574" s="97"/>
      <c r="HFH574" s="98"/>
      <c r="HFI574" s="97"/>
      <c r="HFJ574" s="99"/>
      <c r="HFK574" s="100"/>
      <c r="HFL574" s="42"/>
      <c r="HFM574" s="43"/>
      <c r="HFN574" s="44"/>
      <c r="HFO574" s="45"/>
      <c r="HFP574" s="46"/>
      <c r="HFQ574" s="311"/>
      <c r="HFR574" s="160"/>
      <c r="HFS574" s="48"/>
      <c r="HFT574" s="48"/>
      <c r="HFU574" s="101"/>
      <c r="HFV574" s="91"/>
      <c r="HFW574" s="91"/>
      <c r="HFX574" s="103"/>
      <c r="HFZ574" s="55"/>
      <c r="HGA574" s="55"/>
      <c r="HGB574" s="56"/>
      <c r="HGC574" s="57"/>
      <c r="HGE574" s="59"/>
      <c r="HGF574" s="60"/>
      <c r="HGG574" s="61"/>
      <c r="HGH574" s="104"/>
      <c r="HGI574" s="27"/>
      <c r="HGJ574" s="26"/>
      <c r="HGK574" s="28"/>
      <c r="HGL574" s="230"/>
      <c r="HGM574" s="245"/>
      <c r="HGN574" s="230"/>
      <c r="HGO574" s="92"/>
      <c r="HGP574" s="312"/>
      <c r="HGQ574" s="112"/>
      <c r="HGR574" s="313"/>
      <c r="HGS574" s="113"/>
      <c r="HGT574" s="113"/>
      <c r="HGU574" s="97"/>
      <c r="HGV574" s="98"/>
      <c r="HGW574" s="97"/>
      <c r="HGX574" s="99"/>
      <c r="HGY574" s="100"/>
      <c r="HGZ574" s="42"/>
      <c r="HHA574" s="43"/>
      <c r="HHB574" s="44"/>
      <c r="HHC574" s="45"/>
      <c r="HHD574" s="46"/>
      <c r="HHE574" s="311"/>
      <c r="HHF574" s="160"/>
      <c r="HHG574" s="48"/>
      <c r="HHH574" s="48"/>
      <c r="HHI574" s="101"/>
      <c r="HHJ574" s="91"/>
      <c r="HHK574" s="91"/>
      <c r="HHL574" s="103"/>
      <c r="HHN574" s="55"/>
      <c r="HHO574" s="55"/>
      <c r="HHP574" s="56"/>
      <c r="HHQ574" s="57"/>
      <c r="HHS574" s="59"/>
      <c r="HHT574" s="60"/>
      <c r="HHU574" s="61"/>
      <c r="HHV574" s="104"/>
      <c r="HHW574" s="27"/>
      <c r="HHX574" s="26"/>
      <c r="HHY574" s="28"/>
      <c r="HHZ574" s="230"/>
      <c r="HIA574" s="245"/>
      <c r="HIB574" s="230"/>
      <c r="HIC574" s="92"/>
      <c r="HID574" s="312"/>
      <c r="HIE574" s="112"/>
      <c r="HIF574" s="313"/>
      <c r="HIG574" s="113"/>
      <c r="HIH574" s="113"/>
      <c r="HII574" s="97"/>
      <c r="HIJ574" s="98"/>
      <c r="HIK574" s="97"/>
      <c r="HIL574" s="99"/>
      <c r="HIM574" s="100"/>
      <c r="HIN574" s="42"/>
      <c r="HIO574" s="43"/>
      <c r="HIP574" s="44"/>
      <c r="HIQ574" s="45"/>
      <c r="HIR574" s="46"/>
      <c r="HIS574" s="311"/>
      <c r="HIT574" s="160"/>
      <c r="HIU574" s="48"/>
      <c r="HIV574" s="48"/>
      <c r="HIW574" s="101"/>
      <c r="HIX574" s="91"/>
      <c r="HIY574" s="91"/>
      <c r="HIZ574" s="103"/>
      <c r="HJB574" s="55"/>
      <c r="HJC574" s="55"/>
      <c r="HJD574" s="56"/>
      <c r="HJE574" s="57"/>
      <c r="HJG574" s="59"/>
      <c r="HJH574" s="60"/>
      <c r="HJI574" s="61"/>
      <c r="HJJ574" s="104"/>
      <c r="HJK574" s="27"/>
      <c r="HJL574" s="26"/>
      <c r="HJM574" s="28"/>
      <c r="HJN574" s="230"/>
      <c r="HJO574" s="245"/>
      <c r="HJP574" s="230"/>
      <c r="HJQ574" s="92"/>
      <c r="HJR574" s="312"/>
      <c r="HJS574" s="112"/>
      <c r="HJT574" s="313"/>
      <c r="HJU574" s="113"/>
      <c r="HJV574" s="113"/>
      <c r="HJW574" s="97"/>
      <c r="HJX574" s="98"/>
      <c r="HJY574" s="97"/>
      <c r="HJZ574" s="99"/>
      <c r="HKA574" s="100"/>
      <c r="HKB574" s="42"/>
      <c r="HKC574" s="43"/>
      <c r="HKD574" s="44"/>
      <c r="HKE574" s="45"/>
      <c r="HKF574" s="46"/>
      <c r="HKG574" s="311"/>
      <c r="HKH574" s="160"/>
      <c r="HKI574" s="48"/>
      <c r="HKJ574" s="48"/>
      <c r="HKK574" s="101"/>
      <c r="HKL574" s="91"/>
      <c r="HKM574" s="91"/>
      <c r="HKN574" s="103"/>
      <c r="HKP574" s="55"/>
      <c r="HKQ574" s="55"/>
      <c r="HKR574" s="56"/>
      <c r="HKS574" s="57"/>
      <c r="HKU574" s="59"/>
      <c r="HKV574" s="60"/>
      <c r="HKW574" s="61"/>
      <c r="HKX574" s="104"/>
      <c r="HKY574" s="27"/>
      <c r="HKZ574" s="26"/>
      <c r="HLA574" s="28"/>
      <c r="HLB574" s="230"/>
      <c r="HLC574" s="245"/>
      <c r="HLD574" s="230"/>
      <c r="HLE574" s="92"/>
      <c r="HLF574" s="312"/>
      <c r="HLG574" s="112"/>
      <c r="HLH574" s="313"/>
      <c r="HLI574" s="113"/>
      <c r="HLJ574" s="113"/>
      <c r="HLK574" s="97"/>
      <c r="HLL574" s="98"/>
      <c r="HLM574" s="97"/>
      <c r="HLN574" s="99"/>
      <c r="HLO574" s="100"/>
      <c r="HLP574" s="42"/>
      <c r="HLQ574" s="43"/>
      <c r="HLR574" s="44"/>
      <c r="HLS574" s="45"/>
      <c r="HLT574" s="46"/>
      <c r="HLU574" s="311"/>
      <c r="HLV574" s="160"/>
      <c r="HLW574" s="48"/>
      <c r="HLX574" s="48"/>
      <c r="HLY574" s="101"/>
      <c r="HLZ574" s="91"/>
      <c r="HMA574" s="91"/>
      <c r="HMB574" s="103"/>
      <c r="HMD574" s="55"/>
      <c r="HME574" s="55"/>
      <c r="HMF574" s="56"/>
      <c r="HMG574" s="57"/>
      <c r="HMI574" s="59"/>
      <c r="HMJ574" s="60"/>
      <c r="HMK574" s="61"/>
      <c r="HML574" s="104"/>
      <c r="HMM574" s="27"/>
      <c r="HMN574" s="26"/>
      <c r="HMO574" s="28"/>
      <c r="HMP574" s="230"/>
      <c r="HMQ574" s="245"/>
      <c r="HMR574" s="230"/>
      <c r="HMS574" s="92"/>
      <c r="HMT574" s="312"/>
      <c r="HMU574" s="112"/>
      <c r="HMV574" s="313"/>
      <c r="HMW574" s="113"/>
      <c r="HMX574" s="113"/>
      <c r="HMY574" s="97"/>
      <c r="HMZ574" s="98"/>
      <c r="HNA574" s="97"/>
      <c r="HNB574" s="99"/>
      <c r="HNC574" s="100"/>
      <c r="HND574" s="42"/>
      <c r="HNE574" s="43"/>
      <c r="HNF574" s="44"/>
      <c r="HNG574" s="45"/>
      <c r="HNH574" s="46"/>
      <c r="HNI574" s="311"/>
      <c r="HNJ574" s="160"/>
      <c r="HNK574" s="48"/>
      <c r="HNL574" s="48"/>
      <c r="HNM574" s="101"/>
      <c r="HNN574" s="91"/>
      <c r="HNO574" s="91"/>
      <c r="HNP574" s="103"/>
      <c r="HNR574" s="55"/>
      <c r="HNS574" s="55"/>
      <c r="HNT574" s="56"/>
      <c r="HNU574" s="57"/>
      <c r="HNW574" s="59"/>
      <c r="HNX574" s="60"/>
      <c r="HNY574" s="61"/>
      <c r="HNZ574" s="104"/>
      <c r="HOA574" s="27"/>
      <c r="HOB574" s="26"/>
      <c r="HOC574" s="28"/>
      <c r="HOD574" s="230"/>
      <c r="HOE574" s="245"/>
      <c r="HOF574" s="230"/>
      <c r="HOG574" s="92"/>
      <c r="HOH574" s="312"/>
      <c r="HOI574" s="112"/>
      <c r="HOJ574" s="313"/>
      <c r="HOK574" s="113"/>
      <c r="HOL574" s="113"/>
      <c r="HOM574" s="97"/>
      <c r="HON574" s="98"/>
      <c r="HOO574" s="97"/>
      <c r="HOP574" s="99"/>
      <c r="HOQ574" s="100"/>
      <c r="HOR574" s="42"/>
      <c r="HOS574" s="43"/>
      <c r="HOT574" s="44"/>
      <c r="HOU574" s="45"/>
      <c r="HOV574" s="46"/>
      <c r="HOW574" s="311"/>
      <c r="HOX574" s="160"/>
      <c r="HOY574" s="48"/>
      <c r="HOZ574" s="48"/>
      <c r="HPA574" s="101"/>
      <c r="HPB574" s="91"/>
      <c r="HPC574" s="91"/>
      <c r="HPD574" s="103"/>
      <c r="HPF574" s="55"/>
      <c r="HPG574" s="55"/>
      <c r="HPH574" s="56"/>
      <c r="HPI574" s="57"/>
      <c r="HPK574" s="59"/>
      <c r="HPL574" s="60"/>
      <c r="HPM574" s="61"/>
      <c r="HPN574" s="104"/>
      <c r="HPO574" s="27"/>
      <c r="HPP574" s="26"/>
      <c r="HPQ574" s="28"/>
      <c r="HPR574" s="230"/>
      <c r="HPS574" s="245"/>
      <c r="HPT574" s="230"/>
      <c r="HPU574" s="92"/>
      <c r="HPV574" s="312"/>
      <c r="HPW574" s="112"/>
      <c r="HPX574" s="313"/>
      <c r="HPY574" s="113"/>
      <c r="HPZ574" s="113"/>
      <c r="HQA574" s="97"/>
      <c r="HQB574" s="98"/>
      <c r="HQC574" s="97"/>
      <c r="HQD574" s="99"/>
      <c r="HQE574" s="100"/>
      <c r="HQF574" s="42"/>
      <c r="HQG574" s="43"/>
      <c r="HQH574" s="44"/>
      <c r="HQI574" s="45"/>
      <c r="HQJ574" s="46"/>
      <c r="HQK574" s="311"/>
      <c r="HQL574" s="160"/>
      <c r="HQM574" s="48"/>
      <c r="HQN574" s="48"/>
      <c r="HQO574" s="101"/>
      <c r="HQP574" s="91"/>
      <c r="HQQ574" s="91"/>
      <c r="HQR574" s="103"/>
      <c r="HQT574" s="55"/>
      <c r="HQU574" s="55"/>
      <c r="HQV574" s="56"/>
      <c r="HQW574" s="57"/>
      <c r="HQY574" s="59"/>
      <c r="HQZ574" s="60"/>
      <c r="HRA574" s="61"/>
      <c r="HRB574" s="104"/>
      <c r="HRC574" s="27"/>
      <c r="HRD574" s="26"/>
      <c r="HRE574" s="28"/>
      <c r="HRF574" s="230"/>
      <c r="HRG574" s="245"/>
      <c r="HRH574" s="230"/>
      <c r="HRI574" s="92"/>
      <c r="HRJ574" s="312"/>
      <c r="HRK574" s="112"/>
      <c r="HRL574" s="313"/>
      <c r="HRM574" s="113"/>
      <c r="HRN574" s="113"/>
      <c r="HRO574" s="97"/>
      <c r="HRP574" s="98"/>
      <c r="HRQ574" s="97"/>
      <c r="HRR574" s="99"/>
      <c r="HRS574" s="100"/>
      <c r="HRT574" s="42"/>
      <c r="HRU574" s="43"/>
      <c r="HRV574" s="44"/>
      <c r="HRW574" s="45"/>
      <c r="HRX574" s="46"/>
      <c r="HRY574" s="311"/>
      <c r="HRZ574" s="160"/>
      <c r="HSA574" s="48"/>
      <c r="HSB574" s="48"/>
      <c r="HSC574" s="101"/>
      <c r="HSD574" s="91"/>
      <c r="HSE574" s="91"/>
      <c r="HSF574" s="103"/>
      <c r="HSH574" s="55"/>
      <c r="HSI574" s="55"/>
      <c r="HSJ574" s="56"/>
      <c r="HSK574" s="57"/>
      <c r="HSM574" s="59"/>
      <c r="HSN574" s="60"/>
      <c r="HSO574" s="61"/>
      <c r="HSP574" s="104"/>
      <c r="HSQ574" s="27"/>
      <c r="HSR574" s="26"/>
      <c r="HSS574" s="28"/>
      <c r="HST574" s="230"/>
      <c r="HSU574" s="245"/>
      <c r="HSV574" s="230"/>
      <c r="HSW574" s="92"/>
      <c r="HSX574" s="312"/>
      <c r="HSY574" s="112"/>
      <c r="HSZ574" s="313"/>
      <c r="HTA574" s="113"/>
      <c r="HTB574" s="113"/>
      <c r="HTC574" s="97"/>
      <c r="HTD574" s="98"/>
      <c r="HTE574" s="97"/>
      <c r="HTF574" s="99"/>
      <c r="HTG574" s="100"/>
      <c r="HTH574" s="42"/>
      <c r="HTI574" s="43"/>
      <c r="HTJ574" s="44"/>
      <c r="HTK574" s="45"/>
      <c r="HTL574" s="46"/>
      <c r="HTM574" s="311"/>
      <c r="HTN574" s="160"/>
      <c r="HTO574" s="48"/>
      <c r="HTP574" s="48"/>
      <c r="HTQ574" s="101"/>
      <c r="HTR574" s="91"/>
      <c r="HTS574" s="91"/>
      <c r="HTT574" s="103"/>
      <c r="HTV574" s="55"/>
      <c r="HTW574" s="55"/>
      <c r="HTX574" s="56"/>
      <c r="HTY574" s="57"/>
      <c r="HUA574" s="59"/>
      <c r="HUB574" s="60"/>
      <c r="HUC574" s="61"/>
      <c r="HUD574" s="104"/>
      <c r="HUE574" s="27"/>
      <c r="HUF574" s="26"/>
      <c r="HUG574" s="28"/>
      <c r="HUH574" s="230"/>
      <c r="HUI574" s="245"/>
      <c r="HUJ574" s="230"/>
      <c r="HUK574" s="92"/>
      <c r="HUL574" s="312"/>
      <c r="HUM574" s="112"/>
      <c r="HUN574" s="313"/>
      <c r="HUO574" s="113"/>
      <c r="HUP574" s="113"/>
      <c r="HUQ574" s="97"/>
      <c r="HUR574" s="98"/>
      <c r="HUS574" s="97"/>
      <c r="HUT574" s="99"/>
      <c r="HUU574" s="100"/>
      <c r="HUV574" s="42"/>
      <c r="HUW574" s="43"/>
      <c r="HUX574" s="44"/>
      <c r="HUY574" s="45"/>
      <c r="HUZ574" s="46"/>
      <c r="HVA574" s="311"/>
      <c r="HVB574" s="160"/>
      <c r="HVC574" s="48"/>
      <c r="HVD574" s="48"/>
      <c r="HVE574" s="101"/>
      <c r="HVF574" s="91"/>
      <c r="HVG574" s="91"/>
      <c r="HVH574" s="103"/>
      <c r="HVJ574" s="55"/>
      <c r="HVK574" s="55"/>
      <c r="HVL574" s="56"/>
      <c r="HVM574" s="57"/>
      <c r="HVO574" s="59"/>
      <c r="HVP574" s="60"/>
      <c r="HVQ574" s="61"/>
      <c r="HVR574" s="104"/>
      <c r="HVS574" s="27"/>
      <c r="HVT574" s="26"/>
      <c r="HVU574" s="28"/>
      <c r="HVV574" s="230"/>
      <c r="HVW574" s="245"/>
      <c r="HVX574" s="230"/>
      <c r="HVY574" s="92"/>
      <c r="HVZ574" s="312"/>
      <c r="HWA574" s="112"/>
      <c r="HWB574" s="313"/>
      <c r="HWC574" s="113"/>
      <c r="HWD574" s="113"/>
      <c r="HWE574" s="97"/>
      <c r="HWF574" s="98"/>
      <c r="HWG574" s="97"/>
      <c r="HWH574" s="99"/>
      <c r="HWI574" s="100"/>
      <c r="HWJ574" s="42"/>
      <c r="HWK574" s="43"/>
      <c r="HWL574" s="44"/>
      <c r="HWM574" s="45"/>
      <c r="HWN574" s="46"/>
      <c r="HWO574" s="311"/>
      <c r="HWP574" s="160"/>
      <c r="HWQ574" s="48"/>
      <c r="HWR574" s="48"/>
      <c r="HWS574" s="101"/>
      <c r="HWT574" s="91"/>
      <c r="HWU574" s="91"/>
      <c r="HWV574" s="103"/>
      <c r="HWX574" s="55"/>
      <c r="HWY574" s="55"/>
      <c r="HWZ574" s="56"/>
      <c r="HXA574" s="57"/>
      <c r="HXC574" s="59"/>
      <c r="HXD574" s="60"/>
      <c r="HXE574" s="61"/>
      <c r="HXF574" s="104"/>
      <c r="HXG574" s="27"/>
      <c r="HXH574" s="26"/>
      <c r="HXI574" s="28"/>
      <c r="HXJ574" s="230"/>
      <c r="HXK574" s="245"/>
      <c r="HXL574" s="230"/>
      <c r="HXM574" s="92"/>
      <c r="HXN574" s="312"/>
      <c r="HXO574" s="112"/>
      <c r="HXP574" s="313"/>
      <c r="HXQ574" s="113"/>
      <c r="HXR574" s="113"/>
      <c r="HXS574" s="97"/>
      <c r="HXT574" s="98"/>
      <c r="HXU574" s="97"/>
      <c r="HXV574" s="99"/>
      <c r="HXW574" s="100"/>
      <c r="HXX574" s="42"/>
      <c r="HXY574" s="43"/>
      <c r="HXZ574" s="44"/>
      <c r="HYA574" s="45"/>
      <c r="HYB574" s="46"/>
      <c r="HYC574" s="311"/>
      <c r="HYD574" s="160"/>
      <c r="HYE574" s="48"/>
      <c r="HYF574" s="48"/>
      <c r="HYG574" s="101"/>
      <c r="HYH574" s="91"/>
      <c r="HYI574" s="91"/>
      <c r="HYJ574" s="103"/>
      <c r="HYL574" s="55"/>
      <c r="HYM574" s="55"/>
      <c r="HYN574" s="56"/>
      <c r="HYO574" s="57"/>
      <c r="HYQ574" s="59"/>
      <c r="HYR574" s="60"/>
      <c r="HYS574" s="61"/>
      <c r="HYT574" s="104"/>
      <c r="HYU574" s="27"/>
      <c r="HYV574" s="26"/>
      <c r="HYW574" s="28"/>
      <c r="HYX574" s="230"/>
      <c r="HYY574" s="245"/>
      <c r="HYZ574" s="230"/>
      <c r="HZA574" s="92"/>
      <c r="HZB574" s="312"/>
      <c r="HZC574" s="112"/>
      <c r="HZD574" s="313"/>
      <c r="HZE574" s="113"/>
      <c r="HZF574" s="113"/>
      <c r="HZG574" s="97"/>
      <c r="HZH574" s="98"/>
      <c r="HZI574" s="97"/>
      <c r="HZJ574" s="99"/>
      <c r="HZK574" s="100"/>
      <c r="HZL574" s="42"/>
      <c r="HZM574" s="43"/>
      <c r="HZN574" s="44"/>
      <c r="HZO574" s="45"/>
      <c r="HZP574" s="46"/>
      <c r="HZQ574" s="311"/>
      <c r="HZR574" s="160"/>
      <c r="HZS574" s="48"/>
      <c r="HZT574" s="48"/>
      <c r="HZU574" s="101"/>
      <c r="HZV574" s="91"/>
      <c r="HZW574" s="91"/>
      <c r="HZX574" s="103"/>
      <c r="HZZ574" s="55"/>
      <c r="IAA574" s="55"/>
      <c r="IAB574" s="56"/>
      <c r="IAC574" s="57"/>
      <c r="IAE574" s="59"/>
      <c r="IAF574" s="60"/>
      <c r="IAG574" s="61"/>
      <c r="IAH574" s="104"/>
      <c r="IAI574" s="27"/>
      <c r="IAJ574" s="26"/>
      <c r="IAK574" s="28"/>
      <c r="IAL574" s="230"/>
      <c r="IAM574" s="245"/>
      <c r="IAN574" s="230"/>
      <c r="IAO574" s="92"/>
      <c r="IAP574" s="312"/>
      <c r="IAQ574" s="112"/>
      <c r="IAR574" s="313"/>
      <c r="IAS574" s="113"/>
      <c r="IAT574" s="113"/>
      <c r="IAU574" s="97"/>
      <c r="IAV574" s="98"/>
      <c r="IAW574" s="97"/>
      <c r="IAX574" s="99"/>
      <c r="IAY574" s="100"/>
      <c r="IAZ574" s="42"/>
      <c r="IBA574" s="43"/>
      <c r="IBB574" s="44"/>
      <c r="IBC574" s="45"/>
      <c r="IBD574" s="46"/>
      <c r="IBE574" s="311"/>
      <c r="IBF574" s="160"/>
      <c r="IBG574" s="48"/>
      <c r="IBH574" s="48"/>
      <c r="IBI574" s="101"/>
      <c r="IBJ574" s="91"/>
      <c r="IBK574" s="91"/>
      <c r="IBL574" s="103"/>
      <c r="IBN574" s="55"/>
      <c r="IBO574" s="55"/>
      <c r="IBP574" s="56"/>
      <c r="IBQ574" s="57"/>
      <c r="IBS574" s="59"/>
      <c r="IBT574" s="60"/>
      <c r="IBU574" s="61"/>
      <c r="IBV574" s="104"/>
      <c r="IBW574" s="27"/>
      <c r="IBX574" s="26"/>
      <c r="IBY574" s="28"/>
      <c r="IBZ574" s="230"/>
      <c r="ICA574" s="245"/>
      <c r="ICB574" s="230"/>
      <c r="ICC574" s="92"/>
      <c r="ICD574" s="312"/>
      <c r="ICE574" s="112"/>
      <c r="ICF574" s="313"/>
      <c r="ICG574" s="113"/>
      <c r="ICH574" s="113"/>
      <c r="ICI574" s="97"/>
      <c r="ICJ574" s="98"/>
      <c r="ICK574" s="97"/>
      <c r="ICL574" s="99"/>
      <c r="ICM574" s="100"/>
      <c r="ICN574" s="42"/>
      <c r="ICO574" s="43"/>
      <c r="ICP574" s="44"/>
      <c r="ICQ574" s="45"/>
      <c r="ICR574" s="46"/>
      <c r="ICS574" s="311"/>
      <c r="ICT574" s="160"/>
      <c r="ICU574" s="48"/>
      <c r="ICV574" s="48"/>
      <c r="ICW574" s="101"/>
      <c r="ICX574" s="91"/>
      <c r="ICY574" s="91"/>
      <c r="ICZ574" s="103"/>
      <c r="IDB574" s="55"/>
      <c r="IDC574" s="55"/>
      <c r="IDD574" s="56"/>
      <c r="IDE574" s="57"/>
      <c r="IDG574" s="59"/>
      <c r="IDH574" s="60"/>
      <c r="IDI574" s="61"/>
      <c r="IDJ574" s="104"/>
      <c r="IDK574" s="27"/>
      <c r="IDL574" s="26"/>
      <c r="IDM574" s="28"/>
      <c r="IDN574" s="230"/>
      <c r="IDO574" s="245"/>
      <c r="IDP574" s="230"/>
      <c r="IDQ574" s="92"/>
      <c r="IDR574" s="312"/>
      <c r="IDS574" s="112"/>
      <c r="IDT574" s="313"/>
      <c r="IDU574" s="113"/>
      <c r="IDV574" s="113"/>
      <c r="IDW574" s="97"/>
      <c r="IDX574" s="98"/>
      <c r="IDY574" s="97"/>
      <c r="IDZ574" s="99"/>
      <c r="IEA574" s="100"/>
      <c r="IEB574" s="42"/>
      <c r="IEC574" s="43"/>
      <c r="IED574" s="44"/>
      <c r="IEE574" s="45"/>
      <c r="IEF574" s="46"/>
      <c r="IEG574" s="311"/>
      <c r="IEH574" s="160"/>
      <c r="IEI574" s="48"/>
      <c r="IEJ574" s="48"/>
      <c r="IEK574" s="101"/>
      <c r="IEL574" s="91"/>
      <c r="IEM574" s="91"/>
      <c r="IEN574" s="103"/>
      <c r="IEP574" s="55"/>
      <c r="IEQ574" s="55"/>
      <c r="IER574" s="56"/>
      <c r="IES574" s="57"/>
      <c r="IEU574" s="59"/>
      <c r="IEV574" s="60"/>
      <c r="IEW574" s="61"/>
      <c r="IEX574" s="104"/>
      <c r="IEY574" s="27"/>
      <c r="IEZ574" s="26"/>
      <c r="IFA574" s="28"/>
      <c r="IFB574" s="230"/>
      <c r="IFC574" s="245"/>
      <c r="IFD574" s="230"/>
      <c r="IFE574" s="92"/>
      <c r="IFF574" s="312"/>
      <c r="IFG574" s="112"/>
      <c r="IFH574" s="313"/>
      <c r="IFI574" s="113"/>
      <c r="IFJ574" s="113"/>
      <c r="IFK574" s="97"/>
      <c r="IFL574" s="98"/>
      <c r="IFM574" s="97"/>
      <c r="IFN574" s="99"/>
      <c r="IFO574" s="100"/>
      <c r="IFP574" s="42"/>
      <c r="IFQ574" s="43"/>
      <c r="IFR574" s="44"/>
      <c r="IFS574" s="45"/>
      <c r="IFT574" s="46"/>
      <c r="IFU574" s="311"/>
      <c r="IFV574" s="160"/>
      <c r="IFW574" s="48"/>
      <c r="IFX574" s="48"/>
      <c r="IFY574" s="101"/>
      <c r="IFZ574" s="91"/>
      <c r="IGA574" s="91"/>
      <c r="IGB574" s="103"/>
      <c r="IGD574" s="55"/>
      <c r="IGE574" s="55"/>
      <c r="IGF574" s="56"/>
      <c r="IGG574" s="57"/>
      <c r="IGI574" s="59"/>
      <c r="IGJ574" s="60"/>
      <c r="IGK574" s="61"/>
      <c r="IGL574" s="104"/>
      <c r="IGM574" s="27"/>
      <c r="IGN574" s="26"/>
      <c r="IGO574" s="28"/>
      <c r="IGP574" s="230"/>
      <c r="IGQ574" s="245"/>
      <c r="IGR574" s="230"/>
      <c r="IGS574" s="92"/>
      <c r="IGT574" s="312"/>
      <c r="IGU574" s="112"/>
      <c r="IGV574" s="313"/>
      <c r="IGW574" s="113"/>
      <c r="IGX574" s="113"/>
      <c r="IGY574" s="97"/>
      <c r="IGZ574" s="98"/>
      <c r="IHA574" s="97"/>
      <c r="IHB574" s="99"/>
      <c r="IHC574" s="100"/>
      <c r="IHD574" s="42"/>
      <c r="IHE574" s="43"/>
      <c r="IHF574" s="44"/>
      <c r="IHG574" s="45"/>
      <c r="IHH574" s="46"/>
      <c r="IHI574" s="311"/>
      <c r="IHJ574" s="160"/>
      <c r="IHK574" s="48"/>
      <c r="IHL574" s="48"/>
      <c r="IHM574" s="101"/>
      <c r="IHN574" s="91"/>
      <c r="IHO574" s="91"/>
      <c r="IHP574" s="103"/>
      <c r="IHR574" s="55"/>
      <c r="IHS574" s="55"/>
      <c r="IHT574" s="56"/>
      <c r="IHU574" s="57"/>
      <c r="IHW574" s="59"/>
      <c r="IHX574" s="60"/>
      <c r="IHY574" s="61"/>
      <c r="IHZ574" s="104"/>
      <c r="IIA574" s="27"/>
      <c r="IIB574" s="26"/>
      <c r="IIC574" s="28"/>
      <c r="IID574" s="230"/>
      <c r="IIE574" s="245"/>
      <c r="IIF574" s="230"/>
      <c r="IIG574" s="92"/>
      <c r="IIH574" s="312"/>
      <c r="III574" s="112"/>
      <c r="IIJ574" s="313"/>
      <c r="IIK574" s="113"/>
      <c r="IIL574" s="113"/>
      <c r="IIM574" s="97"/>
      <c r="IIN574" s="98"/>
      <c r="IIO574" s="97"/>
      <c r="IIP574" s="99"/>
      <c r="IIQ574" s="100"/>
      <c r="IIR574" s="42"/>
      <c r="IIS574" s="43"/>
      <c r="IIT574" s="44"/>
      <c r="IIU574" s="45"/>
      <c r="IIV574" s="46"/>
      <c r="IIW574" s="311"/>
      <c r="IIX574" s="160"/>
      <c r="IIY574" s="48"/>
      <c r="IIZ574" s="48"/>
      <c r="IJA574" s="101"/>
      <c r="IJB574" s="91"/>
      <c r="IJC574" s="91"/>
      <c r="IJD574" s="103"/>
      <c r="IJF574" s="55"/>
      <c r="IJG574" s="55"/>
      <c r="IJH574" s="56"/>
      <c r="IJI574" s="57"/>
      <c r="IJK574" s="59"/>
      <c r="IJL574" s="60"/>
      <c r="IJM574" s="61"/>
      <c r="IJN574" s="104"/>
      <c r="IJO574" s="27"/>
      <c r="IJP574" s="26"/>
      <c r="IJQ574" s="28"/>
      <c r="IJR574" s="230"/>
      <c r="IJS574" s="245"/>
      <c r="IJT574" s="230"/>
      <c r="IJU574" s="92"/>
      <c r="IJV574" s="312"/>
      <c r="IJW574" s="112"/>
      <c r="IJX574" s="313"/>
      <c r="IJY574" s="113"/>
      <c r="IJZ574" s="113"/>
      <c r="IKA574" s="97"/>
      <c r="IKB574" s="98"/>
      <c r="IKC574" s="97"/>
      <c r="IKD574" s="99"/>
      <c r="IKE574" s="100"/>
      <c r="IKF574" s="42"/>
      <c r="IKG574" s="43"/>
      <c r="IKH574" s="44"/>
      <c r="IKI574" s="45"/>
      <c r="IKJ574" s="46"/>
      <c r="IKK574" s="311"/>
      <c r="IKL574" s="160"/>
      <c r="IKM574" s="48"/>
      <c r="IKN574" s="48"/>
      <c r="IKO574" s="101"/>
      <c r="IKP574" s="91"/>
      <c r="IKQ574" s="91"/>
      <c r="IKR574" s="103"/>
      <c r="IKT574" s="55"/>
      <c r="IKU574" s="55"/>
      <c r="IKV574" s="56"/>
      <c r="IKW574" s="57"/>
      <c r="IKY574" s="59"/>
      <c r="IKZ574" s="60"/>
      <c r="ILA574" s="61"/>
      <c r="ILB574" s="104"/>
      <c r="ILC574" s="27"/>
      <c r="ILD574" s="26"/>
      <c r="ILE574" s="28"/>
      <c r="ILF574" s="230"/>
      <c r="ILG574" s="245"/>
      <c r="ILH574" s="230"/>
      <c r="ILI574" s="92"/>
      <c r="ILJ574" s="312"/>
      <c r="ILK574" s="112"/>
      <c r="ILL574" s="313"/>
      <c r="ILM574" s="113"/>
      <c r="ILN574" s="113"/>
      <c r="ILO574" s="97"/>
      <c r="ILP574" s="98"/>
      <c r="ILQ574" s="97"/>
      <c r="ILR574" s="99"/>
      <c r="ILS574" s="100"/>
      <c r="ILT574" s="42"/>
      <c r="ILU574" s="43"/>
      <c r="ILV574" s="44"/>
      <c r="ILW574" s="45"/>
      <c r="ILX574" s="46"/>
      <c r="ILY574" s="311"/>
      <c r="ILZ574" s="160"/>
      <c r="IMA574" s="48"/>
      <c r="IMB574" s="48"/>
      <c r="IMC574" s="101"/>
      <c r="IMD574" s="91"/>
      <c r="IME574" s="91"/>
      <c r="IMF574" s="103"/>
      <c r="IMH574" s="55"/>
      <c r="IMI574" s="55"/>
      <c r="IMJ574" s="56"/>
      <c r="IMK574" s="57"/>
      <c r="IMM574" s="59"/>
      <c r="IMN574" s="60"/>
      <c r="IMO574" s="61"/>
      <c r="IMP574" s="104"/>
      <c r="IMQ574" s="27"/>
      <c r="IMR574" s="26"/>
      <c r="IMS574" s="28"/>
      <c r="IMT574" s="230"/>
      <c r="IMU574" s="245"/>
      <c r="IMV574" s="230"/>
      <c r="IMW574" s="92"/>
      <c r="IMX574" s="312"/>
      <c r="IMY574" s="112"/>
      <c r="IMZ574" s="313"/>
      <c r="INA574" s="113"/>
      <c r="INB574" s="113"/>
      <c r="INC574" s="97"/>
      <c r="IND574" s="98"/>
      <c r="INE574" s="97"/>
      <c r="INF574" s="99"/>
      <c r="ING574" s="100"/>
      <c r="INH574" s="42"/>
      <c r="INI574" s="43"/>
      <c r="INJ574" s="44"/>
      <c r="INK574" s="45"/>
      <c r="INL574" s="46"/>
      <c r="INM574" s="311"/>
      <c r="INN574" s="160"/>
      <c r="INO574" s="48"/>
      <c r="INP574" s="48"/>
      <c r="INQ574" s="101"/>
      <c r="INR574" s="91"/>
      <c r="INS574" s="91"/>
      <c r="INT574" s="103"/>
      <c r="INV574" s="55"/>
      <c r="INW574" s="55"/>
      <c r="INX574" s="56"/>
      <c r="INY574" s="57"/>
      <c r="IOA574" s="59"/>
      <c r="IOB574" s="60"/>
      <c r="IOC574" s="61"/>
      <c r="IOD574" s="104"/>
      <c r="IOE574" s="27"/>
      <c r="IOF574" s="26"/>
      <c r="IOG574" s="28"/>
      <c r="IOH574" s="230"/>
      <c r="IOI574" s="245"/>
      <c r="IOJ574" s="230"/>
      <c r="IOK574" s="92"/>
      <c r="IOL574" s="312"/>
      <c r="IOM574" s="112"/>
      <c r="ION574" s="313"/>
      <c r="IOO574" s="113"/>
      <c r="IOP574" s="113"/>
      <c r="IOQ574" s="97"/>
      <c r="IOR574" s="98"/>
      <c r="IOS574" s="97"/>
      <c r="IOT574" s="99"/>
      <c r="IOU574" s="100"/>
      <c r="IOV574" s="42"/>
      <c r="IOW574" s="43"/>
      <c r="IOX574" s="44"/>
      <c r="IOY574" s="45"/>
      <c r="IOZ574" s="46"/>
      <c r="IPA574" s="311"/>
      <c r="IPB574" s="160"/>
      <c r="IPC574" s="48"/>
      <c r="IPD574" s="48"/>
      <c r="IPE574" s="101"/>
      <c r="IPF574" s="91"/>
      <c r="IPG574" s="91"/>
      <c r="IPH574" s="103"/>
      <c r="IPJ574" s="55"/>
      <c r="IPK574" s="55"/>
      <c r="IPL574" s="56"/>
      <c r="IPM574" s="57"/>
      <c r="IPO574" s="59"/>
      <c r="IPP574" s="60"/>
      <c r="IPQ574" s="61"/>
      <c r="IPR574" s="104"/>
      <c r="IPS574" s="27"/>
      <c r="IPT574" s="26"/>
      <c r="IPU574" s="28"/>
      <c r="IPV574" s="230"/>
      <c r="IPW574" s="245"/>
      <c r="IPX574" s="230"/>
      <c r="IPY574" s="92"/>
      <c r="IPZ574" s="312"/>
      <c r="IQA574" s="112"/>
      <c r="IQB574" s="313"/>
      <c r="IQC574" s="113"/>
      <c r="IQD574" s="113"/>
      <c r="IQE574" s="97"/>
      <c r="IQF574" s="98"/>
      <c r="IQG574" s="97"/>
      <c r="IQH574" s="99"/>
      <c r="IQI574" s="100"/>
      <c r="IQJ574" s="42"/>
      <c r="IQK574" s="43"/>
      <c r="IQL574" s="44"/>
      <c r="IQM574" s="45"/>
      <c r="IQN574" s="46"/>
      <c r="IQO574" s="311"/>
      <c r="IQP574" s="160"/>
      <c r="IQQ574" s="48"/>
      <c r="IQR574" s="48"/>
      <c r="IQS574" s="101"/>
      <c r="IQT574" s="91"/>
      <c r="IQU574" s="91"/>
      <c r="IQV574" s="103"/>
      <c r="IQX574" s="55"/>
      <c r="IQY574" s="55"/>
      <c r="IQZ574" s="56"/>
      <c r="IRA574" s="57"/>
      <c r="IRC574" s="59"/>
      <c r="IRD574" s="60"/>
      <c r="IRE574" s="61"/>
      <c r="IRF574" s="104"/>
      <c r="IRG574" s="27"/>
      <c r="IRH574" s="26"/>
      <c r="IRI574" s="28"/>
      <c r="IRJ574" s="230"/>
      <c r="IRK574" s="245"/>
      <c r="IRL574" s="230"/>
      <c r="IRM574" s="92"/>
      <c r="IRN574" s="312"/>
      <c r="IRO574" s="112"/>
      <c r="IRP574" s="313"/>
      <c r="IRQ574" s="113"/>
      <c r="IRR574" s="113"/>
      <c r="IRS574" s="97"/>
      <c r="IRT574" s="98"/>
      <c r="IRU574" s="97"/>
      <c r="IRV574" s="99"/>
      <c r="IRW574" s="100"/>
      <c r="IRX574" s="42"/>
      <c r="IRY574" s="43"/>
      <c r="IRZ574" s="44"/>
      <c r="ISA574" s="45"/>
      <c r="ISB574" s="46"/>
      <c r="ISC574" s="311"/>
      <c r="ISD574" s="160"/>
      <c r="ISE574" s="48"/>
      <c r="ISF574" s="48"/>
      <c r="ISG574" s="101"/>
      <c r="ISH574" s="91"/>
      <c r="ISI574" s="91"/>
      <c r="ISJ574" s="103"/>
      <c r="ISL574" s="55"/>
      <c r="ISM574" s="55"/>
      <c r="ISN574" s="56"/>
      <c r="ISO574" s="57"/>
      <c r="ISQ574" s="59"/>
      <c r="ISR574" s="60"/>
      <c r="ISS574" s="61"/>
      <c r="IST574" s="104"/>
      <c r="ISU574" s="27"/>
      <c r="ISV574" s="26"/>
      <c r="ISW574" s="28"/>
      <c r="ISX574" s="230"/>
      <c r="ISY574" s="245"/>
      <c r="ISZ574" s="230"/>
      <c r="ITA574" s="92"/>
      <c r="ITB574" s="312"/>
      <c r="ITC574" s="112"/>
      <c r="ITD574" s="313"/>
      <c r="ITE574" s="113"/>
      <c r="ITF574" s="113"/>
      <c r="ITG574" s="97"/>
      <c r="ITH574" s="98"/>
      <c r="ITI574" s="97"/>
      <c r="ITJ574" s="99"/>
      <c r="ITK574" s="100"/>
      <c r="ITL574" s="42"/>
      <c r="ITM574" s="43"/>
      <c r="ITN574" s="44"/>
      <c r="ITO574" s="45"/>
      <c r="ITP574" s="46"/>
      <c r="ITQ574" s="311"/>
      <c r="ITR574" s="160"/>
      <c r="ITS574" s="48"/>
      <c r="ITT574" s="48"/>
      <c r="ITU574" s="101"/>
      <c r="ITV574" s="91"/>
      <c r="ITW574" s="91"/>
      <c r="ITX574" s="103"/>
      <c r="ITZ574" s="55"/>
      <c r="IUA574" s="55"/>
      <c r="IUB574" s="56"/>
      <c r="IUC574" s="57"/>
      <c r="IUE574" s="59"/>
      <c r="IUF574" s="60"/>
      <c r="IUG574" s="61"/>
      <c r="IUH574" s="104"/>
      <c r="IUI574" s="27"/>
      <c r="IUJ574" s="26"/>
      <c r="IUK574" s="28"/>
      <c r="IUL574" s="230"/>
      <c r="IUM574" s="245"/>
      <c r="IUN574" s="230"/>
      <c r="IUO574" s="92"/>
      <c r="IUP574" s="312"/>
      <c r="IUQ574" s="112"/>
      <c r="IUR574" s="313"/>
      <c r="IUS574" s="113"/>
      <c r="IUT574" s="113"/>
      <c r="IUU574" s="97"/>
      <c r="IUV574" s="98"/>
      <c r="IUW574" s="97"/>
      <c r="IUX574" s="99"/>
      <c r="IUY574" s="100"/>
      <c r="IUZ574" s="42"/>
      <c r="IVA574" s="43"/>
      <c r="IVB574" s="44"/>
      <c r="IVC574" s="45"/>
      <c r="IVD574" s="46"/>
      <c r="IVE574" s="311"/>
      <c r="IVF574" s="160"/>
      <c r="IVG574" s="48"/>
      <c r="IVH574" s="48"/>
      <c r="IVI574" s="101"/>
      <c r="IVJ574" s="91"/>
      <c r="IVK574" s="91"/>
      <c r="IVL574" s="103"/>
      <c r="IVN574" s="55"/>
      <c r="IVO574" s="55"/>
      <c r="IVP574" s="56"/>
      <c r="IVQ574" s="57"/>
      <c r="IVS574" s="59"/>
      <c r="IVT574" s="60"/>
      <c r="IVU574" s="61"/>
      <c r="IVV574" s="104"/>
      <c r="IVW574" s="27"/>
      <c r="IVX574" s="26"/>
      <c r="IVY574" s="28"/>
      <c r="IVZ574" s="230"/>
      <c r="IWA574" s="245"/>
      <c r="IWB574" s="230"/>
      <c r="IWC574" s="92"/>
      <c r="IWD574" s="312"/>
      <c r="IWE574" s="112"/>
      <c r="IWF574" s="313"/>
      <c r="IWG574" s="113"/>
      <c r="IWH574" s="113"/>
      <c r="IWI574" s="97"/>
      <c r="IWJ574" s="98"/>
      <c r="IWK574" s="97"/>
      <c r="IWL574" s="99"/>
      <c r="IWM574" s="100"/>
      <c r="IWN574" s="42"/>
      <c r="IWO574" s="43"/>
      <c r="IWP574" s="44"/>
      <c r="IWQ574" s="45"/>
      <c r="IWR574" s="46"/>
      <c r="IWS574" s="311"/>
      <c r="IWT574" s="160"/>
      <c r="IWU574" s="48"/>
      <c r="IWV574" s="48"/>
      <c r="IWW574" s="101"/>
      <c r="IWX574" s="91"/>
      <c r="IWY574" s="91"/>
      <c r="IWZ574" s="103"/>
      <c r="IXB574" s="55"/>
      <c r="IXC574" s="55"/>
      <c r="IXD574" s="56"/>
      <c r="IXE574" s="57"/>
      <c r="IXG574" s="59"/>
      <c r="IXH574" s="60"/>
      <c r="IXI574" s="61"/>
      <c r="IXJ574" s="104"/>
      <c r="IXK574" s="27"/>
      <c r="IXL574" s="26"/>
      <c r="IXM574" s="28"/>
      <c r="IXN574" s="230"/>
      <c r="IXO574" s="245"/>
      <c r="IXP574" s="230"/>
      <c r="IXQ574" s="92"/>
      <c r="IXR574" s="312"/>
      <c r="IXS574" s="112"/>
      <c r="IXT574" s="313"/>
      <c r="IXU574" s="113"/>
      <c r="IXV574" s="113"/>
      <c r="IXW574" s="97"/>
      <c r="IXX574" s="98"/>
      <c r="IXY574" s="97"/>
      <c r="IXZ574" s="99"/>
      <c r="IYA574" s="100"/>
      <c r="IYB574" s="42"/>
      <c r="IYC574" s="43"/>
      <c r="IYD574" s="44"/>
      <c r="IYE574" s="45"/>
      <c r="IYF574" s="46"/>
      <c r="IYG574" s="311"/>
      <c r="IYH574" s="160"/>
      <c r="IYI574" s="48"/>
      <c r="IYJ574" s="48"/>
      <c r="IYK574" s="101"/>
      <c r="IYL574" s="91"/>
      <c r="IYM574" s="91"/>
      <c r="IYN574" s="103"/>
      <c r="IYP574" s="55"/>
      <c r="IYQ574" s="55"/>
      <c r="IYR574" s="56"/>
      <c r="IYS574" s="57"/>
      <c r="IYU574" s="59"/>
      <c r="IYV574" s="60"/>
      <c r="IYW574" s="61"/>
      <c r="IYX574" s="104"/>
      <c r="IYY574" s="27"/>
      <c r="IYZ574" s="26"/>
      <c r="IZA574" s="28"/>
      <c r="IZB574" s="230"/>
      <c r="IZC574" s="245"/>
      <c r="IZD574" s="230"/>
      <c r="IZE574" s="92"/>
      <c r="IZF574" s="312"/>
      <c r="IZG574" s="112"/>
      <c r="IZH574" s="313"/>
      <c r="IZI574" s="113"/>
      <c r="IZJ574" s="113"/>
      <c r="IZK574" s="97"/>
      <c r="IZL574" s="98"/>
      <c r="IZM574" s="97"/>
      <c r="IZN574" s="99"/>
      <c r="IZO574" s="100"/>
      <c r="IZP574" s="42"/>
      <c r="IZQ574" s="43"/>
      <c r="IZR574" s="44"/>
      <c r="IZS574" s="45"/>
      <c r="IZT574" s="46"/>
      <c r="IZU574" s="311"/>
      <c r="IZV574" s="160"/>
      <c r="IZW574" s="48"/>
      <c r="IZX574" s="48"/>
      <c r="IZY574" s="101"/>
      <c r="IZZ574" s="91"/>
      <c r="JAA574" s="91"/>
      <c r="JAB574" s="103"/>
      <c r="JAD574" s="55"/>
      <c r="JAE574" s="55"/>
      <c r="JAF574" s="56"/>
      <c r="JAG574" s="57"/>
      <c r="JAI574" s="59"/>
      <c r="JAJ574" s="60"/>
      <c r="JAK574" s="61"/>
      <c r="JAL574" s="104"/>
      <c r="JAM574" s="27"/>
      <c r="JAN574" s="26"/>
      <c r="JAO574" s="28"/>
      <c r="JAP574" s="230"/>
      <c r="JAQ574" s="245"/>
      <c r="JAR574" s="230"/>
      <c r="JAS574" s="92"/>
      <c r="JAT574" s="312"/>
      <c r="JAU574" s="112"/>
      <c r="JAV574" s="313"/>
      <c r="JAW574" s="113"/>
      <c r="JAX574" s="113"/>
      <c r="JAY574" s="97"/>
      <c r="JAZ574" s="98"/>
      <c r="JBA574" s="97"/>
      <c r="JBB574" s="99"/>
      <c r="JBC574" s="100"/>
      <c r="JBD574" s="42"/>
      <c r="JBE574" s="43"/>
      <c r="JBF574" s="44"/>
      <c r="JBG574" s="45"/>
      <c r="JBH574" s="46"/>
      <c r="JBI574" s="311"/>
      <c r="JBJ574" s="160"/>
      <c r="JBK574" s="48"/>
      <c r="JBL574" s="48"/>
      <c r="JBM574" s="101"/>
      <c r="JBN574" s="91"/>
      <c r="JBO574" s="91"/>
      <c r="JBP574" s="103"/>
      <c r="JBR574" s="55"/>
      <c r="JBS574" s="55"/>
      <c r="JBT574" s="56"/>
      <c r="JBU574" s="57"/>
      <c r="JBW574" s="59"/>
      <c r="JBX574" s="60"/>
      <c r="JBY574" s="61"/>
      <c r="JBZ574" s="104"/>
      <c r="JCA574" s="27"/>
      <c r="JCB574" s="26"/>
      <c r="JCC574" s="28"/>
      <c r="JCD574" s="230"/>
      <c r="JCE574" s="245"/>
      <c r="JCF574" s="230"/>
      <c r="JCG574" s="92"/>
      <c r="JCH574" s="312"/>
      <c r="JCI574" s="112"/>
      <c r="JCJ574" s="313"/>
      <c r="JCK574" s="113"/>
      <c r="JCL574" s="113"/>
      <c r="JCM574" s="97"/>
      <c r="JCN574" s="98"/>
      <c r="JCO574" s="97"/>
      <c r="JCP574" s="99"/>
      <c r="JCQ574" s="100"/>
      <c r="JCR574" s="42"/>
      <c r="JCS574" s="43"/>
      <c r="JCT574" s="44"/>
      <c r="JCU574" s="45"/>
      <c r="JCV574" s="46"/>
      <c r="JCW574" s="311"/>
      <c r="JCX574" s="160"/>
      <c r="JCY574" s="48"/>
      <c r="JCZ574" s="48"/>
      <c r="JDA574" s="101"/>
      <c r="JDB574" s="91"/>
      <c r="JDC574" s="91"/>
      <c r="JDD574" s="103"/>
      <c r="JDF574" s="55"/>
      <c r="JDG574" s="55"/>
      <c r="JDH574" s="56"/>
      <c r="JDI574" s="57"/>
      <c r="JDK574" s="59"/>
      <c r="JDL574" s="60"/>
      <c r="JDM574" s="61"/>
      <c r="JDN574" s="104"/>
      <c r="JDO574" s="27"/>
      <c r="JDP574" s="26"/>
      <c r="JDQ574" s="28"/>
      <c r="JDR574" s="230"/>
      <c r="JDS574" s="245"/>
      <c r="JDT574" s="230"/>
      <c r="JDU574" s="92"/>
      <c r="JDV574" s="312"/>
      <c r="JDW574" s="112"/>
      <c r="JDX574" s="313"/>
      <c r="JDY574" s="113"/>
      <c r="JDZ574" s="113"/>
      <c r="JEA574" s="97"/>
      <c r="JEB574" s="98"/>
      <c r="JEC574" s="97"/>
      <c r="JED574" s="99"/>
      <c r="JEE574" s="100"/>
      <c r="JEF574" s="42"/>
      <c r="JEG574" s="43"/>
      <c r="JEH574" s="44"/>
      <c r="JEI574" s="45"/>
      <c r="JEJ574" s="46"/>
      <c r="JEK574" s="311"/>
      <c r="JEL574" s="160"/>
      <c r="JEM574" s="48"/>
      <c r="JEN574" s="48"/>
      <c r="JEO574" s="101"/>
      <c r="JEP574" s="91"/>
      <c r="JEQ574" s="91"/>
      <c r="JER574" s="103"/>
      <c r="JET574" s="55"/>
      <c r="JEU574" s="55"/>
      <c r="JEV574" s="56"/>
      <c r="JEW574" s="57"/>
      <c r="JEY574" s="59"/>
      <c r="JEZ574" s="60"/>
      <c r="JFA574" s="61"/>
      <c r="JFB574" s="104"/>
      <c r="JFC574" s="27"/>
      <c r="JFD574" s="26"/>
      <c r="JFE574" s="28"/>
      <c r="JFF574" s="230"/>
      <c r="JFG574" s="245"/>
      <c r="JFH574" s="230"/>
      <c r="JFI574" s="92"/>
      <c r="JFJ574" s="312"/>
      <c r="JFK574" s="112"/>
      <c r="JFL574" s="313"/>
      <c r="JFM574" s="113"/>
      <c r="JFN574" s="113"/>
      <c r="JFO574" s="97"/>
      <c r="JFP574" s="98"/>
      <c r="JFQ574" s="97"/>
      <c r="JFR574" s="99"/>
      <c r="JFS574" s="100"/>
      <c r="JFT574" s="42"/>
      <c r="JFU574" s="43"/>
      <c r="JFV574" s="44"/>
      <c r="JFW574" s="45"/>
      <c r="JFX574" s="46"/>
      <c r="JFY574" s="311"/>
      <c r="JFZ574" s="160"/>
      <c r="JGA574" s="48"/>
      <c r="JGB574" s="48"/>
      <c r="JGC574" s="101"/>
      <c r="JGD574" s="91"/>
      <c r="JGE574" s="91"/>
      <c r="JGF574" s="103"/>
      <c r="JGH574" s="55"/>
      <c r="JGI574" s="55"/>
      <c r="JGJ574" s="56"/>
      <c r="JGK574" s="57"/>
      <c r="JGM574" s="59"/>
      <c r="JGN574" s="60"/>
      <c r="JGO574" s="61"/>
      <c r="JGP574" s="104"/>
      <c r="JGQ574" s="27"/>
      <c r="JGR574" s="26"/>
      <c r="JGS574" s="28"/>
      <c r="JGT574" s="230"/>
      <c r="JGU574" s="245"/>
      <c r="JGV574" s="230"/>
      <c r="JGW574" s="92"/>
      <c r="JGX574" s="312"/>
      <c r="JGY574" s="112"/>
      <c r="JGZ574" s="313"/>
      <c r="JHA574" s="113"/>
      <c r="JHB574" s="113"/>
      <c r="JHC574" s="97"/>
      <c r="JHD574" s="98"/>
      <c r="JHE574" s="97"/>
      <c r="JHF574" s="99"/>
      <c r="JHG574" s="100"/>
      <c r="JHH574" s="42"/>
      <c r="JHI574" s="43"/>
      <c r="JHJ574" s="44"/>
      <c r="JHK574" s="45"/>
      <c r="JHL574" s="46"/>
      <c r="JHM574" s="311"/>
      <c r="JHN574" s="160"/>
      <c r="JHO574" s="48"/>
      <c r="JHP574" s="48"/>
      <c r="JHQ574" s="101"/>
      <c r="JHR574" s="91"/>
      <c r="JHS574" s="91"/>
      <c r="JHT574" s="103"/>
      <c r="JHV574" s="55"/>
      <c r="JHW574" s="55"/>
      <c r="JHX574" s="56"/>
      <c r="JHY574" s="57"/>
      <c r="JIA574" s="59"/>
      <c r="JIB574" s="60"/>
      <c r="JIC574" s="61"/>
      <c r="JID574" s="104"/>
      <c r="JIE574" s="27"/>
      <c r="JIF574" s="26"/>
      <c r="JIG574" s="28"/>
      <c r="JIH574" s="230"/>
      <c r="JII574" s="245"/>
      <c r="JIJ574" s="230"/>
      <c r="JIK574" s="92"/>
      <c r="JIL574" s="312"/>
      <c r="JIM574" s="112"/>
      <c r="JIN574" s="313"/>
      <c r="JIO574" s="113"/>
      <c r="JIP574" s="113"/>
      <c r="JIQ574" s="97"/>
      <c r="JIR574" s="98"/>
      <c r="JIS574" s="97"/>
      <c r="JIT574" s="99"/>
      <c r="JIU574" s="100"/>
      <c r="JIV574" s="42"/>
      <c r="JIW574" s="43"/>
      <c r="JIX574" s="44"/>
      <c r="JIY574" s="45"/>
      <c r="JIZ574" s="46"/>
      <c r="JJA574" s="311"/>
      <c r="JJB574" s="160"/>
      <c r="JJC574" s="48"/>
      <c r="JJD574" s="48"/>
      <c r="JJE574" s="101"/>
      <c r="JJF574" s="91"/>
      <c r="JJG574" s="91"/>
      <c r="JJH574" s="103"/>
      <c r="JJJ574" s="55"/>
      <c r="JJK574" s="55"/>
      <c r="JJL574" s="56"/>
      <c r="JJM574" s="57"/>
      <c r="JJO574" s="59"/>
      <c r="JJP574" s="60"/>
      <c r="JJQ574" s="61"/>
      <c r="JJR574" s="104"/>
      <c r="JJS574" s="27"/>
      <c r="JJT574" s="26"/>
      <c r="JJU574" s="28"/>
      <c r="JJV574" s="230"/>
      <c r="JJW574" s="245"/>
      <c r="JJX574" s="230"/>
      <c r="JJY574" s="92"/>
      <c r="JJZ574" s="312"/>
      <c r="JKA574" s="112"/>
      <c r="JKB574" s="313"/>
      <c r="JKC574" s="113"/>
      <c r="JKD574" s="113"/>
      <c r="JKE574" s="97"/>
      <c r="JKF574" s="98"/>
      <c r="JKG574" s="97"/>
      <c r="JKH574" s="99"/>
      <c r="JKI574" s="100"/>
      <c r="JKJ574" s="42"/>
      <c r="JKK574" s="43"/>
      <c r="JKL574" s="44"/>
      <c r="JKM574" s="45"/>
      <c r="JKN574" s="46"/>
      <c r="JKO574" s="311"/>
      <c r="JKP574" s="160"/>
      <c r="JKQ574" s="48"/>
      <c r="JKR574" s="48"/>
      <c r="JKS574" s="101"/>
      <c r="JKT574" s="91"/>
      <c r="JKU574" s="91"/>
      <c r="JKV574" s="103"/>
      <c r="JKX574" s="55"/>
      <c r="JKY574" s="55"/>
      <c r="JKZ574" s="56"/>
      <c r="JLA574" s="57"/>
      <c r="JLC574" s="59"/>
      <c r="JLD574" s="60"/>
      <c r="JLE574" s="61"/>
      <c r="JLF574" s="104"/>
      <c r="JLG574" s="27"/>
      <c r="JLH574" s="26"/>
      <c r="JLI574" s="28"/>
      <c r="JLJ574" s="230"/>
      <c r="JLK574" s="245"/>
      <c r="JLL574" s="230"/>
      <c r="JLM574" s="92"/>
      <c r="JLN574" s="312"/>
      <c r="JLO574" s="112"/>
      <c r="JLP574" s="313"/>
      <c r="JLQ574" s="113"/>
      <c r="JLR574" s="113"/>
      <c r="JLS574" s="97"/>
      <c r="JLT574" s="98"/>
      <c r="JLU574" s="97"/>
      <c r="JLV574" s="99"/>
      <c r="JLW574" s="100"/>
      <c r="JLX574" s="42"/>
      <c r="JLY574" s="43"/>
      <c r="JLZ574" s="44"/>
      <c r="JMA574" s="45"/>
      <c r="JMB574" s="46"/>
      <c r="JMC574" s="311"/>
      <c r="JMD574" s="160"/>
      <c r="JME574" s="48"/>
      <c r="JMF574" s="48"/>
      <c r="JMG574" s="101"/>
      <c r="JMH574" s="91"/>
      <c r="JMI574" s="91"/>
      <c r="JMJ574" s="103"/>
      <c r="JML574" s="55"/>
      <c r="JMM574" s="55"/>
      <c r="JMN574" s="56"/>
      <c r="JMO574" s="57"/>
      <c r="JMQ574" s="59"/>
      <c r="JMR574" s="60"/>
      <c r="JMS574" s="61"/>
      <c r="JMT574" s="104"/>
      <c r="JMU574" s="27"/>
      <c r="JMV574" s="26"/>
      <c r="JMW574" s="28"/>
      <c r="JMX574" s="230"/>
      <c r="JMY574" s="245"/>
      <c r="JMZ574" s="230"/>
      <c r="JNA574" s="92"/>
      <c r="JNB574" s="312"/>
      <c r="JNC574" s="112"/>
      <c r="JND574" s="313"/>
      <c r="JNE574" s="113"/>
      <c r="JNF574" s="113"/>
      <c r="JNG574" s="97"/>
      <c r="JNH574" s="98"/>
      <c r="JNI574" s="97"/>
      <c r="JNJ574" s="99"/>
      <c r="JNK574" s="100"/>
      <c r="JNL574" s="42"/>
      <c r="JNM574" s="43"/>
      <c r="JNN574" s="44"/>
      <c r="JNO574" s="45"/>
      <c r="JNP574" s="46"/>
      <c r="JNQ574" s="311"/>
      <c r="JNR574" s="160"/>
      <c r="JNS574" s="48"/>
      <c r="JNT574" s="48"/>
      <c r="JNU574" s="101"/>
      <c r="JNV574" s="91"/>
      <c r="JNW574" s="91"/>
      <c r="JNX574" s="103"/>
      <c r="JNZ574" s="55"/>
      <c r="JOA574" s="55"/>
      <c r="JOB574" s="56"/>
      <c r="JOC574" s="57"/>
      <c r="JOE574" s="59"/>
      <c r="JOF574" s="60"/>
      <c r="JOG574" s="61"/>
      <c r="JOH574" s="104"/>
      <c r="JOI574" s="27"/>
      <c r="JOJ574" s="26"/>
      <c r="JOK574" s="28"/>
      <c r="JOL574" s="230"/>
      <c r="JOM574" s="245"/>
      <c r="JON574" s="230"/>
      <c r="JOO574" s="92"/>
      <c r="JOP574" s="312"/>
      <c r="JOQ574" s="112"/>
      <c r="JOR574" s="313"/>
      <c r="JOS574" s="113"/>
      <c r="JOT574" s="113"/>
      <c r="JOU574" s="97"/>
      <c r="JOV574" s="98"/>
      <c r="JOW574" s="97"/>
      <c r="JOX574" s="99"/>
      <c r="JOY574" s="100"/>
      <c r="JOZ574" s="42"/>
      <c r="JPA574" s="43"/>
      <c r="JPB574" s="44"/>
      <c r="JPC574" s="45"/>
      <c r="JPD574" s="46"/>
      <c r="JPE574" s="311"/>
      <c r="JPF574" s="160"/>
      <c r="JPG574" s="48"/>
      <c r="JPH574" s="48"/>
      <c r="JPI574" s="101"/>
      <c r="JPJ574" s="91"/>
      <c r="JPK574" s="91"/>
      <c r="JPL574" s="103"/>
      <c r="JPN574" s="55"/>
      <c r="JPO574" s="55"/>
      <c r="JPP574" s="56"/>
      <c r="JPQ574" s="57"/>
      <c r="JPS574" s="59"/>
      <c r="JPT574" s="60"/>
      <c r="JPU574" s="61"/>
      <c r="JPV574" s="104"/>
      <c r="JPW574" s="27"/>
      <c r="JPX574" s="26"/>
      <c r="JPY574" s="28"/>
      <c r="JPZ574" s="230"/>
      <c r="JQA574" s="245"/>
      <c r="JQB574" s="230"/>
      <c r="JQC574" s="92"/>
      <c r="JQD574" s="312"/>
      <c r="JQE574" s="112"/>
      <c r="JQF574" s="313"/>
      <c r="JQG574" s="113"/>
      <c r="JQH574" s="113"/>
      <c r="JQI574" s="97"/>
      <c r="JQJ574" s="98"/>
      <c r="JQK574" s="97"/>
      <c r="JQL574" s="99"/>
      <c r="JQM574" s="100"/>
      <c r="JQN574" s="42"/>
      <c r="JQO574" s="43"/>
      <c r="JQP574" s="44"/>
      <c r="JQQ574" s="45"/>
      <c r="JQR574" s="46"/>
      <c r="JQS574" s="311"/>
      <c r="JQT574" s="160"/>
      <c r="JQU574" s="48"/>
      <c r="JQV574" s="48"/>
      <c r="JQW574" s="101"/>
      <c r="JQX574" s="91"/>
      <c r="JQY574" s="91"/>
      <c r="JQZ574" s="103"/>
      <c r="JRB574" s="55"/>
      <c r="JRC574" s="55"/>
      <c r="JRD574" s="56"/>
      <c r="JRE574" s="57"/>
      <c r="JRG574" s="59"/>
      <c r="JRH574" s="60"/>
      <c r="JRI574" s="61"/>
      <c r="JRJ574" s="104"/>
      <c r="JRK574" s="27"/>
      <c r="JRL574" s="26"/>
      <c r="JRM574" s="28"/>
      <c r="JRN574" s="230"/>
      <c r="JRO574" s="245"/>
      <c r="JRP574" s="230"/>
      <c r="JRQ574" s="92"/>
      <c r="JRR574" s="312"/>
      <c r="JRS574" s="112"/>
      <c r="JRT574" s="313"/>
      <c r="JRU574" s="113"/>
      <c r="JRV574" s="113"/>
      <c r="JRW574" s="97"/>
      <c r="JRX574" s="98"/>
      <c r="JRY574" s="97"/>
      <c r="JRZ574" s="99"/>
      <c r="JSA574" s="100"/>
      <c r="JSB574" s="42"/>
      <c r="JSC574" s="43"/>
      <c r="JSD574" s="44"/>
      <c r="JSE574" s="45"/>
      <c r="JSF574" s="46"/>
      <c r="JSG574" s="311"/>
      <c r="JSH574" s="160"/>
      <c r="JSI574" s="48"/>
      <c r="JSJ574" s="48"/>
      <c r="JSK574" s="101"/>
      <c r="JSL574" s="91"/>
      <c r="JSM574" s="91"/>
      <c r="JSN574" s="103"/>
      <c r="JSP574" s="55"/>
      <c r="JSQ574" s="55"/>
      <c r="JSR574" s="56"/>
      <c r="JSS574" s="57"/>
      <c r="JSU574" s="59"/>
      <c r="JSV574" s="60"/>
      <c r="JSW574" s="61"/>
      <c r="JSX574" s="104"/>
      <c r="JSY574" s="27"/>
      <c r="JSZ574" s="26"/>
      <c r="JTA574" s="28"/>
      <c r="JTB574" s="230"/>
      <c r="JTC574" s="245"/>
      <c r="JTD574" s="230"/>
      <c r="JTE574" s="92"/>
      <c r="JTF574" s="312"/>
      <c r="JTG574" s="112"/>
      <c r="JTH574" s="313"/>
      <c r="JTI574" s="113"/>
      <c r="JTJ574" s="113"/>
      <c r="JTK574" s="97"/>
      <c r="JTL574" s="98"/>
      <c r="JTM574" s="97"/>
      <c r="JTN574" s="99"/>
      <c r="JTO574" s="100"/>
      <c r="JTP574" s="42"/>
      <c r="JTQ574" s="43"/>
      <c r="JTR574" s="44"/>
      <c r="JTS574" s="45"/>
      <c r="JTT574" s="46"/>
      <c r="JTU574" s="311"/>
      <c r="JTV574" s="160"/>
      <c r="JTW574" s="48"/>
      <c r="JTX574" s="48"/>
      <c r="JTY574" s="101"/>
      <c r="JTZ574" s="91"/>
      <c r="JUA574" s="91"/>
      <c r="JUB574" s="103"/>
      <c r="JUD574" s="55"/>
      <c r="JUE574" s="55"/>
      <c r="JUF574" s="56"/>
      <c r="JUG574" s="57"/>
      <c r="JUI574" s="59"/>
      <c r="JUJ574" s="60"/>
      <c r="JUK574" s="61"/>
      <c r="JUL574" s="104"/>
      <c r="JUM574" s="27"/>
      <c r="JUN574" s="26"/>
      <c r="JUO574" s="28"/>
      <c r="JUP574" s="230"/>
      <c r="JUQ574" s="245"/>
      <c r="JUR574" s="230"/>
      <c r="JUS574" s="92"/>
      <c r="JUT574" s="312"/>
      <c r="JUU574" s="112"/>
      <c r="JUV574" s="313"/>
      <c r="JUW574" s="113"/>
      <c r="JUX574" s="113"/>
      <c r="JUY574" s="97"/>
      <c r="JUZ574" s="98"/>
      <c r="JVA574" s="97"/>
      <c r="JVB574" s="99"/>
      <c r="JVC574" s="100"/>
      <c r="JVD574" s="42"/>
      <c r="JVE574" s="43"/>
      <c r="JVF574" s="44"/>
      <c r="JVG574" s="45"/>
      <c r="JVH574" s="46"/>
      <c r="JVI574" s="311"/>
      <c r="JVJ574" s="160"/>
      <c r="JVK574" s="48"/>
      <c r="JVL574" s="48"/>
      <c r="JVM574" s="101"/>
      <c r="JVN574" s="91"/>
      <c r="JVO574" s="91"/>
      <c r="JVP574" s="103"/>
      <c r="JVR574" s="55"/>
      <c r="JVS574" s="55"/>
      <c r="JVT574" s="56"/>
      <c r="JVU574" s="57"/>
      <c r="JVW574" s="59"/>
      <c r="JVX574" s="60"/>
      <c r="JVY574" s="61"/>
      <c r="JVZ574" s="104"/>
      <c r="JWA574" s="27"/>
      <c r="JWB574" s="26"/>
      <c r="JWC574" s="28"/>
      <c r="JWD574" s="230"/>
      <c r="JWE574" s="245"/>
      <c r="JWF574" s="230"/>
      <c r="JWG574" s="92"/>
      <c r="JWH574" s="312"/>
      <c r="JWI574" s="112"/>
      <c r="JWJ574" s="313"/>
      <c r="JWK574" s="113"/>
      <c r="JWL574" s="113"/>
      <c r="JWM574" s="97"/>
      <c r="JWN574" s="98"/>
      <c r="JWO574" s="97"/>
      <c r="JWP574" s="99"/>
      <c r="JWQ574" s="100"/>
      <c r="JWR574" s="42"/>
      <c r="JWS574" s="43"/>
      <c r="JWT574" s="44"/>
      <c r="JWU574" s="45"/>
      <c r="JWV574" s="46"/>
      <c r="JWW574" s="311"/>
      <c r="JWX574" s="160"/>
      <c r="JWY574" s="48"/>
      <c r="JWZ574" s="48"/>
      <c r="JXA574" s="101"/>
      <c r="JXB574" s="91"/>
      <c r="JXC574" s="91"/>
      <c r="JXD574" s="103"/>
      <c r="JXF574" s="55"/>
      <c r="JXG574" s="55"/>
      <c r="JXH574" s="56"/>
      <c r="JXI574" s="57"/>
      <c r="JXK574" s="59"/>
      <c r="JXL574" s="60"/>
      <c r="JXM574" s="61"/>
      <c r="JXN574" s="104"/>
      <c r="JXO574" s="27"/>
      <c r="JXP574" s="26"/>
      <c r="JXQ574" s="28"/>
      <c r="JXR574" s="230"/>
      <c r="JXS574" s="245"/>
      <c r="JXT574" s="230"/>
      <c r="JXU574" s="92"/>
      <c r="JXV574" s="312"/>
      <c r="JXW574" s="112"/>
      <c r="JXX574" s="313"/>
      <c r="JXY574" s="113"/>
      <c r="JXZ574" s="113"/>
      <c r="JYA574" s="97"/>
      <c r="JYB574" s="98"/>
      <c r="JYC574" s="97"/>
      <c r="JYD574" s="99"/>
      <c r="JYE574" s="100"/>
      <c r="JYF574" s="42"/>
      <c r="JYG574" s="43"/>
      <c r="JYH574" s="44"/>
      <c r="JYI574" s="45"/>
      <c r="JYJ574" s="46"/>
      <c r="JYK574" s="311"/>
      <c r="JYL574" s="160"/>
      <c r="JYM574" s="48"/>
      <c r="JYN574" s="48"/>
      <c r="JYO574" s="101"/>
      <c r="JYP574" s="91"/>
      <c r="JYQ574" s="91"/>
      <c r="JYR574" s="103"/>
      <c r="JYT574" s="55"/>
      <c r="JYU574" s="55"/>
      <c r="JYV574" s="56"/>
      <c r="JYW574" s="57"/>
      <c r="JYY574" s="59"/>
      <c r="JYZ574" s="60"/>
      <c r="JZA574" s="61"/>
      <c r="JZB574" s="104"/>
      <c r="JZC574" s="27"/>
      <c r="JZD574" s="26"/>
      <c r="JZE574" s="28"/>
      <c r="JZF574" s="230"/>
      <c r="JZG574" s="245"/>
      <c r="JZH574" s="230"/>
      <c r="JZI574" s="92"/>
      <c r="JZJ574" s="312"/>
      <c r="JZK574" s="112"/>
      <c r="JZL574" s="313"/>
      <c r="JZM574" s="113"/>
      <c r="JZN574" s="113"/>
      <c r="JZO574" s="97"/>
      <c r="JZP574" s="98"/>
      <c r="JZQ574" s="97"/>
      <c r="JZR574" s="99"/>
      <c r="JZS574" s="100"/>
      <c r="JZT574" s="42"/>
      <c r="JZU574" s="43"/>
      <c r="JZV574" s="44"/>
      <c r="JZW574" s="45"/>
      <c r="JZX574" s="46"/>
      <c r="JZY574" s="311"/>
      <c r="JZZ574" s="160"/>
      <c r="KAA574" s="48"/>
      <c r="KAB574" s="48"/>
      <c r="KAC574" s="101"/>
      <c r="KAD574" s="91"/>
      <c r="KAE574" s="91"/>
      <c r="KAF574" s="103"/>
      <c r="KAH574" s="55"/>
      <c r="KAI574" s="55"/>
      <c r="KAJ574" s="56"/>
      <c r="KAK574" s="57"/>
      <c r="KAM574" s="59"/>
      <c r="KAN574" s="60"/>
      <c r="KAO574" s="61"/>
      <c r="KAP574" s="104"/>
      <c r="KAQ574" s="27"/>
      <c r="KAR574" s="26"/>
      <c r="KAS574" s="28"/>
      <c r="KAT574" s="230"/>
      <c r="KAU574" s="245"/>
      <c r="KAV574" s="230"/>
      <c r="KAW574" s="92"/>
      <c r="KAX574" s="312"/>
      <c r="KAY574" s="112"/>
      <c r="KAZ574" s="313"/>
      <c r="KBA574" s="113"/>
      <c r="KBB574" s="113"/>
      <c r="KBC574" s="97"/>
      <c r="KBD574" s="98"/>
      <c r="KBE574" s="97"/>
      <c r="KBF574" s="99"/>
      <c r="KBG574" s="100"/>
      <c r="KBH574" s="42"/>
      <c r="KBI574" s="43"/>
      <c r="KBJ574" s="44"/>
      <c r="KBK574" s="45"/>
      <c r="KBL574" s="46"/>
      <c r="KBM574" s="311"/>
      <c r="KBN574" s="160"/>
      <c r="KBO574" s="48"/>
      <c r="KBP574" s="48"/>
      <c r="KBQ574" s="101"/>
      <c r="KBR574" s="91"/>
      <c r="KBS574" s="91"/>
      <c r="KBT574" s="103"/>
      <c r="KBV574" s="55"/>
      <c r="KBW574" s="55"/>
      <c r="KBX574" s="56"/>
      <c r="KBY574" s="57"/>
      <c r="KCA574" s="59"/>
      <c r="KCB574" s="60"/>
      <c r="KCC574" s="61"/>
      <c r="KCD574" s="104"/>
      <c r="KCE574" s="27"/>
      <c r="KCF574" s="26"/>
      <c r="KCG574" s="28"/>
      <c r="KCH574" s="230"/>
      <c r="KCI574" s="245"/>
      <c r="KCJ574" s="230"/>
      <c r="KCK574" s="92"/>
      <c r="KCL574" s="312"/>
      <c r="KCM574" s="112"/>
      <c r="KCN574" s="313"/>
      <c r="KCO574" s="113"/>
      <c r="KCP574" s="113"/>
      <c r="KCQ574" s="97"/>
      <c r="KCR574" s="98"/>
      <c r="KCS574" s="97"/>
      <c r="KCT574" s="99"/>
      <c r="KCU574" s="100"/>
      <c r="KCV574" s="42"/>
      <c r="KCW574" s="43"/>
      <c r="KCX574" s="44"/>
      <c r="KCY574" s="45"/>
      <c r="KCZ574" s="46"/>
      <c r="KDA574" s="311"/>
      <c r="KDB574" s="160"/>
      <c r="KDC574" s="48"/>
      <c r="KDD574" s="48"/>
      <c r="KDE574" s="101"/>
      <c r="KDF574" s="91"/>
      <c r="KDG574" s="91"/>
      <c r="KDH574" s="103"/>
      <c r="KDJ574" s="55"/>
      <c r="KDK574" s="55"/>
      <c r="KDL574" s="56"/>
      <c r="KDM574" s="57"/>
      <c r="KDO574" s="59"/>
      <c r="KDP574" s="60"/>
      <c r="KDQ574" s="61"/>
      <c r="KDR574" s="104"/>
      <c r="KDS574" s="27"/>
      <c r="KDT574" s="26"/>
      <c r="KDU574" s="28"/>
      <c r="KDV574" s="230"/>
      <c r="KDW574" s="245"/>
      <c r="KDX574" s="230"/>
      <c r="KDY574" s="92"/>
      <c r="KDZ574" s="312"/>
      <c r="KEA574" s="112"/>
      <c r="KEB574" s="313"/>
      <c r="KEC574" s="113"/>
      <c r="KED574" s="113"/>
      <c r="KEE574" s="97"/>
      <c r="KEF574" s="98"/>
      <c r="KEG574" s="97"/>
      <c r="KEH574" s="99"/>
      <c r="KEI574" s="100"/>
      <c r="KEJ574" s="42"/>
      <c r="KEK574" s="43"/>
      <c r="KEL574" s="44"/>
      <c r="KEM574" s="45"/>
      <c r="KEN574" s="46"/>
      <c r="KEO574" s="311"/>
      <c r="KEP574" s="160"/>
      <c r="KEQ574" s="48"/>
      <c r="KER574" s="48"/>
      <c r="KES574" s="101"/>
      <c r="KET574" s="91"/>
      <c r="KEU574" s="91"/>
      <c r="KEV574" s="103"/>
      <c r="KEX574" s="55"/>
      <c r="KEY574" s="55"/>
      <c r="KEZ574" s="56"/>
      <c r="KFA574" s="57"/>
      <c r="KFC574" s="59"/>
      <c r="KFD574" s="60"/>
      <c r="KFE574" s="61"/>
      <c r="KFF574" s="104"/>
      <c r="KFG574" s="27"/>
      <c r="KFH574" s="26"/>
      <c r="KFI574" s="28"/>
      <c r="KFJ574" s="230"/>
      <c r="KFK574" s="245"/>
      <c r="KFL574" s="230"/>
      <c r="KFM574" s="92"/>
      <c r="KFN574" s="312"/>
      <c r="KFO574" s="112"/>
      <c r="KFP574" s="313"/>
      <c r="KFQ574" s="113"/>
      <c r="KFR574" s="113"/>
      <c r="KFS574" s="97"/>
      <c r="KFT574" s="98"/>
      <c r="KFU574" s="97"/>
      <c r="KFV574" s="99"/>
      <c r="KFW574" s="100"/>
      <c r="KFX574" s="42"/>
      <c r="KFY574" s="43"/>
      <c r="KFZ574" s="44"/>
      <c r="KGA574" s="45"/>
      <c r="KGB574" s="46"/>
      <c r="KGC574" s="311"/>
      <c r="KGD574" s="160"/>
      <c r="KGE574" s="48"/>
      <c r="KGF574" s="48"/>
      <c r="KGG574" s="101"/>
      <c r="KGH574" s="91"/>
      <c r="KGI574" s="91"/>
      <c r="KGJ574" s="103"/>
      <c r="KGL574" s="55"/>
      <c r="KGM574" s="55"/>
      <c r="KGN574" s="56"/>
      <c r="KGO574" s="57"/>
      <c r="KGQ574" s="59"/>
      <c r="KGR574" s="60"/>
      <c r="KGS574" s="61"/>
      <c r="KGT574" s="104"/>
      <c r="KGU574" s="27"/>
      <c r="KGV574" s="26"/>
      <c r="KGW574" s="28"/>
      <c r="KGX574" s="230"/>
      <c r="KGY574" s="245"/>
      <c r="KGZ574" s="230"/>
      <c r="KHA574" s="92"/>
      <c r="KHB574" s="312"/>
      <c r="KHC574" s="112"/>
      <c r="KHD574" s="313"/>
      <c r="KHE574" s="113"/>
      <c r="KHF574" s="113"/>
      <c r="KHG574" s="97"/>
      <c r="KHH574" s="98"/>
      <c r="KHI574" s="97"/>
      <c r="KHJ574" s="99"/>
      <c r="KHK574" s="100"/>
      <c r="KHL574" s="42"/>
      <c r="KHM574" s="43"/>
      <c r="KHN574" s="44"/>
      <c r="KHO574" s="45"/>
      <c r="KHP574" s="46"/>
      <c r="KHQ574" s="311"/>
      <c r="KHR574" s="160"/>
      <c r="KHS574" s="48"/>
      <c r="KHT574" s="48"/>
      <c r="KHU574" s="101"/>
      <c r="KHV574" s="91"/>
      <c r="KHW574" s="91"/>
      <c r="KHX574" s="103"/>
      <c r="KHZ574" s="55"/>
      <c r="KIA574" s="55"/>
      <c r="KIB574" s="56"/>
      <c r="KIC574" s="57"/>
      <c r="KIE574" s="59"/>
      <c r="KIF574" s="60"/>
      <c r="KIG574" s="61"/>
      <c r="KIH574" s="104"/>
      <c r="KII574" s="27"/>
      <c r="KIJ574" s="26"/>
      <c r="KIK574" s="28"/>
      <c r="KIL574" s="230"/>
      <c r="KIM574" s="245"/>
      <c r="KIN574" s="230"/>
      <c r="KIO574" s="92"/>
      <c r="KIP574" s="312"/>
      <c r="KIQ574" s="112"/>
      <c r="KIR574" s="313"/>
      <c r="KIS574" s="113"/>
      <c r="KIT574" s="113"/>
      <c r="KIU574" s="97"/>
      <c r="KIV574" s="98"/>
      <c r="KIW574" s="97"/>
      <c r="KIX574" s="99"/>
      <c r="KIY574" s="100"/>
      <c r="KIZ574" s="42"/>
      <c r="KJA574" s="43"/>
      <c r="KJB574" s="44"/>
      <c r="KJC574" s="45"/>
      <c r="KJD574" s="46"/>
      <c r="KJE574" s="311"/>
      <c r="KJF574" s="160"/>
      <c r="KJG574" s="48"/>
      <c r="KJH574" s="48"/>
      <c r="KJI574" s="101"/>
      <c r="KJJ574" s="91"/>
      <c r="KJK574" s="91"/>
      <c r="KJL574" s="103"/>
      <c r="KJN574" s="55"/>
      <c r="KJO574" s="55"/>
      <c r="KJP574" s="56"/>
      <c r="KJQ574" s="57"/>
      <c r="KJS574" s="59"/>
      <c r="KJT574" s="60"/>
      <c r="KJU574" s="61"/>
      <c r="KJV574" s="104"/>
      <c r="KJW574" s="27"/>
      <c r="KJX574" s="26"/>
      <c r="KJY574" s="28"/>
      <c r="KJZ574" s="230"/>
      <c r="KKA574" s="245"/>
      <c r="KKB574" s="230"/>
      <c r="KKC574" s="92"/>
      <c r="KKD574" s="312"/>
      <c r="KKE574" s="112"/>
      <c r="KKF574" s="313"/>
      <c r="KKG574" s="113"/>
      <c r="KKH574" s="113"/>
      <c r="KKI574" s="97"/>
      <c r="KKJ574" s="98"/>
      <c r="KKK574" s="97"/>
      <c r="KKL574" s="99"/>
      <c r="KKM574" s="100"/>
      <c r="KKN574" s="42"/>
      <c r="KKO574" s="43"/>
      <c r="KKP574" s="44"/>
      <c r="KKQ574" s="45"/>
      <c r="KKR574" s="46"/>
      <c r="KKS574" s="311"/>
      <c r="KKT574" s="160"/>
      <c r="KKU574" s="48"/>
      <c r="KKV574" s="48"/>
      <c r="KKW574" s="101"/>
      <c r="KKX574" s="91"/>
      <c r="KKY574" s="91"/>
      <c r="KKZ574" s="103"/>
      <c r="KLB574" s="55"/>
      <c r="KLC574" s="55"/>
      <c r="KLD574" s="56"/>
      <c r="KLE574" s="57"/>
      <c r="KLG574" s="59"/>
      <c r="KLH574" s="60"/>
      <c r="KLI574" s="61"/>
      <c r="KLJ574" s="104"/>
      <c r="KLK574" s="27"/>
      <c r="KLL574" s="26"/>
      <c r="KLM574" s="28"/>
      <c r="KLN574" s="230"/>
      <c r="KLO574" s="245"/>
      <c r="KLP574" s="230"/>
      <c r="KLQ574" s="92"/>
      <c r="KLR574" s="312"/>
      <c r="KLS574" s="112"/>
      <c r="KLT574" s="313"/>
      <c r="KLU574" s="113"/>
      <c r="KLV574" s="113"/>
      <c r="KLW574" s="97"/>
      <c r="KLX574" s="98"/>
      <c r="KLY574" s="97"/>
      <c r="KLZ574" s="99"/>
      <c r="KMA574" s="100"/>
      <c r="KMB574" s="42"/>
      <c r="KMC574" s="43"/>
      <c r="KMD574" s="44"/>
      <c r="KME574" s="45"/>
      <c r="KMF574" s="46"/>
      <c r="KMG574" s="311"/>
      <c r="KMH574" s="160"/>
      <c r="KMI574" s="48"/>
      <c r="KMJ574" s="48"/>
      <c r="KMK574" s="101"/>
      <c r="KML574" s="91"/>
      <c r="KMM574" s="91"/>
      <c r="KMN574" s="103"/>
      <c r="KMP574" s="55"/>
      <c r="KMQ574" s="55"/>
      <c r="KMR574" s="56"/>
      <c r="KMS574" s="57"/>
      <c r="KMU574" s="59"/>
      <c r="KMV574" s="60"/>
      <c r="KMW574" s="61"/>
      <c r="KMX574" s="104"/>
      <c r="KMY574" s="27"/>
      <c r="KMZ574" s="26"/>
      <c r="KNA574" s="28"/>
      <c r="KNB574" s="230"/>
      <c r="KNC574" s="245"/>
      <c r="KND574" s="230"/>
      <c r="KNE574" s="92"/>
      <c r="KNF574" s="312"/>
      <c r="KNG574" s="112"/>
      <c r="KNH574" s="313"/>
      <c r="KNI574" s="113"/>
      <c r="KNJ574" s="113"/>
      <c r="KNK574" s="97"/>
      <c r="KNL574" s="98"/>
      <c r="KNM574" s="97"/>
      <c r="KNN574" s="99"/>
      <c r="KNO574" s="100"/>
      <c r="KNP574" s="42"/>
      <c r="KNQ574" s="43"/>
      <c r="KNR574" s="44"/>
      <c r="KNS574" s="45"/>
      <c r="KNT574" s="46"/>
      <c r="KNU574" s="311"/>
      <c r="KNV574" s="160"/>
      <c r="KNW574" s="48"/>
      <c r="KNX574" s="48"/>
      <c r="KNY574" s="101"/>
      <c r="KNZ574" s="91"/>
      <c r="KOA574" s="91"/>
      <c r="KOB574" s="103"/>
      <c r="KOD574" s="55"/>
      <c r="KOE574" s="55"/>
      <c r="KOF574" s="56"/>
      <c r="KOG574" s="57"/>
      <c r="KOI574" s="59"/>
      <c r="KOJ574" s="60"/>
      <c r="KOK574" s="61"/>
      <c r="KOL574" s="104"/>
      <c r="KOM574" s="27"/>
      <c r="KON574" s="26"/>
      <c r="KOO574" s="28"/>
      <c r="KOP574" s="230"/>
      <c r="KOQ574" s="245"/>
      <c r="KOR574" s="230"/>
      <c r="KOS574" s="92"/>
      <c r="KOT574" s="312"/>
      <c r="KOU574" s="112"/>
      <c r="KOV574" s="313"/>
      <c r="KOW574" s="113"/>
      <c r="KOX574" s="113"/>
      <c r="KOY574" s="97"/>
      <c r="KOZ574" s="98"/>
      <c r="KPA574" s="97"/>
      <c r="KPB574" s="99"/>
      <c r="KPC574" s="100"/>
      <c r="KPD574" s="42"/>
      <c r="KPE574" s="43"/>
      <c r="KPF574" s="44"/>
      <c r="KPG574" s="45"/>
      <c r="KPH574" s="46"/>
      <c r="KPI574" s="311"/>
      <c r="KPJ574" s="160"/>
      <c r="KPK574" s="48"/>
      <c r="KPL574" s="48"/>
      <c r="KPM574" s="101"/>
      <c r="KPN574" s="91"/>
      <c r="KPO574" s="91"/>
      <c r="KPP574" s="103"/>
      <c r="KPR574" s="55"/>
      <c r="KPS574" s="55"/>
      <c r="KPT574" s="56"/>
      <c r="KPU574" s="57"/>
      <c r="KPW574" s="59"/>
      <c r="KPX574" s="60"/>
      <c r="KPY574" s="61"/>
      <c r="KPZ574" s="104"/>
      <c r="KQA574" s="27"/>
      <c r="KQB574" s="26"/>
      <c r="KQC574" s="28"/>
      <c r="KQD574" s="230"/>
      <c r="KQE574" s="245"/>
      <c r="KQF574" s="230"/>
      <c r="KQG574" s="92"/>
      <c r="KQH574" s="312"/>
      <c r="KQI574" s="112"/>
      <c r="KQJ574" s="313"/>
      <c r="KQK574" s="113"/>
      <c r="KQL574" s="113"/>
      <c r="KQM574" s="97"/>
      <c r="KQN574" s="98"/>
      <c r="KQO574" s="97"/>
      <c r="KQP574" s="99"/>
      <c r="KQQ574" s="100"/>
      <c r="KQR574" s="42"/>
      <c r="KQS574" s="43"/>
      <c r="KQT574" s="44"/>
      <c r="KQU574" s="45"/>
      <c r="KQV574" s="46"/>
      <c r="KQW574" s="311"/>
      <c r="KQX574" s="160"/>
      <c r="KQY574" s="48"/>
      <c r="KQZ574" s="48"/>
      <c r="KRA574" s="101"/>
      <c r="KRB574" s="91"/>
      <c r="KRC574" s="91"/>
      <c r="KRD574" s="103"/>
      <c r="KRF574" s="55"/>
      <c r="KRG574" s="55"/>
      <c r="KRH574" s="56"/>
      <c r="KRI574" s="57"/>
      <c r="KRK574" s="59"/>
      <c r="KRL574" s="60"/>
      <c r="KRM574" s="61"/>
      <c r="KRN574" s="104"/>
      <c r="KRO574" s="27"/>
      <c r="KRP574" s="26"/>
      <c r="KRQ574" s="28"/>
      <c r="KRR574" s="230"/>
      <c r="KRS574" s="245"/>
      <c r="KRT574" s="230"/>
      <c r="KRU574" s="92"/>
      <c r="KRV574" s="312"/>
      <c r="KRW574" s="112"/>
      <c r="KRX574" s="313"/>
      <c r="KRY574" s="113"/>
      <c r="KRZ574" s="113"/>
      <c r="KSA574" s="97"/>
      <c r="KSB574" s="98"/>
      <c r="KSC574" s="97"/>
      <c r="KSD574" s="99"/>
      <c r="KSE574" s="100"/>
      <c r="KSF574" s="42"/>
      <c r="KSG574" s="43"/>
      <c r="KSH574" s="44"/>
      <c r="KSI574" s="45"/>
      <c r="KSJ574" s="46"/>
      <c r="KSK574" s="311"/>
      <c r="KSL574" s="160"/>
      <c r="KSM574" s="48"/>
      <c r="KSN574" s="48"/>
      <c r="KSO574" s="101"/>
      <c r="KSP574" s="91"/>
      <c r="KSQ574" s="91"/>
      <c r="KSR574" s="103"/>
      <c r="KST574" s="55"/>
      <c r="KSU574" s="55"/>
      <c r="KSV574" s="56"/>
      <c r="KSW574" s="57"/>
      <c r="KSY574" s="59"/>
      <c r="KSZ574" s="60"/>
      <c r="KTA574" s="61"/>
      <c r="KTB574" s="104"/>
      <c r="KTC574" s="27"/>
      <c r="KTD574" s="26"/>
      <c r="KTE574" s="28"/>
      <c r="KTF574" s="230"/>
      <c r="KTG574" s="245"/>
      <c r="KTH574" s="230"/>
      <c r="KTI574" s="92"/>
      <c r="KTJ574" s="312"/>
      <c r="KTK574" s="112"/>
      <c r="KTL574" s="313"/>
      <c r="KTM574" s="113"/>
      <c r="KTN574" s="113"/>
      <c r="KTO574" s="97"/>
      <c r="KTP574" s="98"/>
      <c r="KTQ574" s="97"/>
      <c r="KTR574" s="99"/>
      <c r="KTS574" s="100"/>
      <c r="KTT574" s="42"/>
      <c r="KTU574" s="43"/>
      <c r="KTV574" s="44"/>
      <c r="KTW574" s="45"/>
      <c r="KTX574" s="46"/>
      <c r="KTY574" s="311"/>
      <c r="KTZ574" s="160"/>
      <c r="KUA574" s="48"/>
      <c r="KUB574" s="48"/>
      <c r="KUC574" s="101"/>
      <c r="KUD574" s="91"/>
      <c r="KUE574" s="91"/>
      <c r="KUF574" s="103"/>
      <c r="KUH574" s="55"/>
      <c r="KUI574" s="55"/>
      <c r="KUJ574" s="56"/>
      <c r="KUK574" s="57"/>
      <c r="KUM574" s="59"/>
      <c r="KUN574" s="60"/>
      <c r="KUO574" s="61"/>
      <c r="KUP574" s="104"/>
      <c r="KUQ574" s="27"/>
      <c r="KUR574" s="26"/>
      <c r="KUS574" s="28"/>
      <c r="KUT574" s="230"/>
      <c r="KUU574" s="245"/>
      <c r="KUV574" s="230"/>
      <c r="KUW574" s="92"/>
      <c r="KUX574" s="312"/>
      <c r="KUY574" s="112"/>
      <c r="KUZ574" s="313"/>
      <c r="KVA574" s="113"/>
      <c r="KVB574" s="113"/>
      <c r="KVC574" s="97"/>
      <c r="KVD574" s="98"/>
      <c r="KVE574" s="97"/>
      <c r="KVF574" s="99"/>
      <c r="KVG574" s="100"/>
      <c r="KVH574" s="42"/>
      <c r="KVI574" s="43"/>
      <c r="KVJ574" s="44"/>
      <c r="KVK574" s="45"/>
      <c r="KVL574" s="46"/>
      <c r="KVM574" s="311"/>
      <c r="KVN574" s="160"/>
      <c r="KVO574" s="48"/>
      <c r="KVP574" s="48"/>
      <c r="KVQ574" s="101"/>
      <c r="KVR574" s="91"/>
      <c r="KVS574" s="91"/>
      <c r="KVT574" s="103"/>
      <c r="KVV574" s="55"/>
      <c r="KVW574" s="55"/>
      <c r="KVX574" s="56"/>
      <c r="KVY574" s="57"/>
      <c r="KWA574" s="59"/>
      <c r="KWB574" s="60"/>
      <c r="KWC574" s="61"/>
      <c r="KWD574" s="104"/>
      <c r="KWE574" s="27"/>
      <c r="KWF574" s="26"/>
      <c r="KWG574" s="28"/>
      <c r="KWH574" s="230"/>
      <c r="KWI574" s="245"/>
      <c r="KWJ574" s="230"/>
      <c r="KWK574" s="92"/>
      <c r="KWL574" s="312"/>
      <c r="KWM574" s="112"/>
      <c r="KWN574" s="313"/>
      <c r="KWO574" s="113"/>
      <c r="KWP574" s="113"/>
      <c r="KWQ574" s="97"/>
      <c r="KWR574" s="98"/>
      <c r="KWS574" s="97"/>
      <c r="KWT574" s="99"/>
      <c r="KWU574" s="100"/>
      <c r="KWV574" s="42"/>
      <c r="KWW574" s="43"/>
      <c r="KWX574" s="44"/>
      <c r="KWY574" s="45"/>
      <c r="KWZ574" s="46"/>
      <c r="KXA574" s="311"/>
      <c r="KXB574" s="160"/>
      <c r="KXC574" s="48"/>
      <c r="KXD574" s="48"/>
      <c r="KXE574" s="101"/>
      <c r="KXF574" s="91"/>
      <c r="KXG574" s="91"/>
      <c r="KXH574" s="103"/>
      <c r="KXJ574" s="55"/>
      <c r="KXK574" s="55"/>
      <c r="KXL574" s="56"/>
      <c r="KXM574" s="57"/>
      <c r="KXO574" s="59"/>
      <c r="KXP574" s="60"/>
      <c r="KXQ574" s="61"/>
      <c r="KXR574" s="104"/>
      <c r="KXS574" s="27"/>
      <c r="KXT574" s="26"/>
      <c r="KXU574" s="28"/>
      <c r="KXV574" s="230"/>
      <c r="KXW574" s="245"/>
      <c r="KXX574" s="230"/>
      <c r="KXY574" s="92"/>
      <c r="KXZ574" s="312"/>
      <c r="KYA574" s="112"/>
      <c r="KYB574" s="313"/>
      <c r="KYC574" s="113"/>
      <c r="KYD574" s="113"/>
      <c r="KYE574" s="97"/>
      <c r="KYF574" s="98"/>
      <c r="KYG574" s="97"/>
      <c r="KYH574" s="99"/>
      <c r="KYI574" s="100"/>
      <c r="KYJ574" s="42"/>
      <c r="KYK574" s="43"/>
      <c r="KYL574" s="44"/>
      <c r="KYM574" s="45"/>
      <c r="KYN574" s="46"/>
      <c r="KYO574" s="311"/>
      <c r="KYP574" s="160"/>
      <c r="KYQ574" s="48"/>
      <c r="KYR574" s="48"/>
      <c r="KYS574" s="101"/>
      <c r="KYT574" s="91"/>
      <c r="KYU574" s="91"/>
      <c r="KYV574" s="103"/>
      <c r="KYX574" s="55"/>
      <c r="KYY574" s="55"/>
      <c r="KYZ574" s="56"/>
      <c r="KZA574" s="57"/>
      <c r="KZC574" s="59"/>
      <c r="KZD574" s="60"/>
      <c r="KZE574" s="61"/>
      <c r="KZF574" s="104"/>
      <c r="KZG574" s="27"/>
      <c r="KZH574" s="26"/>
      <c r="KZI574" s="28"/>
      <c r="KZJ574" s="230"/>
      <c r="KZK574" s="245"/>
      <c r="KZL574" s="230"/>
      <c r="KZM574" s="92"/>
      <c r="KZN574" s="312"/>
      <c r="KZO574" s="112"/>
      <c r="KZP574" s="313"/>
      <c r="KZQ574" s="113"/>
      <c r="KZR574" s="113"/>
      <c r="KZS574" s="97"/>
      <c r="KZT574" s="98"/>
      <c r="KZU574" s="97"/>
      <c r="KZV574" s="99"/>
      <c r="KZW574" s="100"/>
      <c r="KZX574" s="42"/>
      <c r="KZY574" s="43"/>
      <c r="KZZ574" s="44"/>
      <c r="LAA574" s="45"/>
      <c r="LAB574" s="46"/>
      <c r="LAC574" s="311"/>
      <c r="LAD574" s="160"/>
      <c r="LAE574" s="48"/>
      <c r="LAF574" s="48"/>
      <c r="LAG574" s="101"/>
      <c r="LAH574" s="91"/>
      <c r="LAI574" s="91"/>
      <c r="LAJ574" s="103"/>
      <c r="LAL574" s="55"/>
      <c r="LAM574" s="55"/>
      <c r="LAN574" s="56"/>
      <c r="LAO574" s="57"/>
      <c r="LAQ574" s="59"/>
      <c r="LAR574" s="60"/>
      <c r="LAS574" s="61"/>
      <c r="LAT574" s="104"/>
      <c r="LAU574" s="27"/>
      <c r="LAV574" s="26"/>
      <c r="LAW574" s="28"/>
      <c r="LAX574" s="230"/>
      <c r="LAY574" s="245"/>
      <c r="LAZ574" s="230"/>
      <c r="LBA574" s="92"/>
      <c r="LBB574" s="312"/>
      <c r="LBC574" s="112"/>
      <c r="LBD574" s="313"/>
      <c r="LBE574" s="113"/>
      <c r="LBF574" s="113"/>
      <c r="LBG574" s="97"/>
      <c r="LBH574" s="98"/>
      <c r="LBI574" s="97"/>
      <c r="LBJ574" s="99"/>
      <c r="LBK574" s="100"/>
      <c r="LBL574" s="42"/>
      <c r="LBM574" s="43"/>
      <c r="LBN574" s="44"/>
      <c r="LBO574" s="45"/>
      <c r="LBP574" s="46"/>
      <c r="LBQ574" s="311"/>
      <c r="LBR574" s="160"/>
      <c r="LBS574" s="48"/>
      <c r="LBT574" s="48"/>
      <c r="LBU574" s="101"/>
      <c r="LBV574" s="91"/>
      <c r="LBW574" s="91"/>
      <c r="LBX574" s="103"/>
      <c r="LBZ574" s="55"/>
      <c r="LCA574" s="55"/>
      <c r="LCB574" s="56"/>
      <c r="LCC574" s="57"/>
      <c r="LCE574" s="59"/>
      <c r="LCF574" s="60"/>
      <c r="LCG574" s="61"/>
      <c r="LCH574" s="104"/>
      <c r="LCI574" s="27"/>
      <c r="LCJ574" s="26"/>
      <c r="LCK574" s="28"/>
      <c r="LCL574" s="230"/>
      <c r="LCM574" s="245"/>
      <c r="LCN574" s="230"/>
      <c r="LCO574" s="92"/>
      <c r="LCP574" s="312"/>
      <c r="LCQ574" s="112"/>
      <c r="LCR574" s="313"/>
      <c r="LCS574" s="113"/>
      <c r="LCT574" s="113"/>
      <c r="LCU574" s="97"/>
      <c r="LCV574" s="98"/>
      <c r="LCW574" s="97"/>
      <c r="LCX574" s="99"/>
      <c r="LCY574" s="100"/>
      <c r="LCZ574" s="42"/>
      <c r="LDA574" s="43"/>
      <c r="LDB574" s="44"/>
      <c r="LDC574" s="45"/>
      <c r="LDD574" s="46"/>
      <c r="LDE574" s="311"/>
      <c r="LDF574" s="160"/>
      <c r="LDG574" s="48"/>
      <c r="LDH574" s="48"/>
      <c r="LDI574" s="101"/>
      <c r="LDJ574" s="91"/>
      <c r="LDK574" s="91"/>
      <c r="LDL574" s="103"/>
      <c r="LDN574" s="55"/>
      <c r="LDO574" s="55"/>
      <c r="LDP574" s="56"/>
      <c r="LDQ574" s="57"/>
      <c r="LDS574" s="59"/>
      <c r="LDT574" s="60"/>
      <c r="LDU574" s="61"/>
      <c r="LDV574" s="104"/>
      <c r="LDW574" s="27"/>
      <c r="LDX574" s="26"/>
      <c r="LDY574" s="28"/>
      <c r="LDZ574" s="230"/>
      <c r="LEA574" s="245"/>
      <c r="LEB574" s="230"/>
      <c r="LEC574" s="92"/>
      <c r="LED574" s="312"/>
      <c r="LEE574" s="112"/>
      <c r="LEF574" s="313"/>
      <c r="LEG574" s="113"/>
      <c r="LEH574" s="113"/>
      <c r="LEI574" s="97"/>
      <c r="LEJ574" s="98"/>
      <c r="LEK574" s="97"/>
      <c r="LEL574" s="99"/>
      <c r="LEM574" s="100"/>
      <c r="LEN574" s="42"/>
      <c r="LEO574" s="43"/>
      <c r="LEP574" s="44"/>
      <c r="LEQ574" s="45"/>
      <c r="LER574" s="46"/>
      <c r="LES574" s="311"/>
      <c r="LET574" s="160"/>
      <c r="LEU574" s="48"/>
      <c r="LEV574" s="48"/>
      <c r="LEW574" s="101"/>
      <c r="LEX574" s="91"/>
      <c r="LEY574" s="91"/>
      <c r="LEZ574" s="103"/>
      <c r="LFB574" s="55"/>
      <c r="LFC574" s="55"/>
      <c r="LFD574" s="56"/>
      <c r="LFE574" s="57"/>
      <c r="LFG574" s="59"/>
      <c r="LFH574" s="60"/>
      <c r="LFI574" s="61"/>
      <c r="LFJ574" s="104"/>
      <c r="LFK574" s="27"/>
      <c r="LFL574" s="26"/>
      <c r="LFM574" s="28"/>
      <c r="LFN574" s="230"/>
      <c r="LFO574" s="245"/>
      <c r="LFP574" s="230"/>
      <c r="LFQ574" s="92"/>
      <c r="LFR574" s="312"/>
      <c r="LFS574" s="112"/>
      <c r="LFT574" s="313"/>
      <c r="LFU574" s="113"/>
      <c r="LFV574" s="113"/>
      <c r="LFW574" s="97"/>
      <c r="LFX574" s="98"/>
      <c r="LFY574" s="97"/>
      <c r="LFZ574" s="99"/>
      <c r="LGA574" s="100"/>
      <c r="LGB574" s="42"/>
      <c r="LGC574" s="43"/>
      <c r="LGD574" s="44"/>
      <c r="LGE574" s="45"/>
      <c r="LGF574" s="46"/>
      <c r="LGG574" s="311"/>
      <c r="LGH574" s="160"/>
      <c r="LGI574" s="48"/>
      <c r="LGJ574" s="48"/>
      <c r="LGK574" s="101"/>
      <c r="LGL574" s="91"/>
      <c r="LGM574" s="91"/>
      <c r="LGN574" s="103"/>
      <c r="LGP574" s="55"/>
      <c r="LGQ574" s="55"/>
      <c r="LGR574" s="56"/>
      <c r="LGS574" s="57"/>
      <c r="LGU574" s="59"/>
      <c r="LGV574" s="60"/>
      <c r="LGW574" s="61"/>
      <c r="LGX574" s="104"/>
      <c r="LGY574" s="27"/>
      <c r="LGZ574" s="26"/>
      <c r="LHA574" s="28"/>
      <c r="LHB574" s="230"/>
      <c r="LHC574" s="245"/>
      <c r="LHD574" s="230"/>
      <c r="LHE574" s="92"/>
      <c r="LHF574" s="312"/>
      <c r="LHG574" s="112"/>
      <c r="LHH574" s="313"/>
      <c r="LHI574" s="113"/>
      <c r="LHJ574" s="113"/>
      <c r="LHK574" s="97"/>
      <c r="LHL574" s="98"/>
      <c r="LHM574" s="97"/>
      <c r="LHN574" s="99"/>
      <c r="LHO574" s="100"/>
      <c r="LHP574" s="42"/>
      <c r="LHQ574" s="43"/>
      <c r="LHR574" s="44"/>
      <c r="LHS574" s="45"/>
      <c r="LHT574" s="46"/>
      <c r="LHU574" s="311"/>
      <c r="LHV574" s="160"/>
      <c r="LHW574" s="48"/>
      <c r="LHX574" s="48"/>
      <c r="LHY574" s="101"/>
      <c r="LHZ574" s="91"/>
      <c r="LIA574" s="91"/>
      <c r="LIB574" s="103"/>
      <c r="LID574" s="55"/>
      <c r="LIE574" s="55"/>
      <c r="LIF574" s="56"/>
      <c r="LIG574" s="57"/>
      <c r="LII574" s="59"/>
      <c r="LIJ574" s="60"/>
      <c r="LIK574" s="61"/>
      <c r="LIL574" s="104"/>
      <c r="LIM574" s="27"/>
      <c r="LIN574" s="26"/>
      <c r="LIO574" s="28"/>
      <c r="LIP574" s="230"/>
      <c r="LIQ574" s="245"/>
      <c r="LIR574" s="230"/>
      <c r="LIS574" s="92"/>
      <c r="LIT574" s="312"/>
      <c r="LIU574" s="112"/>
      <c r="LIV574" s="313"/>
      <c r="LIW574" s="113"/>
      <c r="LIX574" s="113"/>
      <c r="LIY574" s="97"/>
      <c r="LIZ574" s="98"/>
      <c r="LJA574" s="97"/>
      <c r="LJB574" s="99"/>
      <c r="LJC574" s="100"/>
      <c r="LJD574" s="42"/>
      <c r="LJE574" s="43"/>
      <c r="LJF574" s="44"/>
      <c r="LJG574" s="45"/>
      <c r="LJH574" s="46"/>
      <c r="LJI574" s="311"/>
      <c r="LJJ574" s="160"/>
      <c r="LJK574" s="48"/>
      <c r="LJL574" s="48"/>
      <c r="LJM574" s="101"/>
      <c r="LJN574" s="91"/>
      <c r="LJO574" s="91"/>
      <c r="LJP574" s="103"/>
      <c r="LJR574" s="55"/>
      <c r="LJS574" s="55"/>
      <c r="LJT574" s="56"/>
      <c r="LJU574" s="57"/>
      <c r="LJW574" s="59"/>
      <c r="LJX574" s="60"/>
      <c r="LJY574" s="61"/>
      <c r="LJZ574" s="104"/>
      <c r="LKA574" s="27"/>
      <c r="LKB574" s="26"/>
      <c r="LKC574" s="28"/>
      <c r="LKD574" s="230"/>
      <c r="LKE574" s="245"/>
      <c r="LKF574" s="230"/>
      <c r="LKG574" s="92"/>
      <c r="LKH574" s="312"/>
      <c r="LKI574" s="112"/>
      <c r="LKJ574" s="313"/>
      <c r="LKK574" s="113"/>
      <c r="LKL574" s="113"/>
      <c r="LKM574" s="97"/>
      <c r="LKN574" s="98"/>
      <c r="LKO574" s="97"/>
      <c r="LKP574" s="99"/>
      <c r="LKQ574" s="100"/>
      <c r="LKR574" s="42"/>
      <c r="LKS574" s="43"/>
      <c r="LKT574" s="44"/>
      <c r="LKU574" s="45"/>
      <c r="LKV574" s="46"/>
      <c r="LKW574" s="311"/>
      <c r="LKX574" s="160"/>
      <c r="LKY574" s="48"/>
      <c r="LKZ574" s="48"/>
      <c r="LLA574" s="101"/>
      <c r="LLB574" s="91"/>
      <c r="LLC574" s="91"/>
      <c r="LLD574" s="103"/>
      <c r="LLF574" s="55"/>
      <c r="LLG574" s="55"/>
      <c r="LLH574" s="56"/>
      <c r="LLI574" s="57"/>
      <c r="LLK574" s="59"/>
      <c r="LLL574" s="60"/>
      <c r="LLM574" s="61"/>
      <c r="LLN574" s="104"/>
      <c r="LLO574" s="27"/>
      <c r="LLP574" s="26"/>
      <c r="LLQ574" s="28"/>
      <c r="LLR574" s="230"/>
      <c r="LLS574" s="245"/>
      <c r="LLT574" s="230"/>
      <c r="LLU574" s="92"/>
      <c r="LLV574" s="312"/>
      <c r="LLW574" s="112"/>
      <c r="LLX574" s="313"/>
      <c r="LLY574" s="113"/>
      <c r="LLZ574" s="113"/>
      <c r="LMA574" s="97"/>
      <c r="LMB574" s="98"/>
      <c r="LMC574" s="97"/>
      <c r="LMD574" s="99"/>
      <c r="LME574" s="100"/>
      <c r="LMF574" s="42"/>
      <c r="LMG574" s="43"/>
      <c r="LMH574" s="44"/>
      <c r="LMI574" s="45"/>
      <c r="LMJ574" s="46"/>
      <c r="LMK574" s="311"/>
      <c r="LML574" s="160"/>
      <c r="LMM574" s="48"/>
      <c r="LMN574" s="48"/>
      <c r="LMO574" s="101"/>
      <c r="LMP574" s="91"/>
      <c r="LMQ574" s="91"/>
      <c r="LMR574" s="103"/>
      <c r="LMT574" s="55"/>
      <c r="LMU574" s="55"/>
      <c r="LMV574" s="56"/>
      <c r="LMW574" s="57"/>
      <c r="LMY574" s="59"/>
      <c r="LMZ574" s="60"/>
      <c r="LNA574" s="61"/>
      <c r="LNB574" s="104"/>
      <c r="LNC574" s="27"/>
      <c r="LND574" s="26"/>
      <c r="LNE574" s="28"/>
      <c r="LNF574" s="230"/>
      <c r="LNG574" s="245"/>
      <c r="LNH574" s="230"/>
      <c r="LNI574" s="92"/>
      <c r="LNJ574" s="312"/>
      <c r="LNK574" s="112"/>
      <c r="LNL574" s="313"/>
      <c r="LNM574" s="113"/>
      <c r="LNN574" s="113"/>
      <c r="LNO574" s="97"/>
      <c r="LNP574" s="98"/>
      <c r="LNQ574" s="97"/>
      <c r="LNR574" s="99"/>
      <c r="LNS574" s="100"/>
      <c r="LNT574" s="42"/>
      <c r="LNU574" s="43"/>
      <c r="LNV574" s="44"/>
      <c r="LNW574" s="45"/>
      <c r="LNX574" s="46"/>
      <c r="LNY574" s="311"/>
      <c r="LNZ574" s="160"/>
      <c r="LOA574" s="48"/>
      <c r="LOB574" s="48"/>
      <c r="LOC574" s="101"/>
      <c r="LOD574" s="91"/>
      <c r="LOE574" s="91"/>
      <c r="LOF574" s="103"/>
      <c r="LOH574" s="55"/>
      <c r="LOI574" s="55"/>
      <c r="LOJ574" s="56"/>
      <c r="LOK574" s="57"/>
      <c r="LOM574" s="59"/>
      <c r="LON574" s="60"/>
      <c r="LOO574" s="61"/>
      <c r="LOP574" s="104"/>
      <c r="LOQ574" s="27"/>
      <c r="LOR574" s="26"/>
      <c r="LOS574" s="28"/>
      <c r="LOT574" s="230"/>
      <c r="LOU574" s="245"/>
      <c r="LOV574" s="230"/>
      <c r="LOW574" s="92"/>
      <c r="LOX574" s="312"/>
      <c r="LOY574" s="112"/>
      <c r="LOZ574" s="313"/>
      <c r="LPA574" s="113"/>
      <c r="LPB574" s="113"/>
      <c r="LPC574" s="97"/>
      <c r="LPD574" s="98"/>
      <c r="LPE574" s="97"/>
      <c r="LPF574" s="99"/>
      <c r="LPG574" s="100"/>
      <c r="LPH574" s="42"/>
      <c r="LPI574" s="43"/>
      <c r="LPJ574" s="44"/>
      <c r="LPK574" s="45"/>
      <c r="LPL574" s="46"/>
      <c r="LPM574" s="311"/>
      <c r="LPN574" s="160"/>
      <c r="LPO574" s="48"/>
      <c r="LPP574" s="48"/>
      <c r="LPQ574" s="101"/>
      <c r="LPR574" s="91"/>
      <c r="LPS574" s="91"/>
      <c r="LPT574" s="103"/>
      <c r="LPV574" s="55"/>
      <c r="LPW574" s="55"/>
      <c r="LPX574" s="56"/>
      <c r="LPY574" s="57"/>
      <c r="LQA574" s="59"/>
      <c r="LQB574" s="60"/>
      <c r="LQC574" s="61"/>
      <c r="LQD574" s="104"/>
      <c r="LQE574" s="27"/>
      <c r="LQF574" s="26"/>
      <c r="LQG574" s="28"/>
      <c r="LQH574" s="230"/>
      <c r="LQI574" s="245"/>
      <c r="LQJ574" s="230"/>
      <c r="LQK574" s="92"/>
      <c r="LQL574" s="312"/>
      <c r="LQM574" s="112"/>
      <c r="LQN574" s="313"/>
      <c r="LQO574" s="113"/>
      <c r="LQP574" s="113"/>
      <c r="LQQ574" s="97"/>
      <c r="LQR574" s="98"/>
      <c r="LQS574" s="97"/>
      <c r="LQT574" s="99"/>
      <c r="LQU574" s="100"/>
      <c r="LQV574" s="42"/>
      <c r="LQW574" s="43"/>
      <c r="LQX574" s="44"/>
      <c r="LQY574" s="45"/>
      <c r="LQZ574" s="46"/>
      <c r="LRA574" s="311"/>
      <c r="LRB574" s="160"/>
      <c r="LRC574" s="48"/>
      <c r="LRD574" s="48"/>
      <c r="LRE574" s="101"/>
      <c r="LRF574" s="91"/>
      <c r="LRG574" s="91"/>
      <c r="LRH574" s="103"/>
      <c r="LRJ574" s="55"/>
      <c r="LRK574" s="55"/>
      <c r="LRL574" s="56"/>
      <c r="LRM574" s="57"/>
      <c r="LRO574" s="59"/>
      <c r="LRP574" s="60"/>
      <c r="LRQ574" s="61"/>
      <c r="LRR574" s="104"/>
      <c r="LRS574" s="27"/>
      <c r="LRT574" s="26"/>
      <c r="LRU574" s="28"/>
      <c r="LRV574" s="230"/>
      <c r="LRW574" s="245"/>
      <c r="LRX574" s="230"/>
      <c r="LRY574" s="92"/>
      <c r="LRZ574" s="312"/>
      <c r="LSA574" s="112"/>
      <c r="LSB574" s="313"/>
      <c r="LSC574" s="113"/>
      <c r="LSD574" s="113"/>
      <c r="LSE574" s="97"/>
      <c r="LSF574" s="98"/>
      <c r="LSG574" s="97"/>
      <c r="LSH574" s="99"/>
      <c r="LSI574" s="100"/>
      <c r="LSJ574" s="42"/>
      <c r="LSK574" s="43"/>
      <c r="LSL574" s="44"/>
      <c r="LSM574" s="45"/>
      <c r="LSN574" s="46"/>
      <c r="LSO574" s="311"/>
      <c r="LSP574" s="160"/>
      <c r="LSQ574" s="48"/>
      <c r="LSR574" s="48"/>
      <c r="LSS574" s="101"/>
      <c r="LST574" s="91"/>
      <c r="LSU574" s="91"/>
      <c r="LSV574" s="103"/>
      <c r="LSX574" s="55"/>
      <c r="LSY574" s="55"/>
      <c r="LSZ574" s="56"/>
      <c r="LTA574" s="57"/>
      <c r="LTC574" s="59"/>
      <c r="LTD574" s="60"/>
      <c r="LTE574" s="61"/>
      <c r="LTF574" s="104"/>
      <c r="LTG574" s="27"/>
      <c r="LTH574" s="26"/>
      <c r="LTI574" s="28"/>
      <c r="LTJ574" s="230"/>
      <c r="LTK574" s="245"/>
      <c r="LTL574" s="230"/>
      <c r="LTM574" s="92"/>
      <c r="LTN574" s="312"/>
      <c r="LTO574" s="112"/>
      <c r="LTP574" s="313"/>
      <c r="LTQ574" s="113"/>
      <c r="LTR574" s="113"/>
      <c r="LTS574" s="97"/>
      <c r="LTT574" s="98"/>
      <c r="LTU574" s="97"/>
      <c r="LTV574" s="99"/>
      <c r="LTW574" s="100"/>
      <c r="LTX574" s="42"/>
      <c r="LTY574" s="43"/>
      <c r="LTZ574" s="44"/>
      <c r="LUA574" s="45"/>
      <c r="LUB574" s="46"/>
      <c r="LUC574" s="311"/>
      <c r="LUD574" s="160"/>
      <c r="LUE574" s="48"/>
      <c r="LUF574" s="48"/>
      <c r="LUG574" s="101"/>
      <c r="LUH574" s="91"/>
      <c r="LUI574" s="91"/>
      <c r="LUJ574" s="103"/>
      <c r="LUL574" s="55"/>
      <c r="LUM574" s="55"/>
      <c r="LUN574" s="56"/>
      <c r="LUO574" s="57"/>
      <c r="LUQ574" s="59"/>
      <c r="LUR574" s="60"/>
      <c r="LUS574" s="61"/>
      <c r="LUT574" s="104"/>
      <c r="LUU574" s="27"/>
      <c r="LUV574" s="26"/>
      <c r="LUW574" s="28"/>
      <c r="LUX574" s="230"/>
      <c r="LUY574" s="245"/>
      <c r="LUZ574" s="230"/>
      <c r="LVA574" s="92"/>
      <c r="LVB574" s="312"/>
      <c r="LVC574" s="112"/>
      <c r="LVD574" s="313"/>
      <c r="LVE574" s="113"/>
      <c r="LVF574" s="113"/>
      <c r="LVG574" s="97"/>
      <c r="LVH574" s="98"/>
      <c r="LVI574" s="97"/>
      <c r="LVJ574" s="99"/>
      <c r="LVK574" s="100"/>
      <c r="LVL574" s="42"/>
      <c r="LVM574" s="43"/>
      <c r="LVN574" s="44"/>
      <c r="LVO574" s="45"/>
      <c r="LVP574" s="46"/>
      <c r="LVQ574" s="311"/>
      <c r="LVR574" s="160"/>
      <c r="LVS574" s="48"/>
      <c r="LVT574" s="48"/>
      <c r="LVU574" s="101"/>
      <c r="LVV574" s="91"/>
      <c r="LVW574" s="91"/>
      <c r="LVX574" s="103"/>
      <c r="LVZ574" s="55"/>
      <c r="LWA574" s="55"/>
      <c r="LWB574" s="56"/>
      <c r="LWC574" s="57"/>
      <c r="LWE574" s="59"/>
      <c r="LWF574" s="60"/>
      <c r="LWG574" s="61"/>
      <c r="LWH574" s="104"/>
      <c r="LWI574" s="27"/>
      <c r="LWJ574" s="26"/>
      <c r="LWK574" s="28"/>
      <c r="LWL574" s="230"/>
      <c r="LWM574" s="245"/>
      <c r="LWN574" s="230"/>
      <c r="LWO574" s="92"/>
      <c r="LWP574" s="312"/>
      <c r="LWQ574" s="112"/>
      <c r="LWR574" s="313"/>
      <c r="LWS574" s="113"/>
      <c r="LWT574" s="113"/>
      <c r="LWU574" s="97"/>
      <c r="LWV574" s="98"/>
      <c r="LWW574" s="97"/>
      <c r="LWX574" s="99"/>
      <c r="LWY574" s="100"/>
      <c r="LWZ574" s="42"/>
      <c r="LXA574" s="43"/>
      <c r="LXB574" s="44"/>
      <c r="LXC574" s="45"/>
      <c r="LXD574" s="46"/>
      <c r="LXE574" s="311"/>
      <c r="LXF574" s="160"/>
      <c r="LXG574" s="48"/>
      <c r="LXH574" s="48"/>
      <c r="LXI574" s="101"/>
      <c r="LXJ574" s="91"/>
      <c r="LXK574" s="91"/>
      <c r="LXL574" s="103"/>
      <c r="LXN574" s="55"/>
      <c r="LXO574" s="55"/>
      <c r="LXP574" s="56"/>
      <c r="LXQ574" s="57"/>
      <c r="LXS574" s="59"/>
      <c r="LXT574" s="60"/>
      <c r="LXU574" s="61"/>
      <c r="LXV574" s="104"/>
      <c r="LXW574" s="27"/>
      <c r="LXX574" s="26"/>
      <c r="LXY574" s="28"/>
      <c r="LXZ574" s="230"/>
      <c r="LYA574" s="245"/>
      <c r="LYB574" s="230"/>
      <c r="LYC574" s="92"/>
      <c r="LYD574" s="312"/>
      <c r="LYE574" s="112"/>
      <c r="LYF574" s="313"/>
      <c r="LYG574" s="113"/>
      <c r="LYH574" s="113"/>
      <c r="LYI574" s="97"/>
      <c r="LYJ574" s="98"/>
      <c r="LYK574" s="97"/>
      <c r="LYL574" s="99"/>
      <c r="LYM574" s="100"/>
      <c r="LYN574" s="42"/>
      <c r="LYO574" s="43"/>
      <c r="LYP574" s="44"/>
      <c r="LYQ574" s="45"/>
      <c r="LYR574" s="46"/>
      <c r="LYS574" s="311"/>
      <c r="LYT574" s="160"/>
      <c r="LYU574" s="48"/>
      <c r="LYV574" s="48"/>
      <c r="LYW574" s="101"/>
      <c r="LYX574" s="91"/>
      <c r="LYY574" s="91"/>
      <c r="LYZ574" s="103"/>
      <c r="LZB574" s="55"/>
      <c r="LZC574" s="55"/>
      <c r="LZD574" s="56"/>
      <c r="LZE574" s="57"/>
      <c r="LZG574" s="59"/>
      <c r="LZH574" s="60"/>
      <c r="LZI574" s="61"/>
      <c r="LZJ574" s="104"/>
      <c r="LZK574" s="27"/>
      <c r="LZL574" s="26"/>
      <c r="LZM574" s="28"/>
      <c r="LZN574" s="230"/>
      <c r="LZO574" s="245"/>
      <c r="LZP574" s="230"/>
      <c r="LZQ574" s="92"/>
      <c r="LZR574" s="312"/>
      <c r="LZS574" s="112"/>
      <c r="LZT574" s="313"/>
      <c r="LZU574" s="113"/>
      <c r="LZV574" s="113"/>
      <c r="LZW574" s="97"/>
      <c r="LZX574" s="98"/>
      <c r="LZY574" s="97"/>
      <c r="LZZ574" s="99"/>
      <c r="MAA574" s="100"/>
      <c r="MAB574" s="42"/>
      <c r="MAC574" s="43"/>
      <c r="MAD574" s="44"/>
      <c r="MAE574" s="45"/>
      <c r="MAF574" s="46"/>
      <c r="MAG574" s="311"/>
      <c r="MAH574" s="160"/>
      <c r="MAI574" s="48"/>
      <c r="MAJ574" s="48"/>
      <c r="MAK574" s="101"/>
      <c r="MAL574" s="91"/>
      <c r="MAM574" s="91"/>
      <c r="MAN574" s="103"/>
      <c r="MAP574" s="55"/>
      <c r="MAQ574" s="55"/>
      <c r="MAR574" s="56"/>
      <c r="MAS574" s="57"/>
      <c r="MAU574" s="59"/>
      <c r="MAV574" s="60"/>
      <c r="MAW574" s="61"/>
      <c r="MAX574" s="104"/>
      <c r="MAY574" s="27"/>
      <c r="MAZ574" s="26"/>
      <c r="MBA574" s="28"/>
      <c r="MBB574" s="230"/>
      <c r="MBC574" s="245"/>
      <c r="MBD574" s="230"/>
      <c r="MBE574" s="92"/>
      <c r="MBF574" s="312"/>
      <c r="MBG574" s="112"/>
      <c r="MBH574" s="313"/>
      <c r="MBI574" s="113"/>
      <c r="MBJ574" s="113"/>
      <c r="MBK574" s="97"/>
      <c r="MBL574" s="98"/>
      <c r="MBM574" s="97"/>
      <c r="MBN574" s="99"/>
      <c r="MBO574" s="100"/>
      <c r="MBP574" s="42"/>
      <c r="MBQ574" s="43"/>
      <c r="MBR574" s="44"/>
      <c r="MBS574" s="45"/>
      <c r="MBT574" s="46"/>
      <c r="MBU574" s="311"/>
      <c r="MBV574" s="160"/>
      <c r="MBW574" s="48"/>
      <c r="MBX574" s="48"/>
      <c r="MBY574" s="101"/>
      <c r="MBZ574" s="91"/>
      <c r="MCA574" s="91"/>
      <c r="MCB574" s="103"/>
      <c r="MCD574" s="55"/>
      <c r="MCE574" s="55"/>
      <c r="MCF574" s="56"/>
      <c r="MCG574" s="57"/>
      <c r="MCI574" s="59"/>
      <c r="MCJ574" s="60"/>
      <c r="MCK574" s="61"/>
      <c r="MCL574" s="104"/>
      <c r="MCM574" s="27"/>
      <c r="MCN574" s="26"/>
      <c r="MCO574" s="28"/>
      <c r="MCP574" s="230"/>
      <c r="MCQ574" s="245"/>
      <c r="MCR574" s="230"/>
      <c r="MCS574" s="92"/>
      <c r="MCT574" s="312"/>
      <c r="MCU574" s="112"/>
      <c r="MCV574" s="313"/>
      <c r="MCW574" s="113"/>
      <c r="MCX574" s="113"/>
      <c r="MCY574" s="97"/>
      <c r="MCZ574" s="98"/>
      <c r="MDA574" s="97"/>
      <c r="MDB574" s="99"/>
      <c r="MDC574" s="100"/>
      <c r="MDD574" s="42"/>
      <c r="MDE574" s="43"/>
      <c r="MDF574" s="44"/>
      <c r="MDG574" s="45"/>
      <c r="MDH574" s="46"/>
      <c r="MDI574" s="311"/>
      <c r="MDJ574" s="160"/>
      <c r="MDK574" s="48"/>
      <c r="MDL574" s="48"/>
      <c r="MDM574" s="101"/>
      <c r="MDN574" s="91"/>
      <c r="MDO574" s="91"/>
      <c r="MDP574" s="103"/>
      <c r="MDR574" s="55"/>
      <c r="MDS574" s="55"/>
      <c r="MDT574" s="56"/>
      <c r="MDU574" s="57"/>
      <c r="MDW574" s="59"/>
      <c r="MDX574" s="60"/>
      <c r="MDY574" s="61"/>
      <c r="MDZ574" s="104"/>
      <c r="MEA574" s="27"/>
      <c r="MEB574" s="26"/>
      <c r="MEC574" s="28"/>
      <c r="MED574" s="230"/>
      <c r="MEE574" s="245"/>
      <c r="MEF574" s="230"/>
      <c r="MEG574" s="92"/>
      <c r="MEH574" s="312"/>
      <c r="MEI574" s="112"/>
      <c r="MEJ574" s="313"/>
      <c r="MEK574" s="113"/>
      <c r="MEL574" s="113"/>
      <c r="MEM574" s="97"/>
      <c r="MEN574" s="98"/>
      <c r="MEO574" s="97"/>
      <c r="MEP574" s="99"/>
      <c r="MEQ574" s="100"/>
      <c r="MER574" s="42"/>
      <c r="MES574" s="43"/>
      <c r="MET574" s="44"/>
      <c r="MEU574" s="45"/>
      <c r="MEV574" s="46"/>
      <c r="MEW574" s="311"/>
      <c r="MEX574" s="160"/>
      <c r="MEY574" s="48"/>
      <c r="MEZ574" s="48"/>
      <c r="MFA574" s="101"/>
      <c r="MFB574" s="91"/>
      <c r="MFC574" s="91"/>
      <c r="MFD574" s="103"/>
      <c r="MFF574" s="55"/>
      <c r="MFG574" s="55"/>
      <c r="MFH574" s="56"/>
      <c r="MFI574" s="57"/>
      <c r="MFK574" s="59"/>
      <c r="MFL574" s="60"/>
      <c r="MFM574" s="61"/>
      <c r="MFN574" s="104"/>
      <c r="MFO574" s="27"/>
      <c r="MFP574" s="26"/>
      <c r="MFQ574" s="28"/>
      <c r="MFR574" s="230"/>
      <c r="MFS574" s="245"/>
      <c r="MFT574" s="230"/>
      <c r="MFU574" s="92"/>
      <c r="MFV574" s="312"/>
      <c r="MFW574" s="112"/>
      <c r="MFX574" s="313"/>
      <c r="MFY574" s="113"/>
      <c r="MFZ574" s="113"/>
      <c r="MGA574" s="97"/>
      <c r="MGB574" s="98"/>
      <c r="MGC574" s="97"/>
      <c r="MGD574" s="99"/>
      <c r="MGE574" s="100"/>
      <c r="MGF574" s="42"/>
      <c r="MGG574" s="43"/>
      <c r="MGH574" s="44"/>
      <c r="MGI574" s="45"/>
      <c r="MGJ574" s="46"/>
      <c r="MGK574" s="311"/>
      <c r="MGL574" s="160"/>
      <c r="MGM574" s="48"/>
      <c r="MGN574" s="48"/>
      <c r="MGO574" s="101"/>
      <c r="MGP574" s="91"/>
      <c r="MGQ574" s="91"/>
      <c r="MGR574" s="103"/>
      <c r="MGT574" s="55"/>
      <c r="MGU574" s="55"/>
      <c r="MGV574" s="56"/>
      <c r="MGW574" s="57"/>
      <c r="MGY574" s="59"/>
      <c r="MGZ574" s="60"/>
      <c r="MHA574" s="61"/>
      <c r="MHB574" s="104"/>
      <c r="MHC574" s="27"/>
      <c r="MHD574" s="26"/>
      <c r="MHE574" s="28"/>
      <c r="MHF574" s="230"/>
      <c r="MHG574" s="245"/>
      <c r="MHH574" s="230"/>
      <c r="MHI574" s="92"/>
      <c r="MHJ574" s="312"/>
      <c r="MHK574" s="112"/>
      <c r="MHL574" s="313"/>
      <c r="MHM574" s="113"/>
      <c r="MHN574" s="113"/>
      <c r="MHO574" s="97"/>
      <c r="MHP574" s="98"/>
      <c r="MHQ574" s="97"/>
      <c r="MHR574" s="99"/>
      <c r="MHS574" s="100"/>
      <c r="MHT574" s="42"/>
      <c r="MHU574" s="43"/>
      <c r="MHV574" s="44"/>
      <c r="MHW574" s="45"/>
      <c r="MHX574" s="46"/>
      <c r="MHY574" s="311"/>
      <c r="MHZ574" s="160"/>
      <c r="MIA574" s="48"/>
      <c r="MIB574" s="48"/>
      <c r="MIC574" s="101"/>
      <c r="MID574" s="91"/>
      <c r="MIE574" s="91"/>
      <c r="MIF574" s="103"/>
      <c r="MIH574" s="55"/>
      <c r="MII574" s="55"/>
      <c r="MIJ574" s="56"/>
      <c r="MIK574" s="57"/>
      <c r="MIM574" s="59"/>
      <c r="MIN574" s="60"/>
      <c r="MIO574" s="61"/>
      <c r="MIP574" s="104"/>
      <c r="MIQ574" s="27"/>
      <c r="MIR574" s="26"/>
      <c r="MIS574" s="28"/>
      <c r="MIT574" s="230"/>
      <c r="MIU574" s="245"/>
      <c r="MIV574" s="230"/>
      <c r="MIW574" s="92"/>
      <c r="MIX574" s="312"/>
      <c r="MIY574" s="112"/>
      <c r="MIZ574" s="313"/>
      <c r="MJA574" s="113"/>
      <c r="MJB574" s="113"/>
      <c r="MJC574" s="97"/>
      <c r="MJD574" s="98"/>
      <c r="MJE574" s="97"/>
      <c r="MJF574" s="99"/>
      <c r="MJG574" s="100"/>
      <c r="MJH574" s="42"/>
      <c r="MJI574" s="43"/>
      <c r="MJJ574" s="44"/>
      <c r="MJK574" s="45"/>
      <c r="MJL574" s="46"/>
      <c r="MJM574" s="311"/>
      <c r="MJN574" s="160"/>
      <c r="MJO574" s="48"/>
      <c r="MJP574" s="48"/>
      <c r="MJQ574" s="101"/>
      <c r="MJR574" s="91"/>
      <c r="MJS574" s="91"/>
      <c r="MJT574" s="103"/>
      <c r="MJV574" s="55"/>
      <c r="MJW574" s="55"/>
      <c r="MJX574" s="56"/>
      <c r="MJY574" s="57"/>
      <c r="MKA574" s="59"/>
      <c r="MKB574" s="60"/>
      <c r="MKC574" s="61"/>
      <c r="MKD574" s="104"/>
      <c r="MKE574" s="27"/>
      <c r="MKF574" s="26"/>
      <c r="MKG574" s="28"/>
      <c r="MKH574" s="230"/>
      <c r="MKI574" s="245"/>
      <c r="MKJ574" s="230"/>
      <c r="MKK574" s="92"/>
      <c r="MKL574" s="312"/>
      <c r="MKM574" s="112"/>
      <c r="MKN574" s="313"/>
      <c r="MKO574" s="113"/>
      <c r="MKP574" s="113"/>
      <c r="MKQ574" s="97"/>
      <c r="MKR574" s="98"/>
      <c r="MKS574" s="97"/>
      <c r="MKT574" s="99"/>
      <c r="MKU574" s="100"/>
      <c r="MKV574" s="42"/>
      <c r="MKW574" s="43"/>
      <c r="MKX574" s="44"/>
      <c r="MKY574" s="45"/>
      <c r="MKZ574" s="46"/>
      <c r="MLA574" s="311"/>
      <c r="MLB574" s="160"/>
      <c r="MLC574" s="48"/>
      <c r="MLD574" s="48"/>
      <c r="MLE574" s="101"/>
      <c r="MLF574" s="91"/>
      <c r="MLG574" s="91"/>
      <c r="MLH574" s="103"/>
      <c r="MLJ574" s="55"/>
      <c r="MLK574" s="55"/>
      <c r="MLL574" s="56"/>
      <c r="MLM574" s="57"/>
      <c r="MLO574" s="59"/>
      <c r="MLP574" s="60"/>
      <c r="MLQ574" s="61"/>
      <c r="MLR574" s="104"/>
      <c r="MLS574" s="27"/>
      <c r="MLT574" s="26"/>
      <c r="MLU574" s="28"/>
      <c r="MLV574" s="230"/>
      <c r="MLW574" s="245"/>
      <c r="MLX574" s="230"/>
      <c r="MLY574" s="92"/>
      <c r="MLZ574" s="312"/>
      <c r="MMA574" s="112"/>
      <c r="MMB574" s="313"/>
      <c r="MMC574" s="113"/>
      <c r="MMD574" s="113"/>
      <c r="MME574" s="97"/>
      <c r="MMF574" s="98"/>
      <c r="MMG574" s="97"/>
      <c r="MMH574" s="99"/>
      <c r="MMI574" s="100"/>
      <c r="MMJ574" s="42"/>
      <c r="MMK574" s="43"/>
      <c r="MML574" s="44"/>
      <c r="MMM574" s="45"/>
      <c r="MMN574" s="46"/>
      <c r="MMO574" s="311"/>
      <c r="MMP574" s="160"/>
      <c r="MMQ574" s="48"/>
      <c r="MMR574" s="48"/>
      <c r="MMS574" s="101"/>
      <c r="MMT574" s="91"/>
      <c r="MMU574" s="91"/>
      <c r="MMV574" s="103"/>
      <c r="MMX574" s="55"/>
      <c r="MMY574" s="55"/>
      <c r="MMZ574" s="56"/>
      <c r="MNA574" s="57"/>
      <c r="MNC574" s="59"/>
      <c r="MND574" s="60"/>
      <c r="MNE574" s="61"/>
      <c r="MNF574" s="104"/>
      <c r="MNG574" s="27"/>
      <c r="MNH574" s="26"/>
      <c r="MNI574" s="28"/>
      <c r="MNJ574" s="230"/>
      <c r="MNK574" s="245"/>
      <c r="MNL574" s="230"/>
      <c r="MNM574" s="92"/>
      <c r="MNN574" s="312"/>
      <c r="MNO574" s="112"/>
      <c r="MNP574" s="313"/>
      <c r="MNQ574" s="113"/>
      <c r="MNR574" s="113"/>
      <c r="MNS574" s="97"/>
      <c r="MNT574" s="98"/>
      <c r="MNU574" s="97"/>
      <c r="MNV574" s="99"/>
      <c r="MNW574" s="100"/>
      <c r="MNX574" s="42"/>
      <c r="MNY574" s="43"/>
      <c r="MNZ574" s="44"/>
      <c r="MOA574" s="45"/>
      <c r="MOB574" s="46"/>
      <c r="MOC574" s="311"/>
      <c r="MOD574" s="160"/>
      <c r="MOE574" s="48"/>
      <c r="MOF574" s="48"/>
      <c r="MOG574" s="101"/>
      <c r="MOH574" s="91"/>
      <c r="MOI574" s="91"/>
      <c r="MOJ574" s="103"/>
      <c r="MOL574" s="55"/>
      <c r="MOM574" s="55"/>
      <c r="MON574" s="56"/>
      <c r="MOO574" s="57"/>
      <c r="MOQ574" s="59"/>
      <c r="MOR574" s="60"/>
      <c r="MOS574" s="61"/>
      <c r="MOT574" s="104"/>
      <c r="MOU574" s="27"/>
      <c r="MOV574" s="26"/>
      <c r="MOW574" s="28"/>
      <c r="MOX574" s="230"/>
      <c r="MOY574" s="245"/>
      <c r="MOZ574" s="230"/>
      <c r="MPA574" s="92"/>
      <c r="MPB574" s="312"/>
      <c r="MPC574" s="112"/>
      <c r="MPD574" s="313"/>
      <c r="MPE574" s="113"/>
      <c r="MPF574" s="113"/>
      <c r="MPG574" s="97"/>
      <c r="MPH574" s="98"/>
      <c r="MPI574" s="97"/>
      <c r="MPJ574" s="99"/>
      <c r="MPK574" s="100"/>
      <c r="MPL574" s="42"/>
      <c r="MPM574" s="43"/>
      <c r="MPN574" s="44"/>
      <c r="MPO574" s="45"/>
      <c r="MPP574" s="46"/>
      <c r="MPQ574" s="311"/>
      <c r="MPR574" s="160"/>
      <c r="MPS574" s="48"/>
      <c r="MPT574" s="48"/>
      <c r="MPU574" s="101"/>
      <c r="MPV574" s="91"/>
      <c r="MPW574" s="91"/>
      <c r="MPX574" s="103"/>
      <c r="MPZ574" s="55"/>
      <c r="MQA574" s="55"/>
      <c r="MQB574" s="56"/>
      <c r="MQC574" s="57"/>
      <c r="MQE574" s="59"/>
      <c r="MQF574" s="60"/>
      <c r="MQG574" s="61"/>
      <c r="MQH574" s="104"/>
      <c r="MQI574" s="27"/>
      <c r="MQJ574" s="26"/>
      <c r="MQK574" s="28"/>
      <c r="MQL574" s="230"/>
      <c r="MQM574" s="245"/>
      <c r="MQN574" s="230"/>
      <c r="MQO574" s="92"/>
      <c r="MQP574" s="312"/>
      <c r="MQQ574" s="112"/>
      <c r="MQR574" s="313"/>
      <c r="MQS574" s="113"/>
      <c r="MQT574" s="113"/>
      <c r="MQU574" s="97"/>
      <c r="MQV574" s="98"/>
      <c r="MQW574" s="97"/>
      <c r="MQX574" s="99"/>
      <c r="MQY574" s="100"/>
      <c r="MQZ574" s="42"/>
      <c r="MRA574" s="43"/>
      <c r="MRB574" s="44"/>
      <c r="MRC574" s="45"/>
      <c r="MRD574" s="46"/>
      <c r="MRE574" s="311"/>
      <c r="MRF574" s="160"/>
      <c r="MRG574" s="48"/>
      <c r="MRH574" s="48"/>
      <c r="MRI574" s="101"/>
      <c r="MRJ574" s="91"/>
      <c r="MRK574" s="91"/>
      <c r="MRL574" s="103"/>
      <c r="MRN574" s="55"/>
      <c r="MRO574" s="55"/>
      <c r="MRP574" s="56"/>
      <c r="MRQ574" s="57"/>
      <c r="MRS574" s="59"/>
      <c r="MRT574" s="60"/>
      <c r="MRU574" s="61"/>
      <c r="MRV574" s="104"/>
      <c r="MRW574" s="27"/>
      <c r="MRX574" s="26"/>
      <c r="MRY574" s="28"/>
      <c r="MRZ574" s="230"/>
      <c r="MSA574" s="245"/>
      <c r="MSB574" s="230"/>
      <c r="MSC574" s="92"/>
      <c r="MSD574" s="312"/>
      <c r="MSE574" s="112"/>
      <c r="MSF574" s="313"/>
      <c r="MSG574" s="113"/>
      <c r="MSH574" s="113"/>
      <c r="MSI574" s="97"/>
      <c r="MSJ574" s="98"/>
      <c r="MSK574" s="97"/>
      <c r="MSL574" s="99"/>
      <c r="MSM574" s="100"/>
      <c r="MSN574" s="42"/>
      <c r="MSO574" s="43"/>
      <c r="MSP574" s="44"/>
      <c r="MSQ574" s="45"/>
      <c r="MSR574" s="46"/>
      <c r="MSS574" s="311"/>
      <c r="MST574" s="160"/>
      <c r="MSU574" s="48"/>
      <c r="MSV574" s="48"/>
      <c r="MSW574" s="101"/>
      <c r="MSX574" s="91"/>
      <c r="MSY574" s="91"/>
      <c r="MSZ574" s="103"/>
      <c r="MTB574" s="55"/>
      <c r="MTC574" s="55"/>
      <c r="MTD574" s="56"/>
      <c r="MTE574" s="57"/>
      <c r="MTG574" s="59"/>
      <c r="MTH574" s="60"/>
      <c r="MTI574" s="61"/>
      <c r="MTJ574" s="104"/>
      <c r="MTK574" s="27"/>
      <c r="MTL574" s="26"/>
      <c r="MTM574" s="28"/>
      <c r="MTN574" s="230"/>
      <c r="MTO574" s="245"/>
      <c r="MTP574" s="230"/>
      <c r="MTQ574" s="92"/>
      <c r="MTR574" s="312"/>
      <c r="MTS574" s="112"/>
      <c r="MTT574" s="313"/>
      <c r="MTU574" s="113"/>
      <c r="MTV574" s="113"/>
      <c r="MTW574" s="97"/>
      <c r="MTX574" s="98"/>
      <c r="MTY574" s="97"/>
      <c r="MTZ574" s="99"/>
      <c r="MUA574" s="100"/>
      <c r="MUB574" s="42"/>
      <c r="MUC574" s="43"/>
      <c r="MUD574" s="44"/>
      <c r="MUE574" s="45"/>
      <c r="MUF574" s="46"/>
      <c r="MUG574" s="311"/>
      <c r="MUH574" s="160"/>
      <c r="MUI574" s="48"/>
      <c r="MUJ574" s="48"/>
      <c r="MUK574" s="101"/>
      <c r="MUL574" s="91"/>
      <c r="MUM574" s="91"/>
      <c r="MUN574" s="103"/>
      <c r="MUP574" s="55"/>
      <c r="MUQ574" s="55"/>
      <c r="MUR574" s="56"/>
      <c r="MUS574" s="57"/>
      <c r="MUU574" s="59"/>
      <c r="MUV574" s="60"/>
      <c r="MUW574" s="61"/>
      <c r="MUX574" s="104"/>
      <c r="MUY574" s="27"/>
      <c r="MUZ574" s="26"/>
      <c r="MVA574" s="28"/>
      <c r="MVB574" s="230"/>
      <c r="MVC574" s="245"/>
      <c r="MVD574" s="230"/>
      <c r="MVE574" s="92"/>
      <c r="MVF574" s="312"/>
      <c r="MVG574" s="112"/>
      <c r="MVH574" s="313"/>
      <c r="MVI574" s="113"/>
      <c r="MVJ574" s="113"/>
      <c r="MVK574" s="97"/>
      <c r="MVL574" s="98"/>
      <c r="MVM574" s="97"/>
      <c r="MVN574" s="99"/>
      <c r="MVO574" s="100"/>
      <c r="MVP574" s="42"/>
      <c r="MVQ574" s="43"/>
      <c r="MVR574" s="44"/>
      <c r="MVS574" s="45"/>
      <c r="MVT574" s="46"/>
      <c r="MVU574" s="311"/>
      <c r="MVV574" s="160"/>
      <c r="MVW574" s="48"/>
      <c r="MVX574" s="48"/>
      <c r="MVY574" s="101"/>
      <c r="MVZ574" s="91"/>
      <c r="MWA574" s="91"/>
      <c r="MWB574" s="103"/>
      <c r="MWD574" s="55"/>
      <c r="MWE574" s="55"/>
      <c r="MWF574" s="56"/>
      <c r="MWG574" s="57"/>
      <c r="MWI574" s="59"/>
      <c r="MWJ574" s="60"/>
      <c r="MWK574" s="61"/>
      <c r="MWL574" s="104"/>
      <c r="MWM574" s="27"/>
      <c r="MWN574" s="26"/>
      <c r="MWO574" s="28"/>
      <c r="MWP574" s="230"/>
      <c r="MWQ574" s="245"/>
      <c r="MWR574" s="230"/>
      <c r="MWS574" s="92"/>
      <c r="MWT574" s="312"/>
      <c r="MWU574" s="112"/>
      <c r="MWV574" s="313"/>
      <c r="MWW574" s="113"/>
      <c r="MWX574" s="113"/>
      <c r="MWY574" s="97"/>
      <c r="MWZ574" s="98"/>
      <c r="MXA574" s="97"/>
      <c r="MXB574" s="99"/>
      <c r="MXC574" s="100"/>
      <c r="MXD574" s="42"/>
      <c r="MXE574" s="43"/>
      <c r="MXF574" s="44"/>
      <c r="MXG574" s="45"/>
      <c r="MXH574" s="46"/>
      <c r="MXI574" s="311"/>
      <c r="MXJ574" s="160"/>
      <c r="MXK574" s="48"/>
      <c r="MXL574" s="48"/>
      <c r="MXM574" s="101"/>
      <c r="MXN574" s="91"/>
      <c r="MXO574" s="91"/>
      <c r="MXP574" s="103"/>
      <c r="MXR574" s="55"/>
      <c r="MXS574" s="55"/>
      <c r="MXT574" s="56"/>
      <c r="MXU574" s="57"/>
      <c r="MXW574" s="59"/>
      <c r="MXX574" s="60"/>
      <c r="MXY574" s="61"/>
      <c r="MXZ574" s="104"/>
      <c r="MYA574" s="27"/>
      <c r="MYB574" s="26"/>
      <c r="MYC574" s="28"/>
      <c r="MYD574" s="230"/>
      <c r="MYE574" s="245"/>
      <c r="MYF574" s="230"/>
      <c r="MYG574" s="92"/>
      <c r="MYH574" s="312"/>
      <c r="MYI574" s="112"/>
      <c r="MYJ574" s="313"/>
      <c r="MYK574" s="113"/>
      <c r="MYL574" s="113"/>
      <c r="MYM574" s="97"/>
      <c r="MYN574" s="98"/>
      <c r="MYO574" s="97"/>
      <c r="MYP574" s="99"/>
      <c r="MYQ574" s="100"/>
      <c r="MYR574" s="42"/>
      <c r="MYS574" s="43"/>
      <c r="MYT574" s="44"/>
      <c r="MYU574" s="45"/>
      <c r="MYV574" s="46"/>
      <c r="MYW574" s="311"/>
      <c r="MYX574" s="160"/>
      <c r="MYY574" s="48"/>
      <c r="MYZ574" s="48"/>
      <c r="MZA574" s="101"/>
      <c r="MZB574" s="91"/>
      <c r="MZC574" s="91"/>
      <c r="MZD574" s="103"/>
      <c r="MZF574" s="55"/>
      <c r="MZG574" s="55"/>
      <c r="MZH574" s="56"/>
      <c r="MZI574" s="57"/>
      <c r="MZK574" s="59"/>
      <c r="MZL574" s="60"/>
      <c r="MZM574" s="61"/>
      <c r="MZN574" s="104"/>
      <c r="MZO574" s="27"/>
      <c r="MZP574" s="26"/>
      <c r="MZQ574" s="28"/>
      <c r="MZR574" s="230"/>
      <c r="MZS574" s="245"/>
      <c r="MZT574" s="230"/>
      <c r="MZU574" s="92"/>
      <c r="MZV574" s="312"/>
      <c r="MZW574" s="112"/>
      <c r="MZX574" s="313"/>
      <c r="MZY574" s="113"/>
      <c r="MZZ574" s="113"/>
      <c r="NAA574" s="97"/>
      <c r="NAB574" s="98"/>
      <c r="NAC574" s="97"/>
      <c r="NAD574" s="99"/>
      <c r="NAE574" s="100"/>
      <c r="NAF574" s="42"/>
      <c r="NAG574" s="43"/>
      <c r="NAH574" s="44"/>
      <c r="NAI574" s="45"/>
      <c r="NAJ574" s="46"/>
      <c r="NAK574" s="311"/>
      <c r="NAL574" s="160"/>
      <c r="NAM574" s="48"/>
      <c r="NAN574" s="48"/>
      <c r="NAO574" s="101"/>
      <c r="NAP574" s="91"/>
      <c r="NAQ574" s="91"/>
      <c r="NAR574" s="103"/>
      <c r="NAT574" s="55"/>
      <c r="NAU574" s="55"/>
      <c r="NAV574" s="56"/>
      <c r="NAW574" s="57"/>
      <c r="NAY574" s="59"/>
      <c r="NAZ574" s="60"/>
      <c r="NBA574" s="61"/>
      <c r="NBB574" s="104"/>
      <c r="NBC574" s="27"/>
      <c r="NBD574" s="26"/>
      <c r="NBE574" s="28"/>
      <c r="NBF574" s="230"/>
      <c r="NBG574" s="245"/>
      <c r="NBH574" s="230"/>
      <c r="NBI574" s="92"/>
      <c r="NBJ574" s="312"/>
      <c r="NBK574" s="112"/>
      <c r="NBL574" s="313"/>
      <c r="NBM574" s="113"/>
      <c r="NBN574" s="113"/>
      <c r="NBO574" s="97"/>
      <c r="NBP574" s="98"/>
      <c r="NBQ574" s="97"/>
      <c r="NBR574" s="99"/>
      <c r="NBS574" s="100"/>
      <c r="NBT574" s="42"/>
      <c r="NBU574" s="43"/>
      <c r="NBV574" s="44"/>
      <c r="NBW574" s="45"/>
      <c r="NBX574" s="46"/>
      <c r="NBY574" s="311"/>
      <c r="NBZ574" s="160"/>
      <c r="NCA574" s="48"/>
      <c r="NCB574" s="48"/>
      <c r="NCC574" s="101"/>
      <c r="NCD574" s="91"/>
      <c r="NCE574" s="91"/>
      <c r="NCF574" s="103"/>
      <c r="NCH574" s="55"/>
      <c r="NCI574" s="55"/>
      <c r="NCJ574" s="56"/>
      <c r="NCK574" s="57"/>
      <c r="NCM574" s="59"/>
      <c r="NCN574" s="60"/>
      <c r="NCO574" s="61"/>
      <c r="NCP574" s="104"/>
      <c r="NCQ574" s="27"/>
      <c r="NCR574" s="26"/>
      <c r="NCS574" s="28"/>
      <c r="NCT574" s="230"/>
      <c r="NCU574" s="245"/>
      <c r="NCV574" s="230"/>
      <c r="NCW574" s="92"/>
      <c r="NCX574" s="312"/>
      <c r="NCY574" s="112"/>
      <c r="NCZ574" s="313"/>
      <c r="NDA574" s="113"/>
      <c r="NDB574" s="113"/>
      <c r="NDC574" s="97"/>
      <c r="NDD574" s="98"/>
      <c r="NDE574" s="97"/>
      <c r="NDF574" s="99"/>
      <c r="NDG574" s="100"/>
      <c r="NDH574" s="42"/>
      <c r="NDI574" s="43"/>
      <c r="NDJ574" s="44"/>
      <c r="NDK574" s="45"/>
      <c r="NDL574" s="46"/>
      <c r="NDM574" s="311"/>
      <c r="NDN574" s="160"/>
      <c r="NDO574" s="48"/>
      <c r="NDP574" s="48"/>
      <c r="NDQ574" s="101"/>
      <c r="NDR574" s="91"/>
      <c r="NDS574" s="91"/>
      <c r="NDT574" s="103"/>
      <c r="NDV574" s="55"/>
      <c r="NDW574" s="55"/>
      <c r="NDX574" s="56"/>
      <c r="NDY574" s="57"/>
      <c r="NEA574" s="59"/>
      <c r="NEB574" s="60"/>
      <c r="NEC574" s="61"/>
      <c r="NED574" s="104"/>
      <c r="NEE574" s="27"/>
      <c r="NEF574" s="26"/>
      <c r="NEG574" s="28"/>
      <c r="NEH574" s="230"/>
      <c r="NEI574" s="245"/>
      <c r="NEJ574" s="230"/>
      <c r="NEK574" s="92"/>
      <c r="NEL574" s="312"/>
      <c r="NEM574" s="112"/>
      <c r="NEN574" s="313"/>
      <c r="NEO574" s="113"/>
      <c r="NEP574" s="113"/>
      <c r="NEQ574" s="97"/>
      <c r="NER574" s="98"/>
      <c r="NES574" s="97"/>
      <c r="NET574" s="99"/>
      <c r="NEU574" s="100"/>
      <c r="NEV574" s="42"/>
      <c r="NEW574" s="43"/>
      <c r="NEX574" s="44"/>
      <c r="NEY574" s="45"/>
      <c r="NEZ574" s="46"/>
      <c r="NFA574" s="311"/>
      <c r="NFB574" s="160"/>
      <c r="NFC574" s="48"/>
      <c r="NFD574" s="48"/>
      <c r="NFE574" s="101"/>
      <c r="NFF574" s="91"/>
      <c r="NFG574" s="91"/>
      <c r="NFH574" s="103"/>
      <c r="NFJ574" s="55"/>
      <c r="NFK574" s="55"/>
      <c r="NFL574" s="56"/>
      <c r="NFM574" s="57"/>
      <c r="NFO574" s="59"/>
      <c r="NFP574" s="60"/>
      <c r="NFQ574" s="61"/>
      <c r="NFR574" s="104"/>
      <c r="NFS574" s="27"/>
      <c r="NFT574" s="26"/>
      <c r="NFU574" s="28"/>
      <c r="NFV574" s="230"/>
      <c r="NFW574" s="245"/>
      <c r="NFX574" s="230"/>
      <c r="NFY574" s="92"/>
      <c r="NFZ574" s="312"/>
      <c r="NGA574" s="112"/>
      <c r="NGB574" s="313"/>
      <c r="NGC574" s="113"/>
      <c r="NGD574" s="113"/>
      <c r="NGE574" s="97"/>
      <c r="NGF574" s="98"/>
      <c r="NGG574" s="97"/>
      <c r="NGH574" s="99"/>
      <c r="NGI574" s="100"/>
      <c r="NGJ574" s="42"/>
      <c r="NGK574" s="43"/>
      <c r="NGL574" s="44"/>
      <c r="NGM574" s="45"/>
      <c r="NGN574" s="46"/>
      <c r="NGO574" s="311"/>
      <c r="NGP574" s="160"/>
      <c r="NGQ574" s="48"/>
      <c r="NGR574" s="48"/>
      <c r="NGS574" s="101"/>
      <c r="NGT574" s="91"/>
      <c r="NGU574" s="91"/>
      <c r="NGV574" s="103"/>
      <c r="NGX574" s="55"/>
      <c r="NGY574" s="55"/>
      <c r="NGZ574" s="56"/>
      <c r="NHA574" s="57"/>
      <c r="NHC574" s="59"/>
      <c r="NHD574" s="60"/>
      <c r="NHE574" s="61"/>
      <c r="NHF574" s="104"/>
      <c r="NHG574" s="27"/>
      <c r="NHH574" s="26"/>
      <c r="NHI574" s="28"/>
      <c r="NHJ574" s="230"/>
      <c r="NHK574" s="245"/>
      <c r="NHL574" s="230"/>
      <c r="NHM574" s="92"/>
      <c r="NHN574" s="312"/>
      <c r="NHO574" s="112"/>
      <c r="NHP574" s="313"/>
      <c r="NHQ574" s="113"/>
      <c r="NHR574" s="113"/>
      <c r="NHS574" s="97"/>
      <c r="NHT574" s="98"/>
      <c r="NHU574" s="97"/>
      <c r="NHV574" s="99"/>
      <c r="NHW574" s="100"/>
      <c r="NHX574" s="42"/>
      <c r="NHY574" s="43"/>
      <c r="NHZ574" s="44"/>
      <c r="NIA574" s="45"/>
      <c r="NIB574" s="46"/>
      <c r="NIC574" s="311"/>
      <c r="NID574" s="160"/>
      <c r="NIE574" s="48"/>
      <c r="NIF574" s="48"/>
      <c r="NIG574" s="101"/>
      <c r="NIH574" s="91"/>
      <c r="NII574" s="91"/>
      <c r="NIJ574" s="103"/>
      <c r="NIL574" s="55"/>
      <c r="NIM574" s="55"/>
      <c r="NIN574" s="56"/>
      <c r="NIO574" s="57"/>
      <c r="NIQ574" s="59"/>
      <c r="NIR574" s="60"/>
      <c r="NIS574" s="61"/>
      <c r="NIT574" s="104"/>
      <c r="NIU574" s="27"/>
      <c r="NIV574" s="26"/>
      <c r="NIW574" s="28"/>
      <c r="NIX574" s="230"/>
      <c r="NIY574" s="245"/>
      <c r="NIZ574" s="230"/>
      <c r="NJA574" s="92"/>
      <c r="NJB574" s="312"/>
      <c r="NJC574" s="112"/>
      <c r="NJD574" s="313"/>
      <c r="NJE574" s="113"/>
      <c r="NJF574" s="113"/>
      <c r="NJG574" s="97"/>
      <c r="NJH574" s="98"/>
      <c r="NJI574" s="97"/>
      <c r="NJJ574" s="99"/>
      <c r="NJK574" s="100"/>
      <c r="NJL574" s="42"/>
      <c r="NJM574" s="43"/>
      <c r="NJN574" s="44"/>
      <c r="NJO574" s="45"/>
      <c r="NJP574" s="46"/>
      <c r="NJQ574" s="311"/>
      <c r="NJR574" s="160"/>
      <c r="NJS574" s="48"/>
      <c r="NJT574" s="48"/>
      <c r="NJU574" s="101"/>
      <c r="NJV574" s="91"/>
      <c r="NJW574" s="91"/>
      <c r="NJX574" s="103"/>
      <c r="NJZ574" s="55"/>
      <c r="NKA574" s="55"/>
      <c r="NKB574" s="56"/>
      <c r="NKC574" s="57"/>
      <c r="NKE574" s="59"/>
      <c r="NKF574" s="60"/>
      <c r="NKG574" s="61"/>
      <c r="NKH574" s="104"/>
      <c r="NKI574" s="27"/>
      <c r="NKJ574" s="26"/>
      <c r="NKK574" s="28"/>
      <c r="NKL574" s="230"/>
      <c r="NKM574" s="245"/>
      <c r="NKN574" s="230"/>
      <c r="NKO574" s="92"/>
      <c r="NKP574" s="312"/>
      <c r="NKQ574" s="112"/>
      <c r="NKR574" s="313"/>
      <c r="NKS574" s="113"/>
      <c r="NKT574" s="113"/>
      <c r="NKU574" s="97"/>
      <c r="NKV574" s="98"/>
      <c r="NKW574" s="97"/>
      <c r="NKX574" s="99"/>
      <c r="NKY574" s="100"/>
      <c r="NKZ574" s="42"/>
      <c r="NLA574" s="43"/>
      <c r="NLB574" s="44"/>
      <c r="NLC574" s="45"/>
      <c r="NLD574" s="46"/>
      <c r="NLE574" s="311"/>
      <c r="NLF574" s="160"/>
      <c r="NLG574" s="48"/>
      <c r="NLH574" s="48"/>
      <c r="NLI574" s="101"/>
      <c r="NLJ574" s="91"/>
      <c r="NLK574" s="91"/>
      <c r="NLL574" s="103"/>
      <c r="NLN574" s="55"/>
      <c r="NLO574" s="55"/>
      <c r="NLP574" s="56"/>
      <c r="NLQ574" s="57"/>
      <c r="NLS574" s="59"/>
      <c r="NLT574" s="60"/>
      <c r="NLU574" s="61"/>
      <c r="NLV574" s="104"/>
      <c r="NLW574" s="27"/>
      <c r="NLX574" s="26"/>
      <c r="NLY574" s="28"/>
      <c r="NLZ574" s="230"/>
      <c r="NMA574" s="245"/>
      <c r="NMB574" s="230"/>
      <c r="NMC574" s="92"/>
      <c r="NMD574" s="312"/>
      <c r="NME574" s="112"/>
      <c r="NMF574" s="313"/>
      <c r="NMG574" s="113"/>
      <c r="NMH574" s="113"/>
      <c r="NMI574" s="97"/>
      <c r="NMJ574" s="98"/>
      <c r="NMK574" s="97"/>
      <c r="NML574" s="99"/>
      <c r="NMM574" s="100"/>
      <c r="NMN574" s="42"/>
      <c r="NMO574" s="43"/>
      <c r="NMP574" s="44"/>
      <c r="NMQ574" s="45"/>
      <c r="NMR574" s="46"/>
      <c r="NMS574" s="311"/>
      <c r="NMT574" s="160"/>
      <c r="NMU574" s="48"/>
      <c r="NMV574" s="48"/>
      <c r="NMW574" s="101"/>
      <c r="NMX574" s="91"/>
      <c r="NMY574" s="91"/>
      <c r="NMZ574" s="103"/>
      <c r="NNB574" s="55"/>
      <c r="NNC574" s="55"/>
      <c r="NND574" s="56"/>
      <c r="NNE574" s="57"/>
      <c r="NNG574" s="59"/>
      <c r="NNH574" s="60"/>
      <c r="NNI574" s="61"/>
      <c r="NNJ574" s="104"/>
      <c r="NNK574" s="27"/>
      <c r="NNL574" s="26"/>
      <c r="NNM574" s="28"/>
      <c r="NNN574" s="230"/>
      <c r="NNO574" s="245"/>
      <c r="NNP574" s="230"/>
      <c r="NNQ574" s="92"/>
      <c r="NNR574" s="312"/>
      <c r="NNS574" s="112"/>
      <c r="NNT574" s="313"/>
      <c r="NNU574" s="113"/>
      <c r="NNV574" s="113"/>
      <c r="NNW574" s="97"/>
      <c r="NNX574" s="98"/>
      <c r="NNY574" s="97"/>
      <c r="NNZ574" s="99"/>
      <c r="NOA574" s="100"/>
      <c r="NOB574" s="42"/>
      <c r="NOC574" s="43"/>
      <c r="NOD574" s="44"/>
      <c r="NOE574" s="45"/>
      <c r="NOF574" s="46"/>
      <c r="NOG574" s="311"/>
      <c r="NOH574" s="160"/>
      <c r="NOI574" s="48"/>
      <c r="NOJ574" s="48"/>
      <c r="NOK574" s="101"/>
      <c r="NOL574" s="91"/>
      <c r="NOM574" s="91"/>
      <c r="NON574" s="103"/>
      <c r="NOP574" s="55"/>
      <c r="NOQ574" s="55"/>
      <c r="NOR574" s="56"/>
      <c r="NOS574" s="57"/>
      <c r="NOU574" s="59"/>
      <c r="NOV574" s="60"/>
      <c r="NOW574" s="61"/>
      <c r="NOX574" s="104"/>
      <c r="NOY574" s="27"/>
      <c r="NOZ574" s="26"/>
      <c r="NPA574" s="28"/>
      <c r="NPB574" s="230"/>
      <c r="NPC574" s="245"/>
      <c r="NPD574" s="230"/>
      <c r="NPE574" s="92"/>
      <c r="NPF574" s="312"/>
      <c r="NPG574" s="112"/>
      <c r="NPH574" s="313"/>
      <c r="NPI574" s="113"/>
      <c r="NPJ574" s="113"/>
      <c r="NPK574" s="97"/>
      <c r="NPL574" s="98"/>
      <c r="NPM574" s="97"/>
      <c r="NPN574" s="99"/>
      <c r="NPO574" s="100"/>
      <c r="NPP574" s="42"/>
      <c r="NPQ574" s="43"/>
      <c r="NPR574" s="44"/>
      <c r="NPS574" s="45"/>
      <c r="NPT574" s="46"/>
      <c r="NPU574" s="311"/>
      <c r="NPV574" s="160"/>
      <c r="NPW574" s="48"/>
      <c r="NPX574" s="48"/>
      <c r="NPY574" s="101"/>
      <c r="NPZ574" s="91"/>
      <c r="NQA574" s="91"/>
      <c r="NQB574" s="103"/>
      <c r="NQD574" s="55"/>
      <c r="NQE574" s="55"/>
      <c r="NQF574" s="56"/>
      <c r="NQG574" s="57"/>
      <c r="NQI574" s="59"/>
      <c r="NQJ574" s="60"/>
      <c r="NQK574" s="61"/>
      <c r="NQL574" s="104"/>
      <c r="NQM574" s="27"/>
      <c r="NQN574" s="26"/>
      <c r="NQO574" s="28"/>
      <c r="NQP574" s="230"/>
      <c r="NQQ574" s="245"/>
      <c r="NQR574" s="230"/>
      <c r="NQS574" s="92"/>
      <c r="NQT574" s="312"/>
      <c r="NQU574" s="112"/>
      <c r="NQV574" s="313"/>
      <c r="NQW574" s="113"/>
      <c r="NQX574" s="113"/>
      <c r="NQY574" s="97"/>
      <c r="NQZ574" s="98"/>
      <c r="NRA574" s="97"/>
      <c r="NRB574" s="99"/>
      <c r="NRC574" s="100"/>
      <c r="NRD574" s="42"/>
      <c r="NRE574" s="43"/>
      <c r="NRF574" s="44"/>
      <c r="NRG574" s="45"/>
      <c r="NRH574" s="46"/>
      <c r="NRI574" s="311"/>
      <c r="NRJ574" s="160"/>
      <c r="NRK574" s="48"/>
      <c r="NRL574" s="48"/>
      <c r="NRM574" s="101"/>
      <c r="NRN574" s="91"/>
      <c r="NRO574" s="91"/>
      <c r="NRP574" s="103"/>
      <c r="NRR574" s="55"/>
      <c r="NRS574" s="55"/>
      <c r="NRT574" s="56"/>
      <c r="NRU574" s="57"/>
      <c r="NRW574" s="59"/>
      <c r="NRX574" s="60"/>
      <c r="NRY574" s="61"/>
      <c r="NRZ574" s="104"/>
      <c r="NSA574" s="27"/>
      <c r="NSB574" s="26"/>
      <c r="NSC574" s="28"/>
      <c r="NSD574" s="230"/>
      <c r="NSE574" s="245"/>
      <c r="NSF574" s="230"/>
      <c r="NSG574" s="92"/>
      <c r="NSH574" s="312"/>
      <c r="NSI574" s="112"/>
      <c r="NSJ574" s="313"/>
      <c r="NSK574" s="113"/>
      <c r="NSL574" s="113"/>
      <c r="NSM574" s="97"/>
      <c r="NSN574" s="98"/>
      <c r="NSO574" s="97"/>
      <c r="NSP574" s="99"/>
      <c r="NSQ574" s="100"/>
      <c r="NSR574" s="42"/>
      <c r="NSS574" s="43"/>
      <c r="NST574" s="44"/>
      <c r="NSU574" s="45"/>
      <c r="NSV574" s="46"/>
      <c r="NSW574" s="311"/>
      <c r="NSX574" s="160"/>
      <c r="NSY574" s="48"/>
      <c r="NSZ574" s="48"/>
      <c r="NTA574" s="101"/>
      <c r="NTB574" s="91"/>
      <c r="NTC574" s="91"/>
      <c r="NTD574" s="103"/>
      <c r="NTF574" s="55"/>
      <c r="NTG574" s="55"/>
      <c r="NTH574" s="56"/>
      <c r="NTI574" s="57"/>
      <c r="NTK574" s="59"/>
      <c r="NTL574" s="60"/>
      <c r="NTM574" s="61"/>
      <c r="NTN574" s="104"/>
      <c r="NTO574" s="27"/>
      <c r="NTP574" s="26"/>
      <c r="NTQ574" s="28"/>
      <c r="NTR574" s="230"/>
      <c r="NTS574" s="245"/>
      <c r="NTT574" s="230"/>
      <c r="NTU574" s="92"/>
      <c r="NTV574" s="312"/>
      <c r="NTW574" s="112"/>
      <c r="NTX574" s="313"/>
      <c r="NTY574" s="113"/>
      <c r="NTZ574" s="113"/>
      <c r="NUA574" s="97"/>
      <c r="NUB574" s="98"/>
      <c r="NUC574" s="97"/>
      <c r="NUD574" s="99"/>
      <c r="NUE574" s="100"/>
      <c r="NUF574" s="42"/>
      <c r="NUG574" s="43"/>
      <c r="NUH574" s="44"/>
      <c r="NUI574" s="45"/>
      <c r="NUJ574" s="46"/>
      <c r="NUK574" s="311"/>
      <c r="NUL574" s="160"/>
      <c r="NUM574" s="48"/>
      <c r="NUN574" s="48"/>
      <c r="NUO574" s="101"/>
      <c r="NUP574" s="91"/>
      <c r="NUQ574" s="91"/>
      <c r="NUR574" s="103"/>
      <c r="NUT574" s="55"/>
      <c r="NUU574" s="55"/>
      <c r="NUV574" s="56"/>
      <c r="NUW574" s="57"/>
      <c r="NUY574" s="59"/>
      <c r="NUZ574" s="60"/>
      <c r="NVA574" s="61"/>
      <c r="NVB574" s="104"/>
      <c r="NVC574" s="27"/>
      <c r="NVD574" s="26"/>
      <c r="NVE574" s="28"/>
      <c r="NVF574" s="230"/>
      <c r="NVG574" s="245"/>
      <c r="NVH574" s="230"/>
      <c r="NVI574" s="92"/>
      <c r="NVJ574" s="312"/>
      <c r="NVK574" s="112"/>
      <c r="NVL574" s="313"/>
      <c r="NVM574" s="113"/>
      <c r="NVN574" s="113"/>
      <c r="NVO574" s="97"/>
      <c r="NVP574" s="98"/>
      <c r="NVQ574" s="97"/>
      <c r="NVR574" s="99"/>
      <c r="NVS574" s="100"/>
      <c r="NVT574" s="42"/>
      <c r="NVU574" s="43"/>
      <c r="NVV574" s="44"/>
      <c r="NVW574" s="45"/>
      <c r="NVX574" s="46"/>
      <c r="NVY574" s="311"/>
      <c r="NVZ574" s="160"/>
      <c r="NWA574" s="48"/>
      <c r="NWB574" s="48"/>
      <c r="NWC574" s="101"/>
      <c r="NWD574" s="91"/>
      <c r="NWE574" s="91"/>
      <c r="NWF574" s="103"/>
      <c r="NWH574" s="55"/>
      <c r="NWI574" s="55"/>
      <c r="NWJ574" s="56"/>
      <c r="NWK574" s="57"/>
      <c r="NWM574" s="59"/>
      <c r="NWN574" s="60"/>
      <c r="NWO574" s="61"/>
      <c r="NWP574" s="104"/>
      <c r="NWQ574" s="27"/>
      <c r="NWR574" s="26"/>
      <c r="NWS574" s="28"/>
      <c r="NWT574" s="230"/>
      <c r="NWU574" s="245"/>
      <c r="NWV574" s="230"/>
      <c r="NWW574" s="92"/>
      <c r="NWX574" s="312"/>
      <c r="NWY574" s="112"/>
      <c r="NWZ574" s="313"/>
      <c r="NXA574" s="113"/>
      <c r="NXB574" s="113"/>
      <c r="NXC574" s="97"/>
      <c r="NXD574" s="98"/>
      <c r="NXE574" s="97"/>
      <c r="NXF574" s="99"/>
      <c r="NXG574" s="100"/>
      <c r="NXH574" s="42"/>
      <c r="NXI574" s="43"/>
      <c r="NXJ574" s="44"/>
      <c r="NXK574" s="45"/>
      <c r="NXL574" s="46"/>
      <c r="NXM574" s="311"/>
      <c r="NXN574" s="160"/>
      <c r="NXO574" s="48"/>
      <c r="NXP574" s="48"/>
      <c r="NXQ574" s="101"/>
      <c r="NXR574" s="91"/>
      <c r="NXS574" s="91"/>
      <c r="NXT574" s="103"/>
      <c r="NXV574" s="55"/>
      <c r="NXW574" s="55"/>
      <c r="NXX574" s="56"/>
      <c r="NXY574" s="57"/>
      <c r="NYA574" s="59"/>
      <c r="NYB574" s="60"/>
      <c r="NYC574" s="61"/>
      <c r="NYD574" s="104"/>
      <c r="NYE574" s="27"/>
      <c r="NYF574" s="26"/>
      <c r="NYG574" s="28"/>
      <c r="NYH574" s="230"/>
      <c r="NYI574" s="245"/>
      <c r="NYJ574" s="230"/>
      <c r="NYK574" s="92"/>
      <c r="NYL574" s="312"/>
      <c r="NYM574" s="112"/>
      <c r="NYN574" s="313"/>
      <c r="NYO574" s="113"/>
      <c r="NYP574" s="113"/>
      <c r="NYQ574" s="97"/>
      <c r="NYR574" s="98"/>
      <c r="NYS574" s="97"/>
      <c r="NYT574" s="99"/>
      <c r="NYU574" s="100"/>
      <c r="NYV574" s="42"/>
      <c r="NYW574" s="43"/>
      <c r="NYX574" s="44"/>
      <c r="NYY574" s="45"/>
      <c r="NYZ574" s="46"/>
      <c r="NZA574" s="311"/>
      <c r="NZB574" s="160"/>
      <c r="NZC574" s="48"/>
      <c r="NZD574" s="48"/>
      <c r="NZE574" s="101"/>
      <c r="NZF574" s="91"/>
      <c r="NZG574" s="91"/>
      <c r="NZH574" s="103"/>
      <c r="NZJ574" s="55"/>
      <c r="NZK574" s="55"/>
      <c r="NZL574" s="56"/>
      <c r="NZM574" s="57"/>
      <c r="NZO574" s="59"/>
      <c r="NZP574" s="60"/>
      <c r="NZQ574" s="61"/>
      <c r="NZR574" s="104"/>
      <c r="NZS574" s="27"/>
      <c r="NZT574" s="26"/>
      <c r="NZU574" s="28"/>
      <c r="NZV574" s="230"/>
      <c r="NZW574" s="245"/>
      <c r="NZX574" s="230"/>
      <c r="NZY574" s="92"/>
      <c r="NZZ574" s="312"/>
      <c r="OAA574" s="112"/>
      <c r="OAB574" s="313"/>
      <c r="OAC574" s="113"/>
      <c r="OAD574" s="113"/>
      <c r="OAE574" s="97"/>
      <c r="OAF574" s="98"/>
      <c r="OAG574" s="97"/>
      <c r="OAH574" s="99"/>
      <c r="OAI574" s="100"/>
      <c r="OAJ574" s="42"/>
      <c r="OAK574" s="43"/>
      <c r="OAL574" s="44"/>
      <c r="OAM574" s="45"/>
      <c r="OAN574" s="46"/>
      <c r="OAO574" s="311"/>
      <c r="OAP574" s="160"/>
      <c r="OAQ574" s="48"/>
      <c r="OAR574" s="48"/>
      <c r="OAS574" s="101"/>
      <c r="OAT574" s="91"/>
      <c r="OAU574" s="91"/>
      <c r="OAV574" s="103"/>
      <c r="OAX574" s="55"/>
      <c r="OAY574" s="55"/>
      <c r="OAZ574" s="56"/>
      <c r="OBA574" s="57"/>
      <c r="OBC574" s="59"/>
      <c r="OBD574" s="60"/>
      <c r="OBE574" s="61"/>
      <c r="OBF574" s="104"/>
      <c r="OBG574" s="27"/>
      <c r="OBH574" s="26"/>
      <c r="OBI574" s="28"/>
      <c r="OBJ574" s="230"/>
      <c r="OBK574" s="245"/>
      <c r="OBL574" s="230"/>
      <c r="OBM574" s="92"/>
      <c r="OBN574" s="312"/>
      <c r="OBO574" s="112"/>
      <c r="OBP574" s="313"/>
      <c r="OBQ574" s="113"/>
      <c r="OBR574" s="113"/>
      <c r="OBS574" s="97"/>
      <c r="OBT574" s="98"/>
      <c r="OBU574" s="97"/>
      <c r="OBV574" s="99"/>
      <c r="OBW574" s="100"/>
      <c r="OBX574" s="42"/>
      <c r="OBY574" s="43"/>
      <c r="OBZ574" s="44"/>
      <c r="OCA574" s="45"/>
      <c r="OCB574" s="46"/>
      <c r="OCC574" s="311"/>
      <c r="OCD574" s="160"/>
      <c r="OCE574" s="48"/>
      <c r="OCF574" s="48"/>
      <c r="OCG574" s="101"/>
      <c r="OCH574" s="91"/>
      <c r="OCI574" s="91"/>
      <c r="OCJ574" s="103"/>
      <c r="OCL574" s="55"/>
      <c r="OCM574" s="55"/>
      <c r="OCN574" s="56"/>
      <c r="OCO574" s="57"/>
      <c r="OCQ574" s="59"/>
      <c r="OCR574" s="60"/>
      <c r="OCS574" s="61"/>
      <c r="OCT574" s="104"/>
      <c r="OCU574" s="27"/>
      <c r="OCV574" s="26"/>
      <c r="OCW574" s="28"/>
      <c r="OCX574" s="230"/>
      <c r="OCY574" s="245"/>
      <c r="OCZ574" s="230"/>
      <c r="ODA574" s="92"/>
      <c r="ODB574" s="312"/>
      <c r="ODC574" s="112"/>
      <c r="ODD574" s="313"/>
      <c r="ODE574" s="113"/>
      <c r="ODF574" s="113"/>
      <c r="ODG574" s="97"/>
      <c r="ODH574" s="98"/>
      <c r="ODI574" s="97"/>
      <c r="ODJ574" s="99"/>
      <c r="ODK574" s="100"/>
      <c r="ODL574" s="42"/>
      <c r="ODM574" s="43"/>
      <c r="ODN574" s="44"/>
      <c r="ODO574" s="45"/>
      <c r="ODP574" s="46"/>
      <c r="ODQ574" s="311"/>
      <c r="ODR574" s="160"/>
      <c r="ODS574" s="48"/>
      <c r="ODT574" s="48"/>
      <c r="ODU574" s="101"/>
      <c r="ODV574" s="91"/>
      <c r="ODW574" s="91"/>
      <c r="ODX574" s="103"/>
      <c r="ODZ574" s="55"/>
      <c r="OEA574" s="55"/>
      <c r="OEB574" s="56"/>
      <c r="OEC574" s="57"/>
      <c r="OEE574" s="59"/>
      <c r="OEF574" s="60"/>
      <c r="OEG574" s="61"/>
      <c r="OEH574" s="104"/>
      <c r="OEI574" s="27"/>
      <c r="OEJ574" s="26"/>
      <c r="OEK574" s="28"/>
      <c r="OEL574" s="230"/>
      <c r="OEM574" s="245"/>
      <c r="OEN574" s="230"/>
      <c r="OEO574" s="92"/>
      <c r="OEP574" s="312"/>
      <c r="OEQ574" s="112"/>
      <c r="OER574" s="313"/>
      <c r="OES574" s="113"/>
      <c r="OET574" s="113"/>
      <c r="OEU574" s="97"/>
      <c r="OEV574" s="98"/>
      <c r="OEW574" s="97"/>
      <c r="OEX574" s="99"/>
      <c r="OEY574" s="100"/>
      <c r="OEZ574" s="42"/>
      <c r="OFA574" s="43"/>
      <c r="OFB574" s="44"/>
      <c r="OFC574" s="45"/>
      <c r="OFD574" s="46"/>
      <c r="OFE574" s="311"/>
      <c r="OFF574" s="160"/>
      <c r="OFG574" s="48"/>
      <c r="OFH574" s="48"/>
      <c r="OFI574" s="101"/>
      <c r="OFJ574" s="91"/>
      <c r="OFK574" s="91"/>
      <c r="OFL574" s="103"/>
      <c r="OFN574" s="55"/>
      <c r="OFO574" s="55"/>
      <c r="OFP574" s="56"/>
      <c r="OFQ574" s="57"/>
      <c r="OFS574" s="59"/>
      <c r="OFT574" s="60"/>
      <c r="OFU574" s="61"/>
      <c r="OFV574" s="104"/>
      <c r="OFW574" s="27"/>
      <c r="OFX574" s="26"/>
      <c r="OFY574" s="28"/>
      <c r="OFZ574" s="230"/>
      <c r="OGA574" s="245"/>
      <c r="OGB574" s="230"/>
      <c r="OGC574" s="92"/>
      <c r="OGD574" s="312"/>
      <c r="OGE574" s="112"/>
      <c r="OGF574" s="313"/>
      <c r="OGG574" s="113"/>
      <c r="OGH574" s="113"/>
      <c r="OGI574" s="97"/>
      <c r="OGJ574" s="98"/>
      <c r="OGK574" s="97"/>
      <c r="OGL574" s="99"/>
      <c r="OGM574" s="100"/>
      <c r="OGN574" s="42"/>
      <c r="OGO574" s="43"/>
      <c r="OGP574" s="44"/>
      <c r="OGQ574" s="45"/>
      <c r="OGR574" s="46"/>
      <c r="OGS574" s="311"/>
      <c r="OGT574" s="160"/>
      <c r="OGU574" s="48"/>
      <c r="OGV574" s="48"/>
      <c r="OGW574" s="101"/>
      <c r="OGX574" s="91"/>
      <c r="OGY574" s="91"/>
      <c r="OGZ574" s="103"/>
      <c r="OHB574" s="55"/>
      <c r="OHC574" s="55"/>
      <c r="OHD574" s="56"/>
      <c r="OHE574" s="57"/>
      <c r="OHG574" s="59"/>
      <c r="OHH574" s="60"/>
      <c r="OHI574" s="61"/>
      <c r="OHJ574" s="104"/>
      <c r="OHK574" s="27"/>
      <c r="OHL574" s="26"/>
      <c r="OHM574" s="28"/>
      <c r="OHN574" s="230"/>
      <c r="OHO574" s="245"/>
      <c r="OHP574" s="230"/>
      <c r="OHQ574" s="92"/>
      <c r="OHR574" s="312"/>
      <c r="OHS574" s="112"/>
      <c r="OHT574" s="313"/>
      <c r="OHU574" s="113"/>
      <c r="OHV574" s="113"/>
      <c r="OHW574" s="97"/>
      <c r="OHX574" s="98"/>
      <c r="OHY574" s="97"/>
      <c r="OHZ574" s="99"/>
      <c r="OIA574" s="100"/>
      <c r="OIB574" s="42"/>
      <c r="OIC574" s="43"/>
      <c r="OID574" s="44"/>
      <c r="OIE574" s="45"/>
      <c r="OIF574" s="46"/>
      <c r="OIG574" s="311"/>
      <c r="OIH574" s="160"/>
      <c r="OII574" s="48"/>
      <c r="OIJ574" s="48"/>
      <c r="OIK574" s="101"/>
      <c r="OIL574" s="91"/>
      <c r="OIM574" s="91"/>
      <c r="OIN574" s="103"/>
      <c r="OIP574" s="55"/>
      <c r="OIQ574" s="55"/>
      <c r="OIR574" s="56"/>
      <c r="OIS574" s="57"/>
      <c r="OIU574" s="59"/>
      <c r="OIV574" s="60"/>
      <c r="OIW574" s="61"/>
      <c r="OIX574" s="104"/>
      <c r="OIY574" s="27"/>
      <c r="OIZ574" s="26"/>
      <c r="OJA574" s="28"/>
      <c r="OJB574" s="230"/>
      <c r="OJC574" s="245"/>
      <c r="OJD574" s="230"/>
      <c r="OJE574" s="92"/>
      <c r="OJF574" s="312"/>
      <c r="OJG574" s="112"/>
      <c r="OJH574" s="313"/>
      <c r="OJI574" s="113"/>
      <c r="OJJ574" s="113"/>
      <c r="OJK574" s="97"/>
      <c r="OJL574" s="98"/>
      <c r="OJM574" s="97"/>
      <c r="OJN574" s="99"/>
      <c r="OJO574" s="100"/>
      <c r="OJP574" s="42"/>
      <c r="OJQ574" s="43"/>
      <c r="OJR574" s="44"/>
      <c r="OJS574" s="45"/>
      <c r="OJT574" s="46"/>
      <c r="OJU574" s="311"/>
      <c r="OJV574" s="160"/>
      <c r="OJW574" s="48"/>
      <c r="OJX574" s="48"/>
      <c r="OJY574" s="101"/>
      <c r="OJZ574" s="91"/>
      <c r="OKA574" s="91"/>
      <c r="OKB574" s="103"/>
      <c r="OKD574" s="55"/>
      <c r="OKE574" s="55"/>
      <c r="OKF574" s="56"/>
      <c r="OKG574" s="57"/>
      <c r="OKI574" s="59"/>
      <c r="OKJ574" s="60"/>
      <c r="OKK574" s="61"/>
      <c r="OKL574" s="104"/>
      <c r="OKM574" s="27"/>
      <c r="OKN574" s="26"/>
      <c r="OKO574" s="28"/>
      <c r="OKP574" s="230"/>
      <c r="OKQ574" s="245"/>
      <c r="OKR574" s="230"/>
      <c r="OKS574" s="92"/>
      <c r="OKT574" s="312"/>
      <c r="OKU574" s="112"/>
      <c r="OKV574" s="313"/>
      <c r="OKW574" s="113"/>
      <c r="OKX574" s="113"/>
      <c r="OKY574" s="97"/>
      <c r="OKZ574" s="98"/>
      <c r="OLA574" s="97"/>
      <c r="OLB574" s="99"/>
      <c r="OLC574" s="100"/>
      <c r="OLD574" s="42"/>
      <c r="OLE574" s="43"/>
      <c r="OLF574" s="44"/>
      <c r="OLG574" s="45"/>
      <c r="OLH574" s="46"/>
      <c r="OLI574" s="311"/>
      <c r="OLJ574" s="160"/>
      <c r="OLK574" s="48"/>
      <c r="OLL574" s="48"/>
      <c r="OLM574" s="101"/>
      <c r="OLN574" s="91"/>
      <c r="OLO574" s="91"/>
      <c r="OLP574" s="103"/>
      <c r="OLR574" s="55"/>
      <c r="OLS574" s="55"/>
      <c r="OLT574" s="56"/>
      <c r="OLU574" s="57"/>
      <c r="OLW574" s="59"/>
      <c r="OLX574" s="60"/>
      <c r="OLY574" s="61"/>
      <c r="OLZ574" s="104"/>
      <c r="OMA574" s="27"/>
      <c r="OMB574" s="26"/>
      <c r="OMC574" s="28"/>
      <c r="OMD574" s="230"/>
      <c r="OME574" s="245"/>
      <c r="OMF574" s="230"/>
      <c r="OMG574" s="92"/>
      <c r="OMH574" s="312"/>
      <c r="OMI574" s="112"/>
      <c r="OMJ574" s="313"/>
      <c r="OMK574" s="113"/>
      <c r="OML574" s="113"/>
      <c r="OMM574" s="97"/>
      <c r="OMN574" s="98"/>
      <c r="OMO574" s="97"/>
      <c r="OMP574" s="99"/>
      <c r="OMQ574" s="100"/>
      <c r="OMR574" s="42"/>
      <c r="OMS574" s="43"/>
      <c r="OMT574" s="44"/>
      <c r="OMU574" s="45"/>
      <c r="OMV574" s="46"/>
      <c r="OMW574" s="311"/>
      <c r="OMX574" s="160"/>
      <c r="OMY574" s="48"/>
      <c r="OMZ574" s="48"/>
      <c r="ONA574" s="101"/>
      <c r="ONB574" s="91"/>
      <c r="ONC574" s="91"/>
      <c r="OND574" s="103"/>
      <c r="ONF574" s="55"/>
      <c r="ONG574" s="55"/>
      <c r="ONH574" s="56"/>
      <c r="ONI574" s="57"/>
      <c r="ONK574" s="59"/>
      <c r="ONL574" s="60"/>
      <c r="ONM574" s="61"/>
      <c r="ONN574" s="104"/>
      <c r="ONO574" s="27"/>
      <c r="ONP574" s="26"/>
      <c r="ONQ574" s="28"/>
      <c r="ONR574" s="230"/>
      <c r="ONS574" s="245"/>
      <c r="ONT574" s="230"/>
      <c r="ONU574" s="92"/>
      <c r="ONV574" s="312"/>
      <c r="ONW574" s="112"/>
      <c r="ONX574" s="313"/>
      <c r="ONY574" s="113"/>
      <c r="ONZ574" s="113"/>
      <c r="OOA574" s="97"/>
      <c r="OOB574" s="98"/>
      <c r="OOC574" s="97"/>
      <c r="OOD574" s="99"/>
      <c r="OOE574" s="100"/>
      <c r="OOF574" s="42"/>
      <c r="OOG574" s="43"/>
      <c r="OOH574" s="44"/>
      <c r="OOI574" s="45"/>
      <c r="OOJ574" s="46"/>
      <c r="OOK574" s="311"/>
      <c r="OOL574" s="160"/>
      <c r="OOM574" s="48"/>
      <c r="OON574" s="48"/>
      <c r="OOO574" s="101"/>
      <c r="OOP574" s="91"/>
      <c r="OOQ574" s="91"/>
      <c r="OOR574" s="103"/>
      <c r="OOT574" s="55"/>
      <c r="OOU574" s="55"/>
      <c r="OOV574" s="56"/>
      <c r="OOW574" s="57"/>
      <c r="OOY574" s="59"/>
      <c r="OOZ574" s="60"/>
      <c r="OPA574" s="61"/>
      <c r="OPB574" s="104"/>
      <c r="OPC574" s="27"/>
      <c r="OPD574" s="26"/>
      <c r="OPE574" s="28"/>
      <c r="OPF574" s="230"/>
      <c r="OPG574" s="245"/>
      <c r="OPH574" s="230"/>
      <c r="OPI574" s="92"/>
      <c r="OPJ574" s="312"/>
      <c r="OPK574" s="112"/>
      <c r="OPL574" s="313"/>
      <c r="OPM574" s="113"/>
      <c r="OPN574" s="113"/>
      <c r="OPO574" s="97"/>
      <c r="OPP574" s="98"/>
      <c r="OPQ574" s="97"/>
      <c r="OPR574" s="99"/>
      <c r="OPS574" s="100"/>
      <c r="OPT574" s="42"/>
      <c r="OPU574" s="43"/>
      <c r="OPV574" s="44"/>
      <c r="OPW574" s="45"/>
      <c r="OPX574" s="46"/>
      <c r="OPY574" s="311"/>
      <c r="OPZ574" s="160"/>
      <c r="OQA574" s="48"/>
      <c r="OQB574" s="48"/>
      <c r="OQC574" s="101"/>
      <c r="OQD574" s="91"/>
      <c r="OQE574" s="91"/>
      <c r="OQF574" s="103"/>
      <c r="OQH574" s="55"/>
      <c r="OQI574" s="55"/>
      <c r="OQJ574" s="56"/>
      <c r="OQK574" s="57"/>
      <c r="OQM574" s="59"/>
      <c r="OQN574" s="60"/>
      <c r="OQO574" s="61"/>
      <c r="OQP574" s="104"/>
      <c r="OQQ574" s="27"/>
      <c r="OQR574" s="26"/>
      <c r="OQS574" s="28"/>
      <c r="OQT574" s="230"/>
      <c r="OQU574" s="245"/>
      <c r="OQV574" s="230"/>
      <c r="OQW574" s="92"/>
      <c r="OQX574" s="312"/>
      <c r="OQY574" s="112"/>
      <c r="OQZ574" s="313"/>
      <c r="ORA574" s="113"/>
      <c r="ORB574" s="113"/>
      <c r="ORC574" s="97"/>
      <c r="ORD574" s="98"/>
      <c r="ORE574" s="97"/>
      <c r="ORF574" s="99"/>
      <c r="ORG574" s="100"/>
      <c r="ORH574" s="42"/>
      <c r="ORI574" s="43"/>
      <c r="ORJ574" s="44"/>
      <c r="ORK574" s="45"/>
      <c r="ORL574" s="46"/>
      <c r="ORM574" s="311"/>
      <c r="ORN574" s="160"/>
      <c r="ORO574" s="48"/>
      <c r="ORP574" s="48"/>
      <c r="ORQ574" s="101"/>
      <c r="ORR574" s="91"/>
      <c r="ORS574" s="91"/>
      <c r="ORT574" s="103"/>
      <c r="ORV574" s="55"/>
      <c r="ORW574" s="55"/>
      <c r="ORX574" s="56"/>
      <c r="ORY574" s="57"/>
      <c r="OSA574" s="59"/>
      <c r="OSB574" s="60"/>
      <c r="OSC574" s="61"/>
      <c r="OSD574" s="104"/>
      <c r="OSE574" s="27"/>
      <c r="OSF574" s="26"/>
      <c r="OSG574" s="28"/>
      <c r="OSH574" s="230"/>
      <c r="OSI574" s="245"/>
      <c r="OSJ574" s="230"/>
      <c r="OSK574" s="92"/>
      <c r="OSL574" s="312"/>
      <c r="OSM574" s="112"/>
      <c r="OSN574" s="313"/>
      <c r="OSO574" s="113"/>
      <c r="OSP574" s="113"/>
      <c r="OSQ574" s="97"/>
      <c r="OSR574" s="98"/>
      <c r="OSS574" s="97"/>
      <c r="OST574" s="99"/>
      <c r="OSU574" s="100"/>
      <c r="OSV574" s="42"/>
      <c r="OSW574" s="43"/>
      <c r="OSX574" s="44"/>
      <c r="OSY574" s="45"/>
      <c r="OSZ574" s="46"/>
      <c r="OTA574" s="311"/>
      <c r="OTB574" s="160"/>
      <c r="OTC574" s="48"/>
      <c r="OTD574" s="48"/>
      <c r="OTE574" s="101"/>
      <c r="OTF574" s="91"/>
      <c r="OTG574" s="91"/>
      <c r="OTH574" s="103"/>
      <c r="OTJ574" s="55"/>
      <c r="OTK574" s="55"/>
      <c r="OTL574" s="56"/>
      <c r="OTM574" s="57"/>
      <c r="OTO574" s="59"/>
      <c r="OTP574" s="60"/>
      <c r="OTQ574" s="61"/>
      <c r="OTR574" s="104"/>
      <c r="OTS574" s="27"/>
      <c r="OTT574" s="26"/>
      <c r="OTU574" s="28"/>
      <c r="OTV574" s="230"/>
      <c r="OTW574" s="245"/>
      <c r="OTX574" s="230"/>
      <c r="OTY574" s="92"/>
      <c r="OTZ574" s="312"/>
      <c r="OUA574" s="112"/>
      <c r="OUB574" s="313"/>
      <c r="OUC574" s="113"/>
      <c r="OUD574" s="113"/>
      <c r="OUE574" s="97"/>
      <c r="OUF574" s="98"/>
      <c r="OUG574" s="97"/>
      <c r="OUH574" s="99"/>
      <c r="OUI574" s="100"/>
      <c r="OUJ574" s="42"/>
      <c r="OUK574" s="43"/>
      <c r="OUL574" s="44"/>
      <c r="OUM574" s="45"/>
      <c r="OUN574" s="46"/>
      <c r="OUO574" s="311"/>
      <c r="OUP574" s="160"/>
      <c r="OUQ574" s="48"/>
      <c r="OUR574" s="48"/>
      <c r="OUS574" s="101"/>
      <c r="OUT574" s="91"/>
      <c r="OUU574" s="91"/>
      <c r="OUV574" s="103"/>
      <c r="OUX574" s="55"/>
      <c r="OUY574" s="55"/>
      <c r="OUZ574" s="56"/>
      <c r="OVA574" s="57"/>
      <c r="OVC574" s="59"/>
      <c r="OVD574" s="60"/>
      <c r="OVE574" s="61"/>
      <c r="OVF574" s="104"/>
      <c r="OVG574" s="27"/>
      <c r="OVH574" s="26"/>
      <c r="OVI574" s="28"/>
      <c r="OVJ574" s="230"/>
      <c r="OVK574" s="245"/>
      <c r="OVL574" s="230"/>
      <c r="OVM574" s="92"/>
      <c r="OVN574" s="312"/>
      <c r="OVO574" s="112"/>
      <c r="OVP574" s="313"/>
      <c r="OVQ574" s="113"/>
      <c r="OVR574" s="113"/>
      <c r="OVS574" s="97"/>
      <c r="OVT574" s="98"/>
      <c r="OVU574" s="97"/>
      <c r="OVV574" s="99"/>
      <c r="OVW574" s="100"/>
      <c r="OVX574" s="42"/>
      <c r="OVY574" s="43"/>
      <c r="OVZ574" s="44"/>
      <c r="OWA574" s="45"/>
      <c r="OWB574" s="46"/>
      <c r="OWC574" s="311"/>
      <c r="OWD574" s="160"/>
      <c r="OWE574" s="48"/>
      <c r="OWF574" s="48"/>
      <c r="OWG574" s="101"/>
      <c r="OWH574" s="91"/>
      <c r="OWI574" s="91"/>
      <c r="OWJ574" s="103"/>
      <c r="OWL574" s="55"/>
      <c r="OWM574" s="55"/>
      <c r="OWN574" s="56"/>
      <c r="OWO574" s="57"/>
      <c r="OWQ574" s="59"/>
      <c r="OWR574" s="60"/>
      <c r="OWS574" s="61"/>
      <c r="OWT574" s="104"/>
      <c r="OWU574" s="27"/>
      <c r="OWV574" s="26"/>
      <c r="OWW574" s="28"/>
      <c r="OWX574" s="230"/>
      <c r="OWY574" s="245"/>
      <c r="OWZ574" s="230"/>
      <c r="OXA574" s="92"/>
      <c r="OXB574" s="312"/>
      <c r="OXC574" s="112"/>
      <c r="OXD574" s="313"/>
      <c r="OXE574" s="113"/>
      <c r="OXF574" s="113"/>
      <c r="OXG574" s="97"/>
      <c r="OXH574" s="98"/>
      <c r="OXI574" s="97"/>
      <c r="OXJ574" s="99"/>
      <c r="OXK574" s="100"/>
      <c r="OXL574" s="42"/>
      <c r="OXM574" s="43"/>
      <c r="OXN574" s="44"/>
      <c r="OXO574" s="45"/>
      <c r="OXP574" s="46"/>
      <c r="OXQ574" s="311"/>
      <c r="OXR574" s="160"/>
      <c r="OXS574" s="48"/>
      <c r="OXT574" s="48"/>
      <c r="OXU574" s="101"/>
      <c r="OXV574" s="91"/>
      <c r="OXW574" s="91"/>
      <c r="OXX574" s="103"/>
      <c r="OXZ574" s="55"/>
      <c r="OYA574" s="55"/>
      <c r="OYB574" s="56"/>
      <c r="OYC574" s="57"/>
      <c r="OYE574" s="59"/>
      <c r="OYF574" s="60"/>
      <c r="OYG574" s="61"/>
      <c r="OYH574" s="104"/>
      <c r="OYI574" s="27"/>
      <c r="OYJ574" s="26"/>
      <c r="OYK574" s="28"/>
      <c r="OYL574" s="230"/>
      <c r="OYM574" s="245"/>
      <c r="OYN574" s="230"/>
      <c r="OYO574" s="92"/>
      <c r="OYP574" s="312"/>
      <c r="OYQ574" s="112"/>
      <c r="OYR574" s="313"/>
      <c r="OYS574" s="113"/>
      <c r="OYT574" s="113"/>
      <c r="OYU574" s="97"/>
      <c r="OYV574" s="98"/>
      <c r="OYW574" s="97"/>
      <c r="OYX574" s="99"/>
      <c r="OYY574" s="100"/>
      <c r="OYZ574" s="42"/>
      <c r="OZA574" s="43"/>
      <c r="OZB574" s="44"/>
      <c r="OZC574" s="45"/>
      <c r="OZD574" s="46"/>
      <c r="OZE574" s="311"/>
      <c r="OZF574" s="160"/>
      <c r="OZG574" s="48"/>
      <c r="OZH574" s="48"/>
      <c r="OZI574" s="101"/>
      <c r="OZJ574" s="91"/>
      <c r="OZK574" s="91"/>
      <c r="OZL574" s="103"/>
      <c r="OZN574" s="55"/>
      <c r="OZO574" s="55"/>
      <c r="OZP574" s="56"/>
      <c r="OZQ574" s="57"/>
      <c r="OZS574" s="59"/>
      <c r="OZT574" s="60"/>
      <c r="OZU574" s="61"/>
      <c r="OZV574" s="104"/>
      <c r="OZW574" s="27"/>
      <c r="OZX574" s="26"/>
      <c r="OZY574" s="28"/>
      <c r="OZZ574" s="230"/>
      <c r="PAA574" s="245"/>
      <c r="PAB574" s="230"/>
      <c r="PAC574" s="92"/>
      <c r="PAD574" s="312"/>
      <c r="PAE574" s="112"/>
      <c r="PAF574" s="313"/>
      <c r="PAG574" s="113"/>
      <c r="PAH574" s="113"/>
      <c r="PAI574" s="97"/>
      <c r="PAJ574" s="98"/>
      <c r="PAK574" s="97"/>
      <c r="PAL574" s="99"/>
      <c r="PAM574" s="100"/>
      <c r="PAN574" s="42"/>
      <c r="PAO574" s="43"/>
      <c r="PAP574" s="44"/>
      <c r="PAQ574" s="45"/>
      <c r="PAR574" s="46"/>
      <c r="PAS574" s="311"/>
      <c r="PAT574" s="160"/>
      <c r="PAU574" s="48"/>
      <c r="PAV574" s="48"/>
      <c r="PAW574" s="101"/>
      <c r="PAX574" s="91"/>
      <c r="PAY574" s="91"/>
      <c r="PAZ574" s="103"/>
      <c r="PBB574" s="55"/>
      <c r="PBC574" s="55"/>
      <c r="PBD574" s="56"/>
      <c r="PBE574" s="57"/>
      <c r="PBG574" s="59"/>
      <c r="PBH574" s="60"/>
      <c r="PBI574" s="61"/>
      <c r="PBJ574" s="104"/>
      <c r="PBK574" s="27"/>
      <c r="PBL574" s="26"/>
      <c r="PBM574" s="28"/>
      <c r="PBN574" s="230"/>
      <c r="PBO574" s="245"/>
      <c r="PBP574" s="230"/>
      <c r="PBQ574" s="92"/>
      <c r="PBR574" s="312"/>
      <c r="PBS574" s="112"/>
      <c r="PBT574" s="313"/>
      <c r="PBU574" s="113"/>
      <c r="PBV574" s="113"/>
      <c r="PBW574" s="97"/>
      <c r="PBX574" s="98"/>
      <c r="PBY574" s="97"/>
      <c r="PBZ574" s="99"/>
      <c r="PCA574" s="100"/>
      <c r="PCB574" s="42"/>
      <c r="PCC574" s="43"/>
      <c r="PCD574" s="44"/>
      <c r="PCE574" s="45"/>
      <c r="PCF574" s="46"/>
      <c r="PCG574" s="311"/>
      <c r="PCH574" s="160"/>
      <c r="PCI574" s="48"/>
      <c r="PCJ574" s="48"/>
      <c r="PCK574" s="101"/>
      <c r="PCL574" s="91"/>
      <c r="PCM574" s="91"/>
      <c r="PCN574" s="103"/>
      <c r="PCP574" s="55"/>
      <c r="PCQ574" s="55"/>
      <c r="PCR574" s="56"/>
      <c r="PCS574" s="57"/>
      <c r="PCU574" s="59"/>
      <c r="PCV574" s="60"/>
      <c r="PCW574" s="61"/>
      <c r="PCX574" s="104"/>
      <c r="PCY574" s="27"/>
      <c r="PCZ574" s="26"/>
      <c r="PDA574" s="28"/>
      <c r="PDB574" s="230"/>
      <c r="PDC574" s="245"/>
      <c r="PDD574" s="230"/>
      <c r="PDE574" s="92"/>
      <c r="PDF574" s="312"/>
      <c r="PDG574" s="112"/>
      <c r="PDH574" s="313"/>
      <c r="PDI574" s="113"/>
      <c r="PDJ574" s="113"/>
      <c r="PDK574" s="97"/>
      <c r="PDL574" s="98"/>
      <c r="PDM574" s="97"/>
      <c r="PDN574" s="99"/>
      <c r="PDO574" s="100"/>
      <c r="PDP574" s="42"/>
      <c r="PDQ574" s="43"/>
      <c r="PDR574" s="44"/>
      <c r="PDS574" s="45"/>
      <c r="PDT574" s="46"/>
      <c r="PDU574" s="311"/>
      <c r="PDV574" s="160"/>
      <c r="PDW574" s="48"/>
      <c r="PDX574" s="48"/>
      <c r="PDY574" s="101"/>
      <c r="PDZ574" s="91"/>
      <c r="PEA574" s="91"/>
      <c r="PEB574" s="103"/>
      <c r="PED574" s="55"/>
      <c r="PEE574" s="55"/>
      <c r="PEF574" s="56"/>
      <c r="PEG574" s="57"/>
      <c r="PEI574" s="59"/>
      <c r="PEJ574" s="60"/>
      <c r="PEK574" s="61"/>
      <c r="PEL574" s="104"/>
      <c r="PEM574" s="27"/>
      <c r="PEN574" s="26"/>
      <c r="PEO574" s="28"/>
      <c r="PEP574" s="230"/>
      <c r="PEQ574" s="245"/>
      <c r="PER574" s="230"/>
      <c r="PES574" s="92"/>
      <c r="PET574" s="312"/>
      <c r="PEU574" s="112"/>
      <c r="PEV574" s="313"/>
      <c r="PEW574" s="113"/>
      <c r="PEX574" s="113"/>
      <c r="PEY574" s="97"/>
      <c r="PEZ574" s="98"/>
      <c r="PFA574" s="97"/>
      <c r="PFB574" s="99"/>
      <c r="PFC574" s="100"/>
      <c r="PFD574" s="42"/>
      <c r="PFE574" s="43"/>
      <c r="PFF574" s="44"/>
      <c r="PFG574" s="45"/>
      <c r="PFH574" s="46"/>
      <c r="PFI574" s="311"/>
      <c r="PFJ574" s="160"/>
      <c r="PFK574" s="48"/>
      <c r="PFL574" s="48"/>
      <c r="PFM574" s="101"/>
      <c r="PFN574" s="91"/>
      <c r="PFO574" s="91"/>
      <c r="PFP574" s="103"/>
      <c r="PFR574" s="55"/>
      <c r="PFS574" s="55"/>
      <c r="PFT574" s="56"/>
      <c r="PFU574" s="57"/>
      <c r="PFW574" s="59"/>
      <c r="PFX574" s="60"/>
      <c r="PFY574" s="61"/>
      <c r="PFZ574" s="104"/>
      <c r="PGA574" s="27"/>
      <c r="PGB574" s="26"/>
      <c r="PGC574" s="28"/>
      <c r="PGD574" s="230"/>
      <c r="PGE574" s="245"/>
      <c r="PGF574" s="230"/>
      <c r="PGG574" s="92"/>
      <c r="PGH574" s="312"/>
      <c r="PGI574" s="112"/>
      <c r="PGJ574" s="313"/>
      <c r="PGK574" s="113"/>
      <c r="PGL574" s="113"/>
      <c r="PGM574" s="97"/>
      <c r="PGN574" s="98"/>
      <c r="PGO574" s="97"/>
      <c r="PGP574" s="99"/>
      <c r="PGQ574" s="100"/>
      <c r="PGR574" s="42"/>
      <c r="PGS574" s="43"/>
      <c r="PGT574" s="44"/>
      <c r="PGU574" s="45"/>
      <c r="PGV574" s="46"/>
      <c r="PGW574" s="311"/>
      <c r="PGX574" s="160"/>
      <c r="PGY574" s="48"/>
      <c r="PGZ574" s="48"/>
      <c r="PHA574" s="101"/>
      <c r="PHB574" s="91"/>
      <c r="PHC574" s="91"/>
      <c r="PHD574" s="103"/>
      <c r="PHF574" s="55"/>
      <c r="PHG574" s="55"/>
      <c r="PHH574" s="56"/>
      <c r="PHI574" s="57"/>
      <c r="PHK574" s="59"/>
      <c r="PHL574" s="60"/>
      <c r="PHM574" s="61"/>
      <c r="PHN574" s="104"/>
      <c r="PHO574" s="27"/>
      <c r="PHP574" s="26"/>
      <c r="PHQ574" s="28"/>
      <c r="PHR574" s="230"/>
      <c r="PHS574" s="245"/>
      <c r="PHT574" s="230"/>
      <c r="PHU574" s="92"/>
      <c r="PHV574" s="312"/>
      <c r="PHW574" s="112"/>
      <c r="PHX574" s="313"/>
      <c r="PHY574" s="113"/>
      <c r="PHZ574" s="113"/>
      <c r="PIA574" s="97"/>
      <c r="PIB574" s="98"/>
      <c r="PIC574" s="97"/>
      <c r="PID574" s="99"/>
      <c r="PIE574" s="100"/>
      <c r="PIF574" s="42"/>
      <c r="PIG574" s="43"/>
      <c r="PIH574" s="44"/>
      <c r="PII574" s="45"/>
      <c r="PIJ574" s="46"/>
      <c r="PIK574" s="311"/>
      <c r="PIL574" s="160"/>
      <c r="PIM574" s="48"/>
      <c r="PIN574" s="48"/>
      <c r="PIO574" s="101"/>
      <c r="PIP574" s="91"/>
      <c r="PIQ574" s="91"/>
      <c r="PIR574" s="103"/>
      <c r="PIT574" s="55"/>
      <c r="PIU574" s="55"/>
      <c r="PIV574" s="56"/>
      <c r="PIW574" s="57"/>
      <c r="PIY574" s="59"/>
      <c r="PIZ574" s="60"/>
      <c r="PJA574" s="61"/>
      <c r="PJB574" s="104"/>
      <c r="PJC574" s="27"/>
      <c r="PJD574" s="26"/>
      <c r="PJE574" s="28"/>
      <c r="PJF574" s="230"/>
      <c r="PJG574" s="245"/>
      <c r="PJH574" s="230"/>
      <c r="PJI574" s="92"/>
      <c r="PJJ574" s="312"/>
      <c r="PJK574" s="112"/>
      <c r="PJL574" s="313"/>
      <c r="PJM574" s="113"/>
      <c r="PJN574" s="113"/>
      <c r="PJO574" s="97"/>
      <c r="PJP574" s="98"/>
      <c r="PJQ574" s="97"/>
      <c r="PJR574" s="99"/>
      <c r="PJS574" s="100"/>
      <c r="PJT574" s="42"/>
      <c r="PJU574" s="43"/>
      <c r="PJV574" s="44"/>
      <c r="PJW574" s="45"/>
      <c r="PJX574" s="46"/>
      <c r="PJY574" s="311"/>
      <c r="PJZ574" s="160"/>
      <c r="PKA574" s="48"/>
      <c r="PKB574" s="48"/>
      <c r="PKC574" s="101"/>
      <c r="PKD574" s="91"/>
      <c r="PKE574" s="91"/>
      <c r="PKF574" s="103"/>
      <c r="PKH574" s="55"/>
      <c r="PKI574" s="55"/>
      <c r="PKJ574" s="56"/>
      <c r="PKK574" s="57"/>
      <c r="PKM574" s="59"/>
      <c r="PKN574" s="60"/>
      <c r="PKO574" s="61"/>
      <c r="PKP574" s="104"/>
      <c r="PKQ574" s="27"/>
      <c r="PKR574" s="26"/>
      <c r="PKS574" s="28"/>
      <c r="PKT574" s="230"/>
      <c r="PKU574" s="245"/>
      <c r="PKV574" s="230"/>
      <c r="PKW574" s="92"/>
      <c r="PKX574" s="312"/>
      <c r="PKY574" s="112"/>
      <c r="PKZ574" s="313"/>
      <c r="PLA574" s="113"/>
      <c r="PLB574" s="113"/>
      <c r="PLC574" s="97"/>
      <c r="PLD574" s="98"/>
      <c r="PLE574" s="97"/>
      <c r="PLF574" s="99"/>
      <c r="PLG574" s="100"/>
      <c r="PLH574" s="42"/>
      <c r="PLI574" s="43"/>
      <c r="PLJ574" s="44"/>
      <c r="PLK574" s="45"/>
      <c r="PLL574" s="46"/>
      <c r="PLM574" s="311"/>
      <c r="PLN574" s="160"/>
      <c r="PLO574" s="48"/>
      <c r="PLP574" s="48"/>
      <c r="PLQ574" s="101"/>
      <c r="PLR574" s="91"/>
      <c r="PLS574" s="91"/>
      <c r="PLT574" s="103"/>
      <c r="PLV574" s="55"/>
      <c r="PLW574" s="55"/>
      <c r="PLX574" s="56"/>
      <c r="PLY574" s="57"/>
      <c r="PMA574" s="59"/>
      <c r="PMB574" s="60"/>
      <c r="PMC574" s="61"/>
      <c r="PMD574" s="104"/>
      <c r="PME574" s="27"/>
      <c r="PMF574" s="26"/>
      <c r="PMG574" s="28"/>
      <c r="PMH574" s="230"/>
      <c r="PMI574" s="245"/>
      <c r="PMJ574" s="230"/>
      <c r="PMK574" s="92"/>
      <c r="PML574" s="312"/>
      <c r="PMM574" s="112"/>
      <c r="PMN574" s="313"/>
      <c r="PMO574" s="113"/>
      <c r="PMP574" s="113"/>
      <c r="PMQ574" s="97"/>
      <c r="PMR574" s="98"/>
      <c r="PMS574" s="97"/>
      <c r="PMT574" s="99"/>
      <c r="PMU574" s="100"/>
      <c r="PMV574" s="42"/>
      <c r="PMW574" s="43"/>
      <c r="PMX574" s="44"/>
      <c r="PMY574" s="45"/>
      <c r="PMZ574" s="46"/>
      <c r="PNA574" s="311"/>
      <c r="PNB574" s="160"/>
      <c r="PNC574" s="48"/>
      <c r="PND574" s="48"/>
      <c r="PNE574" s="101"/>
      <c r="PNF574" s="91"/>
      <c r="PNG574" s="91"/>
      <c r="PNH574" s="103"/>
      <c r="PNJ574" s="55"/>
      <c r="PNK574" s="55"/>
      <c r="PNL574" s="56"/>
      <c r="PNM574" s="57"/>
      <c r="PNO574" s="59"/>
      <c r="PNP574" s="60"/>
      <c r="PNQ574" s="61"/>
      <c r="PNR574" s="104"/>
      <c r="PNS574" s="27"/>
      <c r="PNT574" s="26"/>
      <c r="PNU574" s="28"/>
      <c r="PNV574" s="230"/>
      <c r="PNW574" s="245"/>
      <c r="PNX574" s="230"/>
      <c r="PNY574" s="92"/>
      <c r="PNZ574" s="312"/>
      <c r="POA574" s="112"/>
      <c r="POB574" s="313"/>
      <c r="POC574" s="113"/>
      <c r="POD574" s="113"/>
      <c r="POE574" s="97"/>
      <c r="POF574" s="98"/>
      <c r="POG574" s="97"/>
      <c r="POH574" s="99"/>
      <c r="POI574" s="100"/>
      <c r="POJ574" s="42"/>
      <c r="POK574" s="43"/>
      <c r="POL574" s="44"/>
      <c r="POM574" s="45"/>
      <c r="PON574" s="46"/>
      <c r="POO574" s="311"/>
      <c r="POP574" s="160"/>
      <c r="POQ574" s="48"/>
      <c r="POR574" s="48"/>
      <c r="POS574" s="101"/>
      <c r="POT574" s="91"/>
      <c r="POU574" s="91"/>
      <c r="POV574" s="103"/>
      <c r="POX574" s="55"/>
      <c r="POY574" s="55"/>
      <c r="POZ574" s="56"/>
      <c r="PPA574" s="57"/>
      <c r="PPC574" s="59"/>
      <c r="PPD574" s="60"/>
      <c r="PPE574" s="61"/>
      <c r="PPF574" s="104"/>
      <c r="PPG574" s="27"/>
      <c r="PPH574" s="26"/>
      <c r="PPI574" s="28"/>
      <c r="PPJ574" s="230"/>
      <c r="PPK574" s="245"/>
      <c r="PPL574" s="230"/>
      <c r="PPM574" s="92"/>
      <c r="PPN574" s="312"/>
      <c r="PPO574" s="112"/>
      <c r="PPP574" s="313"/>
      <c r="PPQ574" s="113"/>
      <c r="PPR574" s="113"/>
      <c r="PPS574" s="97"/>
      <c r="PPT574" s="98"/>
      <c r="PPU574" s="97"/>
      <c r="PPV574" s="99"/>
      <c r="PPW574" s="100"/>
      <c r="PPX574" s="42"/>
      <c r="PPY574" s="43"/>
      <c r="PPZ574" s="44"/>
      <c r="PQA574" s="45"/>
      <c r="PQB574" s="46"/>
      <c r="PQC574" s="311"/>
      <c r="PQD574" s="160"/>
      <c r="PQE574" s="48"/>
      <c r="PQF574" s="48"/>
      <c r="PQG574" s="101"/>
      <c r="PQH574" s="91"/>
      <c r="PQI574" s="91"/>
      <c r="PQJ574" s="103"/>
      <c r="PQL574" s="55"/>
      <c r="PQM574" s="55"/>
      <c r="PQN574" s="56"/>
      <c r="PQO574" s="57"/>
      <c r="PQQ574" s="59"/>
      <c r="PQR574" s="60"/>
      <c r="PQS574" s="61"/>
      <c r="PQT574" s="104"/>
      <c r="PQU574" s="27"/>
      <c r="PQV574" s="26"/>
      <c r="PQW574" s="28"/>
      <c r="PQX574" s="230"/>
      <c r="PQY574" s="245"/>
      <c r="PQZ574" s="230"/>
      <c r="PRA574" s="92"/>
      <c r="PRB574" s="312"/>
      <c r="PRC574" s="112"/>
      <c r="PRD574" s="313"/>
      <c r="PRE574" s="113"/>
      <c r="PRF574" s="113"/>
      <c r="PRG574" s="97"/>
      <c r="PRH574" s="98"/>
      <c r="PRI574" s="97"/>
      <c r="PRJ574" s="99"/>
      <c r="PRK574" s="100"/>
      <c r="PRL574" s="42"/>
      <c r="PRM574" s="43"/>
      <c r="PRN574" s="44"/>
      <c r="PRO574" s="45"/>
      <c r="PRP574" s="46"/>
      <c r="PRQ574" s="311"/>
      <c r="PRR574" s="160"/>
      <c r="PRS574" s="48"/>
      <c r="PRT574" s="48"/>
      <c r="PRU574" s="101"/>
      <c r="PRV574" s="91"/>
      <c r="PRW574" s="91"/>
      <c r="PRX574" s="103"/>
      <c r="PRZ574" s="55"/>
      <c r="PSA574" s="55"/>
      <c r="PSB574" s="56"/>
      <c r="PSC574" s="57"/>
      <c r="PSE574" s="59"/>
      <c r="PSF574" s="60"/>
      <c r="PSG574" s="61"/>
      <c r="PSH574" s="104"/>
      <c r="PSI574" s="27"/>
      <c r="PSJ574" s="26"/>
      <c r="PSK574" s="28"/>
      <c r="PSL574" s="230"/>
      <c r="PSM574" s="245"/>
      <c r="PSN574" s="230"/>
      <c r="PSO574" s="92"/>
      <c r="PSP574" s="312"/>
      <c r="PSQ574" s="112"/>
      <c r="PSR574" s="313"/>
      <c r="PSS574" s="113"/>
      <c r="PST574" s="113"/>
      <c r="PSU574" s="97"/>
      <c r="PSV574" s="98"/>
      <c r="PSW574" s="97"/>
      <c r="PSX574" s="99"/>
      <c r="PSY574" s="100"/>
      <c r="PSZ574" s="42"/>
      <c r="PTA574" s="43"/>
      <c r="PTB574" s="44"/>
      <c r="PTC574" s="45"/>
      <c r="PTD574" s="46"/>
      <c r="PTE574" s="311"/>
      <c r="PTF574" s="160"/>
      <c r="PTG574" s="48"/>
      <c r="PTH574" s="48"/>
      <c r="PTI574" s="101"/>
      <c r="PTJ574" s="91"/>
      <c r="PTK574" s="91"/>
      <c r="PTL574" s="103"/>
      <c r="PTN574" s="55"/>
      <c r="PTO574" s="55"/>
      <c r="PTP574" s="56"/>
      <c r="PTQ574" s="57"/>
      <c r="PTS574" s="59"/>
      <c r="PTT574" s="60"/>
      <c r="PTU574" s="61"/>
      <c r="PTV574" s="104"/>
      <c r="PTW574" s="27"/>
      <c r="PTX574" s="26"/>
      <c r="PTY574" s="28"/>
      <c r="PTZ574" s="230"/>
      <c r="PUA574" s="245"/>
      <c r="PUB574" s="230"/>
      <c r="PUC574" s="92"/>
      <c r="PUD574" s="312"/>
      <c r="PUE574" s="112"/>
      <c r="PUF574" s="313"/>
      <c r="PUG574" s="113"/>
      <c r="PUH574" s="113"/>
      <c r="PUI574" s="97"/>
      <c r="PUJ574" s="98"/>
      <c r="PUK574" s="97"/>
      <c r="PUL574" s="99"/>
      <c r="PUM574" s="100"/>
      <c r="PUN574" s="42"/>
      <c r="PUO574" s="43"/>
      <c r="PUP574" s="44"/>
      <c r="PUQ574" s="45"/>
      <c r="PUR574" s="46"/>
      <c r="PUS574" s="311"/>
      <c r="PUT574" s="160"/>
      <c r="PUU574" s="48"/>
      <c r="PUV574" s="48"/>
      <c r="PUW574" s="101"/>
      <c r="PUX574" s="91"/>
      <c r="PUY574" s="91"/>
      <c r="PUZ574" s="103"/>
      <c r="PVB574" s="55"/>
      <c r="PVC574" s="55"/>
      <c r="PVD574" s="56"/>
      <c r="PVE574" s="57"/>
      <c r="PVG574" s="59"/>
      <c r="PVH574" s="60"/>
      <c r="PVI574" s="61"/>
      <c r="PVJ574" s="104"/>
      <c r="PVK574" s="27"/>
      <c r="PVL574" s="26"/>
      <c r="PVM574" s="28"/>
      <c r="PVN574" s="230"/>
      <c r="PVO574" s="245"/>
      <c r="PVP574" s="230"/>
      <c r="PVQ574" s="92"/>
      <c r="PVR574" s="312"/>
      <c r="PVS574" s="112"/>
      <c r="PVT574" s="313"/>
      <c r="PVU574" s="113"/>
      <c r="PVV574" s="113"/>
      <c r="PVW574" s="97"/>
      <c r="PVX574" s="98"/>
      <c r="PVY574" s="97"/>
      <c r="PVZ574" s="99"/>
      <c r="PWA574" s="100"/>
      <c r="PWB574" s="42"/>
      <c r="PWC574" s="43"/>
      <c r="PWD574" s="44"/>
      <c r="PWE574" s="45"/>
      <c r="PWF574" s="46"/>
      <c r="PWG574" s="311"/>
      <c r="PWH574" s="160"/>
      <c r="PWI574" s="48"/>
      <c r="PWJ574" s="48"/>
      <c r="PWK574" s="101"/>
      <c r="PWL574" s="91"/>
      <c r="PWM574" s="91"/>
      <c r="PWN574" s="103"/>
      <c r="PWP574" s="55"/>
      <c r="PWQ574" s="55"/>
      <c r="PWR574" s="56"/>
      <c r="PWS574" s="57"/>
      <c r="PWU574" s="59"/>
      <c r="PWV574" s="60"/>
      <c r="PWW574" s="61"/>
      <c r="PWX574" s="104"/>
      <c r="PWY574" s="27"/>
      <c r="PWZ574" s="26"/>
      <c r="PXA574" s="28"/>
      <c r="PXB574" s="230"/>
      <c r="PXC574" s="245"/>
      <c r="PXD574" s="230"/>
      <c r="PXE574" s="92"/>
      <c r="PXF574" s="312"/>
      <c r="PXG574" s="112"/>
      <c r="PXH574" s="313"/>
      <c r="PXI574" s="113"/>
      <c r="PXJ574" s="113"/>
      <c r="PXK574" s="97"/>
      <c r="PXL574" s="98"/>
      <c r="PXM574" s="97"/>
      <c r="PXN574" s="99"/>
      <c r="PXO574" s="100"/>
      <c r="PXP574" s="42"/>
      <c r="PXQ574" s="43"/>
      <c r="PXR574" s="44"/>
      <c r="PXS574" s="45"/>
      <c r="PXT574" s="46"/>
      <c r="PXU574" s="311"/>
      <c r="PXV574" s="160"/>
      <c r="PXW574" s="48"/>
      <c r="PXX574" s="48"/>
      <c r="PXY574" s="101"/>
      <c r="PXZ574" s="91"/>
      <c r="PYA574" s="91"/>
      <c r="PYB574" s="103"/>
      <c r="PYD574" s="55"/>
      <c r="PYE574" s="55"/>
      <c r="PYF574" s="56"/>
      <c r="PYG574" s="57"/>
      <c r="PYI574" s="59"/>
      <c r="PYJ574" s="60"/>
      <c r="PYK574" s="61"/>
      <c r="PYL574" s="104"/>
      <c r="PYM574" s="27"/>
      <c r="PYN574" s="26"/>
      <c r="PYO574" s="28"/>
      <c r="PYP574" s="230"/>
      <c r="PYQ574" s="245"/>
      <c r="PYR574" s="230"/>
      <c r="PYS574" s="92"/>
      <c r="PYT574" s="312"/>
      <c r="PYU574" s="112"/>
      <c r="PYV574" s="313"/>
      <c r="PYW574" s="113"/>
      <c r="PYX574" s="113"/>
      <c r="PYY574" s="97"/>
      <c r="PYZ574" s="98"/>
      <c r="PZA574" s="97"/>
      <c r="PZB574" s="99"/>
      <c r="PZC574" s="100"/>
      <c r="PZD574" s="42"/>
      <c r="PZE574" s="43"/>
      <c r="PZF574" s="44"/>
      <c r="PZG574" s="45"/>
      <c r="PZH574" s="46"/>
      <c r="PZI574" s="311"/>
      <c r="PZJ574" s="160"/>
      <c r="PZK574" s="48"/>
      <c r="PZL574" s="48"/>
      <c r="PZM574" s="101"/>
      <c r="PZN574" s="91"/>
      <c r="PZO574" s="91"/>
      <c r="PZP574" s="103"/>
      <c r="PZR574" s="55"/>
      <c r="PZS574" s="55"/>
      <c r="PZT574" s="56"/>
      <c r="PZU574" s="57"/>
      <c r="PZW574" s="59"/>
      <c r="PZX574" s="60"/>
      <c r="PZY574" s="61"/>
      <c r="PZZ574" s="104"/>
      <c r="QAA574" s="27"/>
      <c r="QAB574" s="26"/>
      <c r="QAC574" s="28"/>
      <c r="QAD574" s="230"/>
      <c r="QAE574" s="245"/>
      <c r="QAF574" s="230"/>
      <c r="QAG574" s="92"/>
      <c r="QAH574" s="312"/>
      <c r="QAI574" s="112"/>
      <c r="QAJ574" s="313"/>
      <c r="QAK574" s="113"/>
      <c r="QAL574" s="113"/>
      <c r="QAM574" s="97"/>
      <c r="QAN574" s="98"/>
      <c r="QAO574" s="97"/>
      <c r="QAP574" s="99"/>
      <c r="QAQ574" s="100"/>
      <c r="QAR574" s="42"/>
      <c r="QAS574" s="43"/>
      <c r="QAT574" s="44"/>
      <c r="QAU574" s="45"/>
      <c r="QAV574" s="46"/>
      <c r="QAW574" s="311"/>
      <c r="QAX574" s="160"/>
      <c r="QAY574" s="48"/>
      <c r="QAZ574" s="48"/>
      <c r="QBA574" s="101"/>
      <c r="QBB574" s="91"/>
      <c r="QBC574" s="91"/>
      <c r="QBD574" s="103"/>
      <c r="QBF574" s="55"/>
      <c r="QBG574" s="55"/>
      <c r="QBH574" s="56"/>
      <c r="QBI574" s="57"/>
      <c r="QBK574" s="59"/>
      <c r="QBL574" s="60"/>
      <c r="QBM574" s="61"/>
      <c r="QBN574" s="104"/>
      <c r="QBO574" s="27"/>
      <c r="QBP574" s="26"/>
      <c r="QBQ574" s="28"/>
      <c r="QBR574" s="230"/>
      <c r="QBS574" s="245"/>
      <c r="QBT574" s="230"/>
      <c r="QBU574" s="92"/>
      <c r="QBV574" s="312"/>
      <c r="QBW574" s="112"/>
      <c r="QBX574" s="313"/>
      <c r="QBY574" s="113"/>
      <c r="QBZ574" s="113"/>
      <c r="QCA574" s="97"/>
      <c r="QCB574" s="98"/>
      <c r="QCC574" s="97"/>
      <c r="QCD574" s="99"/>
      <c r="QCE574" s="100"/>
      <c r="QCF574" s="42"/>
      <c r="QCG574" s="43"/>
      <c r="QCH574" s="44"/>
      <c r="QCI574" s="45"/>
      <c r="QCJ574" s="46"/>
      <c r="QCK574" s="311"/>
      <c r="QCL574" s="160"/>
      <c r="QCM574" s="48"/>
      <c r="QCN574" s="48"/>
      <c r="QCO574" s="101"/>
      <c r="QCP574" s="91"/>
      <c r="QCQ574" s="91"/>
      <c r="QCR574" s="103"/>
      <c r="QCT574" s="55"/>
      <c r="QCU574" s="55"/>
      <c r="QCV574" s="56"/>
      <c r="QCW574" s="57"/>
      <c r="QCY574" s="59"/>
      <c r="QCZ574" s="60"/>
      <c r="QDA574" s="61"/>
      <c r="QDB574" s="104"/>
      <c r="QDC574" s="27"/>
      <c r="QDD574" s="26"/>
      <c r="QDE574" s="28"/>
      <c r="QDF574" s="230"/>
      <c r="QDG574" s="245"/>
      <c r="QDH574" s="230"/>
      <c r="QDI574" s="92"/>
      <c r="QDJ574" s="312"/>
      <c r="QDK574" s="112"/>
      <c r="QDL574" s="313"/>
      <c r="QDM574" s="113"/>
      <c r="QDN574" s="113"/>
      <c r="QDO574" s="97"/>
      <c r="QDP574" s="98"/>
      <c r="QDQ574" s="97"/>
      <c r="QDR574" s="99"/>
      <c r="QDS574" s="100"/>
      <c r="QDT574" s="42"/>
      <c r="QDU574" s="43"/>
      <c r="QDV574" s="44"/>
      <c r="QDW574" s="45"/>
      <c r="QDX574" s="46"/>
      <c r="QDY574" s="311"/>
      <c r="QDZ574" s="160"/>
      <c r="QEA574" s="48"/>
      <c r="QEB574" s="48"/>
      <c r="QEC574" s="101"/>
      <c r="QED574" s="91"/>
      <c r="QEE574" s="91"/>
      <c r="QEF574" s="103"/>
      <c r="QEH574" s="55"/>
      <c r="QEI574" s="55"/>
      <c r="QEJ574" s="56"/>
      <c r="QEK574" s="57"/>
      <c r="QEM574" s="59"/>
      <c r="QEN574" s="60"/>
      <c r="QEO574" s="61"/>
      <c r="QEP574" s="104"/>
      <c r="QEQ574" s="27"/>
      <c r="QER574" s="26"/>
      <c r="QES574" s="28"/>
      <c r="QET574" s="230"/>
      <c r="QEU574" s="245"/>
      <c r="QEV574" s="230"/>
      <c r="QEW574" s="92"/>
      <c r="QEX574" s="312"/>
      <c r="QEY574" s="112"/>
      <c r="QEZ574" s="313"/>
      <c r="QFA574" s="113"/>
      <c r="QFB574" s="113"/>
      <c r="QFC574" s="97"/>
      <c r="QFD574" s="98"/>
      <c r="QFE574" s="97"/>
      <c r="QFF574" s="99"/>
      <c r="QFG574" s="100"/>
      <c r="QFH574" s="42"/>
      <c r="QFI574" s="43"/>
      <c r="QFJ574" s="44"/>
      <c r="QFK574" s="45"/>
      <c r="QFL574" s="46"/>
      <c r="QFM574" s="311"/>
      <c r="QFN574" s="160"/>
      <c r="QFO574" s="48"/>
      <c r="QFP574" s="48"/>
      <c r="QFQ574" s="101"/>
      <c r="QFR574" s="91"/>
      <c r="QFS574" s="91"/>
      <c r="QFT574" s="103"/>
      <c r="QFV574" s="55"/>
      <c r="QFW574" s="55"/>
      <c r="QFX574" s="56"/>
      <c r="QFY574" s="57"/>
      <c r="QGA574" s="59"/>
      <c r="QGB574" s="60"/>
      <c r="QGC574" s="61"/>
      <c r="QGD574" s="104"/>
      <c r="QGE574" s="27"/>
      <c r="QGF574" s="26"/>
      <c r="QGG574" s="28"/>
      <c r="QGH574" s="230"/>
      <c r="QGI574" s="245"/>
      <c r="QGJ574" s="230"/>
      <c r="QGK574" s="92"/>
      <c r="QGL574" s="312"/>
      <c r="QGM574" s="112"/>
      <c r="QGN574" s="313"/>
      <c r="QGO574" s="113"/>
      <c r="QGP574" s="113"/>
      <c r="QGQ574" s="97"/>
      <c r="QGR574" s="98"/>
      <c r="QGS574" s="97"/>
      <c r="QGT574" s="99"/>
      <c r="QGU574" s="100"/>
      <c r="QGV574" s="42"/>
      <c r="QGW574" s="43"/>
      <c r="QGX574" s="44"/>
      <c r="QGY574" s="45"/>
      <c r="QGZ574" s="46"/>
      <c r="QHA574" s="311"/>
      <c r="QHB574" s="160"/>
      <c r="QHC574" s="48"/>
      <c r="QHD574" s="48"/>
      <c r="QHE574" s="101"/>
      <c r="QHF574" s="91"/>
      <c r="QHG574" s="91"/>
      <c r="QHH574" s="103"/>
      <c r="QHJ574" s="55"/>
      <c r="QHK574" s="55"/>
      <c r="QHL574" s="56"/>
      <c r="QHM574" s="57"/>
      <c r="QHO574" s="59"/>
      <c r="QHP574" s="60"/>
      <c r="QHQ574" s="61"/>
      <c r="QHR574" s="104"/>
      <c r="QHS574" s="27"/>
      <c r="QHT574" s="26"/>
      <c r="QHU574" s="28"/>
      <c r="QHV574" s="230"/>
      <c r="QHW574" s="245"/>
      <c r="QHX574" s="230"/>
      <c r="QHY574" s="92"/>
      <c r="QHZ574" s="312"/>
      <c r="QIA574" s="112"/>
      <c r="QIB574" s="313"/>
      <c r="QIC574" s="113"/>
      <c r="QID574" s="113"/>
      <c r="QIE574" s="97"/>
      <c r="QIF574" s="98"/>
      <c r="QIG574" s="97"/>
      <c r="QIH574" s="99"/>
      <c r="QII574" s="100"/>
      <c r="QIJ574" s="42"/>
      <c r="QIK574" s="43"/>
      <c r="QIL574" s="44"/>
      <c r="QIM574" s="45"/>
      <c r="QIN574" s="46"/>
      <c r="QIO574" s="311"/>
      <c r="QIP574" s="160"/>
      <c r="QIQ574" s="48"/>
      <c r="QIR574" s="48"/>
      <c r="QIS574" s="101"/>
      <c r="QIT574" s="91"/>
      <c r="QIU574" s="91"/>
      <c r="QIV574" s="103"/>
      <c r="QIX574" s="55"/>
      <c r="QIY574" s="55"/>
      <c r="QIZ574" s="56"/>
      <c r="QJA574" s="57"/>
      <c r="QJC574" s="59"/>
      <c r="QJD574" s="60"/>
      <c r="QJE574" s="61"/>
      <c r="QJF574" s="104"/>
      <c r="QJG574" s="27"/>
      <c r="QJH574" s="26"/>
      <c r="QJI574" s="28"/>
      <c r="QJJ574" s="230"/>
      <c r="QJK574" s="245"/>
      <c r="QJL574" s="230"/>
      <c r="QJM574" s="92"/>
      <c r="QJN574" s="312"/>
      <c r="QJO574" s="112"/>
      <c r="QJP574" s="313"/>
      <c r="QJQ574" s="113"/>
      <c r="QJR574" s="113"/>
      <c r="QJS574" s="97"/>
      <c r="QJT574" s="98"/>
      <c r="QJU574" s="97"/>
      <c r="QJV574" s="99"/>
      <c r="QJW574" s="100"/>
      <c r="QJX574" s="42"/>
      <c r="QJY574" s="43"/>
      <c r="QJZ574" s="44"/>
      <c r="QKA574" s="45"/>
      <c r="QKB574" s="46"/>
      <c r="QKC574" s="311"/>
      <c r="QKD574" s="160"/>
      <c r="QKE574" s="48"/>
      <c r="QKF574" s="48"/>
      <c r="QKG574" s="101"/>
      <c r="QKH574" s="91"/>
      <c r="QKI574" s="91"/>
      <c r="QKJ574" s="103"/>
      <c r="QKL574" s="55"/>
      <c r="QKM574" s="55"/>
      <c r="QKN574" s="56"/>
      <c r="QKO574" s="57"/>
      <c r="QKQ574" s="59"/>
      <c r="QKR574" s="60"/>
      <c r="QKS574" s="61"/>
      <c r="QKT574" s="104"/>
      <c r="QKU574" s="27"/>
      <c r="QKV574" s="26"/>
      <c r="QKW574" s="28"/>
      <c r="QKX574" s="230"/>
      <c r="QKY574" s="245"/>
      <c r="QKZ574" s="230"/>
      <c r="QLA574" s="92"/>
      <c r="QLB574" s="312"/>
      <c r="QLC574" s="112"/>
      <c r="QLD574" s="313"/>
      <c r="QLE574" s="113"/>
      <c r="QLF574" s="113"/>
      <c r="QLG574" s="97"/>
      <c r="QLH574" s="98"/>
      <c r="QLI574" s="97"/>
      <c r="QLJ574" s="99"/>
      <c r="QLK574" s="100"/>
      <c r="QLL574" s="42"/>
      <c r="QLM574" s="43"/>
      <c r="QLN574" s="44"/>
      <c r="QLO574" s="45"/>
      <c r="QLP574" s="46"/>
      <c r="QLQ574" s="311"/>
      <c r="QLR574" s="160"/>
      <c r="QLS574" s="48"/>
      <c r="QLT574" s="48"/>
      <c r="QLU574" s="101"/>
      <c r="QLV574" s="91"/>
      <c r="QLW574" s="91"/>
      <c r="QLX574" s="103"/>
      <c r="QLZ574" s="55"/>
      <c r="QMA574" s="55"/>
      <c r="QMB574" s="56"/>
      <c r="QMC574" s="57"/>
      <c r="QME574" s="59"/>
      <c r="QMF574" s="60"/>
      <c r="QMG574" s="61"/>
      <c r="QMH574" s="104"/>
      <c r="QMI574" s="27"/>
      <c r="QMJ574" s="26"/>
      <c r="QMK574" s="28"/>
      <c r="QML574" s="230"/>
      <c r="QMM574" s="245"/>
      <c r="QMN574" s="230"/>
      <c r="QMO574" s="92"/>
      <c r="QMP574" s="312"/>
      <c r="QMQ574" s="112"/>
      <c r="QMR574" s="313"/>
      <c r="QMS574" s="113"/>
      <c r="QMT574" s="113"/>
      <c r="QMU574" s="97"/>
      <c r="QMV574" s="98"/>
      <c r="QMW574" s="97"/>
      <c r="QMX574" s="99"/>
      <c r="QMY574" s="100"/>
      <c r="QMZ574" s="42"/>
      <c r="QNA574" s="43"/>
      <c r="QNB574" s="44"/>
      <c r="QNC574" s="45"/>
      <c r="QND574" s="46"/>
      <c r="QNE574" s="311"/>
      <c r="QNF574" s="160"/>
      <c r="QNG574" s="48"/>
      <c r="QNH574" s="48"/>
      <c r="QNI574" s="101"/>
      <c r="QNJ574" s="91"/>
      <c r="QNK574" s="91"/>
      <c r="QNL574" s="103"/>
      <c r="QNN574" s="55"/>
      <c r="QNO574" s="55"/>
      <c r="QNP574" s="56"/>
      <c r="QNQ574" s="57"/>
      <c r="QNS574" s="59"/>
      <c r="QNT574" s="60"/>
      <c r="QNU574" s="61"/>
      <c r="QNV574" s="104"/>
      <c r="QNW574" s="27"/>
      <c r="QNX574" s="26"/>
      <c r="QNY574" s="28"/>
      <c r="QNZ574" s="230"/>
      <c r="QOA574" s="245"/>
      <c r="QOB574" s="230"/>
      <c r="QOC574" s="92"/>
      <c r="QOD574" s="312"/>
      <c r="QOE574" s="112"/>
      <c r="QOF574" s="313"/>
      <c r="QOG574" s="113"/>
      <c r="QOH574" s="113"/>
      <c r="QOI574" s="97"/>
      <c r="QOJ574" s="98"/>
      <c r="QOK574" s="97"/>
      <c r="QOL574" s="99"/>
      <c r="QOM574" s="100"/>
      <c r="QON574" s="42"/>
      <c r="QOO574" s="43"/>
      <c r="QOP574" s="44"/>
      <c r="QOQ574" s="45"/>
      <c r="QOR574" s="46"/>
      <c r="QOS574" s="311"/>
      <c r="QOT574" s="160"/>
      <c r="QOU574" s="48"/>
      <c r="QOV574" s="48"/>
      <c r="QOW574" s="101"/>
      <c r="QOX574" s="91"/>
      <c r="QOY574" s="91"/>
      <c r="QOZ574" s="103"/>
      <c r="QPB574" s="55"/>
      <c r="QPC574" s="55"/>
      <c r="QPD574" s="56"/>
      <c r="QPE574" s="57"/>
      <c r="QPG574" s="59"/>
      <c r="QPH574" s="60"/>
      <c r="QPI574" s="61"/>
      <c r="QPJ574" s="104"/>
      <c r="QPK574" s="27"/>
      <c r="QPL574" s="26"/>
      <c r="QPM574" s="28"/>
      <c r="QPN574" s="230"/>
      <c r="QPO574" s="245"/>
      <c r="QPP574" s="230"/>
      <c r="QPQ574" s="92"/>
      <c r="QPR574" s="312"/>
      <c r="QPS574" s="112"/>
      <c r="QPT574" s="313"/>
      <c r="QPU574" s="113"/>
      <c r="QPV574" s="113"/>
      <c r="QPW574" s="97"/>
      <c r="QPX574" s="98"/>
      <c r="QPY574" s="97"/>
      <c r="QPZ574" s="99"/>
      <c r="QQA574" s="100"/>
      <c r="QQB574" s="42"/>
      <c r="QQC574" s="43"/>
      <c r="QQD574" s="44"/>
      <c r="QQE574" s="45"/>
      <c r="QQF574" s="46"/>
      <c r="QQG574" s="311"/>
      <c r="QQH574" s="160"/>
      <c r="QQI574" s="48"/>
      <c r="QQJ574" s="48"/>
      <c r="QQK574" s="101"/>
      <c r="QQL574" s="91"/>
      <c r="QQM574" s="91"/>
      <c r="QQN574" s="103"/>
      <c r="QQP574" s="55"/>
      <c r="QQQ574" s="55"/>
      <c r="QQR574" s="56"/>
      <c r="QQS574" s="57"/>
      <c r="QQU574" s="59"/>
      <c r="QQV574" s="60"/>
      <c r="QQW574" s="61"/>
      <c r="QQX574" s="104"/>
      <c r="QQY574" s="27"/>
      <c r="QQZ574" s="26"/>
      <c r="QRA574" s="28"/>
      <c r="QRB574" s="230"/>
      <c r="QRC574" s="245"/>
      <c r="QRD574" s="230"/>
      <c r="QRE574" s="92"/>
      <c r="QRF574" s="312"/>
      <c r="QRG574" s="112"/>
      <c r="QRH574" s="313"/>
      <c r="QRI574" s="113"/>
      <c r="QRJ574" s="113"/>
      <c r="QRK574" s="97"/>
      <c r="QRL574" s="98"/>
      <c r="QRM574" s="97"/>
      <c r="QRN574" s="99"/>
      <c r="QRO574" s="100"/>
      <c r="QRP574" s="42"/>
      <c r="QRQ574" s="43"/>
      <c r="QRR574" s="44"/>
      <c r="QRS574" s="45"/>
      <c r="QRT574" s="46"/>
      <c r="QRU574" s="311"/>
      <c r="QRV574" s="160"/>
      <c r="QRW574" s="48"/>
      <c r="QRX574" s="48"/>
      <c r="QRY574" s="101"/>
      <c r="QRZ574" s="91"/>
      <c r="QSA574" s="91"/>
      <c r="QSB574" s="103"/>
      <c r="QSD574" s="55"/>
      <c r="QSE574" s="55"/>
      <c r="QSF574" s="56"/>
      <c r="QSG574" s="57"/>
      <c r="QSI574" s="59"/>
      <c r="QSJ574" s="60"/>
      <c r="QSK574" s="61"/>
      <c r="QSL574" s="104"/>
      <c r="QSM574" s="27"/>
      <c r="QSN574" s="26"/>
      <c r="QSO574" s="28"/>
      <c r="QSP574" s="230"/>
      <c r="QSQ574" s="245"/>
      <c r="QSR574" s="230"/>
      <c r="QSS574" s="92"/>
      <c r="QST574" s="312"/>
      <c r="QSU574" s="112"/>
      <c r="QSV574" s="313"/>
      <c r="QSW574" s="113"/>
      <c r="QSX574" s="113"/>
      <c r="QSY574" s="97"/>
      <c r="QSZ574" s="98"/>
      <c r="QTA574" s="97"/>
      <c r="QTB574" s="99"/>
      <c r="QTC574" s="100"/>
      <c r="QTD574" s="42"/>
      <c r="QTE574" s="43"/>
      <c r="QTF574" s="44"/>
      <c r="QTG574" s="45"/>
      <c r="QTH574" s="46"/>
      <c r="QTI574" s="311"/>
      <c r="QTJ574" s="160"/>
      <c r="QTK574" s="48"/>
      <c r="QTL574" s="48"/>
      <c r="QTM574" s="101"/>
      <c r="QTN574" s="91"/>
      <c r="QTO574" s="91"/>
      <c r="QTP574" s="103"/>
      <c r="QTR574" s="55"/>
      <c r="QTS574" s="55"/>
      <c r="QTT574" s="56"/>
      <c r="QTU574" s="57"/>
      <c r="QTW574" s="59"/>
      <c r="QTX574" s="60"/>
      <c r="QTY574" s="61"/>
      <c r="QTZ574" s="104"/>
      <c r="QUA574" s="27"/>
      <c r="QUB574" s="26"/>
      <c r="QUC574" s="28"/>
      <c r="QUD574" s="230"/>
      <c r="QUE574" s="245"/>
      <c r="QUF574" s="230"/>
      <c r="QUG574" s="92"/>
      <c r="QUH574" s="312"/>
      <c r="QUI574" s="112"/>
      <c r="QUJ574" s="313"/>
      <c r="QUK574" s="113"/>
      <c r="QUL574" s="113"/>
      <c r="QUM574" s="97"/>
      <c r="QUN574" s="98"/>
      <c r="QUO574" s="97"/>
      <c r="QUP574" s="99"/>
      <c r="QUQ574" s="100"/>
      <c r="QUR574" s="42"/>
      <c r="QUS574" s="43"/>
      <c r="QUT574" s="44"/>
      <c r="QUU574" s="45"/>
      <c r="QUV574" s="46"/>
      <c r="QUW574" s="311"/>
      <c r="QUX574" s="160"/>
      <c r="QUY574" s="48"/>
      <c r="QUZ574" s="48"/>
      <c r="QVA574" s="101"/>
      <c r="QVB574" s="91"/>
      <c r="QVC574" s="91"/>
      <c r="QVD574" s="103"/>
      <c r="QVF574" s="55"/>
      <c r="QVG574" s="55"/>
      <c r="QVH574" s="56"/>
      <c r="QVI574" s="57"/>
      <c r="QVK574" s="59"/>
      <c r="QVL574" s="60"/>
      <c r="QVM574" s="61"/>
      <c r="QVN574" s="104"/>
      <c r="QVO574" s="27"/>
      <c r="QVP574" s="26"/>
      <c r="QVQ574" s="28"/>
      <c r="QVR574" s="230"/>
      <c r="QVS574" s="245"/>
      <c r="QVT574" s="230"/>
      <c r="QVU574" s="92"/>
      <c r="QVV574" s="312"/>
      <c r="QVW574" s="112"/>
      <c r="QVX574" s="313"/>
      <c r="QVY574" s="113"/>
      <c r="QVZ574" s="113"/>
      <c r="QWA574" s="97"/>
      <c r="QWB574" s="98"/>
      <c r="QWC574" s="97"/>
      <c r="QWD574" s="99"/>
      <c r="QWE574" s="100"/>
      <c r="QWF574" s="42"/>
      <c r="QWG574" s="43"/>
      <c r="QWH574" s="44"/>
      <c r="QWI574" s="45"/>
      <c r="QWJ574" s="46"/>
      <c r="QWK574" s="311"/>
      <c r="QWL574" s="160"/>
      <c r="QWM574" s="48"/>
      <c r="QWN574" s="48"/>
      <c r="QWO574" s="101"/>
      <c r="QWP574" s="91"/>
      <c r="QWQ574" s="91"/>
      <c r="QWR574" s="103"/>
      <c r="QWT574" s="55"/>
      <c r="QWU574" s="55"/>
      <c r="QWV574" s="56"/>
      <c r="QWW574" s="57"/>
      <c r="QWY574" s="59"/>
      <c r="QWZ574" s="60"/>
      <c r="QXA574" s="61"/>
      <c r="QXB574" s="104"/>
      <c r="QXC574" s="27"/>
      <c r="QXD574" s="26"/>
      <c r="QXE574" s="28"/>
      <c r="QXF574" s="230"/>
      <c r="QXG574" s="245"/>
      <c r="QXH574" s="230"/>
      <c r="QXI574" s="92"/>
      <c r="QXJ574" s="312"/>
      <c r="QXK574" s="112"/>
      <c r="QXL574" s="313"/>
      <c r="QXM574" s="113"/>
      <c r="QXN574" s="113"/>
      <c r="QXO574" s="97"/>
      <c r="QXP574" s="98"/>
      <c r="QXQ574" s="97"/>
      <c r="QXR574" s="99"/>
      <c r="QXS574" s="100"/>
      <c r="QXT574" s="42"/>
      <c r="QXU574" s="43"/>
      <c r="QXV574" s="44"/>
      <c r="QXW574" s="45"/>
      <c r="QXX574" s="46"/>
      <c r="QXY574" s="311"/>
      <c r="QXZ574" s="160"/>
      <c r="QYA574" s="48"/>
      <c r="QYB574" s="48"/>
      <c r="QYC574" s="101"/>
      <c r="QYD574" s="91"/>
      <c r="QYE574" s="91"/>
      <c r="QYF574" s="103"/>
      <c r="QYH574" s="55"/>
      <c r="QYI574" s="55"/>
      <c r="QYJ574" s="56"/>
      <c r="QYK574" s="57"/>
      <c r="QYM574" s="59"/>
      <c r="QYN574" s="60"/>
      <c r="QYO574" s="61"/>
      <c r="QYP574" s="104"/>
      <c r="QYQ574" s="27"/>
      <c r="QYR574" s="26"/>
      <c r="QYS574" s="28"/>
      <c r="QYT574" s="230"/>
      <c r="QYU574" s="245"/>
      <c r="QYV574" s="230"/>
      <c r="QYW574" s="92"/>
      <c r="QYX574" s="312"/>
      <c r="QYY574" s="112"/>
      <c r="QYZ574" s="313"/>
      <c r="QZA574" s="113"/>
      <c r="QZB574" s="113"/>
      <c r="QZC574" s="97"/>
      <c r="QZD574" s="98"/>
      <c r="QZE574" s="97"/>
      <c r="QZF574" s="99"/>
      <c r="QZG574" s="100"/>
      <c r="QZH574" s="42"/>
      <c r="QZI574" s="43"/>
      <c r="QZJ574" s="44"/>
      <c r="QZK574" s="45"/>
      <c r="QZL574" s="46"/>
      <c r="QZM574" s="311"/>
      <c r="QZN574" s="160"/>
      <c r="QZO574" s="48"/>
      <c r="QZP574" s="48"/>
      <c r="QZQ574" s="101"/>
      <c r="QZR574" s="91"/>
      <c r="QZS574" s="91"/>
      <c r="QZT574" s="103"/>
      <c r="QZV574" s="55"/>
      <c r="QZW574" s="55"/>
      <c r="QZX574" s="56"/>
      <c r="QZY574" s="57"/>
      <c r="RAA574" s="59"/>
      <c r="RAB574" s="60"/>
      <c r="RAC574" s="61"/>
      <c r="RAD574" s="104"/>
      <c r="RAE574" s="27"/>
      <c r="RAF574" s="26"/>
      <c r="RAG574" s="28"/>
      <c r="RAH574" s="230"/>
      <c r="RAI574" s="245"/>
      <c r="RAJ574" s="230"/>
      <c r="RAK574" s="92"/>
      <c r="RAL574" s="312"/>
      <c r="RAM574" s="112"/>
      <c r="RAN574" s="313"/>
      <c r="RAO574" s="113"/>
      <c r="RAP574" s="113"/>
      <c r="RAQ574" s="97"/>
      <c r="RAR574" s="98"/>
      <c r="RAS574" s="97"/>
      <c r="RAT574" s="99"/>
      <c r="RAU574" s="100"/>
      <c r="RAV574" s="42"/>
      <c r="RAW574" s="43"/>
      <c r="RAX574" s="44"/>
      <c r="RAY574" s="45"/>
      <c r="RAZ574" s="46"/>
      <c r="RBA574" s="311"/>
      <c r="RBB574" s="160"/>
      <c r="RBC574" s="48"/>
      <c r="RBD574" s="48"/>
      <c r="RBE574" s="101"/>
      <c r="RBF574" s="91"/>
      <c r="RBG574" s="91"/>
      <c r="RBH574" s="103"/>
      <c r="RBJ574" s="55"/>
      <c r="RBK574" s="55"/>
      <c r="RBL574" s="56"/>
      <c r="RBM574" s="57"/>
      <c r="RBO574" s="59"/>
      <c r="RBP574" s="60"/>
      <c r="RBQ574" s="61"/>
      <c r="RBR574" s="104"/>
      <c r="RBS574" s="27"/>
      <c r="RBT574" s="26"/>
      <c r="RBU574" s="28"/>
      <c r="RBV574" s="230"/>
      <c r="RBW574" s="245"/>
      <c r="RBX574" s="230"/>
      <c r="RBY574" s="92"/>
      <c r="RBZ574" s="312"/>
      <c r="RCA574" s="112"/>
      <c r="RCB574" s="313"/>
      <c r="RCC574" s="113"/>
      <c r="RCD574" s="113"/>
      <c r="RCE574" s="97"/>
      <c r="RCF574" s="98"/>
      <c r="RCG574" s="97"/>
      <c r="RCH574" s="99"/>
      <c r="RCI574" s="100"/>
      <c r="RCJ574" s="42"/>
      <c r="RCK574" s="43"/>
      <c r="RCL574" s="44"/>
      <c r="RCM574" s="45"/>
      <c r="RCN574" s="46"/>
      <c r="RCO574" s="311"/>
      <c r="RCP574" s="160"/>
      <c r="RCQ574" s="48"/>
      <c r="RCR574" s="48"/>
      <c r="RCS574" s="101"/>
      <c r="RCT574" s="91"/>
      <c r="RCU574" s="91"/>
      <c r="RCV574" s="103"/>
      <c r="RCX574" s="55"/>
      <c r="RCY574" s="55"/>
      <c r="RCZ574" s="56"/>
      <c r="RDA574" s="57"/>
      <c r="RDC574" s="59"/>
      <c r="RDD574" s="60"/>
      <c r="RDE574" s="61"/>
      <c r="RDF574" s="104"/>
      <c r="RDG574" s="27"/>
      <c r="RDH574" s="26"/>
      <c r="RDI574" s="28"/>
      <c r="RDJ574" s="230"/>
      <c r="RDK574" s="245"/>
      <c r="RDL574" s="230"/>
      <c r="RDM574" s="92"/>
      <c r="RDN574" s="312"/>
      <c r="RDO574" s="112"/>
      <c r="RDP574" s="313"/>
      <c r="RDQ574" s="113"/>
      <c r="RDR574" s="113"/>
      <c r="RDS574" s="97"/>
      <c r="RDT574" s="98"/>
      <c r="RDU574" s="97"/>
      <c r="RDV574" s="99"/>
      <c r="RDW574" s="100"/>
      <c r="RDX574" s="42"/>
      <c r="RDY574" s="43"/>
      <c r="RDZ574" s="44"/>
      <c r="REA574" s="45"/>
      <c r="REB574" s="46"/>
      <c r="REC574" s="311"/>
      <c r="RED574" s="160"/>
      <c r="REE574" s="48"/>
      <c r="REF574" s="48"/>
      <c r="REG574" s="101"/>
      <c r="REH574" s="91"/>
      <c r="REI574" s="91"/>
      <c r="REJ574" s="103"/>
      <c r="REL574" s="55"/>
      <c r="REM574" s="55"/>
      <c r="REN574" s="56"/>
      <c r="REO574" s="57"/>
      <c r="REQ574" s="59"/>
      <c r="RER574" s="60"/>
      <c r="RES574" s="61"/>
      <c r="RET574" s="104"/>
      <c r="REU574" s="27"/>
      <c r="REV574" s="26"/>
      <c r="REW574" s="28"/>
      <c r="REX574" s="230"/>
      <c r="REY574" s="245"/>
      <c r="REZ574" s="230"/>
      <c r="RFA574" s="92"/>
      <c r="RFB574" s="312"/>
      <c r="RFC574" s="112"/>
      <c r="RFD574" s="313"/>
      <c r="RFE574" s="113"/>
      <c r="RFF574" s="113"/>
      <c r="RFG574" s="97"/>
      <c r="RFH574" s="98"/>
      <c r="RFI574" s="97"/>
      <c r="RFJ574" s="99"/>
      <c r="RFK574" s="100"/>
      <c r="RFL574" s="42"/>
      <c r="RFM574" s="43"/>
      <c r="RFN574" s="44"/>
      <c r="RFO574" s="45"/>
      <c r="RFP574" s="46"/>
      <c r="RFQ574" s="311"/>
      <c r="RFR574" s="160"/>
      <c r="RFS574" s="48"/>
      <c r="RFT574" s="48"/>
      <c r="RFU574" s="101"/>
      <c r="RFV574" s="91"/>
      <c r="RFW574" s="91"/>
      <c r="RFX574" s="103"/>
      <c r="RFZ574" s="55"/>
      <c r="RGA574" s="55"/>
      <c r="RGB574" s="56"/>
      <c r="RGC574" s="57"/>
      <c r="RGE574" s="59"/>
      <c r="RGF574" s="60"/>
      <c r="RGG574" s="61"/>
      <c r="RGH574" s="104"/>
      <c r="RGI574" s="27"/>
      <c r="RGJ574" s="26"/>
      <c r="RGK574" s="28"/>
      <c r="RGL574" s="230"/>
      <c r="RGM574" s="245"/>
      <c r="RGN574" s="230"/>
      <c r="RGO574" s="92"/>
      <c r="RGP574" s="312"/>
      <c r="RGQ574" s="112"/>
      <c r="RGR574" s="313"/>
      <c r="RGS574" s="113"/>
      <c r="RGT574" s="113"/>
      <c r="RGU574" s="97"/>
      <c r="RGV574" s="98"/>
      <c r="RGW574" s="97"/>
      <c r="RGX574" s="99"/>
      <c r="RGY574" s="100"/>
      <c r="RGZ574" s="42"/>
      <c r="RHA574" s="43"/>
      <c r="RHB574" s="44"/>
      <c r="RHC574" s="45"/>
      <c r="RHD574" s="46"/>
      <c r="RHE574" s="311"/>
      <c r="RHF574" s="160"/>
      <c r="RHG574" s="48"/>
      <c r="RHH574" s="48"/>
      <c r="RHI574" s="101"/>
      <c r="RHJ574" s="91"/>
      <c r="RHK574" s="91"/>
      <c r="RHL574" s="103"/>
      <c r="RHN574" s="55"/>
      <c r="RHO574" s="55"/>
      <c r="RHP574" s="56"/>
      <c r="RHQ574" s="57"/>
      <c r="RHS574" s="59"/>
      <c r="RHT574" s="60"/>
      <c r="RHU574" s="61"/>
      <c r="RHV574" s="104"/>
      <c r="RHW574" s="27"/>
      <c r="RHX574" s="26"/>
      <c r="RHY574" s="28"/>
      <c r="RHZ574" s="230"/>
      <c r="RIA574" s="245"/>
      <c r="RIB574" s="230"/>
      <c r="RIC574" s="92"/>
      <c r="RID574" s="312"/>
      <c r="RIE574" s="112"/>
      <c r="RIF574" s="313"/>
      <c r="RIG574" s="113"/>
      <c r="RIH574" s="113"/>
      <c r="RII574" s="97"/>
      <c r="RIJ574" s="98"/>
      <c r="RIK574" s="97"/>
      <c r="RIL574" s="99"/>
      <c r="RIM574" s="100"/>
      <c r="RIN574" s="42"/>
      <c r="RIO574" s="43"/>
      <c r="RIP574" s="44"/>
      <c r="RIQ574" s="45"/>
      <c r="RIR574" s="46"/>
      <c r="RIS574" s="311"/>
      <c r="RIT574" s="160"/>
      <c r="RIU574" s="48"/>
      <c r="RIV574" s="48"/>
      <c r="RIW574" s="101"/>
      <c r="RIX574" s="91"/>
      <c r="RIY574" s="91"/>
      <c r="RIZ574" s="103"/>
      <c r="RJB574" s="55"/>
      <c r="RJC574" s="55"/>
      <c r="RJD574" s="56"/>
      <c r="RJE574" s="57"/>
      <c r="RJG574" s="59"/>
      <c r="RJH574" s="60"/>
      <c r="RJI574" s="61"/>
      <c r="RJJ574" s="104"/>
      <c r="RJK574" s="27"/>
      <c r="RJL574" s="26"/>
      <c r="RJM574" s="28"/>
      <c r="RJN574" s="230"/>
      <c r="RJO574" s="245"/>
      <c r="RJP574" s="230"/>
      <c r="RJQ574" s="92"/>
      <c r="RJR574" s="312"/>
      <c r="RJS574" s="112"/>
      <c r="RJT574" s="313"/>
      <c r="RJU574" s="113"/>
      <c r="RJV574" s="113"/>
      <c r="RJW574" s="97"/>
      <c r="RJX574" s="98"/>
      <c r="RJY574" s="97"/>
      <c r="RJZ574" s="99"/>
      <c r="RKA574" s="100"/>
      <c r="RKB574" s="42"/>
      <c r="RKC574" s="43"/>
      <c r="RKD574" s="44"/>
      <c r="RKE574" s="45"/>
      <c r="RKF574" s="46"/>
      <c r="RKG574" s="311"/>
      <c r="RKH574" s="160"/>
      <c r="RKI574" s="48"/>
      <c r="RKJ574" s="48"/>
      <c r="RKK574" s="101"/>
      <c r="RKL574" s="91"/>
      <c r="RKM574" s="91"/>
      <c r="RKN574" s="103"/>
      <c r="RKP574" s="55"/>
      <c r="RKQ574" s="55"/>
      <c r="RKR574" s="56"/>
      <c r="RKS574" s="57"/>
      <c r="RKU574" s="59"/>
      <c r="RKV574" s="60"/>
      <c r="RKW574" s="61"/>
      <c r="RKX574" s="104"/>
      <c r="RKY574" s="27"/>
      <c r="RKZ574" s="26"/>
      <c r="RLA574" s="28"/>
      <c r="RLB574" s="230"/>
      <c r="RLC574" s="245"/>
      <c r="RLD574" s="230"/>
      <c r="RLE574" s="92"/>
      <c r="RLF574" s="312"/>
      <c r="RLG574" s="112"/>
      <c r="RLH574" s="313"/>
      <c r="RLI574" s="113"/>
      <c r="RLJ574" s="113"/>
      <c r="RLK574" s="97"/>
      <c r="RLL574" s="98"/>
      <c r="RLM574" s="97"/>
      <c r="RLN574" s="99"/>
      <c r="RLO574" s="100"/>
      <c r="RLP574" s="42"/>
      <c r="RLQ574" s="43"/>
      <c r="RLR574" s="44"/>
      <c r="RLS574" s="45"/>
      <c r="RLT574" s="46"/>
      <c r="RLU574" s="311"/>
      <c r="RLV574" s="160"/>
      <c r="RLW574" s="48"/>
      <c r="RLX574" s="48"/>
      <c r="RLY574" s="101"/>
      <c r="RLZ574" s="91"/>
      <c r="RMA574" s="91"/>
      <c r="RMB574" s="103"/>
      <c r="RMD574" s="55"/>
      <c r="RME574" s="55"/>
      <c r="RMF574" s="56"/>
      <c r="RMG574" s="57"/>
      <c r="RMI574" s="59"/>
      <c r="RMJ574" s="60"/>
      <c r="RMK574" s="61"/>
      <c r="RML574" s="104"/>
      <c r="RMM574" s="27"/>
      <c r="RMN574" s="26"/>
      <c r="RMO574" s="28"/>
      <c r="RMP574" s="230"/>
      <c r="RMQ574" s="245"/>
      <c r="RMR574" s="230"/>
      <c r="RMS574" s="92"/>
      <c r="RMT574" s="312"/>
      <c r="RMU574" s="112"/>
      <c r="RMV574" s="313"/>
      <c r="RMW574" s="113"/>
      <c r="RMX574" s="113"/>
      <c r="RMY574" s="97"/>
      <c r="RMZ574" s="98"/>
      <c r="RNA574" s="97"/>
      <c r="RNB574" s="99"/>
      <c r="RNC574" s="100"/>
      <c r="RND574" s="42"/>
      <c r="RNE574" s="43"/>
      <c r="RNF574" s="44"/>
      <c r="RNG574" s="45"/>
      <c r="RNH574" s="46"/>
      <c r="RNI574" s="311"/>
      <c r="RNJ574" s="160"/>
      <c r="RNK574" s="48"/>
      <c r="RNL574" s="48"/>
      <c r="RNM574" s="101"/>
      <c r="RNN574" s="91"/>
      <c r="RNO574" s="91"/>
      <c r="RNP574" s="103"/>
      <c r="RNR574" s="55"/>
      <c r="RNS574" s="55"/>
      <c r="RNT574" s="56"/>
      <c r="RNU574" s="57"/>
      <c r="RNW574" s="59"/>
      <c r="RNX574" s="60"/>
      <c r="RNY574" s="61"/>
      <c r="RNZ574" s="104"/>
      <c r="ROA574" s="27"/>
      <c r="ROB574" s="26"/>
      <c r="ROC574" s="28"/>
      <c r="ROD574" s="230"/>
      <c r="ROE574" s="245"/>
      <c r="ROF574" s="230"/>
      <c r="ROG574" s="92"/>
      <c r="ROH574" s="312"/>
      <c r="ROI574" s="112"/>
      <c r="ROJ574" s="313"/>
      <c r="ROK574" s="113"/>
      <c r="ROL574" s="113"/>
      <c r="ROM574" s="97"/>
      <c r="RON574" s="98"/>
      <c r="ROO574" s="97"/>
      <c r="ROP574" s="99"/>
      <c r="ROQ574" s="100"/>
      <c r="ROR574" s="42"/>
      <c r="ROS574" s="43"/>
      <c r="ROT574" s="44"/>
      <c r="ROU574" s="45"/>
      <c r="ROV574" s="46"/>
      <c r="ROW574" s="311"/>
      <c r="ROX574" s="160"/>
      <c r="ROY574" s="48"/>
      <c r="ROZ574" s="48"/>
      <c r="RPA574" s="101"/>
      <c r="RPB574" s="91"/>
      <c r="RPC574" s="91"/>
      <c r="RPD574" s="103"/>
      <c r="RPF574" s="55"/>
      <c r="RPG574" s="55"/>
      <c r="RPH574" s="56"/>
      <c r="RPI574" s="57"/>
      <c r="RPK574" s="59"/>
      <c r="RPL574" s="60"/>
      <c r="RPM574" s="61"/>
      <c r="RPN574" s="104"/>
      <c r="RPO574" s="27"/>
      <c r="RPP574" s="26"/>
      <c r="RPQ574" s="28"/>
      <c r="RPR574" s="230"/>
      <c r="RPS574" s="245"/>
      <c r="RPT574" s="230"/>
      <c r="RPU574" s="92"/>
      <c r="RPV574" s="312"/>
      <c r="RPW574" s="112"/>
      <c r="RPX574" s="313"/>
      <c r="RPY574" s="113"/>
      <c r="RPZ574" s="113"/>
      <c r="RQA574" s="97"/>
      <c r="RQB574" s="98"/>
      <c r="RQC574" s="97"/>
      <c r="RQD574" s="99"/>
      <c r="RQE574" s="100"/>
      <c r="RQF574" s="42"/>
      <c r="RQG574" s="43"/>
      <c r="RQH574" s="44"/>
      <c r="RQI574" s="45"/>
      <c r="RQJ574" s="46"/>
      <c r="RQK574" s="311"/>
      <c r="RQL574" s="160"/>
      <c r="RQM574" s="48"/>
      <c r="RQN574" s="48"/>
      <c r="RQO574" s="101"/>
      <c r="RQP574" s="91"/>
      <c r="RQQ574" s="91"/>
      <c r="RQR574" s="103"/>
      <c r="RQT574" s="55"/>
      <c r="RQU574" s="55"/>
      <c r="RQV574" s="56"/>
      <c r="RQW574" s="57"/>
      <c r="RQY574" s="59"/>
      <c r="RQZ574" s="60"/>
      <c r="RRA574" s="61"/>
      <c r="RRB574" s="104"/>
      <c r="RRC574" s="27"/>
      <c r="RRD574" s="26"/>
      <c r="RRE574" s="28"/>
      <c r="RRF574" s="230"/>
      <c r="RRG574" s="245"/>
      <c r="RRH574" s="230"/>
      <c r="RRI574" s="92"/>
      <c r="RRJ574" s="312"/>
      <c r="RRK574" s="112"/>
      <c r="RRL574" s="313"/>
      <c r="RRM574" s="113"/>
      <c r="RRN574" s="113"/>
      <c r="RRO574" s="97"/>
      <c r="RRP574" s="98"/>
      <c r="RRQ574" s="97"/>
      <c r="RRR574" s="99"/>
      <c r="RRS574" s="100"/>
      <c r="RRT574" s="42"/>
      <c r="RRU574" s="43"/>
      <c r="RRV574" s="44"/>
      <c r="RRW574" s="45"/>
      <c r="RRX574" s="46"/>
      <c r="RRY574" s="311"/>
      <c r="RRZ574" s="160"/>
      <c r="RSA574" s="48"/>
      <c r="RSB574" s="48"/>
      <c r="RSC574" s="101"/>
      <c r="RSD574" s="91"/>
      <c r="RSE574" s="91"/>
      <c r="RSF574" s="103"/>
      <c r="RSH574" s="55"/>
      <c r="RSI574" s="55"/>
      <c r="RSJ574" s="56"/>
      <c r="RSK574" s="57"/>
      <c r="RSM574" s="59"/>
      <c r="RSN574" s="60"/>
      <c r="RSO574" s="61"/>
      <c r="RSP574" s="104"/>
      <c r="RSQ574" s="27"/>
      <c r="RSR574" s="26"/>
      <c r="RSS574" s="28"/>
      <c r="RST574" s="230"/>
      <c r="RSU574" s="245"/>
      <c r="RSV574" s="230"/>
      <c r="RSW574" s="92"/>
      <c r="RSX574" s="312"/>
      <c r="RSY574" s="112"/>
      <c r="RSZ574" s="313"/>
      <c r="RTA574" s="113"/>
      <c r="RTB574" s="113"/>
      <c r="RTC574" s="97"/>
      <c r="RTD574" s="98"/>
      <c r="RTE574" s="97"/>
      <c r="RTF574" s="99"/>
      <c r="RTG574" s="100"/>
      <c r="RTH574" s="42"/>
      <c r="RTI574" s="43"/>
      <c r="RTJ574" s="44"/>
      <c r="RTK574" s="45"/>
      <c r="RTL574" s="46"/>
      <c r="RTM574" s="311"/>
      <c r="RTN574" s="160"/>
      <c r="RTO574" s="48"/>
      <c r="RTP574" s="48"/>
      <c r="RTQ574" s="101"/>
      <c r="RTR574" s="91"/>
      <c r="RTS574" s="91"/>
      <c r="RTT574" s="103"/>
      <c r="RTV574" s="55"/>
      <c r="RTW574" s="55"/>
      <c r="RTX574" s="56"/>
      <c r="RTY574" s="57"/>
      <c r="RUA574" s="59"/>
      <c r="RUB574" s="60"/>
      <c r="RUC574" s="61"/>
      <c r="RUD574" s="104"/>
      <c r="RUE574" s="27"/>
      <c r="RUF574" s="26"/>
      <c r="RUG574" s="28"/>
      <c r="RUH574" s="230"/>
      <c r="RUI574" s="245"/>
      <c r="RUJ574" s="230"/>
      <c r="RUK574" s="92"/>
      <c r="RUL574" s="312"/>
      <c r="RUM574" s="112"/>
      <c r="RUN574" s="313"/>
      <c r="RUO574" s="113"/>
      <c r="RUP574" s="113"/>
      <c r="RUQ574" s="97"/>
      <c r="RUR574" s="98"/>
      <c r="RUS574" s="97"/>
      <c r="RUT574" s="99"/>
      <c r="RUU574" s="100"/>
      <c r="RUV574" s="42"/>
      <c r="RUW574" s="43"/>
      <c r="RUX574" s="44"/>
      <c r="RUY574" s="45"/>
      <c r="RUZ574" s="46"/>
      <c r="RVA574" s="311"/>
      <c r="RVB574" s="160"/>
      <c r="RVC574" s="48"/>
      <c r="RVD574" s="48"/>
      <c r="RVE574" s="101"/>
      <c r="RVF574" s="91"/>
      <c r="RVG574" s="91"/>
      <c r="RVH574" s="103"/>
      <c r="RVJ574" s="55"/>
      <c r="RVK574" s="55"/>
      <c r="RVL574" s="56"/>
      <c r="RVM574" s="57"/>
      <c r="RVO574" s="59"/>
      <c r="RVP574" s="60"/>
      <c r="RVQ574" s="61"/>
      <c r="RVR574" s="104"/>
      <c r="RVS574" s="27"/>
      <c r="RVT574" s="26"/>
      <c r="RVU574" s="28"/>
      <c r="RVV574" s="230"/>
      <c r="RVW574" s="245"/>
      <c r="RVX574" s="230"/>
      <c r="RVY574" s="92"/>
      <c r="RVZ574" s="312"/>
      <c r="RWA574" s="112"/>
      <c r="RWB574" s="313"/>
      <c r="RWC574" s="113"/>
      <c r="RWD574" s="113"/>
      <c r="RWE574" s="97"/>
      <c r="RWF574" s="98"/>
      <c r="RWG574" s="97"/>
      <c r="RWH574" s="99"/>
      <c r="RWI574" s="100"/>
      <c r="RWJ574" s="42"/>
      <c r="RWK574" s="43"/>
      <c r="RWL574" s="44"/>
      <c r="RWM574" s="45"/>
      <c r="RWN574" s="46"/>
      <c r="RWO574" s="311"/>
      <c r="RWP574" s="160"/>
      <c r="RWQ574" s="48"/>
      <c r="RWR574" s="48"/>
      <c r="RWS574" s="101"/>
      <c r="RWT574" s="91"/>
      <c r="RWU574" s="91"/>
      <c r="RWV574" s="103"/>
      <c r="RWX574" s="55"/>
      <c r="RWY574" s="55"/>
      <c r="RWZ574" s="56"/>
      <c r="RXA574" s="57"/>
      <c r="RXC574" s="59"/>
      <c r="RXD574" s="60"/>
      <c r="RXE574" s="61"/>
      <c r="RXF574" s="104"/>
      <c r="RXG574" s="27"/>
      <c r="RXH574" s="26"/>
      <c r="RXI574" s="28"/>
      <c r="RXJ574" s="230"/>
      <c r="RXK574" s="245"/>
      <c r="RXL574" s="230"/>
      <c r="RXM574" s="92"/>
      <c r="RXN574" s="312"/>
      <c r="RXO574" s="112"/>
      <c r="RXP574" s="313"/>
      <c r="RXQ574" s="113"/>
      <c r="RXR574" s="113"/>
      <c r="RXS574" s="97"/>
      <c r="RXT574" s="98"/>
      <c r="RXU574" s="97"/>
      <c r="RXV574" s="99"/>
      <c r="RXW574" s="100"/>
      <c r="RXX574" s="42"/>
      <c r="RXY574" s="43"/>
      <c r="RXZ574" s="44"/>
      <c r="RYA574" s="45"/>
      <c r="RYB574" s="46"/>
      <c r="RYC574" s="311"/>
      <c r="RYD574" s="160"/>
      <c r="RYE574" s="48"/>
      <c r="RYF574" s="48"/>
      <c r="RYG574" s="101"/>
      <c r="RYH574" s="91"/>
      <c r="RYI574" s="91"/>
      <c r="RYJ574" s="103"/>
      <c r="RYL574" s="55"/>
      <c r="RYM574" s="55"/>
      <c r="RYN574" s="56"/>
      <c r="RYO574" s="57"/>
      <c r="RYQ574" s="59"/>
      <c r="RYR574" s="60"/>
      <c r="RYS574" s="61"/>
      <c r="RYT574" s="104"/>
      <c r="RYU574" s="27"/>
      <c r="RYV574" s="26"/>
      <c r="RYW574" s="28"/>
      <c r="RYX574" s="230"/>
      <c r="RYY574" s="245"/>
      <c r="RYZ574" s="230"/>
      <c r="RZA574" s="92"/>
      <c r="RZB574" s="312"/>
      <c r="RZC574" s="112"/>
      <c r="RZD574" s="313"/>
      <c r="RZE574" s="113"/>
      <c r="RZF574" s="113"/>
      <c r="RZG574" s="97"/>
      <c r="RZH574" s="98"/>
      <c r="RZI574" s="97"/>
      <c r="RZJ574" s="99"/>
      <c r="RZK574" s="100"/>
      <c r="RZL574" s="42"/>
      <c r="RZM574" s="43"/>
      <c r="RZN574" s="44"/>
      <c r="RZO574" s="45"/>
      <c r="RZP574" s="46"/>
      <c r="RZQ574" s="311"/>
      <c r="RZR574" s="160"/>
      <c r="RZS574" s="48"/>
      <c r="RZT574" s="48"/>
      <c r="RZU574" s="101"/>
      <c r="RZV574" s="91"/>
      <c r="RZW574" s="91"/>
      <c r="RZX574" s="103"/>
      <c r="RZZ574" s="55"/>
      <c r="SAA574" s="55"/>
      <c r="SAB574" s="56"/>
      <c r="SAC574" s="57"/>
      <c r="SAE574" s="59"/>
      <c r="SAF574" s="60"/>
      <c r="SAG574" s="61"/>
      <c r="SAH574" s="104"/>
      <c r="SAI574" s="27"/>
      <c r="SAJ574" s="26"/>
      <c r="SAK574" s="28"/>
      <c r="SAL574" s="230"/>
      <c r="SAM574" s="245"/>
      <c r="SAN574" s="230"/>
      <c r="SAO574" s="92"/>
      <c r="SAP574" s="312"/>
      <c r="SAQ574" s="112"/>
      <c r="SAR574" s="313"/>
      <c r="SAS574" s="113"/>
      <c r="SAT574" s="113"/>
      <c r="SAU574" s="97"/>
      <c r="SAV574" s="98"/>
      <c r="SAW574" s="97"/>
      <c r="SAX574" s="99"/>
      <c r="SAY574" s="100"/>
      <c r="SAZ574" s="42"/>
      <c r="SBA574" s="43"/>
      <c r="SBB574" s="44"/>
      <c r="SBC574" s="45"/>
      <c r="SBD574" s="46"/>
      <c r="SBE574" s="311"/>
      <c r="SBF574" s="160"/>
      <c r="SBG574" s="48"/>
      <c r="SBH574" s="48"/>
      <c r="SBI574" s="101"/>
      <c r="SBJ574" s="91"/>
      <c r="SBK574" s="91"/>
      <c r="SBL574" s="103"/>
      <c r="SBN574" s="55"/>
      <c r="SBO574" s="55"/>
      <c r="SBP574" s="56"/>
      <c r="SBQ574" s="57"/>
      <c r="SBS574" s="59"/>
      <c r="SBT574" s="60"/>
      <c r="SBU574" s="61"/>
      <c r="SBV574" s="104"/>
      <c r="SBW574" s="27"/>
      <c r="SBX574" s="26"/>
      <c r="SBY574" s="28"/>
      <c r="SBZ574" s="230"/>
      <c r="SCA574" s="245"/>
      <c r="SCB574" s="230"/>
      <c r="SCC574" s="92"/>
      <c r="SCD574" s="312"/>
      <c r="SCE574" s="112"/>
      <c r="SCF574" s="313"/>
      <c r="SCG574" s="113"/>
      <c r="SCH574" s="113"/>
      <c r="SCI574" s="97"/>
      <c r="SCJ574" s="98"/>
      <c r="SCK574" s="97"/>
      <c r="SCL574" s="99"/>
      <c r="SCM574" s="100"/>
      <c r="SCN574" s="42"/>
      <c r="SCO574" s="43"/>
      <c r="SCP574" s="44"/>
      <c r="SCQ574" s="45"/>
      <c r="SCR574" s="46"/>
      <c r="SCS574" s="311"/>
      <c r="SCT574" s="160"/>
      <c r="SCU574" s="48"/>
      <c r="SCV574" s="48"/>
      <c r="SCW574" s="101"/>
      <c r="SCX574" s="91"/>
      <c r="SCY574" s="91"/>
      <c r="SCZ574" s="103"/>
      <c r="SDB574" s="55"/>
      <c r="SDC574" s="55"/>
      <c r="SDD574" s="56"/>
      <c r="SDE574" s="57"/>
      <c r="SDG574" s="59"/>
      <c r="SDH574" s="60"/>
      <c r="SDI574" s="61"/>
      <c r="SDJ574" s="104"/>
      <c r="SDK574" s="27"/>
      <c r="SDL574" s="26"/>
      <c r="SDM574" s="28"/>
      <c r="SDN574" s="230"/>
      <c r="SDO574" s="245"/>
      <c r="SDP574" s="230"/>
      <c r="SDQ574" s="92"/>
      <c r="SDR574" s="312"/>
      <c r="SDS574" s="112"/>
      <c r="SDT574" s="313"/>
      <c r="SDU574" s="113"/>
      <c r="SDV574" s="113"/>
      <c r="SDW574" s="97"/>
      <c r="SDX574" s="98"/>
      <c r="SDY574" s="97"/>
      <c r="SDZ574" s="99"/>
      <c r="SEA574" s="100"/>
      <c r="SEB574" s="42"/>
      <c r="SEC574" s="43"/>
      <c r="SED574" s="44"/>
      <c r="SEE574" s="45"/>
      <c r="SEF574" s="46"/>
      <c r="SEG574" s="311"/>
      <c r="SEH574" s="160"/>
      <c r="SEI574" s="48"/>
      <c r="SEJ574" s="48"/>
      <c r="SEK574" s="101"/>
      <c r="SEL574" s="91"/>
      <c r="SEM574" s="91"/>
      <c r="SEN574" s="103"/>
      <c r="SEP574" s="55"/>
      <c r="SEQ574" s="55"/>
      <c r="SER574" s="56"/>
      <c r="SES574" s="57"/>
      <c r="SEU574" s="59"/>
      <c r="SEV574" s="60"/>
      <c r="SEW574" s="61"/>
      <c r="SEX574" s="104"/>
      <c r="SEY574" s="27"/>
      <c r="SEZ574" s="26"/>
      <c r="SFA574" s="28"/>
      <c r="SFB574" s="230"/>
      <c r="SFC574" s="245"/>
      <c r="SFD574" s="230"/>
      <c r="SFE574" s="92"/>
      <c r="SFF574" s="312"/>
      <c r="SFG574" s="112"/>
      <c r="SFH574" s="313"/>
      <c r="SFI574" s="113"/>
      <c r="SFJ574" s="113"/>
      <c r="SFK574" s="97"/>
      <c r="SFL574" s="98"/>
      <c r="SFM574" s="97"/>
      <c r="SFN574" s="99"/>
      <c r="SFO574" s="100"/>
      <c r="SFP574" s="42"/>
      <c r="SFQ574" s="43"/>
      <c r="SFR574" s="44"/>
      <c r="SFS574" s="45"/>
      <c r="SFT574" s="46"/>
      <c r="SFU574" s="311"/>
      <c r="SFV574" s="160"/>
      <c r="SFW574" s="48"/>
      <c r="SFX574" s="48"/>
      <c r="SFY574" s="101"/>
      <c r="SFZ574" s="91"/>
      <c r="SGA574" s="91"/>
      <c r="SGB574" s="103"/>
      <c r="SGD574" s="55"/>
      <c r="SGE574" s="55"/>
      <c r="SGF574" s="56"/>
      <c r="SGG574" s="57"/>
      <c r="SGI574" s="59"/>
      <c r="SGJ574" s="60"/>
      <c r="SGK574" s="61"/>
      <c r="SGL574" s="104"/>
      <c r="SGM574" s="27"/>
      <c r="SGN574" s="26"/>
      <c r="SGO574" s="28"/>
      <c r="SGP574" s="230"/>
      <c r="SGQ574" s="245"/>
      <c r="SGR574" s="230"/>
      <c r="SGS574" s="92"/>
      <c r="SGT574" s="312"/>
      <c r="SGU574" s="112"/>
      <c r="SGV574" s="313"/>
      <c r="SGW574" s="113"/>
      <c r="SGX574" s="113"/>
      <c r="SGY574" s="97"/>
      <c r="SGZ574" s="98"/>
      <c r="SHA574" s="97"/>
      <c r="SHB574" s="99"/>
      <c r="SHC574" s="100"/>
      <c r="SHD574" s="42"/>
      <c r="SHE574" s="43"/>
      <c r="SHF574" s="44"/>
      <c r="SHG574" s="45"/>
      <c r="SHH574" s="46"/>
      <c r="SHI574" s="311"/>
      <c r="SHJ574" s="160"/>
      <c r="SHK574" s="48"/>
      <c r="SHL574" s="48"/>
      <c r="SHM574" s="101"/>
      <c r="SHN574" s="91"/>
      <c r="SHO574" s="91"/>
      <c r="SHP574" s="103"/>
      <c r="SHR574" s="55"/>
      <c r="SHS574" s="55"/>
      <c r="SHT574" s="56"/>
      <c r="SHU574" s="57"/>
      <c r="SHW574" s="59"/>
      <c r="SHX574" s="60"/>
      <c r="SHY574" s="61"/>
      <c r="SHZ574" s="104"/>
      <c r="SIA574" s="27"/>
      <c r="SIB574" s="26"/>
      <c r="SIC574" s="28"/>
      <c r="SID574" s="230"/>
      <c r="SIE574" s="245"/>
      <c r="SIF574" s="230"/>
      <c r="SIG574" s="92"/>
      <c r="SIH574" s="312"/>
      <c r="SII574" s="112"/>
      <c r="SIJ574" s="313"/>
      <c r="SIK574" s="113"/>
      <c r="SIL574" s="113"/>
      <c r="SIM574" s="97"/>
      <c r="SIN574" s="98"/>
      <c r="SIO574" s="97"/>
      <c r="SIP574" s="99"/>
      <c r="SIQ574" s="100"/>
      <c r="SIR574" s="42"/>
      <c r="SIS574" s="43"/>
      <c r="SIT574" s="44"/>
      <c r="SIU574" s="45"/>
      <c r="SIV574" s="46"/>
      <c r="SIW574" s="311"/>
      <c r="SIX574" s="160"/>
      <c r="SIY574" s="48"/>
      <c r="SIZ574" s="48"/>
      <c r="SJA574" s="101"/>
      <c r="SJB574" s="91"/>
      <c r="SJC574" s="91"/>
      <c r="SJD574" s="103"/>
      <c r="SJF574" s="55"/>
      <c r="SJG574" s="55"/>
      <c r="SJH574" s="56"/>
      <c r="SJI574" s="57"/>
      <c r="SJK574" s="59"/>
      <c r="SJL574" s="60"/>
      <c r="SJM574" s="61"/>
      <c r="SJN574" s="104"/>
      <c r="SJO574" s="27"/>
      <c r="SJP574" s="26"/>
      <c r="SJQ574" s="28"/>
      <c r="SJR574" s="230"/>
      <c r="SJS574" s="245"/>
      <c r="SJT574" s="230"/>
      <c r="SJU574" s="92"/>
      <c r="SJV574" s="312"/>
      <c r="SJW574" s="112"/>
      <c r="SJX574" s="313"/>
      <c r="SJY574" s="113"/>
      <c r="SJZ574" s="113"/>
      <c r="SKA574" s="97"/>
      <c r="SKB574" s="98"/>
      <c r="SKC574" s="97"/>
      <c r="SKD574" s="99"/>
      <c r="SKE574" s="100"/>
      <c r="SKF574" s="42"/>
      <c r="SKG574" s="43"/>
      <c r="SKH574" s="44"/>
      <c r="SKI574" s="45"/>
      <c r="SKJ574" s="46"/>
      <c r="SKK574" s="311"/>
      <c r="SKL574" s="160"/>
      <c r="SKM574" s="48"/>
      <c r="SKN574" s="48"/>
      <c r="SKO574" s="101"/>
      <c r="SKP574" s="91"/>
      <c r="SKQ574" s="91"/>
      <c r="SKR574" s="103"/>
      <c r="SKT574" s="55"/>
      <c r="SKU574" s="55"/>
      <c r="SKV574" s="56"/>
      <c r="SKW574" s="57"/>
      <c r="SKY574" s="59"/>
      <c r="SKZ574" s="60"/>
      <c r="SLA574" s="61"/>
      <c r="SLB574" s="104"/>
      <c r="SLC574" s="27"/>
      <c r="SLD574" s="26"/>
      <c r="SLE574" s="28"/>
      <c r="SLF574" s="230"/>
      <c r="SLG574" s="245"/>
      <c r="SLH574" s="230"/>
      <c r="SLI574" s="92"/>
      <c r="SLJ574" s="312"/>
      <c r="SLK574" s="112"/>
      <c r="SLL574" s="313"/>
      <c r="SLM574" s="113"/>
      <c r="SLN574" s="113"/>
      <c r="SLO574" s="97"/>
      <c r="SLP574" s="98"/>
      <c r="SLQ574" s="97"/>
      <c r="SLR574" s="99"/>
      <c r="SLS574" s="100"/>
      <c r="SLT574" s="42"/>
      <c r="SLU574" s="43"/>
      <c r="SLV574" s="44"/>
      <c r="SLW574" s="45"/>
      <c r="SLX574" s="46"/>
      <c r="SLY574" s="311"/>
      <c r="SLZ574" s="160"/>
      <c r="SMA574" s="48"/>
      <c r="SMB574" s="48"/>
      <c r="SMC574" s="101"/>
      <c r="SMD574" s="91"/>
      <c r="SME574" s="91"/>
      <c r="SMF574" s="103"/>
      <c r="SMH574" s="55"/>
      <c r="SMI574" s="55"/>
      <c r="SMJ574" s="56"/>
      <c r="SMK574" s="57"/>
      <c r="SMM574" s="59"/>
      <c r="SMN574" s="60"/>
      <c r="SMO574" s="61"/>
      <c r="SMP574" s="104"/>
      <c r="SMQ574" s="27"/>
      <c r="SMR574" s="26"/>
      <c r="SMS574" s="28"/>
      <c r="SMT574" s="230"/>
      <c r="SMU574" s="245"/>
      <c r="SMV574" s="230"/>
      <c r="SMW574" s="92"/>
      <c r="SMX574" s="312"/>
      <c r="SMY574" s="112"/>
      <c r="SMZ574" s="313"/>
      <c r="SNA574" s="113"/>
      <c r="SNB574" s="113"/>
      <c r="SNC574" s="97"/>
      <c r="SND574" s="98"/>
      <c r="SNE574" s="97"/>
      <c r="SNF574" s="99"/>
      <c r="SNG574" s="100"/>
      <c r="SNH574" s="42"/>
      <c r="SNI574" s="43"/>
      <c r="SNJ574" s="44"/>
      <c r="SNK574" s="45"/>
      <c r="SNL574" s="46"/>
      <c r="SNM574" s="311"/>
      <c r="SNN574" s="160"/>
      <c r="SNO574" s="48"/>
      <c r="SNP574" s="48"/>
      <c r="SNQ574" s="101"/>
      <c r="SNR574" s="91"/>
      <c r="SNS574" s="91"/>
      <c r="SNT574" s="103"/>
      <c r="SNV574" s="55"/>
      <c r="SNW574" s="55"/>
      <c r="SNX574" s="56"/>
      <c r="SNY574" s="57"/>
      <c r="SOA574" s="59"/>
      <c r="SOB574" s="60"/>
      <c r="SOC574" s="61"/>
      <c r="SOD574" s="104"/>
      <c r="SOE574" s="27"/>
      <c r="SOF574" s="26"/>
      <c r="SOG574" s="28"/>
      <c r="SOH574" s="230"/>
      <c r="SOI574" s="245"/>
      <c r="SOJ574" s="230"/>
      <c r="SOK574" s="92"/>
      <c r="SOL574" s="312"/>
      <c r="SOM574" s="112"/>
      <c r="SON574" s="313"/>
      <c r="SOO574" s="113"/>
      <c r="SOP574" s="113"/>
      <c r="SOQ574" s="97"/>
      <c r="SOR574" s="98"/>
      <c r="SOS574" s="97"/>
      <c r="SOT574" s="99"/>
      <c r="SOU574" s="100"/>
      <c r="SOV574" s="42"/>
      <c r="SOW574" s="43"/>
      <c r="SOX574" s="44"/>
      <c r="SOY574" s="45"/>
      <c r="SOZ574" s="46"/>
      <c r="SPA574" s="311"/>
      <c r="SPB574" s="160"/>
      <c r="SPC574" s="48"/>
      <c r="SPD574" s="48"/>
      <c r="SPE574" s="101"/>
      <c r="SPF574" s="91"/>
      <c r="SPG574" s="91"/>
      <c r="SPH574" s="103"/>
      <c r="SPJ574" s="55"/>
      <c r="SPK574" s="55"/>
      <c r="SPL574" s="56"/>
      <c r="SPM574" s="57"/>
      <c r="SPO574" s="59"/>
      <c r="SPP574" s="60"/>
      <c r="SPQ574" s="61"/>
      <c r="SPR574" s="104"/>
      <c r="SPS574" s="27"/>
      <c r="SPT574" s="26"/>
      <c r="SPU574" s="28"/>
      <c r="SPV574" s="230"/>
      <c r="SPW574" s="245"/>
      <c r="SPX574" s="230"/>
      <c r="SPY574" s="92"/>
      <c r="SPZ574" s="312"/>
      <c r="SQA574" s="112"/>
      <c r="SQB574" s="313"/>
      <c r="SQC574" s="113"/>
      <c r="SQD574" s="113"/>
      <c r="SQE574" s="97"/>
      <c r="SQF574" s="98"/>
      <c r="SQG574" s="97"/>
      <c r="SQH574" s="99"/>
      <c r="SQI574" s="100"/>
      <c r="SQJ574" s="42"/>
      <c r="SQK574" s="43"/>
      <c r="SQL574" s="44"/>
      <c r="SQM574" s="45"/>
      <c r="SQN574" s="46"/>
      <c r="SQO574" s="311"/>
      <c r="SQP574" s="160"/>
      <c r="SQQ574" s="48"/>
      <c r="SQR574" s="48"/>
      <c r="SQS574" s="101"/>
      <c r="SQT574" s="91"/>
      <c r="SQU574" s="91"/>
      <c r="SQV574" s="103"/>
      <c r="SQX574" s="55"/>
      <c r="SQY574" s="55"/>
      <c r="SQZ574" s="56"/>
      <c r="SRA574" s="57"/>
      <c r="SRC574" s="59"/>
      <c r="SRD574" s="60"/>
      <c r="SRE574" s="61"/>
      <c r="SRF574" s="104"/>
      <c r="SRG574" s="27"/>
      <c r="SRH574" s="26"/>
      <c r="SRI574" s="28"/>
      <c r="SRJ574" s="230"/>
      <c r="SRK574" s="245"/>
      <c r="SRL574" s="230"/>
      <c r="SRM574" s="92"/>
      <c r="SRN574" s="312"/>
      <c r="SRO574" s="112"/>
      <c r="SRP574" s="313"/>
      <c r="SRQ574" s="113"/>
      <c r="SRR574" s="113"/>
      <c r="SRS574" s="97"/>
      <c r="SRT574" s="98"/>
      <c r="SRU574" s="97"/>
      <c r="SRV574" s="99"/>
      <c r="SRW574" s="100"/>
      <c r="SRX574" s="42"/>
      <c r="SRY574" s="43"/>
      <c r="SRZ574" s="44"/>
      <c r="SSA574" s="45"/>
      <c r="SSB574" s="46"/>
      <c r="SSC574" s="311"/>
      <c r="SSD574" s="160"/>
      <c r="SSE574" s="48"/>
      <c r="SSF574" s="48"/>
      <c r="SSG574" s="101"/>
      <c r="SSH574" s="91"/>
      <c r="SSI574" s="91"/>
      <c r="SSJ574" s="103"/>
      <c r="SSL574" s="55"/>
      <c r="SSM574" s="55"/>
      <c r="SSN574" s="56"/>
      <c r="SSO574" s="57"/>
      <c r="SSQ574" s="59"/>
      <c r="SSR574" s="60"/>
      <c r="SSS574" s="61"/>
      <c r="SST574" s="104"/>
      <c r="SSU574" s="27"/>
      <c r="SSV574" s="26"/>
      <c r="SSW574" s="28"/>
      <c r="SSX574" s="230"/>
      <c r="SSY574" s="245"/>
      <c r="SSZ574" s="230"/>
      <c r="STA574" s="92"/>
      <c r="STB574" s="312"/>
      <c r="STC574" s="112"/>
      <c r="STD574" s="313"/>
      <c r="STE574" s="113"/>
      <c r="STF574" s="113"/>
      <c r="STG574" s="97"/>
      <c r="STH574" s="98"/>
      <c r="STI574" s="97"/>
      <c r="STJ574" s="99"/>
      <c r="STK574" s="100"/>
      <c r="STL574" s="42"/>
      <c r="STM574" s="43"/>
      <c r="STN574" s="44"/>
      <c r="STO574" s="45"/>
      <c r="STP574" s="46"/>
      <c r="STQ574" s="311"/>
      <c r="STR574" s="160"/>
      <c r="STS574" s="48"/>
      <c r="STT574" s="48"/>
      <c r="STU574" s="101"/>
      <c r="STV574" s="91"/>
      <c r="STW574" s="91"/>
      <c r="STX574" s="103"/>
      <c r="STZ574" s="55"/>
      <c r="SUA574" s="55"/>
      <c r="SUB574" s="56"/>
      <c r="SUC574" s="57"/>
      <c r="SUE574" s="59"/>
      <c r="SUF574" s="60"/>
      <c r="SUG574" s="61"/>
      <c r="SUH574" s="104"/>
      <c r="SUI574" s="27"/>
      <c r="SUJ574" s="26"/>
      <c r="SUK574" s="28"/>
      <c r="SUL574" s="230"/>
      <c r="SUM574" s="245"/>
      <c r="SUN574" s="230"/>
      <c r="SUO574" s="92"/>
      <c r="SUP574" s="312"/>
      <c r="SUQ574" s="112"/>
      <c r="SUR574" s="313"/>
      <c r="SUS574" s="113"/>
      <c r="SUT574" s="113"/>
      <c r="SUU574" s="97"/>
      <c r="SUV574" s="98"/>
      <c r="SUW574" s="97"/>
      <c r="SUX574" s="99"/>
      <c r="SUY574" s="100"/>
      <c r="SUZ574" s="42"/>
      <c r="SVA574" s="43"/>
      <c r="SVB574" s="44"/>
      <c r="SVC574" s="45"/>
      <c r="SVD574" s="46"/>
      <c r="SVE574" s="311"/>
      <c r="SVF574" s="160"/>
      <c r="SVG574" s="48"/>
      <c r="SVH574" s="48"/>
      <c r="SVI574" s="101"/>
      <c r="SVJ574" s="91"/>
      <c r="SVK574" s="91"/>
      <c r="SVL574" s="103"/>
      <c r="SVN574" s="55"/>
      <c r="SVO574" s="55"/>
      <c r="SVP574" s="56"/>
      <c r="SVQ574" s="57"/>
      <c r="SVS574" s="59"/>
      <c r="SVT574" s="60"/>
      <c r="SVU574" s="61"/>
      <c r="SVV574" s="104"/>
      <c r="SVW574" s="27"/>
      <c r="SVX574" s="26"/>
      <c r="SVY574" s="28"/>
      <c r="SVZ574" s="230"/>
      <c r="SWA574" s="245"/>
      <c r="SWB574" s="230"/>
      <c r="SWC574" s="92"/>
      <c r="SWD574" s="312"/>
      <c r="SWE574" s="112"/>
      <c r="SWF574" s="313"/>
      <c r="SWG574" s="113"/>
      <c r="SWH574" s="113"/>
      <c r="SWI574" s="97"/>
      <c r="SWJ574" s="98"/>
      <c r="SWK574" s="97"/>
      <c r="SWL574" s="99"/>
      <c r="SWM574" s="100"/>
      <c r="SWN574" s="42"/>
      <c r="SWO574" s="43"/>
      <c r="SWP574" s="44"/>
      <c r="SWQ574" s="45"/>
      <c r="SWR574" s="46"/>
      <c r="SWS574" s="311"/>
      <c r="SWT574" s="160"/>
      <c r="SWU574" s="48"/>
      <c r="SWV574" s="48"/>
      <c r="SWW574" s="101"/>
      <c r="SWX574" s="91"/>
      <c r="SWY574" s="91"/>
      <c r="SWZ574" s="103"/>
      <c r="SXB574" s="55"/>
      <c r="SXC574" s="55"/>
      <c r="SXD574" s="56"/>
      <c r="SXE574" s="57"/>
      <c r="SXG574" s="59"/>
      <c r="SXH574" s="60"/>
      <c r="SXI574" s="61"/>
      <c r="SXJ574" s="104"/>
      <c r="SXK574" s="27"/>
      <c r="SXL574" s="26"/>
      <c r="SXM574" s="28"/>
      <c r="SXN574" s="230"/>
      <c r="SXO574" s="245"/>
      <c r="SXP574" s="230"/>
      <c r="SXQ574" s="92"/>
      <c r="SXR574" s="312"/>
      <c r="SXS574" s="112"/>
      <c r="SXT574" s="313"/>
      <c r="SXU574" s="113"/>
      <c r="SXV574" s="113"/>
      <c r="SXW574" s="97"/>
      <c r="SXX574" s="98"/>
      <c r="SXY574" s="97"/>
      <c r="SXZ574" s="99"/>
      <c r="SYA574" s="100"/>
      <c r="SYB574" s="42"/>
      <c r="SYC574" s="43"/>
      <c r="SYD574" s="44"/>
      <c r="SYE574" s="45"/>
      <c r="SYF574" s="46"/>
      <c r="SYG574" s="311"/>
      <c r="SYH574" s="160"/>
      <c r="SYI574" s="48"/>
      <c r="SYJ574" s="48"/>
      <c r="SYK574" s="101"/>
      <c r="SYL574" s="91"/>
      <c r="SYM574" s="91"/>
      <c r="SYN574" s="103"/>
      <c r="SYP574" s="55"/>
      <c r="SYQ574" s="55"/>
      <c r="SYR574" s="56"/>
      <c r="SYS574" s="57"/>
      <c r="SYU574" s="59"/>
      <c r="SYV574" s="60"/>
      <c r="SYW574" s="61"/>
      <c r="SYX574" s="104"/>
      <c r="SYY574" s="27"/>
      <c r="SYZ574" s="26"/>
      <c r="SZA574" s="28"/>
      <c r="SZB574" s="230"/>
      <c r="SZC574" s="245"/>
      <c r="SZD574" s="230"/>
      <c r="SZE574" s="92"/>
      <c r="SZF574" s="312"/>
      <c r="SZG574" s="112"/>
      <c r="SZH574" s="313"/>
      <c r="SZI574" s="113"/>
      <c r="SZJ574" s="113"/>
      <c r="SZK574" s="97"/>
      <c r="SZL574" s="98"/>
      <c r="SZM574" s="97"/>
      <c r="SZN574" s="99"/>
      <c r="SZO574" s="100"/>
      <c r="SZP574" s="42"/>
      <c r="SZQ574" s="43"/>
      <c r="SZR574" s="44"/>
      <c r="SZS574" s="45"/>
      <c r="SZT574" s="46"/>
      <c r="SZU574" s="311"/>
      <c r="SZV574" s="160"/>
      <c r="SZW574" s="48"/>
      <c r="SZX574" s="48"/>
      <c r="SZY574" s="101"/>
      <c r="SZZ574" s="91"/>
      <c r="TAA574" s="91"/>
      <c r="TAB574" s="103"/>
      <c r="TAD574" s="55"/>
      <c r="TAE574" s="55"/>
      <c r="TAF574" s="56"/>
      <c r="TAG574" s="57"/>
      <c r="TAI574" s="59"/>
      <c r="TAJ574" s="60"/>
      <c r="TAK574" s="61"/>
      <c r="TAL574" s="104"/>
      <c r="TAM574" s="27"/>
      <c r="TAN574" s="26"/>
      <c r="TAO574" s="28"/>
      <c r="TAP574" s="230"/>
      <c r="TAQ574" s="245"/>
      <c r="TAR574" s="230"/>
      <c r="TAS574" s="92"/>
      <c r="TAT574" s="312"/>
      <c r="TAU574" s="112"/>
      <c r="TAV574" s="313"/>
      <c r="TAW574" s="113"/>
      <c r="TAX574" s="113"/>
      <c r="TAY574" s="97"/>
      <c r="TAZ574" s="98"/>
      <c r="TBA574" s="97"/>
      <c r="TBB574" s="99"/>
      <c r="TBC574" s="100"/>
      <c r="TBD574" s="42"/>
      <c r="TBE574" s="43"/>
      <c r="TBF574" s="44"/>
      <c r="TBG574" s="45"/>
      <c r="TBH574" s="46"/>
      <c r="TBI574" s="311"/>
      <c r="TBJ574" s="160"/>
      <c r="TBK574" s="48"/>
      <c r="TBL574" s="48"/>
      <c r="TBM574" s="101"/>
      <c r="TBN574" s="91"/>
      <c r="TBO574" s="91"/>
      <c r="TBP574" s="103"/>
      <c r="TBR574" s="55"/>
      <c r="TBS574" s="55"/>
      <c r="TBT574" s="56"/>
      <c r="TBU574" s="57"/>
      <c r="TBW574" s="59"/>
      <c r="TBX574" s="60"/>
      <c r="TBY574" s="61"/>
      <c r="TBZ574" s="104"/>
      <c r="TCA574" s="27"/>
      <c r="TCB574" s="26"/>
      <c r="TCC574" s="28"/>
      <c r="TCD574" s="230"/>
      <c r="TCE574" s="245"/>
      <c r="TCF574" s="230"/>
      <c r="TCG574" s="92"/>
      <c r="TCH574" s="312"/>
      <c r="TCI574" s="112"/>
      <c r="TCJ574" s="313"/>
      <c r="TCK574" s="113"/>
      <c r="TCL574" s="113"/>
      <c r="TCM574" s="97"/>
      <c r="TCN574" s="98"/>
      <c r="TCO574" s="97"/>
      <c r="TCP574" s="99"/>
      <c r="TCQ574" s="100"/>
      <c r="TCR574" s="42"/>
      <c r="TCS574" s="43"/>
      <c r="TCT574" s="44"/>
      <c r="TCU574" s="45"/>
      <c r="TCV574" s="46"/>
      <c r="TCW574" s="311"/>
      <c r="TCX574" s="160"/>
      <c r="TCY574" s="48"/>
      <c r="TCZ574" s="48"/>
      <c r="TDA574" s="101"/>
      <c r="TDB574" s="91"/>
      <c r="TDC574" s="91"/>
      <c r="TDD574" s="103"/>
      <c r="TDF574" s="55"/>
      <c r="TDG574" s="55"/>
      <c r="TDH574" s="56"/>
      <c r="TDI574" s="57"/>
      <c r="TDK574" s="59"/>
      <c r="TDL574" s="60"/>
      <c r="TDM574" s="61"/>
      <c r="TDN574" s="104"/>
      <c r="TDO574" s="27"/>
      <c r="TDP574" s="26"/>
      <c r="TDQ574" s="28"/>
      <c r="TDR574" s="230"/>
      <c r="TDS574" s="245"/>
      <c r="TDT574" s="230"/>
      <c r="TDU574" s="92"/>
      <c r="TDV574" s="312"/>
      <c r="TDW574" s="112"/>
      <c r="TDX574" s="313"/>
      <c r="TDY574" s="113"/>
      <c r="TDZ574" s="113"/>
      <c r="TEA574" s="97"/>
      <c r="TEB574" s="98"/>
      <c r="TEC574" s="97"/>
      <c r="TED574" s="99"/>
      <c r="TEE574" s="100"/>
      <c r="TEF574" s="42"/>
      <c r="TEG574" s="43"/>
      <c r="TEH574" s="44"/>
      <c r="TEI574" s="45"/>
      <c r="TEJ574" s="46"/>
      <c r="TEK574" s="311"/>
      <c r="TEL574" s="160"/>
      <c r="TEM574" s="48"/>
      <c r="TEN574" s="48"/>
      <c r="TEO574" s="101"/>
      <c r="TEP574" s="91"/>
      <c r="TEQ574" s="91"/>
      <c r="TER574" s="103"/>
      <c r="TET574" s="55"/>
      <c r="TEU574" s="55"/>
      <c r="TEV574" s="56"/>
      <c r="TEW574" s="57"/>
      <c r="TEY574" s="59"/>
      <c r="TEZ574" s="60"/>
      <c r="TFA574" s="61"/>
      <c r="TFB574" s="104"/>
      <c r="TFC574" s="27"/>
      <c r="TFD574" s="26"/>
      <c r="TFE574" s="28"/>
      <c r="TFF574" s="230"/>
      <c r="TFG574" s="245"/>
      <c r="TFH574" s="230"/>
      <c r="TFI574" s="92"/>
      <c r="TFJ574" s="312"/>
      <c r="TFK574" s="112"/>
      <c r="TFL574" s="313"/>
      <c r="TFM574" s="113"/>
      <c r="TFN574" s="113"/>
      <c r="TFO574" s="97"/>
      <c r="TFP574" s="98"/>
      <c r="TFQ574" s="97"/>
      <c r="TFR574" s="99"/>
      <c r="TFS574" s="100"/>
      <c r="TFT574" s="42"/>
      <c r="TFU574" s="43"/>
      <c r="TFV574" s="44"/>
      <c r="TFW574" s="45"/>
      <c r="TFX574" s="46"/>
      <c r="TFY574" s="311"/>
      <c r="TFZ574" s="160"/>
      <c r="TGA574" s="48"/>
      <c r="TGB574" s="48"/>
      <c r="TGC574" s="101"/>
      <c r="TGD574" s="91"/>
      <c r="TGE574" s="91"/>
      <c r="TGF574" s="103"/>
      <c r="TGH574" s="55"/>
      <c r="TGI574" s="55"/>
      <c r="TGJ574" s="56"/>
      <c r="TGK574" s="57"/>
      <c r="TGM574" s="59"/>
      <c r="TGN574" s="60"/>
      <c r="TGO574" s="61"/>
      <c r="TGP574" s="104"/>
      <c r="TGQ574" s="27"/>
      <c r="TGR574" s="26"/>
      <c r="TGS574" s="28"/>
      <c r="TGT574" s="230"/>
      <c r="TGU574" s="245"/>
      <c r="TGV574" s="230"/>
      <c r="TGW574" s="92"/>
      <c r="TGX574" s="312"/>
      <c r="TGY574" s="112"/>
      <c r="TGZ574" s="313"/>
      <c r="THA574" s="113"/>
      <c r="THB574" s="113"/>
      <c r="THC574" s="97"/>
      <c r="THD574" s="98"/>
      <c r="THE574" s="97"/>
      <c r="THF574" s="99"/>
      <c r="THG574" s="100"/>
      <c r="THH574" s="42"/>
      <c r="THI574" s="43"/>
      <c r="THJ574" s="44"/>
      <c r="THK574" s="45"/>
      <c r="THL574" s="46"/>
      <c r="THM574" s="311"/>
      <c r="THN574" s="160"/>
      <c r="THO574" s="48"/>
      <c r="THP574" s="48"/>
      <c r="THQ574" s="101"/>
      <c r="THR574" s="91"/>
      <c r="THS574" s="91"/>
      <c r="THT574" s="103"/>
      <c r="THV574" s="55"/>
      <c r="THW574" s="55"/>
      <c r="THX574" s="56"/>
      <c r="THY574" s="57"/>
      <c r="TIA574" s="59"/>
      <c r="TIB574" s="60"/>
      <c r="TIC574" s="61"/>
      <c r="TID574" s="104"/>
      <c r="TIE574" s="27"/>
      <c r="TIF574" s="26"/>
      <c r="TIG574" s="28"/>
      <c r="TIH574" s="230"/>
      <c r="TII574" s="245"/>
      <c r="TIJ574" s="230"/>
      <c r="TIK574" s="92"/>
      <c r="TIL574" s="312"/>
      <c r="TIM574" s="112"/>
      <c r="TIN574" s="313"/>
      <c r="TIO574" s="113"/>
      <c r="TIP574" s="113"/>
      <c r="TIQ574" s="97"/>
      <c r="TIR574" s="98"/>
      <c r="TIS574" s="97"/>
      <c r="TIT574" s="99"/>
      <c r="TIU574" s="100"/>
      <c r="TIV574" s="42"/>
      <c r="TIW574" s="43"/>
      <c r="TIX574" s="44"/>
      <c r="TIY574" s="45"/>
      <c r="TIZ574" s="46"/>
      <c r="TJA574" s="311"/>
      <c r="TJB574" s="160"/>
      <c r="TJC574" s="48"/>
      <c r="TJD574" s="48"/>
      <c r="TJE574" s="101"/>
      <c r="TJF574" s="91"/>
      <c r="TJG574" s="91"/>
      <c r="TJH574" s="103"/>
      <c r="TJJ574" s="55"/>
      <c r="TJK574" s="55"/>
      <c r="TJL574" s="56"/>
      <c r="TJM574" s="57"/>
      <c r="TJO574" s="59"/>
      <c r="TJP574" s="60"/>
      <c r="TJQ574" s="61"/>
      <c r="TJR574" s="104"/>
      <c r="TJS574" s="27"/>
      <c r="TJT574" s="26"/>
      <c r="TJU574" s="28"/>
      <c r="TJV574" s="230"/>
      <c r="TJW574" s="245"/>
      <c r="TJX574" s="230"/>
      <c r="TJY574" s="92"/>
      <c r="TJZ574" s="312"/>
      <c r="TKA574" s="112"/>
      <c r="TKB574" s="313"/>
      <c r="TKC574" s="113"/>
      <c r="TKD574" s="113"/>
      <c r="TKE574" s="97"/>
      <c r="TKF574" s="98"/>
      <c r="TKG574" s="97"/>
      <c r="TKH574" s="99"/>
      <c r="TKI574" s="100"/>
      <c r="TKJ574" s="42"/>
      <c r="TKK574" s="43"/>
      <c r="TKL574" s="44"/>
      <c r="TKM574" s="45"/>
      <c r="TKN574" s="46"/>
      <c r="TKO574" s="311"/>
      <c r="TKP574" s="160"/>
      <c r="TKQ574" s="48"/>
      <c r="TKR574" s="48"/>
      <c r="TKS574" s="101"/>
      <c r="TKT574" s="91"/>
      <c r="TKU574" s="91"/>
      <c r="TKV574" s="103"/>
      <c r="TKX574" s="55"/>
      <c r="TKY574" s="55"/>
      <c r="TKZ574" s="56"/>
      <c r="TLA574" s="57"/>
      <c r="TLC574" s="59"/>
      <c r="TLD574" s="60"/>
      <c r="TLE574" s="61"/>
      <c r="TLF574" s="104"/>
      <c r="TLG574" s="27"/>
      <c r="TLH574" s="26"/>
      <c r="TLI574" s="28"/>
      <c r="TLJ574" s="230"/>
      <c r="TLK574" s="245"/>
      <c r="TLL574" s="230"/>
      <c r="TLM574" s="92"/>
      <c r="TLN574" s="312"/>
      <c r="TLO574" s="112"/>
      <c r="TLP574" s="313"/>
      <c r="TLQ574" s="113"/>
      <c r="TLR574" s="113"/>
      <c r="TLS574" s="97"/>
      <c r="TLT574" s="98"/>
      <c r="TLU574" s="97"/>
      <c r="TLV574" s="99"/>
      <c r="TLW574" s="100"/>
      <c r="TLX574" s="42"/>
      <c r="TLY574" s="43"/>
      <c r="TLZ574" s="44"/>
      <c r="TMA574" s="45"/>
      <c r="TMB574" s="46"/>
      <c r="TMC574" s="311"/>
      <c r="TMD574" s="160"/>
      <c r="TME574" s="48"/>
      <c r="TMF574" s="48"/>
      <c r="TMG574" s="101"/>
      <c r="TMH574" s="91"/>
      <c r="TMI574" s="91"/>
      <c r="TMJ574" s="103"/>
      <c r="TML574" s="55"/>
      <c r="TMM574" s="55"/>
      <c r="TMN574" s="56"/>
      <c r="TMO574" s="57"/>
      <c r="TMQ574" s="59"/>
      <c r="TMR574" s="60"/>
      <c r="TMS574" s="61"/>
      <c r="TMT574" s="104"/>
      <c r="TMU574" s="27"/>
      <c r="TMV574" s="26"/>
      <c r="TMW574" s="28"/>
      <c r="TMX574" s="230"/>
      <c r="TMY574" s="245"/>
      <c r="TMZ574" s="230"/>
      <c r="TNA574" s="92"/>
      <c r="TNB574" s="312"/>
      <c r="TNC574" s="112"/>
      <c r="TND574" s="313"/>
      <c r="TNE574" s="113"/>
      <c r="TNF574" s="113"/>
      <c r="TNG574" s="97"/>
      <c r="TNH574" s="98"/>
      <c r="TNI574" s="97"/>
      <c r="TNJ574" s="99"/>
      <c r="TNK574" s="100"/>
      <c r="TNL574" s="42"/>
      <c r="TNM574" s="43"/>
      <c r="TNN574" s="44"/>
      <c r="TNO574" s="45"/>
      <c r="TNP574" s="46"/>
      <c r="TNQ574" s="311"/>
      <c r="TNR574" s="160"/>
      <c r="TNS574" s="48"/>
      <c r="TNT574" s="48"/>
      <c r="TNU574" s="101"/>
      <c r="TNV574" s="91"/>
      <c r="TNW574" s="91"/>
      <c r="TNX574" s="103"/>
      <c r="TNZ574" s="55"/>
      <c r="TOA574" s="55"/>
      <c r="TOB574" s="56"/>
      <c r="TOC574" s="57"/>
      <c r="TOE574" s="59"/>
      <c r="TOF574" s="60"/>
      <c r="TOG574" s="61"/>
      <c r="TOH574" s="104"/>
      <c r="TOI574" s="27"/>
      <c r="TOJ574" s="26"/>
      <c r="TOK574" s="28"/>
      <c r="TOL574" s="230"/>
      <c r="TOM574" s="245"/>
      <c r="TON574" s="230"/>
      <c r="TOO574" s="92"/>
      <c r="TOP574" s="312"/>
      <c r="TOQ574" s="112"/>
      <c r="TOR574" s="313"/>
      <c r="TOS574" s="113"/>
      <c r="TOT574" s="113"/>
      <c r="TOU574" s="97"/>
      <c r="TOV574" s="98"/>
      <c r="TOW574" s="97"/>
      <c r="TOX574" s="99"/>
      <c r="TOY574" s="100"/>
      <c r="TOZ574" s="42"/>
      <c r="TPA574" s="43"/>
      <c r="TPB574" s="44"/>
      <c r="TPC574" s="45"/>
      <c r="TPD574" s="46"/>
      <c r="TPE574" s="311"/>
      <c r="TPF574" s="160"/>
      <c r="TPG574" s="48"/>
      <c r="TPH574" s="48"/>
      <c r="TPI574" s="101"/>
      <c r="TPJ574" s="91"/>
      <c r="TPK574" s="91"/>
      <c r="TPL574" s="103"/>
      <c r="TPN574" s="55"/>
      <c r="TPO574" s="55"/>
      <c r="TPP574" s="56"/>
      <c r="TPQ574" s="57"/>
      <c r="TPS574" s="59"/>
      <c r="TPT574" s="60"/>
      <c r="TPU574" s="61"/>
      <c r="TPV574" s="104"/>
      <c r="TPW574" s="27"/>
      <c r="TPX574" s="26"/>
      <c r="TPY574" s="28"/>
      <c r="TPZ574" s="230"/>
      <c r="TQA574" s="245"/>
      <c r="TQB574" s="230"/>
      <c r="TQC574" s="92"/>
      <c r="TQD574" s="312"/>
      <c r="TQE574" s="112"/>
      <c r="TQF574" s="313"/>
      <c r="TQG574" s="113"/>
      <c r="TQH574" s="113"/>
      <c r="TQI574" s="97"/>
      <c r="TQJ574" s="98"/>
      <c r="TQK574" s="97"/>
      <c r="TQL574" s="99"/>
      <c r="TQM574" s="100"/>
      <c r="TQN574" s="42"/>
      <c r="TQO574" s="43"/>
      <c r="TQP574" s="44"/>
      <c r="TQQ574" s="45"/>
      <c r="TQR574" s="46"/>
      <c r="TQS574" s="311"/>
      <c r="TQT574" s="160"/>
      <c r="TQU574" s="48"/>
      <c r="TQV574" s="48"/>
      <c r="TQW574" s="101"/>
      <c r="TQX574" s="91"/>
      <c r="TQY574" s="91"/>
      <c r="TQZ574" s="103"/>
      <c r="TRB574" s="55"/>
      <c r="TRC574" s="55"/>
      <c r="TRD574" s="56"/>
      <c r="TRE574" s="57"/>
      <c r="TRG574" s="59"/>
      <c r="TRH574" s="60"/>
      <c r="TRI574" s="61"/>
      <c r="TRJ574" s="104"/>
      <c r="TRK574" s="27"/>
      <c r="TRL574" s="26"/>
      <c r="TRM574" s="28"/>
      <c r="TRN574" s="230"/>
      <c r="TRO574" s="245"/>
      <c r="TRP574" s="230"/>
      <c r="TRQ574" s="92"/>
      <c r="TRR574" s="312"/>
      <c r="TRS574" s="112"/>
      <c r="TRT574" s="313"/>
      <c r="TRU574" s="113"/>
      <c r="TRV574" s="113"/>
      <c r="TRW574" s="97"/>
      <c r="TRX574" s="98"/>
      <c r="TRY574" s="97"/>
      <c r="TRZ574" s="99"/>
      <c r="TSA574" s="100"/>
      <c r="TSB574" s="42"/>
      <c r="TSC574" s="43"/>
      <c r="TSD574" s="44"/>
      <c r="TSE574" s="45"/>
      <c r="TSF574" s="46"/>
      <c r="TSG574" s="311"/>
      <c r="TSH574" s="160"/>
      <c r="TSI574" s="48"/>
      <c r="TSJ574" s="48"/>
      <c r="TSK574" s="101"/>
      <c r="TSL574" s="91"/>
      <c r="TSM574" s="91"/>
      <c r="TSN574" s="103"/>
      <c r="TSP574" s="55"/>
      <c r="TSQ574" s="55"/>
      <c r="TSR574" s="56"/>
      <c r="TSS574" s="57"/>
      <c r="TSU574" s="59"/>
      <c r="TSV574" s="60"/>
      <c r="TSW574" s="61"/>
      <c r="TSX574" s="104"/>
      <c r="TSY574" s="27"/>
      <c r="TSZ574" s="26"/>
      <c r="TTA574" s="28"/>
      <c r="TTB574" s="230"/>
      <c r="TTC574" s="245"/>
      <c r="TTD574" s="230"/>
      <c r="TTE574" s="92"/>
      <c r="TTF574" s="312"/>
      <c r="TTG574" s="112"/>
      <c r="TTH574" s="313"/>
      <c r="TTI574" s="113"/>
      <c r="TTJ574" s="113"/>
      <c r="TTK574" s="97"/>
      <c r="TTL574" s="98"/>
      <c r="TTM574" s="97"/>
      <c r="TTN574" s="99"/>
      <c r="TTO574" s="100"/>
      <c r="TTP574" s="42"/>
      <c r="TTQ574" s="43"/>
      <c r="TTR574" s="44"/>
      <c r="TTS574" s="45"/>
      <c r="TTT574" s="46"/>
      <c r="TTU574" s="311"/>
      <c r="TTV574" s="160"/>
      <c r="TTW574" s="48"/>
      <c r="TTX574" s="48"/>
      <c r="TTY574" s="101"/>
      <c r="TTZ574" s="91"/>
      <c r="TUA574" s="91"/>
      <c r="TUB574" s="103"/>
      <c r="TUD574" s="55"/>
      <c r="TUE574" s="55"/>
      <c r="TUF574" s="56"/>
      <c r="TUG574" s="57"/>
      <c r="TUI574" s="59"/>
      <c r="TUJ574" s="60"/>
      <c r="TUK574" s="61"/>
      <c r="TUL574" s="104"/>
      <c r="TUM574" s="27"/>
      <c r="TUN574" s="26"/>
      <c r="TUO574" s="28"/>
      <c r="TUP574" s="230"/>
      <c r="TUQ574" s="245"/>
      <c r="TUR574" s="230"/>
      <c r="TUS574" s="92"/>
      <c r="TUT574" s="312"/>
      <c r="TUU574" s="112"/>
      <c r="TUV574" s="313"/>
      <c r="TUW574" s="113"/>
      <c r="TUX574" s="113"/>
      <c r="TUY574" s="97"/>
      <c r="TUZ574" s="98"/>
      <c r="TVA574" s="97"/>
      <c r="TVB574" s="99"/>
      <c r="TVC574" s="100"/>
      <c r="TVD574" s="42"/>
      <c r="TVE574" s="43"/>
      <c r="TVF574" s="44"/>
      <c r="TVG574" s="45"/>
      <c r="TVH574" s="46"/>
      <c r="TVI574" s="311"/>
      <c r="TVJ574" s="160"/>
      <c r="TVK574" s="48"/>
      <c r="TVL574" s="48"/>
      <c r="TVM574" s="101"/>
      <c r="TVN574" s="91"/>
      <c r="TVO574" s="91"/>
      <c r="TVP574" s="103"/>
      <c r="TVR574" s="55"/>
      <c r="TVS574" s="55"/>
      <c r="TVT574" s="56"/>
      <c r="TVU574" s="57"/>
      <c r="TVW574" s="59"/>
      <c r="TVX574" s="60"/>
      <c r="TVY574" s="61"/>
      <c r="TVZ574" s="104"/>
      <c r="TWA574" s="27"/>
      <c r="TWB574" s="26"/>
      <c r="TWC574" s="28"/>
      <c r="TWD574" s="230"/>
      <c r="TWE574" s="245"/>
      <c r="TWF574" s="230"/>
      <c r="TWG574" s="92"/>
      <c r="TWH574" s="312"/>
      <c r="TWI574" s="112"/>
      <c r="TWJ574" s="313"/>
      <c r="TWK574" s="113"/>
      <c r="TWL574" s="113"/>
      <c r="TWM574" s="97"/>
      <c r="TWN574" s="98"/>
      <c r="TWO574" s="97"/>
      <c r="TWP574" s="99"/>
      <c r="TWQ574" s="100"/>
      <c r="TWR574" s="42"/>
      <c r="TWS574" s="43"/>
      <c r="TWT574" s="44"/>
      <c r="TWU574" s="45"/>
      <c r="TWV574" s="46"/>
      <c r="TWW574" s="311"/>
      <c r="TWX574" s="160"/>
      <c r="TWY574" s="48"/>
      <c r="TWZ574" s="48"/>
      <c r="TXA574" s="101"/>
      <c r="TXB574" s="91"/>
      <c r="TXC574" s="91"/>
      <c r="TXD574" s="103"/>
      <c r="TXF574" s="55"/>
      <c r="TXG574" s="55"/>
      <c r="TXH574" s="56"/>
      <c r="TXI574" s="57"/>
      <c r="TXK574" s="59"/>
      <c r="TXL574" s="60"/>
      <c r="TXM574" s="61"/>
      <c r="TXN574" s="104"/>
      <c r="TXO574" s="27"/>
      <c r="TXP574" s="26"/>
      <c r="TXQ574" s="28"/>
      <c r="TXR574" s="230"/>
      <c r="TXS574" s="245"/>
      <c r="TXT574" s="230"/>
      <c r="TXU574" s="92"/>
      <c r="TXV574" s="312"/>
      <c r="TXW574" s="112"/>
      <c r="TXX574" s="313"/>
      <c r="TXY574" s="113"/>
      <c r="TXZ574" s="113"/>
      <c r="TYA574" s="97"/>
      <c r="TYB574" s="98"/>
      <c r="TYC574" s="97"/>
      <c r="TYD574" s="99"/>
      <c r="TYE574" s="100"/>
      <c r="TYF574" s="42"/>
      <c r="TYG574" s="43"/>
      <c r="TYH574" s="44"/>
      <c r="TYI574" s="45"/>
      <c r="TYJ574" s="46"/>
      <c r="TYK574" s="311"/>
      <c r="TYL574" s="160"/>
      <c r="TYM574" s="48"/>
      <c r="TYN574" s="48"/>
      <c r="TYO574" s="101"/>
      <c r="TYP574" s="91"/>
      <c r="TYQ574" s="91"/>
      <c r="TYR574" s="103"/>
      <c r="TYT574" s="55"/>
      <c r="TYU574" s="55"/>
      <c r="TYV574" s="56"/>
      <c r="TYW574" s="57"/>
      <c r="TYY574" s="59"/>
      <c r="TYZ574" s="60"/>
      <c r="TZA574" s="61"/>
      <c r="TZB574" s="104"/>
      <c r="TZC574" s="27"/>
      <c r="TZD574" s="26"/>
      <c r="TZE574" s="28"/>
      <c r="TZF574" s="230"/>
      <c r="TZG574" s="245"/>
      <c r="TZH574" s="230"/>
      <c r="TZI574" s="92"/>
      <c r="TZJ574" s="312"/>
      <c r="TZK574" s="112"/>
      <c r="TZL574" s="313"/>
      <c r="TZM574" s="113"/>
      <c r="TZN574" s="113"/>
      <c r="TZO574" s="97"/>
      <c r="TZP574" s="98"/>
      <c r="TZQ574" s="97"/>
      <c r="TZR574" s="99"/>
      <c r="TZS574" s="100"/>
      <c r="TZT574" s="42"/>
      <c r="TZU574" s="43"/>
      <c r="TZV574" s="44"/>
      <c r="TZW574" s="45"/>
      <c r="TZX574" s="46"/>
      <c r="TZY574" s="311"/>
      <c r="TZZ574" s="160"/>
      <c r="UAA574" s="48"/>
      <c r="UAB574" s="48"/>
      <c r="UAC574" s="101"/>
      <c r="UAD574" s="91"/>
      <c r="UAE574" s="91"/>
      <c r="UAF574" s="103"/>
      <c r="UAH574" s="55"/>
      <c r="UAI574" s="55"/>
      <c r="UAJ574" s="56"/>
      <c r="UAK574" s="57"/>
      <c r="UAM574" s="59"/>
      <c r="UAN574" s="60"/>
      <c r="UAO574" s="61"/>
      <c r="UAP574" s="104"/>
      <c r="UAQ574" s="27"/>
      <c r="UAR574" s="26"/>
      <c r="UAS574" s="28"/>
      <c r="UAT574" s="230"/>
      <c r="UAU574" s="245"/>
      <c r="UAV574" s="230"/>
      <c r="UAW574" s="92"/>
      <c r="UAX574" s="312"/>
      <c r="UAY574" s="112"/>
      <c r="UAZ574" s="313"/>
      <c r="UBA574" s="113"/>
      <c r="UBB574" s="113"/>
      <c r="UBC574" s="97"/>
      <c r="UBD574" s="98"/>
      <c r="UBE574" s="97"/>
      <c r="UBF574" s="99"/>
      <c r="UBG574" s="100"/>
      <c r="UBH574" s="42"/>
      <c r="UBI574" s="43"/>
      <c r="UBJ574" s="44"/>
      <c r="UBK574" s="45"/>
      <c r="UBL574" s="46"/>
      <c r="UBM574" s="311"/>
      <c r="UBN574" s="160"/>
      <c r="UBO574" s="48"/>
      <c r="UBP574" s="48"/>
      <c r="UBQ574" s="101"/>
      <c r="UBR574" s="91"/>
      <c r="UBS574" s="91"/>
      <c r="UBT574" s="103"/>
      <c r="UBV574" s="55"/>
      <c r="UBW574" s="55"/>
      <c r="UBX574" s="56"/>
      <c r="UBY574" s="57"/>
      <c r="UCA574" s="59"/>
      <c r="UCB574" s="60"/>
      <c r="UCC574" s="61"/>
      <c r="UCD574" s="104"/>
      <c r="UCE574" s="27"/>
      <c r="UCF574" s="26"/>
      <c r="UCG574" s="28"/>
      <c r="UCH574" s="230"/>
      <c r="UCI574" s="245"/>
      <c r="UCJ574" s="230"/>
      <c r="UCK574" s="92"/>
      <c r="UCL574" s="312"/>
      <c r="UCM574" s="112"/>
      <c r="UCN574" s="313"/>
      <c r="UCO574" s="113"/>
      <c r="UCP574" s="113"/>
      <c r="UCQ574" s="97"/>
      <c r="UCR574" s="98"/>
      <c r="UCS574" s="97"/>
      <c r="UCT574" s="99"/>
      <c r="UCU574" s="100"/>
      <c r="UCV574" s="42"/>
      <c r="UCW574" s="43"/>
      <c r="UCX574" s="44"/>
      <c r="UCY574" s="45"/>
      <c r="UCZ574" s="46"/>
      <c r="UDA574" s="311"/>
      <c r="UDB574" s="160"/>
      <c r="UDC574" s="48"/>
      <c r="UDD574" s="48"/>
      <c r="UDE574" s="101"/>
      <c r="UDF574" s="91"/>
      <c r="UDG574" s="91"/>
      <c r="UDH574" s="103"/>
      <c r="UDJ574" s="55"/>
      <c r="UDK574" s="55"/>
      <c r="UDL574" s="56"/>
      <c r="UDM574" s="57"/>
      <c r="UDO574" s="59"/>
      <c r="UDP574" s="60"/>
      <c r="UDQ574" s="61"/>
      <c r="UDR574" s="104"/>
      <c r="UDS574" s="27"/>
      <c r="UDT574" s="26"/>
      <c r="UDU574" s="28"/>
      <c r="UDV574" s="230"/>
      <c r="UDW574" s="245"/>
      <c r="UDX574" s="230"/>
      <c r="UDY574" s="92"/>
      <c r="UDZ574" s="312"/>
      <c r="UEA574" s="112"/>
      <c r="UEB574" s="313"/>
      <c r="UEC574" s="113"/>
      <c r="UED574" s="113"/>
      <c r="UEE574" s="97"/>
      <c r="UEF574" s="98"/>
      <c r="UEG574" s="97"/>
      <c r="UEH574" s="99"/>
      <c r="UEI574" s="100"/>
      <c r="UEJ574" s="42"/>
      <c r="UEK574" s="43"/>
      <c r="UEL574" s="44"/>
      <c r="UEM574" s="45"/>
      <c r="UEN574" s="46"/>
      <c r="UEO574" s="311"/>
      <c r="UEP574" s="160"/>
      <c r="UEQ574" s="48"/>
      <c r="UER574" s="48"/>
      <c r="UES574" s="101"/>
      <c r="UET574" s="91"/>
      <c r="UEU574" s="91"/>
      <c r="UEV574" s="103"/>
      <c r="UEX574" s="55"/>
      <c r="UEY574" s="55"/>
      <c r="UEZ574" s="56"/>
      <c r="UFA574" s="57"/>
      <c r="UFC574" s="59"/>
      <c r="UFD574" s="60"/>
      <c r="UFE574" s="61"/>
      <c r="UFF574" s="104"/>
      <c r="UFG574" s="27"/>
      <c r="UFH574" s="26"/>
      <c r="UFI574" s="28"/>
      <c r="UFJ574" s="230"/>
      <c r="UFK574" s="245"/>
      <c r="UFL574" s="230"/>
      <c r="UFM574" s="92"/>
      <c r="UFN574" s="312"/>
      <c r="UFO574" s="112"/>
      <c r="UFP574" s="313"/>
      <c r="UFQ574" s="113"/>
      <c r="UFR574" s="113"/>
      <c r="UFS574" s="97"/>
      <c r="UFT574" s="98"/>
      <c r="UFU574" s="97"/>
      <c r="UFV574" s="99"/>
      <c r="UFW574" s="100"/>
      <c r="UFX574" s="42"/>
      <c r="UFY574" s="43"/>
      <c r="UFZ574" s="44"/>
      <c r="UGA574" s="45"/>
      <c r="UGB574" s="46"/>
      <c r="UGC574" s="311"/>
      <c r="UGD574" s="160"/>
      <c r="UGE574" s="48"/>
      <c r="UGF574" s="48"/>
      <c r="UGG574" s="101"/>
      <c r="UGH574" s="91"/>
      <c r="UGI574" s="91"/>
      <c r="UGJ574" s="103"/>
      <c r="UGL574" s="55"/>
      <c r="UGM574" s="55"/>
      <c r="UGN574" s="56"/>
      <c r="UGO574" s="57"/>
      <c r="UGQ574" s="59"/>
      <c r="UGR574" s="60"/>
      <c r="UGS574" s="61"/>
      <c r="UGT574" s="104"/>
      <c r="UGU574" s="27"/>
      <c r="UGV574" s="26"/>
      <c r="UGW574" s="28"/>
      <c r="UGX574" s="230"/>
      <c r="UGY574" s="245"/>
      <c r="UGZ574" s="230"/>
      <c r="UHA574" s="92"/>
      <c r="UHB574" s="312"/>
      <c r="UHC574" s="112"/>
      <c r="UHD574" s="313"/>
      <c r="UHE574" s="113"/>
      <c r="UHF574" s="113"/>
      <c r="UHG574" s="97"/>
      <c r="UHH574" s="98"/>
      <c r="UHI574" s="97"/>
      <c r="UHJ574" s="99"/>
      <c r="UHK574" s="100"/>
      <c r="UHL574" s="42"/>
      <c r="UHM574" s="43"/>
      <c r="UHN574" s="44"/>
      <c r="UHO574" s="45"/>
      <c r="UHP574" s="46"/>
      <c r="UHQ574" s="311"/>
      <c r="UHR574" s="160"/>
      <c r="UHS574" s="48"/>
      <c r="UHT574" s="48"/>
      <c r="UHU574" s="101"/>
      <c r="UHV574" s="91"/>
      <c r="UHW574" s="91"/>
      <c r="UHX574" s="103"/>
      <c r="UHZ574" s="55"/>
      <c r="UIA574" s="55"/>
      <c r="UIB574" s="56"/>
      <c r="UIC574" s="57"/>
      <c r="UIE574" s="59"/>
      <c r="UIF574" s="60"/>
      <c r="UIG574" s="61"/>
      <c r="UIH574" s="104"/>
      <c r="UII574" s="27"/>
      <c r="UIJ574" s="26"/>
      <c r="UIK574" s="28"/>
      <c r="UIL574" s="230"/>
      <c r="UIM574" s="245"/>
      <c r="UIN574" s="230"/>
      <c r="UIO574" s="92"/>
      <c r="UIP574" s="312"/>
      <c r="UIQ574" s="112"/>
      <c r="UIR574" s="313"/>
      <c r="UIS574" s="113"/>
      <c r="UIT574" s="113"/>
      <c r="UIU574" s="97"/>
      <c r="UIV574" s="98"/>
      <c r="UIW574" s="97"/>
      <c r="UIX574" s="99"/>
      <c r="UIY574" s="100"/>
      <c r="UIZ574" s="42"/>
      <c r="UJA574" s="43"/>
      <c r="UJB574" s="44"/>
      <c r="UJC574" s="45"/>
      <c r="UJD574" s="46"/>
      <c r="UJE574" s="311"/>
      <c r="UJF574" s="160"/>
      <c r="UJG574" s="48"/>
      <c r="UJH574" s="48"/>
      <c r="UJI574" s="101"/>
      <c r="UJJ574" s="91"/>
      <c r="UJK574" s="91"/>
      <c r="UJL574" s="103"/>
      <c r="UJN574" s="55"/>
      <c r="UJO574" s="55"/>
      <c r="UJP574" s="56"/>
      <c r="UJQ574" s="57"/>
      <c r="UJS574" s="59"/>
      <c r="UJT574" s="60"/>
      <c r="UJU574" s="61"/>
      <c r="UJV574" s="104"/>
      <c r="UJW574" s="27"/>
      <c r="UJX574" s="26"/>
      <c r="UJY574" s="28"/>
      <c r="UJZ574" s="230"/>
      <c r="UKA574" s="245"/>
      <c r="UKB574" s="230"/>
      <c r="UKC574" s="92"/>
      <c r="UKD574" s="312"/>
      <c r="UKE574" s="112"/>
      <c r="UKF574" s="313"/>
      <c r="UKG574" s="113"/>
      <c r="UKH574" s="113"/>
      <c r="UKI574" s="97"/>
      <c r="UKJ574" s="98"/>
      <c r="UKK574" s="97"/>
      <c r="UKL574" s="99"/>
      <c r="UKM574" s="100"/>
      <c r="UKN574" s="42"/>
      <c r="UKO574" s="43"/>
      <c r="UKP574" s="44"/>
      <c r="UKQ574" s="45"/>
      <c r="UKR574" s="46"/>
      <c r="UKS574" s="311"/>
      <c r="UKT574" s="160"/>
      <c r="UKU574" s="48"/>
      <c r="UKV574" s="48"/>
      <c r="UKW574" s="101"/>
      <c r="UKX574" s="91"/>
      <c r="UKY574" s="91"/>
      <c r="UKZ574" s="103"/>
      <c r="ULB574" s="55"/>
      <c r="ULC574" s="55"/>
      <c r="ULD574" s="56"/>
      <c r="ULE574" s="57"/>
      <c r="ULG574" s="59"/>
      <c r="ULH574" s="60"/>
      <c r="ULI574" s="61"/>
      <c r="ULJ574" s="104"/>
      <c r="ULK574" s="27"/>
      <c r="ULL574" s="26"/>
      <c r="ULM574" s="28"/>
      <c r="ULN574" s="230"/>
      <c r="ULO574" s="245"/>
      <c r="ULP574" s="230"/>
      <c r="ULQ574" s="92"/>
      <c r="ULR574" s="312"/>
      <c r="ULS574" s="112"/>
      <c r="ULT574" s="313"/>
      <c r="ULU574" s="113"/>
      <c r="ULV574" s="113"/>
      <c r="ULW574" s="97"/>
      <c r="ULX574" s="98"/>
      <c r="ULY574" s="97"/>
      <c r="ULZ574" s="99"/>
      <c r="UMA574" s="100"/>
      <c r="UMB574" s="42"/>
      <c r="UMC574" s="43"/>
      <c r="UMD574" s="44"/>
      <c r="UME574" s="45"/>
      <c r="UMF574" s="46"/>
      <c r="UMG574" s="311"/>
      <c r="UMH574" s="160"/>
      <c r="UMI574" s="48"/>
      <c r="UMJ574" s="48"/>
      <c r="UMK574" s="101"/>
      <c r="UML574" s="91"/>
      <c r="UMM574" s="91"/>
      <c r="UMN574" s="103"/>
      <c r="UMP574" s="55"/>
      <c r="UMQ574" s="55"/>
      <c r="UMR574" s="56"/>
      <c r="UMS574" s="57"/>
      <c r="UMU574" s="59"/>
      <c r="UMV574" s="60"/>
      <c r="UMW574" s="61"/>
      <c r="UMX574" s="104"/>
      <c r="UMY574" s="27"/>
      <c r="UMZ574" s="26"/>
      <c r="UNA574" s="28"/>
      <c r="UNB574" s="230"/>
      <c r="UNC574" s="245"/>
      <c r="UND574" s="230"/>
      <c r="UNE574" s="92"/>
      <c r="UNF574" s="312"/>
      <c r="UNG574" s="112"/>
      <c r="UNH574" s="313"/>
      <c r="UNI574" s="113"/>
      <c r="UNJ574" s="113"/>
      <c r="UNK574" s="97"/>
      <c r="UNL574" s="98"/>
      <c r="UNM574" s="97"/>
      <c r="UNN574" s="99"/>
      <c r="UNO574" s="100"/>
      <c r="UNP574" s="42"/>
      <c r="UNQ574" s="43"/>
      <c r="UNR574" s="44"/>
      <c r="UNS574" s="45"/>
      <c r="UNT574" s="46"/>
      <c r="UNU574" s="311"/>
      <c r="UNV574" s="160"/>
      <c r="UNW574" s="48"/>
      <c r="UNX574" s="48"/>
      <c r="UNY574" s="101"/>
      <c r="UNZ574" s="91"/>
      <c r="UOA574" s="91"/>
      <c r="UOB574" s="103"/>
      <c r="UOD574" s="55"/>
      <c r="UOE574" s="55"/>
      <c r="UOF574" s="56"/>
      <c r="UOG574" s="57"/>
      <c r="UOI574" s="59"/>
      <c r="UOJ574" s="60"/>
      <c r="UOK574" s="61"/>
      <c r="UOL574" s="104"/>
      <c r="UOM574" s="27"/>
      <c r="UON574" s="26"/>
      <c r="UOO574" s="28"/>
      <c r="UOP574" s="230"/>
      <c r="UOQ574" s="245"/>
      <c r="UOR574" s="230"/>
      <c r="UOS574" s="92"/>
      <c r="UOT574" s="312"/>
      <c r="UOU574" s="112"/>
      <c r="UOV574" s="313"/>
      <c r="UOW574" s="113"/>
      <c r="UOX574" s="113"/>
      <c r="UOY574" s="97"/>
      <c r="UOZ574" s="98"/>
      <c r="UPA574" s="97"/>
      <c r="UPB574" s="99"/>
      <c r="UPC574" s="100"/>
      <c r="UPD574" s="42"/>
      <c r="UPE574" s="43"/>
      <c r="UPF574" s="44"/>
      <c r="UPG574" s="45"/>
      <c r="UPH574" s="46"/>
      <c r="UPI574" s="311"/>
      <c r="UPJ574" s="160"/>
      <c r="UPK574" s="48"/>
      <c r="UPL574" s="48"/>
      <c r="UPM574" s="101"/>
      <c r="UPN574" s="91"/>
      <c r="UPO574" s="91"/>
      <c r="UPP574" s="103"/>
      <c r="UPR574" s="55"/>
      <c r="UPS574" s="55"/>
      <c r="UPT574" s="56"/>
      <c r="UPU574" s="57"/>
      <c r="UPW574" s="59"/>
      <c r="UPX574" s="60"/>
      <c r="UPY574" s="61"/>
      <c r="UPZ574" s="104"/>
      <c r="UQA574" s="27"/>
      <c r="UQB574" s="26"/>
      <c r="UQC574" s="28"/>
      <c r="UQD574" s="230"/>
      <c r="UQE574" s="245"/>
      <c r="UQF574" s="230"/>
      <c r="UQG574" s="92"/>
      <c r="UQH574" s="312"/>
      <c r="UQI574" s="112"/>
      <c r="UQJ574" s="313"/>
      <c r="UQK574" s="113"/>
      <c r="UQL574" s="113"/>
      <c r="UQM574" s="97"/>
      <c r="UQN574" s="98"/>
      <c r="UQO574" s="97"/>
      <c r="UQP574" s="99"/>
      <c r="UQQ574" s="100"/>
      <c r="UQR574" s="42"/>
      <c r="UQS574" s="43"/>
      <c r="UQT574" s="44"/>
      <c r="UQU574" s="45"/>
      <c r="UQV574" s="46"/>
      <c r="UQW574" s="311"/>
      <c r="UQX574" s="160"/>
      <c r="UQY574" s="48"/>
      <c r="UQZ574" s="48"/>
      <c r="URA574" s="101"/>
      <c r="URB574" s="91"/>
      <c r="URC574" s="91"/>
      <c r="URD574" s="103"/>
      <c r="URF574" s="55"/>
      <c r="URG574" s="55"/>
      <c r="URH574" s="56"/>
      <c r="URI574" s="57"/>
      <c r="URK574" s="59"/>
      <c r="URL574" s="60"/>
      <c r="URM574" s="61"/>
      <c r="URN574" s="104"/>
      <c r="URO574" s="27"/>
      <c r="URP574" s="26"/>
      <c r="URQ574" s="28"/>
      <c r="URR574" s="230"/>
      <c r="URS574" s="245"/>
      <c r="URT574" s="230"/>
      <c r="URU574" s="92"/>
      <c r="URV574" s="312"/>
      <c r="URW574" s="112"/>
      <c r="URX574" s="313"/>
      <c r="URY574" s="113"/>
      <c r="URZ574" s="113"/>
      <c r="USA574" s="97"/>
      <c r="USB574" s="98"/>
      <c r="USC574" s="97"/>
      <c r="USD574" s="99"/>
      <c r="USE574" s="100"/>
      <c r="USF574" s="42"/>
      <c r="USG574" s="43"/>
      <c r="USH574" s="44"/>
      <c r="USI574" s="45"/>
      <c r="USJ574" s="46"/>
      <c r="USK574" s="311"/>
      <c r="USL574" s="160"/>
      <c r="USM574" s="48"/>
      <c r="USN574" s="48"/>
      <c r="USO574" s="101"/>
      <c r="USP574" s="91"/>
      <c r="USQ574" s="91"/>
      <c r="USR574" s="103"/>
      <c r="UST574" s="55"/>
      <c r="USU574" s="55"/>
      <c r="USV574" s="56"/>
      <c r="USW574" s="57"/>
      <c r="USY574" s="59"/>
      <c r="USZ574" s="60"/>
      <c r="UTA574" s="61"/>
      <c r="UTB574" s="104"/>
      <c r="UTC574" s="27"/>
      <c r="UTD574" s="26"/>
      <c r="UTE574" s="28"/>
      <c r="UTF574" s="230"/>
      <c r="UTG574" s="245"/>
      <c r="UTH574" s="230"/>
      <c r="UTI574" s="92"/>
      <c r="UTJ574" s="312"/>
      <c r="UTK574" s="112"/>
      <c r="UTL574" s="313"/>
      <c r="UTM574" s="113"/>
      <c r="UTN574" s="113"/>
      <c r="UTO574" s="97"/>
      <c r="UTP574" s="98"/>
      <c r="UTQ574" s="97"/>
      <c r="UTR574" s="99"/>
      <c r="UTS574" s="100"/>
      <c r="UTT574" s="42"/>
      <c r="UTU574" s="43"/>
      <c r="UTV574" s="44"/>
      <c r="UTW574" s="45"/>
      <c r="UTX574" s="46"/>
      <c r="UTY574" s="311"/>
      <c r="UTZ574" s="160"/>
      <c r="UUA574" s="48"/>
      <c r="UUB574" s="48"/>
      <c r="UUC574" s="101"/>
      <c r="UUD574" s="91"/>
      <c r="UUE574" s="91"/>
      <c r="UUF574" s="103"/>
      <c r="UUH574" s="55"/>
      <c r="UUI574" s="55"/>
      <c r="UUJ574" s="56"/>
      <c r="UUK574" s="57"/>
      <c r="UUM574" s="59"/>
      <c r="UUN574" s="60"/>
      <c r="UUO574" s="61"/>
      <c r="UUP574" s="104"/>
      <c r="UUQ574" s="27"/>
      <c r="UUR574" s="26"/>
      <c r="UUS574" s="28"/>
      <c r="UUT574" s="230"/>
      <c r="UUU574" s="245"/>
      <c r="UUV574" s="230"/>
      <c r="UUW574" s="92"/>
      <c r="UUX574" s="312"/>
      <c r="UUY574" s="112"/>
      <c r="UUZ574" s="313"/>
      <c r="UVA574" s="113"/>
      <c r="UVB574" s="113"/>
      <c r="UVC574" s="97"/>
      <c r="UVD574" s="98"/>
      <c r="UVE574" s="97"/>
      <c r="UVF574" s="99"/>
      <c r="UVG574" s="100"/>
      <c r="UVH574" s="42"/>
      <c r="UVI574" s="43"/>
      <c r="UVJ574" s="44"/>
      <c r="UVK574" s="45"/>
      <c r="UVL574" s="46"/>
      <c r="UVM574" s="311"/>
      <c r="UVN574" s="160"/>
      <c r="UVO574" s="48"/>
      <c r="UVP574" s="48"/>
      <c r="UVQ574" s="101"/>
      <c r="UVR574" s="91"/>
      <c r="UVS574" s="91"/>
      <c r="UVT574" s="103"/>
      <c r="UVV574" s="55"/>
      <c r="UVW574" s="55"/>
      <c r="UVX574" s="56"/>
      <c r="UVY574" s="57"/>
      <c r="UWA574" s="59"/>
      <c r="UWB574" s="60"/>
      <c r="UWC574" s="61"/>
      <c r="UWD574" s="104"/>
      <c r="UWE574" s="27"/>
      <c r="UWF574" s="26"/>
      <c r="UWG574" s="28"/>
      <c r="UWH574" s="230"/>
      <c r="UWI574" s="245"/>
      <c r="UWJ574" s="230"/>
      <c r="UWK574" s="92"/>
      <c r="UWL574" s="312"/>
      <c r="UWM574" s="112"/>
      <c r="UWN574" s="313"/>
      <c r="UWO574" s="113"/>
      <c r="UWP574" s="113"/>
      <c r="UWQ574" s="97"/>
      <c r="UWR574" s="98"/>
      <c r="UWS574" s="97"/>
      <c r="UWT574" s="99"/>
      <c r="UWU574" s="100"/>
      <c r="UWV574" s="42"/>
      <c r="UWW574" s="43"/>
      <c r="UWX574" s="44"/>
      <c r="UWY574" s="45"/>
      <c r="UWZ574" s="46"/>
      <c r="UXA574" s="311"/>
      <c r="UXB574" s="160"/>
      <c r="UXC574" s="48"/>
      <c r="UXD574" s="48"/>
      <c r="UXE574" s="101"/>
      <c r="UXF574" s="91"/>
      <c r="UXG574" s="91"/>
      <c r="UXH574" s="103"/>
      <c r="UXJ574" s="55"/>
      <c r="UXK574" s="55"/>
      <c r="UXL574" s="56"/>
      <c r="UXM574" s="57"/>
      <c r="UXO574" s="59"/>
      <c r="UXP574" s="60"/>
      <c r="UXQ574" s="61"/>
      <c r="UXR574" s="104"/>
      <c r="UXS574" s="27"/>
      <c r="UXT574" s="26"/>
      <c r="UXU574" s="28"/>
      <c r="UXV574" s="230"/>
      <c r="UXW574" s="245"/>
      <c r="UXX574" s="230"/>
      <c r="UXY574" s="92"/>
      <c r="UXZ574" s="312"/>
      <c r="UYA574" s="112"/>
      <c r="UYB574" s="313"/>
      <c r="UYC574" s="113"/>
      <c r="UYD574" s="113"/>
      <c r="UYE574" s="97"/>
      <c r="UYF574" s="98"/>
      <c r="UYG574" s="97"/>
      <c r="UYH574" s="99"/>
      <c r="UYI574" s="100"/>
      <c r="UYJ574" s="42"/>
      <c r="UYK574" s="43"/>
      <c r="UYL574" s="44"/>
      <c r="UYM574" s="45"/>
      <c r="UYN574" s="46"/>
      <c r="UYO574" s="311"/>
      <c r="UYP574" s="160"/>
      <c r="UYQ574" s="48"/>
      <c r="UYR574" s="48"/>
      <c r="UYS574" s="101"/>
      <c r="UYT574" s="91"/>
      <c r="UYU574" s="91"/>
      <c r="UYV574" s="103"/>
      <c r="UYX574" s="55"/>
      <c r="UYY574" s="55"/>
      <c r="UYZ574" s="56"/>
      <c r="UZA574" s="57"/>
      <c r="UZC574" s="59"/>
      <c r="UZD574" s="60"/>
      <c r="UZE574" s="61"/>
      <c r="UZF574" s="104"/>
      <c r="UZG574" s="27"/>
      <c r="UZH574" s="26"/>
      <c r="UZI574" s="28"/>
      <c r="UZJ574" s="230"/>
      <c r="UZK574" s="245"/>
      <c r="UZL574" s="230"/>
      <c r="UZM574" s="92"/>
      <c r="UZN574" s="312"/>
      <c r="UZO574" s="112"/>
      <c r="UZP574" s="313"/>
      <c r="UZQ574" s="113"/>
      <c r="UZR574" s="113"/>
      <c r="UZS574" s="97"/>
      <c r="UZT574" s="98"/>
      <c r="UZU574" s="97"/>
      <c r="UZV574" s="99"/>
      <c r="UZW574" s="100"/>
      <c r="UZX574" s="42"/>
      <c r="UZY574" s="43"/>
      <c r="UZZ574" s="44"/>
      <c r="VAA574" s="45"/>
      <c r="VAB574" s="46"/>
      <c r="VAC574" s="311"/>
      <c r="VAD574" s="160"/>
      <c r="VAE574" s="48"/>
      <c r="VAF574" s="48"/>
      <c r="VAG574" s="101"/>
      <c r="VAH574" s="91"/>
      <c r="VAI574" s="91"/>
      <c r="VAJ574" s="103"/>
      <c r="VAL574" s="55"/>
      <c r="VAM574" s="55"/>
      <c r="VAN574" s="56"/>
      <c r="VAO574" s="57"/>
      <c r="VAQ574" s="59"/>
      <c r="VAR574" s="60"/>
      <c r="VAS574" s="61"/>
      <c r="VAT574" s="104"/>
      <c r="VAU574" s="27"/>
      <c r="VAV574" s="26"/>
      <c r="VAW574" s="28"/>
      <c r="VAX574" s="230"/>
      <c r="VAY574" s="245"/>
      <c r="VAZ574" s="230"/>
      <c r="VBA574" s="92"/>
      <c r="VBB574" s="312"/>
      <c r="VBC574" s="112"/>
      <c r="VBD574" s="313"/>
      <c r="VBE574" s="113"/>
      <c r="VBF574" s="113"/>
      <c r="VBG574" s="97"/>
      <c r="VBH574" s="98"/>
      <c r="VBI574" s="97"/>
      <c r="VBJ574" s="99"/>
      <c r="VBK574" s="100"/>
      <c r="VBL574" s="42"/>
      <c r="VBM574" s="43"/>
      <c r="VBN574" s="44"/>
      <c r="VBO574" s="45"/>
      <c r="VBP574" s="46"/>
      <c r="VBQ574" s="311"/>
      <c r="VBR574" s="160"/>
      <c r="VBS574" s="48"/>
      <c r="VBT574" s="48"/>
      <c r="VBU574" s="101"/>
      <c r="VBV574" s="91"/>
      <c r="VBW574" s="91"/>
      <c r="VBX574" s="103"/>
      <c r="VBZ574" s="55"/>
      <c r="VCA574" s="55"/>
      <c r="VCB574" s="56"/>
      <c r="VCC574" s="57"/>
      <c r="VCE574" s="59"/>
      <c r="VCF574" s="60"/>
      <c r="VCG574" s="61"/>
      <c r="VCH574" s="104"/>
      <c r="VCI574" s="27"/>
      <c r="VCJ574" s="26"/>
      <c r="VCK574" s="28"/>
      <c r="VCL574" s="230"/>
      <c r="VCM574" s="245"/>
      <c r="VCN574" s="230"/>
      <c r="VCO574" s="92"/>
      <c r="VCP574" s="312"/>
      <c r="VCQ574" s="112"/>
      <c r="VCR574" s="313"/>
      <c r="VCS574" s="113"/>
      <c r="VCT574" s="113"/>
      <c r="VCU574" s="97"/>
      <c r="VCV574" s="98"/>
      <c r="VCW574" s="97"/>
      <c r="VCX574" s="99"/>
      <c r="VCY574" s="100"/>
      <c r="VCZ574" s="42"/>
      <c r="VDA574" s="43"/>
      <c r="VDB574" s="44"/>
      <c r="VDC574" s="45"/>
      <c r="VDD574" s="46"/>
      <c r="VDE574" s="311"/>
      <c r="VDF574" s="160"/>
      <c r="VDG574" s="48"/>
      <c r="VDH574" s="48"/>
      <c r="VDI574" s="101"/>
      <c r="VDJ574" s="91"/>
      <c r="VDK574" s="91"/>
      <c r="VDL574" s="103"/>
      <c r="VDN574" s="55"/>
      <c r="VDO574" s="55"/>
      <c r="VDP574" s="56"/>
      <c r="VDQ574" s="57"/>
      <c r="VDS574" s="59"/>
      <c r="VDT574" s="60"/>
      <c r="VDU574" s="61"/>
      <c r="VDV574" s="104"/>
      <c r="VDW574" s="27"/>
      <c r="VDX574" s="26"/>
      <c r="VDY574" s="28"/>
      <c r="VDZ574" s="230"/>
      <c r="VEA574" s="245"/>
      <c r="VEB574" s="230"/>
      <c r="VEC574" s="92"/>
      <c r="VED574" s="312"/>
      <c r="VEE574" s="112"/>
      <c r="VEF574" s="313"/>
      <c r="VEG574" s="113"/>
      <c r="VEH574" s="113"/>
      <c r="VEI574" s="97"/>
      <c r="VEJ574" s="98"/>
      <c r="VEK574" s="97"/>
      <c r="VEL574" s="99"/>
      <c r="VEM574" s="100"/>
      <c r="VEN574" s="42"/>
      <c r="VEO574" s="43"/>
      <c r="VEP574" s="44"/>
      <c r="VEQ574" s="45"/>
      <c r="VER574" s="46"/>
      <c r="VES574" s="311"/>
      <c r="VET574" s="160"/>
      <c r="VEU574" s="48"/>
      <c r="VEV574" s="48"/>
      <c r="VEW574" s="101"/>
      <c r="VEX574" s="91"/>
      <c r="VEY574" s="91"/>
      <c r="VEZ574" s="103"/>
      <c r="VFB574" s="55"/>
      <c r="VFC574" s="55"/>
      <c r="VFD574" s="56"/>
      <c r="VFE574" s="57"/>
      <c r="VFG574" s="59"/>
      <c r="VFH574" s="60"/>
      <c r="VFI574" s="61"/>
      <c r="VFJ574" s="104"/>
      <c r="VFK574" s="27"/>
      <c r="VFL574" s="26"/>
      <c r="VFM574" s="28"/>
      <c r="VFN574" s="230"/>
      <c r="VFO574" s="245"/>
      <c r="VFP574" s="230"/>
      <c r="VFQ574" s="92"/>
      <c r="VFR574" s="312"/>
      <c r="VFS574" s="112"/>
      <c r="VFT574" s="313"/>
      <c r="VFU574" s="113"/>
      <c r="VFV574" s="113"/>
      <c r="VFW574" s="97"/>
      <c r="VFX574" s="98"/>
      <c r="VFY574" s="97"/>
      <c r="VFZ574" s="99"/>
      <c r="VGA574" s="100"/>
      <c r="VGB574" s="42"/>
      <c r="VGC574" s="43"/>
      <c r="VGD574" s="44"/>
      <c r="VGE574" s="45"/>
      <c r="VGF574" s="46"/>
      <c r="VGG574" s="311"/>
      <c r="VGH574" s="160"/>
      <c r="VGI574" s="48"/>
      <c r="VGJ574" s="48"/>
      <c r="VGK574" s="101"/>
      <c r="VGL574" s="91"/>
      <c r="VGM574" s="91"/>
      <c r="VGN574" s="103"/>
      <c r="VGP574" s="55"/>
      <c r="VGQ574" s="55"/>
      <c r="VGR574" s="56"/>
      <c r="VGS574" s="57"/>
      <c r="VGU574" s="59"/>
      <c r="VGV574" s="60"/>
      <c r="VGW574" s="61"/>
      <c r="VGX574" s="104"/>
      <c r="VGY574" s="27"/>
      <c r="VGZ574" s="26"/>
      <c r="VHA574" s="28"/>
      <c r="VHB574" s="230"/>
      <c r="VHC574" s="245"/>
      <c r="VHD574" s="230"/>
      <c r="VHE574" s="92"/>
      <c r="VHF574" s="312"/>
      <c r="VHG574" s="112"/>
      <c r="VHH574" s="313"/>
      <c r="VHI574" s="113"/>
      <c r="VHJ574" s="113"/>
      <c r="VHK574" s="97"/>
      <c r="VHL574" s="98"/>
      <c r="VHM574" s="97"/>
      <c r="VHN574" s="99"/>
      <c r="VHO574" s="100"/>
      <c r="VHP574" s="42"/>
      <c r="VHQ574" s="43"/>
      <c r="VHR574" s="44"/>
      <c r="VHS574" s="45"/>
      <c r="VHT574" s="46"/>
      <c r="VHU574" s="311"/>
      <c r="VHV574" s="160"/>
      <c r="VHW574" s="48"/>
      <c r="VHX574" s="48"/>
      <c r="VHY574" s="101"/>
      <c r="VHZ574" s="91"/>
      <c r="VIA574" s="91"/>
      <c r="VIB574" s="103"/>
      <c r="VID574" s="55"/>
      <c r="VIE574" s="55"/>
      <c r="VIF574" s="56"/>
      <c r="VIG574" s="57"/>
      <c r="VII574" s="59"/>
      <c r="VIJ574" s="60"/>
      <c r="VIK574" s="61"/>
      <c r="VIL574" s="104"/>
      <c r="VIM574" s="27"/>
      <c r="VIN574" s="26"/>
      <c r="VIO574" s="28"/>
      <c r="VIP574" s="230"/>
      <c r="VIQ574" s="245"/>
      <c r="VIR574" s="230"/>
      <c r="VIS574" s="92"/>
      <c r="VIT574" s="312"/>
      <c r="VIU574" s="112"/>
      <c r="VIV574" s="313"/>
      <c r="VIW574" s="113"/>
      <c r="VIX574" s="113"/>
      <c r="VIY574" s="97"/>
      <c r="VIZ574" s="98"/>
      <c r="VJA574" s="97"/>
      <c r="VJB574" s="99"/>
      <c r="VJC574" s="100"/>
      <c r="VJD574" s="42"/>
      <c r="VJE574" s="43"/>
      <c r="VJF574" s="44"/>
      <c r="VJG574" s="45"/>
      <c r="VJH574" s="46"/>
      <c r="VJI574" s="311"/>
      <c r="VJJ574" s="160"/>
      <c r="VJK574" s="48"/>
      <c r="VJL574" s="48"/>
      <c r="VJM574" s="101"/>
      <c r="VJN574" s="91"/>
      <c r="VJO574" s="91"/>
      <c r="VJP574" s="103"/>
      <c r="VJR574" s="55"/>
      <c r="VJS574" s="55"/>
      <c r="VJT574" s="56"/>
      <c r="VJU574" s="57"/>
      <c r="VJW574" s="59"/>
      <c r="VJX574" s="60"/>
      <c r="VJY574" s="61"/>
      <c r="VJZ574" s="104"/>
      <c r="VKA574" s="27"/>
      <c r="VKB574" s="26"/>
      <c r="VKC574" s="28"/>
      <c r="VKD574" s="230"/>
      <c r="VKE574" s="245"/>
      <c r="VKF574" s="230"/>
      <c r="VKG574" s="92"/>
      <c r="VKH574" s="312"/>
      <c r="VKI574" s="112"/>
      <c r="VKJ574" s="313"/>
      <c r="VKK574" s="113"/>
      <c r="VKL574" s="113"/>
      <c r="VKM574" s="97"/>
      <c r="VKN574" s="98"/>
      <c r="VKO574" s="97"/>
      <c r="VKP574" s="99"/>
      <c r="VKQ574" s="100"/>
      <c r="VKR574" s="42"/>
      <c r="VKS574" s="43"/>
      <c r="VKT574" s="44"/>
      <c r="VKU574" s="45"/>
      <c r="VKV574" s="46"/>
      <c r="VKW574" s="311"/>
      <c r="VKX574" s="160"/>
      <c r="VKY574" s="48"/>
      <c r="VKZ574" s="48"/>
      <c r="VLA574" s="101"/>
      <c r="VLB574" s="91"/>
      <c r="VLC574" s="91"/>
      <c r="VLD574" s="103"/>
      <c r="VLF574" s="55"/>
      <c r="VLG574" s="55"/>
      <c r="VLH574" s="56"/>
      <c r="VLI574" s="57"/>
      <c r="VLK574" s="59"/>
      <c r="VLL574" s="60"/>
      <c r="VLM574" s="61"/>
      <c r="VLN574" s="104"/>
      <c r="VLO574" s="27"/>
      <c r="VLP574" s="26"/>
      <c r="VLQ574" s="28"/>
      <c r="VLR574" s="230"/>
      <c r="VLS574" s="245"/>
      <c r="VLT574" s="230"/>
      <c r="VLU574" s="92"/>
      <c r="VLV574" s="312"/>
      <c r="VLW574" s="112"/>
      <c r="VLX574" s="313"/>
      <c r="VLY574" s="113"/>
      <c r="VLZ574" s="113"/>
      <c r="VMA574" s="97"/>
      <c r="VMB574" s="98"/>
      <c r="VMC574" s="97"/>
      <c r="VMD574" s="99"/>
      <c r="VME574" s="100"/>
      <c r="VMF574" s="42"/>
      <c r="VMG574" s="43"/>
      <c r="VMH574" s="44"/>
      <c r="VMI574" s="45"/>
      <c r="VMJ574" s="46"/>
      <c r="VMK574" s="311"/>
      <c r="VML574" s="160"/>
      <c r="VMM574" s="48"/>
      <c r="VMN574" s="48"/>
      <c r="VMO574" s="101"/>
      <c r="VMP574" s="91"/>
      <c r="VMQ574" s="91"/>
      <c r="VMR574" s="103"/>
      <c r="VMT574" s="55"/>
      <c r="VMU574" s="55"/>
      <c r="VMV574" s="56"/>
      <c r="VMW574" s="57"/>
      <c r="VMY574" s="59"/>
      <c r="VMZ574" s="60"/>
      <c r="VNA574" s="61"/>
      <c r="VNB574" s="104"/>
      <c r="VNC574" s="27"/>
      <c r="VND574" s="26"/>
      <c r="VNE574" s="28"/>
      <c r="VNF574" s="230"/>
      <c r="VNG574" s="245"/>
      <c r="VNH574" s="230"/>
      <c r="VNI574" s="92"/>
      <c r="VNJ574" s="312"/>
      <c r="VNK574" s="112"/>
      <c r="VNL574" s="313"/>
      <c r="VNM574" s="113"/>
      <c r="VNN574" s="113"/>
      <c r="VNO574" s="97"/>
      <c r="VNP574" s="98"/>
      <c r="VNQ574" s="97"/>
      <c r="VNR574" s="99"/>
      <c r="VNS574" s="100"/>
      <c r="VNT574" s="42"/>
      <c r="VNU574" s="43"/>
      <c r="VNV574" s="44"/>
      <c r="VNW574" s="45"/>
      <c r="VNX574" s="46"/>
      <c r="VNY574" s="311"/>
      <c r="VNZ574" s="160"/>
      <c r="VOA574" s="48"/>
      <c r="VOB574" s="48"/>
      <c r="VOC574" s="101"/>
      <c r="VOD574" s="91"/>
      <c r="VOE574" s="91"/>
      <c r="VOF574" s="103"/>
      <c r="VOH574" s="55"/>
      <c r="VOI574" s="55"/>
      <c r="VOJ574" s="56"/>
      <c r="VOK574" s="57"/>
      <c r="VOM574" s="59"/>
      <c r="VON574" s="60"/>
      <c r="VOO574" s="61"/>
      <c r="VOP574" s="104"/>
      <c r="VOQ574" s="27"/>
      <c r="VOR574" s="26"/>
      <c r="VOS574" s="28"/>
      <c r="VOT574" s="230"/>
      <c r="VOU574" s="245"/>
      <c r="VOV574" s="230"/>
      <c r="VOW574" s="92"/>
      <c r="VOX574" s="312"/>
      <c r="VOY574" s="112"/>
      <c r="VOZ574" s="313"/>
      <c r="VPA574" s="113"/>
      <c r="VPB574" s="113"/>
      <c r="VPC574" s="97"/>
      <c r="VPD574" s="98"/>
      <c r="VPE574" s="97"/>
      <c r="VPF574" s="99"/>
      <c r="VPG574" s="100"/>
      <c r="VPH574" s="42"/>
      <c r="VPI574" s="43"/>
      <c r="VPJ574" s="44"/>
      <c r="VPK574" s="45"/>
      <c r="VPL574" s="46"/>
      <c r="VPM574" s="311"/>
      <c r="VPN574" s="160"/>
      <c r="VPO574" s="48"/>
      <c r="VPP574" s="48"/>
      <c r="VPQ574" s="101"/>
      <c r="VPR574" s="91"/>
      <c r="VPS574" s="91"/>
      <c r="VPT574" s="103"/>
      <c r="VPV574" s="55"/>
      <c r="VPW574" s="55"/>
      <c r="VPX574" s="56"/>
      <c r="VPY574" s="57"/>
      <c r="VQA574" s="59"/>
      <c r="VQB574" s="60"/>
      <c r="VQC574" s="61"/>
      <c r="VQD574" s="104"/>
      <c r="VQE574" s="27"/>
      <c r="VQF574" s="26"/>
      <c r="VQG574" s="28"/>
      <c r="VQH574" s="230"/>
      <c r="VQI574" s="245"/>
      <c r="VQJ574" s="230"/>
      <c r="VQK574" s="92"/>
      <c r="VQL574" s="312"/>
      <c r="VQM574" s="112"/>
      <c r="VQN574" s="313"/>
      <c r="VQO574" s="113"/>
      <c r="VQP574" s="113"/>
      <c r="VQQ574" s="97"/>
      <c r="VQR574" s="98"/>
      <c r="VQS574" s="97"/>
      <c r="VQT574" s="99"/>
      <c r="VQU574" s="100"/>
      <c r="VQV574" s="42"/>
      <c r="VQW574" s="43"/>
      <c r="VQX574" s="44"/>
      <c r="VQY574" s="45"/>
      <c r="VQZ574" s="46"/>
      <c r="VRA574" s="311"/>
      <c r="VRB574" s="160"/>
      <c r="VRC574" s="48"/>
      <c r="VRD574" s="48"/>
      <c r="VRE574" s="101"/>
      <c r="VRF574" s="91"/>
      <c r="VRG574" s="91"/>
      <c r="VRH574" s="103"/>
      <c r="VRJ574" s="55"/>
      <c r="VRK574" s="55"/>
      <c r="VRL574" s="56"/>
      <c r="VRM574" s="57"/>
      <c r="VRO574" s="59"/>
      <c r="VRP574" s="60"/>
      <c r="VRQ574" s="61"/>
      <c r="VRR574" s="104"/>
      <c r="VRS574" s="27"/>
      <c r="VRT574" s="26"/>
      <c r="VRU574" s="28"/>
      <c r="VRV574" s="230"/>
      <c r="VRW574" s="245"/>
      <c r="VRX574" s="230"/>
      <c r="VRY574" s="92"/>
      <c r="VRZ574" s="312"/>
      <c r="VSA574" s="112"/>
      <c r="VSB574" s="313"/>
      <c r="VSC574" s="113"/>
      <c r="VSD574" s="113"/>
      <c r="VSE574" s="97"/>
      <c r="VSF574" s="98"/>
      <c r="VSG574" s="97"/>
      <c r="VSH574" s="99"/>
      <c r="VSI574" s="100"/>
      <c r="VSJ574" s="42"/>
      <c r="VSK574" s="43"/>
      <c r="VSL574" s="44"/>
      <c r="VSM574" s="45"/>
      <c r="VSN574" s="46"/>
      <c r="VSO574" s="311"/>
      <c r="VSP574" s="160"/>
      <c r="VSQ574" s="48"/>
      <c r="VSR574" s="48"/>
      <c r="VSS574" s="101"/>
      <c r="VST574" s="91"/>
      <c r="VSU574" s="91"/>
      <c r="VSV574" s="103"/>
      <c r="VSX574" s="55"/>
      <c r="VSY574" s="55"/>
      <c r="VSZ574" s="56"/>
      <c r="VTA574" s="57"/>
      <c r="VTC574" s="59"/>
      <c r="VTD574" s="60"/>
      <c r="VTE574" s="61"/>
      <c r="VTF574" s="104"/>
      <c r="VTG574" s="27"/>
      <c r="VTH574" s="26"/>
      <c r="VTI574" s="28"/>
      <c r="VTJ574" s="230"/>
      <c r="VTK574" s="245"/>
      <c r="VTL574" s="230"/>
      <c r="VTM574" s="92"/>
      <c r="VTN574" s="312"/>
      <c r="VTO574" s="112"/>
      <c r="VTP574" s="313"/>
      <c r="VTQ574" s="113"/>
      <c r="VTR574" s="113"/>
      <c r="VTS574" s="97"/>
      <c r="VTT574" s="98"/>
      <c r="VTU574" s="97"/>
      <c r="VTV574" s="99"/>
      <c r="VTW574" s="100"/>
      <c r="VTX574" s="42"/>
      <c r="VTY574" s="43"/>
      <c r="VTZ574" s="44"/>
      <c r="VUA574" s="45"/>
      <c r="VUB574" s="46"/>
      <c r="VUC574" s="311"/>
      <c r="VUD574" s="160"/>
      <c r="VUE574" s="48"/>
      <c r="VUF574" s="48"/>
      <c r="VUG574" s="101"/>
      <c r="VUH574" s="91"/>
      <c r="VUI574" s="91"/>
      <c r="VUJ574" s="103"/>
      <c r="VUL574" s="55"/>
      <c r="VUM574" s="55"/>
      <c r="VUN574" s="56"/>
      <c r="VUO574" s="57"/>
      <c r="VUQ574" s="59"/>
      <c r="VUR574" s="60"/>
      <c r="VUS574" s="61"/>
      <c r="VUT574" s="104"/>
      <c r="VUU574" s="27"/>
      <c r="VUV574" s="26"/>
      <c r="VUW574" s="28"/>
      <c r="VUX574" s="230"/>
      <c r="VUY574" s="245"/>
      <c r="VUZ574" s="230"/>
      <c r="VVA574" s="92"/>
      <c r="VVB574" s="312"/>
      <c r="VVC574" s="112"/>
      <c r="VVD574" s="313"/>
      <c r="VVE574" s="113"/>
      <c r="VVF574" s="113"/>
      <c r="VVG574" s="97"/>
      <c r="VVH574" s="98"/>
      <c r="VVI574" s="97"/>
      <c r="VVJ574" s="99"/>
      <c r="VVK574" s="100"/>
      <c r="VVL574" s="42"/>
      <c r="VVM574" s="43"/>
      <c r="VVN574" s="44"/>
      <c r="VVO574" s="45"/>
      <c r="VVP574" s="46"/>
      <c r="VVQ574" s="311"/>
      <c r="VVR574" s="160"/>
      <c r="VVS574" s="48"/>
      <c r="VVT574" s="48"/>
      <c r="VVU574" s="101"/>
      <c r="VVV574" s="91"/>
      <c r="VVW574" s="91"/>
      <c r="VVX574" s="103"/>
      <c r="VVZ574" s="55"/>
      <c r="VWA574" s="55"/>
      <c r="VWB574" s="56"/>
      <c r="VWC574" s="57"/>
      <c r="VWE574" s="59"/>
      <c r="VWF574" s="60"/>
      <c r="VWG574" s="61"/>
      <c r="VWH574" s="104"/>
      <c r="VWI574" s="27"/>
      <c r="VWJ574" s="26"/>
      <c r="VWK574" s="28"/>
      <c r="VWL574" s="230"/>
      <c r="VWM574" s="245"/>
      <c r="VWN574" s="230"/>
      <c r="VWO574" s="92"/>
      <c r="VWP574" s="312"/>
      <c r="VWQ574" s="112"/>
      <c r="VWR574" s="313"/>
      <c r="VWS574" s="113"/>
      <c r="VWT574" s="113"/>
      <c r="VWU574" s="97"/>
      <c r="VWV574" s="98"/>
      <c r="VWW574" s="97"/>
      <c r="VWX574" s="99"/>
      <c r="VWY574" s="100"/>
      <c r="VWZ574" s="42"/>
      <c r="VXA574" s="43"/>
      <c r="VXB574" s="44"/>
      <c r="VXC574" s="45"/>
      <c r="VXD574" s="46"/>
      <c r="VXE574" s="311"/>
      <c r="VXF574" s="160"/>
      <c r="VXG574" s="48"/>
      <c r="VXH574" s="48"/>
      <c r="VXI574" s="101"/>
      <c r="VXJ574" s="91"/>
      <c r="VXK574" s="91"/>
      <c r="VXL574" s="103"/>
      <c r="VXN574" s="55"/>
      <c r="VXO574" s="55"/>
      <c r="VXP574" s="56"/>
      <c r="VXQ574" s="57"/>
      <c r="VXS574" s="59"/>
      <c r="VXT574" s="60"/>
      <c r="VXU574" s="61"/>
      <c r="VXV574" s="104"/>
      <c r="VXW574" s="27"/>
      <c r="VXX574" s="26"/>
      <c r="VXY574" s="28"/>
      <c r="VXZ574" s="230"/>
      <c r="VYA574" s="245"/>
      <c r="VYB574" s="230"/>
      <c r="VYC574" s="92"/>
      <c r="VYD574" s="312"/>
      <c r="VYE574" s="112"/>
      <c r="VYF574" s="313"/>
      <c r="VYG574" s="113"/>
      <c r="VYH574" s="113"/>
      <c r="VYI574" s="97"/>
      <c r="VYJ574" s="98"/>
      <c r="VYK574" s="97"/>
      <c r="VYL574" s="99"/>
      <c r="VYM574" s="100"/>
      <c r="VYN574" s="42"/>
      <c r="VYO574" s="43"/>
      <c r="VYP574" s="44"/>
      <c r="VYQ574" s="45"/>
      <c r="VYR574" s="46"/>
      <c r="VYS574" s="311"/>
      <c r="VYT574" s="160"/>
      <c r="VYU574" s="48"/>
      <c r="VYV574" s="48"/>
      <c r="VYW574" s="101"/>
      <c r="VYX574" s="91"/>
      <c r="VYY574" s="91"/>
      <c r="VYZ574" s="103"/>
      <c r="VZB574" s="55"/>
      <c r="VZC574" s="55"/>
      <c r="VZD574" s="56"/>
      <c r="VZE574" s="57"/>
      <c r="VZG574" s="59"/>
      <c r="VZH574" s="60"/>
      <c r="VZI574" s="61"/>
      <c r="VZJ574" s="104"/>
      <c r="VZK574" s="27"/>
      <c r="VZL574" s="26"/>
      <c r="VZM574" s="28"/>
      <c r="VZN574" s="230"/>
      <c r="VZO574" s="245"/>
      <c r="VZP574" s="230"/>
      <c r="VZQ574" s="92"/>
      <c r="VZR574" s="312"/>
      <c r="VZS574" s="112"/>
      <c r="VZT574" s="313"/>
      <c r="VZU574" s="113"/>
      <c r="VZV574" s="113"/>
      <c r="VZW574" s="97"/>
      <c r="VZX574" s="98"/>
      <c r="VZY574" s="97"/>
      <c r="VZZ574" s="99"/>
      <c r="WAA574" s="100"/>
      <c r="WAB574" s="42"/>
      <c r="WAC574" s="43"/>
      <c r="WAD574" s="44"/>
      <c r="WAE574" s="45"/>
      <c r="WAF574" s="46"/>
      <c r="WAG574" s="311"/>
      <c r="WAH574" s="160"/>
      <c r="WAI574" s="48"/>
      <c r="WAJ574" s="48"/>
      <c r="WAK574" s="101"/>
      <c r="WAL574" s="91"/>
      <c r="WAM574" s="91"/>
      <c r="WAN574" s="103"/>
      <c r="WAP574" s="55"/>
      <c r="WAQ574" s="55"/>
      <c r="WAR574" s="56"/>
      <c r="WAS574" s="57"/>
      <c r="WAU574" s="59"/>
      <c r="WAV574" s="60"/>
      <c r="WAW574" s="61"/>
      <c r="WAX574" s="104"/>
      <c r="WAY574" s="27"/>
      <c r="WAZ574" s="26"/>
      <c r="WBA574" s="28"/>
      <c r="WBB574" s="230"/>
      <c r="WBC574" s="245"/>
      <c r="WBD574" s="230"/>
      <c r="WBE574" s="92"/>
      <c r="WBF574" s="312"/>
      <c r="WBG574" s="112"/>
      <c r="WBH574" s="313"/>
      <c r="WBI574" s="113"/>
      <c r="WBJ574" s="113"/>
      <c r="WBK574" s="97"/>
      <c r="WBL574" s="98"/>
      <c r="WBM574" s="97"/>
      <c r="WBN574" s="99"/>
      <c r="WBO574" s="100"/>
      <c r="WBP574" s="42"/>
      <c r="WBQ574" s="43"/>
      <c r="WBR574" s="44"/>
      <c r="WBS574" s="45"/>
      <c r="WBT574" s="46"/>
      <c r="WBU574" s="311"/>
      <c r="WBV574" s="160"/>
      <c r="WBW574" s="48"/>
      <c r="WBX574" s="48"/>
      <c r="WBY574" s="101"/>
      <c r="WBZ574" s="91"/>
      <c r="WCA574" s="91"/>
      <c r="WCB574" s="103"/>
      <c r="WCD574" s="55"/>
      <c r="WCE574" s="55"/>
      <c r="WCF574" s="56"/>
      <c r="WCG574" s="57"/>
      <c r="WCI574" s="59"/>
      <c r="WCJ574" s="60"/>
      <c r="WCK574" s="61"/>
      <c r="WCL574" s="104"/>
      <c r="WCM574" s="27"/>
      <c r="WCN574" s="26"/>
      <c r="WCO574" s="28"/>
      <c r="WCP574" s="230"/>
      <c r="WCQ574" s="245"/>
      <c r="WCR574" s="230"/>
      <c r="WCS574" s="92"/>
      <c r="WCT574" s="312"/>
      <c r="WCU574" s="112"/>
      <c r="WCV574" s="313"/>
      <c r="WCW574" s="113"/>
      <c r="WCX574" s="113"/>
      <c r="WCY574" s="97"/>
      <c r="WCZ574" s="98"/>
      <c r="WDA574" s="97"/>
      <c r="WDB574" s="99"/>
      <c r="WDC574" s="100"/>
      <c r="WDD574" s="42"/>
      <c r="WDE574" s="43"/>
      <c r="WDF574" s="44"/>
      <c r="WDG574" s="45"/>
      <c r="WDH574" s="46"/>
      <c r="WDI574" s="311"/>
      <c r="WDJ574" s="160"/>
      <c r="WDK574" s="48"/>
      <c r="WDL574" s="48"/>
      <c r="WDM574" s="101"/>
      <c r="WDN574" s="91"/>
      <c r="WDO574" s="91"/>
      <c r="WDP574" s="103"/>
      <c r="WDR574" s="55"/>
      <c r="WDS574" s="55"/>
      <c r="WDT574" s="56"/>
      <c r="WDU574" s="57"/>
      <c r="WDW574" s="59"/>
      <c r="WDX574" s="60"/>
      <c r="WDY574" s="61"/>
      <c r="WDZ574" s="104"/>
      <c r="WEA574" s="27"/>
      <c r="WEB574" s="26"/>
      <c r="WEC574" s="28"/>
      <c r="WED574" s="230"/>
      <c r="WEE574" s="245"/>
      <c r="WEF574" s="230"/>
      <c r="WEG574" s="92"/>
      <c r="WEH574" s="312"/>
      <c r="WEI574" s="112"/>
      <c r="WEJ574" s="313"/>
      <c r="WEK574" s="113"/>
      <c r="WEL574" s="113"/>
      <c r="WEM574" s="97"/>
      <c r="WEN574" s="98"/>
      <c r="WEO574" s="97"/>
      <c r="WEP574" s="99"/>
      <c r="WEQ574" s="100"/>
      <c r="WER574" s="42"/>
      <c r="WES574" s="43"/>
      <c r="WET574" s="44"/>
      <c r="WEU574" s="45"/>
      <c r="WEV574" s="46"/>
      <c r="WEW574" s="311"/>
      <c r="WEX574" s="160"/>
      <c r="WEY574" s="48"/>
      <c r="WEZ574" s="48"/>
      <c r="WFA574" s="101"/>
      <c r="WFB574" s="91"/>
      <c r="WFC574" s="91"/>
      <c r="WFD574" s="103"/>
      <c r="WFF574" s="55"/>
      <c r="WFG574" s="55"/>
      <c r="WFH574" s="56"/>
      <c r="WFI574" s="57"/>
      <c r="WFK574" s="59"/>
      <c r="WFL574" s="60"/>
      <c r="WFM574" s="61"/>
      <c r="WFN574" s="104"/>
      <c r="WFO574" s="27"/>
      <c r="WFP574" s="26"/>
      <c r="WFQ574" s="28"/>
      <c r="WFR574" s="230"/>
      <c r="WFS574" s="245"/>
      <c r="WFT574" s="230"/>
      <c r="WFU574" s="92"/>
      <c r="WFV574" s="312"/>
      <c r="WFW574" s="112"/>
      <c r="WFX574" s="313"/>
      <c r="WFY574" s="113"/>
      <c r="WFZ574" s="113"/>
      <c r="WGA574" s="97"/>
      <c r="WGB574" s="98"/>
      <c r="WGC574" s="97"/>
      <c r="WGD574" s="99"/>
      <c r="WGE574" s="100"/>
      <c r="WGF574" s="42"/>
      <c r="WGG574" s="43"/>
      <c r="WGH574" s="44"/>
      <c r="WGI574" s="45"/>
      <c r="WGJ574" s="46"/>
      <c r="WGK574" s="311"/>
      <c r="WGL574" s="160"/>
      <c r="WGM574" s="48"/>
      <c r="WGN574" s="48"/>
      <c r="WGO574" s="101"/>
      <c r="WGP574" s="91"/>
      <c r="WGQ574" s="91"/>
      <c r="WGR574" s="103"/>
      <c r="WGT574" s="55"/>
      <c r="WGU574" s="55"/>
      <c r="WGV574" s="56"/>
      <c r="WGW574" s="57"/>
      <c r="WGY574" s="59"/>
      <c r="WGZ574" s="60"/>
      <c r="WHA574" s="61"/>
      <c r="WHB574" s="104"/>
      <c r="WHC574" s="27"/>
      <c r="WHD574" s="26"/>
      <c r="WHE574" s="28"/>
      <c r="WHF574" s="230"/>
      <c r="WHG574" s="245"/>
      <c r="WHH574" s="230"/>
      <c r="WHI574" s="92"/>
      <c r="WHJ574" s="312"/>
      <c r="WHK574" s="112"/>
      <c r="WHL574" s="313"/>
      <c r="WHM574" s="113"/>
      <c r="WHN574" s="113"/>
      <c r="WHO574" s="97"/>
      <c r="WHP574" s="98"/>
      <c r="WHQ574" s="97"/>
      <c r="WHR574" s="99"/>
      <c r="WHS574" s="100"/>
      <c r="WHT574" s="42"/>
      <c r="WHU574" s="43"/>
      <c r="WHV574" s="44"/>
      <c r="WHW574" s="45"/>
      <c r="WHX574" s="46"/>
      <c r="WHY574" s="311"/>
      <c r="WHZ574" s="160"/>
      <c r="WIA574" s="48"/>
      <c r="WIB574" s="48"/>
      <c r="WIC574" s="101"/>
      <c r="WID574" s="91"/>
      <c r="WIE574" s="91"/>
      <c r="WIF574" s="103"/>
      <c r="WIH574" s="55"/>
      <c r="WII574" s="55"/>
      <c r="WIJ574" s="56"/>
      <c r="WIK574" s="57"/>
      <c r="WIM574" s="59"/>
      <c r="WIN574" s="60"/>
      <c r="WIO574" s="61"/>
      <c r="WIP574" s="104"/>
      <c r="WIQ574" s="27"/>
      <c r="WIR574" s="26"/>
      <c r="WIS574" s="28"/>
      <c r="WIT574" s="230"/>
      <c r="WIU574" s="245"/>
      <c r="WIV574" s="230"/>
      <c r="WIW574" s="92"/>
      <c r="WIX574" s="312"/>
      <c r="WIY574" s="112"/>
      <c r="WIZ574" s="313"/>
      <c r="WJA574" s="113"/>
      <c r="WJB574" s="113"/>
      <c r="WJC574" s="97"/>
      <c r="WJD574" s="98"/>
      <c r="WJE574" s="97"/>
      <c r="WJF574" s="99"/>
      <c r="WJG574" s="100"/>
      <c r="WJH574" s="42"/>
      <c r="WJI574" s="43"/>
      <c r="WJJ574" s="44"/>
      <c r="WJK574" s="45"/>
      <c r="WJL574" s="46"/>
      <c r="WJM574" s="311"/>
      <c r="WJN574" s="160"/>
      <c r="WJO574" s="48"/>
      <c r="WJP574" s="48"/>
      <c r="WJQ574" s="101"/>
      <c r="WJR574" s="91"/>
      <c r="WJS574" s="91"/>
      <c r="WJT574" s="103"/>
      <c r="WJV574" s="55"/>
      <c r="WJW574" s="55"/>
      <c r="WJX574" s="56"/>
      <c r="WJY574" s="57"/>
      <c r="WKA574" s="59"/>
      <c r="WKB574" s="60"/>
      <c r="WKC574" s="61"/>
      <c r="WKD574" s="104"/>
      <c r="WKE574" s="27"/>
      <c r="WKF574" s="26"/>
      <c r="WKG574" s="28"/>
      <c r="WKH574" s="230"/>
      <c r="WKI574" s="245"/>
      <c r="WKJ574" s="230"/>
      <c r="WKK574" s="92"/>
      <c r="WKL574" s="312"/>
      <c r="WKM574" s="112"/>
      <c r="WKN574" s="313"/>
      <c r="WKO574" s="113"/>
      <c r="WKP574" s="113"/>
      <c r="WKQ574" s="97"/>
      <c r="WKR574" s="98"/>
      <c r="WKS574" s="97"/>
      <c r="WKT574" s="99"/>
      <c r="WKU574" s="100"/>
      <c r="WKV574" s="42"/>
      <c r="WKW574" s="43"/>
      <c r="WKX574" s="44"/>
      <c r="WKY574" s="45"/>
      <c r="WKZ574" s="46"/>
      <c r="WLA574" s="311"/>
      <c r="WLB574" s="160"/>
      <c r="WLC574" s="48"/>
      <c r="WLD574" s="48"/>
      <c r="WLE574" s="101"/>
      <c r="WLF574" s="91"/>
      <c r="WLG574" s="91"/>
      <c r="WLH574" s="103"/>
      <c r="WLJ574" s="55"/>
      <c r="WLK574" s="55"/>
      <c r="WLL574" s="56"/>
      <c r="WLM574" s="57"/>
      <c r="WLO574" s="59"/>
      <c r="WLP574" s="60"/>
      <c r="WLQ574" s="61"/>
      <c r="WLR574" s="104"/>
      <c r="WLS574" s="27"/>
      <c r="WLT574" s="26"/>
      <c r="WLU574" s="28"/>
      <c r="WLV574" s="230"/>
      <c r="WLW574" s="245"/>
      <c r="WLX574" s="230"/>
      <c r="WLY574" s="92"/>
      <c r="WLZ574" s="312"/>
      <c r="WMA574" s="112"/>
      <c r="WMB574" s="313"/>
      <c r="WMC574" s="113"/>
      <c r="WMD574" s="113"/>
      <c r="WME574" s="97"/>
      <c r="WMF574" s="98"/>
      <c r="WMG574" s="97"/>
      <c r="WMH574" s="99"/>
      <c r="WMI574" s="100"/>
      <c r="WMJ574" s="42"/>
      <c r="WMK574" s="43"/>
      <c r="WML574" s="44"/>
      <c r="WMM574" s="45"/>
      <c r="WMN574" s="46"/>
      <c r="WMO574" s="311"/>
      <c r="WMP574" s="160"/>
      <c r="WMQ574" s="48"/>
      <c r="WMR574" s="48"/>
      <c r="WMS574" s="101"/>
      <c r="WMT574" s="91"/>
      <c r="WMU574" s="91"/>
      <c r="WMV574" s="103"/>
      <c r="WMX574" s="55"/>
      <c r="WMY574" s="55"/>
      <c r="WMZ574" s="56"/>
      <c r="WNA574" s="57"/>
      <c r="WNC574" s="59"/>
      <c r="WND574" s="60"/>
      <c r="WNE574" s="61"/>
      <c r="WNF574" s="104"/>
      <c r="WNG574" s="27"/>
      <c r="WNH574" s="26"/>
      <c r="WNI574" s="28"/>
      <c r="WNJ574" s="230"/>
      <c r="WNK574" s="245"/>
      <c r="WNL574" s="230"/>
      <c r="WNM574" s="92"/>
      <c r="WNN574" s="312"/>
      <c r="WNO574" s="112"/>
      <c r="WNP574" s="313"/>
      <c r="WNQ574" s="113"/>
      <c r="WNR574" s="113"/>
      <c r="WNS574" s="97"/>
      <c r="WNT574" s="98"/>
      <c r="WNU574" s="97"/>
      <c r="WNV574" s="99"/>
      <c r="WNW574" s="100"/>
      <c r="WNX574" s="42"/>
      <c r="WNY574" s="43"/>
      <c r="WNZ574" s="44"/>
      <c r="WOA574" s="45"/>
      <c r="WOB574" s="46"/>
      <c r="WOC574" s="311"/>
      <c r="WOD574" s="160"/>
      <c r="WOE574" s="48"/>
      <c r="WOF574" s="48"/>
      <c r="WOG574" s="101"/>
      <c r="WOH574" s="91"/>
      <c r="WOI574" s="91"/>
      <c r="WOJ574" s="103"/>
      <c r="WOL574" s="55"/>
      <c r="WOM574" s="55"/>
      <c r="WON574" s="56"/>
      <c r="WOO574" s="57"/>
      <c r="WOQ574" s="59"/>
      <c r="WOR574" s="60"/>
      <c r="WOS574" s="61"/>
      <c r="WOT574" s="104"/>
      <c r="WOU574" s="27"/>
      <c r="WOV574" s="26"/>
      <c r="WOW574" s="28"/>
      <c r="WOX574" s="230"/>
      <c r="WOY574" s="245"/>
      <c r="WOZ574" s="230"/>
      <c r="WPA574" s="92"/>
      <c r="WPB574" s="312"/>
      <c r="WPC574" s="112"/>
      <c r="WPD574" s="313"/>
      <c r="WPE574" s="113"/>
      <c r="WPF574" s="113"/>
      <c r="WPG574" s="97"/>
      <c r="WPH574" s="98"/>
      <c r="WPI574" s="97"/>
      <c r="WPJ574" s="99"/>
      <c r="WPK574" s="100"/>
      <c r="WPL574" s="42"/>
      <c r="WPM574" s="43"/>
      <c r="WPN574" s="44"/>
      <c r="WPO574" s="45"/>
      <c r="WPP574" s="46"/>
      <c r="WPQ574" s="311"/>
      <c r="WPR574" s="160"/>
      <c r="WPS574" s="48"/>
      <c r="WPT574" s="48"/>
      <c r="WPU574" s="101"/>
      <c r="WPV574" s="91"/>
      <c r="WPW574" s="91"/>
      <c r="WPX574" s="103"/>
      <c r="WPZ574" s="55"/>
      <c r="WQA574" s="55"/>
      <c r="WQB574" s="56"/>
      <c r="WQC574" s="57"/>
      <c r="WQE574" s="59"/>
      <c r="WQF574" s="60"/>
      <c r="WQG574" s="61"/>
      <c r="WQH574" s="104"/>
      <c r="WQI574" s="27"/>
      <c r="WQJ574" s="26"/>
      <c r="WQK574" s="28"/>
      <c r="WQL574" s="230"/>
      <c r="WQM574" s="245"/>
      <c r="WQN574" s="230"/>
      <c r="WQO574" s="92"/>
      <c r="WQP574" s="312"/>
      <c r="WQQ574" s="112"/>
      <c r="WQR574" s="313"/>
      <c r="WQS574" s="113"/>
      <c r="WQT574" s="113"/>
      <c r="WQU574" s="97"/>
      <c r="WQV574" s="98"/>
      <c r="WQW574" s="97"/>
      <c r="WQX574" s="99"/>
      <c r="WQY574" s="100"/>
      <c r="WQZ574" s="42"/>
      <c r="WRA574" s="43"/>
      <c r="WRB574" s="44"/>
      <c r="WRC574" s="45"/>
      <c r="WRD574" s="46"/>
      <c r="WRE574" s="311"/>
      <c r="WRF574" s="160"/>
      <c r="WRG574" s="48"/>
      <c r="WRH574" s="48"/>
      <c r="WRI574" s="101"/>
      <c r="WRJ574" s="91"/>
      <c r="WRK574" s="91"/>
      <c r="WRL574" s="103"/>
      <c r="WRN574" s="55"/>
      <c r="WRO574" s="55"/>
      <c r="WRP574" s="56"/>
      <c r="WRQ574" s="57"/>
      <c r="WRS574" s="59"/>
      <c r="WRT574" s="60"/>
      <c r="WRU574" s="61"/>
      <c r="WRV574" s="104"/>
      <c r="WRW574" s="27"/>
      <c r="WRX574" s="26"/>
      <c r="WRY574" s="28"/>
      <c r="WRZ574" s="230"/>
      <c r="WSA574" s="245"/>
      <c r="WSB574" s="230"/>
      <c r="WSC574" s="92"/>
      <c r="WSD574" s="312"/>
      <c r="WSE574" s="112"/>
      <c r="WSF574" s="313"/>
      <c r="WSG574" s="113"/>
      <c r="WSH574" s="113"/>
      <c r="WSI574" s="97"/>
      <c r="WSJ574" s="98"/>
      <c r="WSK574" s="97"/>
      <c r="WSL574" s="99"/>
      <c r="WSM574" s="100"/>
      <c r="WSN574" s="42"/>
      <c r="WSO574" s="43"/>
      <c r="WSP574" s="44"/>
      <c r="WSQ574" s="45"/>
      <c r="WSR574" s="46"/>
      <c r="WSS574" s="311"/>
      <c r="WST574" s="160"/>
      <c r="WSU574" s="48"/>
      <c r="WSV574" s="48"/>
      <c r="WSW574" s="101"/>
      <c r="WSX574" s="91"/>
      <c r="WSY574" s="91"/>
      <c r="WSZ574" s="103"/>
      <c r="WTB574" s="55"/>
      <c r="WTC574" s="55"/>
      <c r="WTD574" s="56"/>
      <c r="WTE574" s="57"/>
      <c r="WTG574" s="59"/>
      <c r="WTH574" s="60"/>
      <c r="WTI574" s="61"/>
      <c r="WTJ574" s="104"/>
      <c r="WTK574" s="27"/>
      <c r="WTL574" s="26"/>
      <c r="WTM574" s="28"/>
      <c r="WTN574" s="230"/>
      <c r="WTO574" s="245"/>
      <c r="WTP574" s="230"/>
      <c r="WTQ574" s="92"/>
      <c r="WTR574" s="312"/>
      <c r="WTS574" s="112"/>
      <c r="WTT574" s="313"/>
      <c r="WTU574" s="113"/>
      <c r="WTV574" s="113"/>
      <c r="WTW574" s="97"/>
      <c r="WTX574" s="98"/>
      <c r="WTY574" s="97"/>
      <c r="WTZ574" s="99"/>
      <c r="WUA574" s="100"/>
      <c r="WUB574" s="42"/>
      <c r="WUC574" s="43"/>
      <c r="WUD574" s="44"/>
      <c r="WUE574" s="45"/>
      <c r="WUF574" s="46"/>
      <c r="WUG574" s="311"/>
      <c r="WUH574" s="160"/>
      <c r="WUI574" s="48"/>
      <c r="WUJ574" s="48"/>
      <c r="WUK574" s="101"/>
      <c r="WUL574" s="91"/>
      <c r="WUM574" s="91"/>
      <c r="WUN574" s="103"/>
      <c r="WUP574" s="55"/>
      <c r="WUQ574" s="55"/>
      <c r="WUR574" s="56"/>
      <c r="WUS574" s="57"/>
      <c r="WUU574" s="59"/>
      <c r="WUV574" s="60"/>
      <c r="WUW574" s="61"/>
      <c r="WUX574" s="104"/>
      <c r="WUY574" s="27"/>
      <c r="WUZ574" s="26"/>
      <c r="WVA574" s="28"/>
      <c r="WVB574" s="230"/>
      <c r="WVC574" s="245"/>
      <c r="WVD574" s="230"/>
      <c r="WVE574" s="92"/>
      <c r="WVF574" s="312"/>
      <c r="WVG574" s="112"/>
      <c r="WVH574" s="313"/>
      <c r="WVI574" s="113"/>
      <c r="WVJ574" s="113"/>
      <c r="WVK574" s="97"/>
      <c r="WVL574" s="98"/>
      <c r="WVM574" s="97"/>
      <c r="WVN574" s="99"/>
      <c r="WVO574" s="100"/>
      <c r="WVP574" s="42"/>
      <c r="WVQ574" s="43"/>
      <c r="WVR574" s="44"/>
      <c r="WVS574" s="45"/>
      <c r="WVT574" s="46"/>
      <c r="WVU574" s="311"/>
      <c r="WVV574" s="160"/>
      <c r="WVW574" s="48"/>
      <c r="WVX574" s="48"/>
      <c r="WVY574" s="101"/>
      <c r="WVZ574" s="91"/>
      <c r="WWA574" s="91"/>
      <c r="WWB574" s="103"/>
      <c r="WWD574" s="55"/>
      <c r="WWE574" s="55"/>
      <c r="WWF574" s="56"/>
      <c r="WWG574" s="57"/>
      <c r="WWI574" s="59"/>
      <c r="WWJ574" s="60"/>
      <c r="WWK574" s="61"/>
      <c r="WWL574" s="104"/>
      <c r="WWM574" s="27"/>
      <c r="WWN574" s="26"/>
      <c r="WWO574" s="28"/>
      <c r="WWP574" s="230"/>
      <c r="WWQ574" s="245"/>
      <c r="WWR574" s="230"/>
      <c r="WWS574" s="92"/>
      <c r="WWT574" s="312"/>
      <c r="WWU574" s="112"/>
      <c r="WWV574" s="313"/>
      <c r="WWW574" s="113"/>
      <c r="WWX574" s="113"/>
      <c r="WWY574" s="97"/>
      <c r="WWZ574" s="98"/>
      <c r="WXA574" s="97"/>
      <c r="WXB574" s="99"/>
      <c r="WXC574" s="100"/>
      <c r="WXD574" s="42"/>
      <c r="WXE574" s="43"/>
      <c r="WXF574" s="44"/>
      <c r="WXG574" s="45"/>
      <c r="WXH574" s="46"/>
      <c r="WXI574" s="311"/>
      <c r="WXJ574" s="160"/>
      <c r="WXK574" s="48"/>
      <c r="WXL574" s="48"/>
      <c r="WXM574" s="101"/>
      <c r="WXN574" s="91"/>
      <c r="WXO574" s="91"/>
      <c r="WXP574" s="103"/>
      <c r="WXR574" s="55"/>
      <c r="WXS574" s="55"/>
      <c r="WXT574" s="56"/>
      <c r="WXU574" s="57"/>
      <c r="WXW574" s="59"/>
      <c r="WXX574" s="60"/>
      <c r="WXY574" s="61"/>
      <c r="WXZ574" s="104"/>
      <c r="WYA574" s="27"/>
      <c r="WYB574" s="26"/>
      <c r="WYC574" s="28"/>
      <c r="WYD574" s="230"/>
      <c r="WYE574" s="245"/>
      <c r="WYF574" s="230"/>
      <c r="WYG574" s="92"/>
      <c r="WYH574" s="312"/>
      <c r="WYI574" s="112"/>
      <c r="WYJ574" s="313"/>
      <c r="WYK574" s="113"/>
      <c r="WYL574" s="113"/>
      <c r="WYM574" s="97"/>
      <c r="WYN574" s="98"/>
      <c r="WYO574" s="97"/>
      <c r="WYP574" s="99"/>
      <c r="WYQ574" s="100"/>
      <c r="WYR574" s="42"/>
      <c r="WYS574" s="43"/>
      <c r="WYT574" s="44"/>
      <c r="WYU574" s="45"/>
      <c r="WYV574" s="46"/>
      <c r="WYW574" s="311"/>
      <c r="WYX574" s="160"/>
      <c r="WYY574" s="48"/>
      <c r="WYZ574" s="48"/>
      <c r="WZA574" s="101"/>
      <c r="WZB574" s="91"/>
      <c r="WZC574" s="91"/>
      <c r="WZD574" s="103"/>
      <c r="WZF574" s="55"/>
      <c r="WZG574" s="55"/>
      <c r="WZH574" s="56"/>
      <c r="WZI574" s="57"/>
      <c r="WZK574" s="59"/>
      <c r="WZL574" s="60"/>
      <c r="WZM574" s="61"/>
      <c r="WZN574" s="104"/>
      <c r="WZO574" s="27"/>
      <c r="WZP574" s="26"/>
      <c r="WZQ574" s="28"/>
      <c r="WZR574" s="230"/>
      <c r="WZS574" s="245"/>
      <c r="WZT574" s="230"/>
      <c r="WZU574" s="92"/>
      <c r="WZV574" s="312"/>
      <c r="WZW574" s="112"/>
      <c r="WZX574" s="313"/>
      <c r="WZY574" s="113"/>
      <c r="WZZ574" s="113"/>
      <c r="XAA574" s="97"/>
      <c r="XAB574" s="98"/>
      <c r="XAC574" s="97"/>
      <c r="XAD574" s="99"/>
      <c r="XAE574" s="100"/>
      <c r="XAF574" s="42"/>
      <c r="XAG574" s="43"/>
      <c r="XAH574" s="44"/>
      <c r="XAI574" s="45"/>
      <c r="XAJ574" s="46"/>
      <c r="XAK574" s="311"/>
      <c r="XAL574" s="160"/>
      <c r="XAM574" s="48"/>
      <c r="XAN574" s="48"/>
      <c r="XAO574" s="101"/>
      <c r="XAP574" s="91"/>
      <c r="XAQ574" s="91"/>
      <c r="XAR574" s="103"/>
      <c r="XAT574" s="55"/>
      <c r="XAU574" s="55"/>
      <c r="XAV574" s="56"/>
      <c r="XAW574" s="57"/>
      <c r="XAY574" s="59"/>
      <c r="XAZ574" s="60"/>
      <c r="XBA574" s="61"/>
      <c r="XBB574" s="104"/>
      <c r="XBC574" s="27"/>
      <c r="XBD574" s="26"/>
      <c r="XBE574" s="28"/>
      <c r="XBF574" s="230"/>
      <c r="XBG574" s="245"/>
      <c r="XBH574" s="230"/>
      <c r="XBI574" s="92"/>
      <c r="XBJ574" s="312"/>
      <c r="XBK574" s="112"/>
      <c r="XBL574" s="313"/>
      <c r="XBM574" s="113"/>
      <c r="XBN574" s="113"/>
      <c r="XBO574" s="97"/>
      <c r="XBP574" s="98"/>
      <c r="XBQ574" s="97"/>
      <c r="XBR574" s="99"/>
      <c r="XBS574" s="100"/>
      <c r="XBT574" s="42"/>
      <c r="XBU574" s="43"/>
      <c r="XBV574" s="44"/>
      <c r="XBW574" s="45"/>
      <c r="XBX574" s="46"/>
      <c r="XBY574" s="311"/>
      <c r="XBZ574" s="160"/>
      <c r="XCA574" s="48"/>
      <c r="XCB574" s="48"/>
      <c r="XCC574" s="101"/>
      <c r="XCD574" s="91"/>
      <c r="XCE574" s="91"/>
      <c r="XCF574" s="103"/>
      <c r="XCH574" s="55"/>
      <c r="XCI574" s="55"/>
      <c r="XCJ574" s="56"/>
      <c r="XCK574" s="57"/>
      <c r="XCM574" s="59"/>
      <c r="XCN574" s="60"/>
      <c r="XCO574" s="61"/>
      <c r="XCP574" s="104"/>
      <c r="XCQ574" s="27"/>
      <c r="XCR574" s="26"/>
      <c r="XCS574" s="28"/>
      <c r="XCT574" s="230"/>
      <c r="XCU574" s="245"/>
      <c r="XCV574" s="230"/>
      <c r="XCW574" s="92"/>
      <c r="XCX574" s="312"/>
      <c r="XCY574" s="112"/>
      <c r="XCZ574" s="313"/>
      <c r="XDA574" s="113"/>
      <c r="XDB574" s="113"/>
      <c r="XDC574" s="97"/>
      <c r="XDD574" s="98"/>
      <c r="XDE574" s="97"/>
      <c r="XDF574" s="99"/>
      <c r="XDG574" s="100"/>
      <c r="XDH574" s="42"/>
      <c r="XDI574" s="43"/>
      <c r="XDJ574" s="44"/>
      <c r="XDK574" s="45"/>
      <c r="XDL574" s="46"/>
      <c r="XDM574" s="311"/>
      <c r="XDN574" s="160"/>
      <c r="XDO574" s="48"/>
      <c r="XDP574" s="48"/>
      <c r="XDQ574" s="101"/>
      <c r="XDR574" s="91"/>
      <c r="XDS574" s="91"/>
      <c r="XDT574" s="103"/>
      <c r="XDV574" s="55"/>
      <c r="XDW574" s="55"/>
      <c r="XDX574" s="56"/>
      <c r="XDY574" s="57"/>
      <c r="XEA574" s="59"/>
      <c r="XEB574" s="60"/>
      <c r="XEC574" s="61"/>
      <c r="XED574" s="104"/>
      <c r="XEE574" s="27"/>
      <c r="XEF574" s="26"/>
      <c r="XEG574" s="28"/>
      <c r="XEH574" s="230"/>
      <c r="XEI574" s="245"/>
      <c r="XEJ574" s="230"/>
      <c r="XEK574" s="92"/>
      <c r="XEL574" s="312"/>
      <c r="XEM574" s="112"/>
      <c r="XEN574" s="313"/>
      <c r="XEO574" s="113"/>
      <c r="XEP574" s="113"/>
      <c r="XEQ574" s="97"/>
      <c r="XER574" s="98"/>
      <c r="XES574" s="97"/>
      <c r="XET574" s="99"/>
      <c r="XEU574" s="100"/>
      <c r="XEV574" s="42"/>
      <c r="XEW574" s="43"/>
      <c r="XEX574" s="44"/>
      <c r="XEY574" s="45"/>
      <c r="XEZ574" s="46"/>
      <c r="XFA574" s="311"/>
      <c r="XFB574" s="160"/>
    </row>
    <row r="575" spans="1:16382" s="54" customFormat="1" ht="34.5" customHeight="1" x14ac:dyDescent="0.25">
      <c r="A575" s="54">
        <v>1249</v>
      </c>
      <c r="B575" s="257">
        <v>452</v>
      </c>
      <c r="C575" s="28" t="s">
        <v>1636</v>
      </c>
      <c r="D575" s="81" t="s">
        <v>123</v>
      </c>
      <c r="E575" s="105" t="s">
        <v>117</v>
      </c>
      <c r="F575" s="81" t="s">
        <v>1429</v>
      </c>
      <c r="G575" s="92" t="s">
        <v>1080</v>
      </c>
      <c r="H575" s="93">
        <v>890906266</v>
      </c>
      <c r="I575" s="94" t="s">
        <v>1631</v>
      </c>
      <c r="J575" s="266">
        <v>100000000</v>
      </c>
      <c r="L575" s="113" t="s">
        <v>1277</v>
      </c>
      <c r="M575" s="97" t="s">
        <v>306</v>
      </c>
      <c r="N575" s="98" cm="1">
        <f t="array" ref="N575">_xlfn.XLOOKUP(Contrato[[#This Row],[SUPERVISOR TITULAR]],[1]!PERSONAL_ACTIVO_2024[[#All],[Nombre completo]],[1]!PERSONAL_ACTIVO_2024[[#All],[Documento identidad]],"",0)</f>
        <v>75075150</v>
      </c>
      <c r="O575" s="97" t="s">
        <v>125</v>
      </c>
      <c r="P575" s="99" t="str" cm="1">
        <f t="array" ref="P575">_xlfn.XLOOKUP(Contrato[[#This Row],[SUPERVISOR SUPLENTE ]],[1]!PERSONAL_ACTIVO_2024[[#All],[Nombre completo]],[1]!PERSONAL_ACTIVO_2024[[#All],[Documento identidad]],"",0)</f>
        <v/>
      </c>
      <c r="Q575" s="100">
        <v>1068</v>
      </c>
      <c r="R575" s="42" t="str" cm="1">
        <f t="array" ref="R575">_xlfn.XLOOKUP(Contrato[[#This Row],[CDP]],[1]!DISPONIBILIDADES_2024[[#All],[consecutivo]],[1]!DISPONIBILIDADES_2024[[#All],[fecha_aprobacion]],"",0)</f>
        <v>18/10/2024 16:13</v>
      </c>
      <c r="S575" s="43">
        <f>SUMIF([1]!DISPONIBILIDADES_2024[[#All],[consecutivo]],Contrato[[#This Row],[CDP]],[1]!DISPONIBILIDADES_2024[[#All],[valor_total_rubro]])</f>
        <v>0</v>
      </c>
      <c r="T575" s="44" cm="1">
        <f t="array" ref="T575">_xlfn.XLOOKUP(Contrato[[#This Row],[CONTRATO]]&amp;Contrato[[#This Row],[CDP]],[1]!Corr_Contr_CDP[[#All],[CONTRATO-CDP]],[1]!Corr_Contr_CDP[[#All],[CRP]],_xlfn.XLOOKUP(Contrato[[#This Row],[CDP]],[1]!COMPROMISOS_2024[[#All],[disponibilidad]],[1]!COMPROMISOS_2024[[#All],[consecutivo]],"",0),0)</f>
        <v>14699</v>
      </c>
      <c r="U575" s="45" t="str" cm="1">
        <f t="array" ref="U575">+_xlfn.XLOOKUP(Contrato[[#This Row],[RCP]],[1]!COMPROMISOS_2024[[#All],[consecutivo]],[1]!COMPROMISOS_2024[[#All],[fecha_aprobacion]],"",0)</f>
        <v>17/12/2024 7:54</v>
      </c>
      <c r="V575" s="46">
        <f>SUMIF([1]!COMPROMISOS_2024[[#All],[consecutivo]],Contrato[[#This Row],[RCP]],[1]!COMPROMISOS_2024[[#All],[valor_total]])</f>
        <v>100000000</v>
      </c>
      <c r="W575" s="311"/>
      <c r="X575" s="160"/>
      <c r="Y575" s="48">
        <v>45504</v>
      </c>
      <c r="Z575" s="49">
        <v>45656</v>
      </c>
      <c r="AA575" s="109"/>
      <c r="AB575" s="91" t="s">
        <v>48</v>
      </c>
      <c r="AC575" s="30"/>
      <c r="AD575" s="103"/>
      <c r="AF575" s="55" t="str">
        <f>TEXT(LEFT(Contrato[[#This Row],[CONTRATO]],3),"0")</f>
        <v>452</v>
      </c>
      <c r="AG575" s="55" t="str">
        <f>IF(LEN(Contrato[[#This Row],[Contrato2]])=3,Contrato[[#This Row],[Contrato2]],TEXT(Contrato[[#This Row],[Contrato2]],"000"))</f>
        <v>452</v>
      </c>
      <c r="AH575" s="56">
        <f ca="1">IFERROR(_xlfn.DAYS(Contrato[[#This Row],[Fecha Proyectada liquidación]],TODAY())/30,"")</f>
        <v>2.1</v>
      </c>
      <c r="AI575" s="57">
        <f>+Contrato[[#This Row],[FECHA TERMINACIÓN ]]+120</f>
        <v>45776</v>
      </c>
      <c r="AK575" s="59" t="str">
        <f ca="1">IF(Contrato[[#This Row],[FECHA TERMINACIÓN ]]&lt;TODAY(), "Terminado",IF(ISNUMBER(Contrato[[#This Row],[Fecha Real de liquiidación ]]),"Liquidado",IF(Contrato[[#This Row],[FECHA TERMINACIÓN ]]&gt;=TODAY(),"En ejecución","")))</f>
        <v>Terminado</v>
      </c>
      <c r="AL575" s="60">
        <f>SUMIF([1]!COMPROMISOS_2024[[#All],[consecutivo]],Contrato[[#This Row],[RCP]],[1]!COMPROMISOS_2024[[#All],[Total pagado]])</f>
        <v>100000000</v>
      </c>
      <c r="AM575" s="61">
        <f>IFERROR(Contrato[[#This Row],[Pagos]]/Contrato[[#This Row],[VALOR CONTRATO]],0)</f>
        <v>1</v>
      </c>
      <c r="AN575" s="104">
        <f>+Contrato[[#This Row],[VALOR CONTRATO]]-Contrato[[#This Row],[Pagos]]</f>
        <v>0</v>
      </c>
      <c r="AO575" s="27" t="str" cm="1">
        <f t="array" ref="AO575">_xlfn.XLOOKUP(Contrato[[#This Row],[DOCUMENTO ]],[1]!PERSONAL_ACTIVO_2024[[#All],[Documento identidad]],[1]!PERSONAL_ACTIVO_2024[[#All],[Mail ]],0,0)</f>
        <v>anavarro@indeportesantioquia.gov.co</v>
      </c>
      <c r="AP575" s="26" cm="1">
        <f t="array" ref="AP575">_xlfn.XLOOKUP(Contrato[[#This Row],[DOCUMENTO]],[1]!PERSONAL_ACTIVO_2024[[#All],[Documento identidad]],[1]!PERSONAL_ACTIVO_2024[[#All],[Mail ]],0,0)</f>
        <v>0</v>
      </c>
      <c r="AQ575" s="28" cm="1">
        <f t="array" ref="AQ575">IF(ISBLANK(Contrato[[#This Row],[DEPENDENCIA ]]),0,IFERROR(_xlfn.XLOOKUP(Contrato[[#This Row],[DEPENDENCIA ]],[1]!PERSONAL_ACTIVO_2024[[#All],[Dependencia]],[1]!PERSONAL_ACTIVO_2024[[#All],[Mail ]],0,0),0))</f>
        <v>0</v>
      </c>
      <c r="AR575" s="230"/>
      <c r="AS575" s="92"/>
      <c r="AT575" s="312"/>
      <c r="AU575" s="112"/>
      <c r="AV575" s="313"/>
      <c r="AW575" s="113"/>
      <c r="AX575" s="113"/>
      <c r="AY575" s="97"/>
      <c r="AZ575" s="98"/>
      <c r="BA575" s="97"/>
      <c r="BB575" s="99"/>
      <c r="BC575" s="100"/>
      <c r="BD575" s="42"/>
      <c r="BE575" s="43"/>
      <c r="BF575" s="44"/>
      <c r="BG575" s="45"/>
      <c r="BH575" s="46"/>
      <c r="BI575" s="311"/>
      <c r="BJ575" s="160"/>
      <c r="BK575" s="48"/>
      <c r="BL575" s="48"/>
      <c r="BM575" s="101"/>
      <c r="BN575" s="91"/>
      <c r="BO575" s="91"/>
      <c r="BP575" s="103"/>
      <c r="BR575" s="55"/>
      <c r="BS575" s="55"/>
      <c r="BT575" s="56"/>
      <c r="BU575" s="57"/>
      <c r="BW575" s="59"/>
      <c r="BX575" s="60"/>
      <c r="BY575" s="61"/>
      <c r="BZ575" s="104"/>
      <c r="CA575" s="27"/>
      <c r="CB575" s="26"/>
      <c r="CC575" s="28"/>
      <c r="CD575" s="230"/>
      <c r="CE575" s="245"/>
      <c r="CF575" s="230"/>
      <c r="CG575" s="92"/>
      <c r="CH575" s="312"/>
      <c r="CI575" s="112"/>
      <c r="CJ575" s="313"/>
      <c r="CK575" s="113"/>
      <c r="CL575" s="113"/>
      <c r="CM575" s="97"/>
      <c r="CN575" s="98"/>
      <c r="CO575" s="97"/>
      <c r="CP575" s="99"/>
      <c r="CQ575" s="100"/>
      <c r="CR575" s="42"/>
      <c r="CS575" s="43"/>
      <c r="CT575" s="44"/>
      <c r="CU575" s="45"/>
      <c r="CV575" s="46"/>
      <c r="CW575" s="311"/>
      <c r="CX575" s="160"/>
      <c r="CY575" s="48"/>
      <c r="CZ575" s="48"/>
      <c r="DA575" s="101"/>
      <c r="DB575" s="91"/>
      <c r="DC575" s="91"/>
      <c r="DD575" s="103"/>
      <c r="DF575" s="55"/>
      <c r="DG575" s="55"/>
      <c r="DH575" s="56"/>
      <c r="DI575" s="57"/>
      <c r="DK575" s="59"/>
      <c r="DL575" s="60"/>
      <c r="DM575" s="61"/>
      <c r="DN575" s="104"/>
      <c r="DO575" s="27"/>
      <c r="DP575" s="26"/>
      <c r="DQ575" s="28"/>
      <c r="DR575" s="230"/>
      <c r="DS575" s="245"/>
      <c r="DT575" s="230"/>
      <c r="DU575" s="92"/>
      <c r="DV575" s="312"/>
      <c r="DW575" s="112"/>
      <c r="DX575" s="313"/>
      <c r="DY575" s="113"/>
      <c r="DZ575" s="113"/>
      <c r="EA575" s="97"/>
      <c r="EB575" s="98"/>
      <c r="EC575" s="97"/>
      <c r="ED575" s="99"/>
      <c r="EE575" s="100"/>
      <c r="EF575" s="42"/>
      <c r="EG575" s="43"/>
      <c r="EH575" s="44"/>
      <c r="EI575" s="45"/>
      <c r="EJ575" s="46"/>
      <c r="EK575" s="311"/>
      <c r="EL575" s="160"/>
      <c r="EM575" s="48"/>
      <c r="EN575" s="48"/>
      <c r="EO575" s="101"/>
      <c r="EP575" s="91"/>
      <c r="EQ575" s="91"/>
      <c r="ER575" s="103"/>
      <c r="ET575" s="55"/>
      <c r="EU575" s="55"/>
      <c r="EV575" s="56"/>
      <c r="EW575" s="57"/>
      <c r="EY575" s="59"/>
      <c r="EZ575" s="60"/>
      <c r="FA575" s="61"/>
      <c r="FB575" s="104"/>
      <c r="FC575" s="27"/>
      <c r="FD575" s="26"/>
      <c r="FE575" s="28"/>
      <c r="FF575" s="230"/>
      <c r="FG575" s="245"/>
      <c r="FH575" s="230"/>
      <c r="FI575" s="92"/>
      <c r="FJ575" s="312"/>
      <c r="FK575" s="112"/>
      <c r="FL575" s="313"/>
      <c r="FM575" s="113"/>
      <c r="FN575" s="113"/>
      <c r="FO575" s="97"/>
      <c r="FP575" s="98"/>
      <c r="FQ575" s="97"/>
      <c r="FR575" s="99"/>
      <c r="FS575" s="100"/>
      <c r="FT575" s="42"/>
      <c r="FU575" s="43"/>
      <c r="FV575" s="44"/>
      <c r="FW575" s="45"/>
      <c r="FX575" s="46"/>
      <c r="FY575" s="311"/>
      <c r="FZ575" s="160"/>
      <c r="GA575" s="48"/>
      <c r="GB575" s="48"/>
      <c r="GC575" s="101"/>
      <c r="GD575" s="91"/>
      <c r="GE575" s="91"/>
      <c r="GF575" s="103"/>
      <c r="GH575" s="55"/>
      <c r="GI575" s="55"/>
      <c r="GJ575" s="56"/>
      <c r="GK575" s="57"/>
      <c r="GM575" s="59"/>
      <c r="GN575" s="60"/>
      <c r="GO575" s="61"/>
      <c r="GP575" s="104"/>
      <c r="GQ575" s="27"/>
      <c r="GR575" s="26"/>
      <c r="GS575" s="28"/>
      <c r="GT575" s="230"/>
      <c r="GU575" s="245"/>
      <c r="GV575" s="230"/>
      <c r="GW575" s="92"/>
      <c r="GX575" s="312"/>
      <c r="GY575" s="112"/>
      <c r="GZ575" s="313"/>
      <c r="HA575" s="113"/>
      <c r="HB575" s="113"/>
      <c r="HC575" s="97"/>
      <c r="HD575" s="98"/>
      <c r="HE575" s="97"/>
      <c r="HF575" s="99"/>
      <c r="HG575" s="100"/>
      <c r="HH575" s="42"/>
      <c r="HI575" s="43"/>
      <c r="HJ575" s="44"/>
      <c r="HK575" s="45"/>
      <c r="HL575" s="46"/>
      <c r="HM575" s="311"/>
      <c r="HN575" s="160"/>
      <c r="HO575" s="48"/>
      <c r="HP575" s="48"/>
      <c r="HQ575" s="101"/>
      <c r="HR575" s="91"/>
      <c r="HS575" s="91"/>
      <c r="HT575" s="103"/>
      <c r="HV575" s="55"/>
      <c r="HW575" s="55"/>
      <c r="HX575" s="56"/>
      <c r="HY575" s="57"/>
      <c r="IA575" s="59"/>
      <c r="IB575" s="60"/>
      <c r="IC575" s="61"/>
      <c r="ID575" s="104"/>
      <c r="IE575" s="27"/>
      <c r="IF575" s="26"/>
      <c r="IG575" s="28"/>
      <c r="IH575" s="230"/>
      <c r="II575" s="245"/>
      <c r="IJ575" s="230"/>
      <c r="IK575" s="92"/>
      <c r="IL575" s="312"/>
      <c r="IM575" s="112"/>
      <c r="IN575" s="313"/>
      <c r="IO575" s="113"/>
      <c r="IP575" s="113"/>
      <c r="IQ575" s="97"/>
      <c r="IR575" s="98"/>
      <c r="IS575" s="97"/>
      <c r="IT575" s="99"/>
      <c r="IU575" s="100"/>
      <c r="IV575" s="42"/>
      <c r="IW575" s="43"/>
      <c r="IX575" s="44"/>
      <c r="IY575" s="45"/>
      <c r="IZ575" s="46"/>
      <c r="JA575" s="311"/>
      <c r="JB575" s="160"/>
      <c r="JC575" s="48"/>
      <c r="JD575" s="48"/>
      <c r="JE575" s="101"/>
      <c r="JF575" s="91"/>
      <c r="JG575" s="91"/>
      <c r="JH575" s="103"/>
      <c r="JJ575" s="55"/>
      <c r="JK575" s="55"/>
      <c r="JL575" s="56"/>
      <c r="JM575" s="57"/>
      <c r="JO575" s="59"/>
      <c r="JP575" s="60"/>
      <c r="JQ575" s="61"/>
      <c r="JR575" s="104"/>
      <c r="JS575" s="27"/>
      <c r="JT575" s="26"/>
      <c r="JU575" s="28"/>
      <c r="JV575" s="230"/>
      <c r="JW575" s="245"/>
      <c r="JX575" s="230"/>
      <c r="JY575" s="92"/>
      <c r="JZ575" s="312"/>
      <c r="KA575" s="112"/>
      <c r="KB575" s="313"/>
      <c r="KC575" s="113"/>
      <c r="KD575" s="113"/>
      <c r="KE575" s="97"/>
      <c r="KF575" s="98"/>
      <c r="KG575" s="97"/>
      <c r="KH575" s="99"/>
      <c r="KI575" s="100"/>
      <c r="KJ575" s="42"/>
      <c r="KK575" s="43"/>
      <c r="KL575" s="44"/>
      <c r="KM575" s="45"/>
      <c r="KN575" s="46"/>
      <c r="KO575" s="311"/>
      <c r="KP575" s="160"/>
      <c r="KQ575" s="48"/>
      <c r="KR575" s="48"/>
      <c r="KS575" s="101"/>
      <c r="KT575" s="91"/>
      <c r="KU575" s="91"/>
      <c r="KV575" s="103"/>
      <c r="KX575" s="55"/>
      <c r="KY575" s="55"/>
      <c r="KZ575" s="56"/>
      <c r="LA575" s="57"/>
      <c r="LC575" s="59"/>
      <c r="LD575" s="60"/>
      <c r="LE575" s="61"/>
      <c r="LF575" s="104"/>
      <c r="LG575" s="27"/>
      <c r="LH575" s="26"/>
      <c r="LI575" s="28"/>
      <c r="LJ575" s="230"/>
      <c r="LK575" s="245"/>
      <c r="LL575" s="230"/>
      <c r="LM575" s="92"/>
      <c r="LN575" s="312"/>
      <c r="LO575" s="112"/>
      <c r="LP575" s="313"/>
      <c r="LQ575" s="113"/>
      <c r="LR575" s="113"/>
      <c r="LS575" s="97"/>
      <c r="LT575" s="98"/>
      <c r="LU575" s="97"/>
      <c r="LV575" s="99"/>
      <c r="LW575" s="100"/>
      <c r="LX575" s="42"/>
      <c r="LY575" s="43"/>
      <c r="LZ575" s="44"/>
      <c r="MA575" s="45"/>
      <c r="MB575" s="46"/>
      <c r="MC575" s="311"/>
      <c r="MD575" s="160"/>
      <c r="ME575" s="48"/>
      <c r="MF575" s="48"/>
      <c r="MG575" s="101"/>
      <c r="MH575" s="91"/>
      <c r="MI575" s="91"/>
      <c r="MJ575" s="103"/>
      <c r="ML575" s="55"/>
      <c r="MM575" s="55"/>
      <c r="MN575" s="56"/>
      <c r="MO575" s="57"/>
      <c r="MQ575" s="59"/>
      <c r="MR575" s="60"/>
      <c r="MS575" s="61"/>
      <c r="MT575" s="104"/>
      <c r="MU575" s="27"/>
      <c r="MV575" s="26"/>
      <c r="MW575" s="28"/>
      <c r="MX575" s="230"/>
      <c r="MY575" s="245"/>
      <c r="MZ575" s="230"/>
      <c r="NA575" s="92"/>
      <c r="NB575" s="312"/>
      <c r="NC575" s="112"/>
      <c r="ND575" s="313"/>
      <c r="NE575" s="113"/>
      <c r="NF575" s="113"/>
      <c r="NG575" s="97"/>
      <c r="NH575" s="98"/>
      <c r="NI575" s="97"/>
      <c r="NJ575" s="99"/>
      <c r="NK575" s="100"/>
      <c r="NL575" s="42"/>
      <c r="NM575" s="43"/>
      <c r="NN575" s="44"/>
      <c r="NO575" s="45"/>
      <c r="NP575" s="46"/>
      <c r="NQ575" s="311"/>
      <c r="NR575" s="160"/>
      <c r="NS575" s="48"/>
      <c r="NT575" s="48"/>
      <c r="NU575" s="101"/>
      <c r="NV575" s="91"/>
      <c r="NW575" s="91"/>
      <c r="NX575" s="103"/>
      <c r="NZ575" s="55"/>
      <c r="OA575" s="55"/>
      <c r="OB575" s="56"/>
      <c r="OC575" s="57"/>
      <c r="OE575" s="59"/>
      <c r="OF575" s="60"/>
      <c r="OG575" s="61"/>
      <c r="OH575" s="104"/>
      <c r="OI575" s="27"/>
      <c r="OJ575" s="26"/>
      <c r="OK575" s="28"/>
      <c r="OL575" s="230"/>
      <c r="OM575" s="245"/>
      <c r="ON575" s="230"/>
      <c r="OO575" s="92"/>
      <c r="OP575" s="312"/>
      <c r="OQ575" s="112"/>
      <c r="OR575" s="313"/>
      <c r="OS575" s="113"/>
      <c r="OT575" s="113"/>
      <c r="OU575" s="97"/>
      <c r="OV575" s="98"/>
      <c r="OW575" s="97"/>
      <c r="OX575" s="99"/>
      <c r="OY575" s="100"/>
      <c r="OZ575" s="42"/>
      <c r="PA575" s="43"/>
      <c r="PB575" s="44"/>
      <c r="PC575" s="45"/>
      <c r="PD575" s="46"/>
      <c r="PE575" s="311"/>
      <c r="PF575" s="160"/>
      <c r="PG575" s="48"/>
      <c r="PH575" s="48"/>
      <c r="PI575" s="101"/>
      <c r="PJ575" s="91"/>
      <c r="PK575" s="91"/>
      <c r="PL575" s="103"/>
      <c r="PN575" s="55"/>
      <c r="PO575" s="55"/>
      <c r="PP575" s="56"/>
      <c r="PQ575" s="57"/>
      <c r="PS575" s="59"/>
      <c r="PT575" s="60"/>
      <c r="PU575" s="61"/>
      <c r="PV575" s="104"/>
      <c r="PW575" s="27"/>
      <c r="PX575" s="26"/>
      <c r="PY575" s="28"/>
      <c r="PZ575" s="230"/>
      <c r="QA575" s="245"/>
      <c r="QB575" s="230"/>
      <c r="QC575" s="92"/>
      <c r="QD575" s="312"/>
      <c r="QE575" s="112"/>
      <c r="QF575" s="313"/>
      <c r="QG575" s="113"/>
      <c r="QH575" s="113"/>
      <c r="QI575" s="97"/>
      <c r="QJ575" s="98"/>
      <c r="QK575" s="97"/>
      <c r="QL575" s="99"/>
      <c r="QM575" s="100"/>
      <c r="QN575" s="42"/>
      <c r="QO575" s="43"/>
      <c r="QP575" s="44"/>
      <c r="QQ575" s="45"/>
      <c r="QR575" s="46"/>
      <c r="QS575" s="311"/>
      <c r="QT575" s="160"/>
      <c r="QU575" s="48"/>
      <c r="QV575" s="48"/>
      <c r="QW575" s="101"/>
      <c r="QX575" s="91"/>
      <c r="QY575" s="91"/>
      <c r="QZ575" s="103"/>
      <c r="RB575" s="55"/>
      <c r="RC575" s="55"/>
      <c r="RD575" s="56"/>
      <c r="RE575" s="57"/>
      <c r="RG575" s="59"/>
      <c r="RH575" s="60"/>
      <c r="RI575" s="61"/>
      <c r="RJ575" s="104"/>
      <c r="RK575" s="27"/>
      <c r="RL575" s="26"/>
      <c r="RM575" s="28"/>
      <c r="RN575" s="230"/>
      <c r="RO575" s="245"/>
      <c r="RP575" s="230"/>
      <c r="RQ575" s="92"/>
      <c r="RR575" s="312"/>
      <c r="RS575" s="112"/>
      <c r="RT575" s="313"/>
      <c r="RU575" s="113"/>
      <c r="RV575" s="113"/>
      <c r="RW575" s="97"/>
      <c r="RX575" s="98"/>
      <c r="RY575" s="97"/>
      <c r="RZ575" s="99"/>
      <c r="SA575" s="100"/>
      <c r="SB575" s="42"/>
      <c r="SC575" s="43"/>
      <c r="SD575" s="44"/>
      <c r="SE575" s="45"/>
      <c r="SF575" s="46"/>
      <c r="SG575" s="311"/>
      <c r="SH575" s="160"/>
      <c r="SI575" s="48"/>
      <c r="SJ575" s="48"/>
      <c r="SK575" s="101"/>
      <c r="SL575" s="91"/>
      <c r="SM575" s="91"/>
      <c r="SN575" s="103"/>
      <c r="SP575" s="55"/>
      <c r="SQ575" s="55"/>
      <c r="SR575" s="56"/>
      <c r="SS575" s="57"/>
      <c r="SU575" s="59"/>
      <c r="SV575" s="60"/>
      <c r="SW575" s="61"/>
      <c r="SX575" s="104"/>
      <c r="SY575" s="27"/>
      <c r="SZ575" s="26"/>
      <c r="TA575" s="28"/>
      <c r="TB575" s="230"/>
      <c r="TC575" s="245"/>
      <c r="TD575" s="230"/>
      <c r="TE575" s="92"/>
      <c r="TF575" s="312"/>
      <c r="TG575" s="112"/>
      <c r="TH575" s="313"/>
      <c r="TI575" s="113"/>
      <c r="TJ575" s="113"/>
      <c r="TK575" s="97"/>
      <c r="TL575" s="98"/>
      <c r="TM575" s="97"/>
      <c r="TN575" s="99"/>
      <c r="TO575" s="100"/>
      <c r="TP575" s="42"/>
      <c r="TQ575" s="43"/>
      <c r="TR575" s="44"/>
      <c r="TS575" s="45"/>
      <c r="TT575" s="46"/>
      <c r="TU575" s="311"/>
      <c r="TV575" s="160"/>
      <c r="TW575" s="48"/>
      <c r="TX575" s="48"/>
      <c r="TY575" s="101"/>
      <c r="TZ575" s="91"/>
      <c r="UA575" s="91"/>
      <c r="UB575" s="103"/>
      <c r="UD575" s="55"/>
      <c r="UE575" s="55"/>
      <c r="UF575" s="56"/>
      <c r="UG575" s="57"/>
      <c r="UI575" s="59"/>
      <c r="UJ575" s="60"/>
      <c r="UK575" s="61"/>
      <c r="UL575" s="104"/>
      <c r="UM575" s="27"/>
      <c r="UN575" s="26"/>
      <c r="UO575" s="28"/>
      <c r="UP575" s="230"/>
      <c r="UQ575" s="245"/>
      <c r="UR575" s="230"/>
      <c r="US575" s="92"/>
      <c r="UT575" s="312"/>
      <c r="UU575" s="112"/>
      <c r="UV575" s="313"/>
      <c r="UW575" s="113"/>
      <c r="UX575" s="113"/>
      <c r="UY575" s="97"/>
      <c r="UZ575" s="98"/>
      <c r="VA575" s="97"/>
      <c r="VB575" s="99"/>
      <c r="VC575" s="100"/>
      <c r="VD575" s="42"/>
      <c r="VE575" s="43"/>
      <c r="VF575" s="44"/>
      <c r="VG575" s="45"/>
      <c r="VH575" s="46"/>
      <c r="VI575" s="311"/>
      <c r="VJ575" s="160"/>
      <c r="VK575" s="48"/>
      <c r="VL575" s="48"/>
      <c r="VM575" s="101"/>
      <c r="VN575" s="91"/>
      <c r="VO575" s="91"/>
      <c r="VP575" s="103"/>
      <c r="VR575" s="55"/>
      <c r="VS575" s="55"/>
      <c r="VT575" s="56"/>
      <c r="VU575" s="57"/>
      <c r="VW575" s="59"/>
      <c r="VX575" s="60"/>
      <c r="VY575" s="61"/>
      <c r="VZ575" s="104"/>
      <c r="WA575" s="27"/>
      <c r="WB575" s="26"/>
      <c r="WC575" s="28"/>
      <c r="WD575" s="230"/>
      <c r="WE575" s="245"/>
      <c r="WF575" s="230"/>
      <c r="WG575" s="92"/>
      <c r="WH575" s="312"/>
      <c r="WI575" s="112"/>
      <c r="WJ575" s="313"/>
      <c r="WK575" s="113"/>
      <c r="WL575" s="113"/>
      <c r="WM575" s="97"/>
      <c r="WN575" s="98"/>
      <c r="WO575" s="97"/>
      <c r="WP575" s="99"/>
      <c r="WQ575" s="100"/>
      <c r="WR575" s="42"/>
      <c r="WS575" s="43"/>
      <c r="WT575" s="44"/>
      <c r="WU575" s="45"/>
      <c r="WV575" s="46"/>
      <c r="WW575" s="311"/>
      <c r="WX575" s="160"/>
      <c r="WY575" s="48"/>
      <c r="WZ575" s="48"/>
      <c r="XA575" s="101"/>
      <c r="XB575" s="91"/>
      <c r="XC575" s="91"/>
      <c r="XD575" s="103"/>
      <c r="XF575" s="55"/>
      <c r="XG575" s="55"/>
      <c r="XH575" s="56"/>
      <c r="XI575" s="57"/>
      <c r="XK575" s="59"/>
      <c r="XL575" s="60"/>
      <c r="XM575" s="61"/>
      <c r="XN575" s="104"/>
      <c r="XO575" s="27"/>
      <c r="XP575" s="26"/>
      <c r="XQ575" s="28"/>
      <c r="XR575" s="230"/>
      <c r="XS575" s="245"/>
      <c r="XT575" s="230"/>
      <c r="XU575" s="92"/>
      <c r="XV575" s="312"/>
      <c r="XW575" s="112"/>
      <c r="XX575" s="313"/>
      <c r="XY575" s="113"/>
      <c r="XZ575" s="113"/>
      <c r="YA575" s="97"/>
      <c r="YB575" s="98"/>
      <c r="YC575" s="97"/>
      <c r="YD575" s="99"/>
      <c r="YE575" s="100"/>
      <c r="YF575" s="42"/>
      <c r="YG575" s="43"/>
      <c r="YH575" s="44"/>
      <c r="YI575" s="45"/>
      <c r="YJ575" s="46"/>
      <c r="YK575" s="311"/>
      <c r="YL575" s="160"/>
      <c r="YM575" s="48"/>
      <c r="YN575" s="48"/>
      <c r="YO575" s="101"/>
      <c r="YP575" s="91"/>
      <c r="YQ575" s="91"/>
      <c r="YR575" s="103"/>
      <c r="YT575" s="55"/>
      <c r="YU575" s="55"/>
      <c r="YV575" s="56"/>
      <c r="YW575" s="57"/>
      <c r="YY575" s="59"/>
      <c r="YZ575" s="60"/>
      <c r="ZA575" s="61"/>
      <c r="ZB575" s="104"/>
      <c r="ZC575" s="27"/>
      <c r="ZD575" s="26"/>
      <c r="ZE575" s="28"/>
      <c r="ZF575" s="230"/>
      <c r="ZG575" s="245"/>
      <c r="ZH575" s="230"/>
      <c r="ZI575" s="92"/>
      <c r="ZJ575" s="312"/>
      <c r="ZK575" s="112"/>
      <c r="ZL575" s="313"/>
      <c r="ZM575" s="113"/>
      <c r="ZN575" s="113"/>
      <c r="ZO575" s="97"/>
      <c r="ZP575" s="98"/>
      <c r="ZQ575" s="97"/>
      <c r="ZR575" s="99"/>
      <c r="ZS575" s="100"/>
      <c r="ZT575" s="42"/>
      <c r="ZU575" s="43"/>
      <c r="ZV575" s="44"/>
      <c r="ZW575" s="45"/>
      <c r="ZX575" s="46"/>
      <c r="ZY575" s="311"/>
      <c r="ZZ575" s="160"/>
      <c r="AAA575" s="48"/>
      <c r="AAB575" s="48"/>
      <c r="AAC575" s="101"/>
      <c r="AAD575" s="91"/>
      <c r="AAE575" s="91"/>
      <c r="AAF575" s="103"/>
      <c r="AAH575" s="55"/>
      <c r="AAI575" s="55"/>
      <c r="AAJ575" s="56"/>
      <c r="AAK575" s="57"/>
      <c r="AAM575" s="59"/>
      <c r="AAN575" s="60"/>
      <c r="AAO575" s="61"/>
      <c r="AAP575" s="104"/>
      <c r="AAQ575" s="27"/>
      <c r="AAR575" s="26"/>
      <c r="AAS575" s="28"/>
      <c r="AAT575" s="230"/>
      <c r="AAU575" s="245"/>
      <c r="AAV575" s="230"/>
      <c r="AAW575" s="92"/>
      <c r="AAX575" s="312"/>
      <c r="AAY575" s="112"/>
      <c r="AAZ575" s="313"/>
      <c r="ABA575" s="113"/>
      <c r="ABB575" s="113"/>
      <c r="ABC575" s="97"/>
      <c r="ABD575" s="98"/>
      <c r="ABE575" s="97"/>
      <c r="ABF575" s="99"/>
      <c r="ABG575" s="100"/>
      <c r="ABH575" s="42"/>
      <c r="ABI575" s="43"/>
      <c r="ABJ575" s="44"/>
      <c r="ABK575" s="45"/>
      <c r="ABL575" s="46"/>
      <c r="ABM575" s="311"/>
      <c r="ABN575" s="160"/>
      <c r="ABO575" s="48"/>
      <c r="ABP575" s="48"/>
      <c r="ABQ575" s="101"/>
      <c r="ABR575" s="91"/>
      <c r="ABS575" s="91"/>
      <c r="ABT575" s="103"/>
      <c r="ABV575" s="55"/>
      <c r="ABW575" s="55"/>
      <c r="ABX575" s="56"/>
      <c r="ABY575" s="57"/>
      <c r="ACA575" s="59"/>
      <c r="ACB575" s="60"/>
      <c r="ACC575" s="61"/>
      <c r="ACD575" s="104"/>
      <c r="ACE575" s="27"/>
      <c r="ACF575" s="26"/>
      <c r="ACG575" s="28"/>
      <c r="ACH575" s="230"/>
      <c r="ACI575" s="245"/>
      <c r="ACJ575" s="230"/>
      <c r="ACK575" s="92"/>
      <c r="ACL575" s="312"/>
      <c r="ACM575" s="112"/>
      <c r="ACN575" s="313"/>
      <c r="ACO575" s="113"/>
      <c r="ACP575" s="113"/>
      <c r="ACQ575" s="97"/>
      <c r="ACR575" s="98"/>
      <c r="ACS575" s="97"/>
      <c r="ACT575" s="99"/>
      <c r="ACU575" s="100"/>
      <c r="ACV575" s="42"/>
      <c r="ACW575" s="43"/>
      <c r="ACX575" s="44"/>
      <c r="ACY575" s="45"/>
      <c r="ACZ575" s="46"/>
      <c r="ADA575" s="311"/>
      <c r="ADB575" s="160"/>
      <c r="ADC575" s="48"/>
      <c r="ADD575" s="48"/>
      <c r="ADE575" s="101"/>
      <c r="ADF575" s="91"/>
      <c r="ADG575" s="91"/>
      <c r="ADH575" s="103"/>
      <c r="ADJ575" s="55"/>
      <c r="ADK575" s="55"/>
      <c r="ADL575" s="56"/>
      <c r="ADM575" s="57"/>
      <c r="ADO575" s="59"/>
      <c r="ADP575" s="60"/>
      <c r="ADQ575" s="61"/>
      <c r="ADR575" s="104"/>
      <c r="ADS575" s="27"/>
      <c r="ADT575" s="26"/>
      <c r="ADU575" s="28"/>
      <c r="ADV575" s="230"/>
      <c r="ADW575" s="245"/>
      <c r="ADX575" s="230"/>
      <c r="ADY575" s="92"/>
      <c r="ADZ575" s="312"/>
      <c r="AEA575" s="112"/>
      <c r="AEB575" s="313"/>
      <c r="AEC575" s="113"/>
      <c r="AED575" s="113"/>
      <c r="AEE575" s="97"/>
      <c r="AEF575" s="98"/>
      <c r="AEG575" s="97"/>
      <c r="AEH575" s="99"/>
      <c r="AEI575" s="100"/>
      <c r="AEJ575" s="42"/>
      <c r="AEK575" s="43"/>
      <c r="AEL575" s="44"/>
      <c r="AEM575" s="45"/>
      <c r="AEN575" s="46"/>
      <c r="AEO575" s="311"/>
      <c r="AEP575" s="160"/>
      <c r="AEQ575" s="48"/>
      <c r="AER575" s="48"/>
      <c r="AES575" s="101"/>
      <c r="AET575" s="91"/>
      <c r="AEU575" s="91"/>
      <c r="AEV575" s="103"/>
      <c r="AEX575" s="55"/>
      <c r="AEY575" s="55"/>
      <c r="AEZ575" s="56"/>
      <c r="AFA575" s="57"/>
      <c r="AFC575" s="59"/>
      <c r="AFD575" s="60"/>
      <c r="AFE575" s="61"/>
      <c r="AFF575" s="104"/>
      <c r="AFG575" s="27"/>
      <c r="AFH575" s="26"/>
      <c r="AFI575" s="28"/>
      <c r="AFJ575" s="230"/>
      <c r="AFK575" s="245"/>
      <c r="AFL575" s="230"/>
      <c r="AFM575" s="92"/>
      <c r="AFN575" s="312"/>
      <c r="AFO575" s="112"/>
      <c r="AFP575" s="313"/>
      <c r="AFQ575" s="113"/>
      <c r="AFR575" s="113"/>
      <c r="AFS575" s="97"/>
      <c r="AFT575" s="98"/>
      <c r="AFU575" s="97"/>
      <c r="AFV575" s="99"/>
      <c r="AFW575" s="100"/>
      <c r="AFX575" s="42"/>
      <c r="AFY575" s="43"/>
      <c r="AFZ575" s="44"/>
      <c r="AGA575" s="45"/>
      <c r="AGB575" s="46"/>
      <c r="AGC575" s="311"/>
      <c r="AGD575" s="160"/>
      <c r="AGE575" s="48"/>
      <c r="AGF575" s="48"/>
      <c r="AGG575" s="101"/>
      <c r="AGH575" s="91"/>
      <c r="AGI575" s="91"/>
      <c r="AGJ575" s="103"/>
      <c r="AGL575" s="55"/>
      <c r="AGM575" s="55"/>
      <c r="AGN575" s="56"/>
      <c r="AGO575" s="57"/>
      <c r="AGQ575" s="59"/>
      <c r="AGR575" s="60"/>
      <c r="AGS575" s="61"/>
      <c r="AGT575" s="104"/>
      <c r="AGU575" s="27"/>
      <c r="AGV575" s="26"/>
      <c r="AGW575" s="28"/>
      <c r="AGX575" s="230"/>
      <c r="AGY575" s="245"/>
      <c r="AGZ575" s="230"/>
      <c r="AHA575" s="92"/>
      <c r="AHB575" s="312"/>
      <c r="AHC575" s="112"/>
      <c r="AHD575" s="313"/>
      <c r="AHE575" s="113"/>
      <c r="AHF575" s="113"/>
      <c r="AHG575" s="97"/>
      <c r="AHH575" s="98"/>
      <c r="AHI575" s="97"/>
      <c r="AHJ575" s="99"/>
      <c r="AHK575" s="100"/>
      <c r="AHL575" s="42"/>
      <c r="AHM575" s="43"/>
      <c r="AHN575" s="44"/>
      <c r="AHO575" s="45"/>
      <c r="AHP575" s="46"/>
      <c r="AHQ575" s="311"/>
      <c r="AHR575" s="160"/>
      <c r="AHS575" s="48"/>
      <c r="AHT575" s="48"/>
      <c r="AHU575" s="101"/>
      <c r="AHV575" s="91"/>
      <c r="AHW575" s="91"/>
      <c r="AHX575" s="103"/>
      <c r="AHZ575" s="55"/>
      <c r="AIA575" s="55"/>
      <c r="AIB575" s="56"/>
      <c r="AIC575" s="57"/>
      <c r="AIE575" s="59"/>
      <c r="AIF575" s="60"/>
      <c r="AIG575" s="61"/>
      <c r="AIH575" s="104"/>
      <c r="AII575" s="27"/>
      <c r="AIJ575" s="26"/>
      <c r="AIK575" s="28"/>
      <c r="AIL575" s="230"/>
      <c r="AIM575" s="245"/>
      <c r="AIN575" s="230"/>
      <c r="AIO575" s="92"/>
      <c r="AIP575" s="312"/>
      <c r="AIQ575" s="112"/>
      <c r="AIR575" s="313"/>
      <c r="AIS575" s="113"/>
      <c r="AIT575" s="113"/>
      <c r="AIU575" s="97"/>
      <c r="AIV575" s="98"/>
      <c r="AIW575" s="97"/>
      <c r="AIX575" s="99"/>
      <c r="AIY575" s="100"/>
      <c r="AIZ575" s="42"/>
      <c r="AJA575" s="43"/>
      <c r="AJB575" s="44"/>
      <c r="AJC575" s="45"/>
      <c r="AJD575" s="46"/>
      <c r="AJE575" s="311"/>
      <c r="AJF575" s="160"/>
      <c r="AJG575" s="48"/>
      <c r="AJH575" s="48"/>
      <c r="AJI575" s="101"/>
      <c r="AJJ575" s="91"/>
      <c r="AJK575" s="91"/>
      <c r="AJL575" s="103"/>
      <c r="AJN575" s="55"/>
      <c r="AJO575" s="55"/>
      <c r="AJP575" s="56"/>
      <c r="AJQ575" s="57"/>
      <c r="AJS575" s="59"/>
      <c r="AJT575" s="60"/>
      <c r="AJU575" s="61"/>
      <c r="AJV575" s="104"/>
      <c r="AJW575" s="27"/>
      <c r="AJX575" s="26"/>
      <c r="AJY575" s="28"/>
      <c r="AJZ575" s="230"/>
      <c r="AKA575" s="245"/>
      <c r="AKB575" s="230"/>
      <c r="AKC575" s="92"/>
      <c r="AKD575" s="312"/>
      <c r="AKE575" s="112"/>
      <c r="AKF575" s="313"/>
      <c r="AKG575" s="113"/>
      <c r="AKH575" s="113"/>
      <c r="AKI575" s="97"/>
      <c r="AKJ575" s="98"/>
      <c r="AKK575" s="97"/>
      <c r="AKL575" s="99"/>
      <c r="AKM575" s="100"/>
      <c r="AKN575" s="42"/>
      <c r="AKO575" s="43"/>
      <c r="AKP575" s="44"/>
      <c r="AKQ575" s="45"/>
      <c r="AKR575" s="46"/>
      <c r="AKS575" s="311"/>
      <c r="AKT575" s="160"/>
      <c r="AKU575" s="48"/>
      <c r="AKV575" s="48"/>
      <c r="AKW575" s="101"/>
      <c r="AKX575" s="91"/>
      <c r="AKY575" s="91"/>
      <c r="AKZ575" s="103"/>
      <c r="ALB575" s="55"/>
      <c r="ALC575" s="55"/>
      <c r="ALD575" s="56"/>
      <c r="ALE575" s="57"/>
      <c r="ALG575" s="59"/>
      <c r="ALH575" s="60"/>
      <c r="ALI575" s="61"/>
      <c r="ALJ575" s="104"/>
      <c r="ALK575" s="27"/>
      <c r="ALL575" s="26"/>
      <c r="ALM575" s="28"/>
      <c r="ALN575" s="230"/>
      <c r="ALO575" s="245"/>
      <c r="ALP575" s="230"/>
      <c r="ALQ575" s="92"/>
      <c r="ALR575" s="312"/>
      <c r="ALS575" s="112"/>
      <c r="ALT575" s="313"/>
      <c r="ALU575" s="113"/>
      <c r="ALV575" s="113"/>
      <c r="ALW575" s="97"/>
      <c r="ALX575" s="98"/>
      <c r="ALY575" s="97"/>
      <c r="ALZ575" s="99"/>
      <c r="AMA575" s="100"/>
      <c r="AMB575" s="42"/>
      <c r="AMC575" s="43"/>
      <c r="AMD575" s="44"/>
      <c r="AME575" s="45"/>
      <c r="AMF575" s="46"/>
      <c r="AMG575" s="311"/>
      <c r="AMH575" s="160"/>
      <c r="AMI575" s="48"/>
      <c r="AMJ575" s="48"/>
      <c r="AMK575" s="101"/>
      <c r="AML575" s="91"/>
      <c r="AMM575" s="91"/>
      <c r="AMN575" s="103"/>
      <c r="AMP575" s="55"/>
      <c r="AMQ575" s="55"/>
      <c r="AMR575" s="56"/>
      <c r="AMS575" s="57"/>
      <c r="AMU575" s="59"/>
      <c r="AMV575" s="60"/>
      <c r="AMW575" s="61"/>
      <c r="AMX575" s="104"/>
      <c r="AMY575" s="27"/>
      <c r="AMZ575" s="26"/>
      <c r="ANA575" s="28"/>
      <c r="ANB575" s="230"/>
      <c r="ANC575" s="245"/>
      <c r="AND575" s="230"/>
      <c r="ANE575" s="92"/>
      <c r="ANF575" s="312"/>
      <c r="ANG575" s="112"/>
      <c r="ANH575" s="313"/>
      <c r="ANI575" s="113"/>
      <c r="ANJ575" s="113"/>
      <c r="ANK575" s="97"/>
      <c r="ANL575" s="98"/>
      <c r="ANM575" s="97"/>
      <c r="ANN575" s="99"/>
      <c r="ANO575" s="100"/>
      <c r="ANP575" s="42"/>
      <c r="ANQ575" s="43"/>
      <c r="ANR575" s="44"/>
      <c r="ANS575" s="45"/>
      <c r="ANT575" s="46"/>
      <c r="ANU575" s="311"/>
      <c r="ANV575" s="160"/>
      <c r="ANW575" s="48"/>
      <c r="ANX575" s="48"/>
      <c r="ANY575" s="101"/>
      <c r="ANZ575" s="91"/>
      <c r="AOA575" s="91"/>
      <c r="AOB575" s="103"/>
      <c r="AOD575" s="55"/>
      <c r="AOE575" s="55"/>
      <c r="AOF575" s="56"/>
      <c r="AOG575" s="57"/>
      <c r="AOI575" s="59"/>
      <c r="AOJ575" s="60"/>
      <c r="AOK575" s="61"/>
      <c r="AOL575" s="104"/>
      <c r="AOM575" s="27"/>
      <c r="AON575" s="26"/>
      <c r="AOO575" s="28"/>
      <c r="AOP575" s="230"/>
      <c r="AOQ575" s="245"/>
      <c r="AOR575" s="230"/>
      <c r="AOS575" s="92"/>
      <c r="AOT575" s="312"/>
      <c r="AOU575" s="112"/>
      <c r="AOV575" s="313"/>
      <c r="AOW575" s="113"/>
      <c r="AOX575" s="113"/>
      <c r="AOY575" s="97"/>
      <c r="AOZ575" s="98"/>
      <c r="APA575" s="97"/>
      <c r="APB575" s="99"/>
      <c r="APC575" s="100"/>
      <c r="APD575" s="42"/>
      <c r="APE575" s="43"/>
      <c r="APF575" s="44"/>
      <c r="APG575" s="45"/>
      <c r="APH575" s="46"/>
      <c r="API575" s="311"/>
      <c r="APJ575" s="160"/>
      <c r="APK575" s="48"/>
      <c r="APL575" s="48"/>
      <c r="APM575" s="101"/>
      <c r="APN575" s="91"/>
      <c r="APO575" s="91"/>
      <c r="APP575" s="103"/>
      <c r="APR575" s="55"/>
      <c r="APS575" s="55"/>
      <c r="APT575" s="56"/>
      <c r="APU575" s="57"/>
      <c r="APW575" s="59"/>
      <c r="APX575" s="60"/>
      <c r="APY575" s="61"/>
      <c r="APZ575" s="104"/>
      <c r="AQA575" s="27"/>
      <c r="AQB575" s="26"/>
      <c r="AQC575" s="28"/>
      <c r="AQD575" s="230"/>
      <c r="AQE575" s="245"/>
      <c r="AQF575" s="230"/>
      <c r="AQG575" s="92"/>
      <c r="AQH575" s="312"/>
      <c r="AQI575" s="112"/>
      <c r="AQJ575" s="313"/>
      <c r="AQK575" s="113"/>
      <c r="AQL575" s="113"/>
      <c r="AQM575" s="97"/>
      <c r="AQN575" s="98"/>
      <c r="AQO575" s="97"/>
      <c r="AQP575" s="99"/>
      <c r="AQQ575" s="100"/>
      <c r="AQR575" s="42"/>
      <c r="AQS575" s="43"/>
      <c r="AQT575" s="44"/>
      <c r="AQU575" s="45"/>
      <c r="AQV575" s="46"/>
      <c r="AQW575" s="311"/>
      <c r="AQX575" s="160"/>
      <c r="AQY575" s="48"/>
      <c r="AQZ575" s="48"/>
      <c r="ARA575" s="101"/>
      <c r="ARB575" s="91"/>
      <c r="ARC575" s="91"/>
      <c r="ARD575" s="103"/>
      <c r="ARF575" s="55"/>
      <c r="ARG575" s="55"/>
      <c r="ARH575" s="56"/>
      <c r="ARI575" s="57"/>
      <c r="ARK575" s="59"/>
      <c r="ARL575" s="60"/>
      <c r="ARM575" s="61"/>
      <c r="ARN575" s="104"/>
      <c r="ARO575" s="27"/>
      <c r="ARP575" s="26"/>
      <c r="ARQ575" s="28"/>
      <c r="ARR575" s="230"/>
      <c r="ARS575" s="245"/>
      <c r="ART575" s="230"/>
      <c r="ARU575" s="92"/>
      <c r="ARV575" s="312"/>
      <c r="ARW575" s="112"/>
      <c r="ARX575" s="313"/>
      <c r="ARY575" s="113"/>
      <c r="ARZ575" s="113"/>
      <c r="ASA575" s="97"/>
      <c r="ASB575" s="98"/>
      <c r="ASC575" s="97"/>
      <c r="ASD575" s="99"/>
      <c r="ASE575" s="100"/>
      <c r="ASF575" s="42"/>
      <c r="ASG575" s="43"/>
      <c r="ASH575" s="44"/>
      <c r="ASI575" s="45"/>
      <c r="ASJ575" s="46"/>
      <c r="ASK575" s="311"/>
      <c r="ASL575" s="160"/>
      <c r="ASM575" s="48"/>
      <c r="ASN575" s="48"/>
      <c r="ASO575" s="101"/>
      <c r="ASP575" s="91"/>
      <c r="ASQ575" s="91"/>
      <c r="ASR575" s="103"/>
      <c r="AST575" s="55"/>
      <c r="ASU575" s="55"/>
      <c r="ASV575" s="56"/>
      <c r="ASW575" s="57"/>
      <c r="ASY575" s="59"/>
      <c r="ASZ575" s="60"/>
      <c r="ATA575" s="61"/>
      <c r="ATB575" s="104"/>
      <c r="ATC575" s="27"/>
      <c r="ATD575" s="26"/>
      <c r="ATE575" s="28"/>
      <c r="ATF575" s="230"/>
      <c r="ATG575" s="245"/>
      <c r="ATH575" s="230"/>
      <c r="ATI575" s="92"/>
      <c r="ATJ575" s="312"/>
      <c r="ATK575" s="112"/>
      <c r="ATL575" s="313"/>
      <c r="ATM575" s="113"/>
      <c r="ATN575" s="113"/>
      <c r="ATO575" s="97"/>
      <c r="ATP575" s="98"/>
      <c r="ATQ575" s="97"/>
      <c r="ATR575" s="99"/>
      <c r="ATS575" s="100"/>
      <c r="ATT575" s="42"/>
      <c r="ATU575" s="43"/>
      <c r="ATV575" s="44"/>
      <c r="ATW575" s="45"/>
      <c r="ATX575" s="46"/>
      <c r="ATY575" s="311"/>
      <c r="ATZ575" s="160"/>
      <c r="AUA575" s="48"/>
      <c r="AUB575" s="48"/>
      <c r="AUC575" s="101"/>
      <c r="AUD575" s="91"/>
      <c r="AUE575" s="91"/>
      <c r="AUF575" s="103"/>
      <c r="AUH575" s="55"/>
      <c r="AUI575" s="55"/>
      <c r="AUJ575" s="56"/>
      <c r="AUK575" s="57"/>
      <c r="AUM575" s="59"/>
      <c r="AUN575" s="60"/>
      <c r="AUO575" s="61"/>
      <c r="AUP575" s="104"/>
      <c r="AUQ575" s="27"/>
      <c r="AUR575" s="26"/>
      <c r="AUS575" s="28"/>
      <c r="AUT575" s="230"/>
      <c r="AUU575" s="245"/>
      <c r="AUV575" s="230"/>
      <c r="AUW575" s="92"/>
      <c r="AUX575" s="312"/>
      <c r="AUY575" s="112"/>
      <c r="AUZ575" s="313"/>
      <c r="AVA575" s="113"/>
      <c r="AVB575" s="113"/>
      <c r="AVC575" s="97"/>
      <c r="AVD575" s="98"/>
      <c r="AVE575" s="97"/>
      <c r="AVF575" s="99"/>
      <c r="AVG575" s="100"/>
      <c r="AVH575" s="42"/>
      <c r="AVI575" s="43"/>
      <c r="AVJ575" s="44"/>
      <c r="AVK575" s="45"/>
      <c r="AVL575" s="46"/>
      <c r="AVM575" s="311"/>
      <c r="AVN575" s="160"/>
      <c r="AVO575" s="48"/>
      <c r="AVP575" s="48"/>
      <c r="AVQ575" s="101"/>
      <c r="AVR575" s="91"/>
      <c r="AVS575" s="91"/>
      <c r="AVT575" s="103"/>
      <c r="AVV575" s="55"/>
      <c r="AVW575" s="55"/>
      <c r="AVX575" s="56"/>
      <c r="AVY575" s="57"/>
      <c r="AWA575" s="59"/>
      <c r="AWB575" s="60"/>
      <c r="AWC575" s="61"/>
      <c r="AWD575" s="104"/>
      <c r="AWE575" s="27"/>
      <c r="AWF575" s="26"/>
      <c r="AWG575" s="28"/>
      <c r="AWH575" s="230"/>
      <c r="AWI575" s="245"/>
      <c r="AWJ575" s="230"/>
      <c r="AWK575" s="92"/>
      <c r="AWL575" s="312"/>
      <c r="AWM575" s="112"/>
      <c r="AWN575" s="313"/>
      <c r="AWO575" s="113"/>
      <c r="AWP575" s="113"/>
      <c r="AWQ575" s="97"/>
      <c r="AWR575" s="98"/>
      <c r="AWS575" s="97"/>
      <c r="AWT575" s="99"/>
      <c r="AWU575" s="100"/>
      <c r="AWV575" s="42"/>
      <c r="AWW575" s="43"/>
      <c r="AWX575" s="44"/>
      <c r="AWY575" s="45"/>
      <c r="AWZ575" s="46"/>
      <c r="AXA575" s="311"/>
      <c r="AXB575" s="160"/>
      <c r="AXC575" s="48"/>
      <c r="AXD575" s="48"/>
      <c r="AXE575" s="101"/>
      <c r="AXF575" s="91"/>
      <c r="AXG575" s="91"/>
      <c r="AXH575" s="103"/>
      <c r="AXJ575" s="55"/>
      <c r="AXK575" s="55"/>
      <c r="AXL575" s="56"/>
      <c r="AXM575" s="57"/>
      <c r="AXO575" s="59"/>
      <c r="AXP575" s="60"/>
      <c r="AXQ575" s="61"/>
      <c r="AXR575" s="104"/>
      <c r="AXS575" s="27"/>
      <c r="AXT575" s="26"/>
      <c r="AXU575" s="28"/>
      <c r="AXV575" s="230"/>
      <c r="AXW575" s="245"/>
      <c r="AXX575" s="230"/>
      <c r="AXY575" s="92"/>
      <c r="AXZ575" s="312"/>
      <c r="AYA575" s="112"/>
      <c r="AYB575" s="313"/>
      <c r="AYC575" s="113"/>
      <c r="AYD575" s="113"/>
      <c r="AYE575" s="97"/>
      <c r="AYF575" s="98"/>
      <c r="AYG575" s="97"/>
      <c r="AYH575" s="99"/>
      <c r="AYI575" s="100"/>
      <c r="AYJ575" s="42"/>
      <c r="AYK575" s="43"/>
      <c r="AYL575" s="44"/>
      <c r="AYM575" s="45"/>
      <c r="AYN575" s="46"/>
      <c r="AYO575" s="311"/>
      <c r="AYP575" s="160"/>
      <c r="AYQ575" s="48"/>
      <c r="AYR575" s="48"/>
      <c r="AYS575" s="101"/>
      <c r="AYT575" s="91"/>
      <c r="AYU575" s="91"/>
      <c r="AYV575" s="103"/>
      <c r="AYX575" s="55"/>
      <c r="AYY575" s="55"/>
      <c r="AYZ575" s="56"/>
      <c r="AZA575" s="57"/>
      <c r="AZC575" s="59"/>
      <c r="AZD575" s="60"/>
      <c r="AZE575" s="61"/>
      <c r="AZF575" s="104"/>
      <c r="AZG575" s="27"/>
      <c r="AZH575" s="26"/>
      <c r="AZI575" s="28"/>
      <c r="AZJ575" s="230"/>
      <c r="AZK575" s="245"/>
      <c r="AZL575" s="230"/>
      <c r="AZM575" s="92"/>
      <c r="AZN575" s="312"/>
      <c r="AZO575" s="112"/>
      <c r="AZP575" s="313"/>
      <c r="AZQ575" s="113"/>
      <c r="AZR575" s="113"/>
      <c r="AZS575" s="97"/>
      <c r="AZT575" s="98"/>
      <c r="AZU575" s="97"/>
      <c r="AZV575" s="99"/>
      <c r="AZW575" s="100"/>
      <c r="AZX575" s="42"/>
      <c r="AZY575" s="43"/>
      <c r="AZZ575" s="44"/>
      <c r="BAA575" s="45"/>
      <c r="BAB575" s="46"/>
      <c r="BAC575" s="311"/>
      <c r="BAD575" s="160"/>
      <c r="BAE575" s="48"/>
      <c r="BAF575" s="48"/>
      <c r="BAG575" s="101"/>
      <c r="BAH575" s="91"/>
      <c r="BAI575" s="91"/>
      <c r="BAJ575" s="103"/>
      <c r="BAL575" s="55"/>
      <c r="BAM575" s="55"/>
      <c r="BAN575" s="56"/>
      <c r="BAO575" s="57"/>
      <c r="BAQ575" s="59"/>
      <c r="BAR575" s="60"/>
      <c r="BAS575" s="61"/>
      <c r="BAT575" s="104"/>
      <c r="BAU575" s="27"/>
      <c r="BAV575" s="26"/>
      <c r="BAW575" s="28"/>
      <c r="BAX575" s="230"/>
      <c r="BAY575" s="245"/>
      <c r="BAZ575" s="230"/>
      <c r="BBA575" s="92"/>
      <c r="BBB575" s="312"/>
      <c r="BBC575" s="112"/>
      <c r="BBD575" s="313"/>
      <c r="BBE575" s="113"/>
      <c r="BBF575" s="113"/>
      <c r="BBG575" s="97"/>
      <c r="BBH575" s="98"/>
      <c r="BBI575" s="97"/>
      <c r="BBJ575" s="99"/>
      <c r="BBK575" s="100"/>
      <c r="BBL575" s="42"/>
      <c r="BBM575" s="43"/>
      <c r="BBN575" s="44"/>
      <c r="BBO575" s="45"/>
      <c r="BBP575" s="46"/>
      <c r="BBQ575" s="311"/>
      <c r="BBR575" s="160"/>
      <c r="BBS575" s="48"/>
      <c r="BBT575" s="48"/>
      <c r="BBU575" s="101"/>
      <c r="BBV575" s="91"/>
      <c r="BBW575" s="91"/>
      <c r="BBX575" s="103"/>
      <c r="BBZ575" s="55"/>
      <c r="BCA575" s="55"/>
      <c r="BCB575" s="56"/>
      <c r="BCC575" s="57"/>
      <c r="BCE575" s="59"/>
      <c r="BCF575" s="60"/>
      <c r="BCG575" s="61"/>
      <c r="BCH575" s="104"/>
      <c r="BCI575" s="27"/>
      <c r="BCJ575" s="26"/>
      <c r="BCK575" s="28"/>
      <c r="BCL575" s="230"/>
      <c r="BCM575" s="245"/>
      <c r="BCN575" s="230"/>
      <c r="BCO575" s="92"/>
      <c r="BCP575" s="312"/>
      <c r="BCQ575" s="112"/>
      <c r="BCR575" s="313"/>
      <c r="BCS575" s="113"/>
      <c r="BCT575" s="113"/>
      <c r="BCU575" s="97"/>
      <c r="BCV575" s="98"/>
      <c r="BCW575" s="97"/>
      <c r="BCX575" s="99"/>
      <c r="BCY575" s="100"/>
      <c r="BCZ575" s="42"/>
      <c r="BDA575" s="43"/>
      <c r="BDB575" s="44"/>
      <c r="BDC575" s="45"/>
      <c r="BDD575" s="46"/>
      <c r="BDE575" s="311"/>
      <c r="BDF575" s="160"/>
      <c r="BDG575" s="48"/>
      <c r="BDH575" s="48"/>
      <c r="BDI575" s="101"/>
      <c r="BDJ575" s="91"/>
      <c r="BDK575" s="91"/>
      <c r="BDL575" s="103"/>
      <c r="BDN575" s="55"/>
      <c r="BDO575" s="55"/>
      <c r="BDP575" s="56"/>
      <c r="BDQ575" s="57"/>
      <c r="BDS575" s="59"/>
      <c r="BDT575" s="60"/>
      <c r="BDU575" s="61"/>
      <c r="BDV575" s="104"/>
      <c r="BDW575" s="27"/>
      <c r="BDX575" s="26"/>
      <c r="BDY575" s="28"/>
      <c r="BDZ575" s="230"/>
      <c r="BEA575" s="245"/>
      <c r="BEB575" s="230"/>
      <c r="BEC575" s="92"/>
      <c r="BED575" s="312"/>
      <c r="BEE575" s="112"/>
      <c r="BEF575" s="313"/>
      <c r="BEG575" s="113"/>
      <c r="BEH575" s="113"/>
      <c r="BEI575" s="97"/>
      <c r="BEJ575" s="98"/>
      <c r="BEK575" s="97"/>
      <c r="BEL575" s="99"/>
      <c r="BEM575" s="100"/>
      <c r="BEN575" s="42"/>
      <c r="BEO575" s="43"/>
      <c r="BEP575" s="44"/>
      <c r="BEQ575" s="45"/>
      <c r="BER575" s="46"/>
      <c r="BES575" s="311"/>
      <c r="BET575" s="160"/>
      <c r="BEU575" s="48"/>
      <c r="BEV575" s="48"/>
      <c r="BEW575" s="101"/>
      <c r="BEX575" s="91"/>
      <c r="BEY575" s="91"/>
      <c r="BEZ575" s="103"/>
      <c r="BFB575" s="55"/>
      <c r="BFC575" s="55"/>
      <c r="BFD575" s="56"/>
      <c r="BFE575" s="57"/>
      <c r="BFG575" s="59"/>
      <c r="BFH575" s="60"/>
      <c r="BFI575" s="61"/>
      <c r="BFJ575" s="104"/>
      <c r="BFK575" s="27"/>
      <c r="BFL575" s="26"/>
      <c r="BFM575" s="28"/>
      <c r="BFN575" s="230"/>
      <c r="BFO575" s="245"/>
      <c r="BFP575" s="230"/>
      <c r="BFQ575" s="92"/>
      <c r="BFR575" s="312"/>
      <c r="BFS575" s="112"/>
      <c r="BFT575" s="313"/>
      <c r="BFU575" s="113"/>
      <c r="BFV575" s="113"/>
      <c r="BFW575" s="97"/>
      <c r="BFX575" s="98"/>
      <c r="BFY575" s="97"/>
      <c r="BFZ575" s="99"/>
      <c r="BGA575" s="100"/>
      <c r="BGB575" s="42"/>
      <c r="BGC575" s="43"/>
      <c r="BGD575" s="44"/>
      <c r="BGE575" s="45"/>
      <c r="BGF575" s="46"/>
      <c r="BGG575" s="311"/>
      <c r="BGH575" s="160"/>
      <c r="BGI575" s="48"/>
      <c r="BGJ575" s="48"/>
      <c r="BGK575" s="101"/>
      <c r="BGL575" s="91"/>
      <c r="BGM575" s="91"/>
      <c r="BGN575" s="103"/>
      <c r="BGP575" s="55"/>
      <c r="BGQ575" s="55"/>
      <c r="BGR575" s="56"/>
      <c r="BGS575" s="57"/>
      <c r="BGU575" s="59"/>
      <c r="BGV575" s="60"/>
      <c r="BGW575" s="61"/>
      <c r="BGX575" s="104"/>
      <c r="BGY575" s="27"/>
      <c r="BGZ575" s="26"/>
      <c r="BHA575" s="28"/>
      <c r="BHB575" s="230"/>
      <c r="BHC575" s="245"/>
      <c r="BHD575" s="230"/>
      <c r="BHE575" s="92"/>
      <c r="BHF575" s="312"/>
      <c r="BHG575" s="112"/>
      <c r="BHH575" s="313"/>
      <c r="BHI575" s="113"/>
      <c r="BHJ575" s="113"/>
      <c r="BHK575" s="97"/>
      <c r="BHL575" s="98"/>
      <c r="BHM575" s="97"/>
      <c r="BHN575" s="99"/>
      <c r="BHO575" s="100"/>
      <c r="BHP575" s="42"/>
      <c r="BHQ575" s="43"/>
      <c r="BHR575" s="44"/>
      <c r="BHS575" s="45"/>
      <c r="BHT575" s="46"/>
      <c r="BHU575" s="311"/>
      <c r="BHV575" s="160"/>
      <c r="BHW575" s="48"/>
      <c r="BHX575" s="48"/>
      <c r="BHY575" s="101"/>
      <c r="BHZ575" s="91"/>
      <c r="BIA575" s="91"/>
      <c r="BIB575" s="103"/>
      <c r="BID575" s="55"/>
      <c r="BIE575" s="55"/>
      <c r="BIF575" s="56"/>
      <c r="BIG575" s="57"/>
      <c r="BII575" s="59"/>
      <c r="BIJ575" s="60"/>
      <c r="BIK575" s="61"/>
      <c r="BIL575" s="104"/>
      <c r="BIM575" s="27"/>
      <c r="BIN575" s="26"/>
      <c r="BIO575" s="28"/>
      <c r="BIP575" s="230"/>
      <c r="BIQ575" s="245"/>
      <c r="BIR575" s="230"/>
      <c r="BIS575" s="92"/>
      <c r="BIT575" s="312"/>
      <c r="BIU575" s="112"/>
      <c r="BIV575" s="313"/>
      <c r="BIW575" s="113"/>
      <c r="BIX575" s="113"/>
      <c r="BIY575" s="97"/>
      <c r="BIZ575" s="98"/>
      <c r="BJA575" s="97"/>
      <c r="BJB575" s="99"/>
      <c r="BJC575" s="100"/>
      <c r="BJD575" s="42"/>
      <c r="BJE575" s="43"/>
      <c r="BJF575" s="44"/>
      <c r="BJG575" s="45"/>
      <c r="BJH575" s="46"/>
      <c r="BJI575" s="311"/>
      <c r="BJJ575" s="160"/>
      <c r="BJK575" s="48"/>
      <c r="BJL575" s="48"/>
      <c r="BJM575" s="101"/>
      <c r="BJN575" s="91"/>
      <c r="BJO575" s="91"/>
      <c r="BJP575" s="103"/>
      <c r="BJR575" s="55"/>
      <c r="BJS575" s="55"/>
      <c r="BJT575" s="56"/>
      <c r="BJU575" s="57"/>
      <c r="BJW575" s="59"/>
      <c r="BJX575" s="60"/>
      <c r="BJY575" s="61"/>
      <c r="BJZ575" s="104"/>
      <c r="BKA575" s="27"/>
      <c r="BKB575" s="26"/>
      <c r="BKC575" s="28"/>
      <c r="BKD575" s="230"/>
      <c r="BKE575" s="245"/>
      <c r="BKF575" s="230"/>
      <c r="BKG575" s="92"/>
      <c r="BKH575" s="312"/>
      <c r="BKI575" s="112"/>
      <c r="BKJ575" s="313"/>
      <c r="BKK575" s="113"/>
      <c r="BKL575" s="113"/>
      <c r="BKM575" s="97"/>
      <c r="BKN575" s="98"/>
      <c r="BKO575" s="97"/>
      <c r="BKP575" s="99"/>
      <c r="BKQ575" s="100"/>
      <c r="BKR575" s="42"/>
      <c r="BKS575" s="43"/>
      <c r="BKT575" s="44"/>
      <c r="BKU575" s="45"/>
      <c r="BKV575" s="46"/>
      <c r="BKW575" s="311"/>
      <c r="BKX575" s="160"/>
      <c r="BKY575" s="48"/>
      <c r="BKZ575" s="48"/>
      <c r="BLA575" s="101"/>
      <c r="BLB575" s="91"/>
      <c r="BLC575" s="91"/>
      <c r="BLD575" s="103"/>
      <c r="BLF575" s="55"/>
      <c r="BLG575" s="55"/>
      <c r="BLH575" s="56"/>
      <c r="BLI575" s="57"/>
      <c r="BLK575" s="59"/>
      <c r="BLL575" s="60"/>
      <c r="BLM575" s="61"/>
      <c r="BLN575" s="104"/>
      <c r="BLO575" s="27"/>
      <c r="BLP575" s="26"/>
      <c r="BLQ575" s="28"/>
      <c r="BLR575" s="230"/>
      <c r="BLS575" s="245"/>
      <c r="BLT575" s="230"/>
      <c r="BLU575" s="92"/>
      <c r="BLV575" s="312"/>
      <c r="BLW575" s="112"/>
      <c r="BLX575" s="313"/>
      <c r="BLY575" s="113"/>
      <c r="BLZ575" s="113"/>
      <c r="BMA575" s="97"/>
      <c r="BMB575" s="98"/>
      <c r="BMC575" s="97"/>
      <c r="BMD575" s="99"/>
      <c r="BME575" s="100"/>
      <c r="BMF575" s="42"/>
      <c r="BMG575" s="43"/>
      <c r="BMH575" s="44"/>
      <c r="BMI575" s="45"/>
      <c r="BMJ575" s="46"/>
      <c r="BMK575" s="311"/>
      <c r="BML575" s="160"/>
      <c r="BMM575" s="48"/>
      <c r="BMN575" s="48"/>
      <c r="BMO575" s="101"/>
      <c r="BMP575" s="91"/>
      <c r="BMQ575" s="91"/>
      <c r="BMR575" s="103"/>
      <c r="BMT575" s="55"/>
      <c r="BMU575" s="55"/>
      <c r="BMV575" s="56"/>
      <c r="BMW575" s="57"/>
      <c r="BMY575" s="59"/>
      <c r="BMZ575" s="60"/>
      <c r="BNA575" s="61"/>
      <c r="BNB575" s="104"/>
      <c r="BNC575" s="27"/>
      <c r="BND575" s="26"/>
      <c r="BNE575" s="28"/>
      <c r="BNF575" s="230"/>
      <c r="BNG575" s="245"/>
      <c r="BNH575" s="230"/>
      <c r="BNI575" s="92"/>
      <c r="BNJ575" s="312"/>
      <c r="BNK575" s="112"/>
      <c r="BNL575" s="313"/>
      <c r="BNM575" s="113"/>
      <c r="BNN575" s="113"/>
      <c r="BNO575" s="97"/>
      <c r="BNP575" s="98"/>
      <c r="BNQ575" s="97"/>
      <c r="BNR575" s="99"/>
      <c r="BNS575" s="100"/>
      <c r="BNT575" s="42"/>
      <c r="BNU575" s="43"/>
      <c r="BNV575" s="44"/>
      <c r="BNW575" s="45"/>
      <c r="BNX575" s="46"/>
      <c r="BNY575" s="311"/>
      <c r="BNZ575" s="160"/>
      <c r="BOA575" s="48"/>
      <c r="BOB575" s="48"/>
      <c r="BOC575" s="101"/>
      <c r="BOD575" s="91"/>
      <c r="BOE575" s="91"/>
      <c r="BOF575" s="103"/>
      <c r="BOH575" s="55"/>
      <c r="BOI575" s="55"/>
      <c r="BOJ575" s="56"/>
      <c r="BOK575" s="57"/>
      <c r="BOM575" s="59"/>
      <c r="BON575" s="60"/>
      <c r="BOO575" s="61"/>
      <c r="BOP575" s="104"/>
      <c r="BOQ575" s="27"/>
      <c r="BOR575" s="26"/>
      <c r="BOS575" s="28"/>
      <c r="BOT575" s="230"/>
      <c r="BOU575" s="245"/>
      <c r="BOV575" s="230"/>
      <c r="BOW575" s="92"/>
      <c r="BOX575" s="312"/>
      <c r="BOY575" s="112"/>
      <c r="BOZ575" s="313"/>
      <c r="BPA575" s="113"/>
      <c r="BPB575" s="113"/>
      <c r="BPC575" s="97"/>
      <c r="BPD575" s="98"/>
      <c r="BPE575" s="97"/>
      <c r="BPF575" s="99"/>
      <c r="BPG575" s="100"/>
      <c r="BPH575" s="42"/>
      <c r="BPI575" s="43"/>
      <c r="BPJ575" s="44"/>
      <c r="BPK575" s="45"/>
      <c r="BPL575" s="46"/>
      <c r="BPM575" s="311"/>
      <c r="BPN575" s="160"/>
      <c r="BPO575" s="48"/>
      <c r="BPP575" s="48"/>
      <c r="BPQ575" s="101"/>
      <c r="BPR575" s="91"/>
      <c r="BPS575" s="91"/>
      <c r="BPT575" s="103"/>
      <c r="BPV575" s="55"/>
      <c r="BPW575" s="55"/>
      <c r="BPX575" s="56"/>
      <c r="BPY575" s="57"/>
      <c r="BQA575" s="59"/>
      <c r="BQB575" s="60"/>
      <c r="BQC575" s="61"/>
      <c r="BQD575" s="104"/>
      <c r="BQE575" s="27"/>
      <c r="BQF575" s="26"/>
      <c r="BQG575" s="28"/>
      <c r="BQH575" s="230"/>
      <c r="BQI575" s="245"/>
      <c r="BQJ575" s="230"/>
      <c r="BQK575" s="92"/>
      <c r="BQL575" s="312"/>
      <c r="BQM575" s="112"/>
      <c r="BQN575" s="313"/>
      <c r="BQO575" s="113"/>
      <c r="BQP575" s="113"/>
      <c r="BQQ575" s="97"/>
      <c r="BQR575" s="98"/>
      <c r="BQS575" s="97"/>
      <c r="BQT575" s="99"/>
      <c r="BQU575" s="100"/>
      <c r="BQV575" s="42"/>
      <c r="BQW575" s="43"/>
      <c r="BQX575" s="44"/>
      <c r="BQY575" s="45"/>
      <c r="BQZ575" s="46"/>
      <c r="BRA575" s="311"/>
      <c r="BRB575" s="160"/>
      <c r="BRC575" s="48"/>
      <c r="BRD575" s="48"/>
      <c r="BRE575" s="101"/>
      <c r="BRF575" s="91"/>
      <c r="BRG575" s="91"/>
      <c r="BRH575" s="103"/>
      <c r="BRJ575" s="55"/>
      <c r="BRK575" s="55"/>
      <c r="BRL575" s="56"/>
      <c r="BRM575" s="57"/>
      <c r="BRO575" s="59"/>
      <c r="BRP575" s="60"/>
      <c r="BRQ575" s="61"/>
      <c r="BRR575" s="104"/>
      <c r="BRS575" s="27"/>
      <c r="BRT575" s="26"/>
      <c r="BRU575" s="28"/>
      <c r="BRV575" s="230"/>
      <c r="BRW575" s="245"/>
      <c r="BRX575" s="230"/>
      <c r="BRY575" s="92"/>
      <c r="BRZ575" s="312"/>
      <c r="BSA575" s="112"/>
      <c r="BSB575" s="313"/>
      <c r="BSC575" s="113"/>
      <c r="BSD575" s="113"/>
      <c r="BSE575" s="97"/>
      <c r="BSF575" s="98"/>
      <c r="BSG575" s="97"/>
      <c r="BSH575" s="99"/>
      <c r="BSI575" s="100"/>
      <c r="BSJ575" s="42"/>
      <c r="BSK575" s="43"/>
      <c r="BSL575" s="44"/>
      <c r="BSM575" s="45"/>
      <c r="BSN575" s="46"/>
      <c r="BSO575" s="311"/>
      <c r="BSP575" s="160"/>
      <c r="BSQ575" s="48"/>
      <c r="BSR575" s="48"/>
      <c r="BSS575" s="101"/>
      <c r="BST575" s="91"/>
      <c r="BSU575" s="91"/>
      <c r="BSV575" s="103"/>
      <c r="BSX575" s="55"/>
      <c r="BSY575" s="55"/>
      <c r="BSZ575" s="56"/>
      <c r="BTA575" s="57"/>
      <c r="BTC575" s="59"/>
      <c r="BTD575" s="60"/>
      <c r="BTE575" s="61"/>
      <c r="BTF575" s="104"/>
      <c r="BTG575" s="27"/>
      <c r="BTH575" s="26"/>
      <c r="BTI575" s="28"/>
      <c r="BTJ575" s="230"/>
      <c r="BTK575" s="245"/>
      <c r="BTL575" s="230"/>
      <c r="BTM575" s="92"/>
      <c r="BTN575" s="312"/>
      <c r="BTO575" s="112"/>
      <c r="BTP575" s="313"/>
      <c r="BTQ575" s="113"/>
      <c r="BTR575" s="113"/>
      <c r="BTS575" s="97"/>
      <c r="BTT575" s="98"/>
      <c r="BTU575" s="97"/>
      <c r="BTV575" s="99"/>
      <c r="BTW575" s="100"/>
      <c r="BTX575" s="42"/>
      <c r="BTY575" s="43"/>
      <c r="BTZ575" s="44"/>
      <c r="BUA575" s="45"/>
      <c r="BUB575" s="46"/>
      <c r="BUC575" s="311"/>
      <c r="BUD575" s="160"/>
      <c r="BUE575" s="48"/>
      <c r="BUF575" s="48"/>
      <c r="BUG575" s="101"/>
      <c r="BUH575" s="91"/>
      <c r="BUI575" s="91"/>
      <c r="BUJ575" s="103"/>
      <c r="BUL575" s="55"/>
      <c r="BUM575" s="55"/>
      <c r="BUN575" s="56"/>
      <c r="BUO575" s="57"/>
      <c r="BUQ575" s="59"/>
      <c r="BUR575" s="60"/>
      <c r="BUS575" s="61"/>
      <c r="BUT575" s="104"/>
      <c r="BUU575" s="27"/>
      <c r="BUV575" s="26"/>
      <c r="BUW575" s="28"/>
      <c r="BUX575" s="230"/>
      <c r="BUY575" s="245"/>
      <c r="BUZ575" s="230"/>
      <c r="BVA575" s="92"/>
      <c r="BVB575" s="312"/>
      <c r="BVC575" s="112"/>
      <c r="BVD575" s="313"/>
      <c r="BVE575" s="113"/>
      <c r="BVF575" s="113"/>
      <c r="BVG575" s="97"/>
      <c r="BVH575" s="98"/>
      <c r="BVI575" s="97"/>
      <c r="BVJ575" s="99"/>
      <c r="BVK575" s="100"/>
      <c r="BVL575" s="42"/>
      <c r="BVM575" s="43"/>
      <c r="BVN575" s="44"/>
      <c r="BVO575" s="45"/>
      <c r="BVP575" s="46"/>
      <c r="BVQ575" s="311"/>
      <c r="BVR575" s="160"/>
      <c r="BVS575" s="48"/>
      <c r="BVT575" s="48"/>
      <c r="BVU575" s="101"/>
      <c r="BVV575" s="91"/>
      <c r="BVW575" s="91"/>
      <c r="BVX575" s="103"/>
      <c r="BVZ575" s="55"/>
      <c r="BWA575" s="55"/>
      <c r="BWB575" s="56"/>
      <c r="BWC575" s="57"/>
      <c r="BWE575" s="59"/>
      <c r="BWF575" s="60"/>
      <c r="BWG575" s="61"/>
      <c r="BWH575" s="104"/>
      <c r="BWI575" s="27"/>
      <c r="BWJ575" s="26"/>
      <c r="BWK575" s="28"/>
      <c r="BWL575" s="230"/>
      <c r="BWM575" s="245"/>
      <c r="BWN575" s="230"/>
      <c r="BWO575" s="92"/>
      <c r="BWP575" s="312"/>
      <c r="BWQ575" s="112"/>
      <c r="BWR575" s="313"/>
      <c r="BWS575" s="113"/>
      <c r="BWT575" s="113"/>
      <c r="BWU575" s="97"/>
      <c r="BWV575" s="98"/>
      <c r="BWW575" s="97"/>
      <c r="BWX575" s="99"/>
      <c r="BWY575" s="100"/>
      <c r="BWZ575" s="42"/>
      <c r="BXA575" s="43"/>
      <c r="BXB575" s="44"/>
      <c r="BXC575" s="45"/>
      <c r="BXD575" s="46"/>
      <c r="BXE575" s="311"/>
      <c r="BXF575" s="160"/>
      <c r="BXG575" s="48"/>
      <c r="BXH575" s="48"/>
      <c r="BXI575" s="101"/>
      <c r="BXJ575" s="91"/>
      <c r="BXK575" s="91"/>
      <c r="BXL575" s="103"/>
      <c r="BXN575" s="55"/>
      <c r="BXO575" s="55"/>
      <c r="BXP575" s="56"/>
      <c r="BXQ575" s="57"/>
      <c r="BXS575" s="59"/>
      <c r="BXT575" s="60"/>
      <c r="BXU575" s="61"/>
      <c r="BXV575" s="104"/>
      <c r="BXW575" s="27"/>
      <c r="BXX575" s="26"/>
      <c r="BXY575" s="28"/>
      <c r="BXZ575" s="230"/>
      <c r="BYA575" s="245"/>
      <c r="BYB575" s="230"/>
      <c r="BYC575" s="92"/>
      <c r="BYD575" s="312"/>
      <c r="BYE575" s="112"/>
      <c r="BYF575" s="313"/>
      <c r="BYG575" s="113"/>
      <c r="BYH575" s="113"/>
      <c r="BYI575" s="97"/>
      <c r="BYJ575" s="98"/>
      <c r="BYK575" s="97"/>
      <c r="BYL575" s="99"/>
      <c r="BYM575" s="100"/>
      <c r="BYN575" s="42"/>
      <c r="BYO575" s="43"/>
      <c r="BYP575" s="44"/>
      <c r="BYQ575" s="45"/>
      <c r="BYR575" s="46"/>
      <c r="BYS575" s="311"/>
      <c r="BYT575" s="160"/>
      <c r="BYU575" s="48"/>
      <c r="BYV575" s="48"/>
      <c r="BYW575" s="101"/>
      <c r="BYX575" s="91"/>
      <c r="BYY575" s="91"/>
      <c r="BYZ575" s="103"/>
      <c r="BZB575" s="55"/>
      <c r="BZC575" s="55"/>
      <c r="BZD575" s="56"/>
      <c r="BZE575" s="57"/>
      <c r="BZG575" s="59"/>
      <c r="BZH575" s="60"/>
      <c r="BZI575" s="61"/>
      <c r="BZJ575" s="104"/>
      <c r="BZK575" s="27"/>
      <c r="BZL575" s="26"/>
      <c r="BZM575" s="28"/>
      <c r="BZN575" s="230"/>
      <c r="BZO575" s="245"/>
      <c r="BZP575" s="230"/>
      <c r="BZQ575" s="92"/>
      <c r="BZR575" s="312"/>
      <c r="BZS575" s="112"/>
      <c r="BZT575" s="313"/>
      <c r="BZU575" s="113"/>
      <c r="BZV575" s="113"/>
      <c r="BZW575" s="97"/>
      <c r="BZX575" s="98"/>
      <c r="BZY575" s="97"/>
      <c r="BZZ575" s="99"/>
      <c r="CAA575" s="100"/>
      <c r="CAB575" s="42"/>
      <c r="CAC575" s="43"/>
      <c r="CAD575" s="44"/>
      <c r="CAE575" s="45"/>
      <c r="CAF575" s="46"/>
      <c r="CAG575" s="311"/>
      <c r="CAH575" s="160"/>
      <c r="CAI575" s="48"/>
      <c r="CAJ575" s="48"/>
      <c r="CAK575" s="101"/>
      <c r="CAL575" s="91"/>
      <c r="CAM575" s="91"/>
      <c r="CAN575" s="103"/>
      <c r="CAP575" s="55"/>
      <c r="CAQ575" s="55"/>
      <c r="CAR575" s="56"/>
      <c r="CAS575" s="57"/>
      <c r="CAU575" s="59"/>
      <c r="CAV575" s="60"/>
      <c r="CAW575" s="61"/>
      <c r="CAX575" s="104"/>
      <c r="CAY575" s="27"/>
      <c r="CAZ575" s="26"/>
      <c r="CBA575" s="28"/>
      <c r="CBB575" s="230"/>
      <c r="CBC575" s="245"/>
      <c r="CBD575" s="230"/>
      <c r="CBE575" s="92"/>
      <c r="CBF575" s="312"/>
      <c r="CBG575" s="112"/>
      <c r="CBH575" s="313"/>
      <c r="CBI575" s="113"/>
      <c r="CBJ575" s="113"/>
      <c r="CBK575" s="97"/>
      <c r="CBL575" s="98"/>
      <c r="CBM575" s="97"/>
      <c r="CBN575" s="99"/>
      <c r="CBO575" s="100"/>
      <c r="CBP575" s="42"/>
      <c r="CBQ575" s="43"/>
      <c r="CBR575" s="44"/>
      <c r="CBS575" s="45"/>
      <c r="CBT575" s="46"/>
      <c r="CBU575" s="311"/>
      <c r="CBV575" s="160"/>
      <c r="CBW575" s="48"/>
      <c r="CBX575" s="48"/>
      <c r="CBY575" s="101"/>
      <c r="CBZ575" s="91"/>
      <c r="CCA575" s="91"/>
      <c r="CCB575" s="103"/>
      <c r="CCD575" s="55"/>
      <c r="CCE575" s="55"/>
      <c r="CCF575" s="56"/>
      <c r="CCG575" s="57"/>
      <c r="CCI575" s="59"/>
      <c r="CCJ575" s="60"/>
      <c r="CCK575" s="61"/>
      <c r="CCL575" s="104"/>
      <c r="CCM575" s="27"/>
      <c r="CCN575" s="26"/>
      <c r="CCO575" s="28"/>
      <c r="CCP575" s="230"/>
      <c r="CCQ575" s="245"/>
      <c r="CCR575" s="230"/>
      <c r="CCS575" s="92"/>
      <c r="CCT575" s="312"/>
      <c r="CCU575" s="112"/>
      <c r="CCV575" s="313"/>
      <c r="CCW575" s="113"/>
      <c r="CCX575" s="113"/>
      <c r="CCY575" s="97"/>
      <c r="CCZ575" s="98"/>
      <c r="CDA575" s="97"/>
      <c r="CDB575" s="99"/>
      <c r="CDC575" s="100"/>
      <c r="CDD575" s="42"/>
      <c r="CDE575" s="43"/>
      <c r="CDF575" s="44"/>
      <c r="CDG575" s="45"/>
      <c r="CDH575" s="46"/>
      <c r="CDI575" s="311"/>
      <c r="CDJ575" s="160"/>
      <c r="CDK575" s="48"/>
      <c r="CDL575" s="48"/>
      <c r="CDM575" s="101"/>
      <c r="CDN575" s="91"/>
      <c r="CDO575" s="91"/>
      <c r="CDP575" s="103"/>
      <c r="CDR575" s="55"/>
      <c r="CDS575" s="55"/>
      <c r="CDT575" s="56"/>
      <c r="CDU575" s="57"/>
      <c r="CDW575" s="59"/>
      <c r="CDX575" s="60"/>
      <c r="CDY575" s="61"/>
      <c r="CDZ575" s="104"/>
      <c r="CEA575" s="27"/>
      <c r="CEB575" s="26"/>
      <c r="CEC575" s="28"/>
      <c r="CED575" s="230"/>
      <c r="CEE575" s="245"/>
      <c r="CEF575" s="230"/>
      <c r="CEG575" s="92"/>
      <c r="CEH575" s="312"/>
      <c r="CEI575" s="112"/>
      <c r="CEJ575" s="313"/>
      <c r="CEK575" s="113"/>
      <c r="CEL575" s="113"/>
      <c r="CEM575" s="97"/>
      <c r="CEN575" s="98"/>
      <c r="CEO575" s="97"/>
      <c r="CEP575" s="99"/>
      <c r="CEQ575" s="100"/>
      <c r="CER575" s="42"/>
      <c r="CES575" s="43"/>
      <c r="CET575" s="44"/>
      <c r="CEU575" s="45"/>
      <c r="CEV575" s="46"/>
      <c r="CEW575" s="311"/>
      <c r="CEX575" s="160"/>
      <c r="CEY575" s="48"/>
      <c r="CEZ575" s="48"/>
      <c r="CFA575" s="101"/>
      <c r="CFB575" s="91"/>
      <c r="CFC575" s="91"/>
      <c r="CFD575" s="103"/>
      <c r="CFF575" s="55"/>
      <c r="CFG575" s="55"/>
      <c r="CFH575" s="56"/>
      <c r="CFI575" s="57"/>
      <c r="CFK575" s="59"/>
      <c r="CFL575" s="60"/>
      <c r="CFM575" s="61"/>
      <c r="CFN575" s="104"/>
      <c r="CFO575" s="27"/>
      <c r="CFP575" s="26"/>
      <c r="CFQ575" s="28"/>
      <c r="CFR575" s="230"/>
      <c r="CFS575" s="245"/>
      <c r="CFT575" s="230"/>
      <c r="CFU575" s="92"/>
      <c r="CFV575" s="312"/>
      <c r="CFW575" s="112"/>
      <c r="CFX575" s="313"/>
      <c r="CFY575" s="113"/>
      <c r="CFZ575" s="113"/>
      <c r="CGA575" s="97"/>
      <c r="CGB575" s="98"/>
      <c r="CGC575" s="97"/>
      <c r="CGD575" s="99"/>
      <c r="CGE575" s="100"/>
      <c r="CGF575" s="42"/>
      <c r="CGG575" s="43"/>
      <c r="CGH575" s="44"/>
      <c r="CGI575" s="45"/>
      <c r="CGJ575" s="46"/>
      <c r="CGK575" s="311"/>
      <c r="CGL575" s="160"/>
      <c r="CGM575" s="48"/>
      <c r="CGN575" s="48"/>
      <c r="CGO575" s="101"/>
      <c r="CGP575" s="91"/>
      <c r="CGQ575" s="91"/>
      <c r="CGR575" s="103"/>
      <c r="CGT575" s="55"/>
      <c r="CGU575" s="55"/>
      <c r="CGV575" s="56"/>
      <c r="CGW575" s="57"/>
      <c r="CGY575" s="59"/>
      <c r="CGZ575" s="60"/>
      <c r="CHA575" s="61"/>
      <c r="CHB575" s="104"/>
      <c r="CHC575" s="27"/>
      <c r="CHD575" s="26"/>
      <c r="CHE575" s="28"/>
      <c r="CHF575" s="230"/>
      <c r="CHG575" s="245"/>
      <c r="CHH575" s="230"/>
      <c r="CHI575" s="92"/>
      <c r="CHJ575" s="312"/>
      <c r="CHK575" s="112"/>
      <c r="CHL575" s="313"/>
      <c r="CHM575" s="113"/>
      <c r="CHN575" s="113"/>
      <c r="CHO575" s="97"/>
      <c r="CHP575" s="98"/>
      <c r="CHQ575" s="97"/>
      <c r="CHR575" s="99"/>
      <c r="CHS575" s="100"/>
      <c r="CHT575" s="42"/>
      <c r="CHU575" s="43"/>
      <c r="CHV575" s="44"/>
      <c r="CHW575" s="45"/>
      <c r="CHX575" s="46"/>
      <c r="CHY575" s="311"/>
      <c r="CHZ575" s="160"/>
      <c r="CIA575" s="48"/>
      <c r="CIB575" s="48"/>
      <c r="CIC575" s="101"/>
      <c r="CID575" s="91"/>
      <c r="CIE575" s="91"/>
      <c r="CIF575" s="103"/>
      <c r="CIH575" s="55"/>
      <c r="CII575" s="55"/>
      <c r="CIJ575" s="56"/>
      <c r="CIK575" s="57"/>
      <c r="CIM575" s="59"/>
      <c r="CIN575" s="60"/>
      <c r="CIO575" s="61"/>
      <c r="CIP575" s="104"/>
      <c r="CIQ575" s="27"/>
      <c r="CIR575" s="26"/>
      <c r="CIS575" s="28"/>
      <c r="CIT575" s="230"/>
      <c r="CIU575" s="245"/>
      <c r="CIV575" s="230"/>
      <c r="CIW575" s="92"/>
      <c r="CIX575" s="312"/>
      <c r="CIY575" s="112"/>
      <c r="CIZ575" s="313"/>
      <c r="CJA575" s="113"/>
      <c r="CJB575" s="113"/>
      <c r="CJC575" s="97"/>
      <c r="CJD575" s="98"/>
      <c r="CJE575" s="97"/>
      <c r="CJF575" s="99"/>
      <c r="CJG575" s="100"/>
      <c r="CJH575" s="42"/>
      <c r="CJI575" s="43"/>
      <c r="CJJ575" s="44"/>
      <c r="CJK575" s="45"/>
      <c r="CJL575" s="46"/>
      <c r="CJM575" s="311"/>
      <c r="CJN575" s="160"/>
      <c r="CJO575" s="48"/>
      <c r="CJP575" s="48"/>
      <c r="CJQ575" s="101"/>
      <c r="CJR575" s="91"/>
      <c r="CJS575" s="91"/>
      <c r="CJT575" s="103"/>
      <c r="CJV575" s="55"/>
      <c r="CJW575" s="55"/>
      <c r="CJX575" s="56"/>
      <c r="CJY575" s="57"/>
      <c r="CKA575" s="59"/>
      <c r="CKB575" s="60"/>
      <c r="CKC575" s="61"/>
      <c r="CKD575" s="104"/>
      <c r="CKE575" s="27"/>
      <c r="CKF575" s="26"/>
      <c r="CKG575" s="28"/>
      <c r="CKH575" s="230"/>
      <c r="CKI575" s="245"/>
      <c r="CKJ575" s="230"/>
      <c r="CKK575" s="92"/>
      <c r="CKL575" s="312"/>
      <c r="CKM575" s="112"/>
      <c r="CKN575" s="313"/>
      <c r="CKO575" s="113"/>
      <c r="CKP575" s="113"/>
      <c r="CKQ575" s="97"/>
      <c r="CKR575" s="98"/>
      <c r="CKS575" s="97"/>
      <c r="CKT575" s="99"/>
      <c r="CKU575" s="100"/>
      <c r="CKV575" s="42"/>
      <c r="CKW575" s="43"/>
      <c r="CKX575" s="44"/>
      <c r="CKY575" s="45"/>
      <c r="CKZ575" s="46"/>
      <c r="CLA575" s="311"/>
      <c r="CLB575" s="160"/>
      <c r="CLC575" s="48"/>
      <c r="CLD575" s="48"/>
      <c r="CLE575" s="101"/>
      <c r="CLF575" s="91"/>
      <c r="CLG575" s="91"/>
      <c r="CLH575" s="103"/>
      <c r="CLJ575" s="55"/>
      <c r="CLK575" s="55"/>
      <c r="CLL575" s="56"/>
      <c r="CLM575" s="57"/>
      <c r="CLO575" s="59"/>
      <c r="CLP575" s="60"/>
      <c r="CLQ575" s="61"/>
      <c r="CLR575" s="104"/>
      <c r="CLS575" s="27"/>
      <c r="CLT575" s="26"/>
      <c r="CLU575" s="28"/>
      <c r="CLV575" s="230"/>
      <c r="CLW575" s="245"/>
      <c r="CLX575" s="230"/>
      <c r="CLY575" s="92"/>
      <c r="CLZ575" s="312"/>
      <c r="CMA575" s="112"/>
      <c r="CMB575" s="313"/>
      <c r="CMC575" s="113"/>
      <c r="CMD575" s="113"/>
      <c r="CME575" s="97"/>
      <c r="CMF575" s="98"/>
      <c r="CMG575" s="97"/>
      <c r="CMH575" s="99"/>
      <c r="CMI575" s="100"/>
      <c r="CMJ575" s="42"/>
      <c r="CMK575" s="43"/>
      <c r="CML575" s="44"/>
      <c r="CMM575" s="45"/>
      <c r="CMN575" s="46"/>
      <c r="CMO575" s="311"/>
      <c r="CMP575" s="160"/>
      <c r="CMQ575" s="48"/>
      <c r="CMR575" s="48"/>
      <c r="CMS575" s="101"/>
      <c r="CMT575" s="91"/>
      <c r="CMU575" s="91"/>
      <c r="CMV575" s="103"/>
      <c r="CMX575" s="55"/>
      <c r="CMY575" s="55"/>
      <c r="CMZ575" s="56"/>
      <c r="CNA575" s="57"/>
      <c r="CNC575" s="59"/>
      <c r="CND575" s="60"/>
      <c r="CNE575" s="61"/>
      <c r="CNF575" s="104"/>
      <c r="CNG575" s="27"/>
      <c r="CNH575" s="26"/>
      <c r="CNI575" s="28"/>
      <c r="CNJ575" s="230"/>
      <c r="CNK575" s="245"/>
      <c r="CNL575" s="230"/>
      <c r="CNM575" s="92"/>
      <c r="CNN575" s="312"/>
      <c r="CNO575" s="112"/>
      <c r="CNP575" s="313"/>
      <c r="CNQ575" s="113"/>
      <c r="CNR575" s="113"/>
      <c r="CNS575" s="97"/>
      <c r="CNT575" s="98"/>
      <c r="CNU575" s="97"/>
      <c r="CNV575" s="99"/>
      <c r="CNW575" s="100"/>
      <c r="CNX575" s="42"/>
      <c r="CNY575" s="43"/>
      <c r="CNZ575" s="44"/>
      <c r="COA575" s="45"/>
      <c r="COB575" s="46"/>
      <c r="COC575" s="311"/>
      <c r="COD575" s="160"/>
      <c r="COE575" s="48"/>
      <c r="COF575" s="48"/>
      <c r="COG575" s="101"/>
      <c r="COH575" s="91"/>
      <c r="COI575" s="91"/>
      <c r="COJ575" s="103"/>
      <c r="COL575" s="55"/>
      <c r="COM575" s="55"/>
      <c r="CON575" s="56"/>
      <c r="COO575" s="57"/>
      <c r="COQ575" s="59"/>
      <c r="COR575" s="60"/>
      <c r="COS575" s="61"/>
      <c r="COT575" s="104"/>
      <c r="COU575" s="27"/>
      <c r="COV575" s="26"/>
      <c r="COW575" s="28"/>
      <c r="COX575" s="230"/>
      <c r="COY575" s="245"/>
      <c r="COZ575" s="230"/>
      <c r="CPA575" s="92"/>
      <c r="CPB575" s="312"/>
      <c r="CPC575" s="112"/>
      <c r="CPD575" s="313"/>
      <c r="CPE575" s="113"/>
      <c r="CPF575" s="113"/>
      <c r="CPG575" s="97"/>
      <c r="CPH575" s="98"/>
      <c r="CPI575" s="97"/>
      <c r="CPJ575" s="99"/>
      <c r="CPK575" s="100"/>
      <c r="CPL575" s="42"/>
      <c r="CPM575" s="43"/>
      <c r="CPN575" s="44"/>
      <c r="CPO575" s="45"/>
      <c r="CPP575" s="46"/>
      <c r="CPQ575" s="311"/>
      <c r="CPR575" s="160"/>
      <c r="CPS575" s="48"/>
      <c r="CPT575" s="48"/>
      <c r="CPU575" s="101"/>
      <c r="CPV575" s="91"/>
      <c r="CPW575" s="91"/>
      <c r="CPX575" s="103"/>
      <c r="CPZ575" s="55"/>
      <c r="CQA575" s="55"/>
      <c r="CQB575" s="56"/>
      <c r="CQC575" s="57"/>
      <c r="CQE575" s="59"/>
      <c r="CQF575" s="60"/>
      <c r="CQG575" s="61"/>
      <c r="CQH575" s="104"/>
      <c r="CQI575" s="27"/>
      <c r="CQJ575" s="26"/>
      <c r="CQK575" s="28"/>
      <c r="CQL575" s="230"/>
      <c r="CQM575" s="245"/>
      <c r="CQN575" s="230"/>
      <c r="CQO575" s="92"/>
      <c r="CQP575" s="312"/>
      <c r="CQQ575" s="112"/>
      <c r="CQR575" s="313"/>
      <c r="CQS575" s="113"/>
      <c r="CQT575" s="113"/>
      <c r="CQU575" s="97"/>
      <c r="CQV575" s="98"/>
      <c r="CQW575" s="97"/>
      <c r="CQX575" s="99"/>
      <c r="CQY575" s="100"/>
      <c r="CQZ575" s="42"/>
      <c r="CRA575" s="43"/>
      <c r="CRB575" s="44"/>
      <c r="CRC575" s="45"/>
      <c r="CRD575" s="46"/>
      <c r="CRE575" s="311"/>
      <c r="CRF575" s="160"/>
      <c r="CRG575" s="48"/>
      <c r="CRH575" s="48"/>
      <c r="CRI575" s="101"/>
      <c r="CRJ575" s="91"/>
      <c r="CRK575" s="91"/>
      <c r="CRL575" s="103"/>
      <c r="CRN575" s="55"/>
      <c r="CRO575" s="55"/>
      <c r="CRP575" s="56"/>
      <c r="CRQ575" s="57"/>
      <c r="CRS575" s="59"/>
      <c r="CRT575" s="60"/>
      <c r="CRU575" s="61"/>
      <c r="CRV575" s="104"/>
      <c r="CRW575" s="27"/>
      <c r="CRX575" s="26"/>
      <c r="CRY575" s="28"/>
      <c r="CRZ575" s="230"/>
      <c r="CSA575" s="245"/>
      <c r="CSB575" s="230"/>
      <c r="CSC575" s="92"/>
      <c r="CSD575" s="312"/>
      <c r="CSE575" s="112"/>
      <c r="CSF575" s="313"/>
      <c r="CSG575" s="113"/>
      <c r="CSH575" s="113"/>
      <c r="CSI575" s="97"/>
      <c r="CSJ575" s="98"/>
      <c r="CSK575" s="97"/>
      <c r="CSL575" s="99"/>
      <c r="CSM575" s="100"/>
      <c r="CSN575" s="42"/>
      <c r="CSO575" s="43"/>
      <c r="CSP575" s="44"/>
      <c r="CSQ575" s="45"/>
      <c r="CSR575" s="46"/>
      <c r="CSS575" s="311"/>
      <c r="CST575" s="160"/>
      <c r="CSU575" s="48"/>
      <c r="CSV575" s="48"/>
      <c r="CSW575" s="101"/>
      <c r="CSX575" s="91"/>
      <c r="CSY575" s="91"/>
      <c r="CSZ575" s="103"/>
      <c r="CTB575" s="55"/>
      <c r="CTC575" s="55"/>
      <c r="CTD575" s="56"/>
      <c r="CTE575" s="57"/>
      <c r="CTG575" s="59"/>
      <c r="CTH575" s="60"/>
      <c r="CTI575" s="61"/>
      <c r="CTJ575" s="104"/>
      <c r="CTK575" s="27"/>
      <c r="CTL575" s="26"/>
      <c r="CTM575" s="28"/>
      <c r="CTN575" s="230"/>
      <c r="CTO575" s="245"/>
      <c r="CTP575" s="230"/>
      <c r="CTQ575" s="92"/>
      <c r="CTR575" s="312"/>
      <c r="CTS575" s="112"/>
      <c r="CTT575" s="313"/>
      <c r="CTU575" s="113"/>
      <c r="CTV575" s="113"/>
      <c r="CTW575" s="97"/>
      <c r="CTX575" s="98"/>
      <c r="CTY575" s="97"/>
      <c r="CTZ575" s="99"/>
      <c r="CUA575" s="100"/>
      <c r="CUB575" s="42"/>
      <c r="CUC575" s="43"/>
      <c r="CUD575" s="44"/>
      <c r="CUE575" s="45"/>
      <c r="CUF575" s="46"/>
      <c r="CUG575" s="311"/>
      <c r="CUH575" s="160"/>
      <c r="CUI575" s="48"/>
      <c r="CUJ575" s="48"/>
      <c r="CUK575" s="101"/>
      <c r="CUL575" s="91"/>
      <c r="CUM575" s="91"/>
      <c r="CUN575" s="103"/>
      <c r="CUP575" s="55"/>
      <c r="CUQ575" s="55"/>
      <c r="CUR575" s="56"/>
      <c r="CUS575" s="57"/>
      <c r="CUU575" s="59"/>
      <c r="CUV575" s="60"/>
      <c r="CUW575" s="61"/>
      <c r="CUX575" s="104"/>
      <c r="CUY575" s="27"/>
      <c r="CUZ575" s="26"/>
      <c r="CVA575" s="28"/>
      <c r="CVB575" s="230"/>
      <c r="CVC575" s="245"/>
      <c r="CVD575" s="230"/>
      <c r="CVE575" s="92"/>
      <c r="CVF575" s="312"/>
      <c r="CVG575" s="112"/>
      <c r="CVH575" s="313"/>
      <c r="CVI575" s="113"/>
      <c r="CVJ575" s="113"/>
      <c r="CVK575" s="97"/>
      <c r="CVL575" s="98"/>
      <c r="CVM575" s="97"/>
      <c r="CVN575" s="99"/>
      <c r="CVO575" s="100"/>
      <c r="CVP575" s="42"/>
      <c r="CVQ575" s="43"/>
      <c r="CVR575" s="44"/>
      <c r="CVS575" s="45"/>
      <c r="CVT575" s="46"/>
      <c r="CVU575" s="311"/>
      <c r="CVV575" s="160"/>
      <c r="CVW575" s="48"/>
      <c r="CVX575" s="48"/>
      <c r="CVY575" s="101"/>
      <c r="CVZ575" s="91"/>
      <c r="CWA575" s="91"/>
      <c r="CWB575" s="103"/>
      <c r="CWD575" s="55"/>
      <c r="CWE575" s="55"/>
      <c r="CWF575" s="56"/>
      <c r="CWG575" s="57"/>
      <c r="CWI575" s="59"/>
      <c r="CWJ575" s="60"/>
      <c r="CWK575" s="61"/>
      <c r="CWL575" s="104"/>
      <c r="CWM575" s="27"/>
      <c r="CWN575" s="26"/>
      <c r="CWO575" s="28"/>
      <c r="CWP575" s="230"/>
      <c r="CWQ575" s="245"/>
      <c r="CWR575" s="230"/>
      <c r="CWS575" s="92"/>
      <c r="CWT575" s="312"/>
      <c r="CWU575" s="112"/>
      <c r="CWV575" s="313"/>
      <c r="CWW575" s="113"/>
      <c r="CWX575" s="113"/>
      <c r="CWY575" s="97"/>
      <c r="CWZ575" s="98"/>
      <c r="CXA575" s="97"/>
      <c r="CXB575" s="99"/>
      <c r="CXC575" s="100"/>
      <c r="CXD575" s="42"/>
      <c r="CXE575" s="43"/>
      <c r="CXF575" s="44"/>
      <c r="CXG575" s="45"/>
      <c r="CXH575" s="46"/>
      <c r="CXI575" s="311"/>
      <c r="CXJ575" s="160"/>
      <c r="CXK575" s="48"/>
      <c r="CXL575" s="48"/>
      <c r="CXM575" s="101"/>
      <c r="CXN575" s="91"/>
      <c r="CXO575" s="91"/>
      <c r="CXP575" s="103"/>
      <c r="CXR575" s="55"/>
      <c r="CXS575" s="55"/>
      <c r="CXT575" s="56"/>
      <c r="CXU575" s="57"/>
      <c r="CXW575" s="59"/>
      <c r="CXX575" s="60"/>
      <c r="CXY575" s="61"/>
      <c r="CXZ575" s="104"/>
      <c r="CYA575" s="27"/>
      <c r="CYB575" s="26"/>
      <c r="CYC575" s="28"/>
      <c r="CYD575" s="230"/>
      <c r="CYE575" s="245"/>
      <c r="CYF575" s="230"/>
      <c r="CYG575" s="92"/>
      <c r="CYH575" s="312"/>
      <c r="CYI575" s="112"/>
      <c r="CYJ575" s="313"/>
      <c r="CYK575" s="113"/>
      <c r="CYL575" s="113"/>
      <c r="CYM575" s="97"/>
      <c r="CYN575" s="98"/>
      <c r="CYO575" s="97"/>
      <c r="CYP575" s="99"/>
      <c r="CYQ575" s="100"/>
      <c r="CYR575" s="42"/>
      <c r="CYS575" s="43"/>
      <c r="CYT575" s="44"/>
      <c r="CYU575" s="45"/>
      <c r="CYV575" s="46"/>
      <c r="CYW575" s="311"/>
      <c r="CYX575" s="160"/>
      <c r="CYY575" s="48"/>
      <c r="CYZ575" s="48"/>
      <c r="CZA575" s="101"/>
      <c r="CZB575" s="91"/>
      <c r="CZC575" s="91"/>
      <c r="CZD575" s="103"/>
      <c r="CZF575" s="55"/>
      <c r="CZG575" s="55"/>
      <c r="CZH575" s="56"/>
      <c r="CZI575" s="57"/>
      <c r="CZK575" s="59"/>
      <c r="CZL575" s="60"/>
      <c r="CZM575" s="61"/>
      <c r="CZN575" s="104"/>
      <c r="CZO575" s="27"/>
      <c r="CZP575" s="26"/>
      <c r="CZQ575" s="28"/>
      <c r="CZR575" s="230"/>
      <c r="CZS575" s="245"/>
      <c r="CZT575" s="230"/>
      <c r="CZU575" s="92"/>
      <c r="CZV575" s="312"/>
      <c r="CZW575" s="112"/>
      <c r="CZX575" s="313"/>
      <c r="CZY575" s="113"/>
      <c r="CZZ575" s="113"/>
      <c r="DAA575" s="97"/>
      <c r="DAB575" s="98"/>
      <c r="DAC575" s="97"/>
      <c r="DAD575" s="99"/>
      <c r="DAE575" s="100"/>
      <c r="DAF575" s="42"/>
      <c r="DAG575" s="43"/>
      <c r="DAH575" s="44"/>
      <c r="DAI575" s="45"/>
      <c r="DAJ575" s="46"/>
      <c r="DAK575" s="311"/>
      <c r="DAL575" s="160"/>
      <c r="DAM575" s="48"/>
      <c r="DAN575" s="48"/>
      <c r="DAO575" s="101"/>
      <c r="DAP575" s="91"/>
      <c r="DAQ575" s="91"/>
      <c r="DAR575" s="103"/>
      <c r="DAT575" s="55"/>
      <c r="DAU575" s="55"/>
      <c r="DAV575" s="56"/>
      <c r="DAW575" s="57"/>
      <c r="DAY575" s="59"/>
      <c r="DAZ575" s="60"/>
      <c r="DBA575" s="61"/>
      <c r="DBB575" s="104"/>
      <c r="DBC575" s="27"/>
      <c r="DBD575" s="26"/>
      <c r="DBE575" s="28"/>
      <c r="DBF575" s="230"/>
      <c r="DBG575" s="245"/>
      <c r="DBH575" s="230"/>
      <c r="DBI575" s="92"/>
      <c r="DBJ575" s="312"/>
      <c r="DBK575" s="112"/>
      <c r="DBL575" s="313"/>
      <c r="DBM575" s="113"/>
      <c r="DBN575" s="113"/>
      <c r="DBO575" s="97"/>
      <c r="DBP575" s="98"/>
      <c r="DBQ575" s="97"/>
      <c r="DBR575" s="99"/>
      <c r="DBS575" s="100"/>
      <c r="DBT575" s="42"/>
      <c r="DBU575" s="43"/>
      <c r="DBV575" s="44"/>
      <c r="DBW575" s="45"/>
      <c r="DBX575" s="46"/>
      <c r="DBY575" s="311"/>
      <c r="DBZ575" s="160"/>
      <c r="DCA575" s="48"/>
      <c r="DCB575" s="48"/>
      <c r="DCC575" s="101"/>
      <c r="DCD575" s="91"/>
      <c r="DCE575" s="91"/>
      <c r="DCF575" s="103"/>
      <c r="DCH575" s="55"/>
      <c r="DCI575" s="55"/>
      <c r="DCJ575" s="56"/>
      <c r="DCK575" s="57"/>
      <c r="DCM575" s="59"/>
      <c r="DCN575" s="60"/>
      <c r="DCO575" s="61"/>
      <c r="DCP575" s="104"/>
      <c r="DCQ575" s="27"/>
      <c r="DCR575" s="26"/>
      <c r="DCS575" s="28"/>
      <c r="DCT575" s="230"/>
      <c r="DCU575" s="245"/>
      <c r="DCV575" s="230"/>
      <c r="DCW575" s="92"/>
      <c r="DCX575" s="312"/>
      <c r="DCY575" s="112"/>
      <c r="DCZ575" s="313"/>
      <c r="DDA575" s="113"/>
      <c r="DDB575" s="113"/>
      <c r="DDC575" s="97"/>
      <c r="DDD575" s="98"/>
      <c r="DDE575" s="97"/>
      <c r="DDF575" s="99"/>
      <c r="DDG575" s="100"/>
      <c r="DDH575" s="42"/>
      <c r="DDI575" s="43"/>
      <c r="DDJ575" s="44"/>
      <c r="DDK575" s="45"/>
      <c r="DDL575" s="46"/>
      <c r="DDM575" s="311"/>
      <c r="DDN575" s="160"/>
      <c r="DDO575" s="48"/>
      <c r="DDP575" s="48"/>
      <c r="DDQ575" s="101"/>
      <c r="DDR575" s="91"/>
      <c r="DDS575" s="91"/>
      <c r="DDT575" s="103"/>
      <c r="DDV575" s="55"/>
      <c r="DDW575" s="55"/>
      <c r="DDX575" s="56"/>
      <c r="DDY575" s="57"/>
      <c r="DEA575" s="59"/>
      <c r="DEB575" s="60"/>
      <c r="DEC575" s="61"/>
      <c r="DED575" s="104"/>
      <c r="DEE575" s="27"/>
      <c r="DEF575" s="26"/>
      <c r="DEG575" s="28"/>
      <c r="DEH575" s="230"/>
      <c r="DEI575" s="245"/>
      <c r="DEJ575" s="230"/>
      <c r="DEK575" s="92"/>
      <c r="DEL575" s="312"/>
      <c r="DEM575" s="112"/>
      <c r="DEN575" s="313"/>
      <c r="DEO575" s="113"/>
      <c r="DEP575" s="113"/>
      <c r="DEQ575" s="97"/>
      <c r="DER575" s="98"/>
      <c r="DES575" s="97"/>
      <c r="DET575" s="99"/>
      <c r="DEU575" s="100"/>
      <c r="DEV575" s="42"/>
      <c r="DEW575" s="43"/>
      <c r="DEX575" s="44"/>
      <c r="DEY575" s="45"/>
      <c r="DEZ575" s="46"/>
      <c r="DFA575" s="311"/>
      <c r="DFB575" s="160"/>
      <c r="DFC575" s="48"/>
      <c r="DFD575" s="48"/>
      <c r="DFE575" s="101"/>
      <c r="DFF575" s="91"/>
      <c r="DFG575" s="91"/>
      <c r="DFH575" s="103"/>
      <c r="DFJ575" s="55"/>
      <c r="DFK575" s="55"/>
      <c r="DFL575" s="56"/>
      <c r="DFM575" s="57"/>
      <c r="DFO575" s="59"/>
      <c r="DFP575" s="60"/>
      <c r="DFQ575" s="61"/>
      <c r="DFR575" s="104"/>
      <c r="DFS575" s="27"/>
      <c r="DFT575" s="26"/>
      <c r="DFU575" s="28"/>
      <c r="DFV575" s="230"/>
      <c r="DFW575" s="245"/>
      <c r="DFX575" s="230"/>
      <c r="DFY575" s="92"/>
      <c r="DFZ575" s="312"/>
      <c r="DGA575" s="112"/>
      <c r="DGB575" s="313"/>
      <c r="DGC575" s="113"/>
      <c r="DGD575" s="113"/>
      <c r="DGE575" s="97"/>
      <c r="DGF575" s="98"/>
      <c r="DGG575" s="97"/>
      <c r="DGH575" s="99"/>
      <c r="DGI575" s="100"/>
      <c r="DGJ575" s="42"/>
      <c r="DGK575" s="43"/>
      <c r="DGL575" s="44"/>
      <c r="DGM575" s="45"/>
      <c r="DGN575" s="46"/>
      <c r="DGO575" s="311"/>
      <c r="DGP575" s="160"/>
      <c r="DGQ575" s="48"/>
      <c r="DGR575" s="48"/>
      <c r="DGS575" s="101"/>
      <c r="DGT575" s="91"/>
      <c r="DGU575" s="91"/>
      <c r="DGV575" s="103"/>
      <c r="DGX575" s="55"/>
      <c r="DGY575" s="55"/>
      <c r="DGZ575" s="56"/>
      <c r="DHA575" s="57"/>
      <c r="DHC575" s="59"/>
      <c r="DHD575" s="60"/>
      <c r="DHE575" s="61"/>
      <c r="DHF575" s="104"/>
      <c r="DHG575" s="27"/>
      <c r="DHH575" s="26"/>
      <c r="DHI575" s="28"/>
      <c r="DHJ575" s="230"/>
      <c r="DHK575" s="245"/>
      <c r="DHL575" s="230"/>
      <c r="DHM575" s="92"/>
      <c r="DHN575" s="312"/>
      <c r="DHO575" s="112"/>
      <c r="DHP575" s="313"/>
      <c r="DHQ575" s="113"/>
      <c r="DHR575" s="113"/>
      <c r="DHS575" s="97"/>
      <c r="DHT575" s="98"/>
      <c r="DHU575" s="97"/>
      <c r="DHV575" s="99"/>
      <c r="DHW575" s="100"/>
      <c r="DHX575" s="42"/>
      <c r="DHY575" s="43"/>
      <c r="DHZ575" s="44"/>
      <c r="DIA575" s="45"/>
      <c r="DIB575" s="46"/>
      <c r="DIC575" s="311"/>
      <c r="DID575" s="160"/>
      <c r="DIE575" s="48"/>
      <c r="DIF575" s="48"/>
      <c r="DIG575" s="101"/>
      <c r="DIH575" s="91"/>
      <c r="DII575" s="91"/>
      <c r="DIJ575" s="103"/>
      <c r="DIL575" s="55"/>
      <c r="DIM575" s="55"/>
      <c r="DIN575" s="56"/>
      <c r="DIO575" s="57"/>
      <c r="DIQ575" s="59"/>
      <c r="DIR575" s="60"/>
      <c r="DIS575" s="61"/>
      <c r="DIT575" s="104"/>
      <c r="DIU575" s="27"/>
      <c r="DIV575" s="26"/>
      <c r="DIW575" s="28"/>
      <c r="DIX575" s="230"/>
      <c r="DIY575" s="245"/>
      <c r="DIZ575" s="230"/>
      <c r="DJA575" s="92"/>
      <c r="DJB575" s="312"/>
      <c r="DJC575" s="112"/>
      <c r="DJD575" s="313"/>
      <c r="DJE575" s="113"/>
      <c r="DJF575" s="113"/>
      <c r="DJG575" s="97"/>
      <c r="DJH575" s="98"/>
      <c r="DJI575" s="97"/>
      <c r="DJJ575" s="99"/>
      <c r="DJK575" s="100"/>
      <c r="DJL575" s="42"/>
      <c r="DJM575" s="43"/>
      <c r="DJN575" s="44"/>
      <c r="DJO575" s="45"/>
      <c r="DJP575" s="46"/>
      <c r="DJQ575" s="311"/>
      <c r="DJR575" s="160"/>
      <c r="DJS575" s="48"/>
      <c r="DJT575" s="48"/>
      <c r="DJU575" s="101"/>
      <c r="DJV575" s="91"/>
      <c r="DJW575" s="91"/>
      <c r="DJX575" s="103"/>
      <c r="DJZ575" s="55"/>
      <c r="DKA575" s="55"/>
      <c r="DKB575" s="56"/>
      <c r="DKC575" s="57"/>
      <c r="DKE575" s="59"/>
      <c r="DKF575" s="60"/>
      <c r="DKG575" s="61"/>
      <c r="DKH575" s="104"/>
      <c r="DKI575" s="27"/>
      <c r="DKJ575" s="26"/>
      <c r="DKK575" s="28"/>
      <c r="DKL575" s="230"/>
      <c r="DKM575" s="245"/>
      <c r="DKN575" s="230"/>
      <c r="DKO575" s="92"/>
      <c r="DKP575" s="312"/>
      <c r="DKQ575" s="112"/>
      <c r="DKR575" s="313"/>
      <c r="DKS575" s="113"/>
      <c r="DKT575" s="113"/>
      <c r="DKU575" s="97"/>
      <c r="DKV575" s="98"/>
      <c r="DKW575" s="97"/>
      <c r="DKX575" s="99"/>
      <c r="DKY575" s="100"/>
      <c r="DKZ575" s="42"/>
      <c r="DLA575" s="43"/>
      <c r="DLB575" s="44"/>
      <c r="DLC575" s="45"/>
      <c r="DLD575" s="46"/>
      <c r="DLE575" s="311"/>
      <c r="DLF575" s="160"/>
      <c r="DLG575" s="48"/>
      <c r="DLH575" s="48"/>
      <c r="DLI575" s="101"/>
      <c r="DLJ575" s="91"/>
      <c r="DLK575" s="91"/>
      <c r="DLL575" s="103"/>
      <c r="DLN575" s="55"/>
      <c r="DLO575" s="55"/>
      <c r="DLP575" s="56"/>
      <c r="DLQ575" s="57"/>
      <c r="DLS575" s="59"/>
      <c r="DLT575" s="60"/>
      <c r="DLU575" s="61"/>
      <c r="DLV575" s="104"/>
      <c r="DLW575" s="27"/>
      <c r="DLX575" s="26"/>
      <c r="DLY575" s="28"/>
      <c r="DLZ575" s="230"/>
      <c r="DMA575" s="245"/>
      <c r="DMB575" s="230"/>
      <c r="DMC575" s="92"/>
      <c r="DMD575" s="312"/>
      <c r="DME575" s="112"/>
      <c r="DMF575" s="313"/>
      <c r="DMG575" s="113"/>
      <c r="DMH575" s="113"/>
      <c r="DMI575" s="97"/>
      <c r="DMJ575" s="98"/>
      <c r="DMK575" s="97"/>
      <c r="DML575" s="99"/>
      <c r="DMM575" s="100"/>
      <c r="DMN575" s="42"/>
      <c r="DMO575" s="43"/>
      <c r="DMP575" s="44"/>
      <c r="DMQ575" s="45"/>
      <c r="DMR575" s="46"/>
      <c r="DMS575" s="311"/>
      <c r="DMT575" s="160"/>
      <c r="DMU575" s="48"/>
      <c r="DMV575" s="48"/>
      <c r="DMW575" s="101"/>
      <c r="DMX575" s="91"/>
      <c r="DMY575" s="91"/>
      <c r="DMZ575" s="103"/>
      <c r="DNB575" s="55"/>
      <c r="DNC575" s="55"/>
      <c r="DND575" s="56"/>
      <c r="DNE575" s="57"/>
      <c r="DNG575" s="59"/>
      <c r="DNH575" s="60"/>
      <c r="DNI575" s="61"/>
      <c r="DNJ575" s="104"/>
      <c r="DNK575" s="27"/>
      <c r="DNL575" s="26"/>
      <c r="DNM575" s="28"/>
      <c r="DNN575" s="230"/>
      <c r="DNO575" s="245"/>
      <c r="DNP575" s="230"/>
      <c r="DNQ575" s="92"/>
      <c r="DNR575" s="312"/>
      <c r="DNS575" s="112"/>
      <c r="DNT575" s="313"/>
      <c r="DNU575" s="113"/>
      <c r="DNV575" s="113"/>
      <c r="DNW575" s="97"/>
      <c r="DNX575" s="98"/>
      <c r="DNY575" s="97"/>
      <c r="DNZ575" s="99"/>
      <c r="DOA575" s="100"/>
      <c r="DOB575" s="42"/>
      <c r="DOC575" s="43"/>
      <c r="DOD575" s="44"/>
      <c r="DOE575" s="45"/>
      <c r="DOF575" s="46"/>
      <c r="DOG575" s="311"/>
      <c r="DOH575" s="160"/>
      <c r="DOI575" s="48"/>
      <c r="DOJ575" s="48"/>
      <c r="DOK575" s="101"/>
      <c r="DOL575" s="91"/>
      <c r="DOM575" s="91"/>
      <c r="DON575" s="103"/>
      <c r="DOP575" s="55"/>
      <c r="DOQ575" s="55"/>
      <c r="DOR575" s="56"/>
      <c r="DOS575" s="57"/>
      <c r="DOU575" s="59"/>
      <c r="DOV575" s="60"/>
      <c r="DOW575" s="61"/>
      <c r="DOX575" s="104"/>
      <c r="DOY575" s="27"/>
      <c r="DOZ575" s="26"/>
      <c r="DPA575" s="28"/>
      <c r="DPB575" s="230"/>
      <c r="DPC575" s="245"/>
      <c r="DPD575" s="230"/>
      <c r="DPE575" s="92"/>
      <c r="DPF575" s="312"/>
      <c r="DPG575" s="112"/>
      <c r="DPH575" s="313"/>
      <c r="DPI575" s="113"/>
      <c r="DPJ575" s="113"/>
      <c r="DPK575" s="97"/>
      <c r="DPL575" s="98"/>
      <c r="DPM575" s="97"/>
      <c r="DPN575" s="99"/>
      <c r="DPO575" s="100"/>
      <c r="DPP575" s="42"/>
      <c r="DPQ575" s="43"/>
      <c r="DPR575" s="44"/>
      <c r="DPS575" s="45"/>
      <c r="DPT575" s="46"/>
      <c r="DPU575" s="311"/>
      <c r="DPV575" s="160"/>
      <c r="DPW575" s="48"/>
      <c r="DPX575" s="48"/>
      <c r="DPY575" s="101"/>
      <c r="DPZ575" s="91"/>
      <c r="DQA575" s="91"/>
      <c r="DQB575" s="103"/>
      <c r="DQD575" s="55"/>
      <c r="DQE575" s="55"/>
      <c r="DQF575" s="56"/>
      <c r="DQG575" s="57"/>
      <c r="DQI575" s="59"/>
      <c r="DQJ575" s="60"/>
      <c r="DQK575" s="61"/>
      <c r="DQL575" s="104"/>
      <c r="DQM575" s="27"/>
      <c r="DQN575" s="26"/>
      <c r="DQO575" s="28"/>
      <c r="DQP575" s="230"/>
      <c r="DQQ575" s="245"/>
      <c r="DQR575" s="230"/>
      <c r="DQS575" s="92"/>
      <c r="DQT575" s="312"/>
      <c r="DQU575" s="112"/>
      <c r="DQV575" s="313"/>
      <c r="DQW575" s="113"/>
      <c r="DQX575" s="113"/>
      <c r="DQY575" s="97"/>
      <c r="DQZ575" s="98"/>
      <c r="DRA575" s="97"/>
      <c r="DRB575" s="99"/>
      <c r="DRC575" s="100"/>
      <c r="DRD575" s="42"/>
      <c r="DRE575" s="43"/>
      <c r="DRF575" s="44"/>
      <c r="DRG575" s="45"/>
      <c r="DRH575" s="46"/>
      <c r="DRI575" s="311"/>
      <c r="DRJ575" s="160"/>
      <c r="DRK575" s="48"/>
      <c r="DRL575" s="48"/>
      <c r="DRM575" s="101"/>
      <c r="DRN575" s="91"/>
      <c r="DRO575" s="91"/>
      <c r="DRP575" s="103"/>
      <c r="DRR575" s="55"/>
      <c r="DRS575" s="55"/>
      <c r="DRT575" s="56"/>
      <c r="DRU575" s="57"/>
      <c r="DRW575" s="59"/>
      <c r="DRX575" s="60"/>
      <c r="DRY575" s="61"/>
      <c r="DRZ575" s="104"/>
      <c r="DSA575" s="27"/>
      <c r="DSB575" s="26"/>
      <c r="DSC575" s="28"/>
      <c r="DSD575" s="230"/>
      <c r="DSE575" s="245"/>
      <c r="DSF575" s="230"/>
      <c r="DSG575" s="92"/>
      <c r="DSH575" s="312"/>
      <c r="DSI575" s="112"/>
      <c r="DSJ575" s="313"/>
      <c r="DSK575" s="113"/>
      <c r="DSL575" s="113"/>
      <c r="DSM575" s="97"/>
      <c r="DSN575" s="98"/>
      <c r="DSO575" s="97"/>
      <c r="DSP575" s="99"/>
      <c r="DSQ575" s="100"/>
      <c r="DSR575" s="42"/>
      <c r="DSS575" s="43"/>
      <c r="DST575" s="44"/>
      <c r="DSU575" s="45"/>
      <c r="DSV575" s="46"/>
      <c r="DSW575" s="311"/>
      <c r="DSX575" s="160"/>
      <c r="DSY575" s="48"/>
      <c r="DSZ575" s="48"/>
      <c r="DTA575" s="101"/>
      <c r="DTB575" s="91"/>
      <c r="DTC575" s="91"/>
      <c r="DTD575" s="103"/>
      <c r="DTF575" s="55"/>
      <c r="DTG575" s="55"/>
      <c r="DTH575" s="56"/>
      <c r="DTI575" s="57"/>
      <c r="DTK575" s="59"/>
      <c r="DTL575" s="60"/>
      <c r="DTM575" s="61"/>
      <c r="DTN575" s="104"/>
      <c r="DTO575" s="27"/>
      <c r="DTP575" s="26"/>
      <c r="DTQ575" s="28"/>
      <c r="DTR575" s="230"/>
      <c r="DTS575" s="245"/>
      <c r="DTT575" s="230"/>
      <c r="DTU575" s="92"/>
      <c r="DTV575" s="312"/>
      <c r="DTW575" s="112"/>
      <c r="DTX575" s="313"/>
      <c r="DTY575" s="113"/>
      <c r="DTZ575" s="113"/>
      <c r="DUA575" s="97"/>
      <c r="DUB575" s="98"/>
      <c r="DUC575" s="97"/>
      <c r="DUD575" s="99"/>
      <c r="DUE575" s="100"/>
      <c r="DUF575" s="42"/>
      <c r="DUG575" s="43"/>
      <c r="DUH575" s="44"/>
      <c r="DUI575" s="45"/>
      <c r="DUJ575" s="46"/>
      <c r="DUK575" s="311"/>
      <c r="DUL575" s="160"/>
      <c r="DUM575" s="48"/>
      <c r="DUN575" s="48"/>
      <c r="DUO575" s="101"/>
      <c r="DUP575" s="91"/>
      <c r="DUQ575" s="91"/>
      <c r="DUR575" s="103"/>
      <c r="DUT575" s="55"/>
      <c r="DUU575" s="55"/>
      <c r="DUV575" s="56"/>
      <c r="DUW575" s="57"/>
      <c r="DUY575" s="59"/>
      <c r="DUZ575" s="60"/>
      <c r="DVA575" s="61"/>
      <c r="DVB575" s="104"/>
      <c r="DVC575" s="27"/>
      <c r="DVD575" s="26"/>
      <c r="DVE575" s="28"/>
      <c r="DVF575" s="230"/>
      <c r="DVG575" s="245"/>
      <c r="DVH575" s="230"/>
      <c r="DVI575" s="92"/>
      <c r="DVJ575" s="312"/>
      <c r="DVK575" s="112"/>
      <c r="DVL575" s="313"/>
      <c r="DVM575" s="113"/>
      <c r="DVN575" s="113"/>
      <c r="DVO575" s="97"/>
      <c r="DVP575" s="98"/>
      <c r="DVQ575" s="97"/>
      <c r="DVR575" s="99"/>
      <c r="DVS575" s="100"/>
      <c r="DVT575" s="42"/>
      <c r="DVU575" s="43"/>
      <c r="DVV575" s="44"/>
      <c r="DVW575" s="45"/>
      <c r="DVX575" s="46"/>
      <c r="DVY575" s="311"/>
      <c r="DVZ575" s="160"/>
      <c r="DWA575" s="48"/>
      <c r="DWB575" s="48"/>
      <c r="DWC575" s="101"/>
      <c r="DWD575" s="91"/>
      <c r="DWE575" s="91"/>
      <c r="DWF575" s="103"/>
      <c r="DWH575" s="55"/>
      <c r="DWI575" s="55"/>
      <c r="DWJ575" s="56"/>
      <c r="DWK575" s="57"/>
      <c r="DWM575" s="59"/>
      <c r="DWN575" s="60"/>
      <c r="DWO575" s="61"/>
      <c r="DWP575" s="104"/>
      <c r="DWQ575" s="27"/>
      <c r="DWR575" s="26"/>
      <c r="DWS575" s="28"/>
      <c r="DWT575" s="230"/>
      <c r="DWU575" s="245"/>
      <c r="DWV575" s="230"/>
      <c r="DWW575" s="92"/>
      <c r="DWX575" s="312"/>
      <c r="DWY575" s="112"/>
      <c r="DWZ575" s="313"/>
      <c r="DXA575" s="113"/>
      <c r="DXB575" s="113"/>
      <c r="DXC575" s="97"/>
      <c r="DXD575" s="98"/>
      <c r="DXE575" s="97"/>
      <c r="DXF575" s="99"/>
      <c r="DXG575" s="100"/>
      <c r="DXH575" s="42"/>
      <c r="DXI575" s="43"/>
      <c r="DXJ575" s="44"/>
      <c r="DXK575" s="45"/>
      <c r="DXL575" s="46"/>
      <c r="DXM575" s="311"/>
      <c r="DXN575" s="160"/>
      <c r="DXO575" s="48"/>
      <c r="DXP575" s="48"/>
      <c r="DXQ575" s="101"/>
      <c r="DXR575" s="91"/>
      <c r="DXS575" s="91"/>
      <c r="DXT575" s="103"/>
      <c r="DXV575" s="55"/>
      <c r="DXW575" s="55"/>
      <c r="DXX575" s="56"/>
      <c r="DXY575" s="57"/>
      <c r="DYA575" s="59"/>
      <c r="DYB575" s="60"/>
      <c r="DYC575" s="61"/>
      <c r="DYD575" s="104"/>
      <c r="DYE575" s="27"/>
      <c r="DYF575" s="26"/>
      <c r="DYG575" s="28"/>
      <c r="DYH575" s="230"/>
      <c r="DYI575" s="245"/>
      <c r="DYJ575" s="230"/>
      <c r="DYK575" s="92"/>
      <c r="DYL575" s="312"/>
      <c r="DYM575" s="112"/>
      <c r="DYN575" s="313"/>
      <c r="DYO575" s="113"/>
      <c r="DYP575" s="113"/>
      <c r="DYQ575" s="97"/>
      <c r="DYR575" s="98"/>
      <c r="DYS575" s="97"/>
      <c r="DYT575" s="99"/>
      <c r="DYU575" s="100"/>
      <c r="DYV575" s="42"/>
      <c r="DYW575" s="43"/>
      <c r="DYX575" s="44"/>
      <c r="DYY575" s="45"/>
      <c r="DYZ575" s="46"/>
      <c r="DZA575" s="311"/>
      <c r="DZB575" s="160"/>
      <c r="DZC575" s="48"/>
      <c r="DZD575" s="48"/>
      <c r="DZE575" s="101"/>
      <c r="DZF575" s="91"/>
      <c r="DZG575" s="91"/>
      <c r="DZH575" s="103"/>
      <c r="DZJ575" s="55"/>
      <c r="DZK575" s="55"/>
      <c r="DZL575" s="56"/>
      <c r="DZM575" s="57"/>
      <c r="DZO575" s="59"/>
      <c r="DZP575" s="60"/>
      <c r="DZQ575" s="61"/>
      <c r="DZR575" s="104"/>
      <c r="DZS575" s="27"/>
      <c r="DZT575" s="26"/>
      <c r="DZU575" s="28"/>
      <c r="DZV575" s="230"/>
      <c r="DZW575" s="245"/>
      <c r="DZX575" s="230"/>
      <c r="DZY575" s="92"/>
      <c r="DZZ575" s="312"/>
      <c r="EAA575" s="112"/>
      <c r="EAB575" s="313"/>
      <c r="EAC575" s="113"/>
      <c r="EAD575" s="113"/>
      <c r="EAE575" s="97"/>
      <c r="EAF575" s="98"/>
      <c r="EAG575" s="97"/>
      <c r="EAH575" s="99"/>
      <c r="EAI575" s="100"/>
      <c r="EAJ575" s="42"/>
      <c r="EAK575" s="43"/>
      <c r="EAL575" s="44"/>
      <c r="EAM575" s="45"/>
      <c r="EAN575" s="46"/>
      <c r="EAO575" s="311"/>
      <c r="EAP575" s="160"/>
      <c r="EAQ575" s="48"/>
      <c r="EAR575" s="48"/>
      <c r="EAS575" s="101"/>
      <c r="EAT575" s="91"/>
      <c r="EAU575" s="91"/>
      <c r="EAV575" s="103"/>
      <c r="EAX575" s="55"/>
      <c r="EAY575" s="55"/>
      <c r="EAZ575" s="56"/>
      <c r="EBA575" s="57"/>
      <c r="EBC575" s="59"/>
      <c r="EBD575" s="60"/>
      <c r="EBE575" s="61"/>
      <c r="EBF575" s="104"/>
      <c r="EBG575" s="27"/>
      <c r="EBH575" s="26"/>
      <c r="EBI575" s="28"/>
      <c r="EBJ575" s="230"/>
      <c r="EBK575" s="245"/>
      <c r="EBL575" s="230"/>
      <c r="EBM575" s="92"/>
      <c r="EBN575" s="312"/>
      <c r="EBO575" s="112"/>
      <c r="EBP575" s="313"/>
      <c r="EBQ575" s="113"/>
      <c r="EBR575" s="113"/>
      <c r="EBS575" s="97"/>
      <c r="EBT575" s="98"/>
      <c r="EBU575" s="97"/>
      <c r="EBV575" s="99"/>
      <c r="EBW575" s="100"/>
      <c r="EBX575" s="42"/>
      <c r="EBY575" s="43"/>
      <c r="EBZ575" s="44"/>
      <c r="ECA575" s="45"/>
      <c r="ECB575" s="46"/>
      <c r="ECC575" s="311"/>
      <c r="ECD575" s="160"/>
      <c r="ECE575" s="48"/>
      <c r="ECF575" s="48"/>
      <c r="ECG575" s="101"/>
      <c r="ECH575" s="91"/>
      <c r="ECI575" s="91"/>
      <c r="ECJ575" s="103"/>
      <c r="ECL575" s="55"/>
      <c r="ECM575" s="55"/>
      <c r="ECN575" s="56"/>
      <c r="ECO575" s="57"/>
      <c r="ECQ575" s="59"/>
      <c r="ECR575" s="60"/>
      <c r="ECS575" s="61"/>
      <c r="ECT575" s="104"/>
      <c r="ECU575" s="27"/>
      <c r="ECV575" s="26"/>
      <c r="ECW575" s="28"/>
      <c r="ECX575" s="230"/>
      <c r="ECY575" s="245"/>
      <c r="ECZ575" s="230"/>
      <c r="EDA575" s="92"/>
      <c r="EDB575" s="312"/>
      <c r="EDC575" s="112"/>
      <c r="EDD575" s="313"/>
      <c r="EDE575" s="113"/>
      <c r="EDF575" s="113"/>
      <c r="EDG575" s="97"/>
      <c r="EDH575" s="98"/>
      <c r="EDI575" s="97"/>
      <c r="EDJ575" s="99"/>
      <c r="EDK575" s="100"/>
      <c r="EDL575" s="42"/>
      <c r="EDM575" s="43"/>
      <c r="EDN575" s="44"/>
      <c r="EDO575" s="45"/>
      <c r="EDP575" s="46"/>
      <c r="EDQ575" s="311"/>
      <c r="EDR575" s="160"/>
      <c r="EDS575" s="48"/>
      <c r="EDT575" s="48"/>
      <c r="EDU575" s="101"/>
      <c r="EDV575" s="91"/>
      <c r="EDW575" s="91"/>
      <c r="EDX575" s="103"/>
      <c r="EDZ575" s="55"/>
      <c r="EEA575" s="55"/>
      <c r="EEB575" s="56"/>
      <c r="EEC575" s="57"/>
      <c r="EEE575" s="59"/>
      <c r="EEF575" s="60"/>
      <c r="EEG575" s="61"/>
      <c r="EEH575" s="104"/>
      <c r="EEI575" s="27"/>
      <c r="EEJ575" s="26"/>
      <c r="EEK575" s="28"/>
      <c r="EEL575" s="230"/>
      <c r="EEM575" s="245"/>
      <c r="EEN575" s="230"/>
      <c r="EEO575" s="92"/>
      <c r="EEP575" s="312"/>
      <c r="EEQ575" s="112"/>
      <c r="EER575" s="313"/>
      <c r="EES575" s="113"/>
      <c r="EET575" s="113"/>
      <c r="EEU575" s="97"/>
      <c r="EEV575" s="98"/>
      <c r="EEW575" s="97"/>
      <c r="EEX575" s="99"/>
      <c r="EEY575" s="100"/>
      <c r="EEZ575" s="42"/>
      <c r="EFA575" s="43"/>
      <c r="EFB575" s="44"/>
      <c r="EFC575" s="45"/>
      <c r="EFD575" s="46"/>
      <c r="EFE575" s="311"/>
      <c r="EFF575" s="160"/>
      <c r="EFG575" s="48"/>
      <c r="EFH575" s="48"/>
      <c r="EFI575" s="101"/>
      <c r="EFJ575" s="91"/>
      <c r="EFK575" s="91"/>
      <c r="EFL575" s="103"/>
      <c r="EFN575" s="55"/>
      <c r="EFO575" s="55"/>
      <c r="EFP575" s="56"/>
      <c r="EFQ575" s="57"/>
      <c r="EFS575" s="59"/>
      <c r="EFT575" s="60"/>
      <c r="EFU575" s="61"/>
      <c r="EFV575" s="104"/>
      <c r="EFW575" s="27"/>
      <c r="EFX575" s="26"/>
      <c r="EFY575" s="28"/>
      <c r="EFZ575" s="230"/>
      <c r="EGA575" s="245"/>
      <c r="EGB575" s="230"/>
      <c r="EGC575" s="92"/>
      <c r="EGD575" s="312"/>
      <c r="EGE575" s="112"/>
      <c r="EGF575" s="313"/>
      <c r="EGG575" s="113"/>
      <c r="EGH575" s="113"/>
      <c r="EGI575" s="97"/>
      <c r="EGJ575" s="98"/>
      <c r="EGK575" s="97"/>
      <c r="EGL575" s="99"/>
      <c r="EGM575" s="100"/>
      <c r="EGN575" s="42"/>
      <c r="EGO575" s="43"/>
      <c r="EGP575" s="44"/>
      <c r="EGQ575" s="45"/>
      <c r="EGR575" s="46"/>
      <c r="EGS575" s="311"/>
      <c r="EGT575" s="160"/>
      <c r="EGU575" s="48"/>
      <c r="EGV575" s="48"/>
      <c r="EGW575" s="101"/>
      <c r="EGX575" s="91"/>
      <c r="EGY575" s="91"/>
      <c r="EGZ575" s="103"/>
      <c r="EHB575" s="55"/>
      <c r="EHC575" s="55"/>
      <c r="EHD575" s="56"/>
      <c r="EHE575" s="57"/>
      <c r="EHG575" s="59"/>
      <c r="EHH575" s="60"/>
      <c r="EHI575" s="61"/>
      <c r="EHJ575" s="104"/>
      <c r="EHK575" s="27"/>
      <c r="EHL575" s="26"/>
      <c r="EHM575" s="28"/>
      <c r="EHN575" s="230"/>
      <c r="EHO575" s="245"/>
      <c r="EHP575" s="230"/>
      <c r="EHQ575" s="92"/>
      <c r="EHR575" s="312"/>
      <c r="EHS575" s="112"/>
      <c r="EHT575" s="313"/>
      <c r="EHU575" s="113"/>
      <c r="EHV575" s="113"/>
      <c r="EHW575" s="97"/>
      <c r="EHX575" s="98"/>
      <c r="EHY575" s="97"/>
      <c r="EHZ575" s="99"/>
      <c r="EIA575" s="100"/>
      <c r="EIB575" s="42"/>
      <c r="EIC575" s="43"/>
      <c r="EID575" s="44"/>
      <c r="EIE575" s="45"/>
      <c r="EIF575" s="46"/>
      <c r="EIG575" s="311"/>
      <c r="EIH575" s="160"/>
      <c r="EII575" s="48"/>
      <c r="EIJ575" s="48"/>
      <c r="EIK575" s="101"/>
      <c r="EIL575" s="91"/>
      <c r="EIM575" s="91"/>
      <c r="EIN575" s="103"/>
      <c r="EIP575" s="55"/>
      <c r="EIQ575" s="55"/>
      <c r="EIR575" s="56"/>
      <c r="EIS575" s="57"/>
      <c r="EIU575" s="59"/>
      <c r="EIV575" s="60"/>
      <c r="EIW575" s="61"/>
      <c r="EIX575" s="104"/>
      <c r="EIY575" s="27"/>
      <c r="EIZ575" s="26"/>
      <c r="EJA575" s="28"/>
      <c r="EJB575" s="230"/>
      <c r="EJC575" s="245"/>
      <c r="EJD575" s="230"/>
      <c r="EJE575" s="92"/>
      <c r="EJF575" s="312"/>
      <c r="EJG575" s="112"/>
      <c r="EJH575" s="313"/>
      <c r="EJI575" s="113"/>
      <c r="EJJ575" s="113"/>
      <c r="EJK575" s="97"/>
      <c r="EJL575" s="98"/>
      <c r="EJM575" s="97"/>
      <c r="EJN575" s="99"/>
      <c r="EJO575" s="100"/>
      <c r="EJP575" s="42"/>
      <c r="EJQ575" s="43"/>
      <c r="EJR575" s="44"/>
      <c r="EJS575" s="45"/>
      <c r="EJT575" s="46"/>
      <c r="EJU575" s="311"/>
      <c r="EJV575" s="160"/>
      <c r="EJW575" s="48"/>
      <c r="EJX575" s="48"/>
      <c r="EJY575" s="101"/>
      <c r="EJZ575" s="91"/>
      <c r="EKA575" s="91"/>
      <c r="EKB575" s="103"/>
      <c r="EKD575" s="55"/>
      <c r="EKE575" s="55"/>
      <c r="EKF575" s="56"/>
      <c r="EKG575" s="57"/>
      <c r="EKI575" s="59"/>
      <c r="EKJ575" s="60"/>
      <c r="EKK575" s="61"/>
      <c r="EKL575" s="104"/>
      <c r="EKM575" s="27"/>
      <c r="EKN575" s="26"/>
      <c r="EKO575" s="28"/>
      <c r="EKP575" s="230"/>
      <c r="EKQ575" s="245"/>
      <c r="EKR575" s="230"/>
      <c r="EKS575" s="92"/>
      <c r="EKT575" s="312"/>
      <c r="EKU575" s="112"/>
      <c r="EKV575" s="313"/>
      <c r="EKW575" s="113"/>
      <c r="EKX575" s="113"/>
      <c r="EKY575" s="97"/>
      <c r="EKZ575" s="98"/>
      <c r="ELA575" s="97"/>
      <c r="ELB575" s="99"/>
      <c r="ELC575" s="100"/>
      <c r="ELD575" s="42"/>
      <c r="ELE575" s="43"/>
      <c r="ELF575" s="44"/>
      <c r="ELG575" s="45"/>
      <c r="ELH575" s="46"/>
      <c r="ELI575" s="311"/>
      <c r="ELJ575" s="160"/>
      <c r="ELK575" s="48"/>
      <c r="ELL575" s="48"/>
      <c r="ELM575" s="101"/>
      <c r="ELN575" s="91"/>
      <c r="ELO575" s="91"/>
      <c r="ELP575" s="103"/>
      <c r="ELR575" s="55"/>
      <c r="ELS575" s="55"/>
      <c r="ELT575" s="56"/>
      <c r="ELU575" s="57"/>
      <c r="ELW575" s="59"/>
      <c r="ELX575" s="60"/>
      <c r="ELY575" s="61"/>
      <c r="ELZ575" s="104"/>
      <c r="EMA575" s="27"/>
      <c r="EMB575" s="26"/>
      <c r="EMC575" s="28"/>
      <c r="EMD575" s="230"/>
      <c r="EME575" s="245"/>
      <c r="EMF575" s="230"/>
      <c r="EMG575" s="92"/>
      <c r="EMH575" s="312"/>
      <c r="EMI575" s="112"/>
      <c r="EMJ575" s="313"/>
      <c r="EMK575" s="113"/>
      <c r="EML575" s="113"/>
      <c r="EMM575" s="97"/>
      <c r="EMN575" s="98"/>
      <c r="EMO575" s="97"/>
      <c r="EMP575" s="99"/>
      <c r="EMQ575" s="100"/>
      <c r="EMR575" s="42"/>
      <c r="EMS575" s="43"/>
      <c r="EMT575" s="44"/>
      <c r="EMU575" s="45"/>
      <c r="EMV575" s="46"/>
      <c r="EMW575" s="311"/>
      <c r="EMX575" s="160"/>
      <c r="EMY575" s="48"/>
      <c r="EMZ575" s="48"/>
      <c r="ENA575" s="101"/>
      <c r="ENB575" s="91"/>
      <c r="ENC575" s="91"/>
      <c r="END575" s="103"/>
      <c r="ENF575" s="55"/>
      <c r="ENG575" s="55"/>
      <c r="ENH575" s="56"/>
      <c r="ENI575" s="57"/>
      <c r="ENK575" s="59"/>
      <c r="ENL575" s="60"/>
      <c r="ENM575" s="61"/>
      <c r="ENN575" s="104"/>
      <c r="ENO575" s="27"/>
      <c r="ENP575" s="26"/>
      <c r="ENQ575" s="28"/>
      <c r="ENR575" s="230"/>
      <c r="ENS575" s="245"/>
      <c r="ENT575" s="230"/>
      <c r="ENU575" s="92"/>
      <c r="ENV575" s="312"/>
      <c r="ENW575" s="112"/>
      <c r="ENX575" s="313"/>
      <c r="ENY575" s="113"/>
      <c r="ENZ575" s="113"/>
      <c r="EOA575" s="97"/>
      <c r="EOB575" s="98"/>
      <c r="EOC575" s="97"/>
      <c r="EOD575" s="99"/>
      <c r="EOE575" s="100"/>
      <c r="EOF575" s="42"/>
      <c r="EOG575" s="43"/>
      <c r="EOH575" s="44"/>
      <c r="EOI575" s="45"/>
      <c r="EOJ575" s="46"/>
      <c r="EOK575" s="311"/>
      <c r="EOL575" s="160"/>
      <c r="EOM575" s="48"/>
      <c r="EON575" s="48"/>
      <c r="EOO575" s="101"/>
      <c r="EOP575" s="91"/>
      <c r="EOQ575" s="91"/>
      <c r="EOR575" s="103"/>
      <c r="EOT575" s="55"/>
      <c r="EOU575" s="55"/>
      <c r="EOV575" s="56"/>
      <c r="EOW575" s="57"/>
      <c r="EOY575" s="59"/>
      <c r="EOZ575" s="60"/>
      <c r="EPA575" s="61"/>
      <c r="EPB575" s="104"/>
      <c r="EPC575" s="27"/>
      <c r="EPD575" s="26"/>
      <c r="EPE575" s="28"/>
      <c r="EPF575" s="230"/>
      <c r="EPG575" s="245"/>
      <c r="EPH575" s="230"/>
      <c r="EPI575" s="92"/>
      <c r="EPJ575" s="312"/>
      <c r="EPK575" s="112"/>
      <c r="EPL575" s="313"/>
      <c r="EPM575" s="113"/>
      <c r="EPN575" s="113"/>
      <c r="EPO575" s="97"/>
      <c r="EPP575" s="98"/>
      <c r="EPQ575" s="97"/>
      <c r="EPR575" s="99"/>
      <c r="EPS575" s="100"/>
      <c r="EPT575" s="42"/>
      <c r="EPU575" s="43"/>
      <c r="EPV575" s="44"/>
      <c r="EPW575" s="45"/>
      <c r="EPX575" s="46"/>
      <c r="EPY575" s="311"/>
      <c r="EPZ575" s="160"/>
      <c r="EQA575" s="48"/>
      <c r="EQB575" s="48"/>
      <c r="EQC575" s="101"/>
      <c r="EQD575" s="91"/>
      <c r="EQE575" s="91"/>
      <c r="EQF575" s="103"/>
      <c r="EQH575" s="55"/>
      <c r="EQI575" s="55"/>
      <c r="EQJ575" s="56"/>
      <c r="EQK575" s="57"/>
      <c r="EQM575" s="59"/>
      <c r="EQN575" s="60"/>
      <c r="EQO575" s="61"/>
      <c r="EQP575" s="104"/>
      <c r="EQQ575" s="27"/>
      <c r="EQR575" s="26"/>
      <c r="EQS575" s="28"/>
      <c r="EQT575" s="230"/>
      <c r="EQU575" s="245"/>
      <c r="EQV575" s="230"/>
      <c r="EQW575" s="92"/>
      <c r="EQX575" s="312"/>
      <c r="EQY575" s="112"/>
      <c r="EQZ575" s="313"/>
      <c r="ERA575" s="113"/>
      <c r="ERB575" s="113"/>
      <c r="ERC575" s="97"/>
      <c r="ERD575" s="98"/>
      <c r="ERE575" s="97"/>
      <c r="ERF575" s="99"/>
      <c r="ERG575" s="100"/>
      <c r="ERH575" s="42"/>
      <c r="ERI575" s="43"/>
      <c r="ERJ575" s="44"/>
      <c r="ERK575" s="45"/>
      <c r="ERL575" s="46"/>
      <c r="ERM575" s="311"/>
      <c r="ERN575" s="160"/>
      <c r="ERO575" s="48"/>
      <c r="ERP575" s="48"/>
      <c r="ERQ575" s="101"/>
      <c r="ERR575" s="91"/>
      <c r="ERS575" s="91"/>
      <c r="ERT575" s="103"/>
      <c r="ERV575" s="55"/>
      <c r="ERW575" s="55"/>
      <c r="ERX575" s="56"/>
      <c r="ERY575" s="57"/>
      <c r="ESA575" s="59"/>
      <c r="ESB575" s="60"/>
      <c r="ESC575" s="61"/>
      <c r="ESD575" s="104"/>
      <c r="ESE575" s="27"/>
      <c r="ESF575" s="26"/>
      <c r="ESG575" s="28"/>
      <c r="ESH575" s="230"/>
      <c r="ESI575" s="245"/>
      <c r="ESJ575" s="230"/>
      <c r="ESK575" s="92"/>
      <c r="ESL575" s="312"/>
      <c r="ESM575" s="112"/>
      <c r="ESN575" s="313"/>
      <c r="ESO575" s="113"/>
      <c r="ESP575" s="113"/>
      <c r="ESQ575" s="97"/>
      <c r="ESR575" s="98"/>
      <c r="ESS575" s="97"/>
      <c r="EST575" s="99"/>
      <c r="ESU575" s="100"/>
      <c r="ESV575" s="42"/>
      <c r="ESW575" s="43"/>
      <c r="ESX575" s="44"/>
      <c r="ESY575" s="45"/>
      <c r="ESZ575" s="46"/>
      <c r="ETA575" s="311"/>
      <c r="ETB575" s="160"/>
      <c r="ETC575" s="48"/>
      <c r="ETD575" s="48"/>
      <c r="ETE575" s="101"/>
      <c r="ETF575" s="91"/>
      <c r="ETG575" s="91"/>
      <c r="ETH575" s="103"/>
      <c r="ETJ575" s="55"/>
      <c r="ETK575" s="55"/>
      <c r="ETL575" s="56"/>
      <c r="ETM575" s="57"/>
      <c r="ETO575" s="59"/>
      <c r="ETP575" s="60"/>
      <c r="ETQ575" s="61"/>
      <c r="ETR575" s="104"/>
      <c r="ETS575" s="27"/>
      <c r="ETT575" s="26"/>
      <c r="ETU575" s="28"/>
      <c r="ETV575" s="230"/>
      <c r="ETW575" s="245"/>
      <c r="ETX575" s="230"/>
      <c r="ETY575" s="92"/>
      <c r="ETZ575" s="312"/>
      <c r="EUA575" s="112"/>
      <c r="EUB575" s="313"/>
      <c r="EUC575" s="113"/>
      <c r="EUD575" s="113"/>
      <c r="EUE575" s="97"/>
      <c r="EUF575" s="98"/>
      <c r="EUG575" s="97"/>
      <c r="EUH575" s="99"/>
      <c r="EUI575" s="100"/>
      <c r="EUJ575" s="42"/>
      <c r="EUK575" s="43"/>
      <c r="EUL575" s="44"/>
      <c r="EUM575" s="45"/>
      <c r="EUN575" s="46"/>
      <c r="EUO575" s="311"/>
      <c r="EUP575" s="160"/>
      <c r="EUQ575" s="48"/>
      <c r="EUR575" s="48"/>
      <c r="EUS575" s="101"/>
      <c r="EUT575" s="91"/>
      <c r="EUU575" s="91"/>
      <c r="EUV575" s="103"/>
      <c r="EUX575" s="55"/>
      <c r="EUY575" s="55"/>
      <c r="EUZ575" s="56"/>
      <c r="EVA575" s="57"/>
      <c r="EVC575" s="59"/>
      <c r="EVD575" s="60"/>
      <c r="EVE575" s="61"/>
      <c r="EVF575" s="104"/>
      <c r="EVG575" s="27"/>
      <c r="EVH575" s="26"/>
      <c r="EVI575" s="28"/>
      <c r="EVJ575" s="230"/>
      <c r="EVK575" s="245"/>
      <c r="EVL575" s="230"/>
      <c r="EVM575" s="92"/>
      <c r="EVN575" s="312"/>
      <c r="EVO575" s="112"/>
      <c r="EVP575" s="313"/>
      <c r="EVQ575" s="113"/>
      <c r="EVR575" s="113"/>
      <c r="EVS575" s="97"/>
      <c r="EVT575" s="98"/>
      <c r="EVU575" s="97"/>
      <c r="EVV575" s="99"/>
      <c r="EVW575" s="100"/>
      <c r="EVX575" s="42"/>
      <c r="EVY575" s="43"/>
      <c r="EVZ575" s="44"/>
      <c r="EWA575" s="45"/>
      <c r="EWB575" s="46"/>
      <c r="EWC575" s="311"/>
      <c r="EWD575" s="160"/>
      <c r="EWE575" s="48"/>
      <c r="EWF575" s="48"/>
      <c r="EWG575" s="101"/>
      <c r="EWH575" s="91"/>
      <c r="EWI575" s="91"/>
      <c r="EWJ575" s="103"/>
      <c r="EWL575" s="55"/>
      <c r="EWM575" s="55"/>
      <c r="EWN575" s="56"/>
      <c r="EWO575" s="57"/>
      <c r="EWQ575" s="59"/>
      <c r="EWR575" s="60"/>
      <c r="EWS575" s="61"/>
      <c r="EWT575" s="104"/>
      <c r="EWU575" s="27"/>
      <c r="EWV575" s="26"/>
      <c r="EWW575" s="28"/>
      <c r="EWX575" s="230"/>
      <c r="EWY575" s="245"/>
      <c r="EWZ575" s="230"/>
      <c r="EXA575" s="92"/>
      <c r="EXB575" s="312"/>
      <c r="EXC575" s="112"/>
      <c r="EXD575" s="313"/>
      <c r="EXE575" s="113"/>
      <c r="EXF575" s="113"/>
      <c r="EXG575" s="97"/>
      <c r="EXH575" s="98"/>
      <c r="EXI575" s="97"/>
      <c r="EXJ575" s="99"/>
      <c r="EXK575" s="100"/>
      <c r="EXL575" s="42"/>
      <c r="EXM575" s="43"/>
      <c r="EXN575" s="44"/>
      <c r="EXO575" s="45"/>
      <c r="EXP575" s="46"/>
      <c r="EXQ575" s="311"/>
      <c r="EXR575" s="160"/>
      <c r="EXS575" s="48"/>
      <c r="EXT575" s="48"/>
      <c r="EXU575" s="101"/>
      <c r="EXV575" s="91"/>
      <c r="EXW575" s="91"/>
      <c r="EXX575" s="103"/>
      <c r="EXZ575" s="55"/>
      <c r="EYA575" s="55"/>
      <c r="EYB575" s="56"/>
      <c r="EYC575" s="57"/>
      <c r="EYE575" s="59"/>
      <c r="EYF575" s="60"/>
      <c r="EYG575" s="61"/>
      <c r="EYH575" s="104"/>
      <c r="EYI575" s="27"/>
      <c r="EYJ575" s="26"/>
      <c r="EYK575" s="28"/>
      <c r="EYL575" s="230"/>
      <c r="EYM575" s="245"/>
      <c r="EYN575" s="230"/>
      <c r="EYO575" s="92"/>
      <c r="EYP575" s="312"/>
      <c r="EYQ575" s="112"/>
      <c r="EYR575" s="313"/>
      <c r="EYS575" s="113"/>
      <c r="EYT575" s="113"/>
      <c r="EYU575" s="97"/>
      <c r="EYV575" s="98"/>
      <c r="EYW575" s="97"/>
      <c r="EYX575" s="99"/>
      <c r="EYY575" s="100"/>
      <c r="EYZ575" s="42"/>
      <c r="EZA575" s="43"/>
      <c r="EZB575" s="44"/>
      <c r="EZC575" s="45"/>
      <c r="EZD575" s="46"/>
      <c r="EZE575" s="311"/>
      <c r="EZF575" s="160"/>
      <c r="EZG575" s="48"/>
      <c r="EZH575" s="48"/>
      <c r="EZI575" s="101"/>
      <c r="EZJ575" s="91"/>
      <c r="EZK575" s="91"/>
      <c r="EZL575" s="103"/>
      <c r="EZN575" s="55"/>
      <c r="EZO575" s="55"/>
      <c r="EZP575" s="56"/>
      <c r="EZQ575" s="57"/>
      <c r="EZS575" s="59"/>
      <c r="EZT575" s="60"/>
      <c r="EZU575" s="61"/>
      <c r="EZV575" s="104"/>
      <c r="EZW575" s="27"/>
      <c r="EZX575" s="26"/>
      <c r="EZY575" s="28"/>
      <c r="EZZ575" s="230"/>
      <c r="FAA575" s="245"/>
      <c r="FAB575" s="230"/>
      <c r="FAC575" s="92"/>
      <c r="FAD575" s="312"/>
      <c r="FAE575" s="112"/>
      <c r="FAF575" s="313"/>
      <c r="FAG575" s="113"/>
      <c r="FAH575" s="113"/>
      <c r="FAI575" s="97"/>
      <c r="FAJ575" s="98"/>
      <c r="FAK575" s="97"/>
      <c r="FAL575" s="99"/>
      <c r="FAM575" s="100"/>
      <c r="FAN575" s="42"/>
      <c r="FAO575" s="43"/>
      <c r="FAP575" s="44"/>
      <c r="FAQ575" s="45"/>
      <c r="FAR575" s="46"/>
      <c r="FAS575" s="311"/>
      <c r="FAT575" s="160"/>
      <c r="FAU575" s="48"/>
      <c r="FAV575" s="48"/>
      <c r="FAW575" s="101"/>
      <c r="FAX575" s="91"/>
      <c r="FAY575" s="91"/>
      <c r="FAZ575" s="103"/>
      <c r="FBB575" s="55"/>
      <c r="FBC575" s="55"/>
      <c r="FBD575" s="56"/>
      <c r="FBE575" s="57"/>
      <c r="FBG575" s="59"/>
      <c r="FBH575" s="60"/>
      <c r="FBI575" s="61"/>
      <c r="FBJ575" s="104"/>
      <c r="FBK575" s="27"/>
      <c r="FBL575" s="26"/>
      <c r="FBM575" s="28"/>
      <c r="FBN575" s="230"/>
      <c r="FBO575" s="245"/>
      <c r="FBP575" s="230"/>
      <c r="FBQ575" s="92"/>
      <c r="FBR575" s="312"/>
      <c r="FBS575" s="112"/>
      <c r="FBT575" s="313"/>
      <c r="FBU575" s="113"/>
      <c r="FBV575" s="113"/>
      <c r="FBW575" s="97"/>
      <c r="FBX575" s="98"/>
      <c r="FBY575" s="97"/>
      <c r="FBZ575" s="99"/>
      <c r="FCA575" s="100"/>
      <c r="FCB575" s="42"/>
      <c r="FCC575" s="43"/>
      <c r="FCD575" s="44"/>
      <c r="FCE575" s="45"/>
      <c r="FCF575" s="46"/>
      <c r="FCG575" s="311"/>
      <c r="FCH575" s="160"/>
      <c r="FCI575" s="48"/>
      <c r="FCJ575" s="48"/>
      <c r="FCK575" s="101"/>
      <c r="FCL575" s="91"/>
      <c r="FCM575" s="91"/>
      <c r="FCN575" s="103"/>
      <c r="FCP575" s="55"/>
      <c r="FCQ575" s="55"/>
      <c r="FCR575" s="56"/>
      <c r="FCS575" s="57"/>
      <c r="FCU575" s="59"/>
      <c r="FCV575" s="60"/>
      <c r="FCW575" s="61"/>
      <c r="FCX575" s="104"/>
      <c r="FCY575" s="27"/>
      <c r="FCZ575" s="26"/>
      <c r="FDA575" s="28"/>
      <c r="FDB575" s="230"/>
      <c r="FDC575" s="245"/>
      <c r="FDD575" s="230"/>
      <c r="FDE575" s="92"/>
      <c r="FDF575" s="312"/>
      <c r="FDG575" s="112"/>
      <c r="FDH575" s="313"/>
      <c r="FDI575" s="113"/>
      <c r="FDJ575" s="113"/>
      <c r="FDK575" s="97"/>
      <c r="FDL575" s="98"/>
      <c r="FDM575" s="97"/>
      <c r="FDN575" s="99"/>
      <c r="FDO575" s="100"/>
      <c r="FDP575" s="42"/>
      <c r="FDQ575" s="43"/>
      <c r="FDR575" s="44"/>
      <c r="FDS575" s="45"/>
      <c r="FDT575" s="46"/>
      <c r="FDU575" s="311"/>
      <c r="FDV575" s="160"/>
      <c r="FDW575" s="48"/>
      <c r="FDX575" s="48"/>
      <c r="FDY575" s="101"/>
      <c r="FDZ575" s="91"/>
      <c r="FEA575" s="91"/>
      <c r="FEB575" s="103"/>
      <c r="FED575" s="55"/>
      <c r="FEE575" s="55"/>
      <c r="FEF575" s="56"/>
      <c r="FEG575" s="57"/>
      <c r="FEI575" s="59"/>
      <c r="FEJ575" s="60"/>
      <c r="FEK575" s="61"/>
      <c r="FEL575" s="104"/>
      <c r="FEM575" s="27"/>
      <c r="FEN575" s="26"/>
      <c r="FEO575" s="28"/>
      <c r="FEP575" s="230"/>
      <c r="FEQ575" s="245"/>
      <c r="FER575" s="230"/>
      <c r="FES575" s="92"/>
      <c r="FET575" s="312"/>
      <c r="FEU575" s="112"/>
      <c r="FEV575" s="313"/>
      <c r="FEW575" s="113"/>
      <c r="FEX575" s="113"/>
      <c r="FEY575" s="97"/>
      <c r="FEZ575" s="98"/>
      <c r="FFA575" s="97"/>
      <c r="FFB575" s="99"/>
      <c r="FFC575" s="100"/>
      <c r="FFD575" s="42"/>
      <c r="FFE575" s="43"/>
      <c r="FFF575" s="44"/>
      <c r="FFG575" s="45"/>
      <c r="FFH575" s="46"/>
      <c r="FFI575" s="311"/>
      <c r="FFJ575" s="160"/>
      <c r="FFK575" s="48"/>
      <c r="FFL575" s="48"/>
      <c r="FFM575" s="101"/>
      <c r="FFN575" s="91"/>
      <c r="FFO575" s="91"/>
      <c r="FFP575" s="103"/>
      <c r="FFR575" s="55"/>
      <c r="FFS575" s="55"/>
      <c r="FFT575" s="56"/>
      <c r="FFU575" s="57"/>
      <c r="FFW575" s="59"/>
      <c r="FFX575" s="60"/>
      <c r="FFY575" s="61"/>
      <c r="FFZ575" s="104"/>
      <c r="FGA575" s="27"/>
      <c r="FGB575" s="26"/>
      <c r="FGC575" s="28"/>
      <c r="FGD575" s="230"/>
      <c r="FGE575" s="245"/>
      <c r="FGF575" s="230"/>
      <c r="FGG575" s="92"/>
      <c r="FGH575" s="312"/>
      <c r="FGI575" s="112"/>
      <c r="FGJ575" s="313"/>
      <c r="FGK575" s="113"/>
      <c r="FGL575" s="113"/>
      <c r="FGM575" s="97"/>
      <c r="FGN575" s="98"/>
      <c r="FGO575" s="97"/>
      <c r="FGP575" s="99"/>
      <c r="FGQ575" s="100"/>
      <c r="FGR575" s="42"/>
      <c r="FGS575" s="43"/>
      <c r="FGT575" s="44"/>
      <c r="FGU575" s="45"/>
      <c r="FGV575" s="46"/>
      <c r="FGW575" s="311"/>
      <c r="FGX575" s="160"/>
      <c r="FGY575" s="48"/>
      <c r="FGZ575" s="48"/>
      <c r="FHA575" s="101"/>
      <c r="FHB575" s="91"/>
      <c r="FHC575" s="91"/>
      <c r="FHD575" s="103"/>
      <c r="FHF575" s="55"/>
      <c r="FHG575" s="55"/>
      <c r="FHH575" s="56"/>
      <c r="FHI575" s="57"/>
      <c r="FHK575" s="59"/>
      <c r="FHL575" s="60"/>
      <c r="FHM575" s="61"/>
      <c r="FHN575" s="104"/>
      <c r="FHO575" s="27"/>
      <c r="FHP575" s="26"/>
      <c r="FHQ575" s="28"/>
      <c r="FHR575" s="230"/>
      <c r="FHS575" s="245"/>
      <c r="FHT575" s="230"/>
      <c r="FHU575" s="92"/>
      <c r="FHV575" s="312"/>
      <c r="FHW575" s="112"/>
      <c r="FHX575" s="313"/>
      <c r="FHY575" s="113"/>
      <c r="FHZ575" s="113"/>
      <c r="FIA575" s="97"/>
      <c r="FIB575" s="98"/>
      <c r="FIC575" s="97"/>
      <c r="FID575" s="99"/>
      <c r="FIE575" s="100"/>
      <c r="FIF575" s="42"/>
      <c r="FIG575" s="43"/>
      <c r="FIH575" s="44"/>
      <c r="FII575" s="45"/>
      <c r="FIJ575" s="46"/>
      <c r="FIK575" s="311"/>
      <c r="FIL575" s="160"/>
      <c r="FIM575" s="48"/>
      <c r="FIN575" s="48"/>
      <c r="FIO575" s="101"/>
      <c r="FIP575" s="91"/>
      <c r="FIQ575" s="91"/>
      <c r="FIR575" s="103"/>
      <c r="FIT575" s="55"/>
      <c r="FIU575" s="55"/>
      <c r="FIV575" s="56"/>
      <c r="FIW575" s="57"/>
      <c r="FIY575" s="59"/>
      <c r="FIZ575" s="60"/>
      <c r="FJA575" s="61"/>
      <c r="FJB575" s="104"/>
      <c r="FJC575" s="27"/>
      <c r="FJD575" s="26"/>
      <c r="FJE575" s="28"/>
      <c r="FJF575" s="230"/>
      <c r="FJG575" s="245"/>
      <c r="FJH575" s="230"/>
      <c r="FJI575" s="92"/>
      <c r="FJJ575" s="312"/>
      <c r="FJK575" s="112"/>
      <c r="FJL575" s="313"/>
      <c r="FJM575" s="113"/>
      <c r="FJN575" s="113"/>
      <c r="FJO575" s="97"/>
      <c r="FJP575" s="98"/>
      <c r="FJQ575" s="97"/>
      <c r="FJR575" s="99"/>
      <c r="FJS575" s="100"/>
      <c r="FJT575" s="42"/>
      <c r="FJU575" s="43"/>
      <c r="FJV575" s="44"/>
      <c r="FJW575" s="45"/>
      <c r="FJX575" s="46"/>
      <c r="FJY575" s="311"/>
      <c r="FJZ575" s="160"/>
      <c r="FKA575" s="48"/>
      <c r="FKB575" s="48"/>
      <c r="FKC575" s="101"/>
      <c r="FKD575" s="91"/>
      <c r="FKE575" s="91"/>
      <c r="FKF575" s="103"/>
      <c r="FKH575" s="55"/>
      <c r="FKI575" s="55"/>
      <c r="FKJ575" s="56"/>
      <c r="FKK575" s="57"/>
      <c r="FKM575" s="59"/>
      <c r="FKN575" s="60"/>
      <c r="FKO575" s="61"/>
      <c r="FKP575" s="104"/>
      <c r="FKQ575" s="27"/>
      <c r="FKR575" s="26"/>
      <c r="FKS575" s="28"/>
      <c r="FKT575" s="230"/>
      <c r="FKU575" s="245"/>
      <c r="FKV575" s="230"/>
      <c r="FKW575" s="92"/>
      <c r="FKX575" s="312"/>
      <c r="FKY575" s="112"/>
      <c r="FKZ575" s="313"/>
      <c r="FLA575" s="113"/>
      <c r="FLB575" s="113"/>
      <c r="FLC575" s="97"/>
      <c r="FLD575" s="98"/>
      <c r="FLE575" s="97"/>
      <c r="FLF575" s="99"/>
      <c r="FLG575" s="100"/>
      <c r="FLH575" s="42"/>
      <c r="FLI575" s="43"/>
      <c r="FLJ575" s="44"/>
      <c r="FLK575" s="45"/>
      <c r="FLL575" s="46"/>
      <c r="FLM575" s="311"/>
      <c r="FLN575" s="160"/>
      <c r="FLO575" s="48"/>
      <c r="FLP575" s="48"/>
      <c r="FLQ575" s="101"/>
      <c r="FLR575" s="91"/>
      <c r="FLS575" s="91"/>
      <c r="FLT575" s="103"/>
      <c r="FLV575" s="55"/>
      <c r="FLW575" s="55"/>
      <c r="FLX575" s="56"/>
      <c r="FLY575" s="57"/>
      <c r="FMA575" s="59"/>
      <c r="FMB575" s="60"/>
      <c r="FMC575" s="61"/>
      <c r="FMD575" s="104"/>
      <c r="FME575" s="27"/>
      <c r="FMF575" s="26"/>
      <c r="FMG575" s="28"/>
      <c r="FMH575" s="230"/>
      <c r="FMI575" s="245"/>
      <c r="FMJ575" s="230"/>
      <c r="FMK575" s="92"/>
      <c r="FML575" s="312"/>
      <c r="FMM575" s="112"/>
      <c r="FMN575" s="313"/>
      <c r="FMO575" s="113"/>
      <c r="FMP575" s="113"/>
      <c r="FMQ575" s="97"/>
      <c r="FMR575" s="98"/>
      <c r="FMS575" s="97"/>
      <c r="FMT575" s="99"/>
      <c r="FMU575" s="100"/>
      <c r="FMV575" s="42"/>
      <c r="FMW575" s="43"/>
      <c r="FMX575" s="44"/>
      <c r="FMY575" s="45"/>
      <c r="FMZ575" s="46"/>
      <c r="FNA575" s="311"/>
      <c r="FNB575" s="160"/>
      <c r="FNC575" s="48"/>
      <c r="FND575" s="48"/>
      <c r="FNE575" s="101"/>
      <c r="FNF575" s="91"/>
      <c r="FNG575" s="91"/>
      <c r="FNH575" s="103"/>
      <c r="FNJ575" s="55"/>
      <c r="FNK575" s="55"/>
      <c r="FNL575" s="56"/>
      <c r="FNM575" s="57"/>
      <c r="FNO575" s="59"/>
      <c r="FNP575" s="60"/>
      <c r="FNQ575" s="61"/>
      <c r="FNR575" s="104"/>
      <c r="FNS575" s="27"/>
      <c r="FNT575" s="26"/>
      <c r="FNU575" s="28"/>
      <c r="FNV575" s="230"/>
      <c r="FNW575" s="245"/>
      <c r="FNX575" s="230"/>
      <c r="FNY575" s="92"/>
      <c r="FNZ575" s="312"/>
      <c r="FOA575" s="112"/>
      <c r="FOB575" s="313"/>
      <c r="FOC575" s="113"/>
      <c r="FOD575" s="113"/>
      <c r="FOE575" s="97"/>
      <c r="FOF575" s="98"/>
      <c r="FOG575" s="97"/>
      <c r="FOH575" s="99"/>
      <c r="FOI575" s="100"/>
      <c r="FOJ575" s="42"/>
      <c r="FOK575" s="43"/>
      <c r="FOL575" s="44"/>
      <c r="FOM575" s="45"/>
      <c r="FON575" s="46"/>
      <c r="FOO575" s="311"/>
      <c r="FOP575" s="160"/>
      <c r="FOQ575" s="48"/>
      <c r="FOR575" s="48"/>
      <c r="FOS575" s="101"/>
      <c r="FOT575" s="91"/>
      <c r="FOU575" s="91"/>
      <c r="FOV575" s="103"/>
      <c r="FOX575" s="55"/>
      <c r="FOY575" s="55"/>
      <c r="FOZ575" s="56"/>
      <c r="FPA575" s="57"/>
      <c r="FPC575" s="59"/>
      <c r="FPD575" s="60"/>
      <c r="FPE575" s="61"/>
      <c r="FPF575" s="104"/>
      <c r="FPG575" s="27"/>
      <c r="FPH575" s="26"/>
      <c r="FPI575" s="28"/>
      <c r="FPJ575" s="230"/>
      <c r="FPK575" s="245"/>
      <c r="FPL575" s="230"/>
      <c r="FPM575" s="92"/>
      <c r="FPN575" s="312"/>
      <c r="FPO575" s="112"/>
      <c r="FPP575" s="313"/>
      <c r="FPQ575" s="113"/>
      <c r="FPR575" s="113"/>
      <c r="FPS575" s="97"/>
      <c r="FPT575" s="98"/>
      <c r="FPU575" s="97"/>
      <c r="FPV575" s="99"/>
      <c r="FPW575" s="100"/>
      <c r="FPX575" s="42"/>
      <c r="FPY575" s="43"/>
      <c r="FPZ575" s="44"/>
      <c r="FQA575" s="45"/>
      <c r="FQB575" s="46"/>
      <c r="FQC575" s="311"/>
      <c r="FQD575" s="160"/>
      <c r="FQE575" s="48"/>
      <c r="FQF575" s="48"/>
      <c r="FQG575" s="101"/>
      <c r="FQH575" s="91"/>
      <c r="FQI575" s="91"/>
      <c r="FQJ575" s="103"/>
      <c r="FQL575" s="55"/>
      <c r="FQM575" s="55"/>
      <c r="FQN575" s="56"/>
      <c r="FQO575" s="57"/>
      <c r="FQQ575" s="59"/>
      <c r="FQR575" s="60"/>
      <c r="FQS575" s="61"/>
      <c r="FQT575" s="104"/>
      <c r="FQU575" s="27"/>
      <c r="FQV575" s="26"/>
      <c r="FQW575" s="28"/>
      <c r="FQX575" s="230"/>
      <c r="FQY575" s="245"/>
      <c r="FQZ575" s="230"/>
      <c r="FRA575" s="92"/>
      <c r="FRB575" s="312"/>
      <c r="FRC575" s="112"/>
      <c r="FRD575" s="313"/>
      <c r="FRE575" s="113"/>
      <c r="FRF575" s="113"/>
      <c r="FRG575" s="97"/>
      <c r="FRH575" s="98"/>
      <c r="FRI575" s="97"/>
      <c r="FRJ575" s="99"/>
      <c r="FRK575" s="100"/>
      <c r="FRL575" s="42"/>
      <c r="FRM575" s="43"/>
      <c r="FRN575" s="44"/>
      <c r="FRO575" s="45"/>
      <c r="FRP575" s="46"/>
      <c r="FRQ575" s="311"/>
      <c r="FRR575" s="160"/>
      <c r="FRS575" s="48"/>
      <c r="FRT575" s="48"/>
      <c r="FRU575" s="101"/>
      <c r="FRV575" s="91"/>
      <c r="FRW575" s="91"/>
      <c r="FRX575" s="103"/>
      <c r="FRZ575" s="55"/>
      <c r="FSA575" s="55"/>
      <c r="FSB575" s="56"/>
      <c r="FSC575" s="57"/>
      <c r="FSE575" s="59"/>
      <c r="FSF575" s="60"/>
      <c r="FSG575" s="61"/>
      <c r="FSH575" s="104"/>
      <c r="FSI575" s="27"/>
      <c r="FSJ575" s="26"/>
      <c r="FSK575" s="28"/>
      <c r="FSL575" s="230"/>
      <c r="FSM575" s="245"/>
      <c r="FSN575" s="230"/>
      <c r="FSO575" s="92"/>
      <c r="FSP575" s="312"/>
      <c r="FSQ575" s="112"/>
      <c r="FSR575" s="313"/>
      <c r="FSS575" s="113"/>
      <c r="FST575" s="113"/>
      <c r="FSU575" s="97"/>
      <c r="FSV575" s="98"/>
      <c r="FSW575" s="97"/>
      <c r="FSX575" s="99"/>
      <c r="FSY575" s="100"/>
      <c r="FSZ575" s="42"/>
      <c r="FTA575" s="43"/>
      <c r="FTB575" s="44"/>
      <c r="FTC575" s="45"/>
      <c r="FTD575" s="46"/>
      <c r="FTE575" s="311"/>
      <c r="FTF575" s="160"/>
      <c r="FTG575" s="48"/>
      <c r="FTH575" s="48"/>
      <c r="FTI575" s="101"/>
      <c r="FTJ575" s="91"/>
      <c r="FTK575" s="91"/>
      <c r="FTL575" s="103"/>
      <c r="FTN575" s="55"/>
      <c r="FTO575" s="55"/>
      <c r="FTP575" s="56"/>
      <c r="FTQ575" s="57"/>
      <c r="FTS575" s="59"/>
      <c r="FTT575" s="60"/>
      <c r="FTU575" s="61"/>
      <c r="FTV575" s="104"/>
      <c r="FTW575" s="27"/>
      <c r="FTX575" s="26"/>
      <c r="FTY575" s="28"/>
      <c r="FTZ575" s="230"/>
      <c r="FUA575" s="245"/>
      <c r="FUB575" s="230"/>
      <c r="FUC575" s="92"/>
      <c r="FUD575" s="312"/>
      <c r="FUE575" s="112"/>
      <c r="FUF575" s="313"/>
      <c r="FUG575" s="113"/>
      <c r="FUH575" s="113"/>
      <c r="FUI575" s="97"/>
      <c r="FUJ575" s="98"/>
      <c r="FUK575" s="97"/>
      <c r="FUL575" s="99"/>
      <c r="FUM575" s="100"/>
      <c r="FUN575" s="42"/>
      <c r="FUO575" s="43"/>
      <c r="FUP575" s="44"/>
      <c r="FUQ575" s="45"/>
      <c r="FUR575" s="46"/>
      <c r="FUS575" s="311"/>
      <c r="FUT575" s="160"/>
      <c r="FUU575" s="48"/>
      <c r="FUV575" s="48"/>
      <c r="FUW575" s="101"/>
      <c r="FUX575" s="91"/>
      <c r="FUY575" s="91"/>
      <c r="FUZ575" s="103"/>
      <c r="FVB575" s="55"/>
      <c r="FVC575" s="55"/>
      <c r="FVD575" s="56"/>
      <c r="FVE575" s="57"/>
      <c r="FVG575" s="59"/>
      <c r="FVH575" s="60"/>
      <c r="FVI575" s="61"/>
      <c r="FVJ575" s="104"/>
      <c r="FVK575" s="27"/>
      <c r="FVL575" s="26"/>
      <c r="FVM575" s="28"/>
      <c r="FVN575" s="230"/>
      <c r="FVO575" s="245"/>
      <c r="FVP575" s="230"/>
      <c r="FVQ575" s="92"/>
      <c r="FVR575" s="312"/>
      <c r="FVS575" s="112"/>
      <c r="FVT575" s="313"/>
      <c r="FVU575" s="113"/>
      <c r="FVV575" s="113"/>
      <c r="FVW575" s="97"/>
      <c r="FVX575" s="98"/>
      <c r="FVY575" s="97"/>
      <c r="FVZ575" s="99"/>
      <c r="FWA575" s="100"/>
      <c r="FWB575" s="42"/>
      <c r="FWC575" s="43"/>
      <c r="FWD575" s="44"/>
      <c r="FWE575" s="45"/>
      <c r="FWF575" s="46"/>
      <c r="FWG575" s="311"/>
      <c r="FWH575" s="160"/>
      <c r="FWI575" s="48"/>
      <c r="FWJ575" s="48"/>
      <c r="FWK575" s="101"/>
      <c r="FWL575" s="91"/>
      <c r="FWM575" s="91"/>
      <c r="FWN575" s="103"/>
      <c r="FWP575" s="55"/>
      <c r="FWQ575" s="55"/>
      <c r="FWR575" s="56"/>
      <c r="FWS575" s="57"/>
      <c r="FWU575" s="59"/>
      <c r="FWV575" s="60"/>
      <c r="FWW575" s="61"/>
      <c r="FWX575" s="104"/>
      <c r="FWY575" s="27"/>
      <c r="FWZ575" s="26"/>
      <c r="FXA575" s="28"/>
      <c r="FXB575" s="230"/>
      <c r="FXC575" s="245"/>
      <c r="FXD575" s="230"/>
      <c r="FXE575" s="92"/>
      <c r="FXF575" s="312"/>
      <c r="FXG575" s="112"/>
      <c r="FXH575" s="313"/>
      <c r="FXI575" s="113"/>
      <c r="FXJ575" s="113"/>
      <c r="FXK575" s="97"/>
      <c r="FXL575" s="98"/>
      <c r="FXM575" s="97"/>
      <c r="FXN575" s="99"/>
      <c r="FXO575" s="100"/>
      <c r="FXP575" s="42"/>
      <c r="FXQ575" s="43"/>
      <c r="FXR575" s="44"/>
      <c r="FXS575" s="45"/>
      <c r="FXT575" s="46"/>
      <c r="FXU575" s="311"/>
      <c r="FXV575" s="160"/>
      <c r="FXW575" s="48"/>
      <c r="FXX575" s="48"/>
      <c r="FXY575" s="101"/>
      <c r="FXZ575" s="91"/>
      <c r="FYA575" s="91"/>
      <c r="FYB575" s="103"/>
      <c r="FYD575" s="55"/>
      <c r="FYE575" s="55"/>
      <c r="FYF575" s="56"/>
      <c r="FYG575" s="57"/>
      <c r="FYI575" s="59"/>
      <c r="FYJ575" s="60"/>
      <c r="FYK575" s="61"/>
      <c r="FYL575" s="104"/>
      <c r="FYM575" s="27"/>
      <c r="FYN575" s="26"/>
      <c r="FYO575" s="28"/>
      <c r="FYP575" s="230"/>
      <c r="FYQ575" s="245"/>
      <c r="FYR575" s="230"/>
      <c r="FYS575" s="92"/>
      <c r="FYT575" s="312"/>
      <c r="FYU575" s="112"/>
      <c r="FYV575" s="313"/>
      <c r="FYW575" s="113"/>
      <c r="FYX575" s="113"/>
      <c r="FYY575" s="97"/>
      <c r="FYZ575" s="98"/>
      <c r="FZA575" s="97"/>
      <c r="FZB575" s="99"/>
      <c r="FZC575" s="100"/>
      <c r="FZD575" s="42"/>
      <c r="FZE575" s="43"/>
      <c r="FZF575" s="44"/>
      <c r="FZG575" s="45"/>
      <c r="FZH575" s="46"/>
      <c r="FZI575" s="311"/>
      <c r="FZJ575" s="160"/>
      <c r="FZK575" s="48"/>
      <c r="FZL575" s="48"/>
      <c r="FZM575" s="101"/>
      <c r="FZN575" s="91"/>
      <c r="FZO575" s="91"/>
      <c r="FZP575" s="103"/>
      <c r="FZR575" s="55"/>
      <c r="FZS575" s="55"/>
      <c r="FZT575" s="56"/>
      <c r="FZU575" s="57"/>
      <c r="FZW575" s="59"/>
      <c r="FZX575" s="60"/>
      <c r="FZY575" s="61"/>
      <c r="FZZ575" s="104"/>
      <c r="GAA575" s="27"/>
      <c r="GAB575" s="26"/>
      <c r="GAC575" s="28"/>
      <c r="GAD575" s="230"/>
      <c r="GAE575" s="245"/>
      <c r="GAF575" s="230"/>
      <c r="GAG575" s="92"/>
      <c r="GAH575" s="312"/>
      <c r="GAI575" s="112"/>
      <c r="GAJ575" s="313"/>
      <c r="GAK575" s="113"/>
      <c r="GAL575" s="113"/>
      <c r="GAM575" s="97"/>
      <c r="GAN575" s="98"/>
      <c r="GAO575" s="97"/>
      <c r="GAP575" s="99"/>
      <c r="GAQ575" s="100"/>
      <c r="GAR575" s="42"/>
      <c r="GAS575" s="43"/>
      <c r="GAT575" s="44"/>
      <c r="GAU575" s="45"/>
      <c r="GAV575" s="46"/>
      <c r="GAW575" s="311"/>
      <c r="GAX575" s="160"/>
      <c r="GAY575" s="48"/>
      <c r="GAZ575" s="48"/>
      <c r="GBA575" s="101"/>
      <c r="GBB575" s="91"/>
      <c r="GBC575" s="91"/>
      <c r="GBD575" s="103"/>
      <c r="GBF575" s="55"/>
      <c r="GBG575" s="55"/>
      <c r="GBH575" s="56"/>
      <c r="GBI575" s="57"/>
      <c r="GBK575" s="59"/>
      <c r="GBL575" s="60"/>
      <c r="GBM575" s="61"/>
      <c r="GBN575" s="104"/>
      <c r="GBO575" s="27"/>
      <c r="GBP575" s="26"/>
      <c r="GBQ575" s="28"/>
      <c r="GBR575" s="230"/>
      <c r="GBS575" s="245"/>
      <c r="GBT575" s="230"/>
      <c r="GBU575" s="92"/>
      <c r="GBV575" s="312"/>
      <c r="GBW575" s="112"/>
      <c r="GBX575" s="313"/>
      <c r="GBY575" s="113"/>
      <c r="GBZ575" s="113"/>
      <c r="GCA575" s="97"/>
      <c r="GCB575" s="98"/>
      <c r="GCC575" s="97"/>
      <c r="GCD575" s="99"/>
      <c r="GCE575" s="100"/>
      <c r="GCF575" s="42"/>
      <c r="GCG575" s="43"/>
      <c r="GCH575" s="44"/>
      <c r="GCI575" s="45"/>
      <c r="GCJ575" s="46"/>
      <c r="GCK575" s="311"/>
      <c r="GCL575" s="160"/>
      <c r="GCM575" s="48"/>
      <c r="GCN575" s="48"/>
      <c r="GCO575" s="101"/>
      <c r="GCP575" s="91"/>
      <c r="GCQ575" s="91"/>
      <c r="GCR575" s="103"/>
      <c r="GCT575" s="55"/>
      <c r="GCU575" s="55"/>
      <c r="GCV575" s="56"/>
      <c r="GCW575" s="57"/>
      <c r="GCY575" s="59"/>
      <c r="GCZ575" s="60"/>
      <c r="GDA575" s="61"/>
      <c r="GDB575" s="104"/>
      <c r="GDC575" s="27"/>
      <c r="GDD575" s="26"/>
      <c r="GDE575" s="28"/>
      <c r="GDF575" s="230"/>
      <c r="GDG575" s="245"/>
      <c r="GDH575" s="230"/>
      <c r="GDI575" s="92"/>
      <c r="GDJ575" s="312"/>
      <c r="GDK575" s="112"/>
      <c r="GDL575" s="313"/>
      <c r="GDM575" s="113"/>
      <c r="GDN575" s="113"/>
      <c r="GDO575" s="97"/>
      <c r="GDP575" s="98"/>
      <c r="GDQ575" s="97"/>
      <c r="GDR575" s="99"/>
      <c r="GDS575" s="100"/>
      <c r="GDT575" s="42"/>
      <c r="GDU575" s="43"/>
      <c r="GDV575" s="44"/>
      <c r="GDW575" s="45"/>
      <c r="GDX575" s="46"/>
      <c r="GDY575" s="311"/>
      <c r="GDZ575" s="160"/>
      <c r="GEA575" s="48"/>
      <c r="GEB575" s="48"/>
      <c r="GEC575" s="101"/>
      <c r="GED575" s="91"/>
      <c r="GEE575" s="91"/>
      <c r="GEF575" s="103"/>
      <c r="GEH575" s="55"/>
      <c r="GEI575" s="55"/>
      <c r="GEJ575" s="56"/>
      <c r="GEK575" s="57"/>
      <c r="GEM575" s="59"/>
      <c r="GEN575" s="60"/>
      <c r="GEO575" s="61"/>
      <c r="GEP575" s="104"/>
      <c r="GEQ575" s="27"/>
      <c r="GER575" s="26"/>
      <c r="GES575" s="28"/>
      <c r="GET575" s="230"/>
      <c r="GEU575" s="245"/>
      <c r="GEV575" s="230"/>
      <c r="GEW575" s="92"/>
      <c r="GEX575" s="312"/>
      <c r="GEY575" s="112"/>
      <c r="GEZ575" s="313"/>
      <c r="GFA575" s="113"/>
      <c r="GFB575" s="113"/>
      <c r="GFC575" s="97"/>
      <c r="GFD575" s="98"/>
      <c r="GFE575" s="97"/>
      <c r="GFF575" s="99"/>
      <c r="GFG575" s="100"/>
      <c r="GFH575" s="42"/>
      <c r="GFI575" s="43"/>
      <c r="GFJ575" s="44"/>
      <c r="GFK575" s="45"/>
      <c r="GFL575" s="46"/>
      <c r="GFM575" s="311"/>
      <c r="GFN575" s="160"/>
      <c r="GFO575" s="48"/>
      <c r="GFP575" s="48"/>
      <c r="GFQ575" s="101"/>
      <c r="GFR575" s="91"/>
      <c r="GFS575" s="91"/>
      <c r="GFT575" s="103"/>
      <c r="GFV575" s="55"/>
      <c r="GFW575" s="55"/>
      <c r="GFX575" s="56"/>
      <c r="GFY575" s="57"/>
      <c r="GGA575" s="59"/>
      <c r="GGB575" s="60"/>
      <c r="GGC575" s="61"/>
      <c r="GGD575" s="104"/>
      <c r="GGE575" s="27"/>
      <c r="GGF575" s="26"/>
      <c r="GGG575" s="28"/>
      <c r="GGH575" s="230"/>
      <c r="GGI575" s="245"/>
      <c r="GGJ575" s="230"/>
      <c r="GGK575" s="92"/>
      <c r="GGL575" s="312"/>
      <c r="GGM575" s="112"/>
      <c r="GGN575" s="313"/>
      <c r="GGO575" s="113"/>
      <c r="GGP575" s="113"/>
      <c r="GGQ575" s="97"/>
      <c r="GGR575" s="98"/>
      <c r="GGS575" s="97"/>
      <c r="GGT575" s="99"/>
      <c r="GGU575" s="100"/>
      <c r="GGV575" s="42"/>
      <c r="GGW575" s="43"/>
      <c r="GGX575" s="44"/>
      <c r="GGY575" s="45"/>
      <c r="GGZ575" s="46"/>
      <c r="GHA575" s="311"/>
      <c r="GHB575" s="160"/>
      <c r="GHC575" s="48"/>
      <c r="GHD575" s="48"/>
      <c r="GHE575" s="101"/>
      <c r="GHF575" s="91"/>
      <c r="GHG575" s="91"/>
      <c r="GHH575" s="103"/>
      <c r="GHJ575" s="55"/>
      <c r="GHK575" s="55"/>
      <c r="GHL575" s="56"/>
      <c r="GHM575" s="57"/>
      <c r="GHO575" s="59"/>
      <c r="GHP575" s="60"/>
      <c r="GHQ575" s="61"/>
      <c r="GHR575" s="104"/>
      <c r="GHS575" s="27"/>
      <c r="GHT575" s="26"/>
      <c r="GHU575" s="28"/>
      <c r="GHV575" s="230"/>
      <c r="GHW575" s="245"/>
      <c r="GHX575" s="230"/>
      <c r="GHY575" s="92"/>
      <c r="GHZ575" s="312"/>
      <c r="GIA575" s="112"/>
      <c r="GIB575" s="313"/>
      <c r="GIC575" s="113"/>
      <c r="GID575" s="113"/>
      <c r="GIE575" s="97"/>
      <c r="GIF575" s="98"/>
      <c r="GIG575" s="97"/>
      <c r="GIH575" s="99"/>
      <c r="GII575" s="100"/>
      <c r="GIJ575" s="42"/>
      <c r="GIK575" s="43"/>
      <c r="GIL575" s="44"/>
      <c r="GIM575" s="45"/>
      <c r="GIN575" s="46"/>
      <c r="GIO575" s="311"/>
      <c r="GIP575" s="160"/>
      <c r="GIQ575" s="48"/>
      <c r="GIR575" s="48"/>
      <c r="GIS575" s="101"/>
      <c r="GIT575" s="91"/>
      <c r="GIU575" s="91"/>
      <c r="GIV575" s="103"/>
      <c r="GIX575" s="55"/>
      <c r="GIY575" s="55"/>
      <c r="GIZ575" s="56"/>
      <c r="GJA575" s="57"/>
      <c r="GJC575" s="59"/>
      <c r="GJD575" s="60"/>
      <c r="GJE575" s="61"/>
      <c r="GJF575" s="104"/>
      <c r="GJG575" s="27"/>
      <c r="GJH575" s="26"/>
      <c r="GJI575" s="28"/>
      <c r="GJJ575" s="230"/>
      <c r="GJK575" s="245"/>
      <c r="GJL575" s="230"/>
      <c r="GJM575" s="92"/>
      <c r="GJN575" s="312"/>
      <c r="GJO575" s="112"/>
      <c r="GJP575" s="313"/>
      <c r="GJQ575" s="113"/>
      <c r="GJR575" s="113"/>
      <c r="GJS575" s="97"/>
      <c r="GJT575" s="98"/>
      <c r="GJU575" s="97"/>
      <c r="GJV575" s="99"/>
      <c r="GJW575" s="100"/>
      <c r="GJX575" s="42"/>
      <c r="GJY575" s="43"/>
      <c r="GJZ575" s="44"/>
      <c r="GKA575" s="45"/>
      <c r="GKB575" s="46"/>
      <c r="GKC575" s="311"/>
      <c r="GKD575" s="160"/>
      <c r="GKE575" s="48"/>
      <c r="GKF575" s="48"/>
      <c r="GKG575" s="101"/>
      <c r="GKH575" s="91"/>
      <c r="GKI575" s="91"/>
      <c r="GKJ575" s="103"/>
      <c r="GKL575" s="55"/>
      <c r="GKM575" s="55"/>
      <c r="GKN575" s="56"/>
      <c r="GKO575" s="57"/>
      <c r="GKQ575" s="59"/>
      <c r="GKR575" s="60"/>
      <c r="GKS575" s="61"/>
      <c r="GKT575" s="104"/>
      <c r="GKU575" s="27"/>
      <c r="GKV575" s="26"/>
      <c r="GKW575" s="28"/>
      <c r="GKX575" s="230"/>
      <c r="GKY575" s="245"/>
      <c r="GKZ575" s="230"/>
      <c r="GLA575" s="92"/>
      <c r="GLB575" s="312"/>
      <c r="GLC575" s="112"/>
      <c r="GLD575" s="313"/>
      <c r="GLE575" s="113"/>
      <c r="GLF575" s="113"/>
      <c r="GLG575" s="97"/>
      <c r="GLH575" s="98"/>
      <c r="GLI575" s="97"/>
      <c r="GLJ575" s="99"/>
      <c r="GLK575" s="100"/>
      <c r="GLL575" s="42"/>
      <c r="GLM575" s="43"/>
      <c r="GLN575" s="44"/>
      <c r="GLO575" s="45"/>
      <c r="GLP575" s="46"/>
      <c r="GLQ575" s="311"/>
      <c r="GLR575" s="160"/>
      <c r="GLS575" s="48"/>
      <c r="GLT575" s="48"/>
      <c r="GLU575" s="101"/>
      <c r="GLV575" s="91"/>
      <c r="GLW575" s="91"/>
      <c r="GLX575" s="103"/>
      <c r="GLZ575" s="55"/>
      <c r="GMA575" s="55"/>
      <c r="GMB575" s="56"/>
      <c r="GMC575" s="57"/>
      <c r="GME575" s="59"/>
      <c r="GMF575" s="60"/>
      <c r="GMG575" s="61"/>
      <c r="GMH575" s="104"/>
      <c r="GMI575" s="27"/>
      <c r="GMJ575" s="26"/>
      <c r="GMK575" s="28"/>
      <c r="GML575" s="230"/>
      <c r="GMM575" s="245"/>
      <c r="GMN575" s="230"/>
      <c r="GMO575" s="92"/>
      <c r="GMP575" s="312"/>
      <c r="GMQ575" s="112"/>
      <c r="GMR575" s="313"/>
      <c r="GMS575" s="113"/>
      <c r="GMT575" s="113"/>
      <c r="GMU575" s="97"/>
      <c r="GMV575" s="98"/>
      <c r="GMW575" s="97"/>
      <c r="GMX575" s="99"/>
      <c r="GMY575" s="100"/>
      <c r="GMZ575" s="42"/>
      <c r="GNA575" s="43"/>
      <c r="GNB575" s="44"/>
      <c r="GNC575" s="45"/>
      <c r="GND575" s="46"/>
      <c r="GNE575" s="311"/>
      <c r="GNF575" s="160"/>
      <c r="GNG575" s="48"/>
      <c r="GNH575" s="48"/>
      <c r="GNI575" s="101"/>
      <c r="GNJ575" s="91"/>
      <c r="GNK575" s="91"/>
      <c r="GNL575" s="103"/>
      <c r="GNN575" s="55"/>
      <c r="GNO575" s="55"/>
      <c r="GNP575" s="56"/>
      <c r="GNQ575" s="57"/>
      <c r="GNS575" s="59"/>
      <c r="GNT575" s="60"/>
      <c r="GNU575" s="61"/>
      <c r="GNV575" s="104"/>
      <c r="GNW575" s="27"/>
      <c r="GNX575" s="26"/>
      <c r="GNY575" s="28"/>
      <c r="GNZ575" s="230"/>
      <c r="GOA575" s="245"/>
      <c r="GOB575" s="230"/>
      <c r="GOC575" s="92"/>
      <c r="GOD575" s="312"/>
      <c r="GOE575" s="112"/>
      <c r="GOF575" s="313"/>
      <c r="GOG575" s="113"/>
      <c r="GOH575" s="113"/>
      <c r="GOI575" s="97"/>
      <c r="GOJ575" s="98"/>
      <c r="GOK575" s="97"/>
      <c r="GOL575" s="99"/>
      <c r="GOM575" s="100"/>
      <c r="GON575" s="42"/>
      <c r="GOO575" s="43"/>
      <c r="GOP575" s="44"/>
      <c r="GOQ575" s="45"/>
      <c r="GOR575" s="46"/>
      <c r="GOS575" s="311"/>
      <c r="GOT575" s="160"/>
      <c r="GOU575" s="48"/>
      <c r="GOV575" s="48"/>
      <c r="GOW575" s="101"/>
      <c r="GOX575" s="91"/>
      <c r="GOY575" s="91"/>
      <c r="GOZ575" s="103"/>
      <c r="GPB575" s="55"/>
      <c r="GPC575" s="55"/>
      <c r="GPD575" s="56"/>
      <c r="GPE575" s="57"/>
      <c r="GPG575" s="59"/>
      <c r="GPH575" s="60"/>
      <c r="GPI575" s="61"/>
      <c r="GPJ575" s="104"/>
      <c r="GPK575" s="27"/>
      <c r="GPL575" s="26"/>
      <c r="GPM575" s="28"/>
      <c r="GPN575" s="230"/>
      <c r="GPO575" s="245"/>
      <c r="GPP575" s="230"/>
      <c r="GPQ575" s="92"/>
      <c r="GPR575" s="312"/>
      <c r="GPS575" s="112"/>
      <c r="GPT575" s="313"/>
      <c r="GPU575" s="113"/>
      <c r="GPV575" s="113"/>
      <c r="GPW575" s="97"/>
      <c r="GPX575" s="98"/>
      <c r="GPY575" s="97"/>
      <c r="GPZ575" s="99"/>
      <c r="GQA575" s="100"/>
      <c r="GQB575" s="42"/>
      <c r="GQC575" s="43"/>
      <c r="GQD575" s="44"/>
      <c r="GQE575" s="45"/>
      <c r="GQF575" s="46"/>
      <c r="GQG575" s="311"/>
      <c r="GQH575" s="160"/>
      <c r="GQI575" s="48"/>
      <c r="GQJ575" s="48"/>
      <c r="GQK575" s="101"/>
      <c r="GQL575" s="91"/>
      <c r="GQM575" s="91"/>
      <c r="GQN575" s="103"/>
      <c r="GQP575" s="55"/>
      <c r="GQQ575" s="55"/>
      <c r="GQR575" s="56"/>
      <c r="GQS575" s="57"/>
      <c r="GQU575" s="59"/>
      <c r="GQV575" s="60"/>
      <c r="GQW575" s="61"/>
      <c r="GQX575" s="104"/>
      <c r="GQY575" s="27"/>
      <c r="GQZ575" s="26"/>
      <c r="GRA575" s="28"/>
      <c r="GRB575" s="230"/>
      <c r="GRC575" s="245"/>
      <c r="GRD575" s="230"/>
      <c r="GRE575" s="92"/>
      <c r="GRF575" s="312"/>
      <c r="GRG575" s="112"/>
      <c r="GRH575" s="313"/>
      <c r="GRI575" s="113"/>
      <c r="GRJ575" s="113"/>
      <c r="GRK575" s="97"/>
      <c r="GRL575" s="98"/>
      <c r="GRM575" s="97"/>
      <c r="GRN575" s="99"/>
      <c r="GRO575" s="100"/>
      <c r="GRP575" s="42"/>
      <c r="GRQ575" s="43"/>
      <c r="GRR575" s="44"/>
      <c r="GRS575" s="45"/>
      <c r="GRT575" s="46"/>
      <c r="GRU575" s="311"/>
      <c r="GRV575" s="160"/>
      <c r="GRW575" s="48"/>
      <c r="GRX575" s="48"/>
      <c r="GRY575" s="101"/>
      <c r="GRZ575" s="91"/>
      <c r="GSA575" s="91"/>
      <c r="GSB575" s="103"/>
      <c r="GSD575" s="55"/>
      <c r="GSE575" s="55"/>
      <c r="GSF575" s="56"/>
      <c r="GSG575" s="57"/>
      <c r="GSI575" s="59"/>
      <c r="GSJ575" s="60"/>
      <c r="GSK575" s="61"/>
      <c r="GSL575" s="104"/>
      <c r="GSM575" s="27"/>
      <c r="GSN575" s="26"/>
      <c r="GSO575" s="28"/>
      <c r="GSP575" s="230"/>
      <c r="GSQ575" s="245"/>
      <c r="GSR575" s="230"/>
      <c r="GSS575" s="92"/>
      <c r="GST575" s="312"/>
      <c r="GSU575" s="112"/>
      <c r="GSV575" s="313"/>
      <c r="GSW575" s="113"/>
      <c r="GSX575" s="113"/>
      <c r="GSY575" s="97"/>
      <c r="GSZ575" s="98"/>
      <c r="GTA575" s="97"/>
      <c r="GTB575" s="99"/>
      <c r="GTC575" s="100"/>
      <c r="GTD575" s="42"/>
      <c r="GTE575" s="43"/>
      <c r="GTF575" s="44"/>
      <c r="GTG575" s="45"/>
      <c r="GTH575" s="46"/>
      <c r="GTI575" s="311"/>
      <c r="GTJ575" s="160"/>
      <c r="GTK575" s="48"/>
      <c r="GTL575" s="48"/>
      <c r="GTM575" s="101"/>
      <c r="GTN575" s="91"/>
      <c r="GTO575" s="91"/>
      <c r="GTP575" s="103"/>
      <c r="GTR575" s="55"/>
      <c r="GTS575" s="55"/>
      <c r="GTT575" s="56"/>
      <c r="GTU575" s="57"/>
      <c r="GTW575" s="59"/>
      <c r="GTX575" s="60"/>
      <c r="GTY575" s="61"/>
      <c r="GTZ575" s="104"/>
      <c r="GUA575" s="27"/>
      <c r="GUB575" s="26"/>
      <c r="GUC575" s="28"/>
      <c r="GUD575" s="230"/>
      <c r="GUE575" s="245"/>
      <c r="GUF575" s="230"/>
      <c r="GUG575" s="92"/>
      <c r="GUH575" s="312"/>
      <c r="GUI575" s="112"/>
      <c r="GUJ575" s="313"/>
      <c r="GUK575" s="113"/>
      <c r="GUL575" s="113"/>
      <c r="GUM575" s="97"/>
      <c r="GUN575" s="98"/>
      <c r="GUO575" s="97"/>
      <c r="GUP575" s="99"/>
      <c r="GUQ575" s="100"/>
      <c r="GUR575" s="42"/>
      <c r="GUS575" s="43"/>
      <c r="GUT575" s="44"/>
      <c r="GUU575" s="45"/>
      <c r="GUV575" s="46"/>
      <c r="GUW575" s="311"/>
      <c r="GUX575" s="160"/>
      <c r="GUY575" s="48"/>
      <c r="GUZ575" s="48"/>
      <c r="GVA575" s="101"/>
      <c r="GVB575" s="91"/>
      <c r="GVC575" s="91"/>
      <c r="GVD575" s="103"/>
      <c r="GVF575" s="55"/>
      <c r="GVG575" s="55"/>
      <c r="GVH575" s="56"/>
      <c r="GVI575" s="57"/>
      <c r="GVK575" s="59"/>
      <c r="GVL575" s="60"/>
      <c r="GVM575" s="61"/>
      <c r="GVN575" s="104"/>
      <c r="GVO575" s="27"/>
      <c r="GVP575" s="26"/>
      <c r="GVQ575" s="28"/>
      <c r="GVR575" s="230"/>
      <c r="GVS575" s="245"/>
      <c r="GVT575" s="230"/>
      <c r="GVU575" s="92"/>
      <c r="GVV575" s="312"/>
      <c r="GVW575" s="112"/>
      <c r="GVX575" s="313"/>
      <c r="GVY575" s="113"/>
      <c r="GVZ575" s="113"/>
      <c r="GWA575" s="97"/>
      <c r="GWB575" s="98"/>
      <c r="GWC575" s="97"/>
      <c r="GWD575" s="99"/>
      <c r="GWE575" s="100"/>
      <c r="GWF575" s="42"/>
      <c r="GWG575" s="43"/>
      <c r="GWH575" s="44"/>
      <c r="GWI575" s="45"/>
      <c r="GWJ575" s="46"/>
      <c r="GWK575" s="311"/>
      <c r="GWL575" s="160"/>
      <c r="GWM575" s="48"/>
      <c r="GWN575" s="48"/>
      <c r="GWO575" s="101"/>
      <c r="GWP575" s="91"/>
      <c r="GWQ575" s="91"/>
      <c r="GWR575" s="103"/>
      <c r="GWT575" s="55"/>
      <c r="GWU575" s="55"/>
      <c r="GWV575" s="56"/>
      <c r="GWW575" s="57"/>
      <c r="GWY575" s="59"/>
      <c r="GWZ575" s="60"/>
      <c r="GXA575" s="61"/>
      <c r="GXB575" s="104"/>
      <c r="GXC575" s="27"/>
      <c r="GXD575" s="26"/>
      <c r="GXE575" s="28"/>
      <c r="GXF575" s="230"/>
      <c r="GXG575" s="245"/>
      <c r="GXH575" s="230"/>
      <c r="GXI575" s="92"/>
      <c r="GXJ575" s="312"/>
      <c r="GXK575" s="112"/>
      <c r="GXL575" s="313"/>
      <c r="GXM575" s="113"/>
      <c r="GXN575" s="113"/>
      <c r="GXO575" s="97"/>
      <c r="GXP575" s="98"/>
      <c r="GXQ575" s="97"/>
      <c r="GXR575" s="99"/>
      <c r="GXS575" s="100"/>
      <c r="GXT575" s="42"/>
      <c r="GXU575" s="43"/>
      <c r="GXV575" s="44"/>
      <c r="GXW575" s="45"/>
      <c r="GXX575" s="46"/>
      <c r="GXY575" s="311"/>
      <c r="GXZ575" s="160"/>
      <c r="GYA575" s="48"/>
      <c r="GYB575" s="48"/>
      <c r="GYC575" s="101"/>
      <c r="GYD575" s="91"/>
      <c r="GYE575" s="91"/>
      <c r="GYF575" s="103"/>
      <c r="GYH575" s="55"/>
      <c r="GYI575" s="55"/>
      <c r="GYJ575" s="56"/>
      <c r="GYK575" s="57"/>
      <c r="GYM575" s="59"/>
      <c r="GYN575" s="60"/>
      <c r="GYO575" s="61"/>
      <c r="GYP575" s="104"/>
      <c r="GYQ575" s="27"/>
      <c r="GYR575" s="26"/>
      <c r="GYS575" s="28"/>
      <c r="GYT575" s="230"/>
      <c r="GYU575" s="245"/>
      <c r="GYV575" s="230"/>
      <c r="GYW575" s="92"/>
      <c r="GYX575" s="312"/>
      <c r="GYY575" s="112"/>
      <c r="GYZ575" s="313"/>
      <c r="GZA575" s="113"/>
      <c r="GZB575" s="113"/>
      <c r="GZC575" s="97"/>
      <c r="GZD575" s="98"/>
      <c r="GZE575" s="97"/>
      <c r="GZF575" s="99"/>
      <c r="GZG575" s="100"/>
      <c r="GZH575" s="42"/>
      <c r="GZI575" s="43"/>
      <c r="GZJ575" s="44"/>
      <c r="GZK575" s="45"/>
      <c r="GZL575" s="46"/>
      <c r="GZM575" s="311"/>
      <c r="GZN575" s="160"/>
      <c r="GZO575" s="48"/>
      <c r="GZP575" s="48"/>
      <c r="GZQ575" s="101"/>
      <c r="GZR575" s="91"/>
      <c r="GZS575" s="91"/>
      <c r="GZT575" s="103"/>
      <c r="GZV575" s="55"/>
      <c r="GZW575" s="55"/>
      <c r="GZX575" s="56"/>
      <c r="GZY575" s="57"/>
      <c r="HAA575" s="59"/>
      <c r="HAB575" s="60"/>
      <c r="HAC575" s="61"/>
      <c r="HAD575" s="104"/>
      <c r="HAE575" s="27"/>
      <c r="HAF575" s="26"/>
      <c r="HAG575" s="28"/>
      <c r="HAH575" s="230"/>
      <c r="HAI575" s="245"/>
      <c r="HAJ575" s="230"/>
      <c r="HAK575" s="92"/>
      <c r="HAL575" s="312"/>
      <c r="HAM575" s="112"/>
      <c r="HAN575" s="313"/>
      <c r="HAO575" s="113"/>
      <c r="HAP575" s="113"/>
      <c r="HAQ575" s="97"/>
      <c r="HAR575" s="98"/>
      <c r="HAS575" s="97"/>
      <c r="HAT575" s="99"/>
      <c r="HAU575" s="100"/>
      <c r="HAV575" s="42"/>
      <c r="HAW575" s="43"/>
      <c r="HAX575" s="44"/>
      <c r="HAY575" s="45"/>
      <c r="HAZ575" s="46"/>
      <c r="HBA575" s="311"/>
      <c r="HBB575" s="160"/>
      <c r="HBC575" s="48"/>
      <c r="HBD575" s="48"/>
      <c r="HBE575" s="101"/>
      <c r="HBF575" s="91"/>
      <c r="HBG575" s="91"/>
      <c r="HBH575" s="103"/>
      <c r="HBJ575" s="55"/>
      <c r="HBK575" s="55"/>
      <c r="HBL575" s="56"/>
      <c r="HBM575" s="57"/>
      <c r="HBO575" s="59"/>
      <c r="HBP575" s="60"/>
      <c r="HBQ575" s="61"/>
      <c r="HBR575" s="104"/>
      <c r="HBS575" s="27"/>
      <c r="HBT575" s="26"/>
      <c r="HBU575" s="28"/>
      <c r="HBV575" s="230"/>
      <c r="HBW575" s="245"/>
      <c r="HBX575" s="230"/>
      <c r="HBY575" s="92"/>
      <c r="HBZ575" s="312"/>
      <c r="HCA575" s="112"/>
      <c r="HCB575" s="313"/>
      <c r="HCC575" s="113"/>
      <c r="HCD575" s="113"/>
      <c r="HCE575" s="97"/>
      <c r="HCF575" s="98"/>
      <c r="HCG575" s="97"/>
      <c r="HCH575" s="99"/>
      <c r="HCI575" s="100"/>
      <c r="HCJ575" s="42"/>
      <c r="HCK575" s="43"/>
      <c r="HCL575" s="44"/>
      <c r="HCM575" s="45"/>
      <c r="HCN575" s="46"/>
      <c r="HCO575" s="311"/>
      <c r="HCP575" s="160"/>
      <c r="HCQ575" s="48"/>
      <c r="HCR575" s="48"/>
      <c r="HCS575" s="101"/>
      <c r="HCT575" s="91"/>
      <c r="HCU575" s="91"/>
      <c r="HCV575" s="103"/>
      <c r="HCX575" s="55"/>
      <c r="HCY575" s="55"/>
      <c r="HCZ575" s="56"/>
      <c r="HDA575" s="57"/>
      <c r="HDC575" s="59"/>
      <c r="HDD575" s="60"/>
      <c r="HDE575" s="61"/>
      <c r="HDF575" s="104"/>
      <c r="HDG575" s="27"/>
      <c r="HDH575" s="26"/>
      <c r="HDI575" s="28"/>
      <c r="HDJ575" s="230"/>
      <c r="HDK575" s="245"/>
      <c r="HDL575" s="230"/>
      <c r="HDM575" s="92"/>
      <c r="HDN575" s="312"/>
      <c r="HDO575" s="112"/>
      <c r="HDP575" s="313"/>
      <c r="HDQ575" s="113"/>
      <c r="HDR575" s="113"/>
      <c r="HDS575" s="97"/>
      <c r="HDT575" s="98"/>
      <c r="HDU575" s="97"/>
      <c r="HDV575" s="99"/>
      <c r="HDW575" s="100"/>
      <c r="HDX575" s="42"/>
      <c r="HDY575" s="43"/>
      <c r="HDZ575" s="44"/>
      <c r="HEA575" s="45"/>
      <c r="HEB575" s="46"/>
      <c r="HEC575" s="311"/>
      <c r="HED575" s="160"/>
      <c r="HEE575" s="48"/>
      <c r="HEF575" s="48"/>
      <c r="HEG575" s="101"/>
      <c r="HEH575" s="91"/>
      <c r="HEI575" s="91"/>
      <c r="HEJ575" s="103"/>
      <c r="HEL575" s="55"/>
      <c r="HEM575" s="55"/>
      <c r="HEN575" s="56"/>
      <c r="HEO575" s="57"/>
      <c r="HEQ575" s="59"/>
      <c r="HER575" s="60"/>
      <c r="HES575" s="61"/>
      <c r="HET575" s="104"/>
      <c r="HEU575" s="27"/>
      <c r="HEV575" s="26"/>
      <c r="HEW575" s="28"/>
      <c r="HEX575" s="230"/>
      <c r="HEY575" s="245"/>
      <c r="HEZ575" s="230"/>
      <c r="HFA575" s="92"/>
      <c r="HFB575" s="312"/>
      <c r="HFC575" s="112"/>
      <c r="HFD575" s="313"/>
      <c r="HFE575" s="113"/>
      <c r="HFF575" s="113"/>
      <c r="HFG575" s="97"/>
      <c r="HFH575" s="98"/>
      <c r="HFI575" s="97"/>
      <c r="HFJ575" s="99"/>
      <c r="HFK575" s="100"/>
      <c r="HFL575" s="42"/>
      <c r="HFM575" s="43"/>
      <c r="HFN575" s="44"/>
      <c r="HFO575" s="45"/>
      <c r="HFP575" s="46"/>
      <c r="HFQ575" s="311"/>
      <c r="HFR575" s="160"/>
      <c r="HFS575" s="48"/>
      <c r="HFT575" s="48"/>
      <c r="HFU575" s="101"/>
      <c r="HFV575" s="91"/>
      <c r="HFW575" s="91"/>
      <c r="HFX575" s="103"/>
      <c r="HFZ575" s="55"/>
      <c r="HGA575" s="55"/>
      <c r="HGB575" s="56"/>
      <c r="HGC575" s="57"/>
      <c r="HGE575" s="59"/>
      <c r="HGF575" s="60"/>
      <c r="HGG575" s="61"/>
      <c r="HGH575" s="104"/>
      <c r="HGI575" s="27"/>
      <c r="HGJ575" s="26"/>
      <c r="HGK575" s="28"/>
      <c r="HGL575" s="230"/>
      <c r="HGM575" s="245"/>
      <c r="HGN575" s="230"/>
      <c r="HGO575" s="92"/>
      <c r="HGP575" s="312"/>
      <c r="HGQ575" s="112"/>
      <c r="HGR575" s="313"/>
      <c r="HGS575" s="113"/>
      <c r="HGT575" s="113"/>
      <c r="HGU575" s="97"/>
      <c r="HGV575" s="98"/>
      <c r="HGW575" s="97"/>
      <c r="HGX575" s="99"/>
      <c r="HGY575" s="100"/>
      <c r="HGZ575" s="42"/>
      <c r="HHA575" s="43"/>
      <c r="HHB575" s="44"/>
      <c r="HHC575" s="45"/>
      <c r="HHD575" s="46"/>
      <c r="HHE575" s="311"/>
      <c r="HHF575" s="160"/>
      <c r="HHG575" s="48"/>
      <c r="HHH575" s="48"/>
      <c r="HHI575" s="101"/>
      <c r="HHJ575" s="91"/>
      <c r="HHK575" s="91"/>
      <c r="HHL575" s="103"/>
      <c r="HHN575" s="55"/>
      <c r="HHO575" s="55"/>
      <c r="HHP575" s="56"/>
      <c r="HHQ575" s="57"/>
      <c r="HHS575" s="59"/>
      <c r="HHT575" s="60"/>
      <c r="HHU575" s="61"/>
      <c r="HHV575" s="104"/>
      <c r="HHW575" s="27"/>
      <c r="HHX575" s="26"/>
      <c r="HHY575" s="28"/>
      <c r="HHZ575" s="230"/>
      <c r="HIA575" s="245"/>
      <c r="HIB575" s="230"/>
      <c r="HIC575" s="92"/>
      <c r="HID575" s="312"/>
      <c r="HIE575" s="112"/>
      <c r="HIF575" s="313"/>
      <c r="HIG575" s="113"/>
      <c r="HIH575" s="113"/>
      <c r="HII575" s="97"/>
      <c r="HIJ575" s="98"/>
      <c r="HIK575" s="97"/>
      <c r="HIL575" s="99"/>
      <c r="HIM575" s="100"/>
      <c r="HIN575" s="42"/>
      <c r="HIO575" s="43"/>
      <c r="HIP575" s="44"/>
      <c r="HIQ575" s="45"/>
      <c r="HIR575" s="46"/>
      <c r="HIS575" s="311"/>
      <c r="HIT575" s="160"/>
      <c r="HIU575" s="48"/>
      <c r="HIV575" s="48"/>
      <c r="HIW575" s="101"/>
      <c r="HIX575" s="91"/>
      <c r="HIY575" s="91"/>
      <c r="HIZ575" s="103"/>
      <c r="HJB575" s="55"/>
      <c r="HJC575" s="55"/>
      <c r="HJD575" s="56"/>
      <c r="HJE575" s="57"/>
      <c r="HJG575" s="59"/>
      <c r="HJH575" s="60"/>
      <c r="HJI575" s="61"/>
      <c r="HJJ575" s="104"/>
      <c r="HJK575" s="27"/>
      <c r="HJL575" s="26"/>
      <c r="HJM575" s="28"/>
      <c r="HJN575" s="230"/>
      <c r="HJO575" s="245"/>
      <c r="HJP575" s="230"/>
      <c r="HJQ575" s="92"/>
      <c r="HJR575" s="312"/>
      <c r="HJS575" s="112"/>
      <c r="HJT575" s="313"/>
      <c r="HJU575" s="113"/>
      <c r="HJV575" s="113"/>
      <c r="HJW575" s="97"/>
      <c r="HJX575" s="98"/>
      <c r="HJY575" s="97"/>
      <c r="HJZ575" s="99"/>
      <c r="HKA575" s="100"/>
      <c r="HKB575" s="42"/>
      <c r="HKC575" s="43"/>
      <c r="HKD575" s="44"/>
      <c r="HKE575" s="45"/>
      <c r="HKF575" s="46"/>
      <c r="HKG575" s="311"/>
      <c r="HKH575" s="160"/>
      <c r="HKI575" s="48"/>
      <c r="HKJ575" s="48"/>
      <c r="HKK575" s="101"/>
      <c r="HKL575" s="91"/>
      <c r="HKM575" s="91"/>
      <c r="HKN575" s="103"/>
      <c r="HKP575" s="55"/>
      <c r="HKQ575" s="55"/>
      <c r="HKR575" s="56"/>
      <c r="HKS575" s="57"/>
      <c r="HKU575" s="59"/>
      <c r="HKV575" s="60"/>
      <c r="HKW575" s="61"/>
      <c r="HKX575" s="104"/>
      <c r="HKY575" s="27"/>
      <c r="HKZ575" s="26"/>
      <c r="HLA575" s="28"/>
      <c r="HLB575" s="230"/>
      <c r="HLC575" s="245"/>
      <c r="HLD575" s="230"/>
      <c r="HLE575" s="92"/>
      <c r="HLF575" s="312"/>
      <c r="HLG575" s="112"/>
      <c r="HLH575" s="313"/>
      <c r="HLI575" s="113"/>
      <c r="HLJ575" s="113"/>
      <c r="HLK575" s="97"/>
      <c r="HLL575" s="98"/>
      <c r="HLM575" s="97"/>
      <c r="HLN575" s="99"/>
      <c r="HLO575" s="100"/>
      <c r="HLP575" s="42"/>
      <c r="HLQ575" s="43"/>
      <c r="HLR575" s="44"/>
      <c r="HLS575" s="45"/>
      <c r="HLT575" s="46"/>
      <c r="HLU575" s="311"/>
      <c r="HLV575" s="160"/>
      <c r="HLW575" s="48"/>
      <c r="HLX575" s="48"/>
      <c r="HLY575" s="101"/>
      <c r="HLZ575" s="91"/>
      <c r="HMA575" s="91"/>
      <c r="HMB575" s="103"/>
      <c r="HMD575" s="55"/>
      <c r="HME575" s="55"/>
      <c r="HMF575" s="56"/>
      <c r="HMG575" s="57"/>
      <c r="HMI575" s="59"/>
      <c r="HMJ575" s="60"/>
      <c r="HMK575" s="61"/>
      <c r="HML575" s="104"/>
      <c r="HMM575" s="27"/>
      <c r="HMN575" s="26"/>
      <c r="HMO575" s="28"/>
      <c r="HMP575" s="230"/>
      <c r="HMQ575" s="245"/>
      <c r="HMR575" s="230"/>
      <c r="HMS575" s="92"/>
      <c r="HMT575" s="312"/>
      <c r="HMU575" s="112"/>
      <c r="HMV575" s="313"/>
      <c r="HMW575" s="113"/>
      <c r="HMX575" s="113"/>
      <c r="HMY575" s="97"/>
      <c r="HMZ575" s="98"/>
      <c r="HNA575" s="97"/>
      <c r="HNB575" s="99"/>
      <c r="HNC575" s="100"/>
      <c r="HND575" s="42"/>
      <c r="HNE575" s="43"/>
      <c r="HNF575" s="44"/>
      <c r="HNG575" s="45"/>
      <c r="HNH575" s="46"/>
      <c r="HNI575" s="311"/>
      <c r="HNJ575" s="160"/>
      <c r="HNK575" s="48"/>
      <c r="HNL575" s="48"/>
      <c r="HNM575" s="101"/>
      <c r="HNN575" s="91"/>
      <c r="HNO575" s="91"/>
      <c r="HNP575" s="103"/>
      <c r="HNR575" s="55"/>
      <c r="HNS575" s="55"/>
      <c r="HNT575" s="56"/>
      <c r="HNU575" s="57"/>
      <c r="HNW575" s="59"/>
      <c r="HNX575" s="60"/>
      <c r="HNY575" s="61"/>
      <c r="HNZ575" s="104"/>
      <c r="HOA575" s="27"/>
      <c r="HOB575" s="26"/>
      <c r="HOC575" s="28"/>
      <c r="HOD575" s="230"/>
      <c r="HOE575" s="245"/>
      <c r="HOF575" s="230"/>
      <c r="HOG575" s="92"/>
      <c r="HOH575" s="312"/>
      <c r="HOI575" s="112"/>
      <c r="HOJ575" s="313"/>
      <c r="HOK575" s="113"/>
      <c r="HOL575" s="113"/>
      <c r="HOM575" s="97"/>
      <c r="HON575" s="98"/>
      <c r="HOO575" s="97"/>
      <c r="HOP575" s="99"/>
      <c r="HOQ575" s="100"/>
      <c r="HOR575" s="42"/>
      <c r="HOS575" s="43"/>
      <c r="HOT575" s="44"/>
      <c r="HOU575" s="45"/>
      <c r="HOV575" s="46"/>
      <c r="HOW575" s="311"/>
      <c r="HOX575" s="160"/>
      <c r="HOY575" s="48"/>
      <c r="HOZ575" s="48"/>
      <c r="HPA575" s="101"/>
      <c r="HPB575" s="91"/>
      <c r="HPC575" s="91"/>
      <c r="HPD575" s="103"/>
      <c r="HPF575" s="55"/>
      <c r="HPG575" s="55"/>
      <c r="HPH575" s="56"/>
      <c r="HPI575" s="57"/>
      <c r="HPK575" s="59"/>
      <c r="HPL575" s="60"/>
      <c r="HPM575" s="61"/>
      <c r="HPN575" s="104"/>
      <c r="HPO575" s="27"/>
      <c r="HPP575" s="26"/>
      <c r="HPQ575" s="28"/>
      <c r="HPR575" s="230"/>
      <c r="HPS575" s="245"/>
      <c r="HPT575" s="230"/>
      <c r="HPU575" s="92"/>
      <c r="HPV575" s="312"/>
      <c r="HPW575" s="112"/>
      <c r="HPX575" s="313"/>
      <c r="HPY575" s="113"/>
      <c r="HPZ575" s="113"/>
      <c r="HQA575" s="97"/>
      <c r="HQB575" s="98"/>
      <c r="HQC575" s="97"/>
      <c r="HQD575" s="99"/>
      <c r="HQE575" s="100"/>
      <c r="HQF575" s="42"/>
      <c r="HQG575" s="43"/>
      <c r="HQH575" s="44"/>
      <c r="HQI575" s="45"/>
      <c r="HQJ575" s="46"/>
      <c r="HQK575" s="311"/>
      <c r="HQL575" s="160"/>
      <c r="HQM575" s="48"/>
      <c r="HQN575" s="48"/>
      <c r="HQO575" s="101"/>
      <c r="HQP575" s="91"/>
      <c r="HQQ575" s="91"/>
      <c r="HQR575" s="103"/>
      <c r="HQT575" s="55"/>
      <c r="HQU575" s="55"/>
      <c r="HQV575" s="56"/>
      <c r="HQW575" s="57"/>
      <c r="HQY575" s="59"/>
      <c r="HQZ575" s="60"/>
      <c r="HRA575" s="61"/>
      <c r="HRB575" s="104"/>
      <c r="HRC575" s="27"/>
      <c r="HRD575" s="26"/>
      <c r="HRE575" s="28"/>
      <c r="HRF575" s="230"/>
      <c r="HRG575" s="245"/>
      <c r="HRH575" s="230"/>
      <c r="HRI575" s="92"/>
      <c r="HRJ575" s="312"/>
      <c r="HRK575" s="112"/>
      <c r="HRL575" s="313"/>
      <c r="HRM575" s="113"/>
      <c r="HRN575" s="113"/>
      <c r="HRO575" s="97"/>
      <c r="HRP575" s="98"/>
      <c r="HRQ575" s="97"/>
      <c r="HRR575" s="99"/>
      <c r="HRS575" s="100"/>
      <c r="HRT575" s="42"/>
      <c r="HRU575" s="43"/>
      <c r="HRV575" s="44"/>
      <c r="HRW575" s="45"/>
      <c r="HRX575" s="46"/>
      <c r="HRY575" s="311"/>
      <c r="HRZ575" s="160"/>
      <c r="HSA575" s="48"/>
      <c r="HSB575" s="48"/>
      <c r="HSC575" s="101"/>
      <c r="HSD575" s="91"/>
      <c r="HSE575" s="91"/>
      <c r="HSF575" s="103"/>
      <c r="HSH575" s="55"/>
      <c r="HSI575" s="55"/>
      <c r="HSJ575" s="56"/>
      <c r="HSK575" s="57"/>
      <c r="HSM575" s="59"/>
      <c r="HSN575" s="60"/>
      <c r="HSO575" s="61"/>
      <c r="HSP575" s="104"/>
      <c r="HSQ575" s="27"/>
      <c r="HSR575" s="26"/>
      <c r="HSS575" s="28"/>
      <c r="HST575" s="230"/>
      <c r="HSU575" s="245"/>
      <c r="HSV575" s="230"/>
      <c r="HSW575" s="92"/>
      <c r="HSX575" s="312"/>
      <c r="HSY575" s="112"/>
      <c r="HSZ575" s="313"/>
      <c r="HTA575" s="113"/>
      <c r="HTB575" s="113"/>
      <c r="HTC575" s="97"/>
      <c r="HTD575" s="98"/>
      <c r="HTE575" s="97"/>
      <c r="HTF575" s="99"/>
      <c r="HTG575" s="100"/>
      <c r="HTH575" s="42"/>
      <c r="HTI575" s="43"/>
      <c r="HTJ575" s="44"/>
      <c r="HTK575" s="45"/>
      <c r="HTL575" s="46"/>
      <c r="HTM575" s="311"/>
      <c r="HTN575" s="160"/>
      <c r="HTO575" s="48"/>
      <c r="HTP575" s="48"/>
      <c r="HTQ575" s="101"/>
      <c r="HTR575" s="91"/>
      <c r="HTS575" s="91"/>
      <c r="HTT575" s="103"/>
      <c r="HTV575" s="55"/>
      <c r="HTW575" s="55"/>
      <c r="HTX575" s="56"/>
      <c r="HTY575" s="57"/>
      <c r="HUA575" s="59"/>
      <c r="HUB575" s="60"/>
      <c r="HUC575" s="61"/>
      <c r="HUD575" s="104"/>
      <c r="HUE575" s="27"/>
      <c r="HUF575" s="26"/>
      <c r="HUG575" s="28"/>
      <c r="HUH575" s="230"/>
      <c r="HUI575" s="245"/>
      <c r="HUJ575" s="230"/>
      <c r="HUK575" s="92"/>
      <c r="HUL575" s="312"/>
      <c r="HUM575" s="112"/>
      <c r="HUN575" s="313"/>
      <c r="HUO575" s="113"/>
      <c r="HUP575" s="113"/>
      <c r="HUQ575" s="97"/>
      <c r="HUR575" s="98"/>
      <c r="HUS575" s="97"/>
      <c r="HUT575" s="99"/>
      <c r="HUU575" s="100"/>
      <c r="HUV575" s="42"/>
      <c r="HUW575" s="43"/>
      <c r="HUX575" s="44"/>
      <c r="HUY575" s="45"/>
      <c r="HUZ575" s="46"/>
      <c r="HVA575" s="311"/>
      <c r="HVB575" s="160"/>
      <c r="HVC575" s="48"/>
      <c r="HVD575" s="48"/>
      <c r="HVE575" s="101"/>
      <c r="HVF575" s="91"/>
      <c r="HVG575" s="91"/>
      <c r="HVH575" s="103"/>
      <c r="HVJ575" s="55"/>
      <c r="HVK575" s="55"/>
      <c r="HVL575" s="56"/>
      <c r="HVM575" s="57"/>
      <c r="HVO575" s="59"/>
      <c r="HVP575" s="60"/>
      <c r="HVQ575" s="61"/>
      <c r="HVR575" s="104"/>
      <c r="HVS575" s="27"/>
      <c r="HVT575" s="26"/>
      <c r="HVU575" s="28"/>
      <c r="HVV575" s="230"/>
      <c r="HVW575" s="245"/>
      <c r="HVX575" s="230"/>
      <c r="HVY575" s="92"/>
      <c r="HVZ575" s="312"/>
      <c r="HWA575" s="112"/>
      <c r="HWB575" s="313"/>
      <c r="HWC575" s="113"/>
      <c r="HWD575" s="113"/>
      <c r="HWE575" s="97"/>
      <c r="HWF575" s="98"/>
      <c r="HWG575" s="97"/>
      <c r="HWH575" s="99"/>
      <c r="HWI575" s="100"/>
      <c r="HWJ575" s="42"/>
      <c r="HWK575" s="43"/>
      <c r="HWL575" s="44"/>
      <c r="HWM575" s="45"/>
      <c r="HWN575" s="46"/>
      <c r="HWO575" s="311"/>
      <c r="HWP575" s="160"/>
      <c r="HWQ575" s="48"/>
      <c r="HWR575" s="48"/>
      <c r="HWS575" s="101"/>
      <c r="HWT575" s="91"/>
      <c r="HWU575" s="91"/>
      <c r="HWV575" s="103"/>
      <c r="HWX575" s="55"/>
      <c r="HWY575" s="55"/>
      <c r="HWZ575" s="56"/>
      <c r="HXA575" s="57"/>
      <c r="HXC575" s="59"/>
      <c r="HXD575" s="60"/>
      <c r="HXE575" s="61"/>
      <c r="HXF575" s="104"/>
      <c r="HXG575" s="27"/>
      <c r="HXH575" s="26"/>
      <c r="HXI575" s="28"/>
      <c r="HXJ575" s="230"/>
      <c r="HXK575" s="245"/>
      <c r="HXL575" s="230"/>
      <c r="HXM575" s="92"/>
      <c r="HXN575" s="312"/>
      <c r="HXO575" s="112"/>
      <c r="HXP575" s="313"/>
      <c r="HXQ575" s="113"/>
      <c r="HXR575" s="113"/>
      <c r="HXS575" s="97"/>
      <c r="HXT575" s="98"/>
      <c r="HXU575" s="97"/>
      <c r="HXV575" s="99"/>
      <c r="HXW575" s="100"/>
      <c r="HXX575" s="42"/>
      <c r="HXY575" s="43"/>
      <c r="HXZ575" s="44"/>
      <c r="HYA575" s="45"/>
      <c r="HYB575" s="46"/>
      <c r="HYC575" s="311"/>
      <c r="HYD575" s="160"/>
      <c r="HYE575" s="48"/>
      <c r="HYF575" s="48"/>
      <c r="HYG575" s="101"/>
      <c r="HYH575" s="91"/>
      <c r="HYI575" s="91"/>
      <c r="HYJ575" s="103"/>
      <c r="HYL575" s="55"/>
      <c r="HYM575" s="55"/>
      <c r="HYN575" s="56"/>
      <c r="HYO575" s="57"/>
      <c r="HYQ575" s="59"/>
      <c r="HYR575" s="60"/>
      <c r="HYS575" s="61"/>
      <c r="HYT575" s="104"/>
      <c r="HYU575" s="27"/>
      <c r="HYV575" s="26"/>
      <c r="HYW575" s="28"/>
      <c r="HYX575" s="230"/>
      <c r="HYY575" s="245"/>
      <c r="HYZ575" s="230"/>
      <c r="HZA575" s="92"/>
      <c r="HZB575" s="312"/>
      <c r="HZC575" s="112"/>
      <c r="HZD575" s="313"/>
      <c r="HZE575" s="113"/>
      <c r="HZF575" s="113"/>
      <c r="HZG575" s="97"/>
      <c r="HZH575" s="98"/>
      <c r="HZI575" s="97"/>
      <c r="HZJ575" s="99"/>
      <c r="HZK575" s="100"/>
      <c r="HZL575" s="42"/>
      <c r="HZM575" s="43"/>
      <c r="HZN575" s="44"/>
      <c r="HZO575" s="45"/>
      <c r="HZP575" s="46"/>
      <c r="HZQ575" s="311"/>
      <c r="HZR575" s="160"/>
      <c r="HZS575" s="48"/>
      <c r="HZT575" s="48"/>
      <c r="HZU575" s="101"/>
      <c r="HZV575" s="91"/>
      <c r="HZW575" s="91"/>
      <c r="HZX575" s="103"/>
      <c r="HZZ575" s="55"/>
      <c r="IAA575" s="55"/>
      <c r="IAB575" s="56"/>
      <c r="IAC575" s="57"/>
      <c r="IAE575" s="59"/>
      <c r="IAF575" s="60"/>
      <c r="IAG575" s="61"/>
      <c r="IAH575" s="104"/>
      <c r="IAI575" s="27"/>
      <c r="IAJ575" s="26"/>
      <c r="IAK575" s="28"/>
      <c r="IAL575" s="230"/>
      <c r="IAM575" s="245"/>
      <c r="IAN575" s="230"/>
      <c r="IAO575" s="92"/>
      <c r="IAP575" s="312"/>
      <c r="IAQ575" s="112"/>
      <c r="IAR575" s="313"/>
      <c r="IAS575" s="113"/>
      <c r="IAT575" s="113"/>
      <c r="IAU575" s="97"/>
      <c r="IAV575" s="98"/>
      <c r="IAW575" s="97"/>
      <c r="IAX575" s="99"/>
      <c r="IAY575" s="100"/>
      <c r="IAZ575" s="42"/>
      <c r="IBA575" s="43"/>
      <c r="IBB575" s="44"/>
      <c r="IBC575" s="45"/>
      <c r="IBD575" s="46"/>
      <c r="IBE575" s="311"/>
      <c r="IBF575" s="160"/>
      <c r="IBG575" s="48"/>
      <c r="IBH575" s="48"/>
      <c r="IBI575" s="101"/>
      <c r="IBJ575" s="91"/>
      <c r="IBK575" s="91"/>
      <c r="IBL575" s="103"/>
      <c r="IBN575" s="55"/>
      <c r="IBO575" s="55"/>
      <c r="IBP575" s="56"/>
      <c r="IBQ575" s="57"/>
      <c r="IBS575" s="59"/>
      <c r="IBT575" s="60"/>
      <c r="IBU575" s="61"/>
      <c r="IBV575" s="104"/>
      <c r="IBW575" s="27"/>
      <c r="IBX575" s="26"/>
      <c r="IBY575" s="28"/>
      <c r="IBZ575" s="230"/>
      <c r="ICA575" s="245"/>
      <c r="ICB575" s="230"/>
      <c r="ICC575" s="92"/>
      <c r="ICD575" s="312"/>
      <c r="ICE575" s="112"/>
      <c r="ICF575" s="313"/>
      <c r="ICG575" s="113"/>
      <c r="ICH575" s="113"/>
      <c r="ICI575" s="97"/>
      <c r="ICJ575" s="98"/>
      <c r="ICK575" s="97"/>
      <c r="ICL575" s="99"/>
      <c r="ICM575" s="100"/>
      <c r="ICN575" s="42"/>
      <c r="ICO575" s="43"/>
      <c r="ICP575" s="44"/>
      <c r="ICQ575" s="45"/>
      <c r="ICR575" s="46"/>
      <c r="ICS575" s="311"/>
      <c r="ICT575" s="160"/>
      <c r="ICU575" s="48"/>
      <c r="ICV575" s="48"/>
      <c r="ICW575" s="101"/>
      <c r="ICX575" s="91"/>
      <c r="ICY575" s="91"/>
      <c r="ICZ575" s="103"/>
      <c r="IDB575" s="55"/>
      <c r="IDC575" s="55"/>
      <c r="IDD575" s="56"/>
      <c r="IDE575" s="57"/>
      <c r="IDG575" s="59"/>
      <c r="IDH575" s="60"/>
      <c r="IDI575" s="61"/>
      <c r="IDJ575" s="104"/>
      <c r="IDK575" s="27"/>
      <c r="IDL575" s="26"/>
      <c r="IDM575" s="28"/>
      <c r="IDN575" s="230"/>
      <c r="IDO575" s="245"/>
      <c r="IDP575" s="230"/>
      <c r="IDQ575" s="92"/>
      <c r="IDR575" s="312"/>
      <c r="IDS575" s="112"/>
      <c r="IDT575" s="313"/>
      <c r="IDU575" s="113"/>
      <c r="IDV575" s="113"/>
      <c r="IDW575" s="97"/>
      <c r="IDX575" s="98"/>
      <c r="IDY575" s="97"/>
      <c r="IDZ575" s="99"/>
      <c r="IEA575" s="100"/>
      <c r="IEB575" s="42"/>
      <c r="IEC575" s="43"/>
      <c r="IED575" s="44"/>
      <c r="IEE575" s="45"/>
      <c r="IEF575" s="46"/>
      <c r="IEG575" s="311"/>
      <c r="IEH575" s="160"/>
      <c r="IEI575" s="48"/>
      <c r="IEJ575" s="48"/>
      <c r="IEK575" s="101"/>
      <c r="IEL575" s="91"/>
      <c r="IEM575" s="91"/>
      <c r="IEN575" s="103"/>
      <c r="IEP575" s="55"/>
      <c r="IEQ575" s="55"/>
      <c r="IER575" s="56"/>
      <c r="IES575" s="57"/>
      <c r="IEU575" s="59"/>
      <c r="IEV575" s="60"/>
      <c r="IEW575" s="61"/>
      <c r="IEX575" s="104"/>
      <c r="IEY575" s="27"/>
      <c r="IEZ575" s="26"/>
      <c r="IFA575" s="28"/>
      <c r="IFB575" s="230"/>
      <c r="IFC575" s="245"/>
      <c r="IFD575" s="230"/>
      <c r="IFE575" s="92"/>
      <c r="IFF575" s="312"/>
      <c r="IFG575" s="112"/>
      <c r="IFH575" s="313"/>
      <c r="IFI575" s="113"/>
      <c r="IFJ575" s="113"/>
      <c r="IFK575" s="97"/>
      <c r="IFL575" s="98"/>
      <c r="IFM575" s="97"/>
      <c r="IFN575" s="99"/>
      <c r="IFO575" s="100"/>
      <c r="IFP575" s="42"/>
      <c r="IFQ575" s="43"/>
      <c r="IFR575" s="44"/>
      <c r="IFS575" s="45"/>
      <c r="IFT575" s="46"/>
      <c r="IFU575" s="311"/>
      <c r="IFV575" s="160"/>
      <c r="IFW575" s="48"/>
      <c r="IFX575" s="48"/>
      <c r="IFY575" s="101"/>
      <c r="IFZ575" s="91"/>
      <c r="IGA575" s="91"/>
      <c r="IGB575" s="103"/>
      <c r="IGD575" s="55"/>
      <c r="IGE575" s="55"/>
      <c r="IGF575" s="56"/>
      <c r="IGG575" s="57"/>
      <c r="IGI575" s="59"/>
      <c r="IGJ575" s="60"/>
      <c r="IGK575" s="61"/>
      <c r="IGL575" s="104"/>
      <c r="IGM575" s="27"/>
      <c r="IGN575" s="26"/>
      <c r="IGO575" s="28"/>
      <c r="IGP575" s="230"/>
      <c r="IGQ575" s="245"/>
      <c r="IGR575" s="230"/>
      <c r="IGS575" s="92"/>
      <c r="IGT575" s="312"/>
      <c r="IGU575" s="112"/>
      <c r="IGV575" s="313"/>
      <c r="IGW575" s="113"/>
      <c r="IGX575" s="113"/>
      <c r="IGY575" s="97"/>
      <c r="IGZ575" s="98"/>
      <c r="IHA575" s="97"/>
      <c r="IHB575" s="99"/>
      <c r="IHC575" s="100"/>
      <c r="IHD575" s="42"/>
      <c r="IHE575" s="43"/>
      <c r="IHF575" s="44"/>
      <c r="IHG575" s="45"/>
      <c r="IHH575" s="46"/>
      <c r="IHI575" s="311"/>
      <c r="IHJ575" s="160"/>
      <c r="IHK575" s="48"/>
      <c r="IHL575" s="48"/>
      <c r="IHM575" s="101"/>
      <c r="IHN575" s="91"/>
      <c r="IHO575" s="91"/>
      <c r="IHP575" s="103"/>
      <c r="IHR575" s="55"/>
      <c r="IHS575" s="55"/>
      <c r="IHT575" s="56"/>
      <c r="IHU575" s="57"/>
      <c r="IHW575" s="59"/>
      <c r="IHX575" s="60"/>
      <c r="IHY575" s="61"/>
      <c r="IHZ575" s="104"/>
      <c r="IIA575" s="27"/>
      <c r="IIB575" s="26"/>
      <c r="IIC575" s="28"/>
      <c r="IID575" s="230"/>
      <c r="IIE575" s="245"/>
      <c r="IIF575" s="230"/>
      <c r="IIG575" s="92"/>
      <c r="IIH575" s="312"/>
      <c r="III575" s="112"/>
      <c r="IIJ575" s="313"/>
      <c r="IIK575" s="113"/>
      <c r="IIL575" s="113"/>
      <c r="IIM575" s="97"/>
      <c r="IIN575" s="98"/>
      <c r="IIO575" s="97"/>
      <c r="IIP575" s="99"/>
      <c r="IIQ575" s="100"/>
      <c r="IIR575" s="42"/>
      <c r="IIS575" s="43"/>
      <c r="IIT575" s="44"/>
      <c r="IIU575" s="45"/>
      <c r="IIV575" s="46"/>
      <c r="IIW575" s="311"/>
      <c r="IIX575" s="160"/>
      <c r="IIY575" s="48"/>
      <c r="IIZ575" s="48"/>
      <c r="IJA575" s="101"/>
      <c r="IJB575" s="91"/>
      <c r="IJC575" s="91"/>
      <c r="IJD575" s="103"/>
      <c r="IJF575" s="55"/>
      <c r="IJG575" s="55"/>
      <c r="IJH575" s="56"/>
      <c r="IJI575" s="57"/>
      <c r="IJK575" s="59"/>
      <c r="IJL575" s="60"/>
      <c r="IJM575" s="61"/>
      <c r="IJN575" s="104"/>
      <c r="IJO575" s="27"/>
      <c r="IJP575" s="26"/>
      <c r="IJQ575" s="28"/>
      <c r="IJR575" s="230"/>
      <c r="IJS575" s="245"/>
      <c r="IJT575" s="230"/>
      <c r="IJU575" s="92"/>
      <c r="IJV575" s="312"/>
      <c r="IJW575" s="112"/>
      <c r="IJX575" s="313"/>
      <c r="IJY575" s="113"/>
      <c r="IJZ575" s="113"/>
      <c r="IKA575" s="97"/>
      <c r="IKB575" s="98"/>
      <c r="IKC575" s="97"/>
      <c r="IKD575" s="99"/>
      <c r="IKE575" s="100"/>
      <c r="IKF575" s="42"/>
      <c r="IKG575" s="43"/>
      <c r="IKH575" s="44"/>
      <c r="IKI575" s="45"/>
      <c r="IKJ575" s="46"/>
      <c r="IKK575" s="311"/>
      <c r="IKL575" s="160"/>
      <c r="IKM575" s="48"/>
      <c r="IKN575" s="48"/>
      <c r="IKO575" s="101"/>
      <c r="IKP575" s="91"/>
      <c r="IKQ575" s="91"/>
      <c r="IKR575" s="103"/>
      <c r="IKT575" s="55"/>
      <c r="IKU575" s="55"/>
      <c r="IKV575" s="56"/>
      <c r="IKW575" s="57"/>
      <c r="IKY575" s="59"/>
      <c r="IKZ575" s="60"/>
      <c r="ILA575" s="61"/>
      <c r="ILB575" s="104"/>
      <c r="ILC575" s="27"/>
      <c r="ILD575" s="26"/>
      <c r="ILE575" s="28"/>
      <c r="ILF575" s="230"/>
      <c r="ILG575" s="245"/>
      <c r="ILH575" s="230"/>
      <c r="ILI575" s="92"/>
      <c r="ILJ575" s="312"/>
      <c r="ILK575" s="112"/>
      <c r="ILL575" s="313"/>
      <c r="ILM575" s="113"/>
      <c r="ILN575" s="113"/>
      <c r="ILO575" s="97"/>
      <c r="ILP575" s="98"/>
      <c r="ILQ575" s="97"/>
      <c r="ILR575" s="99"/>
      <c r="ILS575" s="100"/>
      <c r="ILT575" s="42"/>
      <c r="ILU575" s="43"/>
      <c r="ILV575" s="44"/>
      <c r="ILW575" s="45"/>
      <c r="ILX575" s="46"/>
      <c r="ILY575" s="311"/>
      <c r="ILZ575" s="160"/>
      <c r="IMA575" s="48"/>
      <c r="IMB575" s="48"/>
      <c r="IMC575" s="101"/>
      <c r="IMD575" s="91"/>
      <c r="IME575" s="91"/>
      <c r="IMF575" s="103"/>
      <c r="IMH575" s="55"/>
      <c r="IMI575" s="55"/>
      <c r="IMJ575" s="56"/>
      <c r="IMK575" s="57"/>
      <c r="IMM575" s="59"/>
      <c r="IMN575" s="60"/>
      <c r="IMO575" s="61"/>
      <c r="IMP575" s="104"/>
      <c r="IMQ575" s="27"/>
      <c r="IMR575" s="26"/>
      <c r="IMS575" s="28"/>
      <c r="IMT575" s="230"/>
      <c r="IMU575" s="245"/>
      <c r="IMV575" s="230"/>
      <c r="IMW575" s="92"/>
      <c r="IMX575" s="312"/>
      <c r="IMY575" s="112"/>
      <c r="IMZ575" s="313"/>
      <c r="INA575" s="113"/>
      <c r="INB575" s="113"/>
      <c r="INC575" s="97"/>
      <c r="IND575" s="98"/>
      <c r="INE575" s="97"/>
      <c r="INF575" s="99"/>
      <c r="ING575" s="100"/>
      <c r="INH575" s="42"/>
      <c r="INI575" s="43"/>
      <c r="INJ575" s="44"/>
      <c r="INK575" s="45"/>
      <c r="INL575" s="46"/>
      <c r="INM575" s="311"/>
      <c r="INN575" s="160"/>
      <c r="INO575" s="48"/>
      <c r="INP575" s="48"/>
      <c r="INQ575" s="101"/>
      <c r="INR575" s="91"/>
      <c r="INS575" s="91"/>
      <c r="INT575" s="103"/>
      <c r="INV575" s="55"/>
      <c r="INW575" s="55"/>
      <c r="INX575" s="56"/>
      <c r="INY575" s="57"/>
      <c r="IOA575" s="59"/>
      <c r="IOB575" s="60"/>
      <c r="IOC575" s="61"/>
      <c r="IOD575" s="104"/>
      <c r="IOE575" s="27"/>
      <c r="IOF575" s="26"/>
      <c r="IOG575" s="28"/>
      <c r="IOH575" s="230"/>
      <c r="IOI575" s="245"/>
      <c r="IOJ575" s="230"/>
      <c r="IOK575" s="92"/>
      <c r="IOL575" s="312"/>
      <c r="IOM575" s="112"/>
      <c r="ION575" s="313"/>
      <c r="IOO575" s="113"/>
      <c r="IOP575" s="113"/>
      <c r="IOQ575" s="97"/>
      <c r="IOR575" s="98"/>
      <c r="IOS575" s="97"/>
      <c r="IOT575" s="99"/>
      <c r="IOU575" s="100"/>
      <c r="IOV575" s="42"/>
      <c r="IOW575" s="43"/>
      <c r="IOX575" s="44"/>
      <c r="IOY575" s="45"/>
      <c r="IOZ575" s="46"/>
      <c r="IPA575" s="311"/>
      <c r="IPB575" s="160"/>
      <c r="IPC575" s="48"/>
      <c r="IPD575" s="48"/>
      <c r="IPE575" s="101"/>
      <c r="IPF575" s="91"/>
      <c r="IPG575" s="91"/>
      <c r="IPH575" s="103"/>
      <c r="IPJ575" s="55"/>
      <c r="IPK575" s="55"/>
      <c r="IPL575" s="56"/>
      <c r="IPM575" s="57"/>
      <c r="IPO575" s="59"/>
      <c r="IPP575" s="60"/>
      <c r="IPQ575" s="61"/>
      <c r="IPR575" s="104"/>
      <c r="IPS575" s="27"/>
      <c r="IPT575" s="26"/>
      <c r="IPU575" s="28"/>
      <c r="IPV575" s="230"/>
      <c r="IPW575" s="245"/>
      <c r="IPX575" s="230"/>
      <c r="IPY575" s="92"/>
      <c r="IPZ575" s="312"/>
      <c r="IQA575" s="112"/>
      <c r="IQB575" s="313"/>
      <c r="IQC575" s="113"/>
      <c r="IQD575" s="113"/>
      <c r="IQE575" s="97"/>
      <c r="IQF575" s="98"/>
      <c r="IQG575" s="97"/>
      <c r="IQH575" s="99"/>
      <c r="IQI575" s="100"/>
      <c r="IQJ575" s="42"/>
      <c r="IQK575" s="43"/>
      <c r="IQL575" s="44"/>
      <c r="IQM575" s="45"/>
      <c r="IQN575" s="46"/>
      <c r="IQO575" s="311"/>
      <c r="IQP575" s="160"/>
      <c r="IQQ575" s="48"/>
      <c r="IQR575" s="48"/>
      <c r="IQS575" s="101"/>
      <c r="IQT575" s="91"/>
      <c r="IQU575" s="91"/>
      <c r="IQV575" s="103"/>
      <c r="IQX575" s="55"/>
      <c r="IQY575" s="55"/>
      <c r="IQZ575" s="56"/>
      <c r="IRA575" s="57"/>
      <c r="IRC575" s="59"/>
      <c r="IRD575" s="60"/>
      <c r="IRE575" s="61"/>
      <c r="IRF575" s="104"/>
      <c r="IRG575" s="27"/>
      <c r="IRH575" s="26"/>
      <c r="IRI575" s="28"/>
      <c r="IRJ575" s="230"/>
      <c r="IRK575" s="245"/>
      <c r="IRL575" s="230"/>
      <c r="IRM575" s="92"/>
      <c r="IRN575" s="312"/>
      <c r="IRO575" s="112"/>
      <c r="IRP575" s="313"/>
      <c r="IRQ575" s="113"/>
      <c r="IRR575" s="113"/>
      <c r="IRS575" s="97"/>
      <c r="IRT575" s="98"/>
      <c r="IRU575" s="97"/>
      <c r="IRV575" s="99"/>
      <c r="IRW575" s="100"/>
      <c r="IRX575" s="42"/>
      <c r="IRY575" s="43"/>
      <c r="IRZ575" s="44"/>
      <c r="ISA575" s="45"/>
      <c r="ISB575" s="46"/>
      <c r="ISC575" s="311"/>
      <c r="ISD575" s="160"/>
      <c r="ISE575" s="48"/>
      <c r="ISF575" s="48"/>
      <c r="ISG575" s="101"/>
      <c r="ISH575" s="91"/>
      <c r="ISI575" s="91"/>
      <c r="ISJ575" s="103"/>
      <c r="ISL575" s="55"/>
      <c r="ISM575" s="55"/>
      <c r="ISN575" s="56"/>
      <c r="ISO575" s="57"/>
      <c r="ISQ575" s="59"/>
      <c r="ISR575" s="60"/>
      <c r="ISS575" s="61"/>
      <c r="IST575" s="104"/>
      <c r="ISU575" s="27"/>
      <c r="ISV575" s="26"/>
      <c r="ISW575" s="28"/>
      <c r="ISX575" s="230"/>
      <c r="ISY575" s="245"/>
      <c r="ISZ575" s="230"/>
      <c r="ITA575" s="92"/>
      <c r="ITB575" s="312"/>
      <c r="ITC575" s="112"/>
      <c r="ITD575" s="313"/>
      <c r="ITE575" s="113"/>
      <c r="ITF575" s="113"/>
      <c r="ITG575" s="97"/>
      <c r="ITH575" s="98"/>
      <c r="ITI575" s="97"/>
      <c r="ITJ575" s="99"/>
      <c r="ITK575" s="100"/>
      <c r="ITL575" s="42"/>
      <c r="ITM575" s="43"/>
      <c r="ITN575" s="44"/>
      <c r="ITO575" s="45"/>
      <c r="ITP575" s="46"/>
      <c r="ITQ575" s="311"/>
      <c r="ITR575" s="160"/>
      <c r="ITS575" s="48"/>
      <c r="ITT575" s="48"/>
      <c r="ITU575" s="101"/>
      <c r="ITV575" s="91"/>
      <c r="ITW575" s="91"/>
      <c r="ITX575" s="103"/>
      <c r="ITZ575" s="55"/>
      <c r="IUA575" s="55"/>
      <c r="IUB575" s="56"/>
      <c r="IUC575" s="57"/>
      <c r="IUE575" s="59"/>
      <c r="IUF575" s="60"/>
      <c r="IUG575" s="61"/>
      <c r="IUH575" s="104"/>
      <c r="IUI575" s="27"/>
      <c r="IUJ575" s="26"/>
      <c r="IUK575" s="28"/>
      <c r="IUL575" s="230"/>
      <c r="IUM575" s="245"/>
      <c r="IUN575" s="230"/>
      <c r="IUO575" s="92"/>
      <c r="IUP575" s="312"/>
      <c r="IUQ575" s="112"/>
      <c r="IUR575" s="313"/>
      <c r="IUS575" s="113"/>
      <c r="IUT575" s="113"/>
      <c r="IUU575" s="97"/>
      <c r="IUV575" s="98"/>
      <c r="IUW575" s="97"/>
      <c r="IUX575" s="99"/>
      <c r="IUY575" s="100"/>
      <c r="IUZ575" s="42"/>
      <c r="IVA575" s="43"/>
      <c r="IVB575" s="44"/>
      <c r="IVC575" s="45"/>
      <c r="IVD575" s="46"/>
      <c r="IVE575" s="311"/>
      <c r="IVF575" s="160"/>
      <c r="IVG575" s="48"/>
      <c r="IVH575" s="48"/>
      <c r="IVI575" s="101"/>
      <c r="IVJ575" s="91"/>
      <c r="IVK575" s="91"/>
      <c r="IVL575" s="103"/>
      <c r="IVN575" s="55"/>
      <c r="IVO575" s="55"/>
      <c r="IVP575" s="56"/>
      <c r="IVQ575" s="57"/>
      <c r="IVS575" s="59"/>
      <c r="IVT575" s="60"/>
      <c r="IVU575" s="61"/>
      <c r="IVV575" s="104"/>
      <c r="IVW575" s="27"/>
      <c r="IVX575" s="26"/>
      <c r="IVY575" s="28"/>
      <c r="IVZ575" s="230"/>
      <c r="IWA575" s="245"/>
      <c r="IWB575" s="230"/>
      <c r="IWC575" s="92"/>
      <c r="IWD575" s="312"/>
      <c r="IWE575" s="112"/>
      <c r="IWF575" s="313"/>
      <c r="IWG575" s="113"/>
      <c r="IWH575" s="113"/>
      <c r="IWI575" s="97"/>
      <c r="IWJ575" s="98"/>
      <c r="IWK575" s="97"/>
      <c r="IWL575" s="99"/>
      <c r="IWM575" s="100"/>
      <c r="IWN575" s="42"/>
      <c r="IWO575" s="43"/>
      <c r="IWP575" s="44"/>
      <c r="IWQ575" s="45"/>
      <c r="IWR575" s="46"/>
      <c r="IWS575" s="311"/>
      <c r="IWT575" s="160"/>
      <c r="IWU575" s="48"/>
      <c r="IWV575" s="48"/>
      <c r="IWW575" s="101"/>
      <c r="IWX575" s="91"/>
      <c r="IWY575" s="91"/>
      <c r="IWZ575" s="103"/>
      <c r="IXB575" s="55"/>
      <c r="IXC575" s="55"/>
      <c r="IXD575" s="56"/>
      <c r="IXE575" s="57"/>
      <c r="IXG575" s="59"/>
      <c r="IXH575" s="60"/>
      <c r="IXI575" s="61"/>
      <c r="IXJ575" s="104"/>
      <c r="IXK575" s="27"/>
      <c r="IXL575" s="26"/>
      <c r="IXM575" s="28"/>
      <c r="IXN575" s="230"/>
      <c r="IXO575" s="245"/>
      <c r="IXP575" s="230"/>
      <c r="IXQ575" s="92"/>
      <c r="IXR575" s="312"/>
      <c r="IXS575" s="112"/>
      <c r="IXT575" s="313"/>
      <c r="IXU575" s="113"/>
      <c r="IXV575" s="113"/>
      <c r="IXW575" s="97"/>
      <c r="IXX575" s="98"/>
      <c r="IXY575" s="97"/>
      <c r="IXZ575" s="99"/>
      <c r="IYA575" s="100"/>
      <c r="IYB575" s="42"/>
      <c r="IYC575" s="43"/>
      <c r="IYD575" s="44"/>
      <c r="IYE575" s="45"/>
      <c r="IYF575" s="46"/>
      <c r="IYG575" s="311"/>
      <c r="IYH575" s="160"/>
      <c r="IYI575" s="48"/>
      <c r="IYJ575" s="48"/>
      <c r="IYK575" s="101"/>
      <c r="IYL575" s="91"/>
      <c r="IYM575" s="91"/>
      <c r="IYN575" s="103"/>
      <c r="IYP575" s="55"/>
      <c r="IYQ575" s="55"/>
      <c r="IYR575" s="56"/>
      <c r="IYS575" s="57"/>
      <c r="IYU575" s="59"/>
      <c r="IYV575" s="60"/>
      <c r="IYW575" s="61"/>
      <c r="IYX575" s="104"/>
      <c r="IYY575" s="27"/>
      <c r="IYZ575" s="26"/>
      <c r="IZA575" s="28"/>
      <c r="IZB575" s="230"/>
      <c r="IZC575" s="245"/>
      <c r="IZD575" s="230"/>
      <c r="IZE575" s="92"/>
      <c r="IZF575" s="312"/>
      <c r="IZG575" s="112"/>
      <c r="IZH575" s="313"/>
      <c r="IZI575" s="113"/>
      <c r="IZJ575" s="113"/>
      <c r="IZK575" s="97"/>
      <c r="IZL575" s="98"/>
      <c r="IZM575" s="97"/>
      <c r="IZN575" s="99"/>
      <c r="IZO575" s="100"/>
      <c r="IZP575" s="42"/>
      <c r="IZQ575" s="43"/>
      <c r="IZR575" s="44"/>
      <c r="IZS575" s="45"/>
      <c r="IZT575" s="46"/>
      <c r="IZU575" s="311"/>
      <c r="IZV575" s="160"/>
      <c r="IZW575" s="48"/>
      <c r="IZX575" s="48"/>
      <c r="IZY575" s="101"/>
      <c r="IZZ575" s="91"/>
      <c r="JAA575" s="91"/>
      <c r="JAB575" s="103"/>
      <c r="JAD575" s="55"/>
      <c r="JAE575" s="55"/>
      <c r="JAF575" s="56"/>
      <c r="JAG575" s="57"/>
      <c r="JAI575" s="59"/>
      <c r="JAJ575" s="60"/>
      <c r="JAK575" s="61"/>
      <c r="JAL575" s="104"/>
      <c r="JAM575" s="27"/>
      <c r="JAN575" s="26"/>
      <c r="JAO575" s="28"/>
      <c r="JAP575" s="230"/>
      <c r="JAQ575" s="245"/>
      <c r="JAR575" s="230"/>
      <c r="JAS575" s="92"/>
      <c r="JAT575" s="312"/>
      <c r="JAU575" s="112"/>
      <c r="JAV575" s="313"/>
      <c r="JAW575" s="113"/>
      <c r="JAX575" s="113"/>
      <c r="JAY575" s="97"/>
      <c r="JAZ575" s="98"/>
      <c r="JBA575" s="97"/>
      <c r="JBB575" s="99"/>
      <c r="JBC575" s="100"/>
      <c r="JBD575" s="42"/>
      <c r="JBE575" s="43"/>
      <c r="JBF575" s="44"/>
      <c r="JBG575" s="45"/>
      <c r="JBH575" s="46"/>
      <c r="JBI575" s="311"/>
      <c r="JBJ575" s="160"/>
      <c r="JBK575" s="48"/>
      <c r="JBL575" s="48"/>
      <c r="JBM575" s="101"/>
      <c r="JBN575" s="91"/>
      <c r="JBO575" s="91"/>
      <c r="JBP575" s="103"/>
      <c r="JBR575" s="55"/>
      <c r="JBS575" s="55"/>
      <c r="JBT575" s="56"/>
      <c r="JBU575" s="57"/>
      <c r="JBW575" s="59"/>
      <c r="JBX575" s="60"/>
      <c r="JBY575" s="61"/>
      <c r="JBZ575" s="104"/>
      <c r="JCA575" s="27"/>
      <c r="JCB575" s="26"/>
      <c r="JCC575" s="28"/>
      <c r="JCD575" s="230"/>
      <c r="JCE575" s="245"/>
      <c r="JCF575" s="230"/>
      <c r="JCG575" s="92"/>
      <c r="JCH575" s="312"/>
      <c r="JCI575" s="112"/>
      <c r="JCJ575" s="313"/>
      <c r="JCK575" s="113"/>
      <c r="JCL575" s="113"/>
      <c r="JCM575" s="97"/>
      <c r="JCN575" s="98"/>
      <c r="JCO575" s="97"/>
      <c r="JCP575" s="99"/>
      <c r="JCQ575" s="100"/>
      <c r="JCR575" s="42"/>
      <c r="JCS575" s="43"/>
      <c r="JCT575" s="44"/>
      <c r="JCU575" s="45"/>
      <c r="JCV575" s="46"/>
      <c r="JCW575" s="311"/>
      <c r="JCX575" s="160"/>
      <c r="JCY575" s="48"/>
      <c r="JCZ575" s="48"/>
      <c r="JDA575" s="101"/>
      <c r="JDB575" s="91"/>
      <c r="JDC575" s="91"/>
      <c r="JDD575" s="103"/>
      <c r="JDF575" s="55"/>
      <c r="JDG575" s="55"/>
      <c r="JDH575" s="56"/>
      <c r="JDI575" s="57"/>
      <c r="JDK575" s="59"/>
      <c r="JDL575" s="60"/>
      <c r="JDM575" s="61"/>
      <c r="JDN575" s="104"/>
      <c r="JDO575" s="27"/>
      <c r="JDP575" s="26"/>
      <c r="JDQ575" s="28"/>
      <c r="JDR575" s="230"/>
      <c r="JDS575" s="245"/>
      <c r="JDT575" s="230"/>
      <c r="JDU575" s="92"/>
      <c r="JDV575" s="312"/>
      <c r="JDW575" s="112"/>
      <c r="JDX575" s="313"/>
      <c r="JDY575" s="113"/>
      <c r="JDZ575" s="113"/>
      <c r="JEA575" s="97"/>
      <c r="JEB575" s="98"/>
      <c r="JEC575" s="97"/>
      <c r="JED575" s="99"/>
      <c r="JEE575" s="100"/>
      <c r="JEF575" s="42"/>
      <c r="JEG575" s="43"/>
      <c r="JEH575" s="44"/>
      <c r="JEI575" s="45"/>
      <c r="JEJ575" s="46"/>
      <c r="JEK575" s="311"/>
      <c r="JEL575" s="160"/>
      <c r="JEM575" s="48"/>
      <c r="JEN575" s="48"/>
      <c r="JEO575" s="101"/>
      <c r="JEP575" s="91"/>
      <c r="JEQ575" s="91"/>
      <c r="JER575" s="103"/>
      <c r="JET575" s="55"/>
      <c r="JEU575" s="55"/>
      <c r="JEV575" s="56"/>
      <c r="JEW575" s="57"/>
      <c r="JEY575" s="59"/>
      <c r="JEZ575" s="60"/>
      <c r="JFA575" s="61"/>
      <c r="JFB575" s="104"/>
      <c r="JFC575" s="27"/>
      <c r="JFD575" s="26"/>
      <c r="JFE575" s="28"/>
      <c r="JFF575" s="230"/>
      <c r="JFG575" s="245"/>
      <c r="JFH575" s="230"/>
      <c r="JFI575" s="92"/>
      <c r="JFJ575" s="312"/>
      <c r="JFK575" s="112"/>
      <c r="JFL575" s="313"/>
      <c r="JFM575" s="113"/>
      <c r="JFN575" s="113"/>
      <c r="JFO575" s="97"/>
      <c r="JFP575" s="98"/>
      <c r="JFQ575" s="97"/>
      <c r="JFR575" s="99"/>
      <c r="JFS575" s="100"/>
      <c r="JFT575" s="42"/>
      <c r="JFU575" s="43"/>
      <c r="JFV575" s="44"/>
      <c r="JFW575" s="45"/>
      <c r="JFX575" s="46"/>
      <c r="JFY575" s="311"/>
      <c r="JFZ575" s="160"/>
      <c r="JGA575" s="48"/>
      <c r="JGB575" s="48"/>
      <c r="JGC575" s="101"/>
      <c r="JGD575" s="91"/>
      <c r="JGE575" s="91"/>
      <c r="JGF575" s="103"/>
      <c r="JGH575" s="55"/>
      <c r="JGI575" s="55"/>
      <c r="JGJ575" s="56"/>
      <c r="JGK575" s="57"/>
      <c r="JGM575" s="59"/>
      <c r="JGN575" s="60"/>
      <c r="JGO575" s="61"/>
      <c r="JGP575" s="104"/>
      <c r="JGQ575" s="27"/>
      <c r="JGR575" s="26"/>
      <c r="JGS575" s="28"/>
      <c r="JGT575" s="230"/>
      <c r="JGU575" s="245"/>
      <c r="JGV575" s="230"/>
      <c r="JGW575" s="92"/>
      <c r="JGX575" s="312"/>
      <c r="JGY575" s="112"/>
      <c r="JGZ575" s="313"/>
      <c r="JHA575" s="113"/>
      <c r="JHB575" s="113"/>
      <c r="JHC575" s="97"/>
      <c r="JHD575" s="98"/>
      <c r="JHE575" s="97"/>
      <c r="JHF575" s="99"/>
      <c r="JHG575" s="100"/>
      <c r="JHH575" s="42"/>
      <c r="JHI575" s="43"/>
      <c r="JHJ575" s="44"/>
      <c r="JHK575" s="45"/>
      <c r="JHL575" s="46"/>
      <c r="JHM575" s="311"/>
      <c r="JHN575" s="160"/>
      <c r="JHO575" s="48"/>
      <c r="JHP575" s="48"/>
      <c r="JHQ575" s="101"/>
      <c r="JHR575" s="91"/>
      <c r="JHS575" s="91"/>
      <c r="JHT575" s="103"/>
      <c r="JHV575" s="55"/>
      <c r="JHW575" s="55"/>
      <c r="JHX575" s="56"/>
      <c r="JHY575" s="57"/>
      <c r="JIA575" s="59"/>
      <c r="JIB575" s="60"/>
      <c r="JIC575" s="61"/>
      <c r="JID575" s="104"/>
      <c r="JIE575" s="27"/>
      <c r="JIF575" s="26"/>
      <c r="JIG575" s="28"/>
      <c r="JIH575" s="230"/>
      <c r="JII575" s="245"/>
      <c r="JIJ575" s="230"/>
      <c r="JIK575" s="92"/>
      <c r="JIL575" s="312"/>
      <c r="JIM575" s="112"/>
      <c r="JIN575" s="313"/>
      <c r="JIO575" s="113"/>
      <c r="JIP575" s="113"/>
      <c r="JIQ575" s="97"/>
      <c r="JIR575" s="98"/>
      <c r="JIS575" s="97"/>
      <c r="JIT575" s="99"/>
      <c r="JIU575" s="100"/>
      <c r="JIV575" s="42"/>
      <c r="JIW575" s="43"/>
      <c r="JIX575" s="44"/>
      <c r="JIY575" s="45"/>
      <c r="JIZ575" s="46"/>
      <c r="JJA575" s="311"/>
      <c r="JJB575" s="160"/>
      <c r="JJC575" s="48"/>
      <c r="JJD575" s="48"/>
      <c r="JJE575" s="101"/>
      <c r="JJF575" s="91"/>
      <c r="JJG575" s="91"/>
      <c r="JJH575" s="103"/>
      <c r="JJJ575" s="55"/>
      <c r="JJK575" s="55"/>
      <c r="JJL575" s="56"/>
      <c r="JJM575" s="57"/>
      <c r="JJO575" s="59"/>
      <c r="JJP575" s="60"/>
      <c r="JJQ575" s="61"/>
      <c r="JJR575" s="104"/>
      <c r="JJS575" s="27"/>
      <c r="JJT575" s="26"/>
      <c r="JJU575" s="28"/>
      <c r="JJV575" s="230"/>
      <c r="JJW575" s="245"/>
      <c r="JJX575" s="230"/>
      <c r="JJY575" s="92"/>
      <c r="JJZ575" s="312"/>
      <c r="JKA575" s="112"/>
      <c r="JKB575" s="313"/>
      <c r="JKC575" s="113"/>
      <c r="JKD575" s="113"/>
      <c r="JKE575" s="97"/>
      <c r="JKF575" s="98"/>
      <c r="JKG575" s="97"/>
      <c r="JKH575" s="99"/>
      <c r="JKI575" s="100"/>
      <c r="JKJ575" s="42"/>
      <c r="JKK575" s="43"/>
      <c r="JKL575" s="44"/>
      <c r="JKM575" s="45"/>
      <c r="JKN575" s="46"/>
      <c r="JKO575" s="311"/>
      <c r="JKP575" s="160"/>
      <c r="JKQ575" s="48"/>
      <c r="JKR575" s="48"/>
      <c r="JKS575" s="101"/>
      <c r="JKT575" s="91"/>
      <c r="JKU575" s="91"/>
      <c r="JKV575" s="103"/>
      <c r="JKX575" s="55"/>
      <c r="JKY575" s="55"/>
      <c r="JKZ575" s="56"/>
      <c r="JLA575" s="57"/>
      <c r="JLC575" s="59"/>
      <c r="JLD575" s="60"/>
      <c r="JLE575" s="61"/>
      <c r="JLF575" s="104"/>
      <c r="JLG575" s="27"/>
      <c r="JLH575" s="26"/>
      <c r="JLI575" s="28"/>
      <c r="JLJ575" s="230"/>
      <c r="JLK575" s="245"/>
      <c r="JLL575" s="230"/>
      <c r="JLM575" s="92"/>
      <c r="JLN575" s="312"/>
      <c r="JLO575" s="112"/>
      <c r="JLP575" s="313"/>
      <c r="JLQ575" s="113"/>
      <c r="JLR575" s="113"/>
      <c r="JLS575" s="97"/>
      <c r="JLT575" s="98"/>
      <c r="JLU575" s="97"/>
      <c r="JLV575" s="99"/>
      <c r="JLW575" s="100"/>
      <c r="JLX575" s="42"/>
      <c r="JLY575" s="43"/>
      <c r="JLZ575" s="44"/>
      <c r="JMA575" s="45"/>
      <c r="JMB575" s="46"/>
      <c r="JMC575" s="311"/>
      <c r="JMD575" s="160"/>
      <c r="JME575" s="48"/>
      <c r="JMF575" s="48"/>
      <c r="JMG575" s="101"/>
      <c r="JMH575" s="91"/>
      <c r="JMI575" s="91"/>
      <c r="JMJ575" s="103"/>
      <c r="JML575" s="55"/>
      <c r="JMM575" s="55"/>
      <c r="JMN575" s="56"/>
      <c r="JMO575" s="57"/>
      <c r="JMQ575" s="59"/>
      <c r="JMR575" s="60"/>
      <c r="JMS575" s="61"/>
      <c r="JMT575" s="104"/>
      <c r="JMU575" s="27"/>
      <c r="JMV575" s="26"/>
      <c r="JMW575" s="28"/>
      <c r="JMX575" s="230"/>
      <c r="JMY575" s="245"/>
      <c r="JMZ575" s="230"/>
      <c r="JNA575" s="92"/>
      <c r="JNB575" s="312"/>
      <c r="JNC575" s="112"/>
      <c r="JND575" s="313"/>
      <c r="JNE575" s="113"/>
      <c r="JNF575" s="113"/>
      <c r="JNG575" s="97"/>
      <c r="JNH575" s="98"/>
      <c r="JNI575" s="97"/>
      <c r="JNJ575" s="99"/>
      <c r="JNK575" s="100"/>
      <c r="JNL575" s="42"/>
      <c r="JNM575" s="43"/>
      <c r="JNN575" s="44"/>
      <c r="JNO575" s="45"/>
      <c r="JNP575" s="46"/>
      <c r="JNQ575" s="311"/>
      <c r="JNR575" s="160"/>
      <c r="JNS575" s="48"/>
      <c r="JNT575" s="48"/>
      <c r="JNU575" s="101"/>
      <c r="JNV575" s="91"/>
      <c r="JNW575" s="91"/>
      <c r="JNX575" s="103"/>
      <c r="JNZ575" s="55"/>
      <c r="JOA575" s="55"/>
      <c r="JOB575" s="56"/>
      <c r="JOC575" s="57"/>
      <c r="JOE575" s="59"/>
      <c r="JOF575" s="60"/>
      <c r="JOG575" s="61"/>
      <c r="JOH575" s="104"/>
      <c r="JOI575" s="27"/>
      <c r="JOJ575" s="26"/>
      <c r="JOK575" s="28"/>
      <c r="JOL575" s="230"/>
      <c r="JOM575" s="245"/>
      <c r="JON575" s="230"/>
      <c r="JOO575" s="92"/>
      <c r="JOP575" s="312"/>
      <c r="JOQ575" s="112"/>
      <c r="JOR575" s="313"/>
      <c r="JOS575" s="113"/>
      <c r="JOT575" s="113"/>
      <c r="JOU575" s="97"/>
      <c r="JOV575" s="98"/>
      <c r="JOW575" s="97"/>
      <c r="JOX575" s="99"/>
      <c r="JOY575" s="100"/>
      <c r="JOZ575" s="42"/>
      <c r="JPA575" s="43"/>
      <c r="JPB575" s="44"/>
      <c r="JPC575" s="45"/>
      <c r="JPD575" s="46"/>
      <c r="JPE575" s="311"/>
      <c r="JPF575" s="160"/>
      <c r="JPG575" s="48"/>
      <c r="JPH575" s="48"/>
      <c r="JPI575" s="101"/>
      <c r="JPJ575" s="91"/>
      <c r="JPK575" s="91"/>
      <c r="JPL575" s="103"/>
      <c r="JPN575" s="55"/>
      <c r="JPO575" s="55"/>
      <c r="JPP575" s="56"/>
      <c r="JPQ575" s="57"/>
      <c r="JPS575" s="59"/>
      <c r="JPT575" s="60"/>
      <c r="JPU575" s="61"/>
      <c r="JPV575" s="104"/>
      <c r="JPW575" s="27"/>
      <c r="JPX575" s="26"/>
      <c r="JPY575" s="28"/>
      <c r="JPZ575" s="230"/>
      <c r="JQA575" s="245"/>
      <c r="JQB575" s="230"/>
      <c r="JQC575" s="92"/>
      <c r="JQD575" s="312"/>
      <c r="JQE575" s="112"/>
      <c r="JQF575" s="313"/>
      <c r="JQG575" s="113"/>
      <c r="JQH575" s="113"/>
      <c r="JQI575" s="97"/>
      <c r="JQJ575" s="98"/>
      <c r="JQK575" s="97"/>
      <c r="JQL575" s="99"/>
      <c r="JQM575" s="100"/>
      <c r="JQN575" s="42"/>
      <c r="JQO575" s="43"/>
      <c r="JQP575" s="44"/>
      <c r="JQQ575" s="45"/>
      <c r="JQR575" s="46"/>
      <c r="JQS575" s="311"/>
      <c r="JQT575" s="160"/>
      <c r="JQU575" s="48"/>
      <c r="JQV575" s="48"/>
      <c r="JQW575" s="101"/>
      <c r="JQX575" s="91"/>
      <c r="JQY575" s="91"/>
      <c r="JQZ575" s="103"/>
      <c r="JRB575" s="55"/>
      <c r="JRC575" s="55"/>
      <c r="JRD575" s="56"/>
      <c r="JRE575" s="57"/>
      <c r="JRG575" s="59"/>
      <c r="JRH575" s="60"/>
      <c r="JRI575" s="61"/>
      <c r="JRJ575" s="104"/>
      <c r="JRK575" s="27"/>
      <c r="JRL575" s="26"/>
      <c r="JRM575" s="28"/>
      <c r="JRN575" s="230"/>
      <c r="JRO575" s="245"/>
      <c r="JRP575" s="230"/>
      <c r="JRQ575" s="92"/>
      <c r="JRR575" s="312"/>
      <c r="JRS575" s="112"/>
      <c r="JRT575" s="313"/>
      <c r="JRU575" s="113"/>
      <c r="JRV575" s="113"/>
      <c r="JRW575" s="97"/>
      <c r="JRX575" s="98"/>
      <c r="JRY575" s="97"/>
      <c r="JRZ575" s="99"/>
      <c r="JSA575" s="100"/>
      <c r="JSB575" s="42"/>
      <c r="JSC575" s="43"/>
      <c r="JSD575" s="44"/>
      <c r="JSE575" s="45"/>
      <c r="JSF575" s="46"/>
      <c r="JSG575" s="311"/>
      <c r="JSH575" s="160"/>
      <c r="JSI575" s="48"/>
      <c r="JSJ575" s="48"/>
      <c r="JSK575" s="101"/>
      <c r="JSL575" s="91"/>
      <c r="JSM575" s="91"/>
      <c r="JSN575" s="103"/>
      <c r="JSP575" s="55"/>
      <c r="JSQ575" s="55"/>
      <c r="JSR575" s="56"/>
      <c r="JSS575" s="57"/>
      <c r="JSU575" s="59"/>
      <c r="JSV575" s="60"/>
      <c r="JSW575" s="61"/>
      <c r="JSX575" s="104"/>
      <c r="JSY575" s="27"/>
      <c r="JSZ575" s="26"/>
      <c r="JTA575" s="28"/>
      <c r="JTB575" s="230"/>
      <c r="JTC575" s="245"/>
      <c r="JTD575" s="230"/>
      <c r="JTE575" s="92"/>
      <c r="JTF575" s="312"/>
      <c r="JTG575" s="112"/>
      <c r="JTH575" s="313"/>
      <c r="JTI575" s="113"/>
      <c r="JTJ575" s="113"/>
      <c r="JTK575" s="97"/>
      <c r="JTL575" s="98"/>
      <c r="JTM575" s="97"/>
      <c r="JTN575" s="99"/>
      <c r="JTO575" s="100"/>
      <c r="JTP575" s="42"/>
      <c r="JTQ575" s="43"/>
      <c r="JTR575" s="44"/>
      <c r="JTS575" s="45"/>
      <c r="JTT575" s="46"/>
      <c r="JTU575" s="311"/>
      <c r="JTV575" s="160"/>
      <c r="JTW575" s="48"/>
      <c r="JTX575" s="48"/>
      <c r="JTY575" s="101"/>
      <c r="JTZ575" s="91"/>
      <c r="JUA575" s="91"/>
      <c r="JUB575" s="103"/>
      <c r="JUD575" s="55"/>
      <c r="JUE575" s="55"/>
      <c r="JUF575" s="56"/>
      <c r="JUG575" s="57"/>
      <c r="JUI575" s="59"/>
      <c r="JUJ575" s="60"/>
      <c r="JUK575" s="61"/>
      <c r="JUL575" s="104"/>
      <c r="JUM575" s="27"/>
      <c r="JUN575" s="26"/>
      <c r="JUO575" s="28"/>
      <c r="JUP575" s="230"/>
      <c r="JUQ575" s="245"/>
      <c r="JUR575" s="230"/>
      <c r="JUS575" s="92"/>
      <c r="JUT575" s="312"/>
      <c r="JUU575" s="112"/>
      <c r="JUV575" s="313"/>
      <c r="JUW575" s="113"/>
      <c r="JUX575" s="113"/>
      <c r="JUY575" s="97"/>
      <c r="JUZ575" s="98"/>
      <c r="JVA575" s="97"/>
      <c r="JVB575" s="99"/>
      <c r="JVC575" s="100"/>
      <c r="JVD575" s="42"/>
      <c r="JVE575" s="43"/>
      <c r="JVF575" s="44"/>
      <c r="JVG575" s="45"/>
      <c r="JVH575" s="46"/>
      <c r="JVI575" s="311"/>
      <c r="JVJ575" s="160"/>
      <c r="JVK575" s="48"/>
      <c r="JVL575" s="48"/>
      <c r="JVM575" s="101"/>
      <c r="JVN575" s="91"/>
      <c r="JVO575" s="91"/>
      <c r="JVP575" s="103"/>
      <c r="JVR575" s="55"/>
      <c r="JVS575" s="55"/>
      <c r="JVT575" s="56"/>
      <c r="JVU575" s="57"/>
      <c r="JVW575" s="59"/>
      <c r="JVX575" s="60"/>
      <c r="JVY575" s="61"/>
      <c r="JVZ575" s="104"/>
      <c r="JWA575" s="27"/>
      <c r="JWB575" s="26"/>
      <c r="JWC575" s="28"/>
      <c r="JWD575" s="230"/>
      <c r="JWE575" s="245"/>
      <c r="JWF575" s="230"/>
      <c r="JWG575" s="92"/>
      <c r="JWH575" s="312"/>
      <c r="JWI575" s="112"/>
      <c r="JWJ575" s="313"/>
      <c r="JWK575" s="113"/>
      <c r="JWL575" s="113"/>
      <c r="JWM575" s="97"/>
      <c r="JWN575" s="98"/>
      <c r="JWO575" s="97"/>
      <c r="JWP575" s="99"/>
      <c r="JWQ575" s="100"/>
      <c r="JWR575" s="42"/>
      <c r="JWS575" s="43"/>
      <c r="JWT575" s="44"/>
      <c r="JWU575" s="45"/>
      <c r="JWV575" s="46"/>
      <c r="JWW575" s="311"/>
      <c r="JWX575" s="160"/>
      <c r="JWY575" s="48"/>
      <c r="JWZ575" s="48"/>
      <c r="JXA575" s="101"/>
      <c r="JXB575" s="91"/>
      <c r="JXC575" s="91"/>
      <c r="JXD575" s="103"/>
      <c r="JXF575" s="55"/>
      <c r="JXG575" s="55"/>
      <c r="JXH575" s="56"/>
      <c r="JXI575" s="57"/>
      <c r="JXK575" s="59"/>
      <c r="JXL575" s="60"/>
      <c r="JXM575" s="61"/>
      <c r="JXN575" s="104"/>
      <c r="JXO575" s="27"/>
      <c r="JXP575" s="26"/>
      <c r="JXQ575" s="28"/>
      <c r="JXR575" s="230"/>
      <c r="JXS575" s="245"/>
      <c r="JXT575" s="230"/>
      <c r="JXU575" s="92"/>
      <c r="JXV575" s="312"/>
      <c r="JXW575" s="112"/>
      <c r="JXX575" s="313"/>
      <c r="JXY575" s="113"/>
      <c r="JXZ575" s="113"/>
      <c r="JYA575" s="97"/>
      <c r="JYB575" s="98"/>
      <c r="JYC575" s="97"/>
      <c r="JYD575" s="99"/>
      <c r="JYE575" s="100"/>
      <c r="JYF575" s="42"/>
      <c r="JYG575" s="43"/>
      <c r="JYH575" s="44"/>
      <c r="JYI575" s="45"/>
      <c r="JYJ575" s="46"/>
      <c r="JYK575" s="311"/>
      <c r="JYL575" s="160"/>
      <c r="JYM575" s="48"/>
      <c r="JYN575" s="48"/>
      <c r="JYO575" s="101"/>
      <c r="JYP575" s="91"/>
      <c r="JYQ575" s="91"/>
      <c r="JYR575" s="103"/>
      <c r="JYT575" s="55"/>
      <c r="JYU575" s="55"/>
      <c r="JYV575" s="56"/>
      <c r="JYW575" s="57"/>
      <c r="JYY575" s="59"/>
      <c r="JYZ575" s="60"/>
      <c r="JZA575" s="61"/>
      <c r="JZB575" s="104"/>
      <c r="JZC575" s="27"/>
      <c r="JZD575" s="26"/>
      <c r="JZE575" s="28"/>
      <c r="JZF575" s="230"/>
      <c r="JZG575" s="245"/>
      <c r="JZH575" s="230"/>
      <c r="JZI575" s="92"/>
      <c r="JZJ575" s="312"/>
      <c r="JZK575" s="112"/>
      <c r="JZL575" s="313"/>
      <c r="JZM575" s="113"/>
      <c r="JZN575" s="113"/>
      <c r="JZO575" s="97"/>
      <c r="JZP575" s="98"/>
      <c r="JZQ575" s="97"/>
      <c r="JZR575" s="99"/>
      <c r="JZS575" s="100"/>
      <c r="JZT575" s="42"/>
      <c r="JZU575" s="43"/>
      <c r="JZV575" s="44"/>
      <c r="JZW575" s="45"/>
      <c r="JZX575" s="46"/>
      <c r="JZY575" s="311"/>
      <c r="JZZ575" s="160"/>
      <c r="KAA575" s="48"/>
      <c r="KAB575" s="48"/>
      <c r="KAC575" s="101"/>
      <c r="KAD575" s="91"/>
      <c r="KAE575" s="91"/>
      <c r="KAF575" s="103"/>
      <c r="KAH575" s="55"/>
      <c r="KAI575" s="55"/>
      <c r="KAJ575" s="56"/>
      <c r="KAK575" s="57"/>
      <c r="KAM575" s="59"/>
      <c r="KAN575" s="60"/>
      <c r="KAO575" s="61"/>
      <c r="KAP575" s="104"/>
      <c r="KAQ575" s="27"/>
      <c r="KAR575" s="26"/>
      <c r="KAS575" s="28"/>
      <c r="KAT575" s="230"/>
      <c r="KAU575" s="245"/>
      <c r="KAV575" s="230"/>
      <c r="KAW575" s="92"/>
      <c r="KAX575" s="312"/>
      <c r="KAY575" s="112"/>
      <c r="KAZ575" s="313"/>
      <c r="KBA575" s="113"/>
      <c r="KBB575" s="113"/>
      <c r="KBC575" s="97"/>
      <c r="KBD575" s="98"/>
      <c r="KBE575" s="97"/>
      <c r="KBF575" s="99"/>
      <c r="KBG575" s="100"/>
      <c r="KBH575" s="42"/>
      <c r="KBI575" s="43"/>
      <c r="KBJ575" s="44"/>
      <c r="KBK575" s="45"/>
      <c r="KBL575" s="46"/>
      <c r="KBM575" s="311"/>
      <c r="KBN575" s="160"/>
      <c r="KBO575" s="48"/>
      <c r="KBP575" s="48"/>
      <c r="KBQ575" s="101"/>
      <c r="KBR575" s="91"/>
      <c r="KBS575" s="91"/>
      <c r="KBT575" s="103"/>
      <c r="KBV575" s="55"/>
      <c r="KBW575" s="55"/>
      <c r="KBX575" s="56"/>
      <c r="KBY575" s="57"/>
      <c r="KCA575" s="59"/>
      <c r="KCB575" s="60"/>
      <c r="KCC575" s="61"/>
      <c r="KCD575" s="104"/>
      <c r="KCE575" s="27"/>
      <c r="KCF575" s="26"/>
      <c r="KCG575" s="28"/>
      <c r="KCH575" s="230"/>
      <c r="KCI575" s="245"/>
      <c r="KCJ575" s="230"/>
      <c r="KCK575" s="92"/>
      <c r="KCL575" s="312"/>
      <c r="KCM575" s="112"/>
      <c r="KCN575" s="313"/>
      <c r="KCO575" s="113"/>
      <c r="KCP575" s="113"/>
      <c r="KCQ575" s="97"/>
      <c r="KCR575" s="98"/>
      <c r="KCS575" s="97"/>
      <c r="KCT575" s="99"/>
      <c r="KCU575" s="100"/>
      <c r="KCV575" s="42"/>
      <c r="KCW575" s="43"/>
      <c r="KCX575" s="44"/>
      <c r="KCY575" s="45"/>
      <c r="KCZ575" s="46"/>
      <c r="KDA575" s="311"/>
      <c r="KDB575" s="160"/>
      <c r="KDC575" s="48"/>
      <c r="KDD575" s="48"/>
      <c r="KDE575" s="101"/>
      <c r="KDF575" s="91"/>
      <c r="KDG575" s="91"/>
      <c r="KDH575" s="103"/>
      <c r="KDJ575" s="55"/>
      <c r="KDK575" s="55"/>
      <c r="KDL575" s="56"/>
      <c r="KDM575" s="57"/>
      <c r="KDO575" s="59"/>
      <c r="KDP575" s="60"/>
      <c r="KDQ575" s="61"/>
      <c r="KDR575" s="104"/>
      <c r="KDS575" s="27"/>
      <c r="KDT575" s="26"/>
      <c r="KDU575" s="28"/>
      <c r="KDV575" s="230"/>
      <c r="KDW575" s="245"/>
      <c r="KDX575" s="230"/>
      <c r="KDY575" s="92"/>
      <c r="KDZ575" s="312"/>
      <c r="KEA575" s="112"/>
      <c r="KEB575" s="313"/>
      <c r="KEC575" s="113"/>
      <c r="KED575" s="113"/>
      <c r="KEE575" s="97"/>
      <c r="KEF575" s="98"/>
      <c r="KEG575" s="97"/>
      <c r="KEH575" s="99"/>
      <c r="KEI575" s="100"/>
      <c r="KEJ575" s="42"/>
      <c r="KEK575" s="43"/>
      <c r="KEL575" s="44"/>
      <c r="KEM575" s="45"/>
      <c r="KEN575" s="46"/>
      <c r="KEO575" s="311"/>
      <c r="KEP575" s="160"/>
      <c r="KEQ575" s="48"/>
      <c r="KER575" s="48"/>
      <c r="KES575" s="101"/>
      <c r="KET575" s="91"/>
      <c r="KEU575" s="91"/>
      <c r="KEV575" s="103"/>
      <c r="KEX575" s="55"/>
      <c r="KEY575" s="55"/>
      <c r="KEZ575" s="56"/>
      <c r="KFA575" s="57"/>
      <c r="KFC575" s="59"/>
      <c r="KFD575" s="60"/>
      <c r="KFE575" s="61"/>
      <c r="KFF575" s="104"/>
      <c r="KFG575" s="27"/>
      <c r="KFH575" s="26"/>
      <c r="KFI575" s="28"/>
      <c r="KFJ575" s="230"/>
      <c r="KFK575" s="245"/>
      <c r="KFL575" s="230"/>
      <c r="KFM575" s="92"/>
      <c r="KFN575" s="312"/>
      <c r="KFO575" s="112"/>
      <c r="KFP575" s="313"/>
      <c r="KFQ575" s="113"/>
      <c r="KFR575" s="113"/>
      <c r="KFS575" s="97"/>
      <c r="KFT575" s="98"/>
      <c r="KFU575" s="97"/>
      <c r="KFV575" s="99"/>
      <c r="KFW575" s="100"/>
      <c r="KFX575" s="42"/>
      <c r="KFY575" s="43"/>
      <c r="KFZ575" s="44"/>
      <c r="KGA575" s="45"/>
      <c r="KGB575" s="46"/>
      <c r="KGC575" s="311"/>
      <c r="KGD575" s="160"/>
      <c r="KGE575" s="48"/>
      <c r="KGF575" s="48"/>
      <c r="KGG575" s="101"/>
      <c r="KGH575" s="91"/>
      <c r="KGI575" s="91"/>
      <c r="KGJ575" s="103"/>
      <c r="KGL575" s="55"/>
      <c r="KGM575" s="55"/>
      <c r="KGN575" s="56"/>
      <c r="KGO575" s="57"/>
      <c r="KGQ575" s="59"/>
      <c r="KGR575" s="60"/>
      <c r="KGS575" s="61"/>
      <c r="KGT575" s="104"/>
      <c r="KGU575" s="27"/>
      <c r="KGV575" s="26"/>
      <c r="KGW575" s="28"/>
      <c r="KGX575" s="230"/>
      <c r="KGY575" s="245"/>
      <c r="KGZ575" s="230"/>
      <c r="KHA575" s="92"/>
      <c r="KHB575" s="312"/>
      <c r="KHC575" s="112"/>
      <c r="KHD575" s="313"/>
      <c r="KHE575" s="113"/>
      <c r="KHF575" s="113"/>
      <c r="KHG575" s="97"/>
      <c r="KHH575" s="98"/>
      <c r="KHI575" s="97"/>
      <c r="KHJ575" s="99"/>
      <c r="KHK575" s="100"/>
      <c r="KHL575" s="42"/>
      <c r="KHM575" s="43"/>
      <c r="KHN575" s="44"/>
      <c r="KHO575" s="45"/>
      <c r="KHP575" s="46"/>
      <c r="KHQ575" s="311"/>
      <c r="KHR575" s="160"/>
      <c r="KHS575" s="48"/>
      <c r="KHT575" s="48"/>
      <c r="KHU575" s="101"/>
      <c r="KHV575" s="91"/>
      <c r="KHW575" s="91"/>
      <c r="KHX575" s="103"/>
      <c r="KHZ575" s="55"/>
      <c r="KIA575" s="55"/>
      <c r="KIB575" s="56"/>
      <c r="KIC575" s="57"/>
      <c r="KIE575" s="59"/>
      <c r="KIF575" s="60"/>
      <c r="KIG575" s="61"/>
      <c r="KIH575" s="104"/>
      <c r="KII575" s="27"/>
      <c r="KIJ575" s="26"/>
      <c r="KIK575" s="28"/>
      <c r="KIL575" s="230"/>
      <c r="KIM575" s="245"/>
      <c r="KIN575" s="230"/>
      <c r="KIO575" s="92"/>
      <c r="KIP575" s="312"/>
      <c r="KIQ575" s="112"/>
      <c r="KIR575" s="313"/>
      <c r="KIS575" s="113"/>
      <c r="KIT575" s="113"/>
      <c r="KIU575" s="97"/>
      <c r="KIV575" s="98"/>
      <c r="KIW575" s="97"/>
      <c r="KIX575" s="99"/>
      <c r="KIY575" s="100"/>
      <c r="KIZ575" s="42"/>
      <c r="KJA575" s="43"/>
      <c r="KJB575" s="44"/>
      <c r="KJC575" s="45"/>
      <c r="KJD575" s="46"/>
      <c r="KJE575" s="311"/>
      <c r="KJF575" s="160"/>
      <c r="KJG575" s="48"/>
      <c r="KJH575" s="48"/>
      <c r="KJI575" s="101"/>
      <c r="KJJ575" s="91"/>
      <c r="KJK575" s="91"/>
      <c r="KJL575" s="103"/>
      <c r="KJN575" s="55"/>
      <c r="KJO575" s="55"/>
      <c r="KJP575" s="56"/>
      <c r="KJQ575" s="57"/>
      <c r="KJS575" s="59"/>
      <c r="KJT575" s="60"/>
      <c r="KJU575" s="61"/>
      <c r="KJV575" s="104"/>
      <c r="KJW575" s="27"/>
      <c r="KJX575" s="26"/>
      <c r="KJY575" s="28"/>
      <c r="KJZ575" s="230"/>
      <c r="KKA575" s="245"/>
      <c r="KKB575" s="230"/>
      <c r="KKC575" s="92"/>
      <c r="KKD575" s="312"/>
      <c r="KKE575" s="112"/>
      <c r="KKF575" s="313"/>
      <c r="KKG575" s="113"/>
      <c r="KKH575" s="113"/>
      <c r="KKI575" s="97"/>
      <c r="KKJ575" s="98"/>
      <c r="KKK575" s="97"/>
      <c r="KKL575" s="99"/>
      <c r="KKM575" s="100"/>
      <c r="KKN575" s="42"/>
      <c r="KKO575" s="43"/>
      <c r="KKP575" s="44"/>
      <c r="KKQ575" s="45"/>
      <c r="KKR575" s="46"/>
      <c r="KKS575" s="311"/>
      <c r="KKT575" s="160"/>
      <c r="KKU575" s="48"/>
      <c r="KKV575" s="48"/>
      <c r="KKW575" s="101"/>
      <c r="KKX575" s="91"/>
      <c r="KKY575" s="91"/>
      <c r="KKZ575" s="103"/>
      <c r="KLB575" s="55"/>
      <c r="KLC575" s="55"/>
      <c r="KLD575" s="56"/>
      <c r="KLE575" s="57"/>
      <c r="KLG575" s="59"/>
      <c r="KLH575" s="60"/>
      <c r="KLI575" s="61"/>
      <c r="KLJ575" s="104"/>
      <c r="KLK575" s="27"/>
      <c r="KLL575" s="26"/>
      <c r="KLM575" s="28"/>
      <c r="KLN575" s="230"/>
      <c r="KLO575" s="245"/>
      <c r="KLP575" s="230"/>
      <c r="KLQ575" s="92"/>
      <c r="KLR575" s="312"/>
      <c r="KLS575" s="112"/>
      <c r="KLT575" s="313"/>
      <c r="KLU575" s="113"/>
      <c r="KLV575" s="113"/>
      <c r="KLW575" s="97"/>
      <c r="KLX575" s="98"/>
      <c r="KLY575" s="97"/>
      <c r="KLZ575" s="99"/>
      <c r="KMA575" s="100"/>
      <c r="KMB575" s="42"/>
      <c r="KMC575" s="43"/>
      <c r="KMD575" s="44"/>
      <c r="KME575" s="45"/>
      <c r="KMF575" s="46"/>
      <c r="KMG575" s="311"/>
      <c r="KMH575" s="160"/>
      <c r="KMI575" s="48"/>
      <c r="KMJ575" s="48"/>
      <c r="KMK575" s="101"/>
      <c r="KML575" s="91"/>
      <c r="KMM575" s="91"/>
      <c r="KMN575" s="103"/>
      <c r="KMP575" s="55"/>
      <c r="KMQ575" s="55"/>
      <c r="KMR575" s="56"/>
      <c r="KMS575" s="57"/>
      <c r="KMU575" s="59"/>
      <c r="KMV575" s="60"/>
      <c r="KMW575" s="61"/>
      <c r="KMX575" s="104"/>
      <c r="KMY575" s="27"/>
      <c r="KMZ575" s="26"/>
      <c r="KNA575" s="28"/>
      <c r="KNB575" s="230"/>
      <c r="KNC575" s="245"/>
      <c r="KND575" s="230"/>
      <c r="KNE575" s="92"/>
      <c r="KNF575" s="312"/>
      <c r="KNG575" s="112"/>
      <c r="KNH575" s="313"/>
      <c r="KNI575" s="113"/>
      <c r="KNJ575" s="113"/>
      <c r="KNK575" s="97"/>
      <c r="KNL575" s="98"/>
      <c r="KNM575" s="97"/>
      <c r="KNN575" s="99"/>
      <c r="KNO575" s="100"/>
      <c r="KNP575" s="42"/>
      <c r="KNQ575" s="43"/>
      <c r="KNR575" s="44"/>
      <c r="KNS575" s="45"/>
      <c r="KNT575" s="46"/>
      <c r="KNU575" s="311"/>
      <c r="KNV575" s="160"/>
      <c r="KNW575" s="48"/>
      <c r="KNX575" s="48"/>
      <c r="KNY575" s="101"/>
      <c r="KNZ575" s="91"/>
      <c r="KOA575" s="91"/>
      <c r="KOB575" s="103"/>
      <c r="KOD575" s="55"/>
      <c r="KOE575" s="55"/>
      <c r="KOF575" s="56"/>
      <c r="KOG575" s="57"/>
      <c r="KOI575" s="59"/>
      <c r="KOJ575" s="60"/>
      <c r="KOK575" s="61"/>
      <c r="KOL575" s="104"/>
      <c r="KOM575" s="27"/>
      <c r="KON575" s="26"/>
      <c r="KOO575" s="28"/>
      <c r="KOP575" s="230"/>
      <c r="KOQ575" s="245"/>
      <c r="KOR575" s="230"/>
      <c r="KOS575" s="92"/>
      <c r="KOT575" s="312"/>
      <c r="KOU575" s="112"/>
      <c r="KOV575" s="313"/>
      <c r="KOW575" s="113"/>
      <c r="KOX575" s="113"/>
      <c r="KOY575" s="97"/>
      <c r="KOZ575" s="98"/>
      <c r="KPA575" s="97"/>
      <c r="KPB575" s="99"/>
      <c r="KPC575" s="100"/>
      <c r="KPD575" s="42"/>
      <c r="KPE575" s="43"/>
      <c r="KPF575" s="44"/>
      <c r="KPG575" s="45"/>
      <c r="KPH575" s="46"/>
      <c r="KPI575" s="311"/>
      <c r="KPJ575" s="160"/>
      <c r="KPK575" s="48"/>
      <c r="KPL575" s="48"/>
      <c r="KPM575" s="101"/>
      <c r="KPN575" s="91"/>
      <c r="KPO575" s="91"/>
      <c r="KPP575" s="103"/>
      <c r="KPR575" s="55"/>
      <c r="KPS575" s="55"/>
      <c r="KPT575" s="56"/>
      <c r="KPU575" s="57"/>
      <c r="KPW575" s="59"/>
      <c r="KPX575" s="60"/>
      <c r="KPY575" s="61"/>
      <c r="KPZ575" s="104"/>
      <c r="KQA575" s="27"/>
      <c r="KQB575" s="26"/>
      <c r="KQC575" s="28"/>
      <c r="KQD575" s="230"/>
      <c r="KQE575" s="245"/>
      <c r="KQF575" s="230"/>
      <c r="KQG575" s="92"/>
      <c r="KQH575" s="312"/>
      <c r="KQI575" s="112"/>
      <c r="KQJ575" s="313"/>
      <c r="KQK575" s="113"/>
      <c r="KQL575" s="113"/>
      <c r="KQM575" s="97"/>
      <c r="KQN575" s="98"/>
      <c r="KQO575" s="97"/>
      <c r="KQP575" s="99"/>
      <c r="KQQ575" s="100"/>
      <c r="KQR575" s="42"/>
      <c r="KQS575" s="43"/>
      <c r="KQT575" s="44"/>
      <c r="KQU575" s="45"/>
      <c r="KQV575" s="46"/>
      <c r="KQW575" s="311"/>
      <c r="KQX575" s="160"/>
      <c r="KQY575" s="48"/>
      <c r="KQZ575" s="48"/>
      <c r="KRA575" s="101"/>
      <c r="KRB575" s="91"/>
      <c r="KRC575" s="91"/>
      <c r="KRD575" s="103"/>
      <c r="KRF575" s="55"/>
      <c r="KRG575" s="55"/>
      <c r="KRH575" s="56"/>
      <c r="KRI575" s="57"/>
      <c r="KRK575" s="59"/>
      <c r="KRL575" s="60"/>
      <c r="KRM575" s="61"/>
      <c r="KRN575" s="104"/>
      <c r="KRO575" s="27"/>
      <c r="KRP575" s="26"/>
      <c r="KRQ575" s="28"/>
      <c r="KRR575" s="230"/>
      <c r="KRS575" s="245"/>
      <c r="KRT575" s="230"/>
      <c r="KRU575" s="92"/>
      <c r="KRV575" s="312"/>
      <c r="KRW575" s="112"/>
      <c r="KRX575" s="313"/>
      <c r="KRY575" s="113"/>
      <c r="KRZ575" s="113"/>
      <c r="KSA575" s="97"/>
      <c r="KSB575" s="98"/>
      <c r="KSC575" s="97"/>
      <c r="KSD575" s="99"/>
      <c r="KSE575" s="100"/>
      <c r="KSF575" s="42"/>
      <c r="KSG575" s="43"/>
      <c r="KSH575" s="44"/>
      <c r="KSI575" s="45"/>
      <c r="KSJ575" s="46"/>
      <c r="KSK575" s="311"/>
      <c r="KSL575" s="160"/>
      <c r="KSM575" s="48"/>
      <c r="KSN575" s="48"/>
      <c r="KSO575" s="101"/>
      <c r="KSP575" s="91"/>
      <c r="KSQ575" s="91"/>
      <c r="KSR575" s="103"/>
      <c r="KST575" s="55"/>
      <c r="KSU575" s="55"/>
      <c r="KSV575" s="56"/>
      <c r="KSW575" s="57"/>
      <c r="KSY575" s="59"/>
      <c r="KSZ575" s="60"/>
      <c r="KTA575" s="61"/>
      <c r="KTB575" s="104"/>
      <c r="KTC575" s="27"/>
      <c r="KTD575" s="26"/>
      <c r="KTE575" s="28"/>
      <c r="KTF575" s="230"/>
      <c r="KTG575" s="245"/>
      <c r="KTH575" s="230"/>
      <c r="KTI575" s="92"/>
      <c r="KTJ575" s="312"/>
      <c r="KTK575" s="112"/>
      <c r="KTL575" s="313"/>
      <c r="KTM575" s="113"/>
      <c r="KTN575" s="113"/>
      <c r="KTO575" s="97"/>
      <c r="KTP575" s="98"/>
      <c r="KTQ575" s="97"/>
      <c r="KTR575" s="99"/>
      <c r="KTS575" s="100"/>
      <c r="KTT575" s="42"/>
      <c r="KTU575" s="43"/>
      <c r="KTV575" s="44"/>
      <c r="KTW575" s="45"/>
      <c r="KTX575" s="46"/>
      <c r="KTY575" s="311"/>
      <c r="KTZ575" s="160"/>
      <c r="KUA575" s="48"/>
      <c r="KUB575" s="48"/>
      <c r="KUC575" s="101"/>
      <c r="KUD575" s="91"/>
      <c r="KUE575" s="91"/>
      <c r="KUF575" s="103"/>
      <c r="KUH575" s="55"/>
      <c r="KUI575" s="55"/>
      <c r="KUJ575" s="56"/>
      <c r="KUK575" s="57"/>
      <c r="KUM575" s="59"/>
      <c r="KUN575" s="60"/>
      <c r="KUO575" s="61"/>
      <c r="KUP575" s="104"/>
      <c r="KUQ575" s="27"/>
      <c r="KUR575" s="26"/>
      <c r="KUS575" s="28"/>
      <c r="KUT575" s="230"/>
      <c r="KUU575" s="245"/>
      <c r="KUV575" s="230"/>
      <c r="KUW575" s="92"/>
      <c r="KUX575" s="312"/>
      <c r="KUY575" s="112"/>
      <c r="KUZ575" s="313"/>
      <c r="KVA575" s="113"/>
      <c r="KVB575" s="113"/>
      <c r="KVC575" s="97"/>
      <c r="KVD575" s="98"/>
      <c r="KVE575" s="97"/>
      <c r="KVF575" s="99"/>
      <c r="KVG575" s="100"/>
      <c r="KVH575" s="42"/>
      <c r="KVI575" s="43"/>
      <c r="KVJ575" s="44"/>
      <c r="KVK575" s="45"/>
      <c r="KVL575" s="46"/>
      <c r="KVM575" s="311"/>
      <c r="KVN575" s="160"/>
      <c r="KVO575" s="48"/>
      <c r="KVP575" s="48"/>
      <c r="KVQ575" s="101"/>
      <c r="KVR575" s="91"/>
      <c r="KVS575" s="91"/>
      <c r="KVT575" s="103"/>
      <c r="KVV575" s="55"/>
      <c r="KVW575" s="55"/>
      <c r="KVX575" s="56"/>
      <c r="KVY575" s="57"/>
      <c r="KWA575" s="59"/>
      <c r="KWB575" s="60"/>
      <c r="KWC575" s="61"/>
      <c r="KWD575" s="104"/>
      <c r="KWE575" s="27"/>
      <c r="KWF575" s="26"/>
      <c r="KWG575" s="28"/>
      <c r="KWH575" s="230"/>
      <c r="KWI575" s="245"/>
      <c r="KWJ575" s="230"/>
      <c r="KWK575" s="92"/>
      <c r="KWL575" s="312"/>
      <c r="KWM575" s="112"/>
      <c r="KWN575" s="313"/>
      <c r="KWO575" s="113"/>
      <c r="KWP575" s="113"/>
      <c r="KWQ575" s="97"/>
      <c r="KWR575" s="98"/>
      <c r="KWS575" s="97"/>
      <c r="KWT575" s="99"/>
      <c r="KWU575" s="100"/>
      <c r="KWV575" s="42"/>
      <c r="KWW575" s="43"/>
      <c r="KWX575" s="44"/>
      <c r="KWY575" s="45"/>
      <c r="KWZ575" s="46"/>
      <c r="KXA575" s="311"/>
      <c r="KXB575" s="160"/>
      <c r="KXC575" s="48"/>
      <c r="KXD575" s="48"/>
      <c r="KXE575" s="101"/>
      <c r="KXF575" s="91"/>
      <c r="KXG575" s="91"/>
      <c r="KXH575" s="103"/>
      <c r="KXJ575" s="55"/>
      <c r="KXK575" s="55"/>
      <c r="KXL575" s="56"/>
      <c r="KXM575" s="57"/>
      <c r="KXO575" s="59"/>
      <c r="KXP575" s="60"/>
      <c r="KXQ575" s="61"/>
      <c r="KXR575" s="104"/>
      <c r="KXS575" s="27"/>
      <c r="KXT575" s="26"/>
      <c r="KXU575" s="28"/>
      <c r="KXV575" s="230"/>
      <c r="KXW575" s="245"/>
      <c r="KXX575" s="230"/>
      <c r="KXY575" s="92"/>
      <c r="KXZ575" s="312"/>
      <c r="KYA575" s="112"/>
      <c r="KYB575" s="313"/>
      <c r="KYC575" s="113"/>
      <c r="KYD575" s="113"/>
      <c r="KYE575" s="97"/>
      <c r="KYF575" s="98"/>
      <c r="KYG575" s="97"/>
      <c r="KYH575" s="99"/>
      <c r="KYI575" s="100"/>
      <c r="KYJ575" s="42"/>
      <c r="KYK575" s="43"/>
      <c r="KYL575" s="44"/>
      <c r="KYM575" s="45"/>
      <c r="KYN575" s="46"/>
      <c r="KYO575" s="311"/>
      <c r="KYP575" s="160"/>
      <c r="KYQ575" s="48"/>
      <c r="KYR575" s="48"/>
      <c r="KYS575" s="101"/>
      <c r="KYT575" s="91"/>
      <c r="KYU575" s="91"/>
      <c r="KYV575" s="103"/>
      <c r="KYX575" s="55"/>
      <c r="KYY575" s="55"/>
      <c r="KYZ575" s="56"/>
      <c r="KZA575" s="57"/>
      <c r="KZC575" s="59"/>
      <c r="KZD575" s="60"/>
      <c r="KZE575" s="61"/>
      <c r="KZF575" s="104"/>
      <c r="KZG575" s="27"/>
      <c r="KZH575" s="26"/>
      <c r="KZI575" s="28"/>
      <c r="KZJ575" s="230"/>
      <c r="KZK575" s="245"/>
      <c r="KZL575" s="230"/>
      <c r="KZM575" s="92"/>
      <c r="KZN575" s="312"/>
      <c r="KZO575" s="112"/>
      <c r="KZP575" s="313"/>
      <c r="KZQ575" s="113"/>
      <c r="KZR575" s="113"/>
      <c r="KZS575" s="97"/>
      <c r="KZT575" s="98"/>
      <c r="KZU575" s="97"/>
      <c r="KZV575" s="99"/>
      <c r="KZW575" s="100"/>
      <c r="KZX575" s="42"/>
      <c r="KZY575" s="43"/>
      <c r="KZZ575" s="44"/>
      <c r="LAA575" s="45"/>
      <c r="LAB575" s="46"/>
      <c r="LAC575" s="311"/>
      <c r="LAD575" s="160"/>
      <c r="LAE575" s="48"/>
      <c r="LAF575" s="48"/>
      <c r="LAG575" s="101"/>
      <c r="LAH575" s="91"/>
      <c r="LAI575" s="91"/>
      <c r="LAJ575" s="103"/>
      <c r="LAL575" s="55"/>
      <c r="LAM575" s="55"/>
      <c r="LAN575" s="56"/>
      <c r="LAO575" s="57"/>
      <c r="LAQ575" s="59"/>
      <c r="LAR575" s="60"/>
      <c r="LAS575" s="61"/>
      <c r="LAT575" s="104"/>
      <c r="LAU575" s="27"/>
      <c r="LAV575" s="26"/>
      <c r="LAW575" s="28"/>
      <c r="LAX575" s="230"/>
      <c r="LAY575" s="245"/>
      <c r="LAZ575" s="230"/>
      <c r="LBA575" s="92"/>
      <c r="LBB575" s="312"/>
      <c r="LBC575" s="112"/>
      <c r="LBD575" s="313"/>
      <c r="LBE575" s="113"/>
      <c r="LBF575" s="113"/>
      <c r="LBG575" s="97"/>
      <c r="LBH575" s="98"/>
      <c r="LBI575" s="97"/>
      <c r="LBJ575" s="99"/>
      <c r="LBK575" s="100"/>
      <c r="LBL575" s="42"/>
      <c r="LBM575" s="43"/>
      <c r="LBN575" s="44"/>
      <c r="LBO575" s="45"/>
      <c r="LBP575" s="46"/>
      <c r="LBQ575" s="311"/>
      <c r="LBR575" s="160"/>
      <c r="LBS575" s="48"/>
      <c r="LBT575" s="48"/>
      <c r="LBU575" s="101"/>
      <c r="LBV575" s="91"/>
      <c r="LBW575" s="91"/>
      <c r="LBX575" s="103"/>
      <c r="LBZ575" s="55"/>
      <c r="LCA575" s="55"/>
      <c r="LCB575" s="56"/>
      <c r="LCC575" s="57"/>
      <c r="LCE575" s="59"/>
      <c r="LCF575" s="60"/>
      <c r="LCG575" s="61"/>
      <c r="LCH575" s="104"/>
      <c r="LCI575" s="27"/>
      <c r="LCJ575" s="26"/>
      <c r="LCK575" s="28"/>
      <c r="LCL575" s="230"/>
      <c r="LCM575" s="245"/>
      <c r="LCN575" s="230"/>
      <c r="LCO575" s="92"/>
      <c r="LCP575" s="312"/>
      <c r="LCQ575" s="112"/>
      <c r="LCR575" s="313"/>
      <c r="LCS575" s="113"/>
      <c r="LCT575" s="113"/>
      <c r="LCU575" s="97"/>
      <c r="LCV575" s="98"/>
      <c r="LCW575" s="97"/>
      <c r="LCX575" s="99"/>
      <c r="LCY575" s="100"/>
      <c r="LCZ575" s="42"/>
      <c r="LDA575" s="43"/>
      <c r="LDB575" s="44"/>
      <c r="LDC575" s="45"/>
      <c r="LDD575" s="46"/>
      <c r="LDE575" s="311"/>
      <c r="LDF575" s="160"/>
      <c r="LDG575" s="48"/>
      <c r="LDH575" s="48"/>
      <c r="LDI575" s="101"/>
      <c r="LDJ575" s="91"/>
      <c r="LDK575" s="91"/>
      <c r="LDL575" s="103"/>
      <c r="LDN575" s="55"/>
      <c r="LDO575" s="55"/>
      <c r="LDP575" s="56"/>
      <c r="LDQ575" s="57"/>
      <c r="LDS575" s="59"/>
      <c r="LDT575" s="60"/>
      <c r="LDU575" s="61"/>
      <c r="LDV575" s="104"/>
      <c r="LDW575" s="27"/>
      <c r="LDX575" s="26"/>
      <c r="LDY575" s="28"/>
      <c r="LDZ575" s="230"/>
      <c r="LEA575" s="245"/>
      <c r="LEB575" s="230"/>
      <c r="LEC575" s="92"/>
      <c r="LED575" s="312"/>
      <c r="LEE575" s="112"/>
      <c r="LEF575" s="313"/>
      <c r="LEG575" s="113"/>
      <c r="LEH575" s="113"/>
      <c r="LEI575" s="97"/>
      <c r="LEJ575" s="98"/>
      <c r="LEK575" s="97"/>
      <c r="LEL575" s="99"/>
      <c r="LEM575" s="100"/>
      <c r="LEN575" s="42"/>
      <c r="LEO575" s="43"/>
      <c r="LEP575" s="44"/>
      <c r="LEQ575" s="45"/>
      <c r="LER575" s="46"/>
      <c r="LES575" s="311"/>
      <c r="LET575" s="160"/>
      <c r="LEU575" s="48"/>
      <c r="LEV575" s="48"/>
      <c r="LEW575" s="101"/>
      <c r="LEX575" s="91"/>
      <c r="LEY575" s="91"/>
      <c r="LEZ575" s="103"/>
      <c r="LFB575" s="55"/>
      <c r="LFC575" s="55"/>
      <c r="LFD575" s="56"/>
      <c r="LFE575" s="57"/>
      <c r="LFG575" s="59"/>
      <c r="LFH575" s="60"/>
      <c r="LFI575" s="61"/>
      <c r="LFJ575" s="104"/>
      <c r="LFK575" s="27"/>
      <c r="LFL575" s="26"/>
      <c r="LFM575" s="28"/>
      <c r="LFN575" s="230"/>
      <c r="LFO575" s="245"/>
      <c r="LFP575" s="230"/>
      <c r="LFQ575" s="92"/>
      <c r="LFR575" s="312"/>
      <c r="LFS575" s="112"/>
      <c r="LFT575" s="313"/>
      <c r="LFU575" s="113"/>
      <c r="LFV575" s="113"/>
      <c r="LFW575" s="97"/>
      <c r="LFX575" s="98"/>
      <c r="LFY575" s="97"/>
      <c r="LFZ575" s="99"/>
      <c r="LGA575" s="100"/>
      <c r="LGB575" s="42"/>
      <c r="LGC575" s="43"/>
      <c r="LGD575" s="44"/>
      <c r="LGE575" s="45"/>
      <c r="LGF575" s="46"/>
      <c r="LGG575" s="311"/>
      <c r="LGH575" s="160"/>
      <c r="LGI575" s="48"/>
      <c r="LGJ575" s="48"/>
      <c r="LGK575" s="101"/>
      <c r="LGL575" s="91"/>
      <c r="LGM575" s="91"/>
      <c r="LGN575" s="103"/>
      <c r="LGP575" s="55"/>
      <c r="LGQ575" s="55"/>
      <c r="LGR575" s="56"/>
      <c r="LGS575" s="57"/>
      <c r="LGU575" s="59"/>
      <c r="LGV575" s="60"/>
      <c r="LGW575" s="61"/>
      <c r="LGX575" s="104"/>
      <c r="LGY575" s="27"/>
      <c r="LGZ575" s="26"/>
      <c r="LHA575" s="28"/>
      <c r="LHB575" s="230"/>
      <c r="LHC575" s="245"/>
      <c r="LHD575" s="230"/>
      <c r="LHE575" s="92"/>
      <c r="LHF575" s="312"/>
      <c r="LHG575" s="112"/>
      <c r="LHH575" s="313"/>
      <c r="LHI575" s="113"/>
      <c r="LHJ575" s="113"/>
      <c r="LHK575" s="97"/>
      <c r="LHL575" s="98"/>
      <c r="LHM575" s="97"/>
      <c r="LHN575" s="99"/>
      <c r="LHO575" s="100"/>
      <c r="LHP575" s="42"/>
      <c r="LHQ575" s="43"/>
      <c r="LHR575" s="44"/>
      <c r="LHS575" s="45"/>
      <c r="LHT575" s="46"/>
      <c r="LHU575" s="311"/>
      <c r="LHV575" s="160"/>
      <c r="LHW575" s="48"/>
      <c r="LHX575" s="48"/>
      <c r="LHY575" s="101"/>
      <c r="LHZ575" s="91"/>
      <c r="LIA575" s="91"/>
      <c r="LIB575" s="103"/>
      <c r="LID575" s="55"/>
      <c r="LIE575" s="55"/>
      <c r="LIF575" s="56"/>
      <c r="LIG575" s="57"/>
      <c r="LII575" s="59"/>
      <c r="LIJ575" s="60"/>
      <c r="LIK575" s="61"/>
      <c r="LIL575" s="104"/>
      <c r="LIM575" s="27"/>
      <c r="LIN575" s="26"/>
      <c r="LIO575" s="28"/>
      <c r="LIP575" s="230"/>
      <c r="LIQ575" s="245"/>
      <c r="LIR575" s="230"/>
      <c r="LIS575" s="92"/>
      <c r="LIT575" s="312"/>
      <c r="LIU575" s="112"/>
      <c r="LIV575" s="313"/>
      <c r="LIW575" s="113"/>
      <c r="LIX575" s="113"/>
      <c r="LIY575" s="97"/>
      <c r="LIZ575" s="98"/>
      <c r="LJA575" s="97"/>
      <c r="LJB575" s="99"/>
      <c r="LJC575" s="100"/>
      <c r="LJD575" s="42"/>
      <c r="LJE575" s="43"/>
      <c r="LJF575" s="44"/>
      <c r="LJG575" s="45"/>
      <c r="LJH575" s="46"/>
      <c r="LJI575" s="311"/>
      <c r="LJJ575" s="160"/>
      <c r="LJK575" s="48"/>
      <c r="LJL575" s="48"/>
      <c r="LJM575" s="101"/>
      <c r="LJN575" s="91"/>
      <c r="LJO575" s="91"/>
      <c r="LJP575" s="103"/>
      <c r="LJR575" s="55"/>
      <c r="LJS575" s="55"/>
      <c r="LJT575" s="56"/>
      <c r="LJU575" s="57"/>
      <c r="LJW575" s="59"/>
      <c r="LJX575" s="60"/>
      <c r="LJY575" s="61"/>
      <c r="LJZ575" s="104"/>
      <c r="LKA575" s="27"/>
      <c r="LKB575" s="26"/>
      <c r="LKC575" s="28"/>
      <c r="LKD575" s="230"/>
      <c r="LKE575" s="245"/>
      <c r="LKF575" s="230"/>
      <c r="LKG575" s="92"/>
      <c r="LKH575" s="312"/>
      <c r="LKI575" s="112"/>
      <c r="LKJ575" s="313"/>
      <c r="LKK575" s="113"/>
      <c r="LKL575" s="113"/>
      <c r="LKM575" s="97"/>
      <c r="LKN575" s="98"/>
      <c r="LKO575" s="97"/>
      <c r="LKP575" s="99"/>
      <c r="LKQ575" s="100"/>
      <c r="LKR575" s="42"/>
      <c r="LKS575" s="43"/>
      <c r="LKT575" s="44"/>
      <c r="LKU575" s="45"/>
      <c r="LKV575" s="46"/>
      <c r="LKW575" s="311"/>
      <c r="LKX575" s="160"/>
      <c r="LKY575" s="48"/>
      <c r="LKZ575" s="48"/>
      <c r="LLA575" s="101"/>
      <c r="LLB575" s="91"/>
      <c r="LLC575" s="91"/>
      <c r="LLD575" s="103"/>
      <c r="LLF575" s="55"/>
      <c r="LLG575" s="55"/>
      <c r="LLH575" s="56"/>
      <c r="LLI575" s="57"/>
      <c r="LLK575" s="59"/>
      <c r="LLL575" s="60"/>
      <c r="LLM575" s="61"/>
      <c r="LLN575" s="104"/>
      <c r="LLO575" s="27"/>
      <c r="LLP575" s="26"/>
      <c r="LLQ575" s="28"/>
      <c r="LLR575" s="230"/>
      <c r="LLS575" s="245"/>
      <c r="LLT575" s="230"/>
      <c r="LLU575" s="92"/>
      <c r="LLV575" s="312"/>
      <c r="LLW575" s="112"/>
      <c r="LLX575" s="313"/>
      <c r="LLY575" s="113"/>
      <c r="LLZ575" s="113"/>
      <c r="LMA575" s="97"/>
      <c r="LMB575" s="98"/>
      <c r="LMC575" s="97"/>
      <c r="LMD575" s="99"/>
      <c r="LME575" s="100"/>
      <c r="LMF575" s="42"/>
      <c r="LMG575" s="43"/>
      <c r="LMH575" s="44"/>
      <c r="LMI575" s="45"/>
      <c r="LMJ575" s="46"/>
      <c r="LMK575" s="311"/>
      <c r="LML575" s="160"/>
      <c r="LMM575" s="48"/>
      <c r="LMN575" s="48"/>
      <c r="LMO575" s="101"/>
      <c r="LMP575" s="91"/>
      <c r="LMQ575" s="91"/>
      <c r="LMR575" s="103"/>
      <c r="LMT575" s="55"/>
      <c r="LMU575" s="55"/>
      <c r="LMV575" s="56"/>
      <c r="LMW575" s="57"/>
      <c r="LMY575" s="59"/>
      <c r="LMZ575" s="60"/>
      <c r="LNA575" s="61"/>
      <c r="LNB575" s="104"/>
      <c r="LNC575" s="27"/>
      <c r="LND575" s="26"/>
      <c r="LNE575" s="28"/>
      <c r="LNF575" s="230"/>
      <c r="LNG575" s="245"/>
      <c r="LNH575" s="230"/>
      <c r="LNI575" s="92"/>
      <c r="LNJ575" s="312"/>
      <c r="LNK575" s="112"/>
      <c r="LNL575" s="313"/>
      <c r="LNM575" s="113"/>
      <c r="LNN575" s="113"/>
      <c r="LNO575" s="97"/>
      <c r="LNP575" s="98"/>
      <c r="LNQ575" s="97"/>
      <c r="LNR575" s="99"/>
      <c r="LNS575" s="100"/>
      <c r="LNT575" s="42"/>
      <c r="LNU575" s="43"/>
      <c r="LNV575" s="44"/>
      <c r="LNW575" s="45"/>
      <c r="LNX575" s="46"/>
      <c r="LNY575" s="311"/>
      <c r="LNZ575" s="160"/>
      <c r="LOA575" s="48"/>
      <c r="LOB575" s="48"/>
      <c r="LOC575" s="101"/>
      <c r="LOD575" s="91"/>
      <c r="LOE575" s="91"/>
      <c r="LOF575" s="103"/>
      <c r="LOH575" s="55"/>
      <c r="LOI575" s="55"/>
      <c r="LOJ575" s="56"/>
      <c r="LOK575" s="57"/>
      <c r="LOM575" s="59"/>
      <c r="LON575" s="60"/>
      <c r="LOO575" s="61"/>
      <c r="LOP575" s="104"/>
      <c r="LOQ575" s="27"/>
      <c r="LOR575" s="26"/>
      <c r="LOS575" s="28"/>
      <c r="LOT575" s="230"/>
      <c r="LOU575" s="245"/>
      <c r="LOV575" s="230"/>
      <c r="LOW575" s="92"/>
      <c r="LOX575" s="312"/>
      <c r="LOY575" s="112"/>
      <c r="LOZ575" s="313"/>
      <c r="LPA575" s="113"/>
      <c r="LPB575" s="113"/>
      <c r="LPC575" s="97"/>
      <c r="LPD575" s="98"/>
      <c r="LPE575" s="97"/>
      <c r="LPF575" s="99"/>
      <c r="LPG575" s="100"/>
      <c r="LPH575" s="42"/>
      <c r="LPI575" s="43"/>
      <c r="LPJ575" s="44"/>
      <c r="LPK575" s="45"/>
      <c r="LPL575" s="46"/>
      <c r="LPM575" s="311"/>
      <c r="LPN575" s="160"/>
      <c r="LPO575" s="48"/>
      <c r="LPP575" s="48"/>
      <c r="LPQ575" s="101"/>
      <c r="LPR575" s="91"/>
      <c r="LPS575" s="91"/>
      <c r="LPT575" s="103"/>
      <c r="LPV575" s="55"/>
      <c r="LPW575" s="55"/>
      <c r="LPX575" s="56"/>
      <c r="LPY575" s="57"/>
      <c r="LQA575" s="59"/>
      <c r="LQB575" s="60"/>
      <c r="LQC575" s="61"/>
      <c r="LQD575" s="104"/>
      <c r="LQE575" s="27"/>
      <c r="LQF575" s="26"/>
      <c r="LQG575" s="28"/>
      <c r="LQH575" s="230"/>
      <c r="LQI575" s="245"/>
      <c r="LQJ575" s="230"/>
      <c r="LQK575" s="92"/>
      <c r="LQL575" s="312"/>
      <c r="LQM575" s="112"/>
      <c r="LQN575" s="313"/>
      <c r="LQO575" s="113"/>
      <c r="LQP575" s="113"/>
      <c r="LQQ575" s="97"/>
      <c r="LQR575" s="98"/>
      <c r="LQS575" s="97"/>
      <c r="LQT575" s="99"/>
      <c r="LQU575" s="100"/>
      <c r="LQV575" s="42"/>
      <c r="LQW575" s="43"/>
      <c r="LQX575" s="44"/>
      <c r="LQY575" s="45"/>
      <c r="LQZ575" s="46"/>
      <c r="LRA575" s="311"/>
      <c r="LRB575" s="160"/>
      <c r="LRC575" s="48"/>
      <c r="LRD575" s="48"/>
      <c r="LRE575" s="101"/>
      <c r="LRF575" s="91"/>
      <c r="LRG575" s="91"/>
      <c r="LRH575" s="103"/>
      <c r="LRJ575" s="55"/>
      <c r="LRK575" s="55"/>
      <c r="LRL575" s="56"/>
      <c r="LRM575" s="57"/>
      <c r="LRO575" s="59"/>
      <c r="LRP575" s="60"/>
      <c r="LRQ575" s="61"/>
      <c r="LRR575" s="104"/>
      <c r="LRS575" s="27"/>
      <c r="LRT575" s="26"/>
      <c r="LRU575" s="28"/>
      <c r="LRV575" s="230"/>
      <c r="LRW575" s="245"/>
      <c r="LRX575" s="230"/>
      <c r="LRY575" s="92"/>
      <c r="LRZ575" s="312"/>
      <c r="LSA575" s="112"/>
      <c r="LSB575" s="313"/>
      <c r="LSC575" s="113"/>
      <c r="LSD575" s="113"/>
      <c r="LSE575" s="97"/>
      <c r="LSF575" s="98"/>
      <c r="LSG575" s="97"/>
      <c r="LSH575" s="99"/>
      <c r="LSI575" s="100"/>
      <c r="LSJ575" s="42"/>
      <c r="LSK575" s="43"/>
      <c r="LSL575" s="44"/>
      <c r="LSM575" s="45"/>
      <c r="LSN575" s="46"/>
      <c r="LSO575" s="311"/>
      <c r="LSP575" s="160"/>
      <c r="LSQ575" s="48"/>
      <c r="LSR575" s="48"/>
      <c r="LSS575" s="101"/>
      <c r="LST575" s="91"/>
      <c r="LSU575" s="91"/>
      <c r="LSV575" s="103"/>
      <c r="LSX575" s="55"/>
      <c r="LSY575" s="55"/>
      <c r="LSZ575" s="56"/>
      <c r="LTA575" s="57"/>
      <c r="LTC575" s="59"/>
      <c r="LTD575" s="60"/>
      <c r="LTE575" s="61"/>
      <c r="LTF575" s="104"/>
      <c r="LTG575" s="27"/>
      <c r="LTH575" s="26"/>
      <c r="LTI575" s="28"/>
      <c r="LTJ575" s="230"/>
      <c r="LTK575" s="245"/>
      <c r="LTL575" s="230"/>
      <c r="LTM575" s="92"/>
      <c r="LTN575" s="312"/>
      <c r="LTO575" s="112"/>
      <c r="LTP575" s="313"/>
      <c r="LTQ575" s="113"/>
      <c r="LTR575" s="113"/>
      <c r="LTS575" s="97"/>
      <c r="LTT575" s="98"/>
      <c r="LTU575" s="97"/>
      <c r="LTV575" s="99"/>
      <c r="LTW575" s="100"/>
      <c r="LTX575" s="42"/>
      <c r="LTY575" s="43"/>
      <c r="LTZ575" s="44"/>
      <c r="LUA575" s="45"/>
      <c r="LUB575" s="46"/>
      <c r="LUC575" s="311"/>
      <c r="LUD575" s="160"/>
      <c r="LUE575" s="48"/>
      <c r="LUF575" s="48"/>
      <c r="LUG575" s="101"/>
      <c r="LUH575" s="91"/>
      <c r="LUI575" s="91"/>
      <c r="LUJ575" s="103"/>
      <c r="LUL575" s="55"/>
      <c r="LUM575" s="55"/>
      <c r="LUN575" s="56"/>
      <c r="LUO575" s="57"/>
      <c r="LUQ575" s="59"/>
      <c r="LUR575" s="60"/>
      <c r="LUS575" s="61"/>
      <c r="LUT575" s="104"/>
      <c r="LUU575" s="27"/>
      <c r="LUV575" s="26"/>
      <c r="LUW575" s="28"/>
      <c r="LUX575" s="230"/>
      <c r="LUY575" s="245"/>
      <c r="LUZ575" s="230"/>
      <c r="LVA575" s="92"/>
      <c r="LVB575" s="312"/>
      <c r="LVC575" s="112"/>
      <c r="LVD575" s="313"/>
      <c r="LVE575" s="113"/>
      <c r="LVF575" s="113"/>
      <c r="LVG575" s="97"/>
      <c r="LVH575" s="98"/>
      <c r="LVI575" s="97"/>
      <c r="LVJ575" s="99"/>
      <c r="LVK575" s="100"/>
      <c r="LVL575" s="42"/>
      <c r="LVM575" s="43"/>
      <c r="LVN575" s="44"/>
      <c r="LVO575" s="45"/>
      <c r="LVP575" s="46"/>
      <c r="LVQ575" s="311"/>
      <c r="LVR575" s="160"/>
      <c r="LVS575" s="48"/>
      <c r="LVT575" s="48"/>
      <c r="LVU575" s="101"/>
      <c r="LVV575" s="91"/>
      <c r="LVW575" s="91"/>
      <c r="LVX575" s="103"/>
      <c r="LVZ575" s="55"/>
      <c r="LWA575" s="55"/>
      <c r="LWB575" s="56"/>
      <c r="LWC575" s="57"/>
      <c r="LWE575" s="59"/>
      <c r="LWF575" s="60"/>
      <c r="LWG575" s="61"/>
      <c r="LWH575" s="104"/>
      <c r="LWI575" s="27"/>
      <c r="LWJ575" s="26"/>
      <c r="LWK575" s="28"/>
      <c r="LWL575" s="230"/>
      <c r="LWM575" s="245"/>
      <c r="LWN575" s="230"/>
      <c r="LWO575" s="92"/>
      <c r="LWP575" s="312"/>
      <c r="LWQ575" s="112"/>
      <c r="LWR575" s="313"/>
      <c r="LWS575" s="113"/>
      <c r="LWT575" s="113"/>
      <c r="LWU575" s="97"/>
      <c r="LWV575" s="98"/>
      <c r="LWW575" s="97"/>
      <c r="LWX575" s="99"/>
      <c r="LWY575" s="100"/>
      <c r="LWZ575" s="42"/>
      <c r="LXA575" s="43"/>
      <c r="LXB575" s="44"/>
      <c r="LXC575" s="45"/>
      <c r="LXD575" s="46"/>
      <c r="LXE575" s="311"/>
      <c r="LXF575" s="160"/>
      <c r="LXG575" s="48"/>
      <c r="LXH575" s="48"/>
      <c r="LXI575" s="101"/>
      <c r="LXJ575" s="91"/>
      <c r="LXK575" s="91"/>
      <c r="LXL575" s="103"/>
      <c r="LXN575" s="55"/>
      <c r="LXO575" s="55"/>
      <c r="LXP575" s="56"/>
      <c r="LXQ575" s="57"/>
      <c r="LXS575" s="59"/>
      <c r="LXT575" s="60"/>
      <c r="LXU575" s="61"/>
      <c r="LXV575" s="104"/>
      <c r="LXW575" s="27"/>
      <c r="LXX575" s="26"/>
      <c r="LXY575" s="28"/>
      <c r="LXZ575" s="230"/>
      <c r="LYA575" s="245"/>
      <c r="LYB575" s="230"/>
      <c r="LYC575" s="92"/>
      <c r="LYD575" s="312"/>
      <c r="LYE575" s="112"/>
      <c r="LYF575" s="313"/>
      <c r="LYG575" s="113"/>
      <c r="LYH575" s="113"/>
      <c r="LYI575" s="97"/>
      <c r="LYJ575" s="98"/>
      <c r="LYK575" s="97"/>
      <c r="LYL575" s="99"/>
      <c r="LYM575" s="100"/>
      <c r="LYN575" s="42"/>
      <c r="LYO575" s="43"/>
      <c r="LYP575" s="44"/>
      <c r="LYQ575" s="45"/>
      <c r="LYR575" s="46"/>
      <c r="LYS575" s="311"/>
      <c r="LYT575" s="160"/>
      <c r="LYU575" s="48"/>
      <c r="LYV575" s="48"/>
      <c r="LYW575" s="101"/>
      <c r="LYX575" s="91"/>
      <c r="LYY575" s="91"/>
      <c r="LYZ575" s="103"/>
      <c r="LZB575" s="55"/>
      <c r="LZC575" s="55"/>
      <c r="LZD575" s="56"/>
      <c r="LZE575" s="57"/>
      <c r="LZG575" s="59"/>
      <c r="LZH575" s="60"/>
      <c r="LZI575" s="61"/>
      <c r="LZJ575" s="104"/>
      <c r="LZK575" s="27"/>
      <c r="LZL575" s="26"/>
      <c r="LZM575" s="28"/>
      <c r="LZN575" s="230"/>
      <c r="LZO575" s="245"/>
      <c r="LZP575" s="230"/>
      <c r="LZQ575" s="92"/>
      <c r="LZR575" s="312"/>
      <c r="LZS575" s="112"/>
      <c r="LZT575" s="313"/>
      <c r="LZU575" s="113"/>
      <c r="LZV575" s="113"/>
      <c r="LZW575" s="97"/>
      <c r="LZX575" s="98"/>
      <c r="LZY575" s="97"/>
      <c r="LZZ575" s="99"/>
      <c r="MAA575" s="100"/>
      <c r="MAB575" s="42"/>
      <c r="MAC575" s="43"/>
      <c r="MAD575" s="44"/>
      <c r="MAE575" s="45"/>
      <c r="MAF575" s="46"/>
      <c r="MAG575" s="311"/>
      <c r="MAH575" s="160"/>
      <c r="MAI575" s="48"/>
      <c r="MAJ575" s="48"/>
      <c r="MAK575" s="101"/>
      <c r="MAL575" s="91"/>
      <c r="MAM575" s="91"/>
      <c r="MAN575" s="103"/>
      <c r="MAP575" s="55"/>
      <c r="MAQ575" s="55"/>
      <c r="MAR575" s="56"/>
      <c r="MAS575" s="57"/>
      <c r="MAU575" s="59"/>
      <c r="MAV575" s="60"/>
      <c r="MAW575" s="61"/>
      <c r="MAX575" s="104"/>
      <c r="MAY575" s="27"/>
      <c r="MAZ575" s="26"/>
      <c r="MBA575" s="28"/>
      <c r="MBB575" s="230"/>
      <c r="MBC575" s="245"/>
      <c r="MBD575" s="230"/>
      <c r="MBE575" s="92"/>
      <c r="MBF575" s="312"/>
      <c r="MBG575" s="112"/>
      <c r="MBH575" s="313"/>
      <c r="MBI575" s="113"/>
      <c r="MBJ575" s="113"/>
      <c r="MBK575" s="97"/>
      <c r="MBL575" s="98"/>
      <c r="MBM575" s="97"/>
      <c r="MBN575" s="99"/>
      <c r="MBO575" s="100"/>
      <c r="MBP575" s="42"/>
      <c r="MBQ575" s="43"/>
      <c r="MBR575" s="44"/>
      <c r="MBS575" s="45"/>
      <c r="MBT575" s="46"/>
      <c r="MBU575" s="311"/>
      <c r="MBV575" s="160"/>
      <c r="MBW575" s="48"/>
      <c r="MBX575" s="48"/>
      <c r="MBY575" s="101"/>
      <c r="MBZ575" s="91"/>
      <c r="MCA575" s="91"/>
      <c r="MCB575" s="103"/>
      <c r="MCD575" s="55"/>
      <c r="MCE575" s="55"/>
      <c r="MCF575" s="56"/>
      <c r="MCG575" s="57"/>
      <c r="MCI575" s="59"/>
      <c r="MCJ575" s="60"/>
      <c r="MCK575" s="61"/>
      <c r="MCL575" s="104"/>
      <c r="MCM575" s="27"/>
      <c r="MCN575" s="26"/>
      <c r="MCO575" s="28"/>
      <c r="MCP575" s="230"/>
      <c r="MCQ575" s="245"/>
      <c r="MCR575" s="230"/>
      <c r="MCS575" s="92"/>
      <c r="MCT575" s="312"/>
      <c r="MCU575" s="112"/>
      <c r="MCV575" s="313"/>
      <c r="MCW575" s="113"/>
      <c r="MCX575" s="113"/>
      <c r="MCY575" s="97"/>
      <c r="MCZ575" s="98"/>
      <c r="MDA575" s="97"/>
      <c r="MDB575" s="99"/>
      <c r="MDC575" s="100"/>
      <c r="MDD575" s="42"/>
      <c r="MDE575" s="43"/>
      <c r="MDF575" s="44"/>
      <c r="MDG575" s="45"/>
      <c r="MDH575" s="46"/>
      <c r="MDI575" s="311"/>
      <c r="MDJ575" s="160"/>
      <c r="MDK575" s="48"/>
      <c r="MDL575" s="48"/>
      <c r="MDM575" s="101"/>
      <c r="MDN575" s="91"/>
      <c r="MDO575" s="91"/>
      <c r="MDP575" s="103"/>
      <c r="MDR575" s="55"/>
      <c r="MDS575" s="55"/>
      <c r="MDT575" s="56"/>
      <c r="MDU575" s="57"/>
      <c r="MDW575" s="59"/>
      <c r="MDX575" s="60"/>
      <c r="MDY575" s="61"/>
      <c r="MDZ575" s="104"/>
      <c r="MEA575" s="27"/>
      <c r="MEB575" s="26"/>
      <c r="MEC575" s="28"/>
      <c r="MED575" s="230"/>
      <c r="MEE575" s="245"/>
      <c r="MEF575" s="230"/>
      <c r="MEG575" s="92"/>
      <c r="MEH575" s="312"/>
      <c r="MEI575" s="112"/>
      <c r="MEJ575" s="313"/>
      <c r="MEK575" s="113"/>
      <c r="MEL575" s="113"/>
      <c r="MEM575" s="97"/>
      <c r="MEN575" s="98"/>
      <c r="MEO575" s="97"/>
      <c r="MEP575" s="99"/>
      <c r="MEQ575" s="100"/>
      <c r="MER575" s="42"/>
      <c r="MES575" s="43"/>
      <c r="MET575" s="44"/>
      <c r="MEU575" s="45"/>
      <c r="MEV575" s="46"/>
      <c r="MEW575" s="311"/>
      <c r="MEX575" s="160"/>
      <c r="MEY575" s="48"/>
      <c r="MEZ575" s="48"/>
      <c r="MFA575" s="101"/>
      <c r="MFB575" s="91"/>
      <c r="MFC575" s="91"/>
      <c r="MFD575" s="103"/>
      <c r="MFF575" s="55"/>
      <c r="MFG575" s="55"/>
      <c r="MFH575" s="56"/>
      <c r="MFI575" s="57"/>
      <c r="MFK575" s="59"/>
      <c r="MFL575" s="60"/>
      <c r="MFM575" s="61"/>
      <c r="MFN575" s="104"/>
      <c r="MFO575" s="27"/>
      <c r="MFP575" s="26"/>
      <c r="MFQ575" s="28"/>
      <c r="MFR575" s="230"/>
      <c r="MFS575" s="245"/>
      <c r="MFT575" s="230"/>
      <c r="MFU575" s="92"/>
      <c r="MFV575" s="312"/>
      <c r="MFW575" s="112"/>
      <c r="MFX575" s="313"/>
      <c r="MFY575" s="113"/>
      <c r="MFZ575" s="113"/>
      <c r="MGA575" s="97"/>
      <c r="MGB575" s="98"/>
      <c r="MGC575" s="97"/>
      <c r="MGD575" s="99"/>
      <c r="MGE575" s="100"/>
      <c r="MGF575" s="42"/>
      <c r="MGG575" s="43"/>
      <c r="MGH575" s="44"/>
      <c r="MGI575" s="45"/>
      <c r="MGJ575" s="46"/>
      <c r="MGK575" s="311"/>
      <c r="MGL575" s="160"/>
      <c r="MGM575" s="48"/>
      <c r="MGN575" s="48"/>
      <c r="MGO575" s="101"/>
      <c r="MGP575" s="91"/>
      <c r="MGQ575" s="91"/>
      <c r="MGR575" s="103"/>
      <c r="MGT575" s="55"/>
      <c r="MGU575" s="55"/>
      <c r="MGV575" s="56"/>
      <c r="MGW575" s="57"/>
      <c r="MGY575" s="59"/>
      <c r="MGZ575" s="60"/>
      <c r="MHA575" s="61"/>
      <c r="MHB575" s="104"/>
      <c r="MHC575" s="27"/>
      <c r="MHD575" s="26"/>
      <c r="MHE575" s="28"/>
      <c r="MHF575" s="230"/>
      <c r="MHG575" s="245"/>
      <c r="MHH575" s="230"/>
      <c r="MHI575" s="92"/>
      <c r="MHJ575" s="312"/>
      <c r="MHK575" s="112"/>
      <c r="MHL575" s="313"/>
      <c r="MHM575" s="113"/>
      <c r="MHN575" s="113"/>
      <c r="MHO575" s="97"/>
      <c r="MHP575" s="98"/>
      <c r="MHQ575" s="97"/>
      <c r="MHR575" s="99"/>
      <c r="MHS575" s="100"/>
      <c r="MHT575" s="42"/>
      <c r="MHU575" s="43"/>
      <c r="MHV575" s="44"/>
      <c r="MHW575" s="45"/>
      <c r="MHX575" s="46"/>
      <c r="MHY575" s="311"/>
      <c r="MHZ575" s="160"/>
      <c r="MIA575" s="48"/>
      <c r="MIB575" s="48"/>
      <c r="MIC575" s="101"/>
      <c r="MID575" s="91"/>
      <c r="MIE575" s="91"/>
      <c r="MIF575" s="103"/>
      <c r="MIH575" s="55"/>
      <c r="MII575" s="55"/>
      <c r="MIJ575" s="56"/>
      <c r="MIK575" s="57"/>
      <c r="MIM575" s="59"/>
      <c r="MIN575" s="60"/>
      <c r="MIO575" s="61"/>
      <c r="MIP575" s="104"/>
      <c r="MIQ575" s="27"/>
      <c r="MIR575" s="26"/>
      <c r="MIS575" s="28"/>
      <c r="MIT575" s="230"/>
      <c r="MIU575" s="245"/>
      <c r="MIV575" s="230"/>
      <c r="MIW575" s="92"/>
      <c r="MIX575" s="312"/>
      <c r="MIY575" s="112"/>
      <c r="MIZ575" s="313"/>
      <c r="MJA575" s="113"/>
      <c r="MJB575" s="113"/>
      <c r="MJC575" s="97"/>
      <c r="MJD575" s="98"/>
      <c r="MJE575" s="97"/>
      <c r="MJF575" s="99"/>
      <c r="MJG575" s="100"/>
      <c r="MJH575" s="42"/>
      <c r="MJI575" s="43"/>
      <c r="MJJ575" s="44"/>
      <c r="MJK575" s="45"/>
      <c r="MJL575" s="46"/>
      <c r="MJM575" s="311"/>
      <c r="MJN575" s="160"/>
      <c r="MJO575" s="48"/>
      <c r="MJP575" s="48"/>
      <c r="MJQ575" s="101"/>
      <c r="MJR575" s="91"/>
      <c r="MJS575" s="91"/>
      <c r="MJT575" s="103"/>
      <c r="MJV575" s="55"/>
      <c r="MJW575" s="55"/>
      <c r="MJX575" s="56"/>
      <c r="MJY575" s="57"/>
      <c r="MKA575" s="59"/>
      <c r="MKB575" s="60"/>
      <c r="MKC575" s="61"/>
      <c r="MKD575" s="104"/>
      <c r="MKE575" s="27"/>
      <c r="MKF575" s="26"/>
      <c r="MKG575" s="28"/>
      <c r="MKH575" s="230"/>
      <c r="MKI575" s="245"/>
      <c r="MKJ575" s="230"/>
      <c r="MKK575" s="92"/>
      <c r="MKL575" s="312"/>
      <c r="MKM575" s="112"/>
      <c r="MKN575" s="313"/>
      <c r="MKO575" s="113"/>
      <c r="MKP575" s="113"/>
      <c r="MKQ575" s="97"/>
      <c r="MKR575" s="98"/>
      <c r="MKS575" s="97"/>
      <c r="MKT575" s="99"/>
      <c r="MKU575" s="100"/>
      <c r="MKV575" s="42"/>
      <c r="MKW575" s="43"/>
      <c r="MKX575" s="44"/>
      <c r="MKY575" s="45"/>
      <c r="MKZ575" s="46"/>
      <c r="MLA575" s="311"/>
      <c r="MLB575" s="160"/>
      <c r="MLC575" s="48"/>
      <c r="MLD575" s="48"/>
      <c r="MLE575" s="101"/>
      <c r="MLF575" s="91"/>
      <c r="MLG575" s="91"/>
      <c r="MLH575" s="103"/>
      <c r="MLJ575" s="55"/>
      <c r="MLK575" s="55"/>
      <c r="MLL575" s="56"/>
      <c r="MLM575" s="57"/>
      <c r="MLO575" s="59"/>
      <c r="MLP575" s="60"/>
      <c r="MLQ575" s="61"/>
      <c r="MLR575" s="104"/>
      <c r="MLS575" s="27"/>
      <c r="MLT575" s="26"/>
      <c r="MLU575" s="28"/>
      <c r="MLV575" s="230"/>
      <c r="MLW575" s="245"/>
      <c r="MLX575" s="230"/>
      <c r="MLY575" s="92"/>
      <c r="MLZ575" s="312"/>
      <c r="MMA575" s="112"/>
      <c r="MMB575" s="313"/>
      <c r="MMC575" s="113"/>
      <c r="MMD575" s="113"/>
      <c r="MME575" s="97"/>
      <c r="MMF575" s="98"/>
      <c r="MMG575" s="97"/>
      <c r="MMH575" s="99"/>
      <c r="MMI575" s="100"/>
      <c r="MMJ575" s="42"/>
      <c r="MMK575" s="43"/>
      <c r="MML575" s="44"/>
      <c r="MMM575" s="45"/>
      <c r="MMN575" s="46"/>
      <c r="MMO575" s="311"/>
      <c r="MMP575" s="160"/>
      <c r="MMQ575" s="48"/>
      <c r="MMR575" s="48"/>
      <c r="MMS575" s="101"/>
      <c r="MMT575" s="91"/>
      <c r="MMU575" s="91"/>
      <c r="MMV575" s="103"/>
      <c r="MMX575" s="55"/>
      <c r="MMY575" s="55"/>
      <c r="MMZ575" s="56"/>
      <c r="MNA575" s="57"/>
      <c r="MNC575" s="59"/>
      <c r="MND575" s="60"/>
      <c r="MNE575" s="61"/>
      <c r="MNF575" s="104"/>
      <c r="MNG575" s="27"/>
      <c r="MNH575" s="26"/>
      <c r="MNI575" s="28"/>
      <c r="MNJ575" s="230"/>
      <c r="MNK575" s="245"/>
      <c r="MNL575" s="230"/>
      <c r="MNM575" s="92"/>
      <c r="MNN575" s="312"/>
      <c r="MNO575" s="112"/>
      <c r="MNP575" s="313"/>
      <c r="MNQ575" s="113"/>
      <c r="MNR575" s="113"/>
      <c r="MNS575" s="97"/>
      <c r="MNT575" s="98"/>
      <c r="MNU575" s="97"/>
      <c r="MNV575" s="99"/>
      <c r="MNW575" s="100"/>
      <c r="MNX575" s="42"/>
      <c r="MNY575" s="43"/>
      <c r="MNZ575" s="44"/>
      <c r="MOA575" s="45"/>
      <c r="MOB575" s="46"/>
      <c r="MOC575" s="311"/>
      <c r="MOD575" s="160"/>
      <c r="MOE575" s="48"/>
      <c r="MOF575" s="48"/>
      <c r="MOG575" s="101"/>
      <c r="MOH575" s="91"/>
      <c r="MOI575" s="91"/>
      <c r="MOJ575" s="103"/>
      <c r="MOL575" s="55"/>
      <c r="MOM575" s="55"/>
      <c r="MON575" s="56"/>
      <c r="MOO575" s="57"/>
      <c r="MOQ575" s="59"/>
      <c r="MOR575" s="60"/>
      <c r="MOS575" s="61"/>
      <c r="MOT575" s="104"/>
      <c r="MOU575" s="27"/>
      <c r="MOV575" s="26"/>
      <c r="MOW575" s="28"/>
      <c r="MOX575" s="230"/>
      <c r="MOY575" s="245"/>
      <c r="MOZ575" s="230"/>
      <c r="MPA575" s="92"/>
      <c r="MPB575" s="312"/>
      <c r="MPC575" s="112"/>
      <c r="MPD575" s="313"/>
      <c r="MPE575" s="113"/>
      <c r="MPF575" s="113"/>
      <c r="MPG575" s="97"/>
      <c r="MPH575" s="98"/>
      <c r="MPI575" s="97"/>
      <c r="MPJ575" s="99"/>
      <c r="MPK575" s="100"/>
      <c r="MPL575" s="42"/>
      <c r="MPM575" s="43"/>
      <c r="MPN575" s="44"/>
      <c r="MPO575" s="45"/>
      <c r="MPP575" s="46"/>
      <c r="MPQ575" s="311"/>
      <c r="MPR575" s="160"/>
      <c r="MPS575" s="48"/>
      <c r="MPT575" s="48"/>
      <c r="MPU575" s="101"/>
      <c r="MPV575" s="91"/>
      <c r="MPW575" s="91"/>
      <c r="MPX575" s="103"/>
      <c r="MPZ575" s="55"/>
      <c r="MQA575" s="55"/>
      <c r="MQB575" s="56"/>
      <c r="MQC575" s="57"/>
      <c r="MQE575" s="59"/>
      <c r="MQF575" s="60"/>
      <c r="MQG575" s="61"/>
      <c r="MQH575" s="104"/>
      <c r="MQI575" s="27"/>
      <c r="MQJ575" s="26"/>
      <c r="MQK575" s="28"/>
      <c r="MQL575" s="230"/>
      <c r="MQM575" s="245"/>
      <c r="MQN575" s="230"/>
      <c r="MQO575" s="92"/>
      <c r="MQP575" s="312"/>
      <c r="MQQ575" s="112"/>
      <c r="MQR575" s="313"/>
      <c r="MQS575" s="113"/>
      <c r="MQT575" s="113"/>
      <c r="MQU575" s="97"/>
      <c r="MQV575" s="98"/>
      <c r="MQW575" s="97"/>
      <c r="MQX575" s="99"/>
      <c r="MQY575" s="100"/>
      <c r="MQZ575" s="42"/>
      <c r="MRA575" s="43"/>
      <c r="MRB575" s="44"/>
      <c r="MRC575" s="45"/>
      <c r="MRD575" s="46"/>
      <c r="MRE575" s="311"/>
      <c r="MRF575" s="160"/>
      <c r="MRG575" s="48"/>
      <c r="MRH575" s="48"/>
      <c r="MRI575" s="101"/>
      <c r="MRJ575" s="91"/>
      <c r="MRK575" s="91"/>
      <c r="MRL575" s="103"/>
      <c r="MRN575" s="55"/>
      <c r="MRO575" s="55"/>
      <c r="MRP575" s="56"/>
      <c r="MRQ575" s="57"/>
      <c r="MRS575" s="59"/>
      <c r="MRT575" s="60"/>
      <c r="MRU575" s="61"/>
      <c r="MRV575" s="104"/>
      <c r="MRW575" s="27"/>
      <c r="MRX575" s="26"/>
      <c r="MRY575" s="28"/>
      <c r="MRZ575" s="230"/>
      <c r="MSA575" s="245"/>
      <c r="MSB575" s="230"/>
      <c r="MSC575" s="92"/>
      <c r="MSD575" s="312"/>
      <c r="MSE575" s="112"/>
      <c r="MSF575" s="313"/>
      <c r="MSG575" s="113"/>
      <c r="MSH575" s="113"/>
      <c r="MSI575" s="97"/>
      <c r="MSJ575" s="98"/>
      <c r="MSK575" s="97"/>
      <c r="MSL575" s="99"/>
      <c r="MSM575" s="100"/>
      <c r="MSN575" s="42"/>
      <c r="MSO575" s="43"/>
      <c r="MSP575" s="44"/>
      <c r="MSQ575" s="45"/>
      <c r="MSR575" s="46"/>
      <c r="MSS575" s="311"/>
      <c r="MST575" s="160"/>
      <c r="MSU575" s="48"/>
      <c r="MSV575" s="48"/>
      <c r="MSW575" s="101"/>
      <c r="MSX575" s="91"/>
      <c r="MSY575" s="91"/>
      <c r="MSZ575" s="103"/>
      <c r="MTB575" s="55"/>
      <c r="MTC575" s="55"/>
      <c r="MTD575" s="56"/>
      <c r="MTE575" s="57"/>
      <c r="MTG575" s="59"/>
      <c r="MTH575" s="60"/>
      <c r="MTI575" s="61"/>
      <c r="MTJ575" s="104"/>
      <c r="MTK575" s="27"/>
      <c r="MTL575" s="26"/>
      <c r="MTM575" s="28"/>
      <c r="MTN575" s="230"/>
      <c r="MTO575" s="245"/>
      <c r="MTP575" s="230"/>
      <c r="MTQ575" s="92"/>
      <c r="MTR575" s="312"/>
      <c r="MTS575" s="112"/>
      <c r="MTT575" s="313"/>
      <c r="MTU575" s="113"/>
      <c r="MTV575" s="113"/>
      <c r="MTW575" s="97"/>
      <c r="MTX575" s="98"/>
      <c r="MTY575" s="97"/>
      <c r="MTZ575" s="99"/>
      <c r="MUA575" s="100"/>
      <c r="MUB575" s="42"/>
      <c r="MUC575" s="43"/>
      <c r="MUD575" s="44"/>
      <c r="MUE575" s="45"/>
      <c r="MUF575" s="46"/>
      <c r="MUG575" s="311"/>
      <c r="MUH575" s="160"/>
      <c r="MUI575" s="48"/>
      <c r="MUJ575" s="48"/>
      <c r="MUK575" s="101"/>
      <c r="MUL575" s="91"/>
      <c r="MUM575" s="91"/>
      <c r="MUN575" s="103"/>
      <c r="MUP575" s="55"/>
      <c r="MUQ575" s="55"/>
      <c r="MUR575" s="56"/>
      <c r="MUS575" s="57"/>
      <c r="MUU575" s="59"/>
      <c r="MUV575" s="60"/>
      <c r="MUW575" s="61"/>
      <c r="MUX575" s="104"/>
      <c r="MUY575" s="27"/>
      <c r="MUZ575" s="26"/>
      <c r="MVA575" s="28"/>
      <c r="MVB575" s="230"/>
      <c r="MVC575" s="245"/>
      <c r="MVD575" s="230"/>
      <c r="MVE575" s="92"/>
      <c r="MVF575" s="312"/>
      <c r="MVG575" s="112"/>
      <c r="MVH575" s="313"/>
      <c r="MVI575" s="113"/>
      <c r="MVJ575" s="113"/>
      <c r="MVK575" s="97"/>
      <c r="MVL575" s="98"/>
      <c r="MVM575" s="97"/>
      <c r="MVN575" s="99"/>
      <c r="MVO575" s="100"/>
      <c r="MVP575" s="42"/>
      <c r="MVQ575" s="43"/>
      <c r="MVR575" s="44"/>
      <c r="MVS575" s="45"/>
      <c r="MVT575" s="46"/>
      <c r="MVU575" s="311"/>
      <c r="MVV575" s="160"/>
      <c r="MVW575" s="48"/>
      <c r="MVX575" s="48"/>
      <c r="MVY575" s="101"/>
      <c r="MVZ575" s="91"/>
      <c r="MWA575" s="91"/>
      <c r="MWB575" s="103"/>
      <c r="MWD575" s="55"/>
      <c r="MWE575" s="55"/>
      <c r="MWF575" s="56"/>
      <c r="MWG575" s="57"/>
      <c r="MWI575" s="59"/>
      <c r="MWJ575" s="60"/>
      <c r="MWK575" s="61"/>
      <c r="MWL575" s="104"/>
      <c r="MWM575" s="27"/>
      <c r="MWN575" s="26"/>
      <c r="MWO575" s="28"/>
      <c r="MWP575" s="230"/>
      <c r="MWQ575" s="245"/>
      <c r="MWR575" s="230"/>
      <c r="MWS575" s="92"/>
      <c r="MWT575" s="312"/>
      <c r="MWU575" s="112"/>
      <c r="MWV575" s="313"/>
      <c r="MWW575" s="113"/>
      <c r="MWX575" s="113"/>
      <c r="MWY575" s="97"/>
      <c r="MWZ575" s="98"/>
      <c r="MXA575" s="97"/>
      <c r="MXB575" s="99"/>
      <c r="MXC575" s="100"/>
      <c r="MXD575" s="42"/>
      <c r="MXE575" s="43"/>
      <c r="MXF575" s="44"/>
      <c r="MXG575" s="45"/>
      <c r="MXH575" s="46"/>
      <c r="MXI575" s="311"/>
      <c r="MXJ575" s="160"/>
      <c r="MXK575" s="48"/>
      <c r="MXL575" s="48"/>
      <c r="MXM575" s="101"/>
      <c r="MXN575" s="91"/>
      <c r="MXO575" s="91"/>
      <c r="MXP575" s="103"/>
      <c r="MXR575" s="55"/>
      <c r="MXS575" s="55"/>
      <c r="MXT575" s="56"/>
      <c r="MXU575" s="57"/>
      <c r="MXW575" s="59"/>
      <c r="MXX575" s="60"/>
      <c r="MXY575" s="61"/>
      <c r="MXZ575" s="104"/>
      <c r="MYA575" s="27"/>
      <c r="MYB575" s="26"/>
      <c r="MYC575" s="28"/>
      <c r="MYD575" s="230"/>
      <c r="MYE575" s="245"/>
      <c r="MYF575" s="230"/>
      <c r="MYG575" s="92"/>
      <c r="MYH575" s="312"/>
      <c r="MYI575" s="112"/>
      <c r="MYJ575" s="313"/>
      <c r="MYK575" s="113"/>
      <c r="MYL575" s="113"/>
      <c r="MYM575" s="97"/>
      <c r="MYN575" s="98"/>
      <c r="MYO575" s="97"/>
      <c r="MYP575" s="99"/>
      <c r="MYQ575" s="100"/>
      <c r="MYR575" s="42"/>
      <c r="MYS575" s="43"/>
      <c r="MYT575" s="44"/>
      <c r="MYU575" s="45"/>
      <c r="MYV575" s="46"/>
      <c r="MYW575" s="311"/>
      <c r="MYX575" s="160"/>
      <c r="MYY575" s="48"/>
      <c r="MYZ575" s="48"/>
      <c r="MZA575" s="101"/>
      <c r="MZB575" s="91"/>
      <c r="MZC575" s="91"/>
      <c r="MZD575" s="103"/>
      <c r="MZF575" s="55"/>
      <c r="MZG575" s="55"/>
      <c r="MZH575" s="56"/>
      <c r="MZI575" s="57"/>
      <c r="MZK575" s="59"/>
      <c r="MZL575" s="60"/>
      <c r="MZM575" s="61"/>
      <c r="MZN575" s="104"/>
      <c r="MZO575" s="27"/>
      <c r="MZP575" s="26"/>
      <c r="MZQ575" s="28"/>
      <c r="MZR575" s="230"/>
      <c r="MZS575" s="245"/>
      <c r="MZT575" s="230"/>
      <c r="MZU575" s="92"/>
      <c r="MZV575" s="312"/>
      <c r="MZW575" s="112"/>
      <c r="MZX575" s="313"/>
      <c r="MZY575" s="113"/>
      <c r="MZZ575" s="113"/>
      <c r="NAA575" s="97"/>
      <c r="NAB575" s="98"/>
      <c r="NAC575" s="97"/>
      <c r="NAD575" s="99"/>
      <c r="NAE575" s="100"/>
      <c r="NAF575" s="42"/>
      <c r="NAG575" s="43"/>
      <c r="NAH575" s="44"/>
      <c r="NAI575" s="45"/>
      <c r="NAJ575" s="46"/>
      <c r="NAK575" s="311"/>
      <c r="NAL575" s="160"/>
      <c r="NAM575" s="48"/>
      <c r="NAN575" s="48"/>
      <c r="NAO575" s="101"/>
      <c r="NAP575" s="91"/>
      <c r="NAQ575" s="91"/>
      <c r="NAR575" s="103"/>
      <c r="NAT575" s="55"/>
      <c r="NAU575" s="55"/>
      <c r="NAV575" s="56"/>
      <c r="NAW575" s="57"/>
      <c r="NAY575" s="59"/>
      <c r="NAZ575" s="60"/>
      <c r="NBA575" s="61"/>
      <c r="NBB575" s="104"/>
      <c r="NBC575" s="27"/>
      <c r="NBD575" s="26"/>
      <c r="NBE575" s="28"/>
      <c r="NBF575" s="230"/>
      <c r="NBG575" s="245"/>
      <c r="NBH575" s="230"/>
      <c r="NBI575" s="92"/>
      <c r="NBJ575" s="312"/>
      <c r="NBK575" s="112"/>
      <c r="NBL575" s="313"/>
      <c r="NBM575" s="113"/>
      <c r="NBN575" s="113"/>
      <c r="NBO575" s="97"/>
      <c r="NBP575" s="98"/>
      <c r="NBQ575" s="97"/>
      <c r="NBR575" s="99"/>
      <c r="NBS575" s="100"/>
      <c r="NBT575" s="42"/>
      <c r="NBU575" s="43"/>
      <c r="NBV575" s="44"/>
      <c r="NBW575" s="45"/>
      <c r="NBX575" s="46"/>
      <c r="NBY575" s="311"/>
      <c r="NBZ575" s="160"/>
      <c r="NCA575" s="48"/>
      <c r="NCB575" s="48"/>
      <c r="NCC575" s="101"/>
      <c r="NCD575" s="91"/>
      <c r="NCE575" s="91"/>
      <c r="NCF575" s="103"/>
      <c r="NCH575" s="55"/>
      <c r="NCI575" s="55"/>
      <c r="NCJ575" s="56"/>
      <c r="NCK575" s="57"/>
      <c r="NCM575" s="59"/>
      <c r="NCN575" s="60"/>
      <c r="NCO575" s="61"/>
      <c r="NCP575" s="104"/>
      <c r="NCQ575" s="27"/>
      <c r="NCR575" s="26"/>
      <c r="NCS575" s="28"/>
      <c r="NCT575" s="230"/>
      <c r="NCU575" s="245"/>
      <c r="NCV575" s="230"/>
      <c r="NCW575" s="92"/>
      <c r="NCX575" s="312"/>
      <c r="NCY575" s="112"/>
      <c r="NCZ575" s="313"/>
      <c r="NDA575" s="113"/>
      <c r="NDB575" s="113"/>
      <c r="NDC575" s="97"/>
      <c r="NDD575" s="98"/>
      <c r="NDE575" s="97"/>
      <c r="NDF575" s="99"/>
      <c r="NDG575" s="100"/>
      <c r="NDH575" s="42"/>
      <c r="NDI575" s="43"/>
      <c r="NDJ575" s="44"/>
      <c r="NDK575" s="45"/>
      <c r="NDL575" s="46"/>
      <c r="NDM575" s="311"/>
      <c r="NDN575" s="160"/>
      <c r="NDO575" s="48"/>
      <c r="NDP575" s="48"/>
      <c r="NDQ575" s="101"/>
      <c r="NDR575" s="91"/>
      <c r="NDS575" s="91"/>
      <c r="NDT575" s="103"/>
      <c r="NDV575" s="55"/>
      <c r="NDW575" s="55"/>
      <c r="NDX575" s="56"/>
      <c r="NDY575" s="57"/>
      <c r="NEA575" s="59"/>
      <c r="NEB575" s="60"/>
      <c r="NEC575" s="61"/>
      <c r="NED575" s="104"/>
      <c r="NEE575" s="27"/>
      <c r="NEF575" s="26"/>
      <c r="NEG575" s="28"/>
      <c r="NEH575" s="230"/>
      <c r="NEI575" s="245"/>
      <c r="NEJ575" s="230"/>
      <c r="NEK575" s="92"/>
      <c r="NEL575" s="312"/>
      <c r="NEM575" s="112"/>
      <c r="NEN575" s="313"/>
      <c r="NEO575" s="113"/>
      <c r="NEP575" s="113"/>
      <c r="NEQ575" s="97"/>
      <c r="NER575" s="98"/>
      <c r="NES575" s="97"/>
      <c r="NET575" s="99"/>
      <c r="NEU575" s="100"/>
      <c r="NEV575" s="42"/>
      <c r="NEW575" s="43"/>
      <c r="NEX575" s="44"/>
      <c r="NEY575" s="45"/>
      <c r="NEZ575" s="46"/>
      <c r="NFA575" s="311"/>
      <c r="NFB575" s="160"/>
      <c r="NFC575" s="48"/>
      <c r="NFD575" s="48"/>
      <c r="NFE575" s="101"/>
      <c r="NFF575" s="91"/>
      <c r="NFG575" s="91"/>
      <c r="NFH575" s="103"/>
      <c r="NFJ575" s="55"/>
      <c r="NFK575" s="55"/>
      <c r="NFL575" s="56"/>
      <c r="NFM575" s="57"/>
      <c r="NFO575" s="59"/>
      <c r="NFP575" s="60"/>
      <c r="NFQ575" s="61"/>
      <c r="NFR575" s="104"/>
      <c r="NFS575" s="27"/>
      <c r="NFT575" s="26"/>
      <c r="NFU575" s="28"/>
      <c r="NFV575" s="230"/>
      <c r="NFW575" s="245"/>
      <c r="NFX575" s="230"/>
      <c r="NFY575" s="92"/>
      <c r="NFZ575" s="312"/>
      <c r="NGA575" s="112"/>
      <c r="NGB575" s="313"/>
      <c r="NGC575" s="113"/>
      <c r="NGD575" s="113"/>
      <c r="NGE575" s="97"/>
      <c r="NGF575" s="98"/>
      <c r="NGG575" s="97"/>
      <c r="NGH575" s="99"/>
      <c r="NGI575" s="100"/>
      <c r="NGJ575" s="42"/>
      <c r="NGK575" s="43"/>
      <c r="NGL575" s="44"/>
      <c r="NGM575" s="45"/>
      <c r="NGN575" s="46"/>
      <c r="NGO575" s="311"/>
      <c r="NGP575" s="160"/>
      <c r="NGQ575" s="48"/>
      <c r="NGR575" s="48"/>
      <c r="NGS575" s="101"/>
      <c r="NGT575" s="91"/>
      <c r="NGU575" s="91"/>
      <c r="NGV575" s="103"/>
      <c r="NGX575" s="55"/>
      <c r="NGY575" s="55"/>
      <c r="NGZ575" s="56"/>
      <c r="NHA575" s="57"/>
      <c r="NHC575" s="59"/>
      <c r="NHD575" s="60"/>
      <c r="NHE575" s="61"/>
      <c r="NHF575" s="104"/>
      <c r="NHG575" s="27"/>
      <c r="NHH575" s="26"/>
      <c r="NHI575" s="28"/>
      <c r="NHJ575" s="230"/>
      <c r="NHK575" s="245"/>
      <c r="NHL575" s="230"/>
      <c r="NHM575" s="92"/>
      <c r="NHN575" s="312"/>
      <c r="NHO575" s="112"/>
      <c r="NHP575" s="313"/>
      <c r="NHQ575" s="113"/>
      <c r="NHR575" s="113"/>
      <c r="NHS575" s="97"/>
      <c r="NHT575" s="98"/>
      <c r="NHU575" s="97"/>
      <c r="NHV575" s="99"/>
      <c r="NHW575" s="100"/>
      <c r="NHX575" s="42"/>
      <c r="NHY575" s="43"/>
      <c r="NHZ575" s="44"/>
      <c r="NIA575" s="45"/>
      <c r="NIB575" s="46"/>
      <c r="NIC575" s="311"/>
      <c r="NID575" s="160"/>
      <c r="NIE575" s="48"/>
      <c r="NIF575" s="48"/>
      <c r="NIG575" s="101"/>
      <c r="NIH575" s="91"/>
      <c r="NII575" s="91"/>
      <c r="NIJ575" s="103"/>
      <c r="NIL575" s="55"/>
      <c r="NIM575" s="55"/>
      <c r="NIN575" s="56"/>
      <c r="NIO575" s="57"/>
      <c r="NIQ575" s="59"/>
      <c r="NIR575" s="60"/>
      <c r="NIS575" s="61"/>
      <c r="NIT575" s="104"/>
      <c r="NIU575" s="27"/>
      <c r="NIV575" s="26"/>
      <c r="NIW575" s="28"/>
      <c r="NIX575" s="230"/>
      <c r="NIY575" s="245"/>
      <c r="NIZ575" s="230"/>
      <c r="NJA575" s="92"/>
      <c r="NJB575" s="312"/>
      <c r="NJC575" s="112"/>
      <c r="NJD575" s="313"/>
      <c r="NJE575" s="113"/>
      <c r="NJF575" s="113"/>
      <c r="NJG575" s="97"/>
      <c r="NJH575" s="98"/>
      <c r="NJI575" s="97"/>
      <c r="NJJ575" s="99"/>
      <c r="NJK575" s="100"/>
      <c r="NJL575" s="42"/>
      <c r="NJM575" s="43"/>
      <c r="NJN575" s="44"/>
      <c r="NJO575" s="45"/>
      <c r="NJP575" s="46"/>
      <c r="NJQ575" s="311"/>
      <c r="NJR575" s="160"/>
      <c r="NJS575" s="48"/>
      <c r="NJT575" s="48"/>
      <c r="NJU575" s="101"/>
      <c r="NJV575" s="91"/>
      <c r="NJW575" s="91"/>
      <c r="NJX575" s="103"/>
      <c r="NJZ575" s="55"/>
      <c r="NKA575" s="55"/>
      <c r="NKB575" s="56"/>
      <c r="NKC575" s="57"/>
      <c r="NKE575" s="59"/>
      <c r="NKF575" s="60"/>
      <c r="NKG575" s="61"/>
      <c r="NKH575" s="104"/>
      <c r="NKI575" s="27"/>
      <c r="NKJ575" s="26"/>
      <c r="NKK575" s="28"/>
      <c r="NKL575" s="230"/>
      <c r="NKM575" s="245"/>
      <c r="NKN575" s="230"/>
      <c r="NKO575" s="92"/>
      <c r="NKP575" s="312"/>
      <c r="NKQ575" s="112"/>
      <c r="NKR575" s="313"/>
      <c r="NKS575" s="113"/>
      <c r="NKT575" s="113"/>
      <c r="NKU575" s="97"/>
      <c r="NKV575" s="98"/>
      <c r="NKW575" s="97"/>
      <c r="NKX575" s="99"/>
      <c r="NKY575" s="100"/>
      <c r="NKZ575" s="42"/>
      <c r="NLA575" s="43"/>
      <c r="NLB575" s="44"/>
      <c r="NLC575" s="45"/>
      <c r="NLD575" s="46"/>
      <c r="NLE575" s="311"/>
      <c r="NLF575" s="160"/>
      <c r="NLG575" s="48"/>
      <c r="NLH575" s="48"/>
      <c r="NLI575" s="101"/>
      <c r="NLJ575" s="91"/>
      <c r="NLK575" s="91"/>
      <c r="NLL575" s="103"/>
      <c r="NLN575" s="55"/>
      <c r="NLO575" s="55"/>
      <c r="NLP575" s="56"/>
      <c r="NLQ575" s="57"/>
      <c r="NLS575" s="59"/>
      <c r="NLT575" s="60"/>
      <c r="NLU575" s="61"/>
      <c r="NLV575" s="104"/>
      <c r="NLW575" s="27"/>
      <c r="NLX575" s="26"/>
      <c r="NLY575" s="28"/>
      <c r="NLZ575" s="230"/>
      <c r="NMA575" s="245"/>
      <c r="NMB575" s="230"/>
      <c r="NMC575" s="92"/>
      <c r="NMD575" s="312"/>
      <c r="NME575" s="112"/>
      <c r="NMF575" s="313"/>
      <c r="NMG575" s="113"/>
      <c r="NMH575" s="113"/>
      <c r="NMI575" s="97"/>
      <c r="NMJ575" s="98"/>
      <c r="NMK575" s="97"/>
      <c r="NML575" s="99"/>
      <c r="NMM575" s="100"/>
      <c r="NMN575" s="42"/>
      <c r="NMO575" s="43"/>
      <c r="NMP575" s="44"/>
      <c r="NMQ575" s="45"/>
      <c r="NMR575" s="46"/>
      <c r="NMS575" s="311"/>
      <c r="NMT575" s="160"/>
      <c r="NMU575" s="48"/>
      <c r="NMV575" s="48"/>
      <c r="NMW575" s="101"/>
      <c r="NMX575" s="91"/>
      <c r="NMY575" s="91"/>
      <c r="NMZ575" s="103"/>
      <c r="NNB575" s="55"/>
      <c r="NNC575" s="55"/>
      <c r="NND575" s="56"/>
      <c r="NNE575" s="57"/>
      <c r="NNG575" s="59"/>
      <c r="NNH575" s="60"/>
      <c r="NNI575" s="61"/>
      <c r="NNJ575" s="104"/>
      <c r="NNK575" s="27"/>
      <c r="NNL575" s="26"/>
      <c r="NNM575" s="28"/>
      <c r="NNN575" s="230"/>
      <c r="NNO575" s="245"/>
      <c r="NNP575" s="230"/>
      <c r="NNQ575" s="92"/>
      <c r="NNR575" s="312"/>
      <c r="NNS575" s="112"/>
      <c r="NNT575" s="313"/>
      <c r="NNU575" s="113"/>
      <c r="NNV575" s="113"/>
      <c r="NNW575" s="97"/>
      <c r="NNX575" s="98"/>
      <c r="NNY575" s="97"/>
      <c r="NNZ575" s="99"/>
      <c r="NOA575" s="100"/>
      <c r="NOB575" s="42"/>
      <c r="NOC575" s="43"/>
      <c r="NOD575" s="44"/>
      <c r="NOE575" s="45"/>
      <c r="NOF575" s="46"/>
      <c r="NOG575" s="311"/>
      <c r="NOH575" s="160"/>
      <c r="NOI575" s="48"/>
      <c r="NOJ575" s="48"/>
      <c r="NOK575" s="101"/>
      <c r="NOL575" s="91"/>
      <c r="NOM575" s="91"/>
      <c r="NON575" s="103"/>
      <c r="NOP575" s="55"/>
      <c r="NOQ575" s="55"/>
      <c r="NOR575" s="56"/>
      <c r="NOS575" s="57"/>
      <c r="NOU575" s="59"/>
      <c r="NOV575" s="60"/>
      <c r="NOW575" s="61"/>
      <c r="NOX575" s="104"/>
      <c r="NOY575" s="27"/>
      <c r="NOZ575" s="26"/>
      <c r="NPA575" s="28"/>
      <c r="NPB575" s="230"/>
      <c r="NPC575" s="245"/>
      <c r="NPD575" s="230"/>
      <c r="NPE575" s="92"/>
      <c r="NPF575" s="312"/>
      <c r="NPG575" s="112"/>
      <c r="NPH575" s="313"/>
      <c r="NPI575" s="113"/>
      <c r="NPJ575" s="113"/>
      <c r="NPK575" s="97"/>
      <c r="NPL575" s="98"/>
      <c r="NPM575" s="97"/>
      <c r="NPN575" s="99"/>
      <c r="NPO575" s="100"/>
      <c r="NPP575" s="42"/>
      <c r="NPQ575" s="43"/>
      <c r="NPR575" s="44"/>
      <c r="NPS575" s="45"/>
      <c r="NPT575" s="46"/>
      <c r="NPU575" s="311"/>
      <c r="NPV575" s="160"/>
      <c r="NPW575" s="48"/>
      <c r="NPX575" s="48"/>
      <c r="NPY575" s="101"/>
      <c r="NPZ575" s="91"/>
      <c r="NQA575" s="91"/>
      <c r="NQB575" s="103"/>
      <c r="NQD575" s="55"/>
      <c r="NQE575" s="55"/>
      <c r="NQF575" s="56"/>
      <c r="NQG575" s="57"/>
      <c r="NQI575" s="59"/>
      <c r="NQJ575" s="60"/>
      <c r="NQK575" s="61"/>
      <c r="NQL575" s="104"/>
      <c r="NQM575" s="27"/>
      <c r="NQN575" s="26"/>
      <c r="NQO575" s="28"/>
      <c r="NQP575" s="230"/>
      <c r="NQQ575" s="245"/>
      <c r="NQR575" s="230"/>
      <c r="NQS575" s="92"/>
      <c r="NQT575" s="312"/>
      <c r="NQU575" s="112"/>
      <c r="NQV575" s="313"/>
      <c r="NQW575" s="113"/>
      <c r="NQX575" s="113"/>
      <c r="NQY575" s="97"/>
      <c r="NQZ575" s="98"/>
      <c r="NRA575" s="97"/>
      <c r="NRB575" s="99"/>
      <c r="NRC575" s="100"/>
      <c r="NRD575" s="42"/>
      <c r="NRE575" s="43"/>
      <c r="NRF575" s="44"/>
      <c r="NRG575" s="45"/>
      <c r="NRH575" s="46"/>
      <c r="NRI575" s="311"/>
      <c r="NRJ575" s="160"/>
      <c r="NRK575" s="48"/>
      <c r="NRL575" s="48"/>
      <c r="NRM575" s="101"/>
      <c r="NRN575" s="91"/>
      <c r="NRO575" s="91"/>
      <c r="NRP575" s="103"/>
      <c r="NRR575" s="55"/>
      <c r="NRS575" s="55"/>
      <c r="NRT575" s="56"/>
      <c r="NRU575" s="57"/>
      <c r="NRW575" s="59"/>
      <c r="NRX575" s="60"/>
      <c r="NRY575" s="61"/>
      <c r="NRZ575" s="104"/>
      <c r="NSA575" s="27"/>
      <c r="NSB575" s="26"/>
      <c r="NSC575" s="28"/>
      <c r="NSD575" s="230"/>
      <c r="NSE575" s="245"/>
      <c r="NSF575" s="230"/>
      <c r="NSG575" s="92"/>
      <c r="NSH575" s="312"/>
      <c r="NSI575" s="112"/>
      <c r="NSJ575" s="313"/>
      <c r="NSK575" s="113"/>
      <c r="NSL575" s="113"/>
      <c r="NSM575" s="97"/>
      <c r="NSN575" s="98"/>
      <c r="NSO575" s="97"/>
      <c r="NSP575" s="99"/>
      <c r="NSQ575" s="100"/>
      <c r="NSR575" s="42"/>
      <c r="NSS575" s="43"/>
      <c r="NST575" s="44"/>
      <c r="NSU575" s="45"/>
      <c r="NSV575" s="46"/>
      <c r="NSW575" s="311"/>
      <c r="NSX575" s="160"/>
      <c r="NSY575" s="48"/>
      <c r="NSZ575" s="48"/>
      <c r="NTA575" s="101"/>
      <c r="NTB575" s="91"/>
      <c r="NTC575" s="91"/>
      <c r="NTD575" s="103"/>
      <c r="NTF575" s="55"/>
      <c r="NTG575" s="55"/>
      <c r="NTH575" s="56"/>
      <c r="NTI575" s="57"/>
      <c r="NTK575" s="59"/>
      <c r="NTL575" s="60"/>
      <c r="NTM575" s="61"/>
      <c r="NTN575" s="104"/>
      <c r="NTO575" s="27"/>
      <c r="NTP575" s="26"/>
      <c r="NTQ575" s="28"/>
      <c r="NTR575" s="230"/>
      <c r="NTS575" s="245"/>
      <c r="NTT575" s="230"/>
      <c r="NTU575" s="92"/>
      <c r="NTV575" s="312"/>
      <c r="NTW575" s="112"/>
      <c r="NTX575" s="313"/>
      <c r="NTY575" s="113"/>
      <c r="NTZ575" s="113"/>
      <c r="NUA575" s="97"/>
      <c r="NUB575" s="98"/>
      <c r="NUC575" s="97"/>
      <c r="NUD575" s="99"/>
      <c r="NUE575" s="100"/>
      <c r="NUF575" s="42"/>
      <c r="NUG575" s="43"/>
      <c r="NUH575" s="44"/>
      <c r="NUI575" s="45"/>
      <c r="NUJ575" s="46"/>
      <c r="NUK575" s="311"/>
      <c r="NUL575" s="160"/>
      <c r="NUM575" s="48"/>
      <c r="NUN575" s="48"/>
      <c r="NUO575" s="101"/>
      <c r="NUP575" s="91"/>
      <c r="NUQ575" s="91"/>
      <c r="NUR575" s="103"/>
      <c r="NUT575" s="55"/>
      <c r="NUU575" s="55"/>
      <c r="NUV575" s="56"/>
      <c r="NUW575" s="57"/>
      <c r="NUY575" s="59"/>
      <c r="NUZ575" s="60"/>
      <c r="NVA575" s="61"/>
      <c r="NVB575" s="104"/>
      <c r="NVC575" s="27"/>
      <c r="NVD575" s="26"/>
      <c r="NVE575" s="28"/>
      <c r="NVF575" s="230"/>
      <c r="NVG575" s="245"/>
      <c r="NVH575" s="230"/>
      <c r="NVI575" s="92"/>
      <c r="NVJ575" s="312"/>
      <c r="NVK575" s="112"/>
      <c r="NVL575" s="313"/>
      <c r="NVM575" s="113"/>
      <c r="NVN575" s="113"/>
      <c r="NVO575" s="97"/>
      <c r="NVP575" s="98"/>
      <c r="NVQ575" s="97"/>
      <c r="NVR575" s="99"/>
      <c r="NVS575" s="100"/>
      <c r="NVT575" s="42"/>
      <c r="NVU575" s="43"/>
      <c r="NVV575" s="44"/>
      <c r="NVW575" s="45"/>
      <c r="NVX575" s="46"/>
      <c r="NVY575" s="311"/>
      <c r="NVZ575" s="160"/>
      <c r="NWA575" s="48"/>
      <c r="NWB575" s="48"/>
      <c r="NWC575" s="101"/>
      <c r="NWD575" s="91"/>
      <c r="NWE575" s="91"/>
      <c r="NWF575" s="103"/>
      <c r="NWH575" s="55"/>
      <c r="NWI575" s="55"/>
      <c r="NWJ575" s="56"/>
      <c r="NWK575" s="57"/>
      <c r="NWM575" s="59"/>
      <c r="NWN575" s="60"/>
      <c r="NWO575" s="61"/>
      <c r="NWP575" s="104"/>
      <c r="NWQ575" s="27"/>
      <c r="NWR575" s="26"/>
      <c r="NWS575" s="28"/>
      <c r="NWT575" s="230"/>
      <c r="NWU575" s="245"/>
      <c r="NWV575" s="230"/>
      <c r="NWW575" s="92"/>
      <c r="NWX575" s="312"/>
      <c r="NWY575" s="112"/>
      <c r="NWZ575" s="313"/>
      <c r="NXA575" s="113"/>
      <c r="NXB575" s="113"/>
      <c r="NXC575" s="97"/>
      <c r="NXD575" s="98"/>
      <c r="NXE575" s="97"/>
      <c r="NXF575" s="99"/>
      <c r="NXG575" s="100"/>
      <c r="NXH575" s="42"/>
      <c r="NXI575" s="43"/>
      <c r="NXJ575" s="44"/>
      <c r="NXK575" s="45"/>
      <c r="NXL575" s="46"/>
      <c r="NXM575" s="311"/>
      <c r="NXN575" s="160"/>
      <c r="NXO575" s="48"/>
      <c r="NXP575" s="48"/>
      <c r="NXQ575" s="101"/>
      <c r="NXR575" s="91"/>
      <c r="NXS575" s="91"/>
      <c r="NXT575" s="103"/>
      <c r="NXV575" s="55"/>
      <c r="NXW575" s="55"/>
      <c r="NXX575" s="56"/>
      <c r="NXY575" s="57"/>
      <c r="NYA575" s="59"/>
      <c r="NYB575" s="60"/>
      <c r="NYC575" s="61"/>
      <c r="NYD575" s="104"/>
      <c r="NYE575" s="27"/>
      <c r="NYF575" s="26"/>
      <c r="NYG575" s="28"/>
      <c r="NYH575" s="230"/>
      <c r="NYI575" s="245"/>
      <c r="NYJ575" s="230"/>
      <c r="NYK575" s="92"/>
      <c r="NYL575" s="312"/>
      <c r="NYM575" s="112"/>
      <c r="NYN575" s="313"/>
      <c r="NYO575" s="113"/>
      <c r="NYP575" s="113"/>
      <c r="NYQ575" s="97"/>
      <c r="NYR575" s="98"/>
      <c r="NYS575" s="97"/>
      <c r="NYT575" s="99"/>
      <c r="NYU575" s="100"/>
      <c r="NYV575" s="42"/>
      <c r="NYW575" s="43"/>
      <c r="NYX575" s="44"/>
      <c r="NYY575" s="45"/>
      <c r="NYZ575" s="46"/>
      <c r="NZA575" s="311"/>
      <c r="NZB575" s="160"/>
      <c r="NZC575" s="48"/>
      <c r="NZD575" s="48"/>
      <c r="NZE575" s="101"/>
      <c r="NZF575" s="91"/>
      <c r="NZG575" s="91"/>
      <c r="NZH575" s="103"/>
      <c r="NZJ575" s="55"/>
      <c r="NZK575" s="55"/>
      <c r="NZL575" s="56"/>
      <c r="NZM575" s="57"/>
      <c r="NZO575" s="59"/>
      <c r="NZP575" s="60"/>
      <c r="NZQ575" s="61"/>
      <c r="NZR575" s="104"/>
      <c r="NZS575" s="27"/>
      <c r="NZT575" s="26"/>
      <c r="NZU575" s="28"/>
      <c r="NZV575" s="230"/>
      <c r="NZW575" s="245"/>
      <c r="NZX575" s="230"/>
      <c r="NZY575" s="92"/>
      <c r="NZZ575" s="312"/>
      <c r="OAA575" s="112"/>
      <c r="OAB575" s="313"/>
      <c r="OAC575" s="113"/>
      <c r="OAD575" s="113"/>
      <c r="OAE575" s="97"/>
      <c r="OAF575" s="98"/>
      <c r="OAG575" s="97"/>
      <c r="OAH575" s="99"/>
      <c r="OAI575" s="100"/>
      <c r="OAJ575" s="42"/>
      <c r="OAK575" s="43"/>
      <c r="OAL575" s="44"/>
      <c r="OAM575" s="45"/>
      <c r="OAN575" s="46"/>
      <c r="OAO575" s="311"/>
      <c r="OAP575" s="160"/>
      <c r="OAQ575" s="48"/>
      <c r="OAR575" s="48"/>
      <c r="OAS575" s="101"/>
      <c r="OAT575" s="91"/>
      <c r="OAU575" s="91"/>
      <c r="OAV575" s="103"/>
      <c r="OAX575" s="55"/>
      <c r="OAY575" s="55"/>
      <c r="OAZ575" s="56"/>
      <c r="OBA575" s="57"/>
      <c r="OBC575" s="59"/>
      <c r="OBD575" s="60"/>
      <c r="OBE575" s="61"/>
      <c r="OBF575" s="104"/>
      <c r="OBG575" s="27"/>
      <c r="OBH575" s="26"/>
      <c r="OBI575" s="28"/>
      <c r="OBJ575" s="230"/>
      <c r="OBK575" s="245"/>
      <c r="OBL575" s="230"/>
      <c r="OBM575" s="92"/>
      <c r="OBN575" s="312"/>
      <c r="OBO575" s="112"/>
      <c r="OBP575" s="313"/>
      <c r="OBQ575" s="113"/>
      <c r="OBR575" s="113"/>
      <c r="OBS575" s="97"/>
      <c r="OBT575" s="98"/>
      <c r="OBU575" s="97"/>
      <c r="OBV575" s="99"/>
      <c r="OBW575" s="100"/>
      <c r="OBX575" s="42"/>
      <c r="OBY575" s="43"/>
      <c r="OBZ575" s="44"/>
      <c r="OCA575" s="45"/>
      <c r="OCB575" s="46"/>
      <c r="OCC575" s="311"/>
      <c r="OCD575" s="160"/>
      <c r="OCE575" s="48"/>
      <c r="OCF575" s="48"/>
      <c r="OCG575" s="101"/>
      <c r="OCH575" s="91"/>
      <c r="OCI575" s="91"/>
      <c r="OCJ575" s="103"/>
      <c r="OCL575" s="55"/>
      <c r="OCM575" s="55"/>
      <c r="OCN575" s="56"/>
      <c r="OCO575" s="57"/>
      <c r="OCQ575" s="59"/>
      <c r="OCR575" s="60"/>
      <c r="OCS575" s="61"/>
      <c r="OCT575" s="104"/>
      <c r="OCU575" s="27"/>
      <c r="OCV575" s="26"/>
      <c r="OCW575" s="28"/>
      <c r="OCX575" s="230"/>
      <c r="OCY575" s="245"/>
      <c r="OCZ575" s="230"/>
      <c r="ODA575" s="92"/>
      <c r="ODB575" s="312"/>
      <c r="ODC575" s="112"/>
      <c r="ODD575" s="313"/>
      <c r="ODE575" s="113"/>
      <c r="ODF575" s="113"/>
      <c r="ODG575" s="97"/>
      <c r="ODH575" s="98"/>
      <c r="ODI575" s="97"/>
      <c r="ODJ575" s="99"/>
      <c r="ODK575" s="100"/>
      <c r="ODL575" s="42"/>
      <c r="ODM575" s="43"/>
      <c r="ODN575" s="44"/>
      <c r="ODO575" s="45"/>
      <c r="ODP575" s="46"/>
      <c r="ODQ575" s="311"/>
      <c r="ODR575" s="160"/>
      <c r="ODS575" s="48"/>
      <c r="ODT575" s="48"/>
      <c r="ODU575" s="101"/>
      <c r="ODV575" s="91"/>
      <c r="ODW575" s="91"/>
      <c r="ODX575" s="103"/>
      <c r="ODZ575" s="55"/>
      <c r="OEA575" s="55"/>
      <c r="OEB575" s="56"/>
      <c r="OEC575" s="57"/>
      <c r="OEE575" s="59"/>
      <c r="OEF575" s="60"/>
      <c r="OEG575" s="61"/>
      <c r="OEH575" s="104"/>
      <c r="OEI575" s="27"/>
      <c r="OEJ575" s="26"/>
      <c r="OEK575" s="28"/>
      <c r="OEL575" s="230"/>
      <c r="OEM575" s="245"/>
      <c r="OEN575" s="230"/>
      <c r="OEO575" s="92"/>
      <c r="OEP575" s="312"/>
      <c r="OEQ575" s="112"/>
      <c r="OER575" s="313"/>
      <c r="OES575" s="113"/>
      <c r="OET575" s="113"/>
      <c r="OEU575" s="97"/>
      <c r="OEV575" s="98"/>
      <c r="OEW575" s="97"/>
      <c r="OEX575" s="99"/>
      <c r="OEY575" s="100"/>
      <c r="OEZ575" s="42"/>
      <c r="OFA575" s="43"/>
      <c r="OFB575" s="44"/>
      <c r="OFC575" s="45"/>
      <c r="OFD575" s="46"/>
      <c r="OFE575" s="311"/>
      <c r="OFF575" s="160"/>
      <c r="OFG575" s="48"/>
      <c r="OFH575" s="48"/>
      <c r="OFI575" s="101"/>
      <c r="OFJ575" s="91"/>
      <c r="OFK575" s="91"/>
      <c r="OFL575" s="103"/>
      <c r="OFN575" s="55"/>
      <c r="OFO575" s="55"/>
      <c r="OFP575" s="56"/>
      <c r="OFQ575" s="57"/>
      <c r="OFS575" s="59"/>
      <c r="OFT575" s="60"/>
      <c r="OFU575" s="61"/>
      <c r="OFV575" s="104"/>
      <c r="OFW575" s="27"/>
      <c r="OFX575" s="26"/>
      <c r="OFY575" s="28"/>
      <c r="OFZ575" s="230"/>
      <c r="OGA575" s="245"/>
      <c r="OGB575" s="230"/>
      <c r="OGC575" s="92"/>
      <c r="OGD575" s="312"/>
      <c r="OGE575" s="112"/>
      <c r="OGF575" s="313"/>
      <c r="OGG575" s="113"/>
      <c r="OGH575" s="113"/>
      <c r="OGI575" s="97"/>
      <c r="OGJ575" s="98"/>
      <c r="OGK575" s="97"/>
      <c r="OGL575" s="99"/>
      <c r="OGM575" s="100"/>
      <c r="OGN575" s="42"/>
      <c r="OGO575" s="43"/>
      <c r="OGP575" s="44"/>
      <c r="OGQ575" s="45"/>
      <c r="OGR575" s="46"/>
      <c r="OGS575" s="311"/>
      <c r="OGT575" s="160"/>
      <c r="OGU575" s="48"/>
      <c r="OGV575" s="48"/>
      <c r="OGW575" s="101"/>
      <c r="OGX575" s="91"/>
      <c r="OGY575" s="91"/>
      <c r="OGZ575" s="103"/>
      <c r="OHB575" s="55"/>
      <c r="OHC575" s="55"/>
      <c r="OHD575" s="56"/>
      <c r="OHE575" s="57"/>
      <c r="OHG575" s="59"/>
      <c r="OHH575" s="60"/>
      <c r="OHI575" s="61"/>
      <c r="OHJ575" s="104"/>
      <c r="OHK575" s="27"/>
      <c r="OHL575" s="26"/>
      <c r="OHM575" s="28"/>
      <c r="OHN575" s="230"/>
      <c r="OHO575" s="245"/>
      <c r="OHP575" s="230"/>
      <c r="OHQ575" s="92"/>
      <c r="OHR575" s="312"/>
      <c r="OHS575" s="112"/>
      <c r="OHT575" s="313"/>
      <c r="OHU575" s="113"/>
      <c r="OHV575" s="113"/>
      <c r="OHW575" s="97"/>
      <c r="OHX575" s="98"/>
      <c r="OHY575" s="97"/>
      <c r="OHZ575" s="99"/>
      <c r="OIA575" s="100"/>
      <c r="OIB575" s="42"/>
      <c r="OIC575" s="43"/>
      <c r="OID575" s="44"/>
      <c r="OIE575" s="45"/>
      <c r="OIF575" s="46"/>
      <c r="OIG575" s="311"/>
      <c r="OIH575" s="160"/>
      <c r="OII575" s="48"/>
      <c r="OIJ575" s="48"/>
      <c r="OIK575" s="101"/>
      <c r="OIL575" s="91"/>
      <c r="OIM575" s="91"/>
      <c r="OIN575" s="103"/>
      <c r="OIP575" s="55"/>
      <c r="OIQ575" s="55"/>
      <c r="OIR575" s="56"/>
      <c r="OIS575" s="57"/>
      <c r="OIU575" s="59"/>
      <c r="OIV575" s="60"/>
      <c r="OIW575" s="61"/>
      <c r="OIX575" s="104"/>
      <c r="OIY575" s="27"/>
      <c r="OIZ575" s="26"/>
      <c r="OJA575" s="28"/>
      <c r="OJB575" s="230"/>
      <c r="OJC575" s="245"/>
      <c r="OJD575" s="230"/>
      <c r="OJE575" s="92"/>
      <c r="OJF575" s="312"/>
      <c r="OJG575" s="112"/>
      <c r="OJH575" s="313"/>
      <c r="OJI575" s="113"/>
      <c r="OJJ575" s="113"/>
      <c r="OJK575" s="97"/>
      <c r="OJL575" s="98"/>
      <c r="OJM575" s="97"/>
      <c r="OJN575" s="99"/>
      <c r="OJO575" s="100"/>
      <c r="OJP575" s="42"/>
      <c r="OJQ575" s="43"/>
      <c r="OJR575" s="44"/>
      <c r="OJS575" s="45"/>
      <c r="OJT575" s="46"/>
      <c r="OJU575" s="311"/>
      <c r="OJV575" s="160"/>
      <c r="OJW575" s="48"/>
      <c r="OJX575" s="48"/>
      <c r="OJY575" s="101"/>
      <c r="OJZ575" s="91"/>
      <c r="OKA575" s="91"/>
      <c r="OKB575" s="103"/>
      <c r="OKD575" s="55"/>
      <c r="OKE575" s="55"/>
      <c r="OKF575" s="56"/>
      <c r="OKG575" s="57"/>
      <c r="OKI575" s="59"/>
      <c r="OKJ575" s="60"/>
      <c r="OKK575" s="61"/>
      <c r="OKL575" s="104"/>
      <c r="OKM575" s="27"/>
      <c r="OKN575" s="26"/>
      <c r="OKO575" s="28"/>
      <c r="OKP575" s="230"/>
      <c r="OKQ575" s="245"/>
      <c r="OKR575" s="230"/>
      <c r="OKS575" s="92"/>
      <c r="OKT575" s="312"/>
      <c r="OKU575" s="112"/>
      <c r="OKV575" s="313"/>
      <c r="OKW575" s="113"/>
      <c r="OKX575" s="113"/>
      <c r="OKY575" s="97"/>
      <c r="OKZ575" s="98"/>
      <c r="OLA575" s="97"/>
      <c r="OLB575" s="99"/>
      <c r="OLC575" s="100"/>
      <c r="OLD575" s="42"/>
      <c r="OLE575" s="43"/>
      <c r="OLF575" s="44"/>
      <c r="OLG575" s="45"/>
      <c r="OLH575" s="46"/>
      <c r="OLI575" s="311"/>
      <c r="OLJ575" s="160"/>
      <c r="OLK575" s="48"/>
      <c r="OLL575" s="48"/>
      <c r="OLM575" s="101"/>
      <c r="OLN575" s="91"/>
      <c r="OLO575" s="91"/>
      <c r="OLP575" s="103"/>
      <c r="OLR575" s="55"/>
      <c r="OLS575" s="55"/>
      <c r="OLT575" s="56"/>
      <c r="OLU575" s="57"/>
      <c r="OLW575" s="59"/>
      <c r="OLX575" s="60"/>
      <c r="OLY575" s="61"/>
      <c r="OLZ575" s="104"/>
      <c r="OMA575" s="27"/>
      <c r="OMB575" s="26"/>
      <c r="OMC575" s="28"/>
      <c r="OMD575" s="230"/>
      <c r="OME575" s="245"/>
      <c r="OMF575" s="230"/>
      <c r="OMG575" s="92"/>
      <c r="OMH575" s="312"/>
      <c r="OMI575" s="112"/>
      <c r="OMJ575" s="313"/>
      <c r="OMK575" s="113"/>
      <c r="OML575" s="113"/>
      <c r="OMM575" s="97"/>
      <c r="OMN575" s="98"/>
      <c r="OMO575" s="97"/>
      <c r="OMP575" s="99"/>
      <c r="OMQ575" s="100"/>
      <c r="OMR575" s="42"/>
      <c r="OMS575" s="43"/>
      <c r="OMT575" s="44"/>
      <c r="OMU575" s="45"/>
      <c r="OMV575" s="46"/>
      <c r="OMW575" s="311"/>
      <c r="OMX575" s="160"/>
      <c r="OMY575" s="48"/>
      <c r="OMZ575" s="48"/>
      <c r="ONA575" s="101"/>
      <c r="ONB575" s="91"/>
      <c r="ONC575" s="91"/>
      <c r="OND575" s="103"/>
      <c r="ONF575" s="55"/>
      <c r="ONG575" s="55"/>
      <c r="ONH575" s="56"/>
      <c r="ONI575" s="57"/>
      <c r="ONK575" s="59"/>
      <c r="ONL575" s="60"/>
      <c r="ONM575" s="61"/>
      <c r="ONN575" s="104"/>
      <c r="ONO575" s="27"/>
      <c r="ONP575" s="26"/>
      <c r="ONQ575" s="28"/>
      <c r="ONR575" s="230"/>
      <c r="ONS575" s="245"/>
      <c r="ONT575" s="230"/>
      <c r="ONU575" s="92"/>
      <c r="ONV575" s="312"/>
      <c r="ONW575" s="112"/>
      <c r="ONX575" s="313"/>
      <c r="ONY575" s="113"/>
      <c r="ONZ575" s="113"/>
      <c r="OOA575" s="97"/>
      <c r="OOB575" s="98"/>
      <c r="OOC575" s="97"/>
      <c r="OOD575" s="99"/>
      <c r="OOE575" s="100"/>
      <c r="OOF575" s="42"/>
      <c r="OOG575" s="43"/>
      <c r="OOH575" s="44"/>
      <c r="OOI575" s="45"/>
      <c r="OOJ575" s="46"/>
      <c r="OOK575" s="311"/>
      <c r="OOL575" s="160"/>
      <c r="OOM575" s="48"/>
      <c r="OON575" s="48"/>
      <c r="OOO575" s="101"/>
      <c r="OOP575" s="91"/>
      <c r="OOQ575" s="91"/>
      <c r="OOR575" s="103"/>
      <c r="OOT575" s="55"/>
      <c r="OOU575" s="55"/>
      <c r="OOV575" s="56"/>
      <c r="OOW575" s="57"/>
      <c r="OOY575" s="59"/>
      <c r="OOZ575" s="60"/>
      <c r="OPA575" s="61"/>
      <c r="OPB575" s="104"/>
      <c r="OPC575" s="27"/>
      <c r="OPD575" s="26"/>
      <c r="OPE575" s="28"/>
      <c r="OPF575" s="230"/>
      <c r="OPG575" s="245"/>
      <c r="OPH575" s="230"/>
      <c r="OPI575" s="92"/>
      <c r="OPJ575" s="312"/>
      <c r="OPK575" s="112"/>
      <c r="OPL575" s="313"/>
      <c r="OPM575" s="113"/>
      <c r="OPN575" s="113"/>
      <c r="OPO575" s="97"/>
      <c r="OPP575" s="98"/>
      <c r="OPQ575" s="97"/>
      <c r="OPR575" s="99"/>
      <c r="OPS575" s="100"/>
      <c r="OPT575" s="42"/>
      <c r="OPU575" s="43"/>
      <c r="OPV575" s="44"/>
      <c r="OPW575" s="45"/>
      <c r="OPX575" s="46"/>
      <c r="OPY575" s="311"/>
      <c r="OPZ575" s="160"/>
      <c r="OQA575" s="48"/>
      <c r="OQB575" s="48"/>
      <c r="OQC575" s="101"/>
      <c r="OQD575" s="91"/>
      <c r="OQE575" s="91"/>
      <c r="OQF575" s="103"/>
      <c r="OQH575" s="55"/>
      <c r="OQI575" s="55"/>
      <c r="OQJ575" s="56"/>
      <c r="OQK575" s="57"/>
      <c r="OQM575" s="59"/>
      <c r="OQN575" s="60"/>
      <c r="OQO575" s="61"/>
      <c r="OQP575" s="104"/>
      <c r="OQQ575" s="27"/>
      <c r="OQR575" s="26"/>
      <c r="OQS575" s="28"/>
      <c r="OQT575" s="230"/>
      <c r="OQU575" s="245"/>
      <c r="OQV575" s="230"/>
      <c r="OQW575" s="92"/>
      <c r="OQX575" s="312"/>
      <c r="OQY575" s="112"/>
      <c r="OQZ575" s="313"/>
      <c r="ORA575" s="113"/>
      <c r="ORB575" s="113"/>
      <c r="ORC575" s="97"/>
      <c r="ORD575" s="98"/>
      <c r="ORE575" s="97"/>
      <c r="ORF575" s="99"/>
      <c r="ORG575" s="100"/>
      <c r="ORH575" s="42"/>
      <c r="ORI575" s="43"/>
      <c r="ORJ575" s="44"/>
      <c r="ORK575" s="45"/>
      <c r="ORL575" s="46"/>
      <c r="ORM575" s="311"/>
      <c r="ORN575" s="160"/>
      <c r="ORO575" s="48"/>
      <c r="ORP575" s="48"/>
      <c r="ORQ575" s="101"/>
      <c r="ORR575" s="91"/>
      <c r="ORS575" s="91"/>
      <c r="ORT575" s="103"/>
      <c r="ORV575" s="55"/>
      <c r="ORW575" s="55"/>
      <c r="ORX575" s="56"/>
      <c r="ORY575" s="57"/>
      <c r="OSA575" s="59"/>
      <c r="OSB575" s="60"/>
      <c r="OSC575" s="61"/>
      <c r="OSD575" s="104"/>
      <c r="OSE575" s="27"/>
      <c r="OSF575" s="26"/>
      <c r="OSG575" s="28"/>
      <c r="OSH575" s="230"/>
      <c r="OSI575" s="245"/>
      <c r="OSJ575" s="230"/>
      <c r="OSK575" s="92"/>
      <c r="OSL575" s="312"/>
      <c r="OSM575" s="112"/>
      <c r="OSN575" s="313"/>
      <c r="OSO575" s="113"/>
      <c r="OSP575" s="113"/>
      <c r="OSQ575" s="97"/>
      <c r="OSR575" s="98"/>
      <c r="OSS575" s="97"/>
      <c r="OST575" s="99"/>
      <c r="OSU575" s="100"/>
      <c r="OSV575" s="42"/>
      <c r="OSW575" s="43"/>
      <c r="OSX575" s="44"/>
      <c r="OSY575" s="45"/>
      <c r="OSZ575" s="46"/>
      <c r="OTA575" s="311"/>
      <c r="OTB575" s="160"/>
      <c r="OTC575" s="48"/>
      <c r="OTD575" s="48"/>
      <c r="OTE575" s="101"/>
      <c r="OTF575" s="91"/>
      <c r="OTG575" s="91"/>
      <c r="OTH575" s="103"/>
      <c r="OTJ575" s="55"/>
      <c r="OTK575" s="55"/>
      <c r="OTL575" s="56"/>
      <c r="OTM575" s="57"/>
      <c r="OTO575" s="59"/>
      <c r="OTP575" s="60"/>
      <c r="OTQ575" s="61"/>
      <c r="OTR575" s="104"/>
      <c r="OTS575" s="27"/>
      <c r="OTT575" s="26"/>
      <c r="OTU575" s="28"/>
      <c r="OTV575" s="230"/>
      <c r="OTW575" s="245"/>
      <c r="OTX575" s="230"/>
      <c r="OTY575" s="92"/>
      <c r="OTZ575" s="312"/>
      <c r="OUA575" s="112"/>
      <c r="OUB575" s="313"/>
      <c r="OUC575" s="113"/>
      <c r="OUD575" s="113"/>
      <c r="OUE575" s="97"/>
      <c r="OUF575" s="98"/>
      <c r="OUG575" s="97"/>
      <c r="OUH575" s="99"/>
      <c r="OUI575" s="100"/>
      <c r="OUJ575" s="42"/>
      <c r="OUK575" s="43"/>
      <c r="OUL575" s="44"/>
      <c r="OUM575" s="45"/>
      <c r="OUN575" s="46"/>
      <c r="OUO575" s="311"/>
      <c r="OUP575" s="160"/>
      <c r="OUQ575" s="48"/>
      <c r="OUR575" s="48"/>
      <c r="OUS575" s="101"/>
      <c r="OUT575" s="91"/>
      <c r="OUU575" s="91"/>
      <c r="OUV575" s="103"/>
      <c r="OUX575" s="55"/>
      <c r="OUY575" s="55"/>
      <c r="OUZ575" s="56"/>
      <c r="OVA575" s="57"/>
      <c r="OVC575" s="59"/>
      <c r="OVD575" s="60"/>
      <c r="OVE575" s="61"/>
      <c r="OVF575" s="104"/>
      <c r="OVG575" s="27"/>
      <c r="OVH575" s="26"/>
      <c r="OVI575" s="28"/>
      <c r="OVJ575" s="230"/>
      <c r="OVK575" s="245"/>
      <c r="OVL575" s="230"/>
      <c r="OVM575" s="92"/>
      <c r="OVN575" s="312"/>
      <c r="OVO575" s="112"/>
      <c r="OVP575" s="313"/>
      <c r="OVQ575" s="113"/>
      <c r="OVR575" s="113"/>
      <c r="OVS575" s="97"/>
      <c r="OVT575" s="98"/>
      <c r="OVU575" s="97"/>
      <c r="OVV575" s="99"/>
      <c r="OVW575" s="100"/>
      <c r="OVX575" s="42"/>
      <c r="OVY575" s="43"/>
      <c r="OVZ575" s="44"/>
      <c r="OWA575" s="45"/>
      <c r="OWB575" s="46"/>
      <c r="OWC575" s="311"/>
      <c r="OWD575" s="160"/>
      <c r="OWE575" s="48"/>
      <c r="OWF575" s="48"/>
      <c r="OWG575" s="101"/>
      <c r="OWH575" s="91"/>
      <c r="OWI575" s="91"/>
      <c r="OWJ575" s="103"/>
      <c r="OWL575" s="55"/>
      <c r="OWM575" s="55"/>
      <c r="OWN575" s="56"/>
      <c r="OWO575" s="57"/>
      <c r="OWQ575" s="59"/>
      <c r="OWR575" s="60"/>
      <c r="OWS575" s="61"/>
      <c r="OWT575" s="104"/>
      <c r="OWU575" s="27"/>
      <c r="OWV575" s="26"/>
      <c r="OWW575" s="28"/>
      <c r="OWX575" s="230"/>
      <c r="OWY575" s="245"/>
      <c r="OWZ575" s="230"/>
      <c r="OXA575" s="92"/>
      <c r="OXB575" s="312"/>
      <c r="OXC575" s="112"/>
      <c r="OXD575" s="313"/>
      <c r="OXE575" s="113"/>
      <c r="OXF575" s="113"/>
      <c r="OXG575" s="97"/>
      <c r="OXH575" s="98"/>
      <c r="OXI575" s="97"/>
      <c r="OXJ575" s="99"/>
      <c r="OXK575" s="100"/>
      <c r="OXL575" s="42"/>
      <c r="OXM575" s="43"/>
      <c r="OXN575" s="44"/>
      <c r="OXO575" s="45"/>
      <c r="OXP575" s="46"/>
      <c r="OXQ575" s="311"/>
      <c r="OXR575" s="160"/>
      <c r="OXS575" s="48"/>
      <c r="OXT575" s="48"/>
      <c r="OXU575" s="101"/>
      <c r="OXV575" s="91"/>
      <c r="OXW575" s="91"/>
      <c r="OXX575" s="103"/>
      <c r="OXZ575" s="55"/>
      <c r="OYA575" s="55"/>
      <c r="OYB575" s="56"/>
      <c r="OYC575" s="57"/>
      <c r="OYE575" s="59"/>
      <c r="OYF575" s="60"/>
      <c r="OYG575" s="61"/>
      <c r="OYH575" s="104"/>
      <c r="OYI575" s="27"/>
      <c r="OYJ575" s="26"/>
      <c r="OYK575" s="28"/>
      <c r="OYL575" s="230"/>
      <c r="OYM575" s="245"/>
      <c r="OYN575" s="230"/>
      <c r="OYO575" s="92"/>
      <c r="OYP575" s="312"/>
      <c r="OYQ575" s="112"/>
      <c r="OYR575" s="313"/>
      <c r="OYS575" s="113"/>
      <c r="OYT575" s="113"/>
      <c r="OYU575" s="97"/>
      <c r="OYV575" s="98"/>
      <c r="OYW575" s="97"/>
      <c r="OYX575" s="99"/>
      <c r="OYY575" s="100"/>
      <c r="OYZ575" s="42"/>
      <c r="OZA575" s="43"/>
      <c r="OZB575" s="44"/>
      <c r="OZC575" s="45"/>
      <c r="OZD575" s="46"/>
      <c r="OZE575" s="311"/>
      <c r="OZF575" s="160"/>
      <c r="OZG575" s="48"/>
      <c r="OZH575" s="48"/>
      <c r="OZI575" s="101"/>
      <c r="OZJ575" s="91"/>
      <c r="OZK575" s="91"/>
      <c r="OZL575" s="103"/>
      <c r="OZN575" s="55"/>
      <c r="OZO575" s="55"/>
      <c r="OZP575" s="56"/>
      <c r="OZQ575" s="57"/>
      <c r="OZS575" s="59"/>
      <c r="OZT575" s="60"/>
      <c r="OZU575" s="61"/>
      <c r="OZV575" s="104"/>
      <c r="OZW575" s="27"/>
      <c r="OZX575" s="26"/>
      <c r="OZY575" s="28"/>
      <c r="OZZ575" s="230"/>
      <c r="PAA575" s="245"/>
      <c r="PAB575" s="230"/>
      <c r="PAC575" s="92"/>
      <c r="PAD575" s="312"/>
      <c r="PAE575" s="112"/>
      <c r="PAF575" s="313"/>
      <c r="PAG575" s="113"/>
      <c r="PAH575" s="113"/>
      <c r="PAI575" s="97"/>
      <c r="PAJ575" s="98"/>
      <c r="PAK575" s="97"/>
      <c r="PAL575" s="99"/>
      <c r="PAM575" s="100"/>
      <c r="PAN575" s="42"/>
      <c r="PAO575" s="43"/>
      <c r="PAP575" s="44"/>
      <c r="PAQ575" s="45"/>
      <c r="PAR575" s="46"/>
      <c r="PAS575" s="311"/>
      <c r="PAT575" s="160"/>
      <c r="PAU575" s="48"/>
      <c r="PAV575" s="48"/>
      <c r="PAW575" s="101"/>
      <c r="PAX575" s="91"/>
      <c r="PAY575" s="91"/>
      <c r="PAZ575" s="103"/>
      <c r="PBB575" s="55"/>
      <c r="PBC575" s="55"/>
      <c r="PBD575" s="56"/>
      <c r="PBE575" s="57"/>
      <c r="PBG575" s="59"/>
      <c r="PBH575" s="60"/>
      <c r="PBI575" s="61"/>
      <c r="PBJ575" s="104"/>
      <c r="PBK575" s="27"/>
      <c r="PBL575" s="26"/>
      <c r="PBM575" s="28"/>
      <c r="PBN575" s="230"/>
      <c r="PBO575" s="245"/>
      <c r="PBP575" s="230"/>
      <c r="PBQ575" s="92"/>
      <c r="PBR575" s="312"/>
      <c r="PBS575" s="112"/>
      <c r="PBT575" s="313"/>
      <c r="PBU575" s="113"/>
      <c r="PBV575" s="113"/>
      <c r="PBW575" s="97"/>
      <c r="PBX575" s="98"/>
      <c r="PBY575" s="97"/>
      <c r="PBZ575" s="99"/>
      <c r="PCA575" s="100"/>
      <c r="PCB575" s="42"/>
      <c r="PCC575" s="43"/>
      <c r="PCD575" s="44"/>
      <c r="PCE575" s="45"/>
      <c r="PCF575" s="46"/>
      <c r="PCG575" s="311"/>
      <c r="PCH575" s="160"/>
      <c r="PCI575" s="48"/>
      <c r="PCJ575" s="48"/>
      <c r="PCK575" s="101"/>
      <c r="PCL575" s="91"/>
      <c r="PCM575" s="91"/>
      <c r="PCN575" s="103"/>
      <c r="PCP575" s="55"/>
      <c r="PCQ575" s="55"/>
      <c r="PCR575" s="56"/>
      <c r="PCS575" s="57"/>
      <c r="PCU575" s="59"/>
      <c r="PCV575" s="60"/>
      <c r="PCW575" s="61"/>
      <c r="PCX575" s="104"/>
      <c r="PCY575" s="27"/>
      <c r="PCZ575" s="26"/>
      <c r="PDA575" s="28"/>
      <c r="PDB575" s="230"/>
      <c r="PDC575" s="245"/>
      <c r="PDD575" s="230"/>
      <c r="PDE575" s="92"/>
      <c r="PDF575" s="312"/>
      <c r="PDG575" s="112"/>
      <c r="PDH575" s="313"/>
      <c r="PDI575" s="113"/>
      <c r="PDJ575" s="113"/>
      <c r="PDK575" s="97"/>
      <c r="PDL575" s="98"/>
      <c r="PDM575" s="97"/>
      <c r="PDN575" s="99"/>
      <c r="PDO575" s="100"/>
      <c r="PDP575" s="42"/>
      <c r="PDQ575" s="43"/>
      <c r="PDR575" s="44"/>
      <c r="PDS575" s="45"/>
      <c r="PDT575" s="46"/>
      <c r="PDU575" s="311"/>
      <c r="PDV575" s="160"/>
      <c r="PDW575" s="48"/>
      <c r="PDX575" s="48"/>
      <c r="PDY575" s="101"/>
      <c r="PDZ575" s="91"/>
      <c r="PEA575" s="91"/>
      <c r="PEB575" s="103"/>
      <c r="PED575" s="55"/>
      <c r="PEE575" s="55"/>
      <c r="PEF575" s="56"/>
      <c r="PEG575" s="57"/>
      <c r="PEI575" s="59"/>
      <c r="PEJ575" s="60"/>
      <c r="PEK575" s="61"/>
      <c r="PEL575" s="104"/>
      <c r="PEM575" s="27"/>
      <c r="PEN575" s="26"/>
      <c r="PEO575" s="28"/>
      <c r="PEP575" s="230"/>
      <c r="PEQ575" s="245"/>
      <c r="PER575" s="230"/>
      <c r="PES575" s="92"/>
      <c r="PET575" s="312"/>
      <c r="PEU575" s="112"/>
      <c r="PEV575" s="313"/>
      <c r="PEW575" s="113"/>
      <c r="PEX575" s="113"/>
      <c r="PEY575" s="97"/>
      <c r="PEZ575" s="98"/>
      <c r="PFA575" s="97"/>
      <c r="PFB575" s="99"/>
      <c r="PFC575" s="100"/>
      <c r="PFD575" s="42"/>
      <c r="PFE575" s="43"/>
      <c r="PFF575" s="44"/>
      <c r="PFG575" s="45"/>
      <c r="PFH575" s="46"/>
      <c r="PFI575" s="311"/>
      <c r="PFJ575" s="160"/>
      <c r="PFK575" s="48"/>
      <c r="PFL575" s="48"/>
      <c r="PFM575" s="101"/>
      <c r="PFN575" s="91"/>
      <c r="PFO575" s="91"/>
      <c r="PFP575" s="103"/>
      <c r="PFR575" s="55"/>
      <c r="PFS575" s="55"/>
      <c r="PFT575" s="56"/>
      <c r="PFU575" s="57"/>
      <c r="PFW575" s="59"/>
      <c r="PFX575" s="60"/>
      <c r="PFY575" s="61"/>
      <c r="PFZ575" s="104"/>
      <c r="PGA575" s="27"/>
      <c r="PGB575" s="26"/>
      <c r="PGC575" s="28"/>
      <c r="PGD575" s="230"/>
      <c r="PGE575" s="245"/>
      <c r="PGF575" s="230"/>
      <c r="PGG575" s="92"/>
      <c r="PGH575" s="312"/>
      <c r="PGI575" s="112"/>
      <c r="PGJ575" s="313"/>
      <c r="PGK575" s="113"/>
      <c r="PGL575" s="113"/>
      <c r="PGM575" s="97"/>
      <c r="PGN575" s="98"/>
      <c r="PGO575" s="97"/>
      <c r="PGP575" s="99"/>
      <c r="PGQ575" s="100"/>
      <c r="PGR575" s="42"/>
      <c r="PGS575" s="43"/>
      <c r="PGT575" s="44"/>
      <c r="PGU575" s="45"/>
      <c r="PGV575" s="46"/>
      <c r="PGW575" s="311"/>
      <c r="PGX575" s="160"/>
      <c r="PGY575" s="48"/>
      <c r="PGZ575" s="48"/>
      <c r="PHA575" s="101"/>
      <c r="PHB575" s="91"/>
      <c r="PHC575" s="91"/>
      <c r="PHD575" s="103"/>
      <c r="PHF575" s="55"/>
      <c r="PHG575" s="55"/>
      <c r="PHH575" s="56"/>
      <c r="PHI575" s="57"/>
      <c r="PHK575" s="59"/>
      <c r="PHL575" s="60"/>
      <c r="PHM575" s="61"/>
      <c r="PHN575" s="104"/>
      <c r="PHO575" s="27"/>
      <c r="PHP575" s="26"/>
      <c r="PHQ575" s="28"/>
      <c r="PHR575" s="230"/>
      <c r="PHS575" s="245"/>
      <c r="PHT575" s="230"/>
      <c r="PHU575" s="92"/>
      <c r="PHV575" s="312"/>
      <c r="PHW575" s="112"/>
      <c r="PHX575" s="313"/>
      <c r="PHY575" s="113"/>
      <c r="PHZ575" s="113"/>
      <c r="PIA575" s="97"/>
      <c r="PIB575" s="98"/>
      <c r="PIC575" s="97"/>
      <c r="PID575" s="99"/>
      <c r="PIE575" s="100"/>
      <c r="PIF575" s="42"/>
      <c r="PIG575" s="43"/>
      <c r="PIH575" s="44"/>
      <c r="PII575" s="45"/>
      <c r="PIJ575" s="46"/>
      <c r="PIK575" s="311"/>
      <c r="PIL575" s="160"/>
      <c r="PIM575" s="48"/>
      <c r="PIN575" s="48"/>
      <c r="PIO575" s="101"/>
      <c r="PIP575" s="91"/>
      <c r="PIQ575" s="91"/>
      <c r="PIR575" s="103"/>
      <c r="PIT575" s="55"/>
      <c r="PIU575" s="55"/>
      <c r="PIV575" s="56"/>
      <c r="PIW575" s="57"/>
      <c r="PIY575" s="59"/>
      <c r="PIZ575" s="60"/>
      <c r="PJA575" s="61"/>
      <c r="PJB575" s="104"/>
      <c r="PJC575" s="27"/>
      <c r="PJD575" s="26"/>
      <c r="PJE575" s="28"/>
      <c r="PJF575" s="230"/>
      <c r="PJG575" s="245"/>
      <c r="PJH575" s="230"/>
      <c r="PJI575" s="92"/>
      <c r="PJJ575" s="312"/>
      <c r="PJK575" s="112"/>
      <c r="PJL575" s="313"/>
      <c r="PJM575" s="113"/>
      <c r="PJN575" s="113"/>
      <c r="PJO575" s="97"/>
      <c r="PJP575" s="98"/>
      <c r="PJQ575" s="97"/>
      <c r="PJR575" s="99"/>
      <c r="PJS575" s="100"/>
      <c r="PJT575" s="42"/>
      <c r="PJU575" s="43"/>
      <c r="PJV575" s="44"/>
      <c r="PJW575" s="45"/>
      <c r="PJX575" s="46"/>
      <c r="PJY575" s="311"/>
      <c r="PJZ575" s="160"/>
      <c r="PKA575" s="48"/>
      <c r="PKB575" s="48"/>
      <c r="PKC575" s="101"/>
      <c r="PKD575" s="91"/>
      <c r="PKE575" s="91"/>
      <c r="PKF575" s="103"/>
      <c r="PKH575" s="55"/>
      <c r="PKI575" s="55"/>
      <c r="PKJ575" s="56"/>
      <c r="PKK575" s="57"/>
      <c r="PKM575" s="59"/>
      <c r="PKN575" s="60"/>
      <c r="PKO575" s="61"/>
      <c r="PKP575" s="104"/>
      <c r="PKQ575" s="27"/>
      <c r="PKR575" s="26"/>
      <c r="PKS575" s="28"/>
      <c r="PKT575" s="230"/>
      <c r="PKU575" s="245"/>
      <c r="PKV575" s="230"/>
      <c r="PKW575" s="92"/>
      <c r="PKX575" s="312"/>
      <c r="PKY575" s="112"/>
      <c r="PKZ575" s="313"/>
      <c r="PLA575" s="113"/>
      <c r="PLB575" s="113"/>
      <c r="PLC575" s="97"/>
      <c r="PLD575" s="98"/>
      <c r="PLE575" s="97"/>
      <c r="PLF575" s="99"/>
      <c r="PLG575" s="100"/>
      <c r="PLH575" s="42"/>
      <c r="PLI575" s="43"/>
      <c r="PLJ575" s="44"/>
      <c r="PLK575" s="45"/>
      <c r="PLL575" s="46"/>
      <c r="PLM575" s="311"/>
      <c r="PLN575" s="160"/>
      <c r="PLO575" s="48"/>
      <c r="PLP575" s="48"/>
      <c r="PLQ575" s="101"/>
      <c r="PLR575" s="91"/>
      <c r="PLS575" s="91"/>
      <c r="PLT575" s="103"/>
      <c r="PLV575" s="55"/>
      <c r="PLW575" s="55"/>
      <c r="PLX575" s="56"/>
      <c r="PLY575" s="57"/>
      <c r="PMA575" s="59"/>
      <c r="PMB575" s="60"/>
      <c r="PMC575" s="61"/>
      <c r="PMD575" s="104"/>
      <c r="PME575" s="27"/>
      <c r="PMF575" s="26"/>
      <c r="PMG575" s="28"/>
      <c r="PMH575" s="230"/>
      <c r="PMI575" s="245"/>
      <c r="PMJ575" s="230"/>
      <c r="PMK575" s="92"/>
      <c r="PML575" s="312"/>
      <c r="PMM575" s="112"/>
      <c r="PMN575" s="313"/>
      <c r="PMO575" s="113"/>
      <c r="PMP575" s="113"/>
      <c r="PMQ575" s="97"/>
      <c r="PMR575" s="98"/>
      <c r="PMS575" s="97"/>
      <c r="PMT575" s="99"/>
      <c r="PMU575" s="100"/>
      <c r="PMV575" s="42"/>
      <c r="PMW575" s="43"/>
      <c r="PMX575" s="44"/>
      <c r="PMY575" s="45"/>
      <c r="PMZ575" s="46"/>
      <c r="PNA575" s="311"/>
      <c r="PNB575" s="160"/>
      <c r="PNC575" s="48"/>
      <c r="PND575" s="48"/>
      <c r="PNE575" s="101"/>
      <c r="PNF575" s="91"/>
      <c r="PNG575" s="91"/>
      <c r="PNH575" s="103"/>
      <c r="PNJ575" s="55"/>
      <c r="PNK575" s="55"/>
      <c r="PNL575" s="56"/>
      <c r="PNM575" s="57"/>
      <c r="PNO575" s="59"/>
      <c r="PNP575" s="60"/>
      <c r="PNQ575" s="61"/>
      <c r="PNR575" s="104"/>
      <c r="PNS575" s="27"/>
      <c r="PNT575" s="26"/>
      <c r="PNU575" s="28"/>
      <c r="PNV575" s="230"/>
      <c r="PNW575" s="245"/>
      <c r="PNX575" s="230"/>
      <c r="PNY575" s="92"/>
      <c r="PNZ575" s="312"/>
      <c r="POA575" s="112"/>
      <c r="POB575" s="313"/>
      <c r="POC575" s="113"/>
      <c r="POD575" s="113"/>
      <c r="POE575" s="97"/>
      <c r="POF575" s="98"/>
      <c r="POG575" s="97"/>
      <c r="POH575" s="99"/>
      <c r="POI575" s="100"/>
      <c r="POJ575" s="42"/>
      <c r="POK575" s="43"/>
      <c r="POL575" s="44"/>
      <c r="POM575" s="45"/>
      <c r="PON575" s="46"/>
      <c r="POO575" s="311"/>
      <c r="POP575" s="160"/>
      <c r="POQ575" s="48"/>
      <c r="POR575" s="48"/>
      <c r="POS575" s="101"/>
      <c r="POT575" s="91"/>
      <c r="POU575" s="91"/>
      <c r="POV575" s="103"/>
      <c r="POX575" s="55"/>
      <c r="POY575" s="55"/>
      <c r="POZ575" s="56"/>
      <c r="PPA575" s="57"/>
      <c r="PPC575" s="59"/>
      <c r="PPD575" s="60"/>
      <c r="PPE575" s="61"/>
      <c r="PPF575" s="104"/>
      <c r="PPG575" s="27"/>
      <c r="PPH575" s="26"/>
      <c r="PPI575" s="28"/>
      <c r="PPJ575" s="230"/>
      <c r="PPK575" s="245"/>
      <c r="PPL575" s="230"/>
      <c r="PPM575" s="92"/>
      <c r="PPN575" s="312"/>
      <c r="PPO575" s="112"/>
      <c r="PPP575" s="313"/>
      <c r="PPQ575" s="113"/>
      <c r="PPR575" s="113"/>
      <c r="PPS575" s="97"/>
      <c r="PPT575" s="98"/>
      <c r="PPU575" s="97"/>
      <c r="PPV575" s="99"/>
      <c r="PPW575" s="100"/>
      <c r="PPX575" s="42"/>
      <c r="PPY575" s="43"/>
      <c r="PPZ575" s="44"/>
      <c r="PQA575" s="45"/>
      <c r="PQB575" s="46"/>
      <c r="PQC575" s="311"/>
      <c r="PQD575" s="160"/>
      <c r="PQE575" s="48"/>
      <c r="PQF575" s="48"/>
      <c r="PQG575" s="101"/>
      <c r="PQH575" s="91"/>
      <c r="PQI575" s="91"/>
      <c r="PQJ575" s="103"/>
      <c r="PQL575" s="55"/>
      <c r="PQM575" s="55"/>
      <c r="PQN575" s="56"/>
      <c r="PQO575" s="57"/>
      <c r="PQQ575" s="59"/>
      <c r="PQR575" s="60"/>
      <c r="PQS575" s="61"/>
      <c r="PQT575" s="104"/>
      <c r="PQU575" s="27"/>
      <c r="PQV575" s="26"/>
      <c r="PQW575" s="28"/>
      <c r="PQX575" s="230"/>
      <c r="PQY575" s="245"/>
      <c r="PQZ575" s="230"/>
      <c r="PRA575" s="92"/>
      <c r="PRB575" s="312"/>
      <c r="PRC575" s="112"/>
      <c r="PRD575" s="313"/>
      <c r="PRE575" s="113"/>
      <c r="PRF575" s="113"/>
      <c r="PRG575" s="97"/>
      <c r="PRH575" s="98"/>
      <c r="PRI575" s="97"/>
      <c r="PRJ575" s="99"/>
      <c r="PRK575" s="100"/>
      <c r="PRL575" s="42"/>
      <c r="PRM575" s="43"/>
      <c r="PRN575" s="44"/>
      <c r="PRO575" s="45"/>
      <c r="PRP575" s="46"/>
      <c r="PRQ575" s="311"/>
      <c r="PRR575" s="160"/>
      <c r="PRS575" s="48"/>
      <c r="PRT575" s="48"/>
      <c r="PRU575" s="101"/>
      <c r="PRV575" s="91"/>
      <c r="PRW575" s="91"/>
      <c r="PRX575" s="103"/>
      <c r="PRZ575" s="55"/>
      <c r="PSA575" s="55"/>
      <c r="PSB575" s="56"/>
      <c r="PSC575" s="57"/>
      <c r="PSE575" s="59"/>
      <c r="PSF575" s="60"/>
      <c r="PSG575" s="61"/>
      <c r="PSH575" s="104"/>
      <c r="PSI575" s="27"/>
      <c r="PSJ575" s="26"/>
      <c r="PSK575" s="28"/>
      <c r="PSL575" s="230"/>
      <c r="PSM575" s="245"/>
      <c r="PSN575" s="230"/>
      <c r="PSO575" s="92"/>
      <c r="PSP575" s="312"/>
      <c r="PSQ575" s="112"/>
      <c r="PSR575" s="313"/>
      <c r="PSS575" s="113"/>
      <c r="PST575" s="113"/>
      <c r="PSU575" s="97"/>
      <c r="PSV575" s="98"/>
      <c r="PSW575" s="97"/>
      <c r="PSX575" s="99"/>
      <c r="PSY575" s="100"/>
      <c r="PSZ575" s="42"/>
      <c r="PTA575" s="43"/>
      <c r="PTB575" s="44"/>
      <c r="PTC575" s="45"/>
      <c r="PTD575" s="46"/>
      <c r="PTE575" s="311"/>
      <c r="PTF575" s="160"/>
      <c r="PTG575" s="48"/>
      <c r="PTH575" s="48"/>
      <c r="PTI575" s="101"/>
      <c r="PTJ575" s="91"/>
      <c r="PTK575" s="91"/>
      <c r="PTL575" s="103"/>
      <c r="PTN575" s="55"/>
      <c r="PTO575" s="55"/>
      <c r="PTP575" s="56"/>
      <c r="PTQ575" s="57"/>
      <c r="PTS575" s="59"/>
      <c r="PTT575" s="60"/>
      <c r="PTU575" s="61"/>
      <c r="PTV575" s="104"/>
      <c r="PTW575" s="27"/>
      <c r="PTX575" s="26"/>
      <c r="PTY575" s="28"/>
      <c r="PTZ575" s="230"/>
      <c r="PUA575" s="245"/>
      <c r="PUB575" s="230"/>
      <c r="PUC575" s="92"/>
      <c r="PUD575" s="312"/>
      <c r="PUE575" s="112"/>
      <c r="PUF575" s="313"/>
      <c r="PUG575" s="113"/>
      <c r="PUH575" s="113"/>
      <c r="PUI575" s="97"/>
      <c r="PUJ575" s="98"/>
      <c r="PUK575" s="97"/>
      <c r="PUL575" s="99"/>
      <c r="PUM575" s="100"/>
      <c r="PUN575" s="42"/>
      <c r="PUO575" s="43"/>
      <c r="PUP575" s="44"/>
      <c r="PUQ575" s="45"/>
      <c r="PUR575" s="46"/>
      <c r="PUS575" s="311"/>
      <c r="PUT575" s="160"/>
      <c r="PUU575" s="48"/>
      <c r="PUV575" s="48"/>
      <c r="PUW575" s="101"/>
      <c r="PUX575" s="91"/>
      <c r="PUY575" s="91"/>
      <c r="PUZ575" s="103"/>
      <c r="PVB575" s="55"/>
      <c r="PVC575" s="55"/>
      <c r="PVD575" s="56"/>
      <c r="PVE575" s="57"/>
      <c r="PVG575" s="59"/>
      <c r="PVH575" s="60"/>
      <c r="PVI575" s="61"/>
      <c r="PVJ575" s="104"/>
      <c r="PVK575" s="27"/>
      <c r="PVL575" s="26"/>
      <c r="PVM575" s="28"/>
      <c r="PVN575" s="230"/>
      <c r="PVO575" s="245"/>
      <c r="PVP575" s="230"/>
      <c r="PVQ575" s="92"/>
      <c r="PVR575" s="312"/>
      <c r="PVS575" s="112"/>
      <c r="PVT575" s="313"/>
      <c r="PVU575" s="113"/>
      <c r="PVV575" s="113"/>
      <c r="PVW575" s="97"/>
      <c r="PVX575" s="98"/>
      <c r="PVY575" s="97"/>
      <c r="PVZ575" s="99"/>
      <c r="PWA575" s="100"/>
      <c r="PWB575" s="42"/>
      <c r="PWC575" s="43"/>
      <c r="PWD575" s="44"/>
      <c r="PWE575" s="45"/>
      <c r="PWF575" s="46"/>
      <c r="PWG575" s="311"/>
      <c r="PWH575" s="160"/>
      <c r="PWI575" s="48"/>
      <c r="PWJ575" s="48"/>
      <c r="PWK575" s="101"/>
      <c r="PWL575" s="91"/>
      <c r="PWM575" s="91"/>
      <c r="PWN575" s="103"/>
      <c r="PWP575" s="55"/>
      <c r="PWQ575" s="55"/>
      <c r="PWR575" s="56"/>
      <c r="PWS575" s="57"/>
      <c r="PWU575" s="59"/>
      <c r="PWV575" s="60"/>
      <c r="PWW575" s="61"/>
      <c r="PWX575" s="104"/>
      <c r="PWY575" s="27"/>
      <c r="PWZ575" s="26"/>
      <c r="PXA575" s="28"/>
      <c r="PXB575" s="230"/>
      <c r="PXC575" s="245"/>
      <c r="PXD575" s="230"/>
      <c r="PXE575" s="92"/>
      <c r="PXF575" s="312"/>
      <c r="PXG575" s="112"/>
      <c r="PXH575" s="313"/>
      <c r="PXI575" s="113"/>
      <c r="PXJ575" s="113"/>
      <c r="PXK575" s="97"/>
      <c r="PXL575" s="98"/>
      <c r="PXM575" s="97"/>
      <c r="PXN575" s="99"/>
      <c r="PXO575" s="100"/>
      <c r="PXP575" s="42"/>
      <c r="PXQ575" s="43"/>
      <c r="PXR575" s="44"/>
      <c r="PXS575" s="45"/>
      <c r="PXT575" s="46"/>
      <c r="PXU575" s="311"/>
      <c r="PXV575" s="160"/>
      <c r="PXW575" s="48"/>
      <c r="PXX575" s="48"/>
      <c r="PXY575" s="101"/>
      <c r="PXZ575" s="91"/>
      <c r="PYA575" s="91"/>
      <c r="PYB575" s="103"/>
      <c r="PYD575" s="55"/>
      <c r="PYE575" s="55"/>
      <c r="PYF575" s="56"/>
      <c r="PYG575" s="57"/>
      <c r="PYI575" s="59"/>
      <c r="PYJ575" s="60"/>
      <c r="PYK575" s="61"/>
      <c r="PYL575" s="104"/>
      <c r="PYM575" s="27"/>
      <c r="PYN575" s="26"/>
      <c r="PYO575" s="28"/>
      <c r="PYP575" s="230"/>
      <c r="PYQ575" s="245"/>
      <c r="PYR575" s="230"/>
      <c r="PYS575" s="92"/>
      <c r="PYT575" s="312"/>
      <c r="PYU575" s="112"/>
      <c r="PYV575" s="313"/>
      <c r="PYW575" s="113"/>
      <c r="PYX575" s="113"/>
      <c r="PYY575" s="97"/>
      <c r="PYZ575" s="98"/>
      <c r="PZA575" s="97"/>
      <c r="PZB575" s="99"/>
      <c r="PZC575" s="100"/>
      <c r="PZD575" s="42"/>
      <c r="PZE575" s="43"/>
      <c r="PZF575" s="44"/>
      <c r="PZG575" s="45"/>
      <c r="PZH575" s="46"/>
      <c r="PZI575" s="311"/>
      <c r="PZJ575" s="160"/>
      <c r="PZK575" s="48"/>
      <c r="PZL575" s="48"/>
      <c r="PZM575" s="101"/>
      <c r="PZN575" s="91"/>
      <c r="PZO575" s="91"/>
      <c r="PZP575" s="103"/>
      <c r="PZR575" s="55"/>
      <c r="PZS575" s="55"/>
      <c r="PZT575" s="56"/>
      <c r="PZU575" s="57"/>
      <c r="PZW575" s="59"/>
      <c r="PZX575" s="60"/>
      <c r="PZY575" s="61"/>
      <c r="PZZ575" s="104"/>
      <c r="QAA575" s="27"/>
      <c r="QAB575" s="26"/>
      <c r="QAC575" s="28"/>
      <c r="QAD575" s="230"/>
      <c r="QAE575" s="245"/>
      <c r="QAF575" s="230"/>
      <c r="QAG575" s="92"/>
      <c r="QAH575" s="312"/>
      <c r="QAI575" s="112"/>
      <c r="QAJ575" s="313"/>
      <c r="QAK575" s="113"/>
      <c r="QAL575" s="113"/>
      <c r="QAM575" s="97"/>
      <c r="QAN575" s="98"/>
      <c r="QAO575" s="97"/>
      <c r="QAP575" s="99"/>
      <c r="QAQ575" s="100"/>
      <c r="QAR575" s="42"/>
      <c r="QAS575" s="43"/>
      <c r="QAT575" s="44"/>
      <c r="QAU575" s="45"/>
      <c r="QAV575" s="46"/>
      <c r="QAW575" s="311"/>
      <c r="QAX575" s="160"/>
      <c r="QAY575" s="48"/>
      <c r="QAZ575" s="48"/>
      <c r="QBA575" s="101"/>
      <c r="QBB575" s="91"/>
      <c r="QBC575" s="91"/>
      <c r="QBD575" s="103"/>
      <c r="QBF575" s="55"/>
      <c r="QBG575" s="55"/>
      <c r="QBH575" s="56"/>
      <c r="QBI575" s="57"/>
      <c r="QBK575" s="59"/>
      <c r="QBL575" s="60"/>
      <c r="QBM575" s="61"/>
      <c r="QBN575" s="104"/>
      <c r="QBO575" s="27"/>
      <c r="QBP575" s="26"/>
      <c r="QBQ575" s="28"/>
      <c r="QBR575" s="230"/>
      <c r="QBS575" s="245"/>
      <c r="QBT575" s="230"/>
      <c r="QBU575" s="92"/>
      <c r="QBV575" s="312"/>
      <c r="QBW575" s="112"/>
      <c r="QBX575" s="313"/>
      <c r="QBY575" s="113"/>
      <c r="QBZ575" s="113"/>
      <c r="QCA575" s="97"/>
      <c r="QCB575" s="98"/>
      <c r="QCC575" s="97"/>
      <c r="QCD575" s="99"/>
      <c r="QCE575" s="100"/>
      <c r="QCF575" s="42"/>
      <c r="QCG575" s="43"/>
      <c r="QCH575" s="44"/>
      <c r="QCI575" s="45"/>
      <c r="QCJ575" s="46"/>
      <c r="QCK575" s="311"/>
      <c r="QCL575" s="160"/>
      <c r="QCM575" s="48"/>
      <c r="QCN575" s="48"/>
      <c r="QCO575" s="101"/>
      <c r="QCP575" s="91"/>
      <c r="QCQ575" s="91"/>
      <c r="QCR575" s="103"/>
      <c r="QCT575" s="55"/>
      <c r="QCU575" s="55"/>
      <c r="QCV575" s="56"/>
      <c r="QCW575" s="57"/>
      <c r="QCY575" s="59"/>
      <c r="QCZ575" s="60"/>
      <c r="QDA575" s="61"/>
      <c r="QDB575" s="104"/>
      <c r="QDC575" s="27"/>
      <c r="QDD575" s="26"/>
      <c r="QDE575" s="28"/>
      <c r="QDF575" s="230"/>
      <c r="QDG575" s="245"/>
      <c r="QDH575" s="230"/>
      <c r="QDI575" s="92"/>
      <c r="QDJ575" s="312"/>
      <c r="QDK575" s="112"/>
      <c r="QDL575" s="313"/>
      <c r="QDM575" s="113"/>
      <c r="QDN575" s="113"/>
      <c r="QDO575" s="97"/>
      <c r="QDP575" s="98"/>
      <c r="QDQ575" s="97"/>
      <c r="QDR575" s="99"/>
      <c r="QDS575" s="100"/>
      <c r="QDT575" s="42"/>
      <c r="QDU575" s="43"/>
      <c r="QDV575" s="44"/>
      <c r="QDW575" s="45"/>
      <c r="QDX575" s="46"/>
      <c r="QDY575" s="311"/>
      <c r="QDZ575" s="160"/>
      <c r="QEA575" s="48"/>
      <c r="QEB575" s="48"/>
      <c r="QEC575" s="101"/>
      <c r="QED575" s="91"/>
      <c r="QEE575" s="91"/>
      <c r="QEF575" s="103"/>
      <c r="QEH575" s="55"/>
      <c r="QEI575" s="55"/>
      <c r="QEJ575" s="56"/>
      <c r="QEK575" s="57"/>
      <c r="QEM575" s="59"/>
      <c r="QEN575" s="60"/>
      <c r="QEO575" s="61"/>
      <c r="QEP575" s="104"/>
      <c r="QEQ575" s="27"/>
      <c r="QER575" s="26"/>
      <c r="QES575" s="28"/>
      <c r="QET575" s="230"/>
      <c r="QEU575" s="245"/>
      <c r="QEV575" s="230"/>
      <c r="QEW575" s="92"/>
      <c r="QEX575" s="312"/>
      <c r="QEY575" s="112"/>
      <c r="QEZ575" s="313"/>
      <c r="QFA575" s="113"/>
      <c r="QFB575" s="113"/>
      <c r="QFC575" s="97"/>
      <c r="QFD575" s="98"/>
      <c r="QFE575" s="97"/>
      <c r="QFF575" s="99"/>
      <c r="QFG575" s="100"/>
      <c r="QFH575" s="42"/>
      <c r="QFI575" s="43"/>
      <c r="QFJ575" s="44"/>
      <c r="QFK575" s="45"/>
      <c r="QFL575" s="46"/>
      <c r="QFM575" s="311"/>
      <c r="QFN575" s="160"/>
      <c r="QFO575" s="48"/>
      <c r="QFP575" s="48"/>
      <c r="QFQ575" s="101"/>
      <c r="QFR575" s="91"/>
      <c r="QFS575" s="91"/>
      <c r="QFT575" s="103"/>
      <c r="QFV575" s="55"/>
      <c r="QFW575" s="55"/>
      <c r="QFX575" s="56"/>
      <c r="QFY575" s="57"/>
      <c r="QGA575" s="59"/>
      <c r="QGB575" s="60"/>
      <c r="QGC575" s="61"/>
      <c r="QGD575" s="104"/>
      <c r="QGE575" s="27"/>
      <c r="QGF575" s="26"/>
      <c r="QGG575" s="28"/>
      <c r="QGH575" s="230"/>
      <c r="QGI575" s="245"/>
      <c r="QGJ575" s="230"/>
      <c r="QGK575" s="92"/>
      <c r="QGL575" s="312"/>
      <c r="QGM575" s="112"/>
      <c r="QGN575" s="313"/>
      <c r="QGO575" s="113"/>
      <c r="QGP575" s="113"/>
      <c r="QGQ575" s="97"/>
      <c r="QGR575" s="98"/>
      <c r="QGS575" s="97"/>
      <c r="QGT575" s="99"/>
      <c r="QGU575" s="100"/>
      <c r="QGV575" s="42"/>
      <c r="QGW575" s="43"/>
      <c r="QGX575" s="44"/>
      <c r="QGY575" s="45"/>
      <c r="QGZ575" s="46"/>
      <c r="QHA575" s="311"/>
      <c r="QHB575" s="160"/>
      <c r="QHC575" s="48"/>
      <c r="QHD575" s="48"/>
      <c r="QHE575" s="101"/>
      <c r="QHF575" s="91"/>
      <c r="QHG575" s="91"/>
      <c r="QHH575" s="103"/>
      <c r="QHJ575" s="55"/>
      <c r="QHK575" s="55"/>
      <c r="QHL575" s="56"/>
      <c r="QHM575" s="57"/>
      <c r="QHO575" s="59"/>
      <c r="QHP575" s="60"/>
      <c r="QHQ575" s="61"/>
      <c r="QHR575" s="104"/>
      <c r="QHS575" s="27"/>
      <c r="QHT575" s="26"/>
      <c r="QHU575" s="28"/>
      <c r="QHV575" s="230"/>
      <c r="QHW575" s="245"/>
      <c r="QHX575" s="230"/>
      <c r="QHY575" s="92"/>
      <c r="QHZ575" s="312"/>
      <c r="QIA575" s="112"/>
      <c r="QIB575" s="313"/>
      <c r="QIC575" s="113"/>
      <c r="QID575" s="113"/>
      <c r="QIE575" s="97"/>
      <c r="QIF575" s="98"/>
      <c r="QIG575" s="97"/>
      <c r="QIH575" s="99"/>
      <c r="QII575" s="100"/>
      <c r="QIJ575" s="42"/>
      <c r="QIK575" s="43"/>
      <c r="QIL575" s="44"/>
      <c r="QIM575" s="45"/>
      <c r="QIN575" s="46"/>
      <c r="QIO575" s="311"/>
      <c r="QIP575" s="160"/>
      <c r="QIQ575" s="48"/>
      <c r="QIR575" s="48"/>
      <c r="QIS575" s="101"/>
      <c r="QIT575" s="91"/>
      <c r="QIU575" s="91"/>
      <c r="QIV575" s="103"/>
      <c r="QIX575" s="55"/>
      <c r="QIY575" s="55"/>
      <c r="QIZ575" s="56"/>
      <c r="QJA575" s="57"/>
      <c r="QJC575" s="59"/>
      <c r="QJD575" s="60"/>
      <c r="QJE575" s="61"/>
      <c r="QJF575" s="104"/>
      <c r="QJG575" s="27"/>
      <c r="QJH575" s="26"/>
      <c r="QJI575" s="28"/>
      <c r="QJJ575" s="230"/>
      <c r="QJK575" s="245"/>
      <c r="QJL575" s="230"/>
      <c r="QJM575" s="92"/>
      <c r="QJN575" s="312"/>
      <c r="QJO575" s="112"/>
      <c r="QJP575" s="313"/>
      <c r="QJQ575" s="113"/>
      <c r="QJR575" s="113"/>
      <c r="QJS575" s="97"/>
      <c r="QJT575" s="98"/>
      <c r="QJU575" s="97"/>
      <c r="QJV575" s="99"/>
      <c r="QJW575" s="100"/>
      <c r="QJX575" s="42"/>
      <c r="QJY575" s="43"/>
      <c r="QJZ575" s="44"/>
      <c r="QKA575" s="45"/>
      <c r="QKB575" s="46"/>
      <c r="QKC575" s="311"/>
      <c r="QKD575" s="160"/>
      <c r="QKE575" s="48"/>
      <c r="QKF575" s="48"/>
      <c r="QKG575" s="101"/>
      <c r="QKH575" s="91"/>
      <c r="QKI575" s="91"/>
      <c r="QKJ575" s="103"/>
      <c r="QKL575" s="55"/>
      <c r="QKM575" s="55"/>
      <c r="QKN575" s="56"/>
      <c r="QKO575" s="57"/>
      <c r="QKQ575" s="59"/>
      <c r="QKR575" s="60"/>
      <c r="QKS575" s="61"/>
      <c r="QKT575" s="104"/>
      <c r="QKU575" s="27"/>
      <c r="QKV575" s="26"/>
      <c r="QKW575" s="28"/>
      <c r="QKX575" s="230"/>
      <c r="QKY575" s="245"/>
      <c r="QKZ575" s="230"/>
      <c r="QLA575" s="92"/>
      <c r="QLB575" s="312"/>
      <c r="QLC575" s="112"/>
      <c r="QLD575" s="313"/>
      <c r="QLE575" s="113"/>
      <c r="QLF575" s="113"/>
      <c r="QLG575" s="97"/>
      <c r="QLH575" s="98"/>
      <c r="QLI575" s="97"/>
      <c r="QLJ575" s="99"/>
      <c r="QLK575" s="100"/>
      <c r="QLL575" s="42"/>
      <c r="QLM575" s="43"/>
      <c r="QLN575" s="44"/>
      <c r="QLO575" s="45"/>
      <c r="QLP575" s="46"/>
      <c r="QLQ575" s="311"/>
      <c r="QLR575" s="160"/>
      <c r="QLS575" s="48"/>
      <c r="QLT575" s="48"/>
      <c r="QLU575" s="101"/>
      <c r="QLV575" s="91"/>
      <c r="QLW575" s="91"/>
      <c r="QLX575" s="103"/>
      <c r="QLZ575" s="55"/>
      <c r="QMA575" s="55"/>
      <c r="QMB575" s="56"/>
      <c r="QMC575" s="57"/>
      <c r="QME575" s="59"/>
      <c r="QMF575" s="60"/>
      <c r="QMG575" s="61"/>
      <c r="QMH575" s="104"/>
      <c r="QMI575" s="27"/>
      <c r="QMJ575" s="26"/>
      <c r="QMK575" s="28"/>
      <c r="QML575" s="230"/>
      <c r="QMM575" s="245"/>
      <c r="QMN575" s="230"/>
      <c r="QMO575" s="92"/>
      <c r="QMP575" s="312"/>
      <c r="QMQ575" s="112"/>
      <c r="QMR575" s="313"/>
      <c r="QMS575" s="113"/>
      <c r="QMT575" s="113"/>
      <c r="QMU575" s="97"/>
      <c r="QMV575" s="98"/>
      <c r="QMW575" s="97"/>
      <c r="QMX575" s="99"/>
      <c r="QMY575" s="100"/>
      <c r="QMZ575" s="42"/>
      <c r="QNA575" s="43"/>
      <c r="QNB575" s="44"/>
      <c r="QNC575" s="45"/>
      <c r="QND575" s="46"/>
      <c r="QNE575" s="311"/>
      <c r="QNF575" s="160"/>
      <c r="QNG575" s="48"/>
      <c r="QNH575" s="48"/>
      <c r="QNI575" s="101"/>
      <c r="QNJ575" s="91"/>
      <c r="QNK575" s="91"/>
      <c r="QNL575" s="103"/>
      <c r="QNN575" s="55"/>
      <c r="QNO575" s="55"/>
      <c r="QNP575" s="56"/>
      <c r="QNQ575" s="57"/>
      <c r="QNS575" s="59"/>
      <c r="QNT575" s="60"/>
      <c r="QNU575" s="61"/>
      <c r="QNV575" s="104"/>
      <c r="QNW575" s="27"/>
      <c r="QNX575" s="26"/>
      <c r="QNY575" s="28"/>
      <c r="QNZ575" s="230"/>
      <c r="QOA575" s="245"/>
      <c r="QOB575" s="230"/>
      <c r="QOC575" s="92"/>
      <c r="QOD575" s="312"/>
      <c r="QOE575" s="112"/>
      <c r="QOF575" s="313"/>
      <c r="QOG575" s="113"/>
      <c r="QOH575" s="113"/>
      <c r="QOI575" s="97"/>
      <c r="QOJ575" s="98"/>
      <c r="QOK575" s="97"/>
      <c r="QOL575" s="99"/>
      <c r="QOM575" s="100"/>
      <c r="QON575" s="42"/>
      <c r="QOO575" s="43"/>
      <c r="QOP575" s="44"/>
      <c r="QOQ575" s="45"/>
      <c r="QOR575" s="46"/>
      <c r="QOS575" s="311"/>
      <c r="QOT575" s="160"/>
      <c r="QOU575" s="48"/>
      <c r="QOV575" s="48"/>
      <c r="QOW575" s="101"/>
      <c r="QOX575" s="91"/>
      <c r="QOY575" s="91"/>
      <c r="QOZ575" s="103"/>
      <c r="QPB575" s="55"/>
      <c r="QPC575" s="55"/>
      <c r="QPD575" s="56"/>
      <c r="QPE575" s="57"/>
      <c r="QPG575" s="59"/>
      <c r="QPH575" s="60"/>
      <c r="QPI575" s="61"/>
      <c r="QPJ575" s="104"/>
      <c r="QPK575" s="27"/>
      <c r="QPL575" s="26"/>
      <c r="QPM575" s="28"/>
      <c r="QPN575" s="230"/>
      <c r="QPO575" s="245"/>
      <c r="QPP575" s="230"/>
      <c r="QPQ575" s="92"/>
      <c r="QPR575" s="312"/>
      <c r="QPS575" s="112"/>
      <c r="QPT575" s="313"/>
      <c r="QPU575" s="113"/>
      <c r="QPV575" s="113"/>
      <c r="QPW575" s="97"/>
      <c r="QPX575" s="98"/>
      <c r="QPY575" s="97"/>
      <c r="QPZ575" s="99"/>
      <c r="QQA575" s="100"/>
      <c r="QQB575" s="42"/>
      <c r="QQC575" s="43"/>
      <c r="QQD575" s="44"/>
      <c r="QQE575" s="45"/>
      <c r="QQF575" s="46"/>
      <c r="QQG575" s="311"/>
      <c r="QQH575" s="160"/>
      <c r="QQI575" s="48"/>
      <c r="QQJ575" s="48"/>
      <c r="QQK575" s="101"/>
      <c r="QQL575" s="91"/>
      <c r="QQM575" s="91"/>
      <c r="QQN575" s="103"/>
      <c r="QQP575" s="55"/>
      <c r="QQQ575" s="55"/>
      <c r="QQR575" s="56"/>
      <c r="QQS575" s="57"/>
      <c r="QQU575" s="59"/>
      <c r="QQV575" s="60"/>
      <c r="QQW575" s="61"/>
      <c r="QQX575" s="104"/>
      <c r="QQY575" s="27"/>
      <c r="QQZ575" s="26"/>
      <c r="QRA575" s="28"/>
      <c r="QRB575" s="230"/>
      <c r="QRC575" s="245"/>
      <c r="QRD575" s="230"/>
      <c r="QRE575" s="92"/>
      <c r="QRF575" s="312"/>
      <c r="QRG575" s="112"/>
      <c r="QRH575" s="313"/>
      <c r="QRI575" s="113"/>
      <c r="QRJ575" s="113"/>
      <c r="QRK575" s="97"/>
      <c r="QRL575" s="98"/>
      <c r="QRM575" s="97"/>
      <c r="QRN575" s="99"/>
      <c r="QRO575" s="100"/>
      <c r="QRP575" s="42"/>
      <c r="QRQ575" s="43"/>
      <c r="QRR575" s="44"/>
      <c r="QRS575" s="45"/>
      <c r="QRT575" s="46"/>
      <c r="QRU575" s="311"/>
      <c r="QRV575" s="160"/>
      <c r="QRW575" s="48"/>
      <c r="QRX575" s="48"/>
      <c r="QRY575" s="101"/>
      <c r="QRZ575" s="91"/>
      <c r="QSA575" s="91"/>
      <c r="QSB575" s="103"/>
      <c r="QSD575" s="55"/>
      <c r="QSE575" s="55"/>
      <c r="QSF575" s="56"/>
      <c r="QSG575" s="57"/>
      <c r="QSI575" s="59"/>
      <c r="QSJ575" s="60"/>
      <c r="QSK575" s="61"/>
      <c r="QSL575" s="104"/>
      <c r="QSM575" s="27"/>
      <c r="QSN575" s="26"/>
      <c r="QSO575" s="28"/>
      <c r="QSP575" s="230"/>
      <c r="QSQ575" s="245"/>
      <c r="QSR575" s="230"/>
      <c r="QSS575" s="92"/>
      <c r="QST575" s="312"/>
      <c r="QSU575" s="112"/>
      <c r="QSV575" s="313"/>
      <c r="QSW575" s="113"/>
      <c r="QSX575" s="113"/>
      <c r="QSY575" s="97"/>
      <c r="QSZ575" s="98"/>
      <c r="QTA575" s="97"/>
      <c r="QTB575" s="99"/>
      <c r="QTC575" s="100"/>
      <c r="QTD575" s="42"/>
      <c r="QTE575" s="43"/>
      <c r="QTF575" s="44"/>
      <c r="QTG575" s="45"/>
      <c r="QTH575" s="46"/>
      <c r="QTI575" s="311"/>
      <c r="QTJ575" s="160"/>
      <c r="QTK575" s="48"/>
      <c r="QTL575" s="48"/>
      <c r="QTM575" s="101"/>
      <c r="QTN575" s="91"/>
      <c r="QTO575" s="91"/>
      <c r="QTP575" s="103"/>
      <c r="QTR575" s="55"/>
      <c r="QTS575" s="55"/>
      <c r="QTT575" s="56"/>
      <c r="QTU575" s="57"/>
      <c r="QTW575" s="59"/>
      <c r="QTX575" s="60"/>
      <c r="QTY575" s="61"/>
      <c r="QTZ575" s="104"/>
      <c r="QUA575" s="27"/>
      <c r="QUB575" s="26"/>
      <c r="QUC575" s="28"/>
      <c r="QUD575" s="230"/>
      <c r="QUE575" s="245"/>
      <c r="QUF575" s="230"/>
      <c r="QUG575" s="92"/>
      <c r="QUH575" s="312"/>
      <c r="QUI575" s="112"/>
      <c r="QUJ575" s="313"/>
      <c r="QUK575" s="113"/>
      <c r="QUL575" s="113"/>
      <c r="QUM575" s="97"/>
      <c r="QUN575" s="98"/>
      <c r="QUO575" s="97"/>
      <c r="QUP575" s="99"/>
      <c r="QUQ575" s="100"/>
      <c r="QUR575" s="42"/>
      <c r="QUS575" s="43"/>
      <c r="QUT575" s="44"/>
      <c r="QUU575" s="45"/>
      <c r="QUV575" s="46"/>
      <c r="QUW575" s="311"/>
      <c r="QUX575" s="160"/>
      <c r="QUY575" s="48"/>
      <c r="QUZ575" s="48"/>
      <c r="QVA575" s="101"/>
      <c r="QVB575" s="91"/>
      <c r="QVC575" s="91"/>
      <c r="QVD575" s="103"/>
      <c r="QVF575" s="55"/>
      <c r="QVG575" s="55"/>
      <c r="QVH575" s="56"/>
      <c r="QVI575" s="57"/>
      <c r="QVK575" s="59"/>
      <c r="QVL575" s="60"/>
      <c r="QVM575" s="61"/>
      <c r="QVN575" s="104"/>
      <c r="QVO575" s="27"/>
      <c r="QVP575" s="26"/>
      <c r="QVQ575" s="28"/>
      <c r="QVR575" s="230"/>
      <c r="QVS575" s="245"/>
      <c r="QVT575" s="230"/>
      <c r="QVU575" s="92"/>
      <c r="QVV575" s="312"/>
      <c r="QVW575" s="112"/>
      <c r="QVX575" s="313"/>
      <c r="QVY575" s="113"/>
      <c r="QVZ575" s="113"/>
      <c r="QWA575" s="97"/>
      <c r="QWB575" s="98"/>
      <c r="QWC575" s="97"/>
      <c r="QWD575" s="99"/>
      <c r="QWE575" s="100"/>
      <c r="QWF575" s="42"/>
      <c r="QWG575" s="43"/>
      <c r="QWH575" s="44"/>
      <c r="QWI575" s="45"/>
      <c r="QWJ575" s="46"/>
      <c r="QWK575" s="311"/>
      <c r="QWL575" s="160"/>
      <c r="QWM575" s="48"/>
      <c r="QWN575" s="48"/>
      <c r="QWO575" s="101"/>
      <c r="QWP575" s="91"/>
      <c r="QWQ575" s="91"/>
      <c r="QWR575" s="103"/>
      <c r="QWT575" s="55"/>
      <c r="QWU575" s="55"/>
      <c r="QWV575" s="56"/>
      <c r="QWW575" s="57"/>
      <c r="QWY575" s="59"/>
      <c r="QWZ575" s="60"/>
      <c r="QXA575" s="61"/>
      <c r="QXB575" s="104"/>
      <c r="QXC575" s="27"/>
      <c r="QXD575" s="26"/>
      <c r="QXE575" s="28"/>
      <c r="QXF575" s="230"/>
      <c r="QXG575" s="245"/>
      <c r="QXH575" s="230"/>
      <c r="QXI575" s="92"/>
      <c r="QXJ575" s="312"/>
      <c r="QXK575" s="112"/>
      <c r="QXL575" s="313"/>
      <c r="QXM575" s="113"/>
      <c r="QXN575" s="113"/>
      <c r="QXO575" s="97"/>
      <c r="QXP575" s="98"/>
      <c r="QXQ575" s="97"/>
      <c r="QXR575" s="99"/>
      <c r="QXS575" s="100"/>
      <c r="QXT575" s="42"/>
      <c r="QXU575" s="43"/>
      <c r="QXV575" s="44"/>
      <c r="QXW575" s="45"/>
      <c r="QXX575" s="46"/>
      <c r="QXY575" s="311"/>
      <c r="QXZ575" s="160"/>
      <c r="QYA575" s="48"/>
      <c r="QYB575" s="48"/>
      <c r="QYC575" s="101"/>
      <c r="QYD575" s="91"/>
      <c r="QYE575" s="91"/>
      <c r="QYF575" s="103"/>
      <c r="QYH575" s="55"/>
      <c r="QYI575" s="55"/>
      <c r="QYJ575" s="56"/>
      <c r="QYK575" s="57"/>
      <c r="QYM575" s="59"/>
      <c r="QYN575" s="60"/>
      <c r="QYO575" s="61"/>
      <c r="QYP575" s="104"/>
      <c r="QYQ575" s="27"/>
      <c r="QYR575" s="26"/>
      <c r="QYS575" s="28"/>
      <c r="QYT575" s="230"/>
      <c r="QYU575" s="245"/>
      <c r="QYV575" s="230"/>
      <c r="QYW575" s="92"/>
      <c r="QYX575" s="312"/>
      <c r="QYY575" s="112"/>
      <c r="QYZ575" s="313"/>
      <c r="QZA575" s="113"/>
      <c r="QZB575" s="113"/>
      <c r="QZC575" s="97"/>
      <c r="QZD575" s="98"/>
      <c r="QZE575" s="97"/>
      <c r="QZF575" s="99"/>
      <c r="QZG575" s="100"/>
      <c r="QZH575" s="42"/>
      <c r="QZI575" s="43"/>
      <c r="QZJ575" s="44"/>
      <c r="QZK575" s="45"/>
      <c r="QZL575" s="46"/>
      <c r="QZM575" s="311"/>
      <c r="QZN575" s="160"/>
      <c r="QZO575" s="48"/>
      <c r="QZP575" s="48"/>
      <c r="QZQ575" s="101"/>
      <c r="QZR575" s="91"/>
      <c r="QZS575" s="91"/>
      <c r="QZT575" s="103"/>
      <c r="QZV575" s="55"/>
      <c r="QZW575" s="55"/>
      <c r="QZX575" s="56"/>
      <c r="QZY575" s="57"/>
      <c r="RAA575" s="59"/>
      <c r="RAB575" s="60"/>
      <c r="RAC575" s="61"/>
      <c r="RAD575" s="104"/>
      <c r="RAE575" s="27"/>
      <c r="RAF575" s="26"/>
      <c r="RAG575" s="28"/>
      <c r="RAH575" s="230"/>
      <c r="RAI575" s="245"/>
      <c r="RAJ575" s="230"/>
      <c r="RAK575" s="92"/>
      <c r="RAL575" s="312"/>
      <c r="RAM575" s="112"/>
      <c r="RAN575" s="313"/>
      <c r="RAO575" s="113"/>
      <c r="RAP575" s="113"/>
      <c r="RAQ575" s="97"/>
      <c r="RAR575" s="98"/>
      <c r="RAS575" s="97"/>
      <c r="RAT575" s="99"/>
      <c r="RAU575" s="100"/>
      <c r="RAV575" s="42"/>
      <c r="RAW575" s="43"/>
      <c r="RAX575" s="44"/>
      <c r="RAY575" s="45"/>
      <c r="RAZ575" s="46"/>
      <c r="RBA575" s="311"/>
      <c r="RBB575" s="160"/>
      <c r="RBC575" s="48"/>
      <c r="RBD575" s="48"/>
      <c r="RBE575" s="101"/>
      <c r="RBF575" s="91"/>
      <c r="RBG575" s="91"/>
      <c r="RBH575" s="103"/>
      <c r="RBJ575" s="55"/>
      <c r="RBK575" s="55"/>
      <c r="RBL575" s="56"/>
      <c r="RBM575" s="57"/>
      <c r="RBO575" s="59"/>
      <c r="RBP575" s="60"/>
      <c r="RBQ575" s="61"/>
      <c r="RBR575" s="104"/>
      <c r="RBS575" s="27"/>
      <c r="RBT575" s="26"/>
      <c r="RBU575" s="28"/>
      <c r="RBV575" s="230"/>
      <c r="RBW575" s="245"/>
      <c r="RBX575" s="230"/>
      <c r="RBY575" s="92"/>
      <c r="RBZ575" s="312"/>
      <c r="RCA575" s="112"/>
      <c r="RCB575" s="313"/>
      <c r="RCC575" s="113"/>
      <c r="RCD575" s="113"/>
      <c r="RCE575" s="97"/>
      <c r="RCF575" s="98"/>
      <c r="RCG575" s="97"/>
      <c r="RCH575" s="99"/>
      <c r="RCI575" s="100"/>
      <c r="RCJ575" s="42"/>
      <c r="RCK575" s="43"/>
      <c r="RCL575" s="44"/>
      <c r="RCM575" s="45"/>
      <c r="RCN575" s="46"/>
      <c r="RCO575" s="311"/>
      <c r="RCP575" s="160"/>
      <c r="RCQ575" s="48"/>
      <c r="RCR575" s="48"/>
      <c r="RCS575" s="101"/>
      <c r="RCT575" s="91"/>
      <c r="RCU575" s="91"/>
      <c r="RCV575" s="103"/>
      <c r="RCX575" s="55"/>
      <c r="RCY575" s="55"/>
      <c r="RCZ575" s="56"/>
      <c r="RDA575" s="57"/>
      <c r="RDC575" s="59"/>
      <c r="RDD575" s="60"/>
      <c r="RDE575" s="61"/>
      <c r="RDF575" s="104"/>
      <c r="RDG575" s="27"/>
      <c r="RDH575" s="26"/>
      <c r="RDI575" s="28"/>
      <c r="RDJ575" s="230"/>
      <c r="RDK575" s="245"/>
      <c r="RDL575" s="230"/>
      <c r="RDM575" s="92"/>
      <c r="RDN575" s="312"/>
      <c r="RDO575" s="112"/>
      <c r="RDP575" s="313"/>
      <c r="RDQ575" s="113"/>
      <c r="RDR575" s="113"/>
      <c r="RDS575" s="97"/>
      <c r="RDT575" s="98"/>
      <c r="RDU575" s="97"/>
      <c r="RDV575" s="99"/>
      <c r="RDW575" s="100"/>
      <c r="RDX575" s="42"/>
      <c r="RDY575" s="43"/>
      <c r="RDZ575" s="44"/>
      <c r="REA575" s="45"/>
      <c r="REB575" s="46"/>
      <c r="REC575" s="311"/>
      <c r="RED575" s="160"/>
      <c r="REE575" s="48"/>
      <c r="REF575" s="48"/>
      <c r="REG575" s="101"/>
      <c r="REH575" s="91"/>
      <c r="REI575" s="91"/>
      <c r="REJ575" s="103"/>
      <c r="REL575" s="55"/>
      <c r="REM575" s="55"/>
      <c r="REN575" s="56"/>
      <c r="REO575" s="57"/>
      <c r="REQ575" s="59"/>
      <c r="RER575" s="60"/>
      <c r="RES575" s="61"/>
      <c r="RET575" s="104"/>
      <c r="REU575" s="27"/>
      <c r="REV575" s="26"/>
      <c r="REW575" s="28"/>
      <c r="REX575" s="230"/>
      <c r="REY575" s="245"/>
      <c r="REZ575" s="230"/>
      <c r="RFA575" s="92"/>
      <c r="RFB575" s="312"/>
      <c r="RFC575" s="112"/>
      <c r="RFD575" s="313"/>
      <c r="RFE575" s="113"/>
      <c r="RFF575" s="113"/>
      <c r="RFG575" s="97"/>
      <c r="RFH575" s="98"/>
      <c r="RFI575" s="97"/>
      <c r="RFJ575" s="99"/>
      <c r="RFK575" s="100"/>
      <c r="RFL575" s="42"/>
      <c r="RFM575" s="43"/>
      <c r="RFN575" s="44"/>
      <c r="RFO575" s="45"/>
      <c r="RFP575" s="46"/>
      <c r="RFQ575" s="311"/>
      <c r="RFR575" s="160"/>
      <c r="RFS575" s="48"/>
      <c r="RFT575" s="48"/>
      <c r="RFU575" s="101"/>
      <c r="RFV575" s="91"/>
      <c r="RFW575" s="91"/>
      <c r="RFX575" s="103"/>
      <c r="RFZ575" s="55"/>
      <c r="RGA575" s="55"/>
      <c r="RGB575" s="56"/>
      <c r="RGC575" s="57"/>
      <c r="RGE575" s="59"/>
      <c r="RGF575" s="60"/>
      <c r="RGG575" s="61"/>
      <c r="RGH575" s="104"/>
      <c r="RGI575" s="27"/>
      <c r="RGJ575" s="26"/>
      <c r="RGK575" s="28"/>
      <c r="RGL575" s="230"/>
      <c r="RGM575" s="245"/>
      <c r="RGN575" s="230"/>
      <c r="RGO575" s="92"/>
      <c r="RGP575" s="312"/>
      <c r="RGQ575" s="112"/>
      <c r="RGR575" s="313"/>
      <c r="RGS575" s="113"/>
      <c r="RGT575" s="113"/>
      <c r="RGU575" s="97"/>
      <c r="RGV575" s="98"/>
      <c r="RGW575" s="97"/>
      <c r="RGX575" s="99"/>
      <c r="RGY575" s="100"/>
      <c r="RGZ575" s="42"/>
      <c r="RHA575" s="43"/>
      <c r="RHB575" s="44"/>
      <c r="RHC575" s="45"/>
      <c r="RHD575" s="46"/>
      <c r="RHE575" s="311"/>
      <c r="RHF575" s="160"/>
      <c r="RHG575" s="48"/>
      <c r="RHH575" s="48"/>
      <c r="RHI575" s="101"/>
      <c r="RHJ575" s="91"/>
      <c r="RHK575" s="91"/>
      <c r="RHL575" s="103"/>
      <c r="RHN575" s="55"/>
      <c r="RHO575" s="55"/>
      <c r="RHP575" s="56"/>
      <c r="RHQ575" s="57"/>
      <c r="RHS575" s="59"/>
      <c r="RHT575" s="60"/>
      <c r="RHU575" s="61"/>
      <c r="RHV575" s="104"/>
      <c r="RHW575" s="27"/>
      <c r="RHX575" s="26"/>
      <c r="RHY575" s="28"/>
      <c r="RHZ575" s="230"/>
      <c r="RIA575" s="245"/>
      <c r="RIB575" s="230"/>
      <c r="RIC575" s="92"/>
      <c r="RID575" s="312"/>
      <c r="RIE575" s="112"/>
      <c r="RIF575" s="313"/>
      <c r="RIG575" s="113"/>
      <c r="RIH575" s="113"/>
      <c r="RII575" s="97"/>
      <c r="RIJ575" s="98"/>
      <c r="RIK575" s="97"/>
      <c r="RIL575" s="99"/>
      <c r="RIM575" s="100"/>
      <c r="RIN575" s="42"/>
      <c r="RIO575" s="43"/>
      <c r="RIP575" s="44"/>
      <c r="RIQ575" s="45"/>
      <c r="RIR575" s="46"/>
      <c r="RIS575" s="311"/>
      <c r="RIT575" s="160"/>
      <c r="RIU575" s="48"/>
      <c r="RIV575" s="48"/>
      <c r="RIW575" s="101"/>
      <c r="RIX575" s="91"/>
      <c r="RIY575" s="91"/>
      <c r="RIZ575" s="103"/>
      <c r="RJB575" s="55"/>
      <c r="RJC575" s="55"/>
      <c r="RJD575" s="56"/>
      <c r="RJE575" s="57"/>
      <c r="RJG575" s="59"/>
      <c r="RJH575" s="60"/>
      <c r="RJI575" s="61"/>
      <c r="RJJ575" s="104"/>
      <c r="RJK575" s="27"/>
      <c r="RJL575" s="26"/>
      <c r="RJM575" s="28"/>
      <c r="RJN575" s="230"/>
      <c r="RJO575" s="245"/>
      <c r="RJP575" s="230"/>
      <c r="RJQ575" s="92"/>
      <c r="RJR575" s="312"/>
      <c r="RJS575" s="112"/>
      <c r="RJT575" s="313"/>
      <c r="RJU575" s="113"/>
      <c r="RJV575" s="113"/>
      <c r="RJW575" s="97"/>
      <c r="RJX575" s="98"/>
      <c r="RJY575" s="97"/>
      <c r="RJZ575" s="99"/>
      <c r="RKA575" s="100"/>
      <c r="RKB575" s="42"/>
      <c r="RKC575" s="43"/>
      <c r="RKD575" s="44"/>
      <c r="RKE575" s="45"/>
      <c r="RKF575" s="46"/>
      <c r="RKG575" s="311"/>
      <c r="RKH575" s="160"/>
      <c r="RKI575" s="48"/>
      <c r="RKJ575" s="48"/>
      <c r="RKK575" s="101"/>
      <c r="RKL575" s="91"/>
      <c r="RKM575" s="91"/>
      <c r="RKN575" s="103"/>
      <c r="RKP575" s="55"/>
      <c r="RKQ575" s="55"/>
      <c r="RKR575" s="56"/>
      <c r="RKS575" s="57"/>
      <c r="RKU575" s="59"/>
      <c r="RKV575" s="60"/>
      <c r="RKW575" s="61"/>
      <c r="RKX575" s="104"/>
      <c r="RKY575" s="27"/>
      <c r="RKZ575" s="26"/>
      <c r="RLA575" s="28"/>
      <c r="RLB575" s="230"/>
      <c r="RLC575" s="245"/>
      <c r="RLD575" s="230"/>
      <c r="RLE575" s="92"/>
      <c r="RLF575" s="312"/>
      <c r="RLG575" s="112"/>
      <c r="RLH575" s="313"/>
      <c r="RLI575" s="113"/>
      <c r="RLJ575" s="113"/>
      <c r="RLK575" s="97"/>
      <c r="RLL575" s="98"/>
      <c r="RLM575" s="97"/>
      <c r="RLN575" s="99"/>
      <c r="RLO575" s="100"/>
      <c r="RLP575" s="42"/>
      <c r="RLQ575" s="43"/>
      <c r="RLR575" s="44"/>
      <c r="RLS575" s="45"/>
      <c r="RLT575" s="46"/>
      <c r="RLU575" s="311"/>
      <c r="RLV575" s="160"/>
      <c r="RLW575" s="48"/>
      <c r="RLX575" s="48"/>
      <c r="RLY575" s="101"/>
      <c r="RLZ575" s="91"/>
      <c r="RMA575" s="91"/>
      <c r="RMB575" s="103"/>
      <c r="RMD575" s="55"/>
      <c r="RME575" s="55"/>
      <c r="RMF575" s="56"/>
      <c r="RMG575" s="57"/>
      <c r="RMI575" s="59"/>
      <c r="RMJ575" s="60"/>
      <c r="RMK575" s="61"/>
      <c r="RML575" s="104"/>
      <c r="RMM575" s="27"/>
      <c r="RMN575" s="26"/>
      <c r="RMO575" s="28"/>
      <c r="RMP575" s="230"/>
      <c r="RMQ575" s="245"/>
      <c r="RMR575" s="230"/>
      <c r="RMS575" s="92"/>
      <c r="RMT575" s="312"/>
      <c r="RMU575" s="112"/>
      <c r="RMV575" s="313"/>
      <c r="RMW575" s="113"/>
      <c r="RMX575" s="113"/>
      <c r="RMY575" s="97"/>
      <c r="RMZ575" s="98"/>
      <c r="RNA575" s="97"/>
      <c r="RNB575" s="99"/>
      <c r="RNC575" s="100"/>
      <c r="RND575" s="42"/>
      <c r="RNE575" s="43"/>
      <c r="RNF575" s="44"/>
      <c r="RNG575" s="45"/>
      <c r="RNH575" s="46"/>
      <c r="RNI575" s="311"/>
      <c r="RNJ575" s="160"/>
      <c r="RNK575" s="48"/>
      <c r="RNL575" s="48"/>
      <c r="RNM575" s="101"/>
      <c r="RNN575" s="91"/>
      <c r="RNO575" s="91"/>
      <c r="RNP575" s="103"/>
      <c r="RNR575" s="55"/>
      <c r="RNS575" s="55"/>
      <c r="RNT575" s="56"/>
      <c r="RNU575" s="57"/>
      <c r="RNW575" s="59"/>
      <c r="RNX575" s="60"/>
      <c r="RNY575" s="61"/>
      <c r="RNZ575" s="104"/>
      <c r="ROA575" s="27"/>
      <c r="ROB575" s="26"/>
      <c r="ROC575" s="28"/>
      <c r="ROD575" s="230"/>
      <c r="ROE575" s="245"/>
      <c r="ROF575" s="230"/>
      <c r="ROG575" s="92"/>
      <c r="ROH575" s="312"/>
      <c r="ROI575" s="112"/>
      <c r="ROJ575" s="313"/>
      <c r="ROK575" s="113"/>
      <c r="ROL575" s="113"/>
      <c r="ROM575" s="97"/>
      <c r="RON575" s="98"/>
      <c r="ROO575" s="97"/>
      <c r="ROP575" s="99"/>
      <c r="ROQ575" s="100"/>
      <c r="ROR575" s="42"/>
      <c r="ROS575" s="43"/>
      <c r="ROT575" s="44"/>
      <c r="ROU575" s="45"/>
      <c r="ROV575" s="46"/>
      <c r="ROW575" s="311"/>
      <c r="ROX575" s="160"/>
      <c r="ROY575" s="48"/>
      <c r="ROZ575" s="48"/>
      <c r="RPA575" s="101"/>
      <c r="RPB575" s="91"/>
      <c r="RPC575" s="91"/>
      <c r="RPD575" s="103"/>
      <c r="RPF575" s="55"/>
      <c r="RPG575" s="55"/>
      <c r="RPH575" s="56"/>
      <c r="RPI575" s="57"/>
      <c r="RPK575" s="59"/>
      <c r="RPL575" s="60"/>
      <c r="RPM575" s="61"/>
      <c r="RPN575" s="104"/>
      <c r="RPO575" s="27"/>
      <c r="RPP575" s="26"/>
      <c r="RPQ575" s="28"/>
      <c r="RPR575" s="230"/>
      <c r="RPS575" s="245"/>
      <c r="RPT575" s="230"/>
      <c r="RPU575" s="92"/>
      <c r="RPV575" s="312"/>
      <c r="RPW575" s="112"/>
      <c r="RPX575" s="313"/>
      <c r="RPY575" s="113"/>
      <c r="RPZ575" s="113"/>
      <c r="RQA575" s="97"/>
      <c r="RQB575" s="98"/>
      <c r="RQC575" s="97"/>
      <c r="RQD575" s="99"/>
      <c r="RQE575" s="100"/>
      <c r="RQF575" s="42"/>
      <c r="RQG575" s="43"/>
      <c r="RQH575" s="44"/>
      <c r="RQI575" s="45"/>
      <c r="RQJ575" s="46"/>
      <c r="RQK575" s="311"/>
      <c r="RQL575" s="160"/>
      <c r="RQM575" s="48"/>
      <c r="RQN575" s="48"/>
      <c r="RQO575" s="101"/>
      <c r="RQP575" s="91"/>
      <c r="RQQ575" s="91"/>
      <c r="RQR575" s="103"/>
      <c r="RQT575" s="55"/>
      <c r="RQU575" s="55"/>
      <c r="RQV575" s="56"/>
      <c r="RQW575" s="57"/>
      <c r="RQY575" s="59"/>
      <c r="RQZ575" s="60"/>
      <c r="RRA575" s="61"/>
      <c r="RRB575" s="104"/>
      <c r="RRC575" s="27"/>
      <c r="RRD575" s="26"/>
      <c r="RRE575" s="28"/>
      <c r="RRF575" s="230"/>
      <c r="RRG575" s="245"/>
      <c r="RRH575" s="230"/>
      <c r="RRI575" s="92"/>
      <c r="RRJ575" s="312"/>
      <c r="RRK575" s="112"/>
      <c r="RRL575" s="313"/>
      <c r="RRM575" s="113"/>
      <c r="RRN575" s="113"/>
      <c r="RRO575" s="97"/>
      <c r="RRP575" s="98"/>
      <c r="RRQ575" s="97"/>
      <c r="RRR575" s="99"/>
      <c r="RRS575" s="100"/>
      <c r="RRT575" s="42"/>
      <c r="RRU575" s="43"/>
      <c r="RRV575" s="44"/>
      <c r="RRW575" s="45"/>
      <c r="RRX575" s="46"/>
      <c r="RRY575" s="311"/>
      <c r="RRZ575" s="160"/>
      <c r="RSA575" s="48"/>
      <c r="RSB575" s="48"/>
      <c r="RSC575" s="101"/>
      <c r="RSD575" s="91"/>
      <c r="RSE575" s="91"/>
      <c r="RSF575" s="103"/>
      <c r="RSH575" s="55"/>
      <c r="RSI575" s="55"/>
      <c r="RSJ575" s="56"/>
      <c r="RSK575" s="57"/>
      <c r="RSM575" s="59"/>
      <c r="RSN575" s="60"/>
      <c r="RSO575" s="61"/>
      <c r="RSP575" s="104"/>
      <c r="RSQ575" s="27"/>
      <c r="RSR575" s="26"/>
      <c r="RSS575" s="28"/>
      <c r="RST575" s="230"/>
      <c r="RSU575" s="245"/>
      <c r="RSV575" s="230"/>
      <c r="RSW575" s="92"/>
      <c r="RSX575" s="312"/>
      <c r="RSY575" s="112"/>
      <c r="RSZ575" s="313"/>
      <c r="RTA575" s="113"/>
      <c r="RTB575" s="113"/>
      <c r="RTC575" s="97"/>
      <c r="RTD575" s="98"/>
      <c r="RTE575" s="97"/>
      <c r="RTF575" s="99"/>
      <c r="RTG575" s="100"/>
      <c r="RTH575" s="42"/>
      <c r="RTI575" s="43"/>
      <c r="RTJ575" s="44"/>
      <c r="RTK575" s="45"/>
      <c r="RTL575" s="46"/>
      <c r="RTM575" s="311"/>
      <c r="RTN575" s="160"/>
      <c r="RTO575" s="48"/>
      <c r="RTP575" s="48"/>
      <c r="RTQ575" s="101"/>
      <c r="RTR575" s="91"/>
      <c r="RTS575" s="91"/>
      <c r="RTT575" s="103"/>
      <c r="RTV575" s="55"/>
      <c r="RTW575" s="55"/>
      <c r="RTX575" s="56"/>
      <c r="RTY575" s="57"/>
      <c r="RUA575" s="59"/>
      <c r="RUB575" s="60"/>
      <c r="RUC575" s="61"/>
      <c r="RUD575" s="104"/>
      <c r="RUE575" s="27"/>
      <c r="RUF575" s="26"/>
      <c r="RUG575" s="28"/>
      <c r="RUH575" s="230"/>
      <c r="RUI575" s="245"/>
      <c r="RUJ575" s="230"/>
      <c r="RUK575" s="92"/>
      <c r="RUL575" s="312"/>
      <c r="RUM575" s="112"/>
      <c r="RUN575" s="313"/>
      <c r="RUO575" s="113"/>
      <c r="RUP575" s="113"/>
      <c r="RUQ575" s="97"/>
      <c r="RUR575" s="98"/>
      <c r="RUS575" s="97"/>
      <c r="RUT575" s="99"/>
      <c r="RUU575" s="100"/>
      <c r="RUV575" s="42"/>
      <c r="RUW575" s="43"/>
      <c r="RUX575" s="44"/>
      <c r="RUY575" s="45"/>
      <c r="RUZ575" s="46"/>
      <c r="RVA575" s="311"/>
      <c r="RVB575" s="160"/>
      <c r="RVC575" s="48"/>
      <c r="RVD575" s="48"/>
      <c r="RVE575" s="101"/>
      <c r="RVF575" s="91"/>
      <c r="RVG575" s="91"/>
      <c r="RVH575" s="103"/>
      <c r="RVJ575" s="55"/>
      <c r="RVK575" s="55"/>
      <c r="RVL575" s="56"/>
      <c r="RVM575" s="57"/>
      <c r="RVO575" s="59"/>
      <c r="RVP575" s="60"/>
      <c r="RVQ575" s="61"/>
      <c r="RVR575" s="104"/>
      <c r="RVS575" s="27"/>
      <c r="RVT575" s="26"/>
      <c r="RVU575" s="28"/>
      <c r="RVV575" s="230"/>
      <c r="RVW575" s="245"/>
      <c r="RVX575" s="230"/>
      <c r="RVY575" s="92"/>
      <c r="RVZ575" s="312"/>
      <c r="RWA575" s="112"/>
      <c r="RWB575" s="313"/>
      <c r="RWC575" s="113"/>
      <c r="RWD575" s="113"/>
      <c r="RWE575" s="97"/>
      <c r="RWF575" s="98"/>
      <c r="RWG575" s="97"/>
      <c r="RWH575" s="99"/>
      <c r="RWI575" s="100"/>
      <c r="RWJ575" s="42"/>
      <c r="RWK575" s="43"/>
      <c r="RWL575" s="44"/>
      <c r="RWM575" s="45"/>
      <c r="RWN575" s="46"/>
      <c r="RWO575" s="311"/>
      <c r="RWP575" s="160"/>
      <c r="RWQ575" s="48"/>
      <c r="RWR575" s="48"/>
      <c r="RWS575" s="101"/>
      <c r="RWT575" s="91"/>
      <c r="RWU575" s="91"/>
      <c r="RWV575" s="103"/>
      <c r="RWX575" s="55"/>
      <c r="RWY575" s="55"/>
      <c r="RWZ575" s="56"/>
      <c r="RXA575" s="57"/>
      <c r="RXC575" s="59"/>
      <c r="RXD575" s="60"/>
      <c r="RXE575" s="61"/>
      <c r="RXF575" s="104"/>
      <c r="RXG575" s="27"/>
      <c r="RXH575" s="26"/>
      <c r="RXI575" s="28"/>
      <c r="RXJ575" s="230"/>
      <c r="RXK575" s="245"/>
      <c r="RXL575" s="230"/>
      <c r="RXM575" s="92"/>
      <c r="RXN575" s="312"/>
      <c r="RXO575" s="112"/>
      <c r="RXP575" s="313"/>
      <c r="RXQ575" s="113"/>
      <c r="RXR575" s="113"/>
      <c r="RXS575" s="97"/>
      <c r="RXT575" s="98"/>
      <c r="RXU575" s="97"/>
      <c r="RXV575" s="99"/>
      <c r="RXW575" s="100"/>
      <c r="RXX575" s="42"/>
      <c r="RXY575" s="43"/>
      <c r="RXZ575" s="44"/>
      <c r="RYA575" s="45"/>
      <c r="RYB575" s="46"/>
      <c r="RYC575" s="311"/>
      <c r="RYD575" s="160"/>
      <c r="RYE575" s="48"/>
      <c r="RYF575" s="48"/>
      <c r="RYG575" s="101"/>
      <c r="RYH575" s="91"/>
      <c r="RYI575" s="91"/>
      <c r="RYJ575" s="103"/>
      <c r="RYL575" s="55"/>
      <c r="RYM575" s="55"/>
      <c r="RYN575" s="56"/>
      <c r="RYO575" s="57"/>
      <c r="RYQ575" s="59"/>
      <c r="RYR575" s="60"/>
      <c r="RYS575" s="61"/>
      <c r="RYT575" s="104"/>
      <c r="RYU575" s="27"/>
      <c r="RYV575" s="26"/>
      <c r="RYW575" s="28"/>
      <c r="RYX575" s="230"/>
      <c r="RYY575" s="245"/>
      <c r="RYZ575" s="230"/>
      <c r="RZA575" s="92"/>
      <c r="RZB575" s="312"/>
      <c r="RZC575" s="112"/>
      <c r="RZD575" s="313"/>
      <c r="RZE575" s="113"/>
      <c r="RZF575" s="113"/>
      <c r="RZG575" s="97"/>
      <c r="RZH575" s="98"/>
      <c r="RZI575" s="97"/>
      <c r="RZJ575" s="99"/>
      <c r="RZK575" s="100"/>
      <c r="RZL575" s="42"/>
      <c r="RZM575" s="43"/>
      <c r="RZN575" s="44"/>
      <c r="RZO575" s="45"/>
      <c r="RZP575" s="46"/>
      <c r="RZQ575" s="311"/>
      <c r="RZR575" s="160"/>
      <c r="RZS575" s="48"/>
      <c r="RZT575" s="48"/>
      <c r="RZU575" s="101"/>
      <c r="RZV575" s="91"/>
      <c r="RZW575" s="91"/>
      <c r="RZX575" s="103"/>
      <c r="RZZ575" s="55"/>
      <c r="SAA575" s="55"/>
      <c r="SAB575" s="56"/>
      <c r="SAC575" s="57"/>
      <c r="SAE575" s="59"/>
      <c r="SAF575" s="60"/>
      <c r="SAG575" s="61"/>
      <c r="SAH575" s="104"/>
      <c r="SAI575" s="27"/>
      <c r="SAJ575" s="26"/>
      <c r="SAK575" s="28"/>
      <c r="SAL575" s="230"/>
      <c r="SAM575" s="245"/>
      <c r="SAN575" s="230"/>
      <c r="SAO575" s="92"/>
      <c r="SAP575" s="312"/>
      <c r="SAQ575" s="112"/>
      <c r="SAR575" s="313"/>
      <c r="SAS575" s="113"/>
      <c r="SAT575" s="113"/>
      <c r="SAU575" s="97"/>
      <c r="SAV575" s="98"/>
      <c r="SAW575" s="97"/>
      <c r="SAX575" s="99"/>
      <c r="SAY575" s="100"/>
      <c r="SAZ575" s="42"/>
      <c r="SBA575" s="43"/>
      <c r="SBB575" s="44"/>
      <c r="SBC575" s="45"/>
      <c r="SBD575" s="46"/>
      <c r="SBE575" s="311"/>
      <c r="SBF575" s="160"/>
      <c r="SBG575" s="48"/>
      <c r="SBH575" s="48"/>
      <c r="SBI575" s="101"/>
      <c r="SBJ575" s="91"/>
      <c r="SBK575" s="91"/>
      <c r="SBL575" s="103"/>
      <c r="SBN575" s="55"/>
      <c r="SBO575" s="55"/>
      <c r="SBP575" s="56"/>
      <c r="SBQ575" s="57"/>
      <c r="SBS575" s="59"/>
      <c r="SBT575" s="60"/>
      <c r="SBU575" s="61"/>
      <c r="SBV575" s="104"/>
      <c r="SBW575" s="27"/>
      <c r="SBX575" s="26"/>
      <c r="SBY575" s="28"/>
      <c r="SBZ575" s="230"/>
      <c r="SCA575" s="245"/>
      <c r="SCB575" s="230"/>
      <c r="SCC575" s="92"/>
      <c r="SCD575" s="312"/>
      <c r="SCE575" s="112"/>
      <c r="SCF575" s="313"/>
      <c r="SCG575" s="113"/>
      <c r="SCH575" s="113"/>
      <c r="SCI575" s="97"/>
      <c r="SCJ575" s="98"/>
      <c r="SCK575" s="97"/>
      <c r="SCL575" s="99"/>
      <c r="SCM575" s="100"/>
      <c r="SCN575" s="42"/>
      <c r="SCO575" s="43"/>
      <c r="SCP575" s="44"/>
      <c r="SCQ575" s="45"/>
      <c r="SCR575" s="46"/>
      <c r="SCS575" s="311"/>
      <c r="SCT575" s="160"/>
      <c r="SCU575" s="48"/>
      <c r="SCV575" s="48"/>
      <c r="SCW575" s="101"/>
      <c r="SCX575" s="91"/>
      <c r="SCY575" s="91"/>
      <c r="SCZ575" s="103"/>
      <c r="SDB575" s="55"/>
      <c r="SDC575" s="55"/>
      <c r="SDD575" s="56"/>
      <c r="SDE575" s="57"/>
      <c r="SDG575" s="59"/>
      <c r="SDH575" s="60"/>
      <c r="SDI575" s="61"/>
      <c r="SDJ575" s="104"/>
      <c r="SDK575" s="27"/>
      <c r="SDL575" s="26"/>
      <c r="SDM575" s="28"/>
      <c r="SDN575" s="230"/>
      <c r="SDO575" s="245"/>
      <c r="SDP575" s="230"/>
      <c r="SDQ575" s="92"/>
      <c r="SDR575" s="312"/>
      <c r="SDS575" s="112"/>
      <c r="SDT575" s="313"/>
      <c r="SDU575" s="113"/>
      <c r="SDV575" s="113"/>
      <c r="SDW575" s="97"/>
      <c r="SDX575" s="98"/>
      <c r="SDY575" s="97"/>
      <c r="SDZ575" s="99"/>
      <c r="SEA575" s="100"/>
      <c r="SEB575" s="42"/>
      <c r="SEC575" s="43"/>
      <c r="SED575" s="44"/>
      <c r="SEE575" s="45"/>
      <c r="SEF575" s="46"/>
      <c r="SEG575" s="311"/>
      <c r="SEH575" s="160"/>
      <c r="SEI575" s="48"/>
      <c r="SEJ575" s="48"/>
      <c r="SEK575" s="101"/>
      <c r="SEL575" s="91"/>
      <c r="SEM575" s="91"/>
      <c r="SEN575" s="103"/>
      <c r="SEP575" s="55"/>
      <c r="SEQ575" s="55"/>
      <c r="SER575" s="56"/>
      <c r="SES575" s="57"/>
      <c r="SEU575" s="59"/>
      <c r="SEV575" s="60"/>
      <c r="SEW575" s="61"/>
      <c r="SEX575" s="104"/>
      <c r="SEY575" s="27"/>
      <c r="SEZ575" s="26"/>
      <c r="SFA575" s="28"/>
      <c r="SFB575" s="230"/>
      <c r="SFC575" s="245"/>
      <c r="SFD575" s="230"/>
      <c r="SFE575" s="92"/>
      <c r="SFF575" s="312"/>
      <c r="SFG575" s="112"/>
      <c r="SFH575" s="313"/>
      <c r="SFI575" s="113"/>
      <c r="SFJ575" s="113"/>
      <c r="SFK575" s="97"/>
      <c r="SFL575" s="98"/>
      <c r="SFM575" s="97"/>
      <c r="SFN575" s="99"/>
      <c r="SFO575" s="100"/>
      <c r="SFP575" s="42"/>
      <c r="SFQ575" s="43"/>
      <c r="SFR575" s="44"/>
      <c r="SFS575" s="45"/>
      <c r="SFT575" s="46"/>
      <c r="SFU575" s="311"/>
      <c r="SFV575" s="160"/>
      <c r="SFW575" s="48"/>
      <c r="SFX575" s="48"/>
      <c r="SFY575" s="101"/>
      <c r="SFZ575" s="91"/>
      <c r="SGA575" s="91"/>
      <c r="SGB575" s="103"/>
      <c r="SGD575" s="55"/>
      <c r="SGE575" s="55"/>
      <c r="SGF575" s="56"/>
      <c r="SGG575" s="57"/>
      <c r="SGI575" s="59"/>
      <c r="SGJ575" s="60"/>
      <c r="SGK575" s="61"/>
      <c r="SGL575" s="104"/>
      <c r="SGM575" s="27"/>
      <c r="SGN575" s="26"/>
      <c r="SGO575" s="28"/>
      <c r="SGP575" s="230"/>
      <c r="SGQ575" s="245"/>
      <c r="SGR575" s="230"/>
      <c r="SGS575" s="92"/>
      <c r="SGT575" s="312"/>
      <c r="SGU575" s="112"/>
      <c r="SGV575" s="313"/>
      <c r="SGW575" s="113"/>
      <c r="SGX575" s="113"/>
      <c r="SGY575" s="97"/>
      <c r="SGZ575" s="98"/>
      <c r="SHA575" s="97"/>
      <c r="SHB575" s="99"/>
      <c r="SHC575" s="100"/>
      <c r="SHD575" s="42"/>
      <c r="SHE575" s="43"/>
      <c r="SHF575" s="44"/>
      <c r="SHG575" s="45"/>
      <c r="SHH575" s="46"/>
      <c r="SHI575" s="311"/>
      <c r="SHJ575" s="160"/>
      <c r="SHK575" s="48"/>
      <c r="SHL575" s="48"/>
      <c r="SHM575" s="101"/>
      <c r="SHN575" s="91"/>
      <c r="SHO575" s="91"/>
      <c r="SHP575" s="103"/>
      <c r="SHR575" s="55"/>
      <c r="SHS575" s="55"/>
      <c r="SHT575" s="56"/>
      <c r="SHU575" s="57"/>
      <c r="SHW575" s="59"/>
      <c r="SHX575" s="60"/>
      <c r="SHY575" s="61"/>
      <c r="SHZ575" s="104"/>
      <c r="SIA575" s="27"/>
      <c r="SIB575" s="26"/>
      <c r="SIC575" s="28"/>
      <c r="SID575" s="230"/>
      <c r="SIE575" s="245"/>
      <c r="SIF575" s="230"/>
      <c r="SIG575" s="92"/>
      <c r="SIH575" s="312"/>
      <c r="SII575" s="112"/>
      <c r="SIJ575" s="313"/>
      <c r="SIK575" s="113"/>
      <c r="SIL575" s="113"/>
      <c r="SIM575" s="97"/>
      <c r="SIN575" s="98"/>
      <c r="SIO575" s="97"/>
      <c r="SIP575" s="99"/>
      <c r="SIQ575" s="100"/>
      <c r="SIR575" s="42"/>
      <c r="SIS575" s="43"/>
      <c r="SIT575" s="44"/>
      <c r="SIU575" s="45"/>
      <c r="SIV575" s="46"/>
      <c r="SIW575" s="311"/>
      <c r="SIX575" s="160"/>
      <c r="SIY575" s="48"/>
      <c r="SIZ575" s="48"/>
      <c r="SJA575" s="101"/>
      <c r="SJB575" s="91"/>
      <c r="SJC575" s="91"/>
      <c r="SJD575" s="103"/>
      <c r="SJF575" s="55"/>
      <c r="SJG575" s="55"/>
      <c r="SJH575" s="56"/>
      <c r="SJI575" s="57"/>
      <c r="SJK575" s="59"/>
      <c r="SJL575" s="60"/>
      <c r="SJM575" s="61"/>
      <c r="SJN575" s="104"/>
      <c r="SJO575" s="27"/>
      <c r="SJP575" s="26"/>
      <c r="SJQ575" s="28"/>
      <c r="SJR575" s="230"/>
      <c r="SJS575" s="245"/>
      <c r="SJT575" s="230"/>
      <c r="SJU575" s="92"/>
      <c r="SJV575" s="312"/>
      <c r="SJW575" s="112"/>
      <c r="SJX575" s="313"/>
      <c r="SJY575" s="113"/>
      <c r="SJZ575" s="113"/>
      <c r="SKA575" s="97"/>
      <c r="SKB575" s="98"/>
      <c r="SKC575" s="97"/>
      <c r="SKD575" s="99"/>
      <c r="SKE575" s="100"/>
      <c r="SKF575" s="42"/>
      <c r="SKG575" s="43"/>
      <c r="SKH575" s="44"/>
      <c r="SKI575" s="45"/>
      <c r="SKJ575" s="46"/>
      <c r="SKK575" s="311"/>
      <c r="SKL575" s="160"/>
      <c r="SKM575" s="48"/>
      <c r="SKN575" s="48"/>
      <c r="SKO575" s="101"/>
      <c r="SKP575" s="91"/>
      <c r="SKQ575" s="91"/>
      <c r="SKR575" s="103"/>
      <c r="SKT575" s="55"/>
      <c r="SKU575" s="55"/>
      <c r="SKV575" s="56"/>
      <c r="SKW575" s="57"/>
      <c r="SKY575" s="59"/>
      <c r="SKZ575" s="60"/>
      <c r="SLA575" s="61"/>
      <c r="SLB575" s="104"/>
      <c r="SLC575" s="27"/>
      <c r="SLD575" s="26"/>
      <c r="SLE575" s="28"/>
      <c r="SLF575" s="230"/>
      <c r="SLG575" s="245"/>
      <c r="SLH575" s="230"/>
      <c r="SLI575" s="92"/>
      <c r="SLJ575" s="312"/>
      <c r="SLK575" s="112"/>
      <c r="SLL575" s="313"/>
      <c r="SLM575" s="113"/>
      <c r="SLN575" s="113"/>
      <c r="SLO575" s="97"/>
      <c r="SLP575" s="98"/>
      <c r="SLQ575" s="97"/>
      <c r="SLR575" s="99"/>
      <c r="SLS575" s="100"/>
      <c r="SLT575" s="42"/>
      <c r="SLU575" s="43"/>
      <c r="SLV575" s="44"/>
      <c r="SLW575" s="45"/>
      <c r="SLX575" s="46"/>
      <c r="SLY575" s="311"/>
      <c r="SLZ575" s="160"/>
      <c r="SMA575" s="48"/>
      <c r="SMB575" s="48"/>
      <c r="SMC575" s="101"/>
      <c r="SMD575" s="91"/>
      <c r="SME575" s="91"/>
      <c r="SMF575" s="103"/>
      <c r="SMH575" s="55"/>
      <c r="SMI575" s="55"/>
      <c r="SMJ575" s="56"/>
      <c r="SMK575" s="57"/>
      <c r="SMM575" s="59"/>
      <c r="SMN575" s="60"/>
      <c r="SMO575" s="61"/>
      <c r="SMP575" s="104"/>
      <c r="SMQ575" s="27"/>
      <c r="SMR575" s="26"/>
      <c r="SMS575" s="28"/>
      <c r="SMT575" s="230"/>
      <c r="SMU575" s="245"/>
      <c r="SMV575" s="230"/>
      <c r="SMW575" s="92"/>
      <c r="SMX575" s="312"/>
      <c r="SMY575" s="112"/>
      <c r="SMZ575" s="313"/>
      <c r="SNA575" s="113"/>
      <c r="SNB575" s="113"/>
      <c r="SNC575" s="97"/>
      <c r="SND575" s="98"/>
      <c r="SNE575" s="97"/>
      <c r="SNF575" s="99"/>
      <c r="SNG575" s="100"/>
      <c r="SNH575" s="42"/>
      <c r="SNI575" s="43"/>
      <c r="SNJ575" s="44"/>
      <c r="SNK575" s="45"/>
      <c r="SNL575" s="46"/>
      <c r="SNM575" s="311"/>
      <c r="SNN575" s="160"/>
      <c r="SNO575" s="48"/>
      <c r="SNP575" s="48"/>
      <c r="SNQ575" s="101"/>
      <c r="SNR575" s="91"/>
      <c r="SNS575" s="91"/>
      <c r="SNT575" s="103"/>
      <c r="SNV575" s="55"/>
      <c r="SNW575" s="55"/>
      <c r="SNX575" s="56"/>
      <c r="SNY575" s="57"/>
      <c r="SOA575" s="59"/>
      <c r="SOB575" s="60"/>
      <c r="SOC575" s="61"/>
      <c r="SOD575" s="104"/>
      <c r="SOE575" s="27"/>
      <c r="SOF575" s="26"/>
      <c r="SOG575" s="28"/>
      <c r="SOH575" s="230"/>
      <c r="SOI575" s="245"/>
      <c r="SOJ575" s="230"/>
      <c r="SOK575" s="92"/>
      <c r="SOL575" s="312"/>
      <c r="SOM575" s="112"/>
      <c r="SON575" s="313"/>
      <c r="SOO575" s="113"/>
      <c r="SOP575" s="113"/>
      <c r="SOQ575" s="97"/>
      <c r="SOR575" s="98"/>
      <c r="SOS575" s="97"/>
      <c r="SOT575" s="99"/>
      <c r="SOU575" s="100"/>
      <c r="SOV575" s="42"/>
      <c r="SOW575" s="43"/>
      <c r="SOX575" s="44"/>
      <c r="SOY575" s="45"/>
      <c r="SOZ575" s="46"/>
      <c r="SPA575" s="311"/>
      <c r="SPB575" s="160"/>
      <c r="SPC575" s="48"/>
      <c r="SPD575" s="48"/>
      <c r="SPE575" s="101"/>
      <c r="SPF575" s="91"/>
      <c r="SPG575" s="91"/>
      <c r="SPH575" s="103"/>
      <c r="SPJ575" s="55"/>
      <c r="SPK575" s="55"/>
      <c r="SPL575" s="56"/>
      <c r="SPM575" s="57"/>
      <c r="SPO575" s="59"/>
      <c r="SPP575" s="60"/>
      <c r="SPQ575" s="61"/>
      <c r="SPR575" s="104"/>
      <c r="SPS575" s="27"/>
      <c r="SPT575" s="26"/>
      <c r="SPU575" s="28"/>
      <c r="SPV575" s="230"/>
      <c r="SPW575" s="245"/>
      <c r="SPX575" s="230"/>
      <c r="SPY575" s="92"/>
      <c r="SPZ575" s="312"/>
      <c r="SQA575" s="112"/>
      <c r="SQB575" s="313"/>
      <c r="SQC575" s="113"/>
      <c r="SQD575" s="113"/>
      <c r="SQE575" s="97"/>
      <c r="SQF575" s="98"/>
      <c r="SQG575" s="97"/>
      <c r="SQH575" s="99"/>
      <c r="SQI575" s="100"/>
      <c r="SQJ575" s="42"/>
      <c r="SQK575" s="43"/>
      <c r="SQL575" s="44"/>
      <c r="SQM575" s="45"/>
      <c r="SQN575" s="46"/>
      <c r="SQO575" s="311"/>
      <c r="SQP575" s="160"/>
      <c r="SQQ575" s="48"/>
      <c r="SQR575" s="48"/>
      <c r="SQS575" s="101"/>
      <c r="SQT575" s="91"/>
      <c r="SQU575" s="91"/>
      <c r="SQV575" s="103"/>
      <c r="SQX575" s="55"/>
      <c r="SQY575" s="55"/>
      <c r="SQZ575" s="56"/>
      <c r="SRA575" s="57"/>
      <c r="SRC575" s="59"/>
      <c r="SRD575" s="60"/>
      <c r="SRE575" s="61"/>
      <c r="SRF575" s="104"/>
      <c r="SRG575" s="27"/>
      <c r="SRH575" s="26"/>
      <c r="SRI575" s="28"/>
      <c r="SRJ575" s="230"/>
      <c r="SRK575" s="245"/>
      <c r="SRL575" s="230"/>
      <c r="SRM575" s="92"/>
      <c r="SRN575" s="312"/>
      <c r="SRO575" s="112"/>
      <c r="SRP575" s="313"/>
      <c r="SRQ575" s="113"/>
      <c r="SRR575" s="113"/>
      <c r="SRS575" s="97"/>
      <c r="SRT575" s="98"/>
      <c r="SRU575" s="97"/>
      <c r="SRV575" s="99"/>
      <c r="SRW575" s="100"/>
      <c r="SRX575" s="42"/>
      <c r="SRY575" s="43"/>
      <c r="SRZ575" s="44"/>
      <c r="SSA575" s="45"/>
      <c r="SSB575" s="46"/>
      <c r="SSC575" s="311"/>
      <c r="SSD575" s="160"/>
      <c r="SSE575" s="48"/>
      <c r="SSF575" s="48"/>
      <c r="SSG575" s="101"/>
      <c r="SSH575" s="91"/>
      <c r="SSI575" s="91"/>
      <c r="SSJ575" s="103"/>
      <c r="SSL575" s="55"/>
      <c r="SSM575" s="55"/>
      <c r="SSN575" s="56"/>
      <c r="SSO575" s="57"/>
      <c r="SSQ575" s="59"/>
      <c r="SSR575" s="60"/>
      <c r="SSS575" s="61"/>
      <c r="SST575" s="104"/>
      <c r="SSU575" s="27"/>
      <c r="SSV575" s="26"/>
      <c r="SSW575" s="28"/>
      <c r="SSX575" s="230"/>
      <c r="SSY575" s="245"/>
      <c r="SSZ575" s="230"/>
      <c r="STA575" s="92"/>
      <c r="STB575" s="312"/>
      <c r="STC575" s="112"/>
      <c r="STD575" s="313"/>
      <c r="STE575" s="113"/>
      <c r="STF575" s="113"/>
      <c r="STG575" s="97"/>
      <c r="STH575" s="98"/>
      <c r="STI575" s="97"/>
      <c r="STJ575" s="99"/>
      <c r="STK575" s="100"/>
      <c r="STL575" s="42"/>
      <c r="STM575" s="43"/>
      <c r="STN575" s="44"/>
      <c r="STO575" s="45"/>
      <c r="STP575" s="46"/>
      <c r="STQ575" s="311"/>
      <c r="STR575" s="160"/>
      <c r="STS575" s="48"/>
      <c r="STT575" s="48"/>
      <c r="STU575" s="101"/>
      <c r="STV575" s="91"/>
      <c r="STW575" s="91"/>
      <c r="STX575" s="103"/>
      <c r="STZ575" s="55"/>
      <c r="SUA575" s="55"/>
      <c r="SUB575" s="56"/>
      <c r="SUC575" s="57"/>
      <c r="SUE575" s="59"/>
      <c r="SUF575" s="60"/>
      <c r="SUG575" s="61"/>
      <c r="SUH575" s="104"/>
      <c r="SUI575" s="27"/>
      <c r="SUJ575" s="26"/>
      <c r="SUK575" s="28"/>
      <c r="SUL575" s="230"/>
      <c r="SUM575" s="245"/>
      <c r="SUN575" s="230"/>
      <c r="SUO575" s="92"/>
      <c r="SUP575" s="312"/>
      <c r="SUQ575" s="112"/>
      <c r="SUR575" s="313"/>
      <c r="SUS575" s="113"/>
      <c r="SUT575" s="113"/>
      <c r="SUU575" s="97"/>
      <c r="SUV575" s="98"/>
      <c r="SUW575" s="97"/>
      <c r="SUX575" s="99"/>
      <c r="SUY575" s="100"/>
      <c r="SUZ575" s="42"/>
      <c r="SVA575" s="43"/>
      <c r="SVB575" s="44"/>
      <c r="SVC575" s="45"/>
      <c r="SVD575" s="46"/>
      <c r="SVE575" s="311"/>
      <c r="SVF575" s="160"/>
      <c r="SVG575" s="48"/>
      <c r="SVH575" s="48"/>
      <c r="SVI575" s="101"/>
      <c r="SVJ575" s="91"/>
      <c r="SVK575" s="91"/>
      <c r="SVL575" s="103"/>
      <c r="SVN575" s="55"/>
      <c r="SVO575" s="55"/>
      <c r="SVP575" s="56"/>
      <c r="SVQ575" s="57"/>
      <c r="SVS575" s="59"/>
      <c r="SVT575" s="60"/>
      <c r="SVU575" s="61"/>
      <c r="SVV575" s="104"/>
      <c r="SVW575" s="27"/>
      <c r="SVX575" s="26"/>
      <c r="SVY575" s="28"/>
      <c r="SVZ575" s="230"/>
      <c r="SWA575" s="245"/>
      <c r="SWB575" s="230"/>
      <c r="SWC575" s="92"/>
      <c r="SWD575" s="312"/>
      <c r="SWE575" s="112"/>
      <c r="SWF575" s="313"/>
      <c r="SWG575" s="113"/>
      <c r="SWH575" s="113"/>
      <c r="SWI575" s="97"/>
      <c r="SWJ575" s="98"/>
      <c r="SWK575" s="97"/>
      <c r="SWL575" s="99"/>
      <c r="SWM575" s="100"/>
      <c r="SWN575" s="42"/>
      <c r="SWO575" s="43"/>
      <c r="SWP575" s="44"/>
      <c r="SWQ575" s="45"/>
      <c r="SWR575" s="46"/>
      <c r="SWS575" s="311"/>
      <c r="SWT575" s="160"/>
      <c r="SWU575" s="48"/>
      <c r="SWV575" s="48"/>
      <c r="SWW575" s="101"/>
      <c r="SWX575" s="91"/>
      <c r="SWY575" s="91"/>
      <c r="SWZ575" s="103"/>
      <c r="SXB575" s="55"/>
      <c r="SXC575" s="55"/>
      <c r="SXD575" s="56"/>
      <c r="SXE575" s="57"/>
      <c r="SXG575" s="59"/>
      <c r="SXH575" s="60"/>
      <c r="SXI575" s="61"/>
      <c r="SXJ575" s="104"/>
      <c r="SXK575" s="27"/>
      <c r="SXL575" s="26"/>
      <c r="SXM575" s="28"/>
      <c r="SXN575" s="230"/>
      <c r="SXO575" s="245"/>
      <c r="SXP575" s="230"/>
      <c r="SXQ575" s="92"/>
      <c r="SXR575" s="312"/>
      <c r="SXS575" s="112"/>
      <c r="SXT575" s="313"/>
      <c r="SXU575" s="113"/>
      <c r="SXV575" s="113"/>
      <c r="SXW575" s="97"/>
      <c r="SXX575" s="98"/>
      <c r="SXY575" s="97"/>
      <c r="SXZ575" s="99"/>
      <c r="SYA575" s="100"/>
      <c r="SYB575" s="42"/>
      <c r="SYC575" s="43"/>
      <c r="SYD575" s="44"/>
      <c r="SYE575" s="45"/>
      <c r="SYF575" s="46"/>
      <c r="SYG575" s="311"/>
      <c r="SYH575" s="160"/>
      <c r="SYI575" s="48"/>
      <c r="SYJ575" s="48"/>
      <c r="SYK575" s="101"/>
      <c r="SYL575" s="91"/>
      <c r="SYM575" s="91"/>
      <c r="SYN575" s="103"/>
      <c r="SYP575" s="55"/>
      <c r="SYQ575" s="55"/>
      <c r="SYR575" s="56"/>
      <c r="SYS575" s="57"/>
      <c r="SYU575" s="59"/>
      <c r="SYV575" s="60"/>
      <c r="SYW575" s="61"/>
      <c r="SYX575" s="104"/>
      <c r="SYY575" s="27"/>
      <c r="SYZ575" s="26"/>
      <c r="SZA575" s="28"/>
      <c r="SZB575" s="230"/>
      <c r="SZC575" s="245"/>
      <c r="SZD575" s="230"/>
      <c r="SZE575" s="92"/>
      <c r="SZF575" s="312"/>
      <c r="SZG575" s="112"/>
      <c r="SZH575" s="313"/>
      <c r="SZI575" s="113"/>
      <c r="SZJ575" s="113"/>
      <c r="SZK575" s="97"/>
      <c r="SZL575" s="98"/>
      <c r="SZM575" s="97"/>
      <c r="SZN575" s="99"/>
      <c r="SZO575" s="100"/>
      <c r="SZP575" s="42"/>
      <c r="SZQ575" s="43"/>
      <c r="SZR575" s="44"/>
      <c r="SZS575" s="45"/>
      <c r="SZT575" s="46"/>
      <c r="SZU575" s="311"/>
      <c r="SZV575" s="160"/>
      <c r="SZW575" s="48"/>
      <c r="SZX575" s="48"/>
      <c r="SZY575" s="101"/>
      <c r="SZZ575" s="91"/>
      <c r="TAA575" s="91"/>
      <c r="TAB575" s="103"/>
      <c r="TAD575" s="55"/>
      <c r="TAE575" s="55"/>
      <c r="TAF575" s="56"/>
      <c r="TAG575" s="57"/>
      <c r="TAI575" s="59"/>
      <c r="TAJ575" s="60"/>
      <c r="TAK575" s="61"/>
      <c r="TAL575" s="104"/>
      <c r="TAM575" s="27"/>
      <c r="TAN575" s="26"/>
      <c r="TAO575" s="28"/>
      <c r="TAP575" s="230"/>
      <c r="TAQ575" s="245"/>
      <c r="TAR575" s="230"/>
      <c r="TAS575" s="92"/>
      <c r="TAT575" s="312"/>
      <c r="TAU575" s="112"/>
      <c r="TAV575" s="313"/>
      <c r="TAW575" s="113"/>
      <c r="TAX575" s="113"/>
      <c r="TAY575" s="97"/>
      <c r="TAZ575" s="98"/>
      <c r="TBA575" s="97"/>
      <c r="TBB575" s="99"/>
      <c r="TBC575" s="100"/>
      <c r="TBD575" s="42"/>
      <c r="TBE575" s="43"/>
      <c r="TBF575" s="44"/>
      <c r="TBG575" s="45"/>
      <c r="TBH575" s="46"/>
      <c r="TBI575" s="311"/>
      <c r="TBJ575" s="160"/>
      <c r="TBK575" s="48"/>
      <c r="TBL575" s="48"/>
      <c r="TBM575" s="101"/>
      <c r="TBN575" s="91"/>
      <c r="TBO575" s="91"/>
      <c r="TBP575" s="103"/>
      <c r="TBR575" s="55"/>
      <c r="TBS575" s="55"/>
      <c r="TBT575" s="56"/>
      <c r="TBU575" s="57"/>
      <c r="TBW575" s="59"/>
      <c r="TBX575" s="60"/>
      <c r="TBY575" s="61"/>
      <c r="TBZ575" s="104"/>
      <c r="TCA575" s="27"/>
      <c r="TCB575" s="26"/>
      <c r="TCC575" s="28"/>
      <c r="TCD575" s="230"/>
      <c r="TCE575" s="245"/>
      <c r="TCF575" s="230"/>
      <c r="TCG575" s="92"/>
      <c r="TCH575" s="312"/>
      <c r="TCI575" s="112"/>
      <c r="TCJ575" s="313"/>
      <c r="TCK575" s="113"/>
      <c r="TCL575" s="113"/>
      <c r="TCM575" s="97"/>
      <c r="TCN575" s="98"/>
      <c r="TCO575" s="97"/>
      <c r="TCP575" s="99"/>
      <c r="TCQ575" s="100"/>
      <c r="TCR575" s="42"/>
      <c r="TCS575" s="43"/>
      <c r="TCT575" s="44"/>
      <c r="TCU575" s="45"/>
      <c r="TCV575" s="46"/>
      <c r="TCW575" s="311"/>
      <c r="TCX575" s="160"/>
      <c r="TCY575" s="48"/>
      <c r="TCZ575" s="48"/>
      <c r="TDA575" s="101"/>
      <c r="TDB575" s="91"/>
      <c r="TDC575" s="91"/>
      <c r="TDD575" s="103"/>
      <c r="TDF575" s="55"/>
      <c r="TDG575" s="55"/>
      <c r="TDH575" s="56"/>
      <c r="TDI575" s="57"/>
      <c r="TDK575" s="59"/>
      <c r="TDL575" s="60"/>
      <c r="TDM575" s="61"/>
      <c r="TDN575" s="104"/>
      <c r="TDO575" s="27"/>
      <c r="TDP575" s="26"/>
      <c r="TDQ575" s="28"/>
      <c r="TDR575" s="230"/>
      <c r="TDS575" s="245"/>
      <c r="TDT575" s="230"/>
      <c r="TDU575" s="92"/>
      <c r="TDV575" s="312"/>
      <c r="TDW575" s="112"/>
      <c r="TDX575" s="313"/>
      <c r="TDY575" s="113"/>
      <c r="TDZ575" s="113"/>
      <c r="TEA575" s="97"/>
      <c r="TEB575" s="98"/>
      <c r="TEC575" s="97"/>
      <c r="TED575" s="99"/>
      <c r="TEE575" s="100"/>
      <c r="TEF575" s="42"/>
      <c r="TEG575" s="43"/>
      <c r="TEH575" s="44"/>
      <c r="TEI575" s="45"/>
      <c r="TEJ575" s="46"/>
      <c r="TEK575" s="311"/>
      <c r="TEL575" s="160"/>
      <c r="TEM575" s="48"/>
      <c r="TEN575" s="48"/>
      <c r="TEO575" s="101"/>
      <c r="TEP575" s="91"/>
      <c r="TEQ575" s="91"/>
      <c r="TER575" s="103"/>
      <c r="TET575" s="55"/>
      <c r="TEU575" s="55"/>
      <c r="TEV575" s="56"/>
      <c r="TEW575" s="57"/>
      <c r="TEY575" s="59"/>
      <c r="TEZ575" s="60"/>
      <c r="TFA575" s="61"/>
      <c r="TFB575" s="104"/>
      <c r="TFC575" s="27"/>
      <c r="TFD575" s="26"/>
      <c r="TFE575" s="28"/>
      <c r="TFF575" s="230"/>
      <c r="TFG575" s="245"/>
      <c r="TFH575" s="230"/>
      <c r="TFI575" s="92"/>
      <c r="TFJ575" s="312"/>
      <c r="TFK575" s="112"/>
      <c r="TFL575" s="313"/>
      <c r="TFM575" s="113"/>
      <c r="TFN575" s="113"/>
      <c r="TFO575" s="97"/>
      <c r="TFP575" s="98"/>
      <c r="TFQ575" s="97"/>
      <c r="TFR575" s="99"/>
      <c r="TFS575" s="100"/>
      <c r="TFT575" s="42"/>
      <c r="TFU575" s="43"/>
      <c r="TFV575" s="44"/>
      <c r="TFW575" s="45"/>
      <c r="TFX575" s="46"/>
      <c r="TFY575" s="311"/>
      <c r="TFZ575" s="160"/>
      <c r="TGA575" s="48"/>
      <c r="TGB575" s="48"/>
      <c r="TGC575" s="101"/>
      <c r="TGD575" s="91"/>
      <c r="TGE575" s="91"/>
      <c r="TGF575" s="103"/>
      <c r="TGH575" s="55"/>
      <c r="TGI575" s="55"/>
      <c r="TGJ575" s="56"/>
      <c r="TGK575" s="57"/>
      <c r="TGM575" s="59"/>
      <c r="TGN575" s="60"/>
      <c r="TGO575" s="61"/>
      <c r="TGP575" s="104"/>
      <c r="TGQ575" s="27"/>
      <c r="TGR575" s="26"/>
      <c r="TGS575" s="28"/>
      <c r="TGT575" s="230"/>
      <c r="TGU575" s="245"/>
      <c r="TGV575" s="230"/>
      <c r="TGW575" s="92"/>
      <c r="TGX575" s="312"/>
      <c r="TGY575" s="112"/>
      <c r="TGZ575" s="313"/>
      <c r="THA575" s="113"/>
      <c r="THB575" s="113"/>
      <c r="THC575" s="97"/>
      <c r="THD575" s="98"/>
      <c r="THE575" s="97"/>
      <c r="THF575" s="99"/>
      <c r="THG575" s="100"/>
      <c r="THH575" s="42"/>
      <c r="THI575" s="43"/>
      <c r="THJ575" s="44"/>
      <c r="THK575" s="45"/>
      <c r="THL575" s="46"/>
      <c r="THM575" s="311"/>
      <c r="THN575" s="160"/>
      <c r="THO575" s="48"/>
      <c r="THP575" s="48"/>
      <c r="THQ575" s="101"/>
      <c r="THR575" s="91"/>
      <c r="THS575" s="91"/>
      <c r="THT575" s="103"/>
      <c r="THV575" s="55"/>
      <c r="THW575" s="55"/>
      <c r="THX575" s="56"/>
      <c r="THY575" s="57"/>
      <c r="TIA575" s="59"/>
      <c r="TIB575" s="60"/>
      <c r="TIC575" s="61"/>
      <c r="TID575" s="104"/>
      <c r="TIE575" s="27"/>
      <c r="TIF575" s="26"/>
      <c r="TIG575" s="28"/>
      <c r="TIH575" s="230"/>
      <c r="TII575" s="245"/>
      <c r="TIJ575" s="230"/>
      <c r="TIK575" s="92"/>
      <c r="TIL575" s="312"/>
      <c r="TIM575" s="112"/>
      <c r="TIN575" s="313"/>
      <c r="TIO575" s="113"/>
      <c r="TIP575" s="113"/>
      <c r="TIQ575" s="97"/>
      <c r="TIR575" s="98"/>
      <c r="TIS575" s="97"/>
      <c r="TIT575" s="99"/>
      <c r="TIU575" s="100"/>
      <c r="TIV575" s="42"/>
      <c r="TIW575" s="43"/>
      <c r="TIX575" s="44"/>
      <c r="TIY575" s="45"/>
      <c r="TIZ575" s="46"/>
      <c r="TJA575" s="311"/>
      <c r="TJB575" s="160"/>
      <c r="TJC575" s="48"/>
      <c r="TJD575" s="48"/>
      <c r="TJE575" s="101"/>
      <c r="TJF575" s="91"/>
      <c r="TJG575" s="91"/>
      <c r="TJH575" s="103"/>
      <c r="TJJ575" s="55"/>
      <c r="TJK575" s="55"/>
      <c r="TJL575" s="56"/>
      <c r="TJM575" s="57"/>
      <c r="TJO575" s="59"/>
      <c r="TJP575" s="60"/>
      <c r="TJQ575" s="61"/>
      <c r="TJR575" s="104"/>
      <c r="TJS575" s="27"/>
      <c r="TJT575" s="26"/>
      <c r="TJU575" s="28"/>
      <c r="TJV575" s="230"/>
      <c r="TJW575" s="245"/>
      <c r="TJX575" s="230"/>
      <c r="TJY575" s="92"/>
      <c r="TJZ575" s="312"/>
      <c r="TKA575" s="112"/>
      <c r="TKB575" s="313"/>
      <c r="TKC575" s="113"/>
      <c r="TKD575" s="113"/>
      <c r="TKE575" s="97"/>
      <c r="TKF575" s="98"/>
      <c r="TKG575" s="97"/>
      <c r="TKH575" s="99"/>
      <c r="TKI575" s="100"/>
      <c r="TKJ575" s="42"/>
      <c r="TKK575" s="43"/>
      <c r="TKL575" s="44"/>
      <c r="TKM575" s="45"/>
      <c r="TKN575" s="46"/>
      <c r="TKO575" s="311"/>
      <c r="TKP575" s="160"/>
      <c r="TKQ575" s="48"/>
      <c r="TKR575" s="48"/>
      <c r="TKS575" s="101"/>
      <c r="TKT575" s="91"/>
      <c r="TKU575" s="91"/>
      <c r="TKV575" s="103"/>
      <c r="TKX575" s="55"/>
      <c r="TKY575" s="55"/>
      <c r="TKZ575" s="56"/>
      <c r="TLA575" s="57"/>
      <c r="TLC575" s="59"/>
      <c r="TLD575" s="60"/>
      <c r="TLE575" s="61"/>
      <c r="TLF575" s="104"/>
      <c r="TLG575" s="27"/>
      <c r="TLH575" s="26"/>
      <c r="TLI575" s="28"/>
      <c r="TLJ575" s="230"/>
      <c r="TLK575" s="245"/>
      <c r="TLL575" s="230"/>
      <c r="TLM575" s="92"/>
      <c r="TLN575" s="312"/>
      <c r="TLO575" s="112"/>
      <c r="TLP575" s="313"/>
      <c r="TLQ575" s="113"/>
      <c r="TLR575" s="113"/>
      <c r="TLS575" s="97"/>
      <c r="TLT575" s="98"/>
      <c r="TLU575" s="97"/>
      <c r="TLV575" s="99"/>
      <c r="TLW575" s="100"/>
      <c r="TLX575" s="42"/>
      <c r="TLY575" s="43"/>
      <c r="TLZ575" s="44"/>
      <c r="TMA575" s="45"/>
      <c r="TMB575" s="46"/>
      <c r="TMC575" s="311"/>
      <c r="TMD575" s="160"/>
      <c r="TME575" s="48"/>
      <c r="TMF575" s="48"/>
      <c r="TMG575" s="101"/>
      <c r="TMH575" s="91"/>
      <c r="TMI575" s="91"/>
      <c r="TMJ575" s="103"/>
      <c r="TML575" s="55"/>
      <c r="TMM575" s="55"/>
      <c r="TMN575" s="56"/>
      <c r="TMO575" s="57"/>
      <c r="TMQ575" s="59"/>
      <c r="TMR575" s="60"/>
      <c r="TMS575" s="61"/>
      <c r="TMT575" s="104"/>
      <c r="TMU575" s="27"/>
      <c r="TMV575" s="26"/>
      <c r="TMW575" s="28"/>
      <c r="TMX575" s="230"/>
      <c r="TMY575" s="245"/>
      <c r="TMZ575" s="230"/>
      <c r="TNA575" s="92"/>
      <c r="TNB575" s="312"/>
      <c r="TNC575" s="112"/>
      <c r="TND575" s="313"/>
      <c r="TNE575" s="113"/>
      <c r="TNF575" s="113"/>
      <c r="TNG575" s="97"/>
      <c r="TNH575" s="98"/>
      <c r="TNI575" s="97"/>
      <c r="TNJ575" s="99"/>
      <c r="TNK575" s="100"/>
      <c r="TNL575" s="42"/>
      <c r="TNM575" s="43"/>
      <c r="TNN575" s="44"/>
      <c r="TNO575" s="45"/>
      <c r="TNP575" s="46"/>
      <c r="TNQ575" s="311"/>
      <c r="TNR575" s="160"/>
      <c r="TNS575" s="48"/>
      <c r="TNT575" s="48"/>
      <c r="TNU575" s="101"/>
      <c r="TNV575" s="91"/>
      <c r="TNW575" s="91"/>
      <c r="TNX575" s="103"/>
      <c r="TNZ575" s="55"/>
      <c r="TOA575" s="55"/>
      <c r="TOB575" s="56"/>
      <c r="TOC575" s="57"/>
      <c r="TOE575" s="59"/>
      <c r="TOF575" s="60"/>
      <c r="TOG575" s="61"/>
      <c r="TOH575" s="104"/>
      <c r="TOI575" s="27"/>
      <c r="TOJ575" s="26"/>
      <c r="TOK575" s="28"/>
      <c r="TOL575" s="230"/>
      <c r="TOM575" s="245"/>
      <c r="TON575" s="230"/>
      <c r="TOO575" s="92"/>
      <c r="TOP575" s="312"/>
      <c r="TOQ575" s="112"/>
      <c r="TOR575" s="313"/>
      <c r="TOS575" s="113"/>
      <c r="TOT575" s="113"/>
      <c r="TOU575" s="97"/>
      <c r="TOV575" s="98"/>
      <c r="TOW575" s="97"/>
      <c r="TOX575" s="99"/>
      <c r="TOY575" s="100"/>
      <c r="TOZ575" s="42"/>
      <c r="TPA575" s="43"/>
      <c r="TPB575" s="44"/>
      <c r="TPC575" s="45"/>
      <c r="TPD575" s="46"/>
      <c r="TPE575" s="311"/>
      <c r="TPF575" s="160"/>
      <c r="TPG575" s="48"/>
      <c r="TPH575" s="48"/>
      <c r="TPI575" s="101"/>
      <c r="TPJ575" s="91"/>
      <c r="TPK575" s="91"/>
      <c r="TPL575" s="103"/>
      <c r="TPN575" s="55"/>
      <c r="TPO575" s="55"/>
      <c r="TPP575" s="56"/>
      <c r="TPQ575" s="57"/>
      <c r="TPS575" s="59"/>
      <c r="TPT575" s="60"/>
      <c r="TPU575" s="61"/>
      <c r="TPV575" s="104"/>
      <c r="TPW575" s="27"/>
      <c r="TPX575" s="26"/>
      <c r="TPY575" s="28"/>
      <c r="TPZ575" s="230"/>
      <c r="TQA575" s="245"/>
      <c r="TQB575" s="230"/>
      <c r="TQC575" s="92"/>
      <c r="TQD575" s="312"/>
      <c r="TQE575" s="112"/>
      <c r="TQF575" s="313"/>
      <c r="TQG575" s="113"/>
      <c r="TQH575" s="113"/>
      <c r="TQI575" s="97"/>
      <c r="TQJ575" s="98"/>
      <c r="TQK575" s="97"/>
      <c r="TQL575" s="99"/>
      <c r="TQM575" s="100"/>
      <c r="TQN575" s="42"/>
      <c r="TQO575" s="43"/>
      <c r="TQP575" s="44"/>
      <c r="TQQ575" s="45"/>
      <c r="TQR575" s="46"/>
      <c r="TQS575" s="311"/>
      <c r="TQT575" s="160"/>
      <c r="TQU575" s="48"/>
      <c r="TQV575" s="48"/>
      <c r="TQW575" s="101"/>
      <c r="TQX575" s="91"/>
      <c r="TQY575" s="91"/>
      <c r="TQZ575" s="103"/>
      <c r="TRB575" s="55"/>
      <c r="TRC575" s="55"/>
      <c r="TRD575" s="56"/>
      <c r="TRE575" s="57"/>
      <c r="TRG575" s="59"/>
      <c r="TRH575" s="60"/>
      <c r="TRI575" s="61"/>
      <c r="TRJ575" s="104"/>
      <c r="TRK575" s="27"/>
      <c r="TRL575" s="26"/>
      <c r="TRM575" s="28"/>
      <c r="TRN575" s="230"/>
      <c r="TRO575" s="245"/>
      <c r="TRP575" s="230"/>
      <c r="TRQ575" s="92"/>
      <c r="TRR575" s="312"/>
      <c r="TRS575" s="112"/>
      <c r="TRT575" s="313"/>
      <c r="TRU575" s="113"/>
      <c r="TRV575" s="113"/>
      <c r="TRW575" s="97"/>
      <c r="TRX575" s="98"/>
      <c r="TRY575" s="97"/>
      <c r="TRZ575" s="99"/>
      <c r="TSA575" s="100"/>
      <c r="TSB575" s="42"/>
      <c r="TSC575" s="43"/>
      <c r="TSD575" s="44"/>
      <c r="TSE575" s="45"/>
      <c r="TSF575" s="46"/>
      <c r="TSG575" s="311"/>
      <c r="TSH575" s="160"/>
      <c r="TSI575" s="48"/>
      <c r="TSJ575" s="48"/>
      <c r="TSK575" s="101"/>
      <c r="TSL575" s="91"/>
      <c r="TSM575" s="91"/>
      <c r="TSN575" s="103"/>
      <c r="TSP575" s="55"/>
      <c r="TSQ575" s="55"/>
      <c r="TSR575" s="56"/>
      <c r="TSS575" s="57"/>
      <c r="TSU575" s="59"/>
      <c r="TSV575" s="60"/>
      <c r="TSW575" s="61"/>
      <c r="TSX575" s="104"/>
      <c r="TSY575" s="27"/>
      <c r="TSZ575" s="26"/>
      <c r="TTA575" s="28"/>
      <c r="TTB575" s="230"/>
      <c r="TTC575" s="245"/>
      <c r="TTD575" s="230"/>
      <c r="TTE575" s="92"/>
      <c r="TTF575" s="312"/>
      <c r="TTG575" s="112"/>
      <c r="TTH575" s="313"/>
      <c r="TTI575" s="113"/>
      <c r="TTJ575" s="113"/>
      <c r="TTK575" s="97"/>
      <c r="TTL575" s="98"/>
      <c r="TTM575" s="97"/>
      <c r="TTN575" s="99"/>
      <c r="TTO575" s="100"/>
      <c r="TTP575" s="42"/>
      <c r="TTQ575" s="43"/>
      <c r="TTR575" s="44"/>
      <c r="TTS575" s="45"/>
      <c r="TTT575" s="46"/>
      <c r="TTU575" s="311"/>
      <c r="TTV575" s="160"/>
      <c r="TTW575" s="48"/>
      <c r="TTX575" s="48"/>
      <c r="TTY575" s="101"/>
      <c r="TTZ575" s="91"/>
      <c r="TUA575" s="91"/>
      <c r="TUB575" s="103"/>
      <c r="TUD575" s="55"/>
      <c r="TUE575" s="55"/>
      <c r="TUF575" s="56"/>
      <c r="TUG575" s="57"/>
      <c r="TUI575" s="59"/>
      <c r="TUJ575" s="60"/>
      <c r="TUK575" s="61"/>
      <c r="TUL575" s="104"/>
      <c r="TUM575" s="27"/>
      <c r="TUN575" s="26"/>
      <c r="TUO575" s="28"/>
      <c r="TUP575" s="230"/>
      <c r="TUQ575" s="245"/>
      <c r="TUR575" s="230"/>
      <c r="TUS575" s="92"/>
      <c r="TUT575" s="312"/>
      <c r="TUU575" s="112"/>
      <c r="TUV575" s="313"/>
      <c r="TUW575" s="113"/>
      <c r="TUX575" s="113"/>
      <c r="TUY575" s="97"/>
      <c r="TUZ575" s="98"/>
      <c r="TVA575" s="97"/>
      <c r="TVB575" s="99"/>
      <c r="TVC575" s="100"/>
      <c r="TVD575" s="42"/>
      <c r="TVE575" s="43"/>
      <c r="TVF575" s="44"/>
      <c r="TVG575" s="45"/>
      <c r="TVH575" s="46"/>
      <c r="TVI575" s="311"/>
      <c r="TVJ575" s="160"/>
      <c r="TVK575" s="48"/>
      <c r="TVL575" s="48"/>
      <c r="TVM575" s="101"/>
      <c r="TVN575" s="91"/>
      <c r="TVO575" s="91"/>
      <c r="TVP575" s="103"/>
      <c r="TVR575" s="55"/>
      <c r="TVS575" s="55"/>
      <c r="TVT575" s="56"/>
      <c r="TVU575" s="57"/>
      <c r="TVW575" s="59"/>
      <c r="TVX575" s="60"/>
      <c r="TVY575" s="61"/>
      <c r="TVZ575" s="104"/>
      <c r="TWA575" s="27"/>
      <c r="TWB575" s="26"/>
      <c r="TWC575" s="28"/>
      <c r="TWD575" s="230"/>
      <c r="TWE575" s="245"/>
      <c r="TWF575" s="230"/>
      <c r="TWG575" s="92"/>
      <c r="TWH575" s="312"/>
      <c r="TWI575" s="112"/>
      <c r="TWJ575" s="313"/>
      <c r="TWK575" s="113"/>
      <c r="TWL575" s="113"/>
      <c r="TWM575" s="97"/>
      <c r="TWN575" s="98"/>
      <c r="TWO575" s="97"/>
      <c r="TWP575" s="99"/>
      <c r="TWQ575" s="100"/>
      <c r="TWR575" s="42"/>
      <c r="TWS575" s="43"/>
      <c r="TWT575" s="44"/>
      <c r="TWU575" s="45"/>
      <c r="TWV575" s="46"/>
      <c r="TWW575" s="311"/>
      <c r="TWX575" s="160"/>
      <c r="TWY575" s="48"/>
      <c r="TWZ575" s="48"/>
      <c r="TXA575" s="101"/>
      <c r="TXB575" s="91"/>
      <c r="TXC575" s="91"/>
      <c r="TXD575" s="103"/>
      <c r="TXF575" s="55"/>
      <c r="TXG575" s="55"/>
      <c r="TXH575" s="56"/>
      <c r="TXI575" s="57"/>
      <c r="TXK575" s="59"/>
      <c r="TXL575" s="60"/>
      <c r="TXM575" s="61"/>
      <c r="TXN575" s="104"/>
      <c r="TXO575" s="27"/>
      <c r="TXP575" s="26"/>
      <c r="TXQ575" s="28"/>
      <c r="TXR575" s="230"/>
      <c r="TXS575" s="245"/>
      <c r="TXT575" s="230"/>
      <c r="TXU575" s="92"/>
      <c r="TXV575" s="312"/>
      <c r="TXW575" s="112"/>
      <c r="TXX575" s="313"/>
      <c r="TXY575" s="113"/>
      <c r="TXZ575" s="113"/>
      <c r="TYA575" s="97"/>
      <c r="TYB575" s="98"/>
      <c r="TYC575" s="97"/>
      <c r="TYD575" s="99"/>
      <c r="TYE575" s="100"/>
      <c r="TYF575" s="42"/>
      <c r="TYG575" s="43"/>
      <c r="TYH575" s="44"/>
      <c r="TYI575" s="45"/>
      <c r="TYJ575" s="46"/>
      <c r="TYK575" s="311"/>
      <c r="TYL575" s="160"/>
      <c r="TYM575" s="48"/>
      <c r="TYN575" s="48"/>
      <c r="TYO575" s="101"/>
      <c r="TYP575" s="91"/>
      <c r="TYQ575" s="91"/>
      <c r="TYR575" s="103"/>
      <c r="TYT575" s="55"/>
      <c r="TYU575" s="55"/>
      <c r="TYV575" s="56"/>
      <c r="TYW575" s="57"/>
      <c r="TYY575" s="59"/>
      <c r="TYZ575" s="60"/>
      <c r="TZA575" s="61"/>
      <c r="TZB575" s="104"/>
      <c r="TZC575" s="27"/>
      <c r="TZD575" s="26"/>
      <c r="TZE575" s="28"/>
      <c r="TZF575" s="230"/>
      <c r="TZG575" s="245"/>
      <c r="TZH575" s="230"/>
      <c r="TZI575" s="92"/>
      <c r="TZJ575" s="312"/>
      <c r="TZK575" s="112"/>
      <c r="TZL575" s="313"/>
      <c r="TZM575" s="113"/>
      <c r="TZN575" s="113"/>
      <c r="TZO575" s="97"/>
      <c r="TZP575" s="98"/>
      <c r="TZQ575" s="97"/>
      <c r="TZR575" s="99"/>
      <c r="TZS575" s="100"/>
      <c r="TZT575" s="42"/>
      <c r="TZU575" s="43"/>
      <c r="TZV575" s="44"/>
      <c r="TZW575" s="45"/>
      <c r="TZX575" s="46"/>
      <c r="TZY575" s="311"/>
      <c r="TZZ575" s="160"/>
      <c r="UAA575" s="48"/>
      <c r="UAB575" s="48"/>
      <c r="UAC575" s="101"/>
      <c r="UAD575" s="91"/>
      <c r="UAE575" s="91"/>
      <c r="UAF575" s="103"/>
      <c r="UAH575" s="55"/>
      <c r="UAI575" s="55"/>
      <c r="UAJ575" s="56"/>
      <c r="UAK575" s="57"/>
      <c r="UAM575" s="59"/>
      <c r="UAN575" s="60"/>
      <c r="UAO575" s="61"/>
      <c r="UAP575" s="104"/>
      <c r="UAQ575" s="27"/>
      <c r="UAR575" s="26"/>
      <c r="UAS575" s="28"/>
      <c r="UAT575" s="230"/>
      <c r="UAU575" s="245"/>
      <c r="UAV575" s="230"/>
      <c r="UAW575" s="92"/>
      <c r="UAX575" s="312"/>
      <c r="UAY575" s="112"/>
      <c r="UAZ575" s="313"/>
      <c r="UBA575" s="113"/>
      <c r="UBB575" s="113"/>
      <c r="UBC575" s="97"/>
      <c r="UBD575" s="98"/>
      <c r="UBE575" s="97"/>
      <c r="UBF575" s="99"/>
      <c r="UBG575" s="100"/>
      <c r="UBH575" s="42"/>
      <c r="UBI575" s="43"/>
      <c r="UBJ575" s="44"/>
      <c r="UBK575" s="45"/>
      <c r="UBL575" s="46"/>
      <c r="UBM575" s="311"/>
      <c r="UBN575" s="160"/>
      <c r="UBO575" s="48"/>
      <c r="UBP575" s="48"/>
      <c r="UBQ575" s="101"/>
      <c r="UBR575" s="91"/>
      <c r="UBS575" s="91"/>
      <c r="UBT575" s="103"/>
      <c r="UBV575" s="55"/>
      <c r="UBW575" s="55"/>
      <c r="UBX575" s="56"/>
      <c r="UBY575" s="57"/>
      <c r="UCA575" s="59"/>
      <c r="UCB575" s="60"/>
      <c r="UCC575" s="61"/>
      <c r="UCD575" s="104"/>
      <c r="UCE575" s="27"/>
      <c r="UCF575" s="26"/>
      <c r="UCG575" s="28"/>
      <c r="UCH575" s="230"/>
      <c r="UCI575" s="245"/>
      <c r="UCJ575" s="230"/>
      <c r="UCK575" s="92"/>
      <c r="UCL575" s="312"/>
      <c r="UCM575" s="112"/>
      <c r="UCN575" s="313"/>
      <c r="UCO575" s="113"/>
      <c r="UCP575" s="113"/>
      <c r="UCQ575" s="97"/>
      <c r="UCR575" s="98"/>
      <c r="UCS575" s="97"/>
      <c r="UCT575" s="99"/>
      <c r="UCU575" s="100"/>
      <c r="UCV575" s="42"/>
      <c r="UCW575" s="43"/>
      <c r="UCX575" s="44"/>
      <c r="UCY575" s="45"/>
      <c r="UCZ575" s="46"/>
      <c r="UDA575" s="311"/>
      <c r="UDB575" s="160"/>
      <c r="UDC575" s="48"/>
      <c r="UDD575" s="48"/>
      <c r="UDE575" s="101"/>
      <c r="UDF575" s="91"/>
      <c r="UDG575" s="91"/>
      <c r="UDH575" s="103"/>
      <c r="UDJ575" s="55"/>
      <c r="UDK575" s="55"/>
      <c r="UDL575" s="56"/>
      <c r="UDM575" s="57"/>
      <c r="UDO575" s="59"/>
      <c r="UDP575" s="60"/>
      <c r="UDQ575" s="61"/>
      <c r="UDR575" s="104"/>
      <c r="UDS575" s="27"/>
      <c r="UDT575" s="26"/>
      <c r="UDU575" s="28"/>
      <c r="UDV575" s="230"/>
      <c r="UDW575" s="245"/>
      <c r="UDX575" s="230"/>
      <c r="UDY575" s="92"/>
      <c r="UDZ575" s="312"/>
      <c r="UEA575" s="112"/>
      <c r="UEB575" s="313"/>
      <c r="UEC575" s="113"/>
      <c r="UED575" s="113"/>
      <c r="UEE575" s="97"/>
      <c r="UEF575" s="98"/>
      <c r="UEG575" s="97"/>
      <c r="UEH575" s="99"/>
      <c r="UEI575" s="100"/>
      <c r="UEJ575" s="42"/>
      <c r="UEK575" s="43"/>
      <c r="UEL575" s="44"/>
      <c r="UEM575" s="45"/>
      <c r="UEN575" s="46"/>
      <c r="UEO575" s="311"/>
      <c r="UEP575" s="160"/>
      <c r="UEQ575" s="48"/>
      <c r="UER575" s="48"/>
      <c r="UES575" s="101"/>
      <c r="UET575" s="91"/>
      <c r="UEU575" s="91"/>
      <c r="UEV575" s="103"/>
      <c r="UEX575" s="55"/>
      <c r="UEY575" s="55"/>
      <c r="UEZ575" s="56"/>
      <c r="UFA575" s="57"/>
      <c r="UFC575" s="59"/>
      <c r="UFD575" s="60"/>
      <c r="UFE575" s="61"/>
      <c r="UFF575" s="104"/>
      <c r="UFG575" s="27"/>
      <c r="UFH575" s="26"/>
      <c r="UFI575" s="28"/>
      <c r="UFJ575" s="230"/>
      <c r="UFK575" s="245"/>
      <c r="UFL575" s="230"/>
      <c r="UFM575" s="92"/>
      <c r="UFN575" s="312"/>
      <c r="UFO575" s="112"/>
      <c r="UFP575" s="313"/>
      <c r="UFQ575" s="113"/>
      <c r="UFR575" s="113"/>
      <c r="UFS575" s="97"/>
      <c r="UFT575" s="98"/>
      <c r="UFU575" s="97"/>
      <c r="UFV575" s="99"/>
      <c r="UFW575" s="100"/>
      <c r="UFX575" s="42"/>
      <c r="UFY575" s="43"/>
      <c r="UFZ575" s="44"/>
      <c r="UGA575" s="45"/>
      <c r="UGB575" s="46"/>
      <c r="UGC575" s="311"/>
      <c r="UGD575" s="160"/>
      <c r="UGE575" s="48"/>
      <c r="UGF575" s="48"/>
      <c r="UGG575" s="101"/>
      <c r="UGH575" s="91"/>
      <c r="UGI575" s="91"/>
      <c r="UGJ575" s="103"/>
      <c r="UGL575" s="55"/>
      <c r="UGM575" s="55"/>
      <c r="UGN575" s="56"/>
      <c r="UGO575" s="57"/>
      <c r="UGQ575" s="59"/>
      <c r="UGR575" s="60"/>
      <c r="UGS575" s="61"/>
      <c r="UGT575" s="104"/>
      <c r="UGU575" s="27"/>
      <c r="UGV575" s="26"/>
      <c r="UGW575" s="28"/>
      <c r="UGX575" s="230"/>
      <c r="UGY575" s="245"/>
      <c r="UGZ575" s="230"/>
      <c r="UHA575" s="92"/>
      <c r="UHB575" s="312"/>
      <c r="UHC575" s="112"/>
      <c r="UHD575" s="313"/>
      <c r="UHE575" s="113"/>
      <c r="UHF575" s="113"/>
      <c r="UHG575" s="97"/>
      <c r="UHH575" s="98"/>
      <c r="UHI575" s="97"/>
      <c r="UHJ575" s="99"/>
      <c r="UHK575" s="100"/>
      <c r="UHL575" s="42"/>
      <c r="UHM575" s="43"/>
      <c r="UHN575" s="44"/>
      <c r="UHO575" s="45"/>
      <c r="UHP575" s="46"/>
      <c r="UHQ575" s="311"/>
      <c r="UHR575" s="160"/>
      <c r="UHS575" s="48"/>
      <c r="UHT575" s="48"/>
      <c r="UHU575" s="101"/>
      <c r="UHV575" s="91"/>
      <c r="UHW575" s="91"/>
      <c r="UHX575" s="103"/>
      <c r="UHZ575" s="55"/>
      <c r="UIA575" s="55"/>
      <c r="UIB575" s="56"/>
      <c r="UIC575" s="57"/>
      <c r="UIE575" s="59"/>
      <c r="UIF575" s="60"/>
      <c r="UIG575" s="61"/>
      <c r="UIH575" s="104"/>
      <c r="UII575" s="27"/>
      <c r="UIJ575" s="26"/>
      <c r="UIK575" s="28"/>
      <c r="UIL575" s="230"/>
      <c r="UIM575" s="245"/>
      <c r="UIN575" s="230"/>
      <c r="UIO575" s="92"/>
      <c r="UIP575" s="312"/>
      <c r="UIQ575" s="112"/>
      <c r="UIR575" s="313"/>
      <c r="UIS575" s="113"/>
      <c r="UIT575" s="113"/>
      <c r="UIU575" s="97"/>
      <c r="UIV575" s="98"/>
      <c r="UIW575" s="97"/>
      <c r="UIX575" s="99"/>
      <c r="UIY575" s="100"/>
      <c r="UIZ575" s="42"/>
      <c r="UJA575" s="43"/>
      <c r="UJB575" s="44"/>
      <c r="UJC575" s="45"/>
      <c r="UJD575" s="46"/>
      <c r="UJE575" s="311"/>
      <c r="UJF575" s="160"/>
      <c r="UJG575" s="48"/>
      <c r="UJH575" s="48"/>
      <c r="UJI575" s="101"/>
      <c r="UJJ575" s="91"/>
      <c r="UJK575" s="91"/>
      <c r="UJL575" s="103"/>
      <c r="UJN575" s="55"/>
      <c r="UJO575" s="55"/>
      <c r="UJP575" s="56"/>
      <c r="UJQ575" s="57"/>
      <c r="UJS575" s="59"/>
      <c r="UJT575" s="60"/>
      <c r="UJU575" s="61"/>
      <c r="UJV575" s="104"/>
      <c r="UJW575" s="27"/>
      <c r="UJX575" s="26"/>
      <c r="UJY575" s="28"/>
      <c r="UJZ575" s="230"/>
      <c r="UKA575" s="245"/>
      <c r="UKB575" s="230"/>
      <c r="UKC575" s="92"/>
      <c r="UKD575" s="312"/>
      <c r="UKE575" s="112"/>
      <c r="UKF575" s="313"/>
      <c r="UKG575" s="113"/>
      <c r="UKH575" s="113"/>
      <c r="UKI575" s="97"/>
      <c r="UKJ575" s="98"/>
      <c r="UKK575" s="97"/>
      <c r="UKL575" s="99"/>
      <c r="UKM575" s="100"/>
      <c r="UKN575" s="42"/>
      <c r="UKO575" s="43"/>
      <c r="UKP575" s="44"/>
      <c r="UKQ575" s="45"/>
      <c r="UKR575" s="46"/>
      <c r="UKS575" s="311"/>
      <c r="UKT575" s="160"/>
      <c r="UKU575" s="48"/>
      <c r="UKV575" s="48"/>
      <c r="UKW575" s="101"/>
      <c r="UKX575" s="91"/>
      <c r="UKY575" s="91"/>
      <c r="UKZ575" s="103"/>
      <c r="ULB575" s="55"/>
      <c r="ULC575" s="55"/>
      <c r="ULD575" s="56"/>
      <c r="ULE575" s="57"/>
      <c r="ULG575" s="59"/>
      <c r="ULH575" s="60"/>
      <c r="ULI575" s="61"/>
      <c r="ULJ575" s="104"/>
      <c r="ULK575" s="27"/>
      <c r="ULL575" s="26"/>
      <c r="ULM575" s="28"/>
      <c r="ULN575" s="230"/>
      <c r="ULO575" s="245"/>
      <c r="ULP575" s="230"/>
      <c r="ULQ575" s="92"/>
      <c r="ULR575" s="312"/>
      <c r="ULS575" s="112"/>
      <c r="ULT575" s="313"/>
      <c r="ULU575" s="113"/>
      <c r="ULV575" s="113"/>
      <c r="ULW575" s="97"/>
      <c r="ULX575" s="98"/>
      <c r="ULY575" s="97"/>
      <c r="ULZ575" s="99"/>
      <c r="UMA575" s="100"/>
      <c r="UMB575" s="42"/>
      <c r="UMC575" s="43"/>
      <c r="UMD575" s="44"/>
      <c r="UME575" s="45"/>
      <c r="UMF575" s="46"/>
      <c r="UMG575" s="311"/>
      <c r="UMH575" s="160"/>
      <c r="UMI575" s="48"/>
      <c r="UMJ575" s="48"/>
      <c r="UMK575" s="101"/>
      <c r="UML575" s="91"/>
      <c r="UMM575" s="91"/>
      <c r="UMN575" s="103"/>
      <c r="UMP575" s="55"/>
      <c r="UMQ575" s="55"/>
      <c r="UMR575" s="56"/>
      <c r="UMS575" s="57"/>
      <c r="UMU575" s="59"/>
      <c r="UMV575" s="60"/>
      <c r="UMW575" s="61"/>
      <c r="UMX575" s="104"/>
      <c r="UMY575" s="27"/>
      <c r="UMZ575" s="26"/>
      <c r="UNA575" s="28"/>
      <c r="UNB575" s="230"/>
      <c r="UNC575" s="245"/>
      <c r="UND575" s="230"/>
      <c r="UNE575" s="92"/>
      <c r="UNF575" s="312"/>
      <c r="UNG575" s="112"/>
      <c r="UNH575" s="313"/>
      <c r="UNI575" s="113"/>
      <c r="UNJ575" s="113"/>
      <c r="UNK575" s="97"/>
      <c r="UNL575" s="98"/>
      <c r="UNM575" s="97"/>
      <c r="UNN575" s="99"/>
      <c r="UNO575" s="100"/>
      <c r="UNP575" s="42"/>
      <c r="UNQ575" s="43"/>
      <c r="UNR575" s="44"/>
      <c r="UNS575" s="45"/>
      <c r="UNT575" s="46"/>
      <c r="UNU575" s="311"/>
      <c r="UNV575" s="160"/>
      <c r="UNW575" s="48"/>
      <c r="UNX575" s="48"/>
      <c r="UNY575" s="101"/>
      <c r="UNZ575" s="91"/>
      <c r="UOA575" s="91"/>
      <c r="UOB575" s="103"/>
      <c r="UOD575" s="55"/>
      <c r="UOE575" s="55"/>
      <c r="UOF575" s="56"/>
      <c r="UOG575" s="57"/>
      <c r="UOI575" s="59"/>
      <c r="UOJ575" s="60"/>
      <c r="UOK575" s="61"/>
      <c r="UOL575" s="104"/>
      <c r="UOM575" s="27"/>
      <c r="UON575" s="26"/>
      <c r="UOO575" s="28"/>
      <c r="UOP575" s="230"/>
      <c r="UOQ575" s="245"/>
      <c r="UOR575" s="230"/>
      <c r="UOS575" s="92"/>
      <c r="UOT575" s="312"/>
      <c r="UOU575" s="112"/>
      <c r="UOV575" s="313"/>
      <c r="UOW575" s="113"/>
      <c r="UOX575" s="113"/>
      <c r="UOY575" s="97"/>
      <c r="UOZ575" s="98"/>
      <c r="UPA575" s="97"/>
      <c r="UPB575" s="99"/>
      <c r="UPC575" s="100"/>
      <c r="UPD575" s="42"/>
      <c r="UPE575" s="43"/>
      <c r="UPF575" s="44"/>
      <c r="UPG575" s="45"/>
      <c r="UPH575" s="46"/>
      <c r="UPI575" s="311"/>
      <c r="UPJ575" s="160"/>
      <c r="UPK575" s="48"/>
      <c r="UPL575" s="48"/>
      <c r="UPM575" s="101"/>
      <c r="UPN575" s="91"/>
      <c r="UPO575" s="91"/>
      <c r="UPP575" s="103"/>
      <c r="UPR575" s="55"/>
      <c r="UPS575" s="55"/>
      <c r="UPT575" s="56"/>
      <c r="UPU575" s="57"/>
      <c r="UPW575" s="59"/>
      <c r="UPX575" s="60"/>
      <c r="UPY575" s="61"/>
      <c r="UPZ575" s="104"/>
      <c r="UQA575" s="27"/>
      <c r="UQB575" s="26"/>
      <c r="UQC575" s="28"/>
      <c r="UQD575" s="230"/>
      <c r="UQE575" s="245"/>
      <c r="UQF575" s="230"/>
      <c r="UQG575" s="92"/>
      <c r="UQH575" s="312"/>
      <c r="UQI575" s="112"/>
      <c r="UQJ575" s="313"/>
      <c r="UQK575" s="113"/>
      <c r="UQL575" s="113"/>
      <c r="UQM575" s="97"/>
      <c r="UQN575" s="98"/>
      <c r="UQO575" s="97"/>
      <c r="UQP575" s="99"/>
      <c r="UQQ575" s="100"/>
      <c r="UQR575" s="42"/>
      <c r="UQS575" s="43"/>
      <c r="UQT575" s="44"/>
      <c r="UQU575" s="45"/>
      <c r="UQV575" s="46"/>
      <c r="UQW575" s="311"/>
      <c r="UQX575" s="160"/>
      <c r="UQY575" s="48"/>
      <c r="UQZ575" s="48"/>
      <c r="URA575" s="101"/>
      <c r="URB575" s="91"/>
      <c r="URC575" s="91"/>
      <c r="URD575" s="103"/>
      <c r="URF575" s="55"/>
      <c r="URG575" s="55"/>
      <c r="URH575" s="56"/>
      <c r="URI575" s="57"/>
      <c r="URK575" s="59"/>
      <c r="URL575" s="60"/>
      <c r="URM575" s="61"/>
      <c r="URN575" s="104"/>
      <c r="URO575" s="27"/>
      <c r="URP575" s="26"/>
      <c r="URQ575" s="28"/>
      <c r="URR575" s="230"/>
      <c r="URS575" s="245"/>
      <c r="URT575" s="230"/>
      <c r="URU575" s="92"/>
      <c r="URV575" s="312"/>
      <c r="URW575" s="112"/>
      <c r="URX575" s="313"/>
      <c r="URY575" s="113"/>
      <c r="URZ575" s="113"/>
      <c r="USA575" s="97"/>
      <c r="USB575" s="98"/>
      <c r="USC575" s="97"/>
      <c r="USD575" s="99"/>
      <c r="USE575" s="100"/>
      <c r="USF575" s="42"/>
      <c r="USG575" s="43"/>
      <c r="USH575" s="44"/>
      <c r="USI575" s="45"/>
      <c r="USJ575" s="46"/>
      <c r="USK575" s="311"/>
      <c r="USL575" s="160"/>
      <c r="USM575" s="48"/>
      <c r="USN575" s="48"/>
      <c r="USO575" s="101"/>
      <c r="USP575" s="91"/>
      <c r="USQ575" s="91"/>
      <c r="USR575" s="103"/>
      <c r="UST575" s="55"/>
      <c r="USU575" s="55"/>
      <c r="USV575" s="56"/>
      <c r="USW575" s="57"/>
      <c r="USY575" s="59"/>
      <c r="USZ575" s="60"/>
      <c r="UTA575" s="61"/>
      <c r="UTB575" s="104"/>
      <c r="UTC575" s="27"/>
      <c r="UTD575" s="26"/>
      <c r="UTE575" s="28"/>
      <c r="UTF575" s="230"/>
      <c r="UTG575" s="245"/>
      <c r="UTH575" s="230"/>
      <c r="UTI575" s="92"/>
      <c r="UTJ575" s="312"/>
      <c r="UTK575" s="112"/>
      <c r="UTL575" s="313"/>
      <c r="UTM575" s="113"/>
      <c r="UTN575" s="113"/>
      <c r="UTO575" s="97"/>
      <c r="UTP575" s="98"/>
      <c r="UTQ575" s="97"/>
      <c r="UTR575" s="99"/>
      <c r="UTS575" s="100"/>
      <c r="UTT575" s="42"/>
      <c r="UTU575" s="43"/>
      <c r="UTV575" s="44"/>
      <c r="UTW575" s="45"/>
      <c r="UTX575" s="46"/>
      <c r="UTY575" s="311"/>
      <c r="UTZ575" s="160"/>
      <c r="UUA575" s="48"/>
      <c r="UUB575" s="48"/>
      <c r="UUC575" s="101"/>
      <c r="UUD575" s="91"/>
      <c r="UUE575" s="91"/>
      <c r="UUF575" s="103"/>
      <c r="UUH575" s="55"/>
      <c r="UUI575" s="55"/>
      <c r="UUJ575" s="56"/>
      <c r="UUK575" s="57"/>
      <c r="UUM575" s="59"/>
      <c r="UUN575" s="60"/>
      <c r="UUO575" s="61"/>
      <c r="UUP575" s="104"/>
      <c r="UUQ575" s="27"/>
      <c r="UUR575" s="26"/>
      <c r="UUS575" s="28"/>
      <c r="UUT575" s="230"/>
      <c r="UUU575" s="245"/>
      <c r="UUV575" s="230"/>
      <c r="UUW575" s="92"/>
      <c r="UUX575" s="312"/>
      <c r="UUY575" s="112"/>
      <c r="UUZ575" s="313"/>
      <c r="UVA575" s="113"/>
      <c r="UVB575" s="113"/>
      <c r="UVC575" s="97"/>
      <c r="UVD575" s="98"/>
      <c r="UVE575" s="97"/>
      <c r="UVF575" s="99"/>
      <c r="UVG575" s="100"/>
      <c r="UVH575" s="42"/>
      <c r="UVI575" s="43"/>
      <c r="UVJ575" s="44"/>
      <c r="UVK575" s="45"/>
      <c r="UVL575" s="46"/>
      <c r="UVM575" s="311"/>
      <c r="UVN575" s="160"/>
      <c r="UVO575" s="48"/>
      <c r="UVP575" s="48"/>
      <c r="UVQ575" s="101"/>
      <c r="UVR575" s="91"/>
      <c r="UVS575" s="91"/>
      <c r="UVT575" s="103"/>
      <c r="UVV575" s="55"/>
      <c r="UVW575" s="55"/>
      <c r="UVX575" s="56"/>
      <c r="UVY575" s="57"/>
      <c r="UWA575" s="59"/>
      <c r="UWB575" s="60"/>
      <c r="UWC575" s="61"/>
      <c r="UWD575" s="104"/>
      <c r="UWE575" s="27"/>
      <c r="UWF575" s="26"/>
      <c r="UWG575" s="28"/>
      <c r="UWH575" s="230"/>
      <c r="UWI575" s="245"/>
      <c r="UWJ575" s="230"/>
      <c r="UWK575" s="92"/>
      <c r="UWL575" s="312"/>
      <c r="UWM575" s="112"/>
      <c r="UWN575" s="313"/>
      <c r="UWO575" s="113"/>
      <c r="UWP575" s="113"/>
      <c r="UWQ575" s="97"/>
      <c r="UWR575" s="98"/>
      <c r="UWS575" s="97"/>
      <c r="UWT575" s="99"/>
      <c r="UWU575" s="100"/>
      <c r="UWV575" s="42"/>
      <c r="UWW575" s="43"/>
      <c r="UWX575" s="44"/>
      <c r="UWY575" s="45"/>
      <c r="UWZ575" s="46"/>
      <c r="UXA575" s="311"/>
      <c r="UXB575" s="160"/>
      <c r="UXC575" s="48"/>
      <c r="UXD575" s="48"/>
      <c r="UXE575" s="101"/>
      <c r="UXF575" s="91"/>
      <c r="UXG575" s="91"/>
      <c r="UXH575" s="103"/>
      <c r="UXJ575" s="55"/>
      <c r="UXK575" s="55"/>
      <c r="UXL575" s="56"/>
      <c r="UXM575" s="57"/>
      <c r="UXO575" s="59"/>
      <c r="UXP575" s="60"/>
      <c r="UXQ575" s="61"/>
      <c r="UXR575" s="104"/>
      <c r="UXS575" s="27"/>
      <c r="UXT575" s="26"/>
      <c r="UXU575" s="28"/>
      <c r="UXV575" s="230"/>
      <c r="UXW575" s="245"/>
      <c r="UXX575" s="230"/>
      <c r="UXY575" s="92"/>
      <c r="UXZ575" s="312"/>
      <c r="UYA575" s="112"/>
      <c r="UYB575" s="313"/>
      <c r="UYC575" s="113"/>
      <c r="UYD575" s="113"/>
      <c r="UYE575" s="97"/>
      <c r="UYF575" s="98"/>
      <c r="UYG575" s="97"/>
      <c r="UYH575" s="99"/>
      <c r="UYI575" s="100"/>
      <c r="UYJ575" s="42"/>
      <c r="UYK575" s="43"/>
      <c r="UYL575" s="44"/>
      <c r="UYM575" s="45"/>
      <c r="UYN575" s="46"/>
      <c r="UYO575" s="311"/>
      <c r="UYP575" s="160"/>
      <c r="UYQ575" s="48"/>
      <c r="UYR575" s="48"/>
      <c r="UYS575" s="101"/>
      <c r="UYT575" s="91"/>
      <c r="UYU575" s="91"/>
      <c r="UYV575" s="103"/>
      <c r="UYX575" s="55"/>
      <c r="UYY575" s="55"/>
      <c r="UYZ575" s="56"/>
      <c r="UZA575" s="57"/>
      <c r="UZC575" s="59"/>
      <c r="UZD575" s="60"/>
      <c r="UZE575" s="61"/>
      <c r="UZF575" s="104"/>
      <c r="UZG575" s="27"/>
      <c r="UZH575" s="26"/>
      <c r="UZI575" s="28"/>
      <c r="UZJ575" s="230"/>
      <c r="UZK575" s="245"/>
      <c r="UZL575" s="230"/>
      <c r="UZM575" s="92"/>
      <c r="UZN575" s="312"/>
      <c r="UZO575" s="112"/>
      <c r="UZP575" s="313"/>
      <c r="UZQ575" s="113"/>
      <c r="UZR575" s="113"/>
      <c r="UZS575" s="97"/>
      <c r="UZT575" s="98"/>
      <c r="UZU575" s="97"/>
      <c r="UZV575" s="99"/>
      <c r="UZW575" s="100"/>
      <c r="UZX575" s="42"/>
      <c r="UZY575" s="43"/>
      <c r="UZZ575" s="44"/>
      <c r="VAA575" s="45"/>
      <c r="VAB575" s="46"/>
      <c r="VAC575" s="311"/>
      <c r="VAD575" s="160"/>
      <c r="VAE575" s="48"/>
      <c r="VAF575" s="48"/>
      <c r="VAG575" s="101"/>
      <c r="VAH575" s="91"/>
      <c r="VAI575" s="91"/>
      <c r="VAJ575" s="103"/>
      <c r="VAL575" s="55"/>
      <c r="VAM575" s="55"/>
      <c r="VAN575" s="56"/>
      <c r="VAO575" s="57"/>
      <c r="VAQ575" s="59"/>
      <c r="VAR575" s="60"/>
      <c r="VAS575" s="61"/>
      <c r="VAT575" s="104"/>
      <c r="VAU575" s="27"/>
      <c r="VAV575" s="26"/>
      <c r="VAW575" s="28"/>
      <c r="VAX575" s="230"/>
      <c r="VAY575" s="245"/>
      <c r="VAZ575" s="230"/>
      <c r="VBA575" s="92"/>
      <c r="VBB575" s="312"/>
      <c r="VBC575" s="112"/>
      <c r="VBD575" s="313"/>
      <c r="VBE575" s="113"/>
      <c r="VBF575" s="113"/>
      <c r="VBG575" s="97"/>
      <c r="VBH575" s="98"/>
      <c r="VBI575" s="97"/>
      <c r="VBJ575" s="99"/>
      <c r="VBK575" s="100"/>
      <c r="VBL575" s="42"/>
      <c r="VBM575" s="43"/>
      <c r="VBN575" s="44"/>
      <c r="VBO575" s="45"/>
      <c r="VBP575" s="46"/>
      <c r="VBQ575" s="311"/>
      <c r="VBR575" s="160"/>
      <c r="VBS575" s="48"/>
      <c r="VBT575" s="48"/>
      <c r="VBU575" s="101"/>
      <c r="VBV575" s="91"/>
      <c r="VBW575" s="91"/>
      <c r="VBX575" s="103"/>
      <c r="VBZ575" s="55"/>
      <c r="VCA575" s="55"/>
      <c r="VCB575" s="56"/>
      <c r="VCC575" s="57"/>
      <c r="VCE575" s="59"/>
      <c r="VCF575" s="60"/>
      <c r="VCG575" s="61"/>
      <c r="VCH575" s="104"/>
      <c r="VCI575" s="27"/>
      <c r="VCJ575" s="26"/>
      <c r="VCK575" s="28"/>
      <c r="VCL575" s="230"/>
      <c r="VCM575" s="245"/>
      <c r="VCN575" s="230"/>
      <c r="VCO575" s="92"/>
      <c r="VCP575" s="312"/>
      <c r="VCQ575" s="112"/>
      <c r="VCR575" s="313"/>
      <c r="VCS575" s="113"/>
      <c r="VCT575" s="113"/>
      <c r="VCU575" s="97"/>
      <c r="VCV575" s="98"/>
      <c r="VCW575" s="97"/>
      <c r="VCX575" s="99"/>
      <c r="VCY575" s="100"/>
      <c r="VCZ575" s="42"/>
      <c r="VDA575" s="43"/>
      <c r="VDB575" s="44"/>
      <c r="VDC575" s="45"/>
      <c r="VDD575" s="46"/>
      <c r="VDE575" s="311"/>
      <c r="VDF575" s="160"/>
      <c r="VDG575" s="48"/>
      <c r="VDH575" s="48"/>
      <c r="VDI575" s="101"/>
      <c r="VDJ575" s="91"/>
      <c r="VDK575" s="91"/>
      <c r="VDL575" s="103"/>
      <c r="VDN575" s="55"/>
      <c r="VDO575" s="55"/>
      <c r="VDP575" s="56"/>
      <c r="VDQ575" s="57"/>
      <c r="VDS575" s="59"/>
      <c r="VDT575" s="60"/>
      <c r="VDU575" s="61"/>
      <c r="VDV575" s="104"/>
      <c r="VDW575" s="27"/>
      <c r="VDX575" s="26"/>
      <c r="VDY575" s="28"/>
      <c r="VDZ575" s="230"/>
      <c r="VEA575" s="245"/>
      <c r="VEB575" s="230"/>
      <c r="VEC575" s="92"/>
      <c r="VED575" s="312"/>
      <c r="VEE575" s="112"/>
      <c r="VEF575" s="313"/>
      <c r="VEG575" s="113"/>
      <c r="VEH575" s="113"/>
      <c r="VEI575" s="97"/>
      <c r="VEJ575" s="98"/>
      <c r="VEK575" s="97"/>
      <c r="VEL575" s="99"/>
      <c r="VEM575" s="100"/>
      <c r="VEN575" s="42"/>
      <c r="VEO575" s="43"/>
      <c r="VEP575" s="44"/>
      <c r="VEQ575" s="45"/>
      <c r="VER575" s="46"/>
      <c r="VES575" s="311"/>
      <c r="VET575" s="160"/>
      <c r="VEU575" s="48"/>
      <c r="VEV575" s="48"/>
      <c r="VEW575" s="101"/>
      <c r="VEX575" s="91"/>
      <c r="VEY575" s="91"/>
      <c r="VEZ575" s="103"/>
      <c r="VFB575" s="55"/>
      <c r="VFC575" s="55"/>
      <c r="VFD575" s="56"/>
      <c r="VFE575" s="57"/>
      <c r="VFG575" s="59"/>
      <c r="VFH575" s="60"/>
      <c r="VFI575" s="61"/>
      <c r="VFJ575" s="104"/>
      <c r="VFK575" s="27"/>
      <c r="VFL575" s="26"/>
      <c r="VFM575" s="28"/>
      <c r="VFN575" s="230"/>
      <c r="VFO575" s="245"/>
      <c r="VFP575" s="230"/>
      <c r="VFQ575" s="92"/>
      <c r="VFR575" s="312"/>
      <c r="VFS575" s="112"/>
      <c r="VFT575" s="313"/>
      <c r="VFU575" s="113"/>
      <c r="VFV575" s="113"/>
      <c r="VFW575" s="97"/>
      <c r="VFX575" s="98"/>
      <c r="VFY575" s="97"/>
      <c r="VFZ575" s="99"/>
      <c r="VGA575" s="100"/>
      <c r="VGB575" s="42"/>
      <c r="VGC575" s="43"/>
      <c r="VGD575" s="44"/>
      <c r="VGE575" s="45"/>
      <c r="VGF575" s="46"/>
      <c r="VGG575" s="311"/>
      <c r="VGH575" s="160"/>
      <c r="VGI575" s="48"/>
      <c r="VGJ575" s="48"/>
      <c r="VGK575" s="101"/>
      <c r="VGL575" s="91"/>
      <c r="VGM575" s="91"/>
      <c r="VGN575" s="103"/>
      <c r="VGP575" s="55"/>
      <c r="VGQ575" s="55"/>
      <c r="VGR575" s="56"/>
      <c r="VGS575" s="57"/>
      <c r="VGU575" s="59"/>
      <c r="VGV575" s="60"/>
      <c r="VGW575" s="61"/>
      <c r="VGX575" s="104"/>
      <c r="VGY575" s="27"/>
      <c r="VGZ575" s="26"/>
      <c r="VHA575" s="28"/>
      <c r="VHB575" s="230"/>
      <c r="VHC575" s="245"/>
      <c r="VHD575" s="230"/>
      <c r="VHE575" s="92"/>
      <c r="VHF575" s="312"/>
      <c r="VHG575" s="112"/>
      <c r="VHH575" s="313"/>
      <c r="VHI575" s="113"/>
      <c r="VHJ575" s="113"/>
      <c r="VHK575" s="97"/>
      <c r="VHL575" s="98"/>
      <c r="VHM575" s="97"/>
      <c r="VHN575" s="99"/>
      <c r="VHO575" s="100"/>
      <c r="VHP575" s="42"/>
      <c r="VHQ575" s="43"/>
      <c r="VHR575" s="44"/>
      <c r="VHS575" s="45"/>
      <c r="VHT575" s="46"/>
      <c r="VHU575" s="311"/>
      <c r="VHV575" s="160"/>
      <c r="VHW575" s="48"/>
      <c r="VHX575" s="48"/>
      <c r="VHY575" s="101"/>
      <c r="VHZ575" s="91"/>
      <c r="VIA575" s="91"/>
      <c r="VIB575" s="103"/>
      <c r="VID575" s="55"/>
      <c r="VIE575" s="55"/>
      <c r="VIF575" s="56"/>
      <c r="VIG575" s="57"/>
      <c r="VII575" s="59"/>
      <c r="VIJ575" s="60"/>
      <c r="VIK575" s="61"/>
      <c r="VIL575" s="104"/>
      <c r="VIM575" s="27"/>
      <c r="VIN575" s="26"/>
      <c r="VIO575" s="28"/>
      <c r="VIP575" s="230"/>
      <c r="VIQ575" s="245"/>
      <c r="VIR575" s="230"/>
      <c r="VIS575" s="92"/>
      <c r="VIT575" s="312"/>
      <c r="VIU575" s="112"/>
      <c r="VIV575" s="313"/>
      <c r="VIW575" s="113"/>
      <c r="VIX575" s="113"/>
      <c r="VIY575" s="97"/>
      <c r="VIZ575" s="98"/>
      <c r="VJA575" s="97"/>
      <c r="VJB575" s="99"/>
      <c r="VJC575" s="100"/>
      <c r="VJD575" s="42"/>
      <c r="VJE575" s="43"/>
      <c r="VJF575" s="44"/>
      <c r="VJG575" s="45"/>
      <c r="VJH575" s="46"/>
      <c r="VJI575" s="311"/>
      <c r="VJJ575" s="160"/>
      <c r="VJK575" s="48"/>
      <c r="VJL575" s="48"/>
      <c r="VJM575" s="101"/>
      <c r="VJN575" s="91"/>
      <c r="VJO575" s="91"/>
      <c r="VJP575" s="103"/>
      <c r="VJR575" s="55"/>
      <c r="VJS575" s="55"/>
      <c r="VJT575" s="56"/>
      <c r="VJU575" s="57"/>
      <c r="VJW575" s="59"/>
      <c r="VJX575" s="60"/>
      <c r="VJY575" s="61"/>
      <c r="VJZ575" s="104"/>
      <c r="VKA575" s="27"/>
      <c r="VKB575" s="26"/>
      <c r="VKC575" s="28"/>
      <c r="VKD575" s="230"/>
      <c r="VKE575" s="245"/>
      <c r="VKF575" s="230"/>
      <c r="VKG575" s="92"/>
      <c r="VKH575" s="312"/>
      <c r="VKI575" s="112"/>
      <c r="VKJ575" s="313"/>
      <c r="VKK575" s="113"/>
      <c r="VKL575" s="113"/>
      <c r="VKM575" s="97"/>
      <c r="VKN575" s="98"/>
      <c r="VKO575" s="97"/>
      <c r="VKP575" s="99"/>
      <c r="VKQ575" s="100"/>
      <c r="VKR575" s="42"/>
      <c r="VKS575" s="43"/>
      <c r="VKT575" s="44"/>
      <c r="VKU575" s="45"/>
      <c r="VKV575" s="46"/>
      <c r="VKW575" s="311"/>
      <c r="VKX575" s="160"/>
      <c r="VKY575" s="48"/>
      <c r="VKZ575" s="48"/>
      <c r="VLA575" s="101"/>
      <c r="VLB575" s="91"/>
      <c r="VLC575" s="91"/>
      <c r="VLD575" s="103"/>
      <c r="VLF575" s="55"/>
      <c r="VLG575" s="55"/>
      <c r="VLH575" s="56"/>
      <c r="VLI575" s="57"/>
      <c r="VLK575" s="59"/>
      <c r="VLL575" s="60"/>
      <c r="VLM575" s="61"/>
      <c r="VLN575" s="104"/>
      <c r="VLO575" s="27"/>
      <c r="VLP575" s="26"/>
      <c r="VLQ575" s="28"/>
      <c r="VLR575" s="230"/>
      <c r="VLS575" s="245"/>
      <c r="VLT575" s="230"/>
      <c r="VLU575" s="92"/>
      <c r="VLV575" s="312"/>
      <c r="VLW575" s="112"/>
      <c r="VLX575" s="313"/>
      <c r="VLY575" s="113"/>
      <c r="VLZ575" s="113"/>
      <c r="VMA575" s="97"/>
      <c r="VMB575" s="98"/>
      <c r="VMC575" s="97"/>
      <c r="VMD575" s="99"/>
      <c r="VME575" s="100"/>
      <c r="VMF575" s="42"/>
      <c r="VMG575" s="43"/>
      <c r="VMH575" s="44"/>
      <c r="VMI575" s="45"/>
      <c r="VMJ575" s="46"/>
      <c r="VMK575" s="311"/>
      <c r="VML575" s="160"/>
      <c r="VMM575" s="48"/>
      <c r="VMN575" s="48"/>
      <c r="VMO575" s="101"/>
      <c r="VMP575" s="91"/>
      <c r="VMQ575" s="91"/>
      <c r="VMR575" s="103"/>
      <c r="VMT575" s="55"/>
      <c r="VMU575" s="55"/>
      <c r="VMV575" s="56"/>
      <c r="VMW575" s="57"/>
      <c r="VMY575" s="59"/>
      <c r="VMZ575" s="60"/>
      <c r="VNA575" s="61"/>
      <c r="VNB575" s="104"/>
      <c r="VNC575" s="27"/>
      <c r="VND575" s="26"/>
      <c r="VNE575" s="28"/>
      <c r="VNF575" s="230"/>
      <c r="VNG575" s="245"/>
      <c r="VNH575" s="230"/>
      <c r="VNI575" s="92"/>
      <c r="VNJ575" s="312"/>
      <c r="VNK575" s="112"/>
      <c r="VNL575" s="313"/>
      <c r="VNM575" s="113"/>
      <c r="VNN575" s="113"/>
      <c r="VNO575" s="97"/>
      <c r="VNP575" s="98"/>
      <c r="VNQ575" s="97"/>
      <c r="VNR575" s="99"/>
      <c r="VNS575" s="100"/>
      <c r="VNT575" s="42"/>
      <c r="VNU575" s="43"/>
      <c r="VNV575" s="44"/>
      <c r="VNW575" s="45"/>
      <c r="VNX575" s="46"/>
      <c r="VNY575" s="311"/>
      <c r="VNZ575" s="160"/>
      <c r="VOA575" s="48"/>
      <c r="VOB575" s="48"/>
      <c r="VOC575" s="101"/>
      <c r="VOD575" s="91"/>
      <c r="VOE575" s="91"/>
      <c r="VOF575" s="103"/>
      <c r="VOH575" s="55"/>
      <c r="VOI575" s="55"/>
      <c r="VOJ575" s="56"/>
      <c r="VOK575" s="57"/>
      <c r="VOM575" s="59"/>
      <c r="VON575" s="60"/>
      <c r="VOO575" s="61"/>
      <c r="VOP575" s="104"/>
      <c r="VOQ575" s="27"/>
      <c r="VOR575" s="26"/>
      <c r="VOS575" s="28"/>
      <c r="VOT575" s="230"/>
      <c r="VOU575" s="245"/>
      <c r="VOV575" s="230"/>
      <c r="VOW575" s="92"/>
      <c r="VOX575" s="312"/>
      <c r="VOY575" s="112"/>
      <c r="VOZ575" s="313"/>
      <c r="VPA575" s="113"/>
      <c r="VPB575" s="113"/>
      <c r="VPC575" s="97"/>
      <c r="VPD575" s="98"/>
      <c r="VPE575" s="97"/>
      <c r="VPF575" s="99"/>
      <c r="VPG575" s="100"/>
      <c r="VPH575" s="42"/>
      <c r="VPI575" s="43"/>
      <c r="VPJ575" s="44"/>
      <c r="VPK575" s="45"/>
      <c r="VPL575" s="46"/>
      <c r="VPM575" s="311"/>
      <c r="VPN575" s="160"/>
      <c r="VPO575" s="48"/>
      <c r="VPP575" s="48"/>
      <c r="VPQ575" s="101"/>
      <c r="VPR575" s="91"/>
      <c r="VPS575" s="91"/>
      <c r="VPT575" s="103"/>
      <c r="VPV575" s="55"/>
      <c r="VPW575" s="55"/>
      <c r="VPX575" s="56"/>
      <c r="VPY575" s="57"/>
      <c r="VQA575" s="59"/>
      <c r="VQB575" s="60"/>
      <c r="VQC575" s="61"/>
      <c r="VQD575" s="104"/>
      <c r="VQE575" s="27"/>
      <c r="VQF575" s="26"/>
      <c r="VQG575" s="28"/>
      <c r="VQH575" s="230"/>
      <c r="VQI575" s="245"/>
      <c r="VQJ575" s="230"/>
      <c r="VQK575" s="92"/>
      <c r="VQL575" s="312"/>
      <c r="VQM575" s="112"/>
      <c r="VQN575" s="313"/>
      <c r="VQO575" s="113"/>
      <c r="VQP575" s="113"/>
      <c r="VQQ575" s="97"/>
      <c r="VQR575" s="98"/>
      <c r="VQS575" s="97"/>
      <c r="VQT575" s="99"/>
      <c r="VQU575" s="100"/>
      <c r="VQV575" s="42"/>
      <c r="VQW575" s="43"/>
      <c r="VQX575" s="44"/>
      <c r="VQY575" s="45"/>
      <c r="VQZ575" s="46"/>
      <c r="VRA575" s="311"/>
      <c r="VRB575" s="160"/>
      <c r="VRC575" s="48"/>
      <c r="VRD575" s="48"/>
      <c r="VRE575" s="101"/>
      <c r="VRF575" s="91"/>
      <c r="VRG575" s="91"/>
      <c r="VRH575" s="103"/>
      <c r="VRJ575" s="55"/>
      <c r="VRK575" s="55"/>
      <c r="VRL575" s="56"/>
      <c r="VRM575" s="57"/>
      <c r="VRO575" s="59"/>
      <c r="VRP575" s="60"/>
      <c r="VRQ575" s="61"/>
      <c r="VRR575" s="104"/>
      <c r="VRS575" s="27"/>
      <c r="VRT575" s="26"/>
      <c r="VRU575" s="28"/>
      <c r="VRV575" s="230"/>
      <c r="VRW575" s="245"/>
      <c r="VRX575" s="230"/>
      <c r="VRY575" s="92"/>
      <c r="VRZ575" s="312"/>
      <c r="VSA575" s="112"/>
      <c r="VSB575" s="313"/>
      <c r="VSC575" s="113"/>
      <c r="VSD575" s="113"/>
      <c r="VSE575" s="97"/>
      <c r="VSF575" s="98"/>
      <c r="VSG575" s="97"/>
      <c r="VSH575" s="99"/>
      <c r="VSI575" s="100"/>
      <c r="VSJ575" s="42"/>
      <c r="VSK575" s="43"/>
      <c r="VSL575" s="44"/>
      <c r="VSM575" s="45"/>
      <c r="VSN575" s="46"/>
      <c r="VSO575" s="311"/>
      <c r="VSP575" s="160"/>
      <c r="VSQ575" s="48"/>
      <c r="VSR575" s="48"/>
      <c r="VSS575" s="101"/>
      <c r="VST575" s="91"/>
      <c r="VSU575" s="91"/>
      <c r="VSV575" s="103"/>
      <c r="VSX575" s="55"/>
      <c r="VSY575" s="55"/>
      <c r="VSZ575" s="56"/>
      <c r="VTA575" s="57"/>
      <c r="VTC575" s="59"/>
      <c r="VTD575" s="60"/>
      <c r="VTE575" s="61"/>
      <c r="VTF575" s="104"/>
      <c r="VTG575" s="27"/>
      <c r="VTH575" s="26"/>
      <c r="VTI575" s="28"/>
      <c r="VTJ575" s="230"/>
      <c r="VTK575" s="245"/>
      <c r="VTL575" s="230"/>
      <c r="VTM575" s="92"/>
      <c r="VTN575" s="312"/>
      <c r="VTO575" s="112"/>
      <c r="VTP575" s="313"/>
      <c r="VTQ575" s="113"/>
      <c r="VTR575" s="113"/>
      <c r="VTS575" s="97"/>
      <c r="VTT575" s="98"/>
      <c r="VTU575" s="97"/>
      <c r="VTV575" s="99"/>
      <c r="VTW575" s="100"/>
      <c r="VTX575" s="42"/>
      <c r="VTY575" s="43"/>
      <c r="VTZ575" s="44"/>
      <c r="VUA575" s="45"/>
      <c r="VUB575" s="46"/>
      <c r="VUC575" s="311"/>
      <c r="VUD575" s="160"/>
      <c r="VUE575" s="48"/>
      <c r="VUF575" s="48"/>
      <c r="VUG575" s="101"/>
      <c r="VUH575" s="91"/>
      <c r="VUI575" s="91"/>
      <c r="VUJ575" s="103"/>
      <c r="VUL575" s="55"/>
      <c r="VUM575" s="55"/>
      <c r="VUN575" s="56"/>
      <c r="VUO575" s="57"/>
      <c r="VUQ575" s="59"/>
      <c r="VUR575" s="60"/>
      <c r="VUS575" s="61"/>
      <c r="VUT575" s="104"/>
      <c r="VUU575" s="27"/>
      <c r="VUV575" s="26"/>
      <c r="VUW575" s="28"/>
      <c r="VUX575" s="230"/>
      <c r="VUY575" s="245"/>
      <c r="VUZ575" s="230"/>
      <c r="VVA575" s="92"/>
      <c r="VVB575" s="312"/>
      <c r="VVC575" s="112"/>
      <c r="VVD575" s="313"/>
      <c r="VVE575" s="113"/>
      <c r="VVF575" s="113"/>
      <c r="VVG575" s="97"/>
      <c r="VVH575" s="98"/>
      <c r="VVI575" s="97"/>
      <c r="VVJ575" s="99"/>
      <c r="VVK575" s="100"/>
      <c r="VVL575" s="42"/>
      <c r="VVM575" s="43"/>
      <c r="VVN575" s="44"/>
      <c r="VVO575" s="45"/>
      <c r="VVP575" s="46"/>
      <c r="VVQ575" s="311"/>
      <c r="VVR575" s="160"/>
      <c r="VVS575" s="48"/>
      <c r="VVT575" s="48"/>
      <c r="VVU575" s="101"/>
      <c r="VVV575" s="91"/>
      <c r="VVW575" s="91"/>
      <c r="VVX575" s="103"/>
      <c r="VVZ575" s="55"/>
      <c r="VWA575" s="55"/>
      <c r="VWB575" s="56"/>
      <c r="VWC575" s="57"/>
      <c r="VWE575" s="59"/>
      <c r="VWF575" s="60"/>
      <c r="VWG575" s="61"/>
      <c r="VWH575" s="104"/>
      <c r="VWI575" s="27"/>
      <c r="VWJ575" s="26"/>
      <c r="VWK575" s="28"/>
      <c r="VWL575" s="230"/>
      <c r="VWM575" s="245"/>
      <c r="VWN575" s="230"/>
      <c r="VWO575" s="92"/>
      <c r="VWP575" s="312"/>
      <c r="VWQ575" s="112"/>
      <c r="VWR575" s="313"/>
      <c r="VWS575" s="113"/>
      <c r="VWT575" s="113"/>
      <c r="VWU575" s="97"/>
      <c r="VWV575" s="98"/>
      <c r="VWW575" s="97"/>
      <c r="VWX575" s="99"/>
      <c r="VWY575" s="100"/>
      <c r="VWZ575" s="42"/>
      <c r="VXA575" s="43"/>
      <c r="VXB575" s="44"/>
      <c r="VXC575" s="45"/>
      <c r="VXD575" s="46"/>
      <c r="VXE575" s="311"/>
      <c r="VXF575" s="160"/>
      <c r="VXG575" s="48"/>
      <c r="VXH575" s="48"/>
      <c r="VXI575" s="101"/>
      <c r="VXJ575" s="91"/>
      <c r="VXK575" s="91"/>
      <c r="VXL575" s="103"/>
      <c r="VXN575" s="55"/>
      <c r="VXO575" s="55"/>
      <c r="VXP575" s="56"/>
      <c r="VXQ575" s="57"/>
      <c r="VXS575" s="59"/>
      <c r="VXT575" s="60"/>
      <c r="VXU575" s="61"/>
      <c r="VXV575" s="104"/>
      <c r="VXW575" s="27"/>
      <c r="VXX575" s="26"/>
      <c r="VXY575" s="28"/>
      <c r="VXZ575" s="230"/>
      <c r="VYA575" s="245"/>
      <c r="VYB575" s="230"/>
      <c r="VYC575" s="92"/>
      <c r="VYD575" s="312"/>
      <c r="VYE575" s="112"/>
      <c r="VYF575" s="313"/>
      <c r="VYG575" s="113"/>
      <c r="VYH575" s="113"/>
      <c r="VYI575" s="97"/>
      <c r="VYJ575" s="98"/>
      <c r="VYK575" s="97"/>
      <c r="VYL575" s="99"/>
      <c r="VYM575" s="100"/>
      <c r="VYN575" s="42"/>
      <c r="VYO575" s="43"/>
      <c r="VYP575" s="44"/>
      <c r="VYQ575" s="45"/>
      <c r="VYR575" s="46"/>
      <c r="VYS575" s="311"/>
      <c r="VYT575" s="160"/>
      <c r="VYU575" s="48"/>
      <c r="VYV575" s="48"/>
      <c r="VYW575" s="101"/>
      <c r="VYX575" s="91"/>
      <c r="VYY575" s="91"/>
      <c r="VYZ575" s="103"/>
      <c r="VZB575" s="55"/>
      <c r="VZC575" s="55"/>
      <c r="VZD575" s="56"/>
      <c r="VZE575" s="57"/>
      <c r="VZG575" s="59"/>
      <c r="VZH575" s="60"/>
      <c r="VZI575" s="61"/>
      <c r="VZJ575" s="104"/>
      <c r="VZK575" s="27"/>
      <c r="VZL575" s="26"/>
      <c r="VZM575" s="28"/>
      <c r="VZN575" s="230"/>
      <c r="VZO575" s="245"/>
      <c r="VZP575" s="230"/>
      <c r="VZQ575" s="92"/>
      <c r="VZR575" s="312"/>
      <c r="VZS575" s="112"/>
      <c r="VZT575" s="313"/>
      <c r="VZU575" s="113"/>
      <c r="VZV575" s="113"/>
      <c r="VZW575" s="97"/>
      <c r="VZX575" s="98"/>
      <c r="VZY575" s="97"/>
      <c r="VZZ575" s="99"/>
      <c r="WAA575" s="100"/>
      <c r="WAB575" s="42"/>
      <c r="WAC575" s="43"/>
      <c r="WAD575" s="44"/>
      <c r="WAE575" s="45"/>
      <c r="WAF575" s="46"/>
      <c r="WAG575" s="311"/>
      <c r="WAH575" s="160"/>
      <c r="WAI575" s="48"/>
      <c r="WAJ575" s="48"/>
      <c r="WAK575" s="101"/>
      <c r="WAL575" s="91"/>
      <c r="WAM575" s="91"/>
      <c r="WAN575" s="103"/>
      <c r="WAP575" s="55"/>
      <c r="WAQ575" s="55"/>
      <c r="WAR575" s="56"/>
      <c r="WAS575" s="57"/>
      <c r="WAU575" s="59"/>
      <c r="WAV575" s="60"/>
      <c r="WAW575" s="61"/>
      <c r="WAX575" s="104"/>
      <c r="WAY575" s="27"/>
      <c r="WAZ575" s="26"/>
      <c r="WBA575" s="28"/>
      <c r="WBB575" s="230"/>
      <c r="WBC575" s="245"/>
      <c r="WBD575" s="230"/>
      <c r="WBE575" s="92"/>
      <c r="WBF575" s="312"/>
      <c r="WBG575" s="112"/>
      <c r="WBH575" s="313"/>
      <c r="WBI575" s="113"/>
      <c r="WBJ575" s="113"/>
      <c r="WBK575" s="97"/>
      <c r="WBL575" s="98"/>
      <c r="WBM575" s="97"/>
      <c r="WBN575" s="99"/>
      <c r="WBO575" s="100"/>
      <c r="WBP575" s="42"/>
      <c r="WBQ575" s="43"/>
      <c r="WBR575" s="44"/>
      <c r="WBS575" s="45"/>
      <c r="WBT575" s="46"/>
      <c r="WBU575" s="311"/>
      <c r="WBV575" s="160"/>
      <c r="WBW575" s="48"/>
      <c r="WBX575" s="48"/>
      <c r="WBY575" s="101"/>
      <c r="WBZ575" s="91"/>
      <c r="WCA575" s="91"/>
      <c r="WCB575" s="103"/>
      <c r="WCD575" s="55"/>
      <c r="WCE575" s="55"/>
      <c r="WCF575" s="56"/>
      <c r="WCG575" s="57"/>
      <c r="WCI575" s="59"/>
      <c r="WCJ575" s="60"/>
      <c r="WCK575" s="61"/>
      <c r="WCL575" s="104"/>
      <c r="WCM575" s="27"/>
      <c r="WCN575" s="26"/>
      <c r="WCO575" s="28"/>
      <c r="WCP575" s="230"/>
      <c r="WCQ575" s="245"/>
      <c r="WCR575" s="230"/>
      <c r="WCS575" s="92"/>
      <c r="WCT575" s="312"/>
      <c r="WCU575" s="112"/>
      <c r="WCV575" s="313"/>
      <c r="WCW575" s="113"/>
      <c r="WCX575" s="113"/>
      <c r="WCY575" s="97"/>
      <c r="WCZ575" s="98"/>
      <c r="WDA575" s="97"/>
      <c r="WDB575" s="99"/>
      <c r="WDC575" s="100"/>
      <c r="WDD575" s="42"/>
      <c r="WDE575" s="43"/>
      <c r="WDF575" s="44"/>
      <c r="WDG575" s="45"/>
      <c r="WDH575" s="46"/>
      <c r="WDI575" s="311"/>
      <c r="WDJ575" s="160"/>
      <c r="WDK575" s="48"/>
      <c r="WDL575" s="48"/>
      <c r="WDM575" s="101"/>
      <c r="WDN575" s="91"/>
      <c r="WDO575" s="91"/>
      <c r="WDP575" s="103"/>
      <c r="WDR575" s="55"/>
      <c r="WDS575" s="55"/>
      <c r="WDT575" s="56"/>
      <c r="WDU575" s="57"/>
      <c r="WDW575" s="59"/>
      <c r="WDX575" s="60"/>
      <c r="WDY575" s="61"/>
      <c r="WDZ575" s="104"/>
      <c r="WEA575" s="27"/>
      <c r="WEB575" s="26"/>
      <c r="WEC575" s="28"/>
      <c r="WED575" s="230"/>
      <c r="WEE575" s="245"/>
      <c r="WEF575" s="230"/>
      <c r="WEG575" s="92"/>
      <c r="WEH575" s="312"/>
      <c r="WEI575" s="112"/>
      <c r="WEJ575" s="313"/>
      <c r="WEK575" s="113"/>
      <c r="WEL575" s="113"/>
      <c r="WEM575" s="97"/>
      <c r="WEN575" s="98"/>
      <c r="WEO575" s="97"/>
      <c r="WEP575" s="99"/>
      <c r="WEQ575" s="100"/>
      <c r="WER575" s="42"/>
      <c r="WES575" s="43"/>
      <c r="WET575" s="44"/>
      <c r="WEU575" s="45"/>
      <c r="WEV575" s="46"/>
      <c r="WEW575" s="311"/>
      <c r="WEX575" s="160"/>
      <c r="WEY575" s="48"/>
      <c r="WEZ575" s="48"/>
      <c r="WFA575" s="101"/>
      <c r="WFB575" s="91"/>
      <c r="WFC575" s="91"/>
      <c r="WFD575" s="103"/>
      <c r="WFF575" s="55"/>
      <c r="WFG575" s="55"/>
      <c r="WFH575" s="56"/>
      <c r="WFI575" s="57"/>
      <c r="WFK575" s="59"/>
      <c r="WFL575" s="60"/>
      <c r="WFM575" s="61"/>
      <c r="WFN575" s="104"/>
      <c r="WFO575" s="27"/>
      <c r="WFP575" s="26"/>
      <c r="WFQ575" s="28"/>
      <c r="WFR575" s="230"/>
      <c r="WFS575" s="245"/>
      <c r="WFT575" s="230"/>
      <c r="WFU575" s="92"/>
      <c r="WFV575" s="312"/>
      <c r="WFW575" s="112"/>
      <c r="WFX575" s="313"/>
      <c r="WFY575" s="113"/>
      <c r="WFZ575" s="113"/>
      <c r="WGA575" s="97"/>
      <c r="WGB575" s="98"/>
      <c r="WGC575" s="97"/>
      <c r="WGD575" s="99"/>
      <c r="WGE575" s="100"/>
      <c r="WGF575" s="42"/>
      <c r="WGG575" s="43"/>
      <c r="WGH575" s="44"/>
      <c r="WGI575" s="45"/>
      <c r="WGJ575" s="46"/>
      <c r="WGK575" s="311"/>
      <c r="WGL575" s="160"/>
      <c r="WGM575" s="48"/>
      <c r="WGN575" s="48"/>
      <c r="WGO575" s="101"/>
      <c r="WGP575" s="91"/>
      <c r="WGQ575" s="91"/>
      <c r="WGR575" s="103"/>
      <c r="WGT575" s="55"/>
      <c r="WGU575" s="55"/>
      <c r="WGV575" s="56"/>
      <c r="WGW575" s="57"/>
      <c r="WGY575" s="59"/>
      <c r="WGZ575" s="60"/>
      <c r="WHA575" s="61"/>
      <c r="WHB575" s="104"/>
      <c r="WHC575" s="27"/>
      <c r="WHD575" s="26"/>
      <c r="WHE575" s="28"/>
      <c r="WHF575" s="230"/>
      <c r="WHG575" s="245"/>
      <c r="WHH575" s="230"/>
      <c r="WHI575" s="92"/>
      <c r="WHJ575" s="312"/>
      <c r="WHK575" s="112"/>
      <c r="WHL575" s="313"/>
      <c r="WHM575" s="113"/>
      <c r="WHN575" s="113"/>
      <c r="WHO575" s="97"/>
      <c r="WHP575" s="98"/>
      <c r="WHQ575" s="97"/>
      <c r="WHR575" s="99"/>
      <c r="WHS575" s="100"/>
      <c r="WHT575" s="42"/>
      <c r="WHU575" s="43"/>
      <c r="WHV575" s="44"/>
      <c r="WHW575" s="45"/>
      <c r="WHX575" s="46"/>
      <c r="WHY575" s="311"/>
      <c r="WHZ575" s="160"/>
      <c r="WIA575" s="48"/>
      <c r="WIB575" s="48"/>
      <c r="WIC575" s="101"/>
      <c r="WID575" s="91"/>
      <c r="WIE575" s="91"/>
      <c r="WIF575" s="103"/>
      <c r="WIH575" s="55"/>
      <c r="WII575" s="55"/>
      <c r="WIJ575" s="56"/>
      <c r="WIK575" s="57"/>
      <c r="WIM575" s="59"/>
      <c r="WIN575" s="60"/>
      <c r="WIO575" s="61"/>
      <c r="WIP575" s="104"/>
      <c r="WIQ575" s="27"/>
      <c r="WIR575" s="26"/>
      <c r="WIS575" s="28"/>
      <c r="WIT575" s="230"/>
      <c r="WIU575" s="245"/>
      <c r="WIV575" s="230"/>
      <c r="WIW575" s="92"/>
      <c r="WIX575" s="312"/>
      <c r="WIY575" s="112"/>
      <c r="WIZ575" s="313"/>
      <c r="WJA575" s="113"/>
      <c r="WJB575" s="113"/>
      <c r="WJC575" s="97"/>
      <c r="WJD575" s="98"/>
      <c r="WJE575" s="97"/>
      <c r="WJF575" s="99"/>
      <c r="WJG575" s="100"/>
      <c r="WJH575" s="42"/>
      <c r="WJI575" s="43"/>
      <c r="WJJ575" s="44"/>
      <c r="WJK575" s="45"/>
      <c r="WJL575" s="46"/>
      <c r="WJM575" s="311"/>
      <c r="WJN575" s="160"/>
      <c r="WJO575" s="48"/>
      <c r="WJP575" s="48"/>
      <c r="WJQ575" s="101"/>
      <c r="WJR575" s="91"/>
      <c r="WJS575" s="91"/>
      <c r="WJT575" s="103"/>
      <c r="WJV575" s="55"/>
      <c r="WJW575" s="55"/>
      <c r="WJX575" s="56"/>
      <c r="WJY575" s="57"/>
      <c r="WKA575" s="59"/>
      <c r="WKB575" s="60"/>
      <c r="WKC575" s="61"/>
      <c r="WKD575" s="104"/>
      <c r="WKE575" s="27"/>
      <c r="WKF575" s="26"/>
      <c r="WKG575" s="28"/>
      <c r="WKH575" s="230"/>
      <c r="WKI575" s="245"/>
      <c r="WKJ575" s="230"/>
      <c r="WKK575" s="92"/>
      <c r="WKL575" s="312"/>
      <c r="WKM575" s="112"/>
      <c r="WKN575" s="313"/>
      <c r="WKO575" s="113"/>
      <c r="WKP575" s="113"/>
      <c r="WKQ575" s="97"/>
      <c r="WKR575" s="98"/>
      <c r="WKS575" s="97"/>
      <c r="WKT575" s="99"/>
      <c r="WKU575" s="100"/>
      <c r="WKV575" s="42"/>
      <c r="WKW575" s="43"/>
      <c r="WKX575" s="44"/>
      <c r="WKY575" s="45"/>
      <c r="WKZ575" s="46"/>
      <c r="WLA575" s="311"/>
      <c r="WLB575" s="160"/>
      <c r="WLC575" s="48"/>
      <c r="WLD575" s="48"/>
      <c r="WLE575" s="101"/>
      <c r="WLF575" s="91"/>
      <c r="WLG575" s="91"/>
      <c r="WLH575" s="103"/>
      <c r="WLJ575" s="55"/>
      <c r="WLK575" s="55"/>
      <c r="WLL575" s="56"/>
      <c r="WLM575" s="57"/>
      <c r="WLO575" s="59"/>
      <c r="WLP575" s="60"/>
      <c r="WLQ575" s="61"/>
      <c r="WLR575" s="104"/>
      <c r="WLS575" s="27"/>
      <c r="WLT575" s="26"/>
      <c r="WLU575" s="28"/>
      <c r="WLV575" s="230"/>
      <c r="WLW575" s="245"/>
      <c r="WLX575" s="230"/>
      <c r="WLY575" s="92"/>
      <c r="WLZ575" s="312"/>
      <c r="WMA575" s="112"/>
      <c r="WMB575" s="313"/>
      <c r="WMC575" s="113"/>
      <c r="WMD575" s="113"/>
      <c r="WME575" s="97"/>
      <c r="WMF575" s="98"/>
      <c r="WMG575" s="97"/>
      <c r="WMH575" s="99"/>
      <c r="WMI575" s="100"/>
      <c r="WMJ575" s="42"/>
      <c r="WMK575" s="43"/>
      <c r="WML575" s="44"/>
      <c r="WMM575" s="45"/>
      <c r="WMN575" s="46"/>
      <c r="WMO575" s="311"/>
      <c r="WMP575" s="160"/>
      <c r="WMQ575" s="48"/>
      <c r="WMR575" s="48"/>
      <c r="WMS575" s="101"/>
      <c r="WMT575" s="91"/>
      <c r="WMU575" s="91"/>
      <c r="WMV575" s="103"/>
      <c r="WMX575" s="55"/>
      <c r="WMY575" s="55"/>
      <c r="WMZ575" s="56"/>
      <c r="WNA575" s="57"/>
      <c r="WNC575" s="59"/>
      <c r="WND575" s="60"/>
      <c r="WNE575" s="61"/>
      <c r="WNF575" s="104"/>
      <c r="WNG575" s="27"/>
      <c r="WNH575" s="26"/>
      <c r="WNI575" s="28"/>
      <c r="WNJ575" s="230"/>
      <c r="WNK575" s="245"/>
      <c r="WNL575" s="230"/>
      <c r="WNM575" s="92"/>
      <c r="WNN575" s="312"/>
      <c r="WNO575" s="112"/>
      <c r="WNP575" s="313"/>
      <c r="WNQ575" s="113"/>
      <c r="WNR575" s="113"/>
      <c r="WNS575" s="97"/>
      <c r="WNT575" s="98"/>
      <c r="WNU575" s="97"/>
      <c r="WNV575" s="99"/>
      <c r="WNW575" s="100"/>
      <c r="WNX575" s="42"/>
      <c r="WNY575" s="43"/>
      <c r="WNZ575" s="44"/>
      <c r="WOA575" s="45"/>
      <c r="WOB575" s="46"/>
      <c r="WOC575" s="311"/>
      <c r="WOD575" s="160"/>
      <c r="WOE575" s="48"/>
      <c r="WOF575" s="48"/>
      <c r="WOG575" s="101"/>
      <c r="WOH575" s="91"/>
      <c r="WOI575" s="91"/>
      <c r="WOJ575" s="103"/>
      <c r="WOL575" s="55"/>
      <c r="WOM575" s="55"/>
      <c r="WON575" s="56"/>
      <c r="WOO575" s="57"/>
      <c r="WOQ575" s="59"/>
      <c r="WOR575" s="60"/>
      <c r="WOS575" s="61"/>
      <c r="WOT575" s="104"/>
      <c r="WOU575" s="27"/>
      <c r="WOV575" s="26"/>
      <c r="WOW575" s="28"/>
      <c r="WOX575" s="230"/>
      <c r="WOY575" s="245"/>
      <c r="WOZ575" s="230"/>
      <c r="WPA575" s="92"/>
      <c r="WPB575" s="312"/>
      <c r="WPC575" s="112"/>
      <c r="WPD575" s="313"/>
      <c r="WPE575" s="113"/>
      <c r="WPF575" s="113"/>
      <c r="WPG575" s="97"/>
      <c r="WPH575" s="98"/>
      <c r="WPI575" s="97"/>
      <c r="WPJ575" s="99"/>
      <c r="WPK575" s="100"/>
      <c r="WPL575" s="42"/>
      <c r="WPM575" s="43"/>
      <c r="WPN575" s="44"/>
      <c r="WPO575" s="45"/>
      <c r="WPP575" s="46"/>
      <c r="WPQ575" s="311"/>
      <c r="WPR575" s="160"/>
      <c r="WPS575" s="48"/>
      <c r="WPT575" s="48"/>
      <c r="WPU575" s="101"/>
      <c r="WPV575" s="91"/>
      <c r="WPW575" s="91"/>
      <c r="WPX575" s="103"/>
      <c r="WPZ575" s="55"/>
      <c r="WQA575" s="55"/>
      <c r="WQB575" s="56"/>
      <c r="WQC575" s="57"/>
      <c r="WQE575" s="59"/>
      <c r="WQF575" s="60"/>
      <c r="WQG575" s="61"/>
      <c r="WQH575" s="104"/>
      <c r="WQI575" s="27"/>
      <c r="WQJ575" s="26"/>
      <c r="WQK575" s="28"/>
      <c r="WQL575" s="230"/>
      <c r="WQM575" s="245"/>
      <c r="WQN575" s="230"/>
      <c r="WQO575" s="92"/>
      <c r="WQP575" s="312"/>
      <c r="WQQ575" s="112"/>
      <c r="WQR575" s="313"/>
      <c r="WQS575" s="113"/>
      <c r="WQT575" s="113"/>
      <c r="WQU575" s="97"/>
      <c r="WQV575" s="98"/>
      <c r="WQW575" s="97"/>
      <c r="WQX575" s="99"/>
      <c r="WQY575" s="100"/>
      <c r="WQZ575" s="42"/>
      <c r="WRA575" s="43"/>
      <c r="WRB575" s="44"/>
      <c r="WRC575" s="45"/>
      <c r="WRD575" s="46"/>
      <c r="WRE575" s="311"/>
      <c r="WRF575" s="160"/>
      <c r="WRG575" s="48"/>
      <c r="WRH575" s="48"/>
      <c r="WRI575" s="101"/>
      <c r="WRJ575" s="91"/>
      <c r="WRK575" s="91"/>
      <c r="WRL575" s="103"/>
      <c r="WRN575" s="55"/>
      <c r="WRO575" s="55"/>
      <c r="WRP575" s="56"/>
      <c r="WRQ575" s="57"/>
      <c r="WRS575" s="59"/>
      <c r="WRT575" s="60"/>
      <c r="WRU575" s="61"/>
      <c r="WRV575" s="104"/>
      <c r="WRW575" s="27"/>
      <c r="WRX575" s="26"/>
      <c r="WRY575" s="28"/>
      <c r="WRZ575" s="230"/>
      <c r="WSA575" s="245"/>
      <c r="WSB575" s="230"/>
      <c r="WSC575" s="92"/>
      <c r="WSD575" s="312"/>
      <c r="WSE575" s="112"/>
      <c r="WSF575" s="313"/>
      <c r="WSG575" s="113"/>
      <c r="WSH575" s="113"/>
      <c r="WSI575" s="97"/>
      <c r="WSJ575" s="98"/>
      <c r="WSK575" s="97"/>
      <c r="WSL575" s="99"/>
      <c r="WSM575" s="100"/>
      <c r="WSN575" s="42"/>
      <c r="WSO575" s="43"/>
      <c r="WSP575" s="44"/>
      <c r="WSQ575" s="45"/>
      <c r="WSR575" s="46"/>
      <c r="WSS575" s="311"/>
      <c r="WST575" s="160"/>
      <c r="WSU575" s="48"/>
      <c r="WSV575" s="48"/>
      <c r="WSW575" s="101"/>
      <c r="WSX575" s="91"/>
      <c r="WSY575" s="91"/>
      <c r="WSZ575" s="103"/>
      <c r="WTB575" s="55"/>
      <c r="WTC575" s="55"/>
      <c r="WTD575" s="56"/>
      <c r="WTE575" s="57"/>
      <c r="WTG575" s="59"/>
      <c r="WTH575" s="60"/>
      <c r="WTI575" s="61"/>
      <c r="WTJ575" s="104"/>
      <c r="WTK575" s="27"/>
      <c r="WTL575" s="26"/>
      <c r="WTM575" s="28"/>
      <c r="WTN575" s="230"/>
      <c r="WTO575" s="245"/>
      <c r="WTP575" s="230"/>
      <c r="WTQ575" s="92"/>
      <c r="WTR575" s="312"/>
      <c r="WTS575" s="112"/>
      <c r="WTT575" s="313"/>
      <c r="WTU575" s="113"/>
      <c r="WTV575" s="113"/>
      <c r="WTW575" s="97"/>
      <c r="WTX575" s="98"/>
      <c r="WTY575" s="97"/>
      <c r="WTZ575" s="99"/>
      <c r="WUA575" s="100"/>
      <c r="WUB575" s="42"/>
      <c r="WUC575" s="43"/>
      <c r="WUD575" s="44"/>
      <c r="WUE575" s="45"/>
      <c r="WUF575" s="46"/>
      <c r="WUG575" s="311"/>
      <c r="WUH575" s="160"/>
      <c r="WUI575" s="48"/>
      <c r="WUJ575" s="48"/>
      <c r="WUK575" s="101"/>
      <c r="WUL575" s="91"/>
      <c r="WUM575" s="91"/>
      <c r="WUN575" s="103"/>
      <c r="WUP575" s="55"/>
      <c r="WUQ575" s="55"/>
      <c r="WUR575" s="56"/>
      <c r="WUS575" s="57"/>
      <c r="WUU575" s="59"/>
      <c r="WUV575" s="60"/>
      <c r="WUW575" s="61"/>
      <c r="WUX575" s="104"/>
      <c r="WUY575" s="27"/>
      <c r="WUZ575" s="26"/>
      <c r="WVA575" s="28"/>
      <c r="WVB575" s="230"/>
      <c r="WVC575" s="245"/>
      <c r="WVD575" s="230"/>
      <c r="WVE575" s="92"/>
      <c r="WVF575" s="312"/>
      <c r="WVG575" s="112"/>
      <c r="WVH575" s="313"/>
      <c r="WVI575" s="113"/>
      <c r="WVJ575" s="113"/>
      <c r="WVK575" s="97"/>
      <c r="WVL575" s="98"/>
      <c r="WVM575" s="97"/>
      <c r="WVN575" s="99"/>
      <c r="WVO575" s="100"/>
      <c r="WVP575" s="42"/>
      <c r="WVQ575" s="43"/>
      <c r="WVR575" s="44"/>
      <c r="WVS575" s="45"/>
      <c r="WVT575" s="46"/>
      <c r="WVU575" s="311"/>
      <c r="WVV575" s="160"/>
      <c r="WVW575" s="48"/>
      <c r="WVX575" s="48"/>
      <c r="WVY575" s="101"/>
      <c r="WVZ575" s="91"/>
      <c r="WWA575" s="91"/>
      <c r="WWB575" s="103"/>
      <c r="WWD575" s="55"/>
      <c r="WWE575" s="55"/>
      <c r="WWF575" s="56"/>
      <c r="WWG575" s="57"/>
      <c r="WWI575" s="59"/>
      <c r="WWJ575" s="60"/>
      <c r="WWK575" s="61"/>
      <c r="WWL575" s="104"/>
      <c r="WWM575" s="27"/>
      <c r="WWN575" s="26"/>
      <c r="WWO575" s="28"/>
      <c r="WWP575" s="230"/>
      <c r="WWQ575" s="245"/>
      <c r="WWR575" s="230"/>
      <c r="WWS575" s="92"/>
      <c r="WWT575" s="312"/>
      <c r="WWU575" s="112"/>
      <c r="WWV575" s="313"/>
      <c r="WWW575" s="113"/>
      <c r="WWX575" s="113"/>
      <c r="WWY575" s="97"/>
      <c r="WWZ575" s="98"/>
      <c r="WXA575" s="97"/>
      <c r="WXB575" s="99"/>
      <c r="WXC575" s="100"/>
      <c r="WXD575" s="42"/>
      <c r="WXE575" s="43"/>
      <c r="WXF575" s="44"/>
      <c r="WXG575" s="45"/>
      <c r="WXH575" s="46"/>
      <c r="WXI575" s="311"/>
      <c r="WXJ575" s="160"/>
      <c r="WXK575" s="48"/>
      <c r="WXL575" s="48"/>
      <c r="WXM575" s="101"/>
      <c r="WXN575" s="91"/>
      <c r="WXO575" s="91"/>
      <c r="WXP575" s="103"/>
      <c r="WXR575" s="55"/>
      <c r="WXS575" s="55"/>
      <c r="WXT575" s="56"/>
      <c r="WXU575" s="57"/>
      <c r="WXW575" s="59"/>
      <c r="WXX575" s="60"/>
      <c r="WXY575" s="61"/>
      <c r="WXZ575" s="104"/>
      <c r="WYA575" s="27"/>
      <c r="WYB575" s="26"/>
      <c r="WYC575" s="28"/>
      <c r="WYD575" s="230"/>
      <c r="WYE575" s="245"/>
      <c r="WYF575" s="230"/>
      <c r="WYG575" s="92"/>
      <c r="WYH575" s="312"/>
      <c r="WYI575" s="112"/>
      <c r="WYJ575" s="313"/>
      <c r="WYK575" s="113"/>
      <c r="WYL575" s="113"/>
      <c r="WYM575" s="97"/>
      <c r="WYN575" s="98"/>
      <c r="WYO575" s="97"/>
      <c r="WYP575" s="99"/>
      <c r="WYQ575" s="100"/>
      <c r="WYR575" s="42"/>
      <c r="WYS575" s="43"/>
      <c r="WYT575" s="44"/>
      <c r="WYU575" s="45"/>
      <c r="WYV575" s="46"/>
      <c r="WYW575" s="311"/>
      <c r="WYX575" s="160"/>
      <c r="WYY575" s="48"/>
      <c r="WYZ575" s="48"/>
      <c r="WZA575" s="101"/>
      <c r="WZB575" s="91"/>
      <c r="WZC575" s="91"/>
      <c r="WZD575" s="103"/>
      <c r="WZF575" s="55"/>
      <c r="WZG575" s="55"/>
      <c r="WZH575" s="56"/>
      <c r="WZI575" s="57"/>
      <c r="WZK575" s="59"/>
      <c r="WZL575" s="60"/>
      <c r="WZM575" s="61"/>
      <c r="WZN575" s="104"/>
      <c r="WZO575" s="27"/>
      <c r="WZP575" s="26"/>
      <c r="WZQ575" s="28"/>
      <c r="WZR575" s="230"/>
      <c r="WZS575" s="245"/>
      <c r="WZT575" s="230"/>
      <c r="WZU575" s="92"/>
      <c r="WZV575" s="312"/>
      <c r="WZW575" s="112"/>
      <c r="WZX575" s="313"/>
      <c r="WZY575" s="113"/>
      <c r="WZZ575" s="113"/>
      <c r="XAA575" s="97"/>
      <c r="XAB575" s="98"/>
      <c r="XAC575" s="97"/>
      <c r="XAD575" s="99"/>
      <c r="XAE575" s="100"/>
      <c r="XAF575" s="42"/>
      <c r="XAG575" s="43"/>
      <c r="XAH575" s="44"/>
      <c r="XAI575" s="45"/>
      <c r="XAJ575" s="46"/>
      <c r="XAK575" s="311"/>
      <c r="XAL575" s="160"/>
      <c r="XAM575" s="48"/>
      <c r="XAN575" s="48"/>
      <c r="XAO575" s="101"/>
      <c r="XAP575" s="91"/>
      <c r="XAQ575" s="91"/>
      <c r="XAR575" s="103"/>
      <c r="XAT575" s="55"/>
      <c r="XAU575" s="55"/>
      <c r="XAV575" s="56"/>
      <c r="XAW575" s="57"/>
      <c r="XAY575" s="59"/>
      <c r="XAZ575" s="60"/>
      <c r="XBA575" s="61"/>
      <c r="XBB575" s="104"/>
      <c r="XBC575" s="27"/>
      <c r="XBD575" s="26"/>
      <c r="XBE575" s="28"/>
      <c r="XBF575" s="230"/>
      <c r="XBG575" s="245"/>
      <c r="XBH575" s="230"/>
      <c r="XBI575" s="92"/>
      <c r="XBJ575" s="312"/>
      <c r="XBK575" s="112"/>
      <c r="XBL575" s="313"/>
      <c r="XBM575" s="113"/>
      <c r="XBN575" s="113"/>
      <c r="XBO575" s="97"/>
      <c r="XBP575" s="98"/>
      <c r="XBQ575" s="97"/>
      <c r="XBR575" s="99"/>
      <c r="XBS575" s="100"/>
      <c r="XBT575" s="42"/>
      <c r="XBU575" s="43"/>
      <c r="XBV575" s="44"/>
      <c r="XBW575" s="45"/>
      <c r="XBX575" s="46"/>
      <c r="XBY575" s="311"/>
      <c r="XBZ575" s="160"/>
      <c r="XCA575" s="48"/>
      <c r="XCB575" s="48"/>
      <c r="XCC575" s="101"/>
      <c r="XCD575" s="91"/>
      <c r="XCE575" s="91"/>
      <c r="XCF575" s="103"/>
      <c r="XCH575" s="55"/>
      <c r="XCI575" s="55"/>
      <c r="XCJ575" s="56"/>
      <c r="XCK575" s="57"/>
      <c r="XCM575" s="59"/>
      <c r="XCN575" s="60"/>
      <c r="XCO575" s="61"/>
      <c r="XCP575" s="104"/>
      <c r="XCQ575" s="27"/>
      <c r="XCR575" s="26"/>
      <c r="XCS575" s="28"/>
      <c r="XCT575" s="230"/>
      <c r="XCU575" s="245"/>
      <c r="XCV575" s="230"/>
      <c r="XCW575" s="92"/>
      <c r="XCX575" s="312"/>
      <c r="XCY575" s="112"/>
      <c r="XCZ575" s="313"/>
      <c r="XDA575" s="113"/>
      <c r="XDB575" s="113"/>
      <c r="XDC575" s="97"/>
      <c r="XDD575" s="98"/>
      <c r="XDE575" s="97"/>
      <c r="XDF575" s="99"/>
      <c r="XDG575" s="100"/>
      <c r="XDH575" s="42"/>
      <c r="XDI575" s="43"/>
      <c r="XDJ575" s="44"/>
      <c r="XDK575" s="45"/>
      <c r="XDL575" s="46"/>
      <c r="XDM575" s="311"/>
      <c r="XDN575" s="160"/>
      <c r="XDO575" s="48"/>
      <c r="XDP575" s="48"/>
      <c r="XDQ575" s="101"/>
      <c r="XDR575" s="91"/>
      <c r="XDS575" s="91"/>
      <c r="XDT575" s="103"/>
      <c r="XDV575" s="55"/>
      <c r="XDW575" s="55"/>
      <c r="XDX575" s="56"/>
      <c r="XDY575" s="57"/>
      <c r="XEA575" s="59"/>
      <c r="XEB575" s="60"/>
      <c r="XEC575" s="61"/>
      <c r="XED575" s="104"/>
      <c r="XEE575" s="27"/>
      <c r="XEF575" s="26"/>
      <c r="XEG575" s="28"/>
      <c r="XEH575" s="230"/>
      <c r="XEI575" s="245"/>
      <c r="XEJ575" s="230"/>
      <c r="XEK575" s="92"/>
      <c r="XEL575" s="312"/>
      <c r="XEM575" s="112"/>
      <c r="XEN575" s="313"/>
      <c r="XEO575" s="113"/>
      <c r="XEP575" s="113"/>
      <c r="XEQ575" s="97"/>
      <c r="XER575" s="98"/>
      <c r="XES575" s="97"/>
      <c r="XET575" s="99"/>
      <c r="XEU575" s="100"/>
      <c r="XEV575" s="42"/>
      <c r="XEW575" s="43"/>
      <c r="XEX575" s="44"/>
      <c r="XEY575" s="45"/>
      <c r="XEZ575" s="46"/>
      <c r="XFA575" s="311"/>
      <c r="XFB575" s="160"/>
    </row>
    <row r="576" spans="1:16382" s="54" customFormat="1" ht="34.5" customHeight="1" x14ac:dyDescent="0.25">
      <c r="A576" s="27">
        <v>840</v>
      </c>
      <c r="B576" s="26">
        <v>453</v>
      </c>
      <c r="C576" s="28" t="s">
        <v>1637</v>
      </c>
      <c r="D576" s="81" t="s">
        <v>123</v>
      </c>
      <c r="E576" s="105" t="s">
        <v>111</v>
      </c>
      <c r="F576" s="81" t="s">
        <v>142</v>
      </c>
      <c r="G576" s="92" t="s">
        <v>1638</v>
      </c>
      <c r="H576" s="93">
        <v>15427462</v>
      </c>
      <c r="I576" s="94">
        <v>6879081</v>
      </c>
      <c r="J576" s="266">
        <v>37834946</v>
      </c>
      <c r="K576" s="314" t="s">
        <v>48</v>
      </c>
      <c r="L576" s="304" t="s">
        <v>1616</v>
      </c>
      <c r="M576" s="97" t="s">
        <v>616</v>
      </c>
      <c r="N576" s="98" t="str" cm="1">
        <f t="array" ref="N576">_xlfn.XLOOKUP(Contrato[[#This Row],[SUPERVISOR TITULAR]],[1]!PERSONAL_ACTIVO_2024[[#All],[Nombre completo]],[1]!PERSONAL_ACTIVO_2024[[#All],[Documento identidad]],"",0)</f>
        <v/>
      </c>
      <c r="O576" s="97" t="s">
        <v>52</v>
      </c>
      <c r="P576" s="99" cm="1">
        <f t="array" ref="P576">_xlfn.XLOOKUP(Contrato[[#This Row],[SUPERVISOR SUPLENTE ]],[1]!PERSONAL_ACTIVO_2024[[#All],[Nombre completo]],[1]!PERSONAL_ACTIVO_2024[[#All],[Documento identidad]],"",0)</f>
        <v>43208997</v>
      </c>
      <c r="Q576" s="305">
        <v>619</v>
      </c>
      <c r="R576" s="42" t="str" cm="1">
        <f t="array" ref="R576">_xlfn.XLOOKUP(Contrato[[#This Row],[CDP]],[1]!DISPONIBILIDADES_2024[[#All],[consecutivo]],[1]!DISPONIBILIDADES_2024[[#All],[fecha_aprobacion]],"",0)</f>
        <v>2/07/2024 0:00</v>
      </c>
      <c r="S576" s="43">
        <f>SUMIF([1]!DISPONIBILIDADES_2024[[#All],[consecutivo]],Contrato[[#This Row],[CDP]],[1]!DISPONIBILIDADES_2024[[#All],[valor_total_rubro]])</f>
        <v>0</v>
      </c>
      <c r="T576" s="44" cm="1">
        <f t="array" ref="T576">_xlfn.XLOOKUP(Contrato[[#This Row],[CONTRATO]]&amp;Contrato[[#This Row],[CDP]],[1]!Corr_Contr_CDP[[#All],[CONTRATO-CDP]],[1]!Corr_Contr_CDP[[#All],[CRP]],_xlfn.XLOOKUP(Contrato[[#This Row],[CDP]],[1]!COMPROMISOS_2024[[#All],[disponibilidad]],[1]!COMPROMISOS_2024[[#All],[consecutivo]],"",0),0)</f>
        <v>7239</v>
      </c>
      <c r="U576" s="45" t="str" cm="1">
        <f t="array" ref="U576">+_xlfn.XLOOKUP(Contrato[[#This Row],[RCP]],[1]!COMPROMISOS_2024[[#All],[consecutivo]],[1]!COMPROMISOS_2024[[#All],[fecha_aprobacion]],"",0)</f>
        <v>31/07/2024 0:00</v>
      </c>
      <c r="V576" s="46">
        <f>SUMIF([1]!COMPROMISOS_2024[[#All],[consecutivo]],Contrato[[#This Row],[RCP]],[1]!COMPROMISOS_2024[[#All],[valor_total]])</f>
        <v>37834946</v>
      </c>
      <c r="W576" s="311">
        <v>45503</v>
      </c>
      <c r="X576" s="311" t="s">
        <v>1505</v>
      </c>
      <c r="Y576" s="48">
        <v>45504</v>
      </c>
      <c r="Z576" s="49">
        <v>45657</v>
      </c>
      <c r="AA576" s="101" t="s">
        <v>1639</v>
      </c>
      <c r="AB576" s="315" t="s">
        <v>1035</v>
      </c>
      <c r="AC576" s="91"/>
      <c r="AD576" s="103">
        <v>202000004674</v>
      </c>
      <c r="AE576" s="303" t="s">
        <v>75</v>
      </c>
      <c r="AF576" s="55" t="str">
        <f>TEXT(LEFT(Contrato[[#This Row],[CONTRATO]],3),"0")</f>
        <v>453</v>
      </c>
      <c r="AG576" s="55" t="str">
        <f>IF(LEN(Contrato[[#This Row],[Contrato2]])=3,Contrato[[#This Row],[Contrato2]],TEXT(Contrato[[#This Row],[Contrato2]],"000"))</f>
        <v>453</v>
      </c>
      <c r="AH576" s="56">
        <f ca="1">IFERROR(_xlfn.DAYS(Contrato[[#This Row],[Fecha Proyectada liquidación]],TODAY())/30,"")</f>
        <v>2.1333333333333333</v>
      </c>
      <c r="AI576" s="57">
        <f>+Contrato[[#This Row],[FECHA TERMINACIÓN ]]+120</f>
        <v>45777</v>
      </c>
      <c r="AK576" s="59" t="str">
        <f ca="1">IF(Contrato[[#This Row],[FECHA TERMINACIÓN ]]&lt;TODAY(), "Terminado",IF(ISNUMBER(Contrato[[#This Row],[Fecha Real de liquiidación ]]),"Liquidado",IF(Contrato[[#This Row],[FECHA TERMINACIÓN ]]&gt;=TODAY(),"En ejecución","")))</f>
        <v>Terminado</v>
      </c>
      <c r="AL576" s="60">
        <f>SUMIF([1]!COMPROMISOS_2024[[#All],[consecutivo]],Contrato[[#This Row],[RCP]],[1]!COMPROMISOS_2024[[#All],[Total pagado]])</f>
        <v>34624707</v>
      </c>
      <c r="AM576" s="61">
        <f>IFERROR(Contrato[[#This Row],[Pagos]]/Contrato[[#This Row],[VALOR CONTRATO]],0)</f>
        <v>0.91515148455610329</v>
      </c>
      <c r="AN576" s="104">
        <f>+Contrato[[#This Row],[VALOR CONTRATO]]-Contrato[[#This Row],[Pagos]]</f>
        <v>3210239</v>
      </c>
      <c r="AO576" s="54" cm="1">
        <f t="array" ref="AO576">_xlfn.XLOOKUP(Contrato[[#This Row],[DOCUMENTO ]],[1]!PERSONAL_ACTIVO_2024[[#All],[Documento identidad]],[1]!PERSONAL_ACTIVO_2024[[#All],[Mail ]],0,0)</f>
        <v>0</v>
      </c>
      <c r="AP576" s="54" t="str" cm="1">
        <f t="array" ref="AP576">_xlfn.XLOOKUP(Contrato[[#This Row],[DOCUMENTO]],[1]!PERSONAL_ACTIVO_2024[[#All],[Documento identidad]],[1]!PERSONAL_ACTIVO_2024[[#All],[Mail ]],0,0)</f>
        <v>dcendoya@indeportesantioquia.gov.co</v>
      </c>
      <c r="AQ576" s="54" cm="1">
        <f t="array" ref="AQ576">IF(ISBLANK(Contrato[[#This Row],[DEPENDENCIA ]]),0,IFERROR(_xlfn.XLOOKUP(Contrato[[#This Row],[DEPENDENCIA ]],[1]!PERSONAL_ACTIVO_2024[[#All],[Dependencia]],[1]!PERSONAL_ACTIVO_2024[[#All],[Mail ]],0,0),0))</f>
        <v>0</v>
      </c>
    </row>
    <row r="577" spans="1:16382" s="54" customFormat="1" ht="34.5" customHeight="1" x14ac:dyDescent="0.25">
      <c r="A577" s="27">
        <v>843</v>
      </c>
      <c r="B577" s="26">
        <v>454</v>
      </c>
      <c r="C577" s="28" t="s">
        <v>1640</v>
      </c>
      <c r="D577" s="81" t="s">
        <v>132</v>
      </c>
      <c r="E577" s="105" t="s">
        <v>111</v>
      </c>
      <c r="F577" s="81" t="s">
        <v>46</v>
      </c>
      <c r="G577" s="92" t="s">
        <v>1641</v>
      </c>
      <c r="H577" s="93">
        <v>900444742</v>
      </c>
      <c r="I577" s="94" t="s">
        <v>119</v>
      </c>
      <c r="J577" s="266">
        <v>15860000</v>
      </c>
      <c r="K577" s="69" t="s">
        <v>48</v>
      </c>
      <c r="L577" s="96" t="s">
        <v>1616</v>
      </c>
      <c r="M577" s="97" t="s">
        <v>169</v>
      </c>
      <c r="N577" s="98" cm="1">
        <f t="array" ref="N577">_xlfn.XLOOKUP(Contrato[[#This Row],[SUPERVISOR TITULAR]],[1]!PERSONAL_ACTIVO_2024[[#All],[Nombre completo]],[1]!PERSONAL_ACTIVO_2024[[#All],[Documento identidad]],"",0)</f>
        <v>1152209809</v>
      </c>
      <c r="O577" s="97" t="s">
        <v>168</v>
      </c>
      <c r="P577" s="99" cm="1">
        <f t="array" ref="P577">_xlfn.XLOOKUP(Contrato[[#This Row],[SUPERVISOR SUPLENTE ]],[1]!PERSONAL_ACTIVO_2024[[#All],[Nombre completo]],[1]!PERSONAL_ACTIVO_2024[[#All],[Documento identidad]],"",0)</f>
        <v>21509270</v>
      </c>
      <c r="Q577" s="100">
        <v>633</v>
      </c>
      <c r="R577" s="42" t="str" cm="1">
        <f t="array" ref="R577">_xlfn.XLOOKUP(Contrato[[#This Row],[CDP]],[1]!DISPONIBILIDADES_2024[[#All],[consecutivo]],[1]!DISPONIBILIDADES_2024[[#All],[fecha_aprobacion]],"",0)</f>
        <v>4/07/2024 15:36</v>
      </c>
      <c r="S577" s="43">
        <f>SUMIF([1]!DISPONIBILIDADES_2024[[#All],[consecutivo]],Contrato[[#This Row],[CDP]],[1]!DISPONIBILIDADES_2024[[#All],[valor_total_rubro]])</f>
        <v>0</v>
      </c>
      <c r="T577" s="44" cm="1">
        <f t="array" ref="T577">_xlfn.XLOOKUP(Contrato[[#This Row],[CONTRATO]]&amp;Contrato[[#This Row],[CDP]],[1]!Corr_Contr_CDP[[#All],[CONTRATO-CDP]],[1]!Corr_Contr_CDP[[#All],[CRP]],_xlfn.XLOOKUP(Contrato[[#This Row],[CDP]],[1]!COMPROMISOS_2024[[#All],[disponibilidad]],[1]!COMPROMISOS_2024[[#All],[consecutivo]],"",0),0)</f>
        <v>8438</v>
      </c>
      <c r="U577" s="45" t="str" cm="1">
        <f t="array" ref="U577">+_xlfn.XLOOKUP(Contrato[[#This Row],[RCP]],[1]!COMPROMISOS_2024[[#All],[consecutivo]],[1]!COMPROMISOS_2024[[#All],[fecha_aprobacion]],"",0)</f>
        <v>21/08/2024 13:10</v>
      </c>
      <c r="V577" s="46">
        <f>SUMIF([1]!COMPROMISOS_2024[[#All],[consecutivo]],Contrato[[#This Row],[RCP]],[1]!COMPROMISOS_2024[[#All],[valor_total]])</f>
        <v>15860000</v>
      </c>
      <c r="W577" s="311">
        <v>45524</v>
      </c>
      <c r="X577" s="160">
        <v>45527</v>
      </c>
      <c r="Y577" s="48">
        <v>45527</v>
      </c>
      <c r="Z577" s="49">
        <v>45656</v>
      </c>
      <c r="AA577" s="101" t="s">
        <v>1642</v>
      </c>
      <c r="AB577" s="91" t="s">
        <v>1643</v>
      </c>
      <c r="AC577" s="91"/>
      <c r="AD577" s="103">
        <v>202000005019</v>
      </c>
      <c r="AE577" s="54" t="s">
        <v>75</v>
      </c>
      <c r="AF577" s="55" t="str">
        <f>TEXT(LEFT(Contrato[[#This Row],[CONTRATO]],3),"0")</f>
        <v>454</v>
      </c>
      <c r="AG577" s="55" t="str">
        <f>IF(LEN(Contrato[[#This Row],[Contrato2]])=3,Contrato[[#This Row],[Contrato2]],TEXT(Contrato[[#This Row],[Contrato2]],"000"))</f>
        <v>454</v>
      </c>
      <c r="AH577" s="56">
        <f ca="1">IFERROR(_xlfn.DAYS(Contrato[[#This Row],[Fecha Proyectada liquidación]],TODAY())/30,"")</f>
        <v>2.1</v>
      </c>
      <c r="AI577" s="57">
        <f>+Contrato[[#This Row],[FECHA TERMINACIÓN ]]+120</f>
        <v>45776</v>
      </c>
      <c r="AK577" s="59" t="str">
        <f ca="1">IF(Contrato[[#This Row],[FECHA TERMINACIÓN ]]&lt;TODAY(), "Terminado",IF(ISNUMBER(Contrato[[#This Row],[Fecha Real de liquiidación ]]),"Liquidado",IF(Contrato[[#This Row],[FECHA TERMINACIÓN ]]&gt;=TODAY(),"En ejecución","")))</f>
        <v>Terminado</v>
      </c>
      <c r="AL577" s="60">
        <f>SUMIF([1]!COMPROMISOS_2024[[#All],[consecutivo]],Contrato[[#This Row],[RCP]],[1]!COMPROMISOS_2024[[#All],[Total pagado]])</f>
        <v>15860000</v>
      </c>
      <c r="AM577" s="61">
        <f>IFERROR(Contrato[[#This Row],[Pagos]]/Contrato[[#This Row],[VALOR CONTRATO]],0)</f>
        <v>1</v>
      </c>
      <c r="AN577" s="104">
        <f>+Contrato[[#This Row],[VALOR CONTRATO]]-Contrato[[#This Row],[Pagos]]</f>
        <v>0</v>
      </c>
      <c r="AO577" s="54" t="str" cm="1">
        <f t="array" ref="AO577">_xlfn.XLOOKUP(Contrato[[#This Row],[DOCUMENTO ]],[1]!PERSONAL_ACTIVO_2024[[#All],[Documento identidad]],[1]!PERSONAL_ACTIVO_2024[[#All],[Mail ]],0,0)</f>
        <v>ahiguitae@indeportesantioquia.gov.co</v>
      </c>
      <c r="AP577" s="54" t="str" cm="1">
        <f t="array" ref="AP577">_xlfn.XLOOKUP(Contrato[[#This Row],[DOCUMENTO]],[1]!PERSONAL_ACTIVO_2024[[#All],[Documento identidad]],[1]!PERSONAL_ACTIVO_2024[[#All],[Mail ]],0,0)</f>
        <v>gsanchez@indeportesantioquia.gov.co</v>
      </c>
      <c r="AQ577" s="54" t="str" cm="1">
        <f t="array" ref="AQ577">IF(ISBLANK(Contrato[[#This Row],[DEPENDENCIA ]]),0,IFERROR(_xlfn.XLOOKUP(Contrato[[#This Row],[DEPENDENCIA ]],[1]!PERSONAL_ACTIVO_2024[[#All],[Dependencia]],[1]!PERSONAL_ACTIVO_2024[[#All],[Mail ]],0,0),0))</f>
        <v>fcardona@indeportesantioquia.gov.co</v>
      </c>
    </row>
    <row r="578" spans="1:16382" s="54" customFormat="1" ht="34.5" customHeight="1" x14ac:dyDescent="0.25">
      <c r="A578" s="27" t="s">
        <v>716</v>
      </c>
      <c r="B578" s="26">
        <v>455</v>
      </c>
      <c r="C578" s="28" t="s">
        <v>717</v>
      </c>
      <c r="D578" s="64" t="s">
        <v>48</v>
      </c>
      <c r="E578" s="64" t="s">
        <v>48</v>
      </c>
      <c r="F578" s="81" t="s">
        <v>46</v>
      </c>
      <c r="G578" s="92" t="s">
        <v>717</v>
      </c>
      <c r="H578" s="93">
        <v>0</v>
      </c>
      <c r="I578" s="117">
        <v>0</v>
      </c>
      <c r="J578" s="275">
        <v>0</v>
      </c>
      <c r="K578" s="313">
        <v>0</v>
      </c>
      <c r="L578" s="96" t="s">
        <v>1378</v>
      </c>
      <c r="M578" s="97"/>
      <c r="N578" s="98" t="str" cm="1">
        <f t="array" ref="N578">_xlfn.XLOOKUP(Contrato[[#This Row],[SUPERVISOR TITULAR]],[1]!PERSONAL_ACTIVO_2024[[#All],[Nombre completo]],[1]!PERSONAL_ACTIVO_2024[[#All],[Documento identidad]],"",0)</f>
        <v/>
      </c>
      <c r="O578" s="97"/>
      <c r="P578" s="99" t="str" cm="1">
        <f t="array" ref="P578">_xlfn.XLOOKUP(Contrato[[#This Row],[SUPERVISOR SUPLENTE ]],[1]!PERSONAL_ACTIVO_2024[[#All],[Nombre completo]],[1]!PERSONAL_ACTIVO_2024[[#All],[Documento identidad]],"",0)</f>
        <v/>
      </c>
      <c r="Q578" s="100"/>
      <c r="R578" s="42" t="str" cm="1">
        <f t="array" ref="R578">_xlfn.XLOOKUP(Contrato[[#This Row],[CDP]],[1]!DISPONIBILIDADES_2024[[#All],[consecutivo]],[1]!DISPONIBILIDADES_2024[[#All],[fecha_aprobacion]],"",0)</f>
        <v/>
      </c>
      <c r="S578" s="43">
        <f>SUMIF([1]!DISPONIBILIDADES_2024[[#All],[consecutivo]],Contrato[[#This Row],[CDP]],[1]!DISPONIBILIDADES_2024[[#All],[valor_total_rubro]])</f>
        <v>0</v>
      </c>
      <c r="T578" s="44" t="str" cm="1">
        <f t="array" ref="T578">_xlfn.XLOOKUP(Contrato[[#This Row],[CONTRATO]]&amp;Contrato[[#This Row],[CDP]],[1]!Corr_Contr_CDP[[#All],[CONTRATO-CDP]],[1]!Corr_Contr_CDP[[#All],[CRP]],_xlfn.XLOOKUP(Contrato[[#This Row],[CDP]],[1]!COMPROMISOS_2024[[#All],[disponibilidad]],[1]!COMPROMISOS_2024[[#All],[consecutivo]],"",0),0)</f>
        <v/>
      </c>
      <c r="U578" s="45" t="str" cm="1">
        <f t="array" ref="U578">+_xlfn.XLOOKUP(Contrato[[#This Row],[RCP]],[1]!COMPROMISOS_2024[[#All],[consecutivo]],[1]!COMPROMISOS_2024[[#All],[fecha_aprobacion]],"",0)</f>
        <v/>
      </c>
      <c r="V578" s="46">
        <f>SUMIF([1]!COMPROMISOS_2024[[#All],[consecutivo]],Contrato[[#This Row],[RCP]],[1]!COMPROMISOS_2024[[#All],[valor_total]])</f>
        <v>0</v>
      </c>
      <c r="W578" s="311"/>
      <c r="X578" s="160"/>
      <c r="Y578" s="48" t="str">
        <f>+LEFT(_xlfn.XLOOKUP(Contrato[[#This Row],[CONTRATO3DIG]],[1]SECOP_II!AE:AE,[1]SECOP_II!F:F,"",0),10)</f>
        <v/>
      </c>
      <c r="Z578" s="49"/>
      <c r="AA578" s="101"/>
      <c r="AB578" s="91"/>
      <c r="AC578" s="91"/>
      <c r="AD578" s="103"/>
      <c r="AF578" s="55" t="str">
        <f>TEXT(LEFT(Contrato[[#This Row],[CONTRATO]],3),"0")</f>
        <v>455</v>
      </c>
      <c r="AG578" s="55" t="str">
        <f>IF(LEN(Contrato[[#This Row],[Contrato2]])=3,Contrato[[#This Row],[Contrato2]],TEXT(Contrato[[#This Row],[Contrato2]],"000"))</f>
        <v>455</v>
      </c>
      <c r="AH578" s="56">
        <f ca="1">IFERROR(_xlfn.DAYS(Contrato[[#This Row],[Fecha Proyectada liquidación]],TODAY())/30,"")</f>
        <v>-1519.7666666666667</v>
      </c>
      <c r="AI578" s="57">
        <f>+Contrato[[#This Row],[FECHA TERMINACIÓN ]]+120</f>
        <v>120</v>
      </c>
      <c r="AK578" s="59" t="str">
        <f ca="1">IF(Contrato[[#This Row],[FECHA TERMINACIÓN ]]&lt;TODAY(), "Terminado",IF(ISNUMBER(Contrato[[#This Row],[Fecha Real de liquiidación ]]),"Liquidado",IF(Contrato[[#This Row],[FECHA TERMINACIÓN ]]&gt;=TODAY(),"En ejecución","")))</f>
        <v>Terminado</v>
      </c>
      <c r="AL578" s="60">
        <f>SUMIF([1]!COMPROMISOS_2024[[#All],[consecutivo]],Contrato[[#This Row],[RCP]],[1]!COMPROMISOS_2024[[#All],[Total pagado]])</f>
        <v>0</v>
      </c>
      <c r="AM578" s="61">
        <f>IFERROR(Contrato[[#This Row],[Pagos]]/Contrato[[#This Row],[VALOR CONTRATO]],0)</f>
        <v>0</v>
      </c>
      <c r="AN578" s="104">
        <f>+Contrato[[#This Row],[VALOR CONTRATO]]-Contrato[[#This Row],[Pagos]]</f>
        <v>0</v>
      </c>
      <c r="AO578" s="54" cm="1">
        <f t="array" ref="AO578">_xlfn.XLOOKUP(Contrato[[#This Row],[DOCUMENTO ]],[1]!PERSONAL_ACTIVO_2024[[#All],[Documento identidad]],[1]!PERSONAL_ACTIVO_2024[[#All],[Mail ]],0,0)</f>
        <v>0</v>
      </c>
      <c r="AP578" s="54" cm="1">
        <f t="array" ref="AP578">_xlfn.XLOOKUP(Contrato[[#This Row],[DOCUMENTO]],[1]!PERSONAL_ACTIVO_2024[[#All],[Documento identidad]],[1]!PERSONAL_ACTIVO_2024[[#All],[Mail ]],0,0)</f>
        <v>0</v>
      </c>
      <c r="AQ578" s="54" cm="1">
        <f t="array" ref="AQ578">IF(ISBLANK(Contrato[[#This Row],[DEPENDENCIA ]]),0,IFERROR(_xlfn.XLOOKUP(Contrato[[#This Row],[DEPENDENCIA ]],[1]!PERSONAL_ACTIVO_2024[[#All],[Dependencia]],[1]!PERSONAL_ACTIVO_2024[[#All],[Mail ]],0,0),0))</f>
        <v>0</v>
      </c>
    </row>
    <row r="579" spans="1:16382" s="54" customFormat="1" ht="34.5" customHeight="1" x14ac:dyDescent="0.25">
      <c r="A579" s="27">
        <v>835</v>
      </c>
      <c r="B579" s="26">
        <v>456</v>
      </c>
      <c r="C579" s="28" t="s">
        <v>1644</v>
      </c>
      <c r="D579" s="81" t="s">
        <v>123</v>
      </c>
      <c r="E579" s="105" t="s">
        <v>111</v>
      </c>
      <c r="F579" s="81" t="s">
        <v>142</v>
      </c>
      <c r="G579" s="92" t="s">
        <v>1645</v>
      </c>
      <c r="H579" s="93">
        <v>72144343</v>
      </c>
      <c r="I579" s="94">
        <v>3952382</v>
      </c>
      <c r="J579" s="266">
        <v>19103180</v>
      </c>
      <c r="K579" s="69" t="s">
        <v>48</v>
      </c>
      <c r="L579" s="96" t="s">
        <v>1616</v>
      </c>
      <c r="M579" s="97" t="s">
        <v>222</v>
      </c>
      <c r="N579" s="98" cm="1">
        <f t="array" ref="N579">_xlfn.XLOOKUP(Contrato[[#This Row],[SUPERVISOR TITULAR]],[1]!PERSONAL_ACTIVO_2024[[#All],[Nombre completo]],[1]!PERSONAL_ACTIVO_2024[[#All],[Documento identidad]],"",0)</f>
        <v>10267189</v>
      </c>
      <c r="O579" s="97" t="s">
        <v>218</v>
      </c>
      <c r="P579" s="99" cm="1">
        <f t="array" ref="P579">_xlfn.XLOOKUP(Contrato[[#This Row],[SUPERVISOR SUPLENTE ]],[1]!PERSONAL_ACTIVO_2024[[#All],[Nombre completo]],[1]!PERSONAL_ACTIVO_2024[[#All],[Documento identidad]],"",0)</f>
        <v>98556206</v>
      </c>
      <c r="Q579" s="100">
        <v>614</v>
      </c>
      <c r="R579" s="42" t="str" cm="1">
        <f t="array" ref="R579">_xlfn.XLOOKUP(Contrato[[#This Row],[CDP]],[1]!DISPONIBILIDADES_2024[[#All],[consecutivo]],[1]!DISPONIBILIDADES_2024[[#All],[fecha_aprobacion]],"",0)</f>
        <v>26/06/2024 13:55</v>
      </c>
      <c r="S579" s="43">
        <f>SUMIF([1]!DISPONIBILIDADES_2024[[#All],[consecutivo]],Contrato[[#This Row],[CDP]],[1]!DISPONIBILIDADES_2024[[#All],[valor_total_rubro]])</f>
        <v>0</v>
      </c>
      <c r="T579" s="44" cm="1">
        <f t="array" ref="T579">_xlfn.XLOOKUP(Contrato[[#This Row],[CONTRATO]]&amp;Contrato[[#This Row],[CDP]],[1]!Corr_Contr_CDP[[#All],[CONTRATO-CDP]],[1]!Corr_Contr_CDP[[#All],[CRP]],_xlfn.XLOOKUP(Contrato[[#This Row],[CDP]],[1]!COMPROMISOS_2024[[#All],[disponibilidad]],[1]!COMPROMISOS_2024[[#All],[consecutivo]],"",0),0)</f>
        <v>7221</v>
      </c>
      <c r="U579" s="45" t="str" cm="1">
        <f t="array" ref="U579">+_xlfn.XLOOKUP(Contrato[[#This Row],[RCP]],[1]!COMPROMISOS_2024[[#All],[consecutivo]],[1]!COMPROMISOS_2024[[#All],[fecha_aprobacion]],"",0)</f>
        <v>22/07/2024 16:47</v>
      </c>
      <c r="V579" s="46">
        <f>SUMIF([1]!COMPROMISOS_2024[[#All],[consecutivo]],Contrato[[#This Row],[RCP]],[1]!COMPROMISOS_2024[[#All],[valor_total]])</f>
        <v>19103180</v>
      </c>
      <c r="W579" s="311">
        <v>45495</v>
      </c>
      <c r="X579" s="311" t="s">
        <v>1505</v>
      </c>
      <c r="Y579" s="48">
        <v>45509</v>
      </c>
      <c r="Z579" s="49">
        <v>45643</v>
      </c>
      <c r="AA579" s="101" t="s">
        <v>1646</v>
      </c>
      <c r="AB579" s="91" t="s">
        <v>1647</v>
      </c>
      <c r="AC579" s="91"/>
      <c r="AD579" s="103">
        <v>202000005015</v>
      </c>
      <c r="AE579" s="54" t="s">
        <v>75</v>
      </c>
      <c r="AF579" s="55" t="str">
        <f>TEXT(LEFT(Contrato[[#This Row],[CONTRATO]],3),"0")</f>
        <v>456</v>
      </c>
      <c r="AG579" s="55" t="str">
        <f>IF(LEN(Contrato[[#This Row],[Contrato2]])=3,Contrato[[#This Row],[Contrato2]],TEXT(Contrato[[#This Row],[Contrato2]],"000"))</f>
        <v>456</v>
      </c>
      <c r="AH579" s="56">
        <f ca="1">IFERROR(_xlfn.DAYS(Contrato[[#This Row],[Fecha Proyectada liquidación]],TODAY())/30,"")</f>
        <v>1.6666666666666667</v>
      </c>
      <c r="AI579" s="57">
        <f>+Contrato[[#This Row],[FECHA TERMINACIÓN ]]+120</f>
        <v>45763</v>
      </c>
      <c r="AK579" s="59" t="str">
        <f ca="1">IF(Contrato[[#This Row],[FECHA TERMINACIÓN ]]&lt;TODAY(), "Terminado",IF(ISNUMBER(Contrato[[#This Row],[Fecha Real de liquiidación ]]),"Liquidado",IF(Contrato[[#This Row],[FECHA TERMINACIÓN ]]&gt;=TODAY(),"En ejecución","")))</f>
        <v>Terminado</v>
      </c>
      <c r="AL579" s="60">
        <f>SUMIF([1]!COMPROMISOS_2024[[#All],[consecutivo]],Contrato[[#This Row],[RCP]],[1]!COMPROMISOS_2024[[#All],[Total pagado]])</f>
        <v>17522226</v>
      </c>
      <c r="AM579" s="61">
        <f>IFERROR(Contrato[[#This Row],[Pagos]]/Contrato[[#This Row],[VALOR CONTRATO]],0)</f>
        <v>0.91724131793764174</v>
      </c>
      <c r="AN579" s="104">
        <f>+Contrato[[#This Row],[VALOR CONTRATO]]-Contrato[[#This Row],[Pagos]]</f>
        <v>1580954</v>
      </c>
      <c r="AO579" s="54" t="str" cm="1">
        <f t="array" ref="AO579">_xlfn.XLOOKUP(Contrato[[#This Row],[DOCUMENTO ]],[1]!PERSONAL_ACTIVO_2024[[#All],[Documento identidad]],[1]!PERSONAL_ACTIVO_2024[[#All],[Mail ]],0,0)</f>
        <v>hveleza@indeportesantioquia.gov.co</v>
      </c>
      <c r="AP579" s="54" t="str" cm="1">
        <f t="array" ref="AP579">_xlfn.XLOOKUP(Contrato[[#This Row],[DOCUMENTO]],[1]!PERSONAL_ACTIVO_2024[[#All],[Documento identidad]],[1]!PERSONAL_ACTIVO_2024[[#All],[Mail ]],0,0)</f>
        <v>ahiguitae@indeportesantioquia.gov.co</v>
      </c>
      <c r="AQ579" s="54" cm="1">
        <f t="array" ref="AQ579">IF(ISBLANK(Contrato[[#This Row],[DEPENDENCIA ]]),0,IFERROR(_xlfn.XLOOKUP(Contrato[[#This Row],[DEPENDENCIA ]],[1]!PERSONAL_ACTIVO_2024[[#All],[Dependencia]],[1]!PERSONAL_ACTIVO_2024[[#All],[Mail ]],0,0),0))</f>
        <v>0</v>
      </c>
    </row>
    <row r="580" spans="1:16382" s="54" customFormat="1" ht="34.5" customHeight="1" x14ac:dyDescent="0.2">
      <c r="A580" s="27">
        <v>839</v>
      </c>
      <c r="B580" s="26">
        <v>457</v>
      </c>
      <c r="C580" s="28" t="s">
        <v>1648</v>
      </c>
      <c r="D580" s="81" t="s">
        <v>123</v>
      </c>
      <c r="E580" s="91" t="s">
        <v>111</v>
      </c>
      <c r="F580" s="81" t="s">
        <v>920</v>
      </c>
      <c r="G580" s="92" t="s">
        <v>1332</v>
      </c>
      <c r="H580" s="93">
        <v>890984432</v>
      </c>
      <c r="I580" s="94" t="s">
        <v>119</v>
      </c>
      <c r="J580" s="95">
        <v>80000000</v>
      </c>
      <c r="K580" s="314" t="s">
        <v>48</v>
      </c>
      <c r="L580" s="96" t="s">
        <v>1649</v>
      </c>
      <c r="M580" s="97" t="s">
        <v>222</v>
      </c>
      <c r="N580" s="98" cm="1">
        <f t="array" ref="N580">_xlfn.XLOOKUP(Contrato[[#This Row],[SUPERVISOR TITULAR]],[1]!PERSONAL_ACTIVO_2024[[#All],[Nombre completo]],[1]!PERSONAL_ACTIVO_2024[[#All],[Documento identidad]],"",0)</f>
        <v>10267189</v>
      </c>
      <c r="O580" s="97" t="s">
        <v>218</v>
      </c>
      <c r="P580" s="99" cm="1">
        <f t="array" ref="P580">_xlfn.XLOOKUP(Contrato[[#This Row],[SUPERVISOR SUPLENTE ]],[1]!PERSONAL_ACTIVO_2024[[#All],[Nombre completo]],[1]!PERSONAL_ACTIVO_2024[[#All],[Documento identidad]],"",0)</f>
        <v>98556206</v>
      </c>
      <c r="Q580" s="100">
        <v>624</v>
      </c>
      <c r="R580" s="42" t="str" cm="1">
        <f t="array" ref="R580">_xlfn.XLOOKUP(Contrato[[#This Row],[CDP]],[1]!DISPONIBILIDADES_2024[[#All],[consecutivo]],[1]!DISPONIBILIDADES_2024[[#All],[fecha_aprobacion]],"",0)</f>
        <v>2/07/2024 0:00</v>
      </c>
      <c r="S580" s="43">
        <f>SUMIF([1]!DISPONIBILIDADES_2024[[#All],[consecutivo]],Contrato[[#This Row],[CDP]],[1]!DISPONIBILIDADES_2024[[#All],[valor_total_rubro]])</f>
        <v>0</v>
      </c>
      <c r="T580" s="44" cm="1">
        <f t="array" ref="T580">_xlfn.XLOOKUP(Contrato[[#This Row],[CONTRATO]]&amp;Contrato[[#This Row],[CDP]],[1]!Corr_Contr_CDP[[#All],[CONTRATO-CDP]],[1]!Corr_Contr_CDP[[#All],[CRP]],_xlfn.XLOOKUP(Contrato[[#This Row],[CDP]],[1]!COMPROMISOS_2024[[#All],[disponibilidad]],[1]!COMPROMISOS_2024[[#All],[consecutivo]],"",0),0)</f>
        <v>7632</v>
      </c>
      <c r="U580" s="45" t="str" cm="1">
        <f t="array" ref="U580">+_xlfn.XLOOKUP(Contrato[[#This Row],[RCP]],[1]!COMPROMISOS_2024[[#All],[consecutivo]],[1]!COMPROMISOS_2024[[#All],[fecha_aprobacion]],"",0)</f>
        <v>5/08/2024 9:47</v>
      </c>
      <c r="V580" s="46">
        <f>SUMIF([1]!COMPROMISOS_2024[[#All],[consecutivo]],Contrato[[#This Row],[RCP]],[1]!COMPROMISOS_2024[[#All],[valor_total]])</f>
        <v>80000000</v>
      </c>
      <c r="W580" s="311">
        <v>45505</v>
      </c>
      <c r="X580" s="160">
        <v>45506</v>
      </c>
      <c r="Y580" s="48">
        <v>45509</v>
      </c>
      <c r="Z580" s="49">
        <v>45656</v>
      </c>
      <c r="AA580" s="101" t="s">
        <v>1650</v>
      </c>
      <c r="AB580" s="91" t="s">
        <v>1651</v>
      </c>
      <c r="AC580" s="91"/>
      <c r="AD580" s="221">
        <v>202000005016</v>
      </c>
      <c r="AE580" s="54" t="s">
        <v>75</v>
      </c>
      <c r="AF580" s="55" t="str">
        <f>TEXT(LEFT(Contrato[[#This Row],[CONTRATO]],3),"0")</f>
        <v>457</v>
      </c>
      <c r="AG580" s="55" t="str">
        <f>IF(LEN(Contrato[[#This Row],[Contrato2]])=3,Contrato[[#This Row],[Contrato2]],TEXT(Contrato[[#This Row],[Contrato2]],"000"))</f>
        <v>457</v>
      </c>
      <c r="AH580" s="56">
        <f ca="1">IFERROR(_xlfn.DAYS(Contrato[[#This Row],[Fecha Proyectada liquidación]],TODAY())/30,"")</f>
        <v>2.1</v>
      </c>
      <c r="AI580" s="57">
        <f>+Contrato[[#This Row],[FECHA TERMINACIÓN ]]+120</f>
        <v>45776</v>
      </c>
      <c r="AK580" s="59" t="str">
        <f ca="1">IF(Contrato[[#This Row],[FECHA TERMINACIÓN ]]&lt;TODAY(), "Terminado",IF(ISNUMBER(Contrato[[#This Row],[Fecha Real de liquiidación ]]),"Liquidado",IF(Contrato[[#This Row],[FECHA TERMINACIÓN ]]&gt;=TODAY(),"En ejecución","")))</f>
        <v>Terminado</v>
      </c>
      <c r="AL580" s="60">
        <f>SUMIF([1]!COMPROMISOS_2024[[#All],[consecutivo]],Contrato[[#This Row],[RCP]],[1]!COMPROMISOS_2024[[#All],[Total pagado]])</f>
        <v>80000000</v>
      </c>
      <c r="AM580" s="61">
        <f>IFERROR(Contrato[[#This Row],[Pagos]]/Contrato[[#This Row],[VALOR CONTRATO]],0)</f>
        <v>1</v>
      </c>
      <c r="AN580" s="104">
        <f>+Contrato[[#This Row],[VALOR CONTRATO]]-Contrato[[#This Row],[Pagos]]</f>
        <v>0</v>
      </c>
      <c r="AO580" s="54" t="str" cm="1">
        <f t="array" ref="AO580">_xlfn.XLOOKUP(Contrato[[#This Row],[DOCUMENTO ]],[1]!PERSONAL_ACTIVO_2024[[#All],[Documento identidad]],[1]!PERSONAL_ACTIVO_2024[[#All],[Mail ]],0,0)</f>
        <v>hveleza@indeportesantioquia.gov.co</v>
      </c>
      <c r="AP580" s="54" t="str" cm="1">
        <f t="array" ref="AP580">_xlfn.XLOOKUP(Contrato[[#This Row],[DOCUMENTO]],[1]!PERSONAL_ACTIVO_2024[[#All],[Documento identidad]],[1]!PERSONAL_ACTIVO_2024[[#All],[Mail ]],0,0)</f>
        <v>ahiguitae@indeportesantioquia.gov.co</v>
      </c>
      <c r="AQ580" s="54" cm="1">
        <f t="array" ref="AQ580">IF(ISBLANK(Contrato[[#This Row],[DEPENDENCIA ]]),0,IFERROR(_xlfn.XLOOKUP(Contrato[[#This Row],[DEPENDENCIA ]],[1]!PERSONAL_ACTIVO_2024[[#All],[Dependencia]],[1]!PERSONAL_ACTIVO_2024[[#All],[Mail ]],0,0),0))</f>
        <v>0</v>
      </c>
    </row>
    <row r="581" spans="1:16382" s="54" customFormat="1" ht="34.5" customHeight="1" x14ac:dyDescent="0.2">
      <c r="A581" s="54">
        <v>1227</v>
      </c>
      <c r="B581" s="26">
        <v>457</v>
      </c>
      <c r="C581" s="28" t="s">
        <v>1652</v>
      </c>
      <c r="D581" s="81" t="s">
        <v>123</v>
      </c>
      <c r="E581" s="91" t="s">
        <v>117</v>
      </c>
      <c r="F581" s="81" t="s">
        <v>920</v>
      </c>
      <c r="G581" s="92" t="s">
        <v>1332</v>
      </c>
      <c r="H581" s="93">
        <v>890984432</v>
      </c>
      <c r="I581" s="94" t="s">
        <v>119</v>
      </c>
      <c r="J581" s="95">
        <v>40000000</v>
      </c>
      <c r="K581" s="314"/>
      <c r="L581" s="96" t="s">
        <v>775</v>
      </c>
      <c r="M581" s="97" t="s">
        <v>222</v>
      </c>
      <c r="N581" s="98" cm="1">
        <f t="array" ref="N581">_xlfn.XLOOKUP(Contrato[[#This Row],[SUPERVISOR TITULAR]],[1]!PERSONAL_ACTIVO_2024[[#All],[Nombre completo]],[1]!PERSONAL_ACTIVO_2024[[#All],[Documento identidad]],"",0)</f>
        <v>10267189</v>
      </c>
      <c r="O581" s="97" t="s">
        <v>218</v>
      </c>
      <c r="P581" s="99" cm="1">
        <f t="array" ref="P581">_xlfn.XLOOKUP(Contrato[[#This Row],[SUPERVISOR SUPLENTE ]],[1]!PERSONAL_ACTIVO_2024[[#All],[Nombre completo]],[1]!PERSONAL_ACTIVO_2024[[#All],[Documento identidad]],"",0)</f>
        <v>98556206</v>
      </c>
      <c r="Q581" s="100">
        <v>1045</v>
      </c>
      <c r="R581" s="42" t="str" cm="1">
        <f t="array" ref="R581">_xlfn.XLOOKUP(Contrato[[#This Row],[CDP]],[1]!DISPONIBILIDADES_2024[[#All],[consecutivo]],[1]!DISPONIBILIDADES_2024[[#All],[fecha_aprobacion]],"",0)</f>
        <v>4/10/2024 10:36</v>
      </c>
      <c r="S581" s="43">
        <f>SUMIF([1]!DISPONIBILIDADES_2024[[#All],[consecutivo]],Contrato[[#This Row],[CDP]],[1]!DISPONIBILIDADES_2024[[#All],[valor_total_rubro]])</f>
        <v>0</v>
      </c>
      <c r="T581" s="44" cm="1">
        <f t="array" ref="T581">_xlfn.XLOOKUP(Contrato[[#This Row],[CONTRATO]]&amp;Contrato[[#This Row],[CDP]],[1]!Corr_Contr_CDP[[#All],[CONTRATO-CDP]],[1]!Corr_Contr_CDP[[#All],[CRP]],_xlfn.XLOOKUP(Contrato[[#This Row],[CDP]],[1]!COMPROMISOS_2024[[#All],[disponibilidad]],[1]!COMPROMISOS_2024[[#All],[consecutivo]],"",0),0)</f>
        <v>10544</v>
      </c>
      <c r="U581" s="45" t="str" cm="1">
        <f t="array" ref="U581">+_xlfn.XLOOKUP(Contrato[[#This Row],[RCP]],[1]!COMPROMISOS_2024[[#All],[consecutivo]],[1]!COMPROMISOS_2024[[#All],[fecha_aprobacion]],"",0)</f>
        <v>18/10/2024 16:46</v>
      </c>
      <c r="V581" s="46">
        <f>SUMIF([1]!COMPROMISOS_2024[[#All],[consecutivo]],Contrato[[#This Row],[RCP]],[1]!COMPROMISOS_2024[[#All],[valor_total]])</f>
        <v>40000000</v>
      </c>
      <c r="W581" s="311">
        <v>45582</v>
      </c>
      <c r="X581" s="160">
        <v>45583</v>
      </c>
      <c r="Y581" s="48">
        <v>45509</v>
      </c>
      <c r="Z581" s="49">
        <v>45656</v>
      </c>
      <c r="AA581" s="101"/>
      <c r="AB581" s="91" t="s">
        <v>48</v>
      </c>
      <c r="AC581" s="30"/>
      <c r="AD581" s="103"/>
      <c r="AF581" s="55" t="str">
        <f>TEXT(LEFT(Contrato[[#This Row],[CONTRATO]],3),"0")</f>
        <v>457</v>
      </c>
      <c r="AG581" s="55" t="str">
        <f>IF(LEN(Contrato[[#This Row],[Contrato2]])=3,Contrato[[#This Row],[Contrato2]],TEXT(Contrato[[#This Row],[Contrato2]],"000"))</f>
        <v>457</v>
      </c>
      <c r="AH581" s="56">
        <f ca="1">IFERROR(_xlfn.DAYS(Contrato[[#This Row],[Fecha Proyectada liquidación]],TODAY())/30,"")</f>
        <v>2.1</v>
      </c>
      <c r="AI581" s="57">
        <f>+Contrato[[#This Row],[FECHA TERMINACIÓN ]]+120</f>
        <v>45776</v>
      </c>
      <c r="AK581" s="59" t="str">
        <f ca="1">IF(Contrato[[#This Row],[FECHA TERMINACIÓN ]]&lt;TODAY(), "Terminado",IF(ISNUMBER(Contrato[[#This Row],[Fecha Real de liquiidación ]]),"Liquidado",IF(Contrato[[#This Row],[FECHA TERMINACIÓN ]]&gt;=TODAY(),"En ejecución","")))</f>
        <v>Terminado</v>
      </c>
      <c r="AL581" s="60">
        <f>SUMIF([1]!COMPROMISOS_2024[[#All],[consecutivo]],Contrato[[#This Row],[RCP]],[1]!COMPROMISOS_2024[[#All],[Total pagado]])</f>
        <v>40000000</v>
      </c>
      <c r="AM581" s="61">
        <f>IFERROR(Contrato[[#This Row],[Pagos]]/Contrato[[#This Row],[VALOR CONTRATO]],0)</f>
        <v>1</v>
      </c>
      <c r="AN581" s="104">
        <f>+Contrato[[#This Row],[VALOR CONTRATO]]-Contrato[[#This Row],[Pagos]]</f>
        <v>0</v>
      </c>
      <c r="AO581" s="54" t="str" cm="1">
        <f t="array" ref="AO581">_xlfn.XLOOKUP(Contrato[[#This Row],[DOCUMENTO ]],[1]!PERSONAL_ACTIVO_2024[[#All],[Documento identidad]],[1]!PERSONAL_ACTIVO_2024[[#All],[Mail ]],0,0)</f>
        <v>hveleza@indeportesantioquia.gov.co</v>
      </c>
      <c r="AP581" s="54" t="str" cm="1">
        <f t="array" ref="AP581">_xlfn.XLOOKUP(Contrato[[#This Row],[DOCUMENTO]],[1]!PERSONAL_ACTIVO_2024[[#All],[Documento identidad]],[1]!PERSONAL_ACTIVO_2024[[#All],[Mail ]],0,0)</f>
        <v>ahiguitae@indeportesantioquia.gov.co</v>
      </c>
      <c r="AQ581" s="54" cm="1">
        <f t="array" ref="AQ581">IF(ISBLANK(Contrato[[#This Row],[DEPENDENCIA ]]),0,IFERROR(_xlfn.XLOOKUP(Contrato[[#This Row],[DEPENDENCIA ]],[1]!PERSONAL_ACTIVO_2024[[#All],[Dependencia]],[1]!PERSONAL_ACTIVO_2024[[#All],[Mail ]],0,0),0))</f>
        <v>0</v>
      </c>
    </row>
    <row r="582" spans="1:16382" s="54" customFormat="1" ht="34.5" customHeight="1" x14ac:dyDescent="0.25">
      <c r="A582" s="27">
        <v>719</v>
      </c>
      <c r="B582" s="26">
        <v>458</v>
      </c>
      <c r="C582" s="28" t="s">
        <v>1653</v>
      </c>
      <c r="D582" s="81" t="s">
        <v>123</v>
      </c>
      <c r="E582" s="91" t="s">
        <v>111</v>
      </c>
      <c r="F582" s="81" t="s">
        <v>1429</v>
      </c>
      <c r="G582" s="92" t="s">
        <v>1654</v>
      </c>
      <c r="H582" s="93">
        <v>890904948</v>
      </c>
      <c r="I582" s="94" t="s">
        <v>119</v>
      </c>
      <c r="J582" s="266">
        <v>90000000</v>
      </c>
      <c r="K582" s="69" t="s">
        <v>48</v>
      </c>
      <c r="L582" s="96" t="s">
        <v>1649</v>
      </c>
      <c r="M582" s="97" t="s">
        <v>218</v>
      </c>
      <c r="N582" s="98" cm="1">
        <f t="array" ref="N582">_xlfn.XLOOKUP(Contrato[[#This Row],[SUPERVISOR TITULAR]],[1]!PERSONAL_ACTIVO_2024[[#All],[Nombre completo]],[1]!PERSONAL_ACTIVO_2024[[#All],[Documento identidad]],"",0)</f>
        <v>98556206</v>
      </c>
      <c r="O582" s="97" t="s">
        <v>222</v>
      </c>
      <c r="P582" s="99" cm="1">
        <f t="array" ref="P582">_xlfn.XLOOKUP(Contrato[[#This Row],[SUPERVISOR SUPLENTE ]],[1]!PERSONAL_ACTIVO_2024[[#All],[Nombre completo]],[1]!PERSONAL_ACTIVO_2024[[#All],[Documento identidad]],"",0)</f>
        <v>10267189</v>
      </c>
      <c r="Q582" s="100">
        <v>656</v>
      </c>
      <c r="R582" s="42" t="str" cm="1">
        <f t="array" ref="R582">_xlfn.XLOOKUP(Contrato[[#This Row],[CDP]],[1]!DISPONIBILIDADES_2024[[#All],[consecutivo]],[1]!DISPONIBILIDADES_2024[[#All],[fecha_aprobacion]],"",0)</f>
        <v>12/07/2024 17:38</v>
      </c>
      <c r="S582" s="43">
        <f>SUMIF([1]!DISPONIBILIDADES_2024[[#All],[consecutivo]],Contrato[[#This Row],[CDP]],[1]!DISPONIBILIDADES_2024[[#All],[valor_total_rubro]])</f>
        <v>0</v>
      </c>
      <c r="T582" s="44" cm="1">
        <f t="array" ref="T582">_xlfn.XLOOKUP(Contrato[[#This Row],[CONTRATO]]&amp;Contrato[[#This Row],[CDP]],[1]!Corr_Contr_CDP[[#All],[CONTRATO-CDP]],[1]!Corr_Contr_CDP[[#All],[CRP]],_xlfn.XLOOKUP(Contrato[[#This Row],[CDP]],[1]!COMPROMISOS_2024[[#All],[disponibilidad]],[1]!COMPROMISOS_2024[[#All],[consecutivo]],"",0),0)</f>
        <v>7633</v>
      </c>
      <c r="U582" s="45" t="str" cm="1">
        <f t="array" ref="U582">+_xlfn.XLOOKUP(Contrato[[#This Row],[RCP]],[1]!COMPROMISOS_2024[[#All],[consecutivo]],[1]!COMPROMISOS_2024[[#All],[fecha_aprobacion]],"",0)</f>
        <v>5/08/2024 9:53</v>
      </c>
      <c r="V582" s="46">
        <f>SUMIF([1]!COMPROMISOS_2024[[#All],[consecutivo]],Contrato[[#This Row],[RCP]],[1]!COMPROMISOS_2024[[#All],[valor_total]])</f>
        <v>90000000</v>
      </c>
      <c r="W582" s="311">
        <v>45505</v>
      </c>
      <c r="X582" s="160">
        <v>45512</v>
      </c>
      <c r="Y582" s="48">
        <v>45512</v>
      </c>
      <c r="Z582" s="49">
        <v>45656</v>
      </c>
      <c r="AA582" s="178" t="s">
        <v>1655</v>
      </c>
      <c r="AB582" s="91" t="s">
        <v>1035</v>
      </c>
      <c r="AC582" s="91"/>
      <c r="AD582" s="103">
        <v>202000005017</v>
      </c>
      <c r="AE582" s="54" t="s">
        <v>75</v>
      </c>
      <c r="AF582" s="55" t="str">
        <f>TEXT(LEFT(Contrato[[#This Row],[CONTRATO]],3),"0")</f>
        <v>458</v>
      </c>
      <c r="AG582" s="55" t="str">
        <f>IF(LEN(Contrato[[#This Row],[Contrato2]])=3,Contrato[[#This Row],[Contrato2]],TEXT(Contrato[[#This Row],[Contrato2]],"000"))</f>
        <v>458</v>
      </c>
      <c r="AH582" s="56">
        <f ca="1">IFERROR(_xlfn.DAYS(Contrato[[#This Row],[Fecha Proyectada liquidación]],TODAY())/30,"")</f>
        <v>2.1</v>
      </c>
      <c r="AI582" s="57">
        <f>+Contrato[[#This Row],[FECHA TERMINACIÓN ]]+120</f>
        <v>45776</v>
      </c>
      <c r="AK582" s="59" t="str">
        <f ca="1">IF(Contrato[[#This Row],[FECHA TERMINACIÓN ]]&lt;TODAY(), "Terminado",IF(ISNUMBER(Contrato[[#This Row],[Fecha Real de liquiidación ]]),"Liquidado",IF(Contrato[[#This Row],[FECHA TERMINACIÓN ]]&gt;=TODAY(),"En ejecución","")))</f>
        <v>Terminado</v>
      </c>
      <c r="AL582" s="60">
        <f>SUMIF([1]!COMPROMISOS_2024[[#All],[consecutivo]],Contrato[[#This Row],[RCP]],[1]!COMPROMISOS_2024[[#All],[Total pagado]])</f>
        <v>90000000</v>
      </c>
      <c r="AM582" s="61">
        <f>IFERROR(Contrato[[#This Row],[Pagos]]/Contrato[[#This Row],[VALOR CONTRATO]],0)</f>
        <v>1</v>
      </c>
      <c r="AN582" s="104">
        <f>+Contrato[[#This Row],[VALOR CONTRATO]]-Contrato[[#This Row],[Pagos]]</f>
        <v>0</v>
      </c>
      <c r="AO582" s="54" t="str" cm="1">
        <f t="array" ref="AO582">_xlfn.XLOOKUP(Contrato[[#This Row],[DOCUMENTO ]],[1]!PERSONAL_ACTIVO_2024[[#All],[Documento identidad]],[1]!PERSONAL_ACTIVO_2024[[#All],[Mail ]],0,0)</f>
        <v>ahiguitae@indeportesantioquia.gov.co</v>
      </c>
      <c r="AP582" s="54" t="str" cm="1">
        <f t="array" ref="AP582">_xlfn.XLOOKUP(Contrato[[#This Row],[DOCUMENTO]],[1]!PERSONAL_ACTIVO_2024[[#All],[Documento identidad]],[1]!PERSONAL_ACTIVO_2024[[#All],[Mail ]],0,0)</f>
        <v>hveleza@indeportesantioquia.gov.co</v>
      </c>
      <c r="AQ582" s="54" cm="1">
        <f t="array" ref="AQ582">IF(ISBLANK(Contrato[[#This Row],[DEPENDENCIA ]]),0,IFERROR(_xlfn.XLOOKUP(Contrato[[#This Row],[DEPENDENCIA ]],[1]!PERSONAL_ACTIVO_2024[[#All],[Dependencia]],[1]!PERSONAL_ACTIVO_2024[[#All],[Mail ]],0,0),0))</f>
        <v>0</v>
      </c>
    </row>
    <row r="583" spans="1:16382" s="54" customFormat="1" ht="34.5" customHeight="1" x14ac:dyDescent="0.25">
      <c r="A583" s="54">
        <v>1288</v>
      </c>
      <c r="B583" s="26">
        <v>458</v>
      </c>
      <c r="C583" s="28" t="s">
        <v>1656</v>
      </c>
      <c r="D583" s="81" t="s">
        <v>123</v>
      </c>
      <c r="E583" s="91" t="s">
        <v>117</v>
      </c>
      <c r="F583" s="81" t="s">
        <v>1429</v>
      </c>
      <c r="G583" s="92" t="s">
        <v>1654</v>
      </c>
      <c r="H583" s="93">
        <v>890904948</v>
      </c>
      <c r="I583" s="94" t="s">
        <v>119</v>
      </c>
      <c r="J583" s="112">
        <v>45000000</v>
      </c>
      <c r="L583" s="113" t="s">
        <v>1042</v>
      </c>
      <c r="M583" s="97" t="s">
        <v>218</v>
      </c>
      <c r="N583" s="98" cm="1">
        <f t="array" ref="N583">_xlfn.XLOOKUP(Contrato[[#This Row],[SUPERVISOR TITULAR]],[1]!PERSONAL_ACTIVO_2024[[#All],[Nombre completo]],[1]!PERSONAL_ACTIVO_2024[[#All],[Documento identidad]],"",0)</f>
        <v>98556206</v>
      </c>
      <c r="O583" s="97" t="s">
        <v>222</v>
      </c>
      <c r="P583" s="99" cm="1">
        <f t="array" ref="P583">_xlfn.XLOOKUP(Contrato[[#This Row],[SUPERVISOR SUPLENTE ]],[1]!PERSONAL_ACTIVO_2024[[#All],[Nombre completo]],[1]!PERSONAL_ACTIVO_2024[[#All],[Documento identidad]],"",0)</f>
        <v>10267189</v>
      </c>
      <c r="Q583" s="100">
        <v>1128</v>
      </c>
      <c r="R583" s="42" t="str" cm="1">
        <f t="array" ref="R583">_xlfn.XLOOKUP(Contrato[[#This Row],[CDP]],[1]!DISPONIBILIDADES_2024[[#All],[consecutivo]],[1]!DISPONIBILIDADES_2024[[#All],[fecha_aprobacion]],"",0)</f>
        <v>6/11/2024 15:02</v>
      </c>
      <c r="S583" s="43">
        <f>SUMIF([1]!DISPONIBILIDADES_2024[[#All],[consecutivo]],Contrato[[#This Row],[CDP]],[1]!DISPONIBILIDADES_2024[[#All],[valor_total_rubro]])</f>
        <v>0</v>
      </c>
      <c r="T583" s="44" cm="1">
        <f t="array" ref="T583">_xlfn.XLOOKUP(Contrato[[#This Row],[CONTRATO]]&amp;Contrato[[#This Row],[CDP]],[1]!Corr_Contr_CDP[[#All],[CONTRATO-CDP]],[1]!Corr_Contr_CDP[[#All],[CRP]],_xlfn.XLOOKUP(Contrato[[#This Row],[CDP]],[1]!COMPROMISOS_2024[[#All],[disponibilidad]],[1]!COMPROMISOS_2024[[#All],[consecutivo]],"",0),0)</f>
        <v>12144</v>
      </c>
      <c r="U583" s="45" t="str" cm="1">
        <f t="array" ref="U583">+_xlfn.XLOOKUP(Contrato[[#This Row],[RCP]],[1]!COMPROMISOS_2024[[#All],[consecutivo]],[1]!COMPROMISOS_2024[[#All],[fecha_aprobacion]],"",0)</f>
        <v>18/11/2024 15:01</v>
      </c>
      <c r="V583" s="46">
        <f>SUMIF([1]!COMPROMISOS_2024[[#All],[consecutivo]],Contrato[[#This Row],[RCP]],[1]!COMPROMISOS_2024[[#All],[valor_total]])</f>
        <v>45000000</v>
      </c>
      <c r="W583" s="311">
        <v>45611</v>
      </c>
      <c r="X583" s="160">
        <v>45617</v>
      </c>
      <c r="Y583" s="48">
        <v>45512</v>
      </c>
      <c r="Z583" s="49">
        <v>45656</v>
      </c>
      <c r="AA583" s="109"/>
      <c r="AB583" s="91" t="s">
        <v>48</v>
      </c>
      <c r="AC583" s="30"/>
      <c r="AD583" s="103"/>
      <c r="AF583" s="55" t="str">
        <f>TEXT(LEFT(Contrato[[#This Row],[CONTRATO]],3),"0")</f>
        <v>458</v>
      </c>
      <c r="AG583" s="55" t="str">
        <f>IF(LEN(Contrato[[#This Row],[Contrato2]])=3,Contrato[[#This Row],[Contrato2]],TEXT(Contrato[[#This Row],[Contrato2]],"000"))</f>
        <v>458</v>
      </c>
      <c r="AH583" s="56">
        <f ca="1">IFERROR(_xlfn.DAYS(Contrato[[#This Row],[Fecha Proyectada liquidación]],TODAY())/30,"")</f>
        <v>2.1</v>
      </c>
      <c r="AI583" s="57">
        <f>+Contrato[[#This Row],[FECHA TERMINACIÓN ]]+120</f>
        <v>45776</v>
      </c>
      <c r="AK583" s="59" t="str">
        <f ca="1">IF(Contrato[[#This Row],[FECHA TERMINACIÓN ]]&lt;TODAY(), "Terminado",IF(ISNUMBER(Contrato[[#This Row],[Fecha Real de liquiidación ]]),"Liquidado",IF(Contrato[[#This Row],[FECHA TERMINACIÓN ]]&gt;=TODAY(),"En ejecución","")))</f>
        <v>Terminado</v>
      </c>
      <c r="AL583" s="60">
        <f>SUMIF([1]!COMPROMISOS_2024[[#All],[consecutivo]],Contrato[[#This Row],[RCP]],[1]!COMPROMISOS_2024[[#All],[Total pagado]])</f>
        <v>45000000</v>
      </c>
      <c r="AM583" s="61">
        <f>IFERROR(Contrato[[#This Row],[Pagos]]/Contrato[[#This Row],[VALOR CONTRATO]],0)</f>
        <v>1</v>
      </c>
      <c r="AN583" s="104">
        <f>+Contrato[[#This Row],[VALOR CONTRATO]]-Contrato[[#This Row],[Pagos]]</f>
        <v>0</v>
      </c>
      <c r="AO583" s="54" t="str" cm="1">
        <f t="array" ref="AO583">_xlfn.XLOOKUP(Contrato[[#This Row],[DOCUMENTO ]],[1]!PERSONAL_ACTIVO_2024[[#All],[Documento identidad]],[1]!PERSONAL_ACTIVO_2024[[#All],[Mail ]],0,0)</f>
        <v>ahiguitae@indeportesantioquia.gov.co</v>
      </c>
      <c r="AP583" s="54" t="str" cm="1">
        <f t="array" ref="AP583">_xlfn.XLOOKUP(Contrato[[#This Row],[DOCUMENTO]],[1]!PERSONAL_ACTIVO_2024[[#All],[Documento identidad]],[1]!PERSONAL_ACTIVO_2024[[#All],[Mail ]],0,0)</f>
        <v>hveleza@indeportesantioquia.gov.co</v>
      </c>
      <c r="AQ583" s="54" cm="1">
        <f t="array" ref="AQ583">IF(ISBLANK(Contrato[[#This Row],[DEPENDENCIA ]]),0,IFERROR(_xlfn.XLOOKUP(Contrato[[#This Row],[DEPENDENCIA ]],[1]!PERSONAL_ACTIVO_2024[[#All],[Dependencia]],[1]!PERSONAL_ACTIVO_2024[[#All],[Mail ]],0,0),0))</f>
        <v>0</v>
      </c>
    </row>
    <row r="584" spans="1:16382" s="54" customFormat="1" ht="34.5" customHeight="1" x14ac:dyDescent="0.25">
      <c r="A584" s="27" t="s">
        <v>716</v>
      </c>
      <c r="B584" s="26">
        <v>459</v>
      </c>
      <c r="C584" s="28" t="s">
        <v>717</v>
      </c>
      <c r="D584" s="64" t="s">
        <v>48</v>
      </c>
      <c r="E584" s="64" t="s">
        <v>48</v>
      </c>
      <c r="F584" s="81" t="s">
        <v>46</v>
      </c>
      <c r="G584" s="277" t="s">
        <v>717</v>
      </c>
      <c r="H584" s="130">
        <v>0</v>
      </c>
      <c r="I584" s="147">
        <v>0</v>
      </c>
      <c r="J584" s="148">
        <v>0</v>
      </c>
      <c r="K584" s="313">
        <v>0</v>
      </c>
      <c r="L584" s="96" t="s">
        <v>1378</v>
      </c>
      <c r="M584" s="97"/>
      <c r="N584" s="98" t="str" cm="1">
        <f t="array" ref="N584">_xlfn.XLOOKUP(Contrato[[#This Row],[SUPERVISOR TITULAR]],[1]!PERSONAL_ACTIVO_2024[[#All],[Nombre completo]],[1]!PERSONAL_ACTIVO_2024[[#All],[Documento identidad]],"",0)</f>
        <v/>
      </c>
      <c r="O584" s="97"/>
      <c r="P584" s="99" t="str" cm="1">
        <f t="array" ref="P584">_xlfn.XLOOKUP(Contrato[[#This Row],[SUPERVISOR SUPLENTE ]],[1]!PERSONAL_ACTIVO_2024[[#All],[Nombre completo]],[1]!PERSONAL_ACTIVO_2024[[#All],[Documento identidad]],"",0)</f>
        <v/>
      </c>
      <c r="Q584" s="207">
        <v>0</v>
      </c>
      <c r="R584" s="42" t="str" cm="1">
        <f t="array" ref="R584">_xlfn.XLOOKUP(Contrato[[#This Row],[CDP]],[1]!DISPONIBILIDADES_2024[[#All],[consecutivo]],[1]!DISPONIBILIDADES_2024[[#All],[fecha_aprobacion]],"",0)</f>
        <v/>
      </c>
      <c r="S584" s="43">
        <f>SUMIF([1]!DISPONIBILIDADES_2024[[#All],[consecutivo]],Contrato[[#This Row],[CDP]],[1]!DISPONIBILIDADES_2024[[#All],[valor_total_rubro]])</f>
        <v>0</v>
      </c>
      <c r="T584" s="44" t="str" cm="1">
        <f t="array" ref="T584">_xlfn.XLOOKUP(Contrato[[#This Row],[CONTRATO]]&amp;Contrato[[#This Row],[CDP]],[1]!Corr_Contr_CDP[[#All],[CONTRATO-CDP]],[1]!Corr_Contr_CDP[[#All],[CRP]],_xlfn.XLOOKUP(Contrato[[#This Row],[CDP]],[1]!COMPROMISOS_2024[[#All],[disponibilidad]],[1]!COMPROMISOS_2024[[#All],[consecutivo]],"",0),0)</f>
        <v/>
      </c>
      <c r="U584" s="45" t="str" cm="1">
        <f t="array" ref="U584">+_xlfn.XLOOKUP(Contrato[[#This Row],[RCP]],[1]!COMPROMISOS_2024[[#All],[consecutivo]],[1]!COMPROMISOS_2024[[#All],[fecha_aprobacion]],"",0)</f>
        <v/>
      </c>
      <c r="V584" s="46">
        <f>SUMIF([1]!COMPROMISOS_2024[[#All],[consecutivo]],Contrato[[#This Row],[RCP]],[1]!COMPROMISOS_2024[[#All],[valor_total]])</f>
        <v>0</v>
      </c>
      <c r="W584" s="207">
        <v>0</v>
      </c>
      <c r="X584" s="207">
        <v>0</v>
      </c>
      <c r="Y584" s="48"/>
      <c r="Z584" s="49"/>
      <c r="AA584" s="101"/>
      <c r="AB584" s="207">
        <v>0</v>
      </c>
      <c r="AC584" s="91"/>
      <c r="AD584" s="103"/>
      <c r="AF584" s="55" t="str">
        <f>TEXT(LEFT(Contrato[[#This Row],[CONTRATO]],3),"0")</f>
        <v>459</v>
      </c>
      <c r="AG584" s="55" t="str">
        <f>IF(LEN(Contrato[[#This Row],[Contrato2]])=3,Contrato[[#This Row],[Contrato2]],TEXT(Contrato[[#This Row],[Contrato2]],"000"))</f>
        <v>459</v>
      </c>
      <c r="AH584" s="56">
        <f ca="1">IFERROR(_xlfn.DAYS(Contrato[[#This Row],[Fecha Proyectada liquidación]],TODAY())/30,"")</f>
        <v>-1519.7666666666667</v>
      </c>
      <c r="AI584" s="57">
        <f>+Contrato[[#This Row],[FECHA TERMINACIÓN ]]+120</f>
        <v>120</v>
      </c>
      <c r="AK584" s="59" t="str">
        <f ca="1">IF(Contrato[[#This Row],[FECHA TERMINACIÓN ]]&lt;TODAY(), "Terminado",IF(ISNUMBER(Contrato[[#This Row],[Fecha Real de liquiidación ]]),"Liquidado",IF(Contrato[[#This Row],[FECHA TERMINACIÓN ]]&gt;=TODAY(),"En ejecución","")))</f>
        <v>Terminado</v>
      </c>
      <c r="AL584" s="60">
        <f>SUMIF([1]!COMPROMISOS_2024[[#All],[consecutivo]],Contrato[[#This Row],[RCP]],[1]!COMPROMISOS_2024[[#All],[Total pagado]])</f>
        <v>0</v>
      </c>
      <c r="AM584" s="61">
        <f>IFERROR(Contrato[[#This Row],[Pagos]]/Contrato[[#This Row],[VALOR CONTRATO]],0)</f>
        <v>0</v>
      </c>
      <c r="AN584" s="104">
        <f>+Contrato[[#This Row],[VALOR CONTRATO]]-Contrato[[#This Row],[Pagos]]</f>
        <v>0</v>
      </c>
      <c r="AO584" s="54" cm="1">
        <f t="array" ref="AO584">_xlfn.XLOOKUP(Contrato[[#This Row],[DOCUMENTO ]],[1]!PERSONAL_ACTIVO_2024[[#All],[Documento identidad]],[1]!PERSONAL_ACTIVO_2024[[#All],[Mail ]],0,0)</f>
        <v>0</v>
      </c>
      <c r="AP584" s="54" cm="1">
        <f t="array" ref="AP584">_xlfn.XLOOKUP(Contrato[[#This Row],[DOCUMENTO]],[1]!PERSONAL_ACTIVO_2024[[#All],[Documento identidad]],[1]!PERSONAL_ACTIVO_2024[[#All],[Mail ]],0,0)</f>
        <v>0</v>
      </c>
      <c r="AQ584" s="54" cm="1">
        <f t="array" ref="AQ584">IF(ISBLANK(Contrato[[#This Row],[DEPENDENCIA ]]),0,IFERROR(_xlfn.XLOOKUP(Contrato[[#This Row],[DEPENDENCIA ]],[1]!PERSONAL_ACTIVO_2024[[#All],[Dependencia]],[1]!PERSONAL_ACTIVO_2024[[#All],[Mail ]],0,0),0))</f>
        <v>0</v>
      </c>
    </row>
    <row r="585" spans="1:16382" s="54" customFormat="1" ht="34.5" customHeight="1" x14ac:dyDescent="0.25">
      <c r="A585" s="27">
        <v>845</v>
      </c>
      <c r="B585" s="26">
        <v>460</v>
      </c>
      <c r="C585" s="28" t="s">
        <v>1657</v>
      </c>
      <c r="D585" s="81" t="s">
        <v>273</v>
      </c>
      <c r="E585" s="105" t="s">
        <v>111</v>
      </c>
      <c r="F585" s="81" t="s">
        <v>142</v>
      </c>
      <c r="G585" s="92" t="s">
        <v>1658</v>
      </c>
      <c r="H585" s="93">
        <v>1028033916</v>
      </c>
      <c r="I585" s="94">
        <v>4171510</v>
      </c>
      <c r="J585" s="266">
        <v>20857550</v>
      </c>
      <c r="K585" s="69" t="s">
        <v>48</v>
      </c>
      <c r="L585" s="96" t="s">
        <v>1649</v>
      </c>
      <c r="M585" s="97" t="s">
        <v>1659</v>
      </c>
      <c r="N585" s="98" t="str" cm="1">
        <f t="array" ref="N585">_xlfn.XLOOKUP(Contrato[[#This Row],[SUPERVISOR TITULAR]],[1]!PERSONAL_ACTIVO_2024[[#All],[Nombre completo]],[1]!PERSONAL_ACTIVO_2024[[#All],[Documento identidad]],"",0)</f>
        <v/>
      </c>
      <c r="O585" s="97" t="s">
        <v>277</v>
      </c>
      <c r="P585" s="99" cm="1">
        <f t="array" ref="P585">_xlfn.XLOOKUP(Contrato[[#This Row],[SUPERVISOR SUPLENTE ]],[1]!PERSONAL_ACTIVO_2024[[#All],[Nombre completo]],[1]!PERSONAL_ACTIVO_2024[[#All],[Documento identidad]],"",0)</f>
        <v>70879080</v>
      </c>
      <c r="Q585" s="100">
        <v>643</v>
      </c>
      <c r="R585" s="42" t="str" cm="1">
        <f t="array" ref="R585">_xlfn.XLOOKUP(Contrato[[#This Row],[CDP]],[1]!DISPONIBILIDADES_2024[[#All],[consecutivo]],[1]!DISPONIBILIDADES_2024[[#All],[fecha_aprobacion]],"",0)</f>
        <v>10/07/2024 13:51</v>
      </c>
      <c r="S585" s="43">
        <f>SUMIF([1]!DISPONIBILIDADES_2024[[#All],[consecutivo]],Contrato[[#This Row],[CDP]],[1]!DISPONIBILIDADES_2024[[#All],[valor_total_rubro]])</f>
        <v>0</v>
      </c>
      <c r="T585" s="44" cm="1">
        <f t="array" ref="T585">_xlfn.XLOOKUP(Contrato[[#This Row],[CONTRATO]]&amp;Contrato[[#This Row],[CDP]],[1]!Corr_Contr_CDP[[#All],[CONTRATO-CDP]],[1]!Corr_Contr_CDP[[#All],[CRP]],_xlfn.XLOOKUP(Contrato[[#This Row],[CDP]],[1]!COMPROMISOS_2024[[#All],[disponibilidad]],[1]!COMPROMISOS_2024[[#All],[consecutivo]],"",0),0)</f>
        <v>8160</v>
      </c>
      <c r="U585" s="45" t="str" cm="1">
        <f t="array" ref="U585">+_xlfn.XLOOKUP(Contrato[[#This Row],[RCP]],[1]!COMPROMISOS_2024[[#All],[consecutivo]],[1]!COMPROMISOS_2024[[#All],[fecha_aprobacion]],"",0)</f>
        <v>5/08/2024 17:45</v>
      </c>
      <c r="V585" s="46">
        <f>SUMIF([1]!COMPROMISOS_2024[[#All],[consecutivo]],Contrato[[#This Row],[RCP]],[1]!COMPROMISOS_2024[[#All],[valor_total]])</f>
        <v>20857550</v>
      </c>
      <c r="W585" s="311">
        <v>45506</v>
      </c>
      <c r="X585" s="311" t="s">
        <v>379</v>
      </c>
      <c r="Y585" s="48">
        <v>45509</v>
      </c>
      <c r="Z585" s="49">
        <v>45656</v>
      </c>
      <c r="AA585" s="101" t="s">
        <v>1660</v>
      </c>
      <c r="AB585" s="91" t="s">
        <v>1661</v>
      </c>
      <c r="AC585" s="91"/>
      <c r="AD585" s="221">
        <v>202000005020</v>
      </c>
      <c r="AE585" s="54" t="s">
        <v>75</v>
      </c>
      <c r="AF585" s="55" t="str">
        <f>TEXT(LEFT(Contrato[[#This Row],[CONTRATO]],3),"0")</f>
        <v>460</v>
      </c>
      <c r="AG585" s="55" t="str">
        <f>IF(LEN(Contrato[[#This Row],[Contrato2]])=3,Contrato[[#This Row],[Contrato2]],TEXT(Contrato[[#This Row],[Contrato2]],"000"))</f>
        <v>460</v>
      </c>
      <c r="AH585" s="56">
        <f ca="1">IFERROR(_xlfn.DAYS(Contrato[[#This Row],[Fecha Proyectada liquidación]],TODAY())/30,"")</f>
        <v>2.1</v>
      </c>
      <c r="AI585" s="57">
        <f>+Contrato[[#This Row],[FECHA TERMINACIÓN ]]+120</f>
        <v>45776</v>
      </c>
      <c r="AK585" s="59" t="str">
        <f ca="1">IF(Contrato[[#This Row],[FECHA TERMINACIÓN ]]&lt;TODAY(), "Terminado",IF(ISNUMBER(Contrato[[#This Row],[Fecha Real de liquiidación ]]),"Liquidado",IF(Contrato[[#This Row],[FECHA TERMINACIÓN ]]&gt;=TODAY(),"En ejecución","")))</f>
        <v>Terminado</v>
      </c>
      <c r="AL585" s="60">
        <f>SUMIF([1]!COMPROMISOS_2024[[#All],[consecutivo]],Contrato[[#This Row],[RCP]],[1]!COMPROMISOS_2024[[#All],[Total pagado]])</f>
        <v>20301349</v>
      </c>
      <c r="AM585" s="61">
        <f>IFERROR(Contrato[[#This Row],[Pagos]]/Contrato[[#This Row],[VALOR CONTRATO]],0)</f>
        <v>0.97333334931475657</v>
      </c>
      <c r="AN585" s="104">
        <f>+Contrato[[#This Row],[VALOR CONTRATO]]-Contrato[[#This Row],[Pagos]]</f>
        <v>556201</v>
      </c>
      <c r="AO585" s="27" cm="1">
        <f t="array" ref="AO585">_xlfn.XLOOKUP(Contrato[[#This Row],[DOCUMENTO ]],[1]!PERSONAL_ACTIVO_2024[[#All],[Documento identidad]],[1]!PERSONAL_ACTIVO_2024[[#All],[Mail ]],0,0)</f>
        <v>0</v>
      </c>
      <c r="AP585" s="26" t="str" cm="1">
        <f t="array" ref="AP585">_xlfn.XLOOKUP(Contrato[[#This Row],[DOCUMENTO]],[1]!PERSONAL_ACTIVO_2024[[#All],[Documento identidad]],[1]!PERSONAL_ACTIVO_2024[[#All],[Mail ]],0,0)</f>
        <v>agomez@indeportesantioquia.gov.co</v>
      </c>
      <c r="AQ585" s="28" cm="1">
        <f t="array" ref="AQ585">IF(ISBLANK(Contrato[[#This Row],[DEPENDENCIA ]]),0,IFERROR(_xlfn.XLOOKUP(Contrato[[#This Row],[DEPENDENCIA ]],[1]!PERSONAL_ACTIVO_2024[[#All],[Dependencia]],[1]!PERSONAL_ACTIVO_2024[[#All],[Mail ]],0,0),0))</f>
        <v>0</v>
      </c>
      <c r="AR585" s="230"/>
      <c r="AS585" s="92"/>
      <c r="AT585" s="316"/>
      <c r="AU585" s="112"/>
      <c r="AV585" s="313"/>
      <c r="AW585" s="113"/>
      <c r="AX585" s="113"/>
      <c r="AY585" s="97"/>
      <c r="AZ585" s="98"/>
      <c r="BA585" s="97"/>
      <c r="BB585" s="99"/>
      <c r="BC585" s="100"/>
      <c r="BD585" s="42"/>
      <c r="BE585" s="43"/>
      <c r="BF585" s="44"/>
      <c r="BG585" s="45"/>
      <c r="BH585" s="46"/>
      <c r="BI585" s="311"/>
      <c r="BJ585" s="160"/>
      <c r="BK585" s="48"/>
      <c r="BL585" s="48"/>
      <c r="BM585" s="101"/>
      <c r="BN585" s="91"/>
      <c r="BO585" s="91"/>
      <c r="BP585" s="221"/>
      <c r="BR585" s="55"/>
      <c r="BS585" s="55"/>
      <c r="BT585" s="56"/>
      <c r="BU585" s="57"/>
      <c r="BW585" s="59"/>
      <c r="BX585" s="60"/>
      <c r="BY585" s="61"/>
      <c r="BZ585" s="104"/>
      <c r="CA585" s="27"/>
      <c r="CB585" s="26"/>
      <c r="CC585" s="28"/>
      <c r="CD585" s="230"/>
      <c r="CE585" s="245"/>
      <c r="CF585" s="230"/>
      <c r="CG585" s="92"/>
      <c r="CH585" s="316"/>
      <c r="CI585" s="112"/>
      <c r="CJ585" s="313"/>
      <c r="CK585" s="113"/>
      <c r="CL585" s="113"/>
      <c r="CM585" s="97"/>
      <c r="CN585" s="98"/>
      <c r="CO585" s="97"/>
      <c r="CP585" s="99"/>
      <c r="CQ585" s="100"/>
      <c r="CR585" s="42"/>
      <c r="CS585" s="43"/>
      <c r="CT585" s="44"/>
      <c r="CU585" s="45"/>
      <c r="CV585" s="46"/>
      <c r="CW585" s="311"/>
      <c r="CX585" s="160"/>
      <c r="CY585" s="48"/>
      <c r="CZ585" s="48"/>
      <c r="DA585" s="101"/>
      <c r="DB585" s="91"/>
      <c r="DC585" s="91"/>
      <c r="DD585" s="221"/>
      <c r="DF585" s="55"/>
      <c r="DG585" s="55"/>
      <c r="DH585" s="56"/>
      <c r="DI585" s="57"/>
      <c r="DK585" s="59"/>
      <c r="DL585" s="60"/>
      <c r="DM585" s="61"/>
      <c r="DN585" s="104"/>
      <c r="DO585" s="27"/>
      <c r="DP585" s="26"/>
      <c r="DQ585" s="28"/>
      <c r="DR585" s="230"/>
      <c r="DS585" s="245"/>
      <c r="DT585" s="230"/>
      <c r="DU585" s="92"/>
      <c r="DV585" s="316"/>
      <c r="DW585" s="112"/>
      <c r="DX585" s="313"/>
      <c r="DY585" s="113"/>
      <c r="DZ585" s="113"/>
      <c r="EA585" s="97"/>
      <c r="EB585" s="98"/>
      <c r="EC585" s="97"/>
      <c r="ED585" s="99"/>
      <c r="EE585" s="100"/>
      <c r="EF585" s="42"/>
      <c r="EG585" s="43"/>
      <c r="EH585" s="44"/>
      <c r="EI585" s="45"/>
      <c r="EJ585" s="46"/>
      <c r="EK585" s="311"/>
      <c r="EL585" s="160"/>
      <c r="EM585" s="48"/>
      <c r="EN585" s="48"/>
      <c r="EO585" s="101"/>
      <c r="EP585" s="91"/>
      <c r="EQ585" s="91"/>
      <c r="ER585" s="221"/>
      <c r="ET585" s="55"/>
      <c r="EU585" s="55"/>
      <c r="EV585" s="56"/>
      <c r="EW585" s="57"/>
      <c r="EY585" s="59"/>
      <c r="EZ585" s="60"/>
      <c r="FA585" s="61"/>
      <c r="FB585" s="104"/>
      <c r="FC585" s="27"/>
      <c r="FD585" s="26"/>
      <c r="FE585" s="28"/>
      <c r="FF585" s="230"/>
      <c r="FG585" s="245"/>
      <c r="FH585" s="230"/>
      <c r="FI585" s="92"/>
      <c r="FJ585" s="316"/>
      <c r="FK585" s="112"/>
      <c r="FL585" s="313"/>
      <c r="FM585" s="113"/>
      <c r="FN585" s="113"/>
      <c r="FO585" s="97"/>
      <c r="FP585" s="98"/>
      <c r="FQ585" s="97"/>
      <c r="FR585" s="99"/>
      <c r="FS585" s="100"/>
      <c r="FT585" s="42"/>
      <c r="FU585" s="43"/>
      <c r="FV585" s="44"/>
      <c r="FW585" s="45"/>
      <c r="FX585" s="46"/>
      <c r="FY585" s="311"/>
      <c r="FZ585" s="160"/>
      <c r="GA585" s="48"/>
      <c r="GB585" s="48"/>
      <c r="GC585" s="101"/>
      <c r="GD585" s="91"/>
      <c r="GE585" s="91"/>
      <c r="GF585" s="221"/>
      <c r="GH585" s="55"/>
      <c r="GI585" s="55"/>
      <c r="GJ585" s="56"/>
      <c r="GK585" s="57"/>
      <c r="GM585" s="59"/>
      <c r="GN585" s="60"/>
      <c r="GO585" s="61"/>
      <c r="GP585" s="104"/>
      <c r="GQ585" s="27"/>
      <c r="GR585" s="26"/>
      <c r="GS585" s="28"/>
      <c r="GT585" s="230"/>
      <c r="GU585" s="245"/>
      <c r="GV585" s="230"/>
      <c r="GW585" s="92"/>
      <c r="GX585" s="316"/>
      <c r="GY585" s="112"/>
      <c r="GZ585" s="313"/>
      <c r="HA585" s="113"/>
      <c r="HB585" s="113"/>
      <c r="HC585" s="97"/>
      <c r="HD585" s="98"/>
      <c r="HE585" s="97"/>
      <c r="HF585" s="99"/>
      <c r="HG585" s="100"/>
      <c r="HH585" s="42"/>
      <c r="HI585" s="43"/>
      <c r="HJ585" s="44"/>
      <c r="HK585" s="45"/>
      <c r="HL585" s="46"/>
      <c r="HM585" s="311"/>
      <c r="HN585" s="160"/>
      <c r="HO585" s="48"/>
      <c r="HP585" s="48"/>
      <c r="HQ585" s="101"/>
      <c r="HR585" s="91"/>
      <c r="HS585" s="91"/>
      <c r="HT585" s="221"/>
      <c r="HV585" s="55"/>
      <c r="HW585" s="55"/>
      <c r="HX585" s="56"/>
      <c r="HY585" s="57"/>
      <c r="IA585" s="59"/>
      <c r="IB585" s="60"/>
      <c r="IC585" s="61"/>
      <c r="ID585" s="104"/>
      <c r="IE585" s="27"/>
      <c r="IF585" s="26"/>
      <c r="IG585" s="28"/>
      <c r="IH585" s="230"/>
      <c r="II585" s="245"/>
      <c r="IJ585" s="230"/>
      <c r="IK585" s="92"/>
      <c r="IL585" s="316"/>
      <c r="IM585" s="112"/>
      <c r="IN585" s="313"/>
      <c r="IO585" s="113"/>
      <c r="IP585" s="113"/>
      <c r="IQ585" s="97"/>
      <c r="IR585" s="98"/>
      <c r="IS585" s="97"/>
      <c r="IT585" s="99"/>
      <c r="IU585" s="100"/>
      <c r="IV585" s="42"/>
      <c r="IW585" s="43"/>
      <c r="IX585" s="44"/>
      <c r="IY585" s="45"/>
      <c r="IZ585" s="46"/>
      <c r="JA585" s="311"/>
      <c r="JB585" s="160"/>
      <c r="JC585" s="48"/>
      <c r="JD585" s="48"/>
      <c r="JE585" s="101"/>
      <c r="JF585" s="91"/>
      <c r="JG585" s="91"/>
      <c r="JH585" s="221"/>
      <c r="JJ585" s="55"/>
      <c r="JK585" s="55"/>
      <c r="JL585" s="56"/>
      <c r="JM585" s="57"/>
      <c r="JO585" s="59"/>
      <c r="JP585" s="60"/>
      <c r="JQ585" s="61"/>
      <c r="JR585" s="104"/>
      <c r="JS585" s="27"/>
      <c r="JT585" s="26"/>
      <c r="JU585" s="28"/>
      <c r="JV585" s="230"/>
      <c r="JW585" s="245"/>
      <c r="JX585" s="230"/>
      <c r="JY585" s="92"/>
      <c r="JZ585" s="316"/>
      <c r="KA585" s="112"/>
      <c r="KB585" s="313"/>
      <c r="KC585" s="113"/>
      <c r="KD585" s="113"/>
      <c r="KE585" s="97"/>
      <c r="KF585" s="98"/>
      <c r="KG585" s="97"/>
      <c r="KH585" s="99"/>
      <c r="KI585" s="100"/>
      <c r="KJ585" s="42"/>
      <c r="KK585" s="43"/>
      <c r="KL585" s="44"/>
      <c r="KM585" s="45"/>
      <c r="KN585" s="46"/>
      <c r="KO585" s="311"/>
      <c r="KP585" s="160"/>
      <c r="KQ585" s="48"/>
      <c r="KR585" s="48"/>
      <c r="KS585" s="101"/>
      <c r="KT585" s="91"/>
      <c r="KU585" s="91"/>
      <c r="KV585" s="221"/>
      <c r="KX585" s="55"/>
      <c r="KY585" s="55"/>
      <c r="KZ585" s="56"/>
      <c r="LA585" s="57"/>
      <c r="LC585" s="59"/>
      <c r="LD585" s="60"/>
      <c r="LE585" s="61"/>
      <c r="LF585" s="104"/>
      <c r="LG585" s="27"/>
      <c r="LH585" s="26"/>
      <c r="LI585" s="28"/>
      <c r="LJ585" s="230"/>
      <c r="LK585" s="245"/>
      <c r="LL585" s="230"/>
      <c r="LM585" s="92"/>
      <c r="LN585" s="316"/>
      <c r="LO585" s="112"/>
      <c r="LP585" s="313"/>
      <c r="LQ585" s="113"/>
      <c r="LR585" s="113"/>
      <c r="LS585" s="97"/>
      <c r="LT585" s="98"/>
      <c r="LU585" s="97"/>
      <c r="LV585" s="99"/>
      <c r="LW585" s="100"/>
      <c r="LX585" s="42"/>
      <c r="LY585" s="43"/>
      <c r="LZ585" s="44"/>
      <c r="MA585" s="45"/>
      <c r="MB585" s="46"/>
      <c r="MC585" s="311"/>
      <c r="MD585" s="160"/>
      <c r="ME585" s="48"/>
      <c r="MF585" s="48"/>
      <c r="MG585" s="101"/>
      <c r="MH585" s="91"/>
      <c r="MI585" s="91"/>
      <c r="MJ585" s="221"/>
      <c r="ML585" s="55"/>
      <c r="MM585" s="55"/>
      <c r="MN585" s="56"/>
      <c r="MO585" s="57"/>
      <c r="MQ585" s="59"/>
      <c r="MR585" s="60"/>
      <c r="MS585" s="61"/>
      <c r="MT585" s="104"/>
      <c r="MU585" s="27"/>
      <c r="MV585" s="26"/>
      <c r="MW585" s="28"/>
      <c r="MX585" s="230"/>
      <c r="MY585" s="245"/>
      <c r="MZ585" s="230"/>
      <c r="NA585" s="92"/>
      <c r="NB585" s="316"/>
      <c r="NC585" s="112"/>
      <c r="ND585" s="313"/>
      <c r="NE585" s="113"/>
      <c r="NF585" s="113"/>
      <c r="NG585" s="97"/>
      <c r="NH585" s="98"/>
      <c r="NI585" s="97"/>
      <c r="NJ585" s="99"/>
      <c r="NK585" s="100"/>
      <c r="NL585" s="42"/>
      <c r="NM585" s="43"/>
      <c r="NN585" s="44"/>
      <c r="NO585" s="45"/>
      <c r="NP585" s="46"/>
      <c r="NQ585" s="311"/>
      <c r="NR585" s="160"/>
      <c r="NS585" s="48"/>
      <c r="NT585" s="48"/>
      <c r="NU585" s="101"/>
      <c r="NV585" s="91"/>
      <c r="NW585" s="91"/>
      <c r="NX585" s="221"/>
      <c r="NZ585" s="55"/>
      <c r="OA585" s="55"/>
      <c r="OB585" s="56"/>
      <c r="OC585" s="57"/>
      <c r="OE585" s="59"/>
      <c r="OF585" s="60"/>
      <c r="OG585" s="61"/>
      <c r="OH585" s="104"/>
      <c r="OI585" s="27"/>
      <c r="OJ585" s="26"/>
      <c r="OK585" s="28"/>
      <c r="OL585" s="230"/>
      <c r="OM585" s="245"/>
      <c r="ON585" s="230"/>
      <c r="OO585" s="92"/>
      <c r="OP585" s="316"/>
      <c r="OQ585" s="112"/>
      <c r="OR585" s="313"/>
      <c r="OS585" s="113"/>
      <c r="OT585" s="113"/>
      <c r="OU585" s="97"/>
      <c r="OV585" s="98"/>
      <c r="OW585" s="97"/>
      <c r="OX585" s="99"/>
      <c r="OY585" s="100"/>
      <c r="OZ585" s="42"/>
      <c r="PA585" s="43"/>
      <c r="PB585" s="44"/>
      <c r="PC585" s="45"/>
      <c r="PD585" s="46"/>
      <c r="PE585" s="311"/>
      <c r="PF585" s="160"/>
      <c r="PG585" s="48"/>
      <c r="PH585" s="48"/>
      <c r="PI585" s="101"/>
      <c r="PJ585" s="91"/>
      <c r="PK585" s="91"/>
      <c r="PL585" s="221"/>
      <c r="PN585" s="55"/>
      <c r="PO585" s="55"/>
      <c r="PP585" s="56"/>
      <c r="PQ585" s="57"/>
      <c r="PS585" s="59"/>
      <c r="PT585" s="60"/>
      <c r="PU585" s="61"/>
      <c r="PV585" s="104"/>
      <c r="PW585" s="27"/>
      <c r="PX585" s="26"/>
      <c r="PY585" s="28"/>
      <c r="PZ585" s="230"/>
      <c r="QA585" s="245"/>
      <c r="QB585" s="230"/>
      <c r="QC585" s="92"/>
      <c r="QD585" s="316"/>
      <c r="QE585" s="112"/>
      <c r="QF585" s="313"/>
      <c r="QG585" s="113"/>
      <c r="QH585" s="113"/>
      <c r="QI585" s="97"/>
      <c r="QJ585" s="98"/>
      <c r="QK585" s="97"/>
      <c r="QL585" s="99"/>
      <c r="QM585" s="100"/>
      <c r="QN585" s="42"/>
      <c r="QO585" s="43"/>
      <c r="QP585" s="44"/>
      <c r="QQ585" s="45"/>
      <c r="QR585" s="46"/>
      <c r="QS585" s="311"/>
      <c r="QT585" s="160"/>
      <c r="QU585" s="48"/>
      <c r="QV585" s="48"/>
      <c r="QW585" s="101"/>
      <c r="QX585" s="91"/>
      <c r="QY585" s="91"/>
      <c r="QZ585" s="221"/>
      <c r="RB585" s="55"/>
      <c r="RC585" s="55"/>
      <c r="RD585" s="56"/>
      <c r="RE585" s="57"/>
      <c r="RG585" s="59"/>
      <c r="RH585" s="60"/>
      <c r="RI585" s="61"/>
      <c r="RJ585" s="104"/>
      <c r="RK585" s="27"/>
      <c r="RL585" s="26"/>
      <c r="RM585" s="28"/>
      <c r="RN585" s="230"/>
      <c r="RO585" s="245"/>
      <c r="RP585" s="230"/>
      <c r="RQ585" s="92"/>
      <c r="RR585" s="316"/>
      <c r="RS585" s="112"/>
      <c r="RT585" s="313"/>
      <c r="RU585" s="113"/>
      <c r="RV585" s="113"/>
      <c r="RW585" s="97"/>
      <c r="RX585" s="98"/>
      <c r="RY585" s="97"/>
      <c r="RZ585" s="99"/>
      <c r="SA585" s="100"/>
      <c r="SB585" s="42"/>
      <c r="SC585" s="43"/>
      <c r="SD585" s="44"/>
      <c r="SE585" s="45"/>
      <c r="SF585" s="46"/>
      <c r="SG585" s="311"/>
      <c r="SH585" s="160"/>
      <c r="SI585" s="48"/>
      <c r="SJ585" s="48"/>
      <c r="SK585" s="101"/>
      <c r="SL585" s="91"/>
      <c r="SM585" s="91"/>
      <c r="SN585" s="221"/>
      <c r="SP585" s="55"/>
      <c r="SQ585" s="55"/>
      <c r="SR585" s="56"/>
      <c r="SS585" s="57"/>
      <c r="SU585" s="59"/>
      <c r="SV585" s="60"/>
      <c r="SW585" s="61"/>
      <c r="SX585" s="104"/>
      <c r="SY585" s="27"/>
      <c r="SZ585" s="26"/>
      <c r="TA585" s="28"/>
      <c r="TB585" s="230"/>
      <c r="TC585" s="245"/>
      <c r="TD585" s="230"/>
      <c r="TE585" s="92"/>
      <c r="TF585" s="316"/>
      <c r="TG585" s="112"/>
      <c r="TH585" s="313"/>
      <c r="TI585" s="113"/>
      <c r="TJ585" s="113"/>
      <c r="TK585" s="97"/>
      <c r="TL585" s="98"/>
      <c r="TM585" s="97"/>
      <c r="TN585" s="99"/>
      <c r="TO585" s="100"/>
      <c r="TP585" s="42"/>
      <c r="TQ585" s="43"/>
      <c r="TR585" s="44"/>
      <c r="TS585" s="45"/>
      <c r="TT585" s="46"/>
      <c r="TU585" s="311"/>
      <c r="TV585" s="160"/>
      <c r="TW585" s="48"/>
      <c r="TX585" s="48"/>
      <c r="TY585" s="101"/>
      <c r="TZ585" s="91"/>
      <c r="UA585" s="91"/>
      <c r="UB585" s="221"/>
      <c r="UD585" s="55"/>
      <c r="UE585" s="55"/>
      <c r="UF585" s="56"/>
      <c r="UG585" s="57"/>
      <c r="UI585" s="59"/>
      <c r="UJ585" s="60"/>
      <c r="UK585" s="61"/>
      <c r="UL585" s="104"/>
      <c r="UM585" s="27"/>
      <c r="UN585" s="26"/>
      <c r="UO585" s="28"/>
      <c r="UP585" s="230"/>
      <c r="UQ585" s="245"/>
      <c r="UR585" s="230"/>
      <c r="US585" s="92"/>
      <c r="UT585" s="316"/>
      <c r="UU585" s="112"/>
      <c r="UV585" s="313"/>
      <c r="UW585" s="113"/>
      <c r="UX585" s="113"/>
      <c r="UY585" s="97"/>
      <c r="UZ585" s="98"/>
      <c r="VA585" s="97"/>
      <c r="VB585" s="99"/>
      <c r="VC585" s="100"/>
      <c r="VD585" s="42"/>
      <c r="VE585" s="43"/>
      <c r="VF585" s="44"/>
      <c r="VG585" s="45"/>
      <c r="VH585" s="46"/>
      <c r="VI585" s="311"/>
      <c r="VJ585" s="160"/>
      <c r="VK585" s="48"/>
      <c r="VL585" s="48"/>
      <c r="VM585" s="101"/>
      <c r="VN585" s="91"/>
      <c r="VO585" s="91"/>
      <c r="VP585" s="221"/>
      <c r="VR585" s="55"/>
      <c r="VS585" s="55"/>
      <c r="VT585" s="56"/>
      <c r="VU585" s="57"/>
      <c r="VW585" s="59"/>
      <c r="VX585" s="60"/>
      <c r="VY585" s="61"/>
      <c r="VZ585" s="104"/>
      <c r="WA585" s="27"/>
      <c r="WB585" s="26"/>
      <c r="WC585" s="28"/>
      <c r="WD585" s="230"/>
      <c r="WE585" s="245"/>
      <c r="WF585" s="230"/>
      <c r="WG585" s="92"/>
      <c r="WH585" s="316"/>
      <c r="WI585" s="112"/>
      <c r="WJ585" s="313"/>
      <c r="WK585" s="113"/>
      <c r="WL585" s="113"/>
      <c r="WM585" s="97"/>
      <c r="WN585" s="98"/>
      <c r="WO585" s="97"/>
      <c r="WP585" s="99"/>
      <c r="WQ585" s="100"/>
      <c r="WR585" s="42"/>
      <c r="WS585" s="43"/>
      <c r="WT585" s="44"/>
      <c r="WU585" s="45"/>
      <c r="WV585" s="46"/>
      <c r="WW585" s="311"/>
      <c r="WX585" s="160"/>
      <c r="WY585" s="48"/>
      <c r="WZ585" s="48"/>
      <c r="XA585" s="101"/>
      <c r="XB585" s="91"/>
      <c r="XC585" s="91"/>
      <c r="XD585" s="221"/>
      <c r="XF585" s="55"/>
      <c r="XG585" s="55"/>
      <c r="XH585" s="56"/>
      <c r="XI585" s="57"/>
      <c r="XK585" s="59"/>
      <c r="XL585" s="60"/>
      <c r="XM585" s="61"/>
      <c r="XN585" s="104"/>
      <c r="XO585" s="27"/>
      <c r="XP585" s="26"/>
      <c r="XQ585" s="28"/>
      <c r="XR585" s="230"/>
      <c r="XS585" s="245"/>
      <c r="XT585" s="230"/>
      <c r="XU585" s="92"/>
      <c r="XV585" s="316"/>
      <c r="XW585" s="112"/>
      <c r="XX585" s="313"/>
      <c r="XY585" s="113"/>
      <c r="XZ585" s="113"/>
      <c r="YA585" s="97"/>
      <c r="YB585" s="98"/>
      <c r="YC585" s="97"/>
      <c r="YD585" s="99"/>
      <c r="YE585" s="100"/>
      <c r="YF585" s="42"/>
      <c r="YG585" s="43"/>
      <c r="YH585" s="44"/>
      <c r="YI585" s="45"/>
      <c r="YJ585" s="46"/>
      <c r="YK585" s="311"/>
      <c r="YL585" s="160"/>
      <c r="YM585" s="48"/>
      <c r="YN585" s="48"/>
      <c r="YO585" s="101"/>
      <c r="YP585" s="91"/>
      <c r="YQ585" s="91"/>
      <c r="YR585" s="221"/>
      <c r="YT585" s="55"/>
      <c r="YU585" s="55"/>
      <c r="YV585" s="56"/>
      <c r="YW585" s="57"/>
      <c r="YY585" s="59"/>
      <c r="YZ585" s="60"/>
      <c r="ZA585" s="61"/>
      <c r="ZB585" s="104"/>
      <c r="ZC585" s="27"/>
      <c r="ZD585" s="26"/>
      <c r="ZE585" s="28"/>
      <c r="ZF585" s="230"/>
      <c r="ZG585" s="245"/>
      <c r="ZH585" s="230"/>
      <c r="ZI585" s="92"/>
      <c r="ZJ585" s="316"/>
      <c r="ZK585" s="112"/>
      <c r="ZL585" s="313"/>
      <c r="ZM585" s="113"/>
      <c r="ZN585" s="113"/>
      <c r="ZO585" s="97"/>
      <c r="ZP585" s="98"/>
      <c r="ZQ585" s="97"/>
      <c r="ZR585" s="99"/>
      <c r="ZS585" s="100"/>
      <c r="ZT585" s="42"/>
      <c r="ZU585" s="43"/>
      <c r="ZV585" s="44"/>
      <c r="ZW585" s="45"/>
      <c r="ZX585" s="46"/>
      <c r="ZY585" s="311"/>
      <c r="ZZ585" s="160"/>
      <c r="AAA585" s="48"/>
      <c r="AAB585" s="48"/>
      <c r="AAC585" s="101"/>
      <c r="AAD585" s="91"/>
      <c r="AAE585" s="91"/>
      <c r="AAF585" s="221"/>
      <c r="AAH585" s="55"/>
      <c r="AAI585" s="55"/>
      <c r="AAJ585" s="56"/>
      <c r="AAK585" s="57"/>
      <c r="AAM585" s="59"/>
      <c r="AAN585" s="60"/>
      <c r="AAO585" s="61"/>
      <c r="AAP585" s="104"/>
      <c r="AAQ585" s="27"/>
      <c r="AAR585" s="26"/>
      <c r="AAS585" s="28"/>
      <c r="AAT585" s="230"/>
      <c r="AAU585" s="245"/>
      <c r="AAV585" s="230"/>
      <c r="AAW585" s="92"/>
      <c r="AAX585" s="316"/>
      <c r="AAY585" s="112"/>
      <c r="AAZ585" s="313"/>
      <c r="ABA585" s="113"/>
      <c r="ABB585" s="113"/>
      <c r="ABC585" s="97"/>
      <c r="ABD585" s="98"/>
      <c r="ABE585" s="97"/>
      <c r="ABF585" s="99"/>
      <c r="ABG585" s="100"/>
      <c r="ABH585" s="42"/>
      <c r="ABI585" s="43"/>
      <c r="ABJ585" s="44"/>
      <c r="ABK585" s="45"/>
      <c r="ABL585" s="46"/>
      <c r="ABM585" s="311"/>
      <c r="ABN585" s="160"/>
      <c r="ABO585" s="48"/>
      <c r="ABP585" s="48"/>
      <c r="ABQ585" s="101"/>
      <c r="ABR585" s="91"/>
      <c r="ABS585" s="91"/>
      <c r="ABT585" s="221"/>
      <c r="ABV585" s="55"/>
      <c r="ABW585" s="55"/>
      <c r="ABX585" s="56"/>
      <c r="ABY585" s="57"/>
      <c r="ACA585" s="59"/>
      <c r="ACB585" s="60"/>
      <c r="ACC585" s="61"/>
      <c r="ACD585" s="104"/>
      <c r="ACE585" s="27"/>
      <c r="ACF585" s="26"/>
      <c r="ACG585" s="28"/>
      <c r="ACH585" s="230"/>
      <c r="ACI585" s="245"/>
      <c r="ACJ585" s="230"/>
      <c r="ACK585" s="92"/>
      <c r="ACL585" s="316"/>
      <c r="ACM585" s="112"/>
      <c r="ACN585" s="313"/>
      <c r="ACO585" s="113"/>
      <c r="ACP585" s="113"/>
      <c r="ACQ585" s="97"/>
      <c r="ACR585" s="98"/>
      <c r="ACS585" s="97"/>
      <c r="ACT585" s="99"/>
      <c r="ACU585" s="100"/>
      <c r="ACV585" s="42"/>
      <c r="ACW585" s="43"/>
      <c r="ACX585" s="44"/>
      <c r="ACY585" s="45"/>
      <c r="ACZ585" s="46"/>
      <c r="ADA585" s="311"/>
      <c r="ADB585" s="160"/>
      <c r="ADC585" s="48"/>
      <c r="ADD585" s="48"/>
      <c r="ADE585" s="101"/>
      <c r="ADF585" s="91"/>
      <c r="ADG585" s="91"/>
      <c r="ADH585" s="221"/>
      <c r="ADJ585" s="55"/>
      <c r="ADK585" s="55"/>
      <c r="ADL585" s="56"/>
      <c r="ADM585" s="57"/>
      <c r="ADO585" s="59"/>
      <c r="ADP585" s="60"/>
      <c r="ADQ585" s="61"/>
      <c r="ADR585" s="104"/>
      <c r="ADS585" s="27"/>
      <c r="ADT585" s="26"/>
      <c r="ADU585" s="28"/>
      <c r="ADV585" s="230"/>
      <c r="ADW585" s="245"/>
      <c r="ADX585" s="230"/>
      <c r="ADY585" s="92"/>
      <c r="ADZ585" s="316"/>
      <c r="AEA585" s="112"/>
      <c r="AEB585" s="313"/>
      <c r="AEC585" s="113"/>
      <c r="AED585" s="113"/>
      <c r="AEE585" s="97"/>
      <c r="AEF585" s="98"/>
      <c r="AEG585" s="97"/>
      <c r="AEH585" s="99"/>
      <c r="AEI585" s="100"/>
      <c r="AEJ585" s="42"/>
      <c r="AEK585" s="43"/>
      <c r="AEL585" s="44"/>
      <c r="AEM585" s="45"/>
      <c r="AEN585" s="46"/>
      <c r="AEO585" s="311"/>
      <c r="AEP585" s="160"/>
      <c r="AEQ585" s="48"/>
      <c r="AER585" s="48"/>
      <c r="AES585" s="101"/>
      <c r="AET585" s="91"/>
      <c r="AEU585" s="91"/>
      <c r="AEV585" s="221"/>
      <c r="AEX585" s="55"/>
      <c r="AEY585" s="55"/>
      <c r="AEZ585" s="56"/>
      <c r="AFA585" s="57"/>
      <c r="AFC585" s="59"/>
      <c r="AFD585" s="60"/>
      <c r="AFE585" s="61"/>
      <c r="AFF585" s="104"/>
      <c r="AFG585" s="27"/>
      <c r="AFH585" s="26"/>
      <c r="AFI585" s="28"/>
      <c r="AFJ585" s="230"/>
      <c r="AFK585" s="245"/>
      <c r="AFL585" s="230"/>
      <c r="AFM585" s="92"/>
      <c r="AFN585" s="316"/>
      <c r="AFO585" s="112"/>
      <c r="AFP585" s="313"/>
      <c r="AFQ585" s="113"/>
      <c r="AFR585" s="113"/>
      <c r="AFS585" s="97"/>
      <c r="AFT585" s="98"/>
      <c r="AFU585" s="97"/>
      <c r="AFV585" s="99"/>
      <c r="AFW585" s="100"/>
      <c r="AFX585" s="42"/>
      <c r="AFY585" s="43"/>
      <c r="AFZ585" s="44"/>
      <c r="AGA585" s="45"/>
      <c r="AGB585" s="46"/>
      <c r="AGC585" s="311"/>
      <c r="AGD585" s="160"/>
      <c r="AGE585" s="48"/>
      <c r="AGF585" s="48"/>
      <c r="AGG585" s="101"/>
      <c r="AGH585" s="91"/>
      <c r="AGI585" s="91"/>
      <c r="AGJ585" s="221"/>
      <c r="AGL585" s="55"/>
      <c r="AGM585" s="55"/>
      <c r="AGN585" s="56"/>
      <c r="AGO585" s="57"/>
      <c r="AGQ585" s="59"/>
      <c r="AGR585" s="60"/>
      <c r="AGS585" s="61"/>
      <c r="AGT585" s="104"/>
      <c r="AGU585" s="27"/>
      <c r="AGV585" s="26"/>
      <c r="AGW585" s="28"/>
      <c r="AGX585" s="230"/>
      <c r="AGY585" s="245"/>
      <c r="AGZ585" s="230"/>
      <c r="AHA585" s="92"/>
      <c r="AHB585" s="316"/>
      <c r="AHC585" s="112"/>
      <c r="AHD585" s="313"/>
      <c r="AHE585" s="113"/>
      <c r="AHF585" s="113"/>
      <c r="AHG585" s="97"/>
      <c r="AHH585" s="98"/>
      <c r="AHI585" s="97"/>
      <c r="AHJ585" s="99"/>
      <c r="AHK585" s="100"/>
      <c r="AHL585" s="42"/>
      <c r="AHM585" s="43"/>
      <c r="AHN585" s="44"/>
      <c r="AHO585" s="45"/>
      <c r="AHP585" s="46"/>
      <c r="AHQ585" s="311"/>
      <c r="AHR585" s="160"/>
      <c r="AHS585" s="48"/>
      <c r="AHT585" s="48"/>
      <c r="AHU585" s="101"/>
      <c r="AHV585" s="91"/>
      <c r="AHW585" s="91"/>
      <c r="AHX585" s="221"/>
      <c r="AHZ585" s="55"/>
      <c r="AIA585" s="55"/>
      <c r="AIB585" s="56"/>
      <c r="AIC585" s="57"/>
      <c r="AIE585" s="59"/>
      <c r="AIF585" s="60"/>
      <c r="AIG585" s="61"/>
      <c r="AIH585" s="104"/>
      <c r="AII585" s="27"/>
      <c r="AIJ585" s="26"/>
      <c r="AIK585" s="28"/>
      <c r="AIL585" s="230"/>
      <c r="AIM585" s="245"/>
      <c r="AIN585" s="230"/>
      <c r="AIO585" s="92"/>
      <c r="AIP585" s="316"/>
      <c r="AIQ585" s="112"/>
      <c r="AIR585" s="313"/>
      <c r="AIS585" s="113"/>
      <c r="AIT585" s="113"/>
      <c r="AIU585" s="97"/>
      <c r="AIV585" s="98"/>
      <c r="AIW585" s="97"/>
      <c r="AIX585" s="99"/>
      <c r="AIY585" s="100"/>
      <c r="AIZ585" s="42"/>
      <c r="AJA585" s="43"/>
      <c r="AJB585" s="44"/>
      <c r="AJC585" s="45"/>
      <c r="AJD585" s="46"/>
      <c r="AJE585" s="311"/>
      <c r="AJF585" s="160"/>
      <c r="AJG585" s="48"/>
      <c r="AJH585" s="48"/>
      <c r="AJI585" s="101"/>
      <c r="AJJ585" s="91"/>
      <c r="AJK585" s="91"/>
      <c r="AJL585" s="221"/>
      <c r="AJN585" s="55"/>
      <c r="AJO585" s="55"/>
      <c r="AJP585" s="56"/>
      <c r="AJQ585" s="57"/>
      <c r="AJS585" s="59"/>
      <c r="AJT585" s="60"/>
      <c r="AJU585" s="61"/>
      <c r="AJV585" s="104"/>
      <c r="AJW585" s="27"/>
      <c r="AJX585" s="26"/>
      <c r="AJY585" s="28"/>
      <c r="AJZ585" s="230"/>
      <c r="AKA585" s="245"/>
      <c r="AKB585" s="230"/>
      <c r="AKC585" s="92"/>
      <c r="AKD585" s="316"/>
      <c r="AKE585" s="112"/>
      <c r="AKF585" s="313"/>
      <c r="AKG585" s="113"/>
      <c r="AKH585" s="113"/>
      <c r="AKI585" s="97"/>
      <c r="AKJ585" s="98"/>
      <c r="AKK585" s="97"/>
      <c r="AKL585" s="99"/>
      <c r="AKM585" s="100"/>
      <c r="AKN585" s="42"/>
      <c r="AKO585" s="43"/>
      <c r="AKP585" s="44"/>
      <c r="AKQ585" s="45"/>
      <c r="AKR585" s="46"/>
      <c r="AKS585" s="311"/>
      <c r="AKT585" s="160"/>
      <c r="AKU585" s="48"/>
      <c r="AKV585" s="48"/>
      <c r="AKW585" s="101"/>
      <c r="AKX585" s="91"/>
      <c r="AKY585" s="91"/>
      <c r="AKZ585" s="221"/>
      <c r="ALB585" s="55"/>
      <c r="ALC585" s="55"/>
      <c r="ALD585" s="56"/>
      <c r="ALE585" s="57"/>
      <c r="ALG585" s="59"/>
      <c r="ALH585" s="60"/>
      <c r="ALI585" s="61"/>
      <c r="ALJ585" s="104"/>
      <c r="ALK585" s="27"/>
      <c r="ALL585" s="26"/>
      <c r="ALM585" s="28"/>
      <c r="ALN585" s="230"/>
      <c r="ALO585" s="245"/>
      <c r="ALP585" s="230"/>
      <c r="ALQ585" s="92"/>
      <c r="ALR585" s="316"/>
      <c r="ALS585" s="112"/>
      <c r="ALT585" s="313"/>
      <c r="ALU585" s="113"/>
      <c r="ALV585" s="113"/>
      <c r="ALW585" s="97"/>
      <c r="ALX585" s="98"/>
      <c r="ALY585" s="97"/>
      <c r="ALZ585" s="99"/>
      <c r="AMA585" s="100"/>
      <c r="AMB585" s="42"/>
      <c r="AMC585" s="43"/>
      <c r="AMD585" s="44"/>
      <c r="AME585" s="45"/>
      <c r="AMF585" s="46"/>
      <c r="AMG585" s="311"/>
      <c r="AMH585" s="160"/>
      <c r="AMI585" s="48"/>
      <c r="AMJ585" s="48"/>
      <c r="AMK585" s="101"/>
      <c r="AML585" s="91"/>
      <c r="AMM585" s="91"/>
      <c r="AMN585" s="221"/>
      <c r="AMP585" s="55"/>
      <c r="AMQ585" s="55"/>
      <c r="AMR585" s="56"/>
      <c r="AMS585" s="57"/>
      <c r="AMU585" s="59"/>
      <c r="AMV585" s="60"/>
      <c r="AMW585" s="61"/>
      <c r="AMX585" s="104"/>
      <c r="AMY585" s="27"/>
      <c r="AMZ585" s="26"/>
      <c r="ANA585" s="28"/>
      <c r="ANB585" s="230"/>
      <c r="ANC585" s="245"/>
      <c r="AND585" s="230"/>
      <c r="ANE585" s="92"/>
      <c r="ANF585" s="316"/>
      <c r="ANG585" s="112"/>
      <c r="ANH585" s="313"/>
      <c r="ANI585" s="113"/>
      <c r="ANJ585" s="113"/>
      <c r="ANK585" s="97"/>
      <c r="ANL585" s="98"/>
      <c r="ANM585" s="97"/>
      <c r="ANN585" s="99"/>
      <c r="ANO585" s="100"/>
      <c r="ANP585" s="42"/>
      <c r="ANQ585" s="43"/>
      <c r="ANR585" s="44"/>
      <c r="ANS585" s="45"/>
      <c r="ANT585" s="46"/>
      <c r="ANU585" s="311"/>
      <c r="ANV585" s="160"/>
      <c r="ANW585" s="48"/>
      <c r="ANX585" s="48"/>
      <c r="ANY585" s="101"/>
      <c r="ANZ585" s="91"/>
      <c r="AOA585" s="91"/>
      <c r="AOB585" s="221"/>
      <c r="AOD585" s="55"/>
      <c r="AOE585" s="55"/>
      <c r="AOF585" s="56"/>
      <c r="AOG585" s="57"/>
      <c r="AOI585" s="59"/>
      <c r="AOJ585" s="60"/>
      <c r="AOK585" s="61"/>
      <c r="AOL585" s="104"/>
      <c r="AOM585" s="27"/>
      <c r="AON585" s="26"/>
      <c r="AOO585" s="28"/>
      <c r="AOP585" s="230"/>
      <c r="AOQ585" s="245"/>
      <c r="AOR585" s="230"/>
      <c r="AOS585" s="92"/>
      <c r="AOT585" s="316"/>
      <c r="AOU585" s="112"/>
      <c r="AOV585" s="313"/>
      <c r="AOW585" s="113"/>
      <c r="AOX585" s="113"/>
      <c r="AOY585" s="97"/>
      <c r="AOZ585" s="98"/>
      <c r="APA585" s="97"/>
      <c r="APB585" s="99"/>
      <c r="APC585" s="100"/>
      <c r="APD585" s="42"/>
      <c r="APE585" s="43"/>
      <c r="APF585" s="44"/>
      <c r="APG585" s="45"/>
      <c r="APH585" s="46"/>
      <c r="API585" s="311"/>
      <c r="APJ585" s="160"/>
      <c r="APK585" s="48"/>
      <c r="APL585" s="48"/>
      <c r="APM585" s="101"/>
      <c r="APN585" s="91"/>
      <c r="APO585" s="91"/>
      <c r="APP585" s="221"/>
      <c r="APR585" s="55"/>
      <c r="APS585" s="55"/>
      <c r="APT585" s="56"/>
      <c r="APU585" s="57"/>
      <c r="APW585" s="59"/>
      <c r="APX585" s="60"/>
      <c r="APY585" s="61"/>
      <c r="APZ585" s="104"/>
      <c r="AQA585" s="27"/>
      <c r="AQB585" s="26"/>
      <c r="AQC585" s="28"/>
      <c r="AQD585" s="230"/>
      <c r="AQE585" s="245"/>
      <c r="AQF585" s="230"/>
      <c r="AQG585" s="92"/>
      <c r="AQH585" s="316"/>
      <c r="AQI585" s="112"/>
      <c r="AQJ585" s="313"/>
      <c r="AQK585" s="113"/>
      <c r="AQL585" s="113"/>
      <c r="AQM585" s="97"/>
      <c r="AQN585" s="98"/>
      <c r="AQO585" s="97"/>
      <c r="AQP585" s="99"/>
      <c r="AQQ585" s="100"/>
      <c r="AQR585" s="42"/>
      <c r="AQS585" s="43"/>
      <c r="AQT585" s="44"/>
      <c r="AQU585" s="45"/>
      <c r="AQV585" s="46"/>
      <c r="AQW585" s="311"/>
      <c r="AQX585" s="160"/>
      <c r="AQY585" s="48"/>
      <c r="AQZ585" s="48"/>
      <c r="ARA585" s="101"/>
      <c r="ARB585" s="91"/>
      <c r="ARC585" s="91"/>
      <c r="ARD585" s="221"/>
      <c r="ARF585" s="55"/>
      <c r="ARG585" s="55"/>
      <c r="ARH585" s="56"/>
      <c r="ARI585" s="57"/>
      <c r="ARK585" s="59"/>
      <c r="ARL585" s="60"/>
      <c r="ARM585" s="61"/>
      <c r="ARN585" s="104"/>
      <c r="ARO585" s="27"/>
      <c r="ARP585" s="26"/>
      <c r="ARQ585" s="28"/>
      <c r="ARR585" s="230"/>
      <c r="ARS585" s="245"/>
      <c r="ART585" s="230"/>
      <c r="ARU585" s="92"/>
      <c r="ARV585" s="316"/>
      <c r="ARW585" s="112"/>
      <c r="ARX585" s="313"/>
      <c r="ARY585" s="113"/>
      <c r="ARZ585" s="113"/>
      <c r="ASA585" s="97"/>
      <c r="ASB585" s="98"/>
      <c r="ASC585" s="97"/>
      <c r="ASD585" s="99"/>
      <c r="ASE585" s="100"/>
      <c r="ASF585" s="42"/>
      <c r="ASG585" s="43"/>
      <c r="ASH585" s="44"/>
      <c r="ASI585" s="45"/>
      <c r="ASJ585" s="46"/>
      <c r="ASK585" s="311"/>
      <c r="ASL585" s="160"/>
      <c r="ASM585" s="48"/>
      <c r="ASN585" s="48"/>
      <c r="ASO585" s="101"/>
      <c r="ASP585" s="91"/>
      <c r="ASQ585" s="91"/>
      <c r="ASR585" s="221"/>
      <c r="AST585" s="55"/>
      <c r="ASU585" s="55"/>
      <c r="ASV585" s="56"/>
      <c r="ASW585" s="57"/>
      <c r="ASY585" s="59"/>
      <c r="ASZ585" s="60"/>
      <c r="ATA585" s="61"/>
      <c r="ATB585" s="104"/>
      <c r="ATC585" s="27"/>
      <c r="ATD585" s="26"/>
      <c r="ATE585" s="28"/>
      <c r="ATF585" s="230"/>
      <c r="ATG585" s="245"/>
      <c r="ATH585" s="230"/>
      <c r="ATI585" s="92"/>
      <c r="ATJ585" s="316"/>
      <c r="ATK585" s="112"/>
      <c r="ATL585" s="313"/>
      <c r="ATM585" s="113"/>
      <c r="ATN585" s="113"/>
      <c r="ATO585" s="97"/>
      <c r="ATP585" s="98"/>
      <c r="ATQ585" s="97"/>
      <c r="ATR585" s="99"/>
      <c r="ATS585" s="100"/>
      <c r="ATT585" s="42"/>
      <c r="ATU585" s="43"/>
      <c r="ATV585" s="44"/>
      <c r="ATW585" s="45"/>
      <c r="ATX585" s="46"/>
      <c r="ATY585" s="311"/>
      <c r="ATZ585" s="160"/>
      <c r="AUA585" s="48"/>
      <c r="AUB585" s="48"/>
      <c r="AUC585" s="101"/>
      <c r="AUD585" s="91"/>
      <c r="AUE585" s="91"/>
      <c r="AUF585" s="221"/>
      <c r="AUH585" s="55"/>
      <c r="AUI585" s="55"/>
      <c r="AUJ585" s="56"/>
      <c r="AUK585" s="57"/>
      <c r="AUM585" s="59"/>
      <c r="AUN585" s="60"/>
      <c r="AUO585" s="61"/>
      <c r="AUP585" s="104"/>
      <c r="AUQ585" s="27"/>
      <c r="AUR585" s="26"/>
      <c r="AUS585" s="28"/>
      <c r="AUT585" s="230"/>
      <c r="AUU585" s="245"/>
      <c r="AUV585" s="230"/>
      <c r="AUW585" s="92"/>
      <c r="AUX585" s="316"/>
      <c r="AUY585" s="112"/>
      <c r="AUZ585" s="313"/>
      <c r="AVA585" s="113"/>
      <c r="AVB585" s="113"/>
      <c r="AVC585" s="97"/>
      <c r="AVD585" s="98"/>
      <c r="AVE585" s="97"/>
      <c r="AVF585" s="99"/>
      <c r="AVG585" s="100"/>
      <c r="AVH585" s="42"/>
      <c r="AVI585" s="43"/>
      <c r="AVJ585" s="44"/>
      <c r="AVK585" s="45"/>
      <c r="AVL585" s="46"/>
      <c r="AVM585" s="311"/>
      <c r="AVN585" s="160"/>
      <c r="AVO585" s="48"/>
      <c r="AVP585" s="48"/>
      <c r="AVQ585" s="101"/>
      <c r="AVR585" s="91"/>
      <c r="AVS585" s="91"/>
      <c r="AVT585" s="221"/>
      <c r="AVV585" s="55"/>
      <c r="AVW585" s="55"/>
      <c r="AVX585" s="56"/>
      <c r="AVY585" s="57"/>
      <c r="AWA585" s="59"/>
      <c r="AWB585" s="60"/>
      <c r="AWC585" s="61"/>
      <c r="AWD585" s="104"/>
      <c r="AWE585" s="27"/>
      <c r="AWF585" s="26"/>
      <c r="AWG585" s="28"/>
      <c r="AWH585" s="230"/>
      <c r="AWI585" s="245"/>
      <c r="AWJ585" s="230"/>
      <c r="AWK585" s="92"/>
      <c r="AWL585" s="316"/>
      <c r="AWM585" s="112"/>
      <c r="AWN585" s="313"/>
      <c r="AWO585" s="113"/>
      <c r="AWP585" s="113"/>
      <c r="AWQ585" s="97"/>
      <c r="AWR585" s="98"/>
      <c r="AWS585" s="97"/>
      <c r="AWT585" s="99"/>
      <c r="AWU585" s="100"/>
      <c r="AWV585" s="42"/>
      <c r="AWW585" s="43"/>
      <c r="AWX585" s="44"/>
      <c r="AWY585" s="45"/>
      <c r="AWZ585" s="46"/>
      <c r="AXA585" s="311"/>
      <c r="AXB585" s="160"/>
      <c r="AXC585" s="48"/>
      <c r="AXD585" s="48"/>
      <c r="AXE585" s="101"/>
      <c r="AXF585" s="91"/>
      <c r="AXG585" s="91"/>
      <c r="AXH585" s="221"/>
      <c r="AXJ585" s="55"/>
      <c r="AXK585" s="55"/>
      <c r="AXL585" s="56"/>
      <c r="AXM585" s="57"/>
      <c r="AXO585" s="59"/>
      <c r="AXP585" s="60"/>
      <c r="AXQ585" s="61"/>
      <c r="AXR585" s="104"/>
      <c r="AXS585" s="27"/>
      <c r="AXT585" s="26"/>
      <c r="AXU585" s="28"/>
      <c r="AXV585" s="230"/>
      <c r="AXW585" s="245"/>
      <c r="AXX585" s="230"/>
      <c r="AXY585" s="92"/>
      <c r="AXZ585" s="316"/>
      <c r="AYA585" s="112"/>
      <c r="AYB585" s="313"/>
      <c r="AYC585" s="113"/>
      <c r="AYD585" s="113"/>
      <c r="AYE585" s="97"/>
      <c r="AYF585" s="98"/>
      <c r="AYG585" s="97"/>
      <c r="AYH585" s="99"/>
      <c r="AYI585" s="100"/>
      <c r="AYJ585" s="42"/>
      <c r="AYK585" s="43"/>
      <c r="AYL585" s="44"/>
      <c r="AYM585" s="45"/>
      <c r="AYN585" s="46"/>
      <c r="AYO585" s="311"/>
      <c r="AYP585" s="160"/>
      <c r="AYQ585" s="48"/>
      <c r="AYR585" s="48"/>
      <c r="AYS585" s="101"/>
      <c r="AYT585" s="91"/>
      <c r="AYU585" s="91"/>
      <c r="AYV585" s="221"/>
      <c r="AYX585" s="55"/>
      <c r="AYY585" s="55"/>
      <c r="AYZ585" s="56"/>
      <c r="AZA585" s="57"/>
      <c r="AZC585" s="59"/>
      <c r="AZD585" s="60"/>
      <c r="AZE585" s="61"/>
      <c r="AZF585" s="104"/>
      <c r="AZG585" s="27"/>
      <c r="AZH585" s="26"/>
      <c r="AZI585" s="28"/>
      <c r="AZJ585" s="230"/>
      <c r="AZK585" s="245"/>
      <c r="AZL585" s="230"/>
      <c r="AZM585" s="92"/>
      <c r="AZN585" s="316"/>
      <c r="AZO585" s="112"/>
      <c r="AZP585" s="313"/>
      <c r="AZQ585" s="113"/>
      <c r="AZR585" s="113"/>
      <c r="AZS585" s="97"/>
      <c r="AZT585" s="98"/>
      <c r="AZU585" s="97"/>
      <c r="AZV585" s="99"/>
      <c r="AZW585" s="100"/>
      <c r="AZX585" s="42"/>
      <c r="AZY585" s="43"/>
      <c r="AZZ585" s="44"/>
      <c r="BAA585" s="45"/>
      <c r="BAB585" s="46"/>
      <c r="BAC585" s="311"/>
      <c r="BAD585" s="160"/>
      <c r="BAE585" s="48"/>
      <c r="BAF585" s="48"/>
      <c r="BAG585" s="101"/>
      <c r="BAH585" s="91"/>
      <c r="BAI585" s="91"/>
      <c r="BAJ585" s="221"/>
      <c r="BAL585" s="55"/>
      <c r="BAM585" s="55"/>
      <c r="BAN585" s="56"/>
      <c r="BAO585" s="57"/>
      <c r="BAQ585" s="59"/>
      <c r="BAR585" s="60"/>
      <c r="BAS585" s="61"/>
      <c r="BAT585" s="104"/>
      <c r="BAU585" s="27"/>
      <c r="BAV585" s="26"/>
      <c r="BAW585" s="28"/>
      <c r="BAX585" s="230"/>
      <c r="BAY585" s="245"/>
      <c r="BAZ585" s="230"/>
      <c r="BBA585" s="92"/>
      <c r="BBB585" s="316"/>
      <c r="BBC585" s="112"/>
      <c r="BBD585" s="313"/>
      <c r="BBE585" s="113"/>
      <c r="BBF585" s="113"/>
      <c r="BBG585" s="97"/>
      <c r="BBH585" s="98"/>
      <c r="BBI585" s="97"/>
      <c r="BBJ585" s="99"/>
      <c r="BBK585" s="100"/>
      <c r="BBL585" s="42"/>
      <c r="BBM585" s="43"/>
      <c r="BBN585" s="44"/>
      <c r="BBO585" s="45"/>
      <c r="BBP585" s="46"/>
      <c r="BBQ585" s="311"/>
      <c r="BBR585" s="160"/>
      <c r="BBS585" s="48"/>
      <c r="BBT585" s="48"/>
      <c r="BBU585" s="101"/>
      <c r="BBV585" s="91"/>
      <c r="BBW585" s="91"/>
      <c r="BBX585" s="221"/>
      <c r="BBZ585" s="55"/>
      <c r="BCA585" s="55"/>
      <c r="BCB585" s="56"/>
      <c r="BCC585" s="57"/>
      <c r="BCE585" s="59"/>
      <c r="BCF585" s="60"/>
      <c r="BCG585" s="61"/>
      <c r="BCH585" s="104"/>
      <c r="BCI585" s="27"/>
      <c r="BCJ585" s="26"/>
      <c r="BCK585" s="28"/>
      <c r="BCL585" s="230"/>
      <c r="BCM585" s="245"/>
      <c r="BCN585" s="230"/>
      <c r="BCO585" s="92"/>
      <c r="BCP585" s="316"/>
      <c r="BCQ585" s="112"/>
      <c r="BCR585" s="313"/>
      <c r="BCS585" s="113"/>
      <c r="BCT585" s="113"/>
      <c r="BCU585" s="97"/>
      <c r="BCV585" s="98"/>
      <c r="BCW585" s="97"/>
      <c r="BCX585" s="99"/>
      <c r="BCY585" s="100"/>
      <c r="BCZ585" s="42"/>
      <c r="BDA585" s="43"/>
      <c r="BDB585" s="44"/>
      <c r="BDC585" s="45"/>
      <c r="BDD585" s="46"/>
      <c r="BDE585" s="311"/>
      <c r="BDF585" s="160"/>
      <c r="BDG585" s="48"/>
      <c r="BDH585" s="48"/>
      <c r="BDI585" s="101"/>
      <c r="BDJ585" s="91"/>
      <c r="BDK585" s="91"/>
      <c r="BDL585" s="221"/>
      <c r="BDN585" s="55"/>
      <c r="BDO585" s="55"/>
      <c r="BDP585" s="56"/>
      <c r="BDQ585" s="57"/>
      <c r="BDS585" s="59"/>
      <c r="BDT585" s="60"/>
      <c r="BDU585" s="61"/>
      <c r="BDV585" s="104"/>
      <c r="BDW585" s="27"/>
      <c r="BDX585" s="26"/>
      <c r="BDY585" s="28"/>
      <c r="BDZ585" s="230"/>
      <c r="BEA585" s="245"/>
      <c r="BEB585" s="230"/>
      <c r="BEC585" s="92"/>
      <c r="BED585" s="316"/>
      <c r="BEE585" s="112"/>
      <c r="BEF585" s="313"/>
      <c r="BEG585" s="113"/>
      <c r="BEH585" s="113"/>
      <c r="BEI585" s="97"/>
      <c r="BEJ585" s="98"/>
      <c r="BEK585" s="97"/>
      <c r="BEL585" s="99"/>
      <c r="BEM585" s="100"/>
      <c r="BEN585" s="42"/>
      <c r="BEO585" s="43"/>
      <c r="BEP585" s="44"/>
      <c r="BEQ585" s="45"/>
      <c r="BER585" s="46"/>
      <c r="BES585" s="311"/>
      <c r="BET585" s="160"/>
      <c r="BEU585" s="48"/>
      <c r="BEV585" s="48"/>
      <c r="BEW585" s="101"/>
      <c r="BEX585" s="91"/>
      <c r="BEY585" s="91"/>
      <c r="BEZ585" s="221"/>
      <c r="BFB585" s="55"/>
      <c r="BFC585" s="55"/>
      <c r="BFD585" s="56"/>
      <c r="BFE585" s="57"/>
      <c r="BFG585" s="59"/>
      <c r="BFH585" s="60"/>
      <c r="BFI585" s="61"/>
      <c r="BFJ585" s="104"/>
      <c r="BFK585" s="27"/>
      <c r="BFL585" s="26"/>
      <c r="BFM585" s="28"/>
      <c r="BFN585" s="230"/>
      <c r="BFO585" s="245"/>
      <c r="BFP585" s="230"/>
      <c r="BFQ585" s="92"/>
      <c r="BFR585" s="316"/>
      <c r="BFS585" s="112"/>
      <c r="BFT585" s="313"/>
      <c r="BFU585" s="113"/>
      <c r="BFV585" s="113"/>
      <c r="BFW585" s="97"/>
      <c r="BFX585" s="98"/>
      <c r="BFY585" s="97"/>
      <c r="BFZ585" s="99"/>
      <c r="BGA585" s="100"/>
      <c r="BGB585" s="42"/>
      <c r="BGC585" s="43"/>
      <c r="BGD585" s="44"/>
      <c r="BGE585" s="45"/>
      <c r="BGF585" s="46"/>
      <c r="BGG585" s="311"/>
      <c r="BGH585" s="160"/>
      <c r="BGI585" s="48"/>
      <c r="BGJ585" s="48"/>
      <c r="BGK585" s="101"/>
      <c r="BGL585" s="91"/>
      <c r="BGM585" s="91"/>
      <c r="BGN585" s="221"/>
      <c r="BGP585" s="55"/>
      <c r="BGQ585" s="55"/>
      <c r="BGR585" s="56"/>
      <c r="BGS585" s="57"/>
      <c r="BGU585" s="59"/>
      <c r="BGV585" s="60"/>
      <c r="BGW585" s="61"/>
      <c r="BGX585" s="104"/>
      <c r="BGY585" s="27"/>
      <c r="BGZ585" s="26"/>
      <c r="BHA585" s="28"/>
      <c r="BHB585" s="230"/>
      <c r="BHC585" s="245"/>
      <c r="BHD585" s="230"/>
      <c r="BHE585" s="92"/>
      <c r="BHF585" s="316"/>
      <c r="BHG585" s="112"/>
      <c r="BHH585" s="313"/>
      <c r="BHI585" s="113"/>
      <c r="BHJ585" s="113"/>
      <c r="BHK585" s="97"/>
      <c r="BHL585" s="98"/>
      <c r="BHM585" s="97"/>
      <c r="BHN585" s="99"/>
      <c r="BHO585" s="100"/>
      <c r="BHP585" s="42"/>
      <c r="BHQ585" s="43"/>
      <c r="BHR585" s="44"/>
      <c r="BHS585" s="45"/>
      <c r="BHT585" s="46"/>
      <c r="BHU585" s="311"/>
      <c r="BHV585" s="160"/>
      <c r="BHW585" s="48"/>
      <c r="BHX585" s="48"/>
      <c r="BHY585" s="101"/>
      <c r="BHZ585" s="91"/>
      <c r="BIA585" s="91"/>
      <c r="BIB585" s="221"/>
      <c r="BID585" s="55"/>
      <c r="BIE585" s="55"/>
      <c r="BIF585" s="56"/>
      <c r="BIG585" s="57"/>
      <c r="BII585" s="59"/>
      <c r="BIJ585" s="60"/>
      <c r="BIK585" s="61"/>
      <c r="BIL585" s="104"/>
      <c r="BIM585" s="27"/>
      <c r="BIN585" s="26"/>
      <c r="BIO585" s="28"/>
      <c r="BIP585" s="230"/>
      <c r="BIQ585" s="245"/>
      <c r="BIR585" s="230"/>
      <c r="BIS585" s="92"/>
      <c r="BIT585" s="316"/>
      <c r="BIU585" s="112"/>
      <c r="BIV585" s="313"/>
      <c r="BIW585" s="113"/>
      <c r="BIX585" s="113"/>
      <c r="BIY585" s="97"/>
      <c r="BIZ585" s="98"/>
      <c r="BJA585" s="97"/>
      <c r="BJB585" s="99"/>
      <c r="BJC585" s="100"/>
      <c r="BJD585" s="42"/>
      <c r="BJE585" s="43"/>
      <c r="BJF585" s="44"/>
      <c r="BJG585" s="45"/>
      <c r="BJH585" s="46"/>
      <c r="BJI585" s="311"/>
      <c r="BJJ585" s="160"/>
      <c r="BJK585" s="48"/>
      <c r="BJL585" s="48"/>
      <c r="BJM585" s="101"/>
      <c r="BJN585" s="91"/>
      <c r="BJO585" s="91"/>
      <c r="BJP585" s="221"/>
      <c r="BJR585" s="55"/>
      <c r="BJS585" s="55"/>
      <c r="BJT585" s="56"/>
      <c r="BJU585" s="57"/>
      <c r="BJW585" s="59"/>
      <c r="BJX585" s="60"/>
      <c r="BJY585" s="61"/>
      <c r="BJZ585" s="104"/>
      <c r="BKA585" s="27"/>
      <c r="BKB585" s="26"/>
      <c r="BKC585" s="28"/>
      <c r="BKD585" s="230"/>
      <c r="BKE585" s="245"/>
      <c r="BKF585" s="230"/>
      <c r="BKG585" s="92"/>
      <c r="BKH585" s="316"/>
      <c r="BKI585" s="112"/>
      <c r="BKJ585" s="313"/>
      <c r="BKK585" s="113"/>
      <c r="BKL585" s="113"/>
      <c r="BKM585" s="97"/>
      <c r="BKN585" s="98"/>
      <c r="BKO585" s="97"/>
      <c r="BKP585" s="99"/>
      <c r="BKQ585" s="100"/>
      <c r="BKR585" s="42"/>
      <c r="BKS585" s="43"/>
      <c r="BKT585" s="44"/>
      <c r="BKU585" s="45"/>
      <c r="BKV585" s="46"/>
      <c r="BKW585" s="311"/>
      <c r="BKX585" s="160"/>
      <c r="BKY585" s="48"/>
      <c r="BKZ585" s="48"/>
      <c r="BLA585" s="101"/>
      <c r="BLB585" s="91"/>
      <c r="BLC585" s="91"/>
      <c r="BLD585" s="221"/>
      <c r="BLF585" s="55"/>
      <c r="BLG585" s="55"/>
      <c r="BLH585" s="56"/>
      <c r="BLI585" s="57"/>
      <c r="BLK585" s="59"/>
      <c r="BLL585" s="60"/>
      <c r="BLM585" s="61"/>
      <c r="BLN585" s="104"/>
      <c r="BLO585" s="27"/>
      <c r="BLP585" s="26"/>
      <c r="BLQ585" s="28"/>
      <c r="BLR585" s="230"/>
      <c r="BLS585" s="245"/>
      <c r="BLT585" s="230"/>
      <c r="BLU585" s="92"/>
      <c r="BLV585" s="316"/>
      <c r="BLW585" s="112"/>
      <c r="BLX585" s="313"/>
      <c r="BLY585" s="113"/>
      <c r="BLZ585" s="113"/>
      <c r="BMA585" s="97"/>
      <c r="BMB585" s="98"/>
      <c r="BMC585" s="97"/>
      <c r="BMD585" s="99"/>
      <c r="BME585" s="100"/>
      <c r="BMF585" s="42"/>
      <c r="BMG585" s="43"/>
      <c r="BMH585" s="44"/>
      <c r="BMI585" s="45"/>
      <c r="BMJ585" s="46"/>
      <c r="BMK585" s="311"/>
      <c r="BML585" s="160"/>
      <c r="BMM585" s="48"/>
      <c r="BMN585" s="48"/>
      <c r="BMO585" s="101"/>
      <c r="BMP585" s="91"/>
      <c r="BMQ585" s="91"/>
      <c r="BMR585" s="221"/>
      <c r="BMT585" s="55"/>
      <c r="BMU585" s="55"/>
      <c r="BMV585" s="56"/>
      <c r="BMW585" s="57"/>
      <c r="BMY585" s="59"/>
      <c r="BMZ585" s="60"/>
      <c r="BNA585" s="61"/>
      <c r="BNB585" s="104"/>
      <c r="BNC585" s="27"/>
      <c r="BND585" s="26"/>
      <c r="BNE585" s="28"/>
      <c r="BNF585" s="230"/>
      <c r="BNG585" s="245"/>
      <c r="BNH585" s="230"/>
      <c r="BNI585" s="92"/>
      <c r="BNJ585" s="316"/>
      <c r="BNK585" s="112"/>
      <c r="BNL585" s="313"/>
      <c r="BNM585" s="113"/>
      <c r="BNN585" s="113"/>
      <c r="BNO585" s="97"/>
      <c r="BNP585" s="98"/>
      <c r="BNQ585" s="97"/>
      <c r="BNR585" s="99"/>
      <c r="BNS585" s="100"/>
      <c r="BNT585" s="42"/>
      <c r="BNU585" s="43"/>
      <c r="BNV585" s="44"/>
      <c r="BNW585" s="45"/>
      <c r="BNX585" s="46"/>
      <c r="BNY585" s="311"/>
      <c r="BNZ585" s="160"/>
      <c r="BOA585" s="48"/>
      <c r="BOB585" s="48"/>
      <c r="BOC585" s="101"/>
      <c r="BOD585" s="91"/>
      <c r="BOE585" s="91"/>
      <c r="BOF585" s="221"/>
      <c r="BOH585" s="55"/>
      <c r="BOI585" s="55"/>
      <c r="BOJ585" s="56"/>
      <c r="BOK585" s="57"/>
      <c r="BOM585" s="59"/>
      <c r="BON585" s="60"/>
      <c r="BOO585" s="61"/>
      <c r="BOP585" s="104"/>
      <c r="BOQ585" s="27"/>
      <c r="BOR585" s="26"/>
      <c r="BOS585" s="28"/>
      <c r="BOT585" s="230"/>
      <c r="BOU585" s="245"/>
      <c r="BOV585" s="230"/>
      <c r="BOW585" s="92"/>
      <c r="BOX585" s="316"/>
      <c r="BOY585" s="112"/>
      <c r="BOZ585" s="313"/>
      <c r="BPA585" s="113"/>
      <c r="BPB585" s="113"/>
      <c r="BPC585" s="97"/>
      <c r="BPD585" s="98"/>
      <c r="BPE585" s="97"/>
      <c r="BPF585" s="99"/>
      <c r="BPG585" s="100"/>
      <c r="BPH585" s="42"/>
      <c r="BPI585" s="43"/>
      <c r="BPJ585" s="44"/>
      <c r="BPK585" s="45"/>
      <c r="BPL585" s="46"/>
      <c r="BPM585" s="311"/>
      <c r="BPN585" s="160"/>
      <c r="BPO585" s="48"/>
      <c r="BPP585" s="48"/>
      <c r="BPQ585" s="101"/>
      <c r="BPR585" s="91"/>
      <c r="BPS585" s="91"/>
      <c r="BPT585" s="221"/>
      <c r="BPV585" s="55"/>
      <c r="BPW585" s="55"/>
      <c r="BPX585" s="56"/>
      <c r="BPY585" s="57"/>
      <c r="BQA585" s="59"/>
      <c r="BQB585" s="60"/>
      <c r="BQC585" s="61"/>
      <c r="BQD585" s="104"/>
      <c r="BQE585" s="27"/>
      <c r="BQF585" s="26"/>
      <c r="BQG585" s="28"/>
      <c r="BQH585" s="230"/>
      <c r="BQI585" s="245"/>
      <c r="BQJ585" s="230"/>
      <c r="BQK585" s="92"/>
      <c r="BQL585" s="316"/>
      <c r="BQM585" s="112"/>
      <c r="BQN585" s="313"/>
      <c r="BQO585" s="113"/>
      <c r="BQP585" s="113"/>
      <c r="BQQ585" s="97"/>
      <c r="BQR585" s="98"/>
      <c r="BQS585" s="97"/>
      <c r="BQT585" s="99"/>
      <c r="BQU585" s="100"/>
      <c r="BQV585" s="42"/>
      <c r="BQW585" s="43"/>
      <c r="BQX585" s="44"/>
      <c r="BQY585" s="45"/>
      <c r="BQZ585" s="46"/>
      <c r="BRA585" s="311"/>
      <c r="BRB585" s="160"/>
      <c r="BRC585" s="48"/>
      <c r="BRD585" s="48"/>
      <c r="BRE585" s="101"/>
      <c r="BRF585" s="91"/>
      <c r="BRG585" s="91"/>
      <c r="BRH585" s="221"/>
      <c r="BRJ585" s="55"/>
      <c r="BRK585" s="55"/>
      <c r="BRL585" s="56"/>
      <c r="BRM585" s="57"/>
      <c r="BRO585" s="59"/>
      <c r="BRP585" s="60"/>
      <c r="BRQ585" s="61"/>
      <c r="BRR585" s="104"/>
      <c r="BRS585" s="27"/>
      <c r="BRT585" s="26"/>
      <c r="BRU585" s="28"/>
      <c r="BRV585" s="230"/>
      <c r="BRW585" s="245"/>
      <c r="BRX585" s="230"/>
      <c r="BRY585" s="92"/>
      <c r="BRZ585" s="316"/>
      <c r="BSA585" s="112"/>
      <c r="BSB585" s="313"/>
      <c r="BSC585" s="113"/>
      <c r="BSD585" s="113"/>
      <c r="BSE585" s="97"/>
      <c r="BSF585" s="98"/>
      <c r="BSG585" s="97"/>
      <c r="BSH585" s="99"/>
      <c r="BSI585" s="100"/>
      <c r="BSJ585" s="42"/>
      <c r="BSK585" s="43"/>
      <c r="BSL585" s="44"/>
      <c r="BSM585" s="45"/>
      <c r="BSN585" s="46"/>
      <c r="BSO585" s="311"/>
      <c r="BSP585" s="160"/>
      <c r="BSQ585" s="48"/>
      <c r="BSR585" s="48"/>
      <c r="BSS585" s="101"/>
      <c r="BST585" s="91"/>
      <c r="BSU585" s="91"/>
      <c r="BSV585" s="221"/>
      <c r="BSX585" s="55"/>
      <c r="BSY585" s="55"/>
      <c r="BSZ585" s="56"/>
      <c r="BTA585" s="57"/>
      <c r="BTC585" s="59"/>
      <c r="BTD585" s="60"/>
      <c r="BTE585" s="61"/>
      <c r="BTF585" s="104"/>
      <c r="BTG585" s="27"/>
      <c r="BTH585" s="26"/>
      <c r="BTI585" s="28"/>
      <c r="BTJ585" s="230"/>
      <c r="BTK585" s="245"/>
      <c r="BTL585" s="230"/>
      <c r="BTM585" s="92"/>
      <c r="BTN585" s="316"/>
      <c r="BTO585" s="112"/>
      <c r="BTP585" s="313"/>
      <c r="BTQ585" s="113"/>
      <c r="BTR585" s="113"/>
      <c r="BTS585" s="97"/>
      <c r="BTT585" s="98"/>
      <c r="BTU585" s="97"/>
      <c r="BTV585" s="99"/>
      <c r="BTW585" s="100"/>
      <c r="BTX585" s="42"/>
      <c r="BTY585" s="43"/>
      <c r="BTZ585" s="44"/>
      <c r="BUA585" s="45"/>
      <c r="BUB585" s="46"/>
      <c r="BUC585" s="311"/>
      <c r="BUD585" s="160"/>
      <c r="BUE585" s="48"/>
      <c r="BUF585" s="48"/>
      <c r="BUG585" s="101"/>
      <c r="BUH585" s="91"/>
      <c r="BUI585" s="91"/>
      <c r="BUJ585" s="221"/>
      <c r="BUL585" s="55"/>
      <c r="BUM585" s="55"/>
      <c r="BUN585" s="56"/>
      <c r="BUO585" s="57"/>
      <c r="BUQ585" s="59"/>
      <c r="BUR585" s="60"/>
      <c r="BUS585" s="61"/>
      <c r="BUT585" s="104"/>
      <c r="BUU585" s="27"/>
      <c r="BUV585" s="26"/>
      <c r="BUW585" s="28"/>
      <c r="BUX585" s="230"/>
      <c r="BUY585" s="245"/>
      <c r="BUZ585" s="230"/>
      <c r="BVA585" s="92"/>
      <c r="BVB585" s="316"/>
      <c r="BVC585" s="112"/>
      <c r="BVD585" s="313"/>
      <c r="BVE585" s="113"/>
      <c r="BVF585" s="113"/>
      <c r="BVG585" s="97"/>
      <c r="BVH585" s="98"/>
      <c r="BVI585" s="97"/>
      <c r="BVJ585" s="99"/>
      <c r="BVK585" s="100"/>
      <c r="BVL585" s="42"/>
      <c r="BVM585" s="43"/>
      <c r="BVN585" s="44"/>
      <c r="BVO585" s="45"/>
      <c r="BVP585" s="46"/>
      <c r="BVQ585" s="311"/>
      <c r="BVR585" s="160"/>
      <c r="BVS585" s="48"/>
      <c r="BVT585" s="48"/>
      <c r="BVU585" s="101"/>
      <c r="BVV585" s="91"/>
      <c r="BVW585" s="91"/>
      <c r="BVX585" s="221"/>
      <c r="BVZ585" s="55"/>
      <c r="BWA585" s="55"/>
      <c r="BWB585" s="56"/>
      <c r="BWC585" s="57"/>
      <c r="BWE585" s="59"/>
      <c r="BWF585" s="60"/>
      <c r="BWG585" s="61"/>
      <c r="BWH585" s="104"/>
      <c r="BWI585" s="27"/>
      <c r="BWJ585" s="26"/>
      <c r="BWK585" s="28"/>
      <c r="BWL585" s="230"/>
      <c r="BWM585" s="245"/>
      <c r="BWN585" s="230"/>
      <c r="BWO585" s="92"/>
      <c r="BWP585" s="316"/>
      <c r="BWQ585" s="112"/>
      <c r="BWR585" s="313"/>
      <c r="BWS585" s="113"/>
      <c r="BWT585" s="113"/>
      <c r="BWU585" s="97"/>
      <c r="BWV585" s="98"/>
      <c r="BWW585" s="97"/>
      <c r="BWX585" s="99"/>
      <c r="BWY585" s="100"/>
      <c r="BWZ585" s="42"/>
      <c r="BXA585" s="43"/>
      <c r="BXB585" s="44"/>
      <c r="BXC585" s="45"/>
      <c r="BXD585" s="46"/>
      <c r="BXE585" s="311"/>
      <c r="BXF585" s="160"/>
      <c r="BXG585" s="48"/>
      <c r="BXH585" s="48"/>
      <c r="BXI585" s="101"/>
      <c r="BXJ585" s="91"/>
      <c r="BXK585" s="91"/>
      <c r="BXL585" s="221"/>
      <c r="BXN585" s="55"/>
      <c r="BXO585" s="55"/>
      <c r="BXP585" s="56"/>
      <c r="BXQ585" s="57"/>
      <c r="BXS585" s="59"/>
      <c r="BXT585" s="60"/>
      <c r="BXU585" s="61"/>
      <c r="BXV585" s="104"/>
      <c r="BXW585" s="27"/>
      <c r="BXX585" s="26"/>
      <c r="BXY585" s="28"/>
      <c r="BXZ585" s="230"/>
      <c r="BYA585" s="245"/>
      <c r="BYB585" s="230"/>
      <c r="BYC585" s="92"/>
      <c r="BYD585" s="316"/>
      <c r="BYE585" s="112"/>
      <c r="BYF585" s="313"/>
      <c r="BYG585" s="113"/>
      <c r="BYH585" s="113"/>
      <c r="BYI585" s="97"/>
      <c r="BYJ585" s="98"/>
      <c r="BYK585" s="97"/>
      <c r="BYL585" s="99"/>
      <c r="BYM585" s="100"/>
      <c r="BYN585" s="42"/>
      <c r="BYO585" s="43"/>
      <c r="BYP585" s="44"/>
      <c r="BYQ585" s="45"/>
      <c r="BYR585" s="46"/>
      <c r="BYS585" s="311"/>
      <c r="BYT585" s="160"/>
      <c r="BYU585" s="48"/>
      <c r="BYV585" s="48"/>
      <c r="BYW585" s="101"/>
      <c r="BYX585" s="91"/>
      <c r="BYY585" s="91"/>
      <c r="BYZ585" s="221"/>
      <c r="BZB585" s="55"/>
      <c r="BZC585" s="55"/>
      <c r="BZD585" s="56"/>
      <c r="BZE585" s="57"/>
      <c r="BZG585" s="59"/>
      <c r="BZH585" s="60"/>
      <c r="BZI585" s="61"/>
      <c r="BZJ585" s="104"/>
      <c r="BZK585" s="27"/>
      <c r="BZL585" s="26"/>
      <c r="BZM585" s="28"/>
      <c r="BZN585" s="230"/>
      <c r="BZO585" s="245"/>
      <c r="BZP585" s="230"/>
      <c r="BZQ585" s="92"/>
      <c r="BZR585" s="316"/>
      <c r="BZS585" s="112"/>
      <c r="BZT585" s="313"/>
      <c r="BZU585" s="113"/>
      <c r="BZV585" s="113"/>
      <c r="BZW585" s="97"/>
      <c r="BZX585" s="98"/>
      <c r="BZY585" s="97"/>
      <c r="BZZ585" s="99"/>
      <c r="CAA585" s="100"/>
      <c r="CAB585" s="42"/>
      <c r="CAC585" s="43"/>
      <c r="CAD585" s="44"/>
      <c r="CAE585" s="45"/>
      <c r="CAF585" s="46"/>
      <c r="CAG585" s="311"/>
      <c r="CAH585" s="160"/>
      <c r="CAI585" s="48"/>
      <c r="CAJ585" s="48"/>
      <c r="CAK585" s="101"/>
      <c r="CAL585" s="91"/>
      <c r="CAM585" s="91"/>
      <c r="CAN585" s="221"/>
      <c r="CAP585" s="55"/>
      <c r="CAQ585" s="55"/>
      <c r="CAR585" s="56"/>
      <c r="CAS585" s="57"/>
      <c r="CAU585" s="59"/>
      <c r="CAV585" s="60"/>
      <c r="CAW585" s="61"/>
      <c r="CAX585" s="104"/>
      <c r="CAY585" s="27"/>
      <c r="CAZ585" s="26"/>
      <c r="CBA585" s="28"/>
      <c r="CBB585" s="230"/>
      <c r="CBC585" s="245"/>
      <c r="CBD585" s="230"/>
      <c r="CBE585" s="92"/>
      <c r="CBF585" s="316"/>
      <c r="CBG585" s="112"/>
      <c r="CBH585" s="313"/>
      <c r="CBI585" s="113"/>
      <c r="CBJ585" s="113"/>
      <c r="CBK585" s="97"/>
      <c r="CBL585" s="98"/>
      <c r="CBM585" s="97"/>
      <c r="CBN585" s="99"/>
      <c r="CBO585" s="100"/>
      <c r="CBP585" s="42"/>
      <c r="CBQ585" s="43"/>
      <c r="CBR585" s="44"/>
      <c r="CBS585" s="45"/>
      <c r="CBT585" s="46"/>
      <c r="CBU585" s="311"/>
      <c r="CBV585" s="160"/>
      <c r="CBW585" s="48"/>
      <c r="CBX585" s="48"/>
      <c r="CBY585" s="101"/>
      <c r="CBZ585" s="91"/>
      <c r="CCA585" s="91"/>
      <c r="CCB585" s="221"/>
      <c r="CCD585" s="55"/>
      <c r="CCE585" s="55"/>
      <c r="CCF585" s="56"/>
      <c r="CCG585" s="57"/>
      <c r="CCI585" s="59"/>
      <c r="CCJ585" s="60"/>
      <c r="CCK585" s="61"/>
      <c r="CCL585" s="104"/>
      <c r="CCM585" s="27"/>
      <c r="CCN585" s="26"/>
      <c r="CCO585" s="28"/>
      <c r="CCP585" s="230"/>
      <c r="CCQ585" s="245"/>
      <c r="CCR585" s="230"/>
      <c r="CCS585" s="92"/>
      <c r="CCT585" s="316"/>
      <c r="CCU585" s="112"/>
      <c r="CCV585" s="313"/>
      <c r="CCW585" s="113"/>
      <c r="CCX585" s="113"/>
      <c r="CCY585" s="97"/>
      <c r="CCZ585" s="98"/>
      <c r="CDA585" s="97"/>
      <c r="CDB585" s="99"/>
      <c r="CDC585" s="100"/>
      <c r="CDD585" s="42"/>
      <c r="CDE585" s="43"/>
      <c r="CDF585" s="44"/>
      <c r="CDG585" s="45"/>
      <c r="CDH585" s="46"/>
      <c r="CDI585" s="311"/>
      <c r="CDJ585" s="160"/>
      <c r="CDK585" s="48"/>
      <c r="CDL585" s="48"/>
      <c r="CDM585" s="101"/>
      <c r="CDN585" s="91"/>
      <c r="CDO585" s="91"/>
      <c r="CDP585" s="221"/>
      <c r="CDR585" s="55"/>
      <c r="CDS585" s="55"/>
      <c r="CDT585" s="56"/>
      <c r="CDU585" s="57"/>
      <c r="CDW585" s="59"/>
      <c r="CDX585" s="60"/>
      <c r="CDY585" s="61"/>
      <c r="CDZ585" s="104"/>
      <c r="CEA585" s="27"/>
      <c r="CEB585" s="26"/>
      <c r="CEC585" s="28"/>
      <c r="CED585" s="230"/>
      <c r="CEE585" s="245"/>
      <c r="CEF585" s="230"/>
      <c r="CEG585" s="92"/>
      <c r="CEH585" s="316"/>
      <c r="CEI585" s="112"/>
      <c r="CEJ585" s="313"/>
      <c r="CEK585" s="113"/>
      <c r="CEL585" s="113"/>
      <c r="CEM585" s="97"/>
      <c r="CEN585" s="98"/>
      <c r="CEO585" s="97"/>
      <c r="CEP585" s="99"/>
      <c r="CEQ585" s="100"/>
      <c r="CER585" s="42"/>
      <c r="CES585" s="43"/>
      <c r="CET585" s="44"/>
      <c r="CEU585" s="45"/>
      <c r="CEV585" s="46"/>
      <c r="CEW585" s="311"/>
      <c r="CEX585" s="160"/>
      <c r="CEY585" s="48"/>
      <c r="CEZ585" s="48"/>
      <c r="CFA585" s="101"/>
      <c r="CFB585" s="91"/>
      <c r="CFC585" s="91"/>
      <c r="CFD585" s="221"/>
      <c r="CFF585" s="55"/>
      <c r="CFG585" s="55"/>
      <c r="CFH585" s="56"/>
      <c r="CFI585" s="57"/>
      <c r="CFK585" s="59"/>
      <c r="CFL585" s="60"/>
      <c r="CFM585" s="61"/>
      <c r="CFN585" s="104"/>
      <c r="CFO585" s="27"/>
      <c r="CFP585" s="26"/>
      <c r="CFQ585" s="28"/>
      <c r="CFR585" s="230"/>
      <c r="CFS585" s="245"/>
      <c r="CFT585" s="230"/>
      <c r="CFU585" s="92"/>
      <c r="CFV585" s="316"/>
      <c r="CFW585" s="112"/>
      <c r="CFX585" s="313"/>
      <c r="CFY585" s="113"/>
      <c r="CFZ585" s="113"/>
      <c r="CGA585" s="97"/>
      <c r="CGB585" s="98"/>
      <c r="CGC585" s="97"/>
      <c r="CGD585" s="99"/>
      <c r="CGE585" s="100"/>
      <c r="CGF585" s="42"/>
      <c r="CGG585" s="43"/>
      <c r="CGH585" s="44"/>
      <c r="CGI585" s="45"/>
      <c r="CGJ585" s="46"/>
      <c r="CGK585" s="311"/>
      <c r="CGL585" s="160"/>
      <c r="CGM585" s="48"/>
      <c r="CGN585" s="48"/>
      <c r="CGO585" s="101"/>
      <c r="CGP585" s="91"/>
      <c r="CGQ585" s="91"/>
      <c r="CGR585" s="221"/>
      <c r="CGT585" s="55"/>
      <c r="CGU585" s="55"/>
      <c r="CGV585" s="56"/>
      <c r="CGW585" s="57"/>
      <c r="CGY585" s="59"/>
      <c r="CGZ585" s="60"/>
      <c r="CHA585" s="61"/>
      <c r="CHB585" s="104"/>
      <c r="CHC585" s="27"/>
      <c r="CHD585" s="26"/>
      <c r="CHE585" s="28"/>
      <c r="CHF585" s="230"/>
      <c r="CHG585" s="245"/>
      <c r="CHH585" s="230"/>
      <c r="CHI585" s="92"/>
      <c r="CHJ585" s="316"/>
      <c r="CHK585" s="112"/>
      <c r="CHL585" s="313"/>
      <c r="CHM585" s="113"/>
      <c r="CHN585" s="113"/>
      <c r="CHO585" s="97"/>
      <c r="CHP585" s="98"/>
      <c r="CHQ585" s="97"/>
      <c r="CHR585" s="99"/>
      <c r="CHS585" s="100"/>
      <c r="CHT585" s="42"/>
      <c r="CHU585" s="43"/>
      <c r="CHV585" s="44"/>
      <c r="CHW585" s="45"/>
      <c r="CHX585" s="46"/>
      <c r="CHY585" s="311"/>
      <c r="CHZ585" s="160"/>
      <c r="CIA585" s="48"/>
      <c r="CIB585" s="48"/>
      <c r="CIC585" s="101"/>
      <c r="CID585" s="91"/>
      <c r="CIE585" s="91"/>
      <c r="CIF585" s="221"/>
      <c r="CIH585" s="55"/>
      <c r="CII585" s="55"/>
      <c r="CIJ585" s="56"/>
      <c r="CIK585" s="57"/>
      <c r="CIM585" s="59"/>
      <c r="CIN585" s="60"/>
      <c r="CIO585" s="61"/>
      <c r="CIP585" s="104"/>
      <c r="CIQ585" s="27"/>
      <c r="CIR585" s="26"/>
      <c r="CIS585" s="28"/>
      <c r="CIT585" s="230"/>
      <c r="CIU585" s="245"/>
      <c r="CIV585" s="230"/>
      <c r="CIW585" s="92"/>
      <c r="CIX585" s="316"/>
      <c r="CIY585" s="112"/>
      <c r="CIZ585" s="313"/>
      <c r="CJA585" s="113"/>
      <c r="CJB585" s="113"/>
      <c r="CJC585" s="97"/>
      <c r="CJD585" s="98"/>
      <c r="CJE585" s="97"/>
      <c r="CJF585" s="99"/>
      <c r="CJG585" s="100"/>
      <c r="CJH585" s="42"/>
      <c r="CJI585" s="43"/>
      <c r="CJJ585" s="44"/>
      <c r="CJK585" s="45"/>
      <c r="CJL585" s="46"/>
      <c r="CJM585" s="311"/>
      <c r="CJN585" s="160"/>
      <c r="CJO585" s="48"/>
      <c r="CJP585" s="48"/>
      <c r="CJQ585" s="101"/>
      <c r="CJR585" s="91"/>
      <c r="CJS585" s="91"/>
      <c r="CJT585" s="221"/>
      <c r="CJV585" s="55"/>
      <c r="CJW585" s="55"/>
      <c r="CJX585" s="56"/>
      <c r="CJY585" s="57"/>
      <c r="CKA585" s="59"/>
      <c r="CKB585" s="60"/>
      <c r="CKC585" s="61"/>
      <c r="CKD585" s="104"/>
      <c r="CKE585" s="27"/>
      <c r="CKF585" s="26"/>
      <c r="CKG585" s="28"/>
      <c r="CKH585" s="230"/>
      <c r="CKI585" s="245"/>
      <c r="CKJ585" s="230"/>
      <c r="CKK585" s="92"/>
      <c r="CKL585" s="316"/>
      <c r="CKM585" s="112"/>
      <c r="CKN585" s="313"/>
      <c r="CKO585" s="113"/>
      <c r="CKP585" s="113"/>
      <c r="CKQ585" s="97"/>
      <c r="CKR585" s="98"/>
      <c r="CKS585" s="97"/>
      <c r="CKT585" s="99"/>
      <c r="CKU585" s="100"/>
      <c r="CKV585" s="42"/>
      <c r="CKW585" s="43"/>
      <c r="CKX585" s="44"/>
      <c r="CKY585" s="45"/>
      <c r="CKZ585" s="46"/>
      <c r="CLA585" s="311"/>
      <c r="CLB585" s="160"/>
      <c r="CLC585" s="48"/>
      <c r="CLD585" s="48"/>
      <c r="CLE585" s="101"/>
      <c r="CLF585" s="91"/>
      <c r="CLG585" s="91"/>
      <c r="CLH585" s="221"/>
      <c r="CLJ585" s="55"/>
      <c r="CLK585" s="55"/>
      <c r="CLL585" s="56"/>
      <c r="CLM585" s="57"/>
      <c r="CLO585" s="59"/>
      <c r="CLP585" s="60"/>
      <c r="CLQ585" s="61"/>
      <c r="CLR585" s="104"/>
      <c r="CLS585" s="27"/>
      <c r="CLT585" s="26"/>
      <c r="CLU585" s="28"/>
      <c r="CLV585" s="230"/>
      <c r="CLW585" s="245"/>
      <c r="CLX585" s="230"/>
      <c r="CLY585" s="92"/>
      <c r="CLZ585" s="316"/>
      <c r="CMA585" s="112"/>
      <c r="CMB585" s="313"/>
      <c r="CMC585" s="113"/>
      <c r="CMD585" s="113"/>
      <c r="CME585" s="97"/>
      <c r="CMF585" s="98"/>
      <c r="CMG585" s="97"/>
      <c r="CMH585" s="99"/>
      <c r="CMI585" s="100"/>
      <c r="CMJ585" s="42"/>
      <c r="CMK585" s="43"/>
      <c r="CML585" s="44"/>
      <c r="CMM585" s="45"/>
      <c r="CMN585" s="46"/>
      <c r="CMO585" s="311"/>
      <c r="CMP585" s="160"/>
      <c r="CMQ585" s="48"/>
      <c r="CMR585" s="48"/>
      <c r="CMS585" s="101"/>
      <c r="CMT585" s="91"/>
      <c r="CMU585" s="91"/>
      <c r="CMV585" s="221"/>
      <c r="CMX585" s="55"/>
      <c r="CMY585" s="55"/>
      <c r="CMZ585" s="56"/>
      <c r="CNA585" s="57"/>
      <c r="CNC585" s="59"/>
      <c r="CND585" s="60"/>
      <c r="CNE585" s="61"/>
      <c r="CNF585" s="104"/>
      <c r="CNG585" s="27"/>
      <c r="CNH585" s="26"/>
      <c r="CNI585" s="28"/>
      <c r="CNJ585" s="230"/>
      <c r="CNK585" s="245"/>
      <c r="CNL585" s="230"/>
      <c r="CNM585" s="92"/>
      <c r="CNN585" s="316"/>
      <c r="CNO585" s="112"/>
      <c r="CNP585" s="313"/>
      <c r="CNQ585" s="113"/>
      <c r="CNR585" s="113"/>
      <c r="CNS585" s="97"/>
      <c r="CNT585" s="98"/>
      <c r="CNU585" s="97"/>
      <c r="CNV585" s="99"/>
      <c r="CNW585" s="100"/>
      <c r="CNX585" s="42"/>
      <c r="CNY585" s="43"/>
      <c r="CNZ585" s="44"/>
      <c r="COA585" s="45"/>
      <c r="COB585" s="46"/>
      <c r="COC585" s="311"/>
      <c r="COD585" s="160"/>
      <c r="COE585" s="48"/>
      <c r="COF585" s="48"/>
      <c r="COG585" s="101"/>
      <c r="COH585" s="91"/>
      <c r="COI585" s="91"/>
      <c r="COJ585" s="221"/>
      <c r="COL585" s="55"/>
      <c r="COM585" s="55"/>
      <c r="CON585" s="56"/>
      <c r="COO585" s="57"/>
      <c r="COQ585" s="59"/>
      <c r="COR585" s="60"/>
      <c r="COS585" s="61"/>
      <c r="COT585" s="104"/>
      <c r="COU585" s="27"/>
      <c r="COV585" s="26"/>
      <c r="COW585" s="28"/>
      <c r="COX585" s="230"/>
      <c r="COY585" s="245"/>
      <c r="COZ585" s="230"/>
      <c r="CPA585" s="92"/>
      <c r="CPB585" s="316"/>
      <c r="CPC585" s="112"/>
      <c r="CPD585" s="313"/>
      <c r="CPE585" s="113"/>
      <c r="CPF585" s="113"/>
      <c r="CPG585" s="97"/>
      <c r="CPH585" s="98"/>
      <c r="CPI585" s="97"/>
      <c r="CPJ585" s="99"/>
      <c r="CPK585" s="100"/>
      <c r="CPL585" s="42"/>
      <c r="CPM585" s="43"/>
      <c r="CPN585" s="44"/>
      <c r="CPO585" s="45"/>
      <c r="CPP585" s="46"/>
      <c r="CPQ585" s="311"/>
      <c r="CPR585" s="160"/>
      <c r="CPS585" s="48"/>
      <c r="CPT585" s="48"/>
      <c r="CPU585" s="101"/>
      <c r="CPV585" s="91"/>
      <c r="CPW585" s="91"/>
      <c r="CPX585" s="221"/>
      <c r="CPZ585" s="55"/>
      <c r="CQA585" s="55"/>
      <c r="CQB585" s="56"/>
      <c r="CQC585" s="57"/>
      <c r="CQE585" s="59"/>
      <c r="CQF585" s="60"/>
      <c r="CQG585" s="61"/>
      <c r="CQH585" s="104"/>
      <c r="CQI585" s="27"/>
      <c r="CQJ585" s="26"/>
      <c r="CQK585" s="28"/>
      <c r="CQL585" s="230"/>
      <c r="CQM585" s="245"/>
      <c r="CQN585" s="230"/>
      <c r="CQO585" s="92"/>
      <c r="CQP585" s="316"/>
      <c r="CQQ585" s="112"/>
      <c r="CQR585" s="313"/>
      <c r="CQS585" s="113"/>
      <c r="CQT585" s="113"/>
      <c r="CQU585" s="97"/>
      <c r="CQV585" s="98"/>
      <c r="CQW585" s="97"/>
      <c r="CQX585" s="99"/>
      <c r="CQY585" s="100"/>
      <c r="CQZ585" s="42"/>
      <c r="CRA585" s="43"/>
      <c r="CRB585" s="44"/>
      <c r="CRC585" s="45"/>
      <c r="CRD585" s="46"/>
      <c r="CRE585" s="311"/>
      <c r="CRF585" s="160"/>
      <c r="CRG585" s="48"/>
      <c r="CRH585" s="48"/>
      <c r="CRI585" s="101"/>
      <c r="CRJ585" s="91"/>
      <c r="CRK585" s="91"/>
      <c r="CRL585" s="221"/>
      <c r="CRN585" s="55"/>
      <c r="CRO585" s="55"/>
      <c r="CRP585" s="56"/>
      <c r="CRQ585" s="57"/>
      <c r="CRS585" s="59"/>
      <c r="CRT585" s="60"/>
      <c r="CRU585" s="61"/>
      <c r="CRV585" s="104"/>
      <c r="CRW585" s="27"/>
      <c r="CRX585" s="26"/>
      <c r="CRY585" s="28"/>
      <c r="CRZ585" s="230"/>
      <c r="CSA585" s="245"/>
      <c r="CSB585" s="230"/>
      <c r="CSC585" s="92"/>
      <c r="CSD585" s="316"/>
      <c r="CSE585" s="112"/>
      <c r="CSF585" s="313"/>
      <c r="CSG585" s="113"/>
      <c r="CSH585" s="113"/>
      <c r="CSI585" s="97"/>
      <c r="CSJ585" s="98"/>
      <c r="CSK585" s="97"/>
      <c r="CSL585" s="99"/>
      <c r="CSM585" s="100"/>
      <c r="CSN585" s="42"/>
      <c r="CSO585" s="43"/>
      <c r="CSP585" s="44"/>
      <c r="CSQ585" s="45"/>
      <c r="CSR585" s="46"/>
      <c r="CSS585" s="311"/>
      <c r="CST585" s="160"/>
      <c r="CSU585" s="48"/>
      <c r="CSV585" s="48"/>
      <c r="CSW585" s="101"/>
      <c r="CSX585" s="91"/>
      <c r="CSY585" s="91"/>
      <c r="CSZ585" s="221"/>
      <c r="CTB585" s="55"/>
      <c r="CTC585" s="55"/>
      <c r="CTD585" s="56"/>
      <c r="CTE585" s="57"/>
      <c r="CTG585" s="59"/>
      <c r="CTH585" s="60"/>
      <c r="CTI585" s="61"/>
      <c r="CTJ585" s="104"/>
      <c r="CTK585" s="27"/>
      <c r="CTL585" s="26"/>
      <c r="CTM585" s="28"/>
      <c r="CTN585" s="230"/>
      <c r="CTO585" s="245"/>
      <c r="CTP585" s="230"/>
      <c r="CTQ585" s="92"/>
      <c r="CTR585" s="316"/>
      <c r="CTS585" s="112"/>
      <c r="CTT585" s="313"/>
      <c r="CTU585" s="113"/>
      <c r="CTV585" s="113"/>
      <c r="CTW585" s="97"/>
      <c r="CTX585" s="98"/>
      <c r="CTY585" s="97"/>
      <c r="CTZ585" s="99"/>
      <c r="CUA585" s="100"/>
      <c r="CUB585" s="42"/>
      <c r="CUC585" s="43"/>
      <c r="CUD585" s="44"/>
      <c r="CUE585" s="45"/>
      <c r="CUF585" s="46"/>
      <c r="CUG585" s="311"/>
      <c r="CUH585" s="160"/>
      <c r="CUI585" s="48"/>
      <c r="CUJ585" s="48"/>
      <c r="CUK585" s="101"/>
      <c r="CUL585" s="91"/>
      <c r="CUM585" s="91"/>
      <c r="CUN585" s="221"/>
      <c r="CUP585" s="55"/>
      <c r="CUQ585" s="55"/>
      <c r="CUR585" s="56"/>
      <c r="CUS585" s="57"/>
      <c r="CUU585" s="59"/>
      <c r="CUV585" s="60"/>
      <c r="CUW585" s="61"/>
      <c r="CUX585" s="104"/>
      <c r="CUY585" s="27"/>
      <c r="CUZ585" s="26"/>
      <c r="CVA585" s="28"/>
      <c r="CVB585" s="230"/>
      <c r="CVC585" s="245"/>
      <c r="CVD585" s="230"/>
      <c r="CVE585" s="92"/>
      <c r="CVF585" s="316"/>
      <c r="CVG585" s="112"/>
      <c r="CVH585" s="313"/>
      <c r="CVI585" s="113"/>
      <c r="CVJ585" s="113"/>
      <c r="CVK585" s="97"/>
      <c r="CVL585" s="98"/>
      <c r="CVM585" s="97"/>
      <c r="CVN585" s="99"/>
      <c r="CVO585" s="100"/>
      <c r="CVP585" s="42"/>
      <c r="CVQ585" s="43"/>
      <c r="CVR585" s="44"/>
      <c r="CVS585" s="45"/>
      <c r="CVT585" s="46"/>
      <c r="CVU585" s="311"/>
      <c r="CVV585" s="160"/>
      <c r="CVW585" s="48"/>
      <c r="CVX585" s="48"/>
      <c r="CVY585" s="101"/>
      <c r="CVZ585" s="91"/>
      <c r="CWA585" s="91"/>
      <c r="CWB585" s="221"/>
      <c r="CWD585" s="55"/>
      <c r="CWE585" s="55"/>
      <c r="CWF585" s="56"/>
      <c r="CWG585" s="57"/>
      <c r="CWI585" s="59"/>
      <c r="CWJ585" s="60"/>
      <c r="CWK585" s="61"/>
      <c r="CWL585" s="104"/>
      <c r="CWM585" s="27"/>
      <c r="CWN585" s="26"/>
      <c r="CWO585" s="28"/>
      <c r="CWP585" s="230"/>
      <c r="CWQ585" s="245"/>
      <c r="CWR585" s="230"/>
      <c r="CWS585" s="92"/>
      <c r="CWT585" s="316"/>
      <c r="CWU585" s="112"/>
      <c r="CWV585" s="313"/>
      <c r="CWW585" s="113"/>
      <c r="CWX585" s="113"/>
      <c r="CWY585" s="97"/>
      <c r="CWZ585" s="98"/>
      <c r="CXA585" s="97"/>
      <c r="CXB585" s="99"/>
      <c r="CXC585" s="100"/>
      <c r="CXD585" s="42"/>
      <c r="CXE585" s="43"/>
      <c r="CXF585" s="44"/>
      <c r="CXG585" s="45"/>
      <c r="CXH585" s="46"/>
      <c r="CXI585" s="311"/>
      <c r="CXJ585" s="160"/>
      <c r="CXK585" s="48"/>
      <c r="CXL585" s="48"/>
      <c r="CXM585" s="101"/>
      <c r="CXN585" s="91"/>
      <c r="CXO585" s="91"/>
      <c r="CXP585" s="221"/>
      <c r="CXR585" s="55"/>
      <c r="CXS585" s="55"/>
      <c r="CXT585" s="56"/>
      <c r="CXU585" s="57"/>
      <c r="CXW585" s="59"/>
      <c r="CXX585" s="60"/>
      <c r="CXY585" s="61"/>
      <c r="CXZ585" s="104"/>
      <c r="CYA585" s="27"/>
      <c r="CYB585" s="26"/>
      <c r="CYC585" s="28"/>
      <c r="CYD585" s="230"/>
      <c r="CYE585" s="245"/>
      <c r="CYF585" s="230"/>
      <c r="CYG585" s="92"/>
      <c r="CYH585" s="316"/>
      <c r="CYI585" s="112"/>
      <c r="CYJ585" s="313"/>
      <c r="CYK585" s="113"/>
      <c r="CYL585" s="113"/>
      <c r="CYM585" s="97"/>
      <c r="CYN585" s="98"/>
      <c r="CYO585" s="97"/>
      <c r="CYP585" s="99"/>
      <c r="CYQ585" s="100"/>
      <c r="CYR585" s="42"/>
      <c r="CYS585" s="43"/>
      <c r="CYT585" s="44"/>
      <c r="CYU585" s="45"/>
      <c r="CYV585" s="46"/>
      <c r="CYW585" s="311"/>
      <c r="CYX585" s="160"/>
      <c r="CYY585" s="48"/>
      <c r="CYZ585" s="48"/>
      <c r="CZA585" s="101"/>
      <c r="CZB585" s="91"/>
      <c r="CZC585" s="91"/>
      <c r="CZD585" s="221"/>
      <c r="CZF585" s="55"/>
      <c r="CZG585" s="55"/>
      <c r="CZH585" s="56"/>
      <c r="CZI585" s="57"/>
      <c r="CZK585" s="59"/>
      <c r="CZL585" s="60"/>
      <c r="CZM585" s="61"/>
      <c r="CZN585" s="104"/>
      <c r="CZO585" s="27"/>
      <c r="CZP585" s="26"/>
      <c r="CZQ585" s="28"/>
      <c r="CZR585" s="230"/>
      <c r="CZS585" s="245"/>
      <c r="CZT585" s="230"/>
      <c r="CZU585" s="92"/>
      <c r="CZV585" s="316"/>
      <c r="CZW585" s="112"/>
      <c r="CZX585" s="313"/>
      <c r="CZY585" s="113"/>
      <c r="CZZ585" s="113"/>
      <c r="DAA585" s="97"/>
      <c r="DAB585" s="98"/>
      <c r="DAC585" s="97"/>
      <c r="DAD585" s="99"/>
      <c r="DAE585" s="100"/>
      <c r="DAF585" s="42"/>
      <c r="DAG585" s="43"/>
      <c r="DAH585" s="44"/>
      <c r="DAI585" s="45"/>
      <c r="DAJ585" s="46"/>
      <c r="DAK585" s="311"/>
      <c r="DAL585" s="160"/>
      <c r="DAM585" s="48"/>
      <c r="DAN585" s="48"/>
      <c r="DAO585" s="101"/>
      <c r="DAP585" s="91"/>
      <c r="DAQ585" s="91"/>
      <c r="DAR585" s="221"/>
      <c r="DAT585" s="55"/>
      <c r="DAU585" s="55"/>
      <c r="DAV585" s="56"/>
      <c r="DAW585" s="57"/>
      <c r="DAY585" s="59"/>
      <c r="DAZ585" s="60"/>
      <c r="DBA585" s="61"/>
      <c r="DBB585" s="104"/>
      <c r="DBC585" s="27"/>
      <c r="DBD585" s="26"/>
      <c r="DBE585" s="28"/>
      <c r="DBF585" s="230"/>
      <c r="DBG585" s="245"/>
      <c r="DBH585" s="230"/>
      <c r="DBI585" s="92"/>
      <c r="DBJ585" s="316"/>
      <c r="DBK585" s="112"/>
      <c r="DBL585" s="313"/>
      <c r="DBM585" s="113"/>
      <c r="DBN585" s="113"/>
      <c r="DBO585" s="97"/>
      <c r="DBP585" s="98"/>
      <c r="DBQ585" s="97"/>
      <c r="DBR585" s="99"/>
      <c r="DBS585" s="100"/>
      <c r="DBT585" s="42"/>
      <c r="DBU585" s="43"/>
      <c r="DBV585" s="44"/>
      <c r="DBW585" s="45"/>
      <c r="DBX585" s="46"/>
      <c r="DBY585" s="311"/>
      <c r="DBZ585" s="160"/>
      <c r="DCA585" s="48"/>
      <c r="DCB585" s="48"/>
      <c r="DCC585" s="101"/>
      <c r="DCD585" s="91"/>
      <c r="DCE585" s="91"/>
      <c r="DCF585" s="221"/>
      <c r="DCH585" s="55"/>
      <c r="DCI585" s="55"/>
      <c r="DCJ585" s="56"/>
      <c r="DCK585" s="57"/>
      <c r="DCM585" s="59"/>
      <c r="DCN585" s="60"/>
      <c r="DCO585" s="61"/>
      <c r="DCP585" s="104"/>
      <c r="DCQ585" s="27"/>
      <c r="DCR585" s="26"/>
      <c r="DCS585" s="28"/>
      <c r="DCT585" s="230"/>
      <c r="DCU585" s="245"/>
      <c r="DCV585" s="230"/>
      <c r="DCW585" s="92"/>
      <c r="DCX585" s="316"/>
      <c r="DCY585" s="112"/>
      <c r="DCZ585" s="313"/>
      <c r="DDA585" s="113"/>
      <c r="DDB585" s="113"/>
      <c r="DDC585" s="97"/>
      <c r="DDD585" s="98"/>
      <c r="DDE585" s="97"/>
      <c r="DDF585" s="99"/>
      <c r="DDG585" s="100"/>
      <c r="DDH585" s="42"/>
      <c r="DDI585" s="43"/>
      <c r="DDJ585" s="44"/>
      <c r="DDK585" s="45"/>
      <c r="DDL585" s="46"/>
      <c r="DDM585" s="311"/>
      <c r="DDN585" s="160"/>
      <c r="DDO585" s="48"/>
      <c r="DDP585" s="48"/>
      <c r="DDQ585" s="101"/>
      <c r="DDR585" s="91"/>
      <c r="DDS585" s="91"/>
      <c r="DDT585" s="221"/>
      <c r="DDV585" s="55"/>
      <c r="DDW585" s="55"/>
      <c r="DDX585" s="56"/>
      <c r="DDY585" s="57"/>
      <c r="DEA585" s="59"/>
      <c r="DEB585" s="60"/>
      <c r="DEC585" s="61"/>
      <c r="DED585" s="104"/>
      <c r="DEE585" s="27"/>
      <c r="DEF585" s="26"/>
      <c r="DEG585" s="28"/>
      <c r="DEH585" s="230"/>
      <c r="DEI585" s="245"/>
      <c r="DEJ585" s="230"/>
      <c r="DEK585" s="92"/>
      <c r="DEL585" s="316"/>
      <c r="DEM585" s="112"/>
      <c r="DEN585" s="313"/>
      <c r="DEO585" s="113"/>
      <c r="DEP585" s="113"/>
      <c r="DEQ585" s="97"/>
      <c r="DER585" s="98"/>
      <c r="DES585" s="97"/>
      <c r="DET585" s="99"/>
      <c r="DEU585" s="100"/>
      <c r="DEV585" s="42"/>
      <c r="DEW585" s="43"/>
      <c r="DEX585" s="44"/>
      <c r="DEY585" s="45"/>
      <c r="DEZ585" s="46"/>
      <c r="DFA585" s="311"/>
      <c r="DFB585" s="160"/>
      <c r="DFC585" s="48"/>
      <c r="DFD585" s="48"/>
      <c r="DFE585" s="101"/>
      <c r="DFF585" s="91"/>
      <c r="DFG585" s="91"/>
      <c r="DFH585" s="221"/>
      <c r="DFJ585" s="55"/>
      <c r="DFK585" s="55"/>
      <c r="DFL585" s="56"/>
      <c r="DFM585" s="57"/>
      <c r="DFO585" s="59"/>
      <c r="DFP585" s="60"/>
      <c r="DFQ585" s="61"/>
      <c r="DFR585" s="104"/>
      <c r="DFS585" s="27"/>
      <c r="DFT585" s="26"/>
      <c r="DFU585" s="28"/>
      <c r="DFV585" s="230"/>
      <c r="DFW585" s="245"/>
      <c r="DFX585" s="230"/>
      <c r="DFY585" s="92"/>
      <c r="DFZ585" s="316"/>
      <c r="DGA585" s="112"/>
      <c r="DGB585" s="313"/>
      <c r="DGC585" s="113"/>
      <c r="DGD585" s="113"/>
      <c r="DGE585" s="97"/>
      <c r="DGF585" s="98"/>
      <c r="DGG585" s="97"/>
      <c r="DGH585" s="99"/>
      <c r="DGI585" s="100"/>
      <c r="DGJ585" s="42"/>
      <c r="DGK585" s="43"/>
      <c r="DGL585" s="44"/>
      <c r="DGM585" s="45"/>
      <c r="DGN585" s="46"/>
      <c r="DGO585" s="311"/>
      <c r="DGP585" s="160"/>
      <c r="DGQ585" s="48"/>
      <c r="DGR585" s="48"/>
      <c r="DGS585" s="101"/>
      <c r="DGT585" s="91"/>
      <c r="DGU585" s="91"/>
      <c r="DGV585" s="221"/>
      <c r="DGX585" s="55"/>
      <c r="DGY585" s="55"/>
      <c r="DGZ585" s="56"/>
      <c r="DHA585" s="57"/>
      <c r="DHC585" s="59"/>
      <c r="DHD585" s="60"/>
      <c r="DHE585" s="61"/>
      <c r="DHF585" s="104"/>
      <c r="DHG585" s="27"/>
      <c r="DHH585" s="26"/>
      <c r="DHI585" s="28"/>
      <c r="DHJ585" s="230"/>
      <c r="DHK585" s="245"/>
      <c r="DHL585" s="230"/>
      <c r="DHM585" s="92"/>
      <c r="DHN585" s="316"/>
      <c r="DHO585" s="112"/>
      <c r="DHP585" s="313"/>
      <c r="DHQ585" s="113"/>
      <c r="DHR585" s="113"/>
      <c r="DHS585" s="97"/>
      <c r="DHT585" s="98"/>
      <c r="DHU585" s="97"/>
      <c r="DHV585" s="99"/>
      <c r="DHW585" s="100"/>
      <c r="DHX585" s="42"/>
      <c r="DHY585" s="43"/>
      <c r="DHZ585" s="44"/>
      <c r="DIA585" s="45"/>
      <c r="DIB585" s="46"/>
      <c r="DIC585" s="311"/>
      <c r="DID585" s="160"/>
      <c r="DIE585" s="48"/>
      <c r="DIF585" s="48"/>
      <c r="DIG585" s="101"/>
      <c r="DIH585" s="91"/>
      <c r="DII585" s="91"/>
      <c r="DIJ585" s="221"/>
      <c r="DIL585" s="55"/>
      <c r="DIM585" s="55"/>
      <c r="DIN585" s="56"/>
      <c r="DIO585" s="57"/>
      <c r="DIQ585" s="59"/>
      <c r="DIR585" s="60"/>
      <c r="DIS585" s="61"/>
      <c r="DIT585" s="104"/>
      <c r="DIU585" s="27"/>
      <c r="DIV585" s="26"/>
      <c r="DIW585" s="28"/>
      <c r="DIX585" s="230"/>
      <c r="DIY585" s="245"/>
      <c r="DIZ585" s="230"/>
      <c r="DJA585" s="92"/>
      <c r="DJB585" s="316"/>
      <c r="DJC585" s="112"/>
      <c r="DJD585" s="313"/>
      <c r="DJE585" s="113"/>
      <c r="DJF585" s="113"/>
      <c r="DJG585" s="97"/>
      <c r="DJH585" s="98"/>
      <c r="DJI585" s="97"/>
      <c r="DJJ585" s="99"/>
      <c r="DJK585" s="100"/>
      <c r="DJL585" s="42"/>
      <c r="DJM585" s="43"/>
      <c r="DJN585" s="44"/>
      <c r="DJO585" s="45"/>
      <c r="DJP585" s="46"/>
      <c r="DJQ585" s="311"/>
      <c r="DJR585" s="160"/>
      <c r="DJS585" s="48"/>
      <c r="DJT585" s="48"/>
      <c r="DJU585" s="101"/>
      <c r="DJV585" s="91"/>
      <c r="DJW585" s="91"/>
      <c r="DJX585" s="221"/>
      <c r="DJZ585" s="55"/>
      <c r="DKA585" s="55"/>
      <c r="DKB585" s="56"/>
      <c r="DKC585" s="57"/>
      <c r="DKE585" s="59"/>
      <c r="DKF585" s="60"/>
      <c r="DKG585" s="61"/>
      <c r="DKH585" s="104"/>
      <c r="DKI585" s="27"/>
      <c r="DKJ585" s="26"/>
      <c r="DKK585" s="28"/>
      <c r="DKL585" s="230"/>
      <c r="DKM585" s="245"/>
      <c r="DKN585" s="230"/>
      <c r="DKO585" s="92"/>
      <c r="DKP585" s="316"/>
      <c r="DKQ585" s="112"/>
      <c r="DKR585" s="313"/>
      <c r="DKS585" s="113"/>
      <c r="DKT585" s="113"/>
      <c r="DKU585" s="97"/>
      <c r="DKV585" s="98"/>
      <c r="DKW585" s="97"/>
      <c r="DKX585" s="99"/>
      <c r="DKY585" s="100"/>
      <c r="DKZ585" s="42"/>
      <c r="DLA585" s="43"/>
      <c r="DLB585" s="44"/>
      <c r="DLC585" s="45"/>
      <c r="DLD585" s="46"/>
      <c r="DLE585" s="311"/>
      <c r="DLF585" s="160"/>
      <c r="DLG585" s="48"/>
      <c r="DLH585" s="48"/>
      <c r="DLI585" s="101"/>
      <c r="DLJ585" s="91"/>
      <c r="DLK585" s="91"/>
      <c r="DLL585" s="221"/>
      <c r="DLN585" s="55"/>
      <c r="DLO585" s="55"/>
      <c r="DLP585" s="56"/>
      <c r="DLQ585" s="57"/>
      <c r="DLS585" s="59"/>
      <c r="DLT585" s="60"/>
      <c r="DLU585" s="61"/>
      <c r="DLV585" s="104"/>
      <c r="DLW585" s="27"/>
      <c r="DLX585" s="26"/>
      <c r="DLY585" s="28"/>
      <c r="DLZ585" s="230"/>
      <c r="DMA585" s="245"/>
      <c r="DMB585" s="230"/>
      <c r="DMC585" s="92"/>
      <c r="DMD585" s="316"/>
      <c r="DME585" s="112"/>
      <c r="DMF585" s="313"/>
      <c r="DMG585" s="113"/>
      <c r="DMH585" s="113"/>
      <c r="DMI585" s="97"/>
      <c r="DMJ585" s="98"/>
      <c r="DMK585" s="97"/>
      <c r="DML585" s="99"/>
      <c r="DMM585" s="100"/>
      <c r="DMN585" s="42"/>
      <c r="DMO585" s="43"/>
      <c r="DMP585" s="44"/>
      <c r="DMQ585" s="45"/>
      <c r="DMR585" s="46"/>
      <c r="DMS585" s="311"/>
      <c r="DMT585" s="160"/>
      <c r="DMU585" s="48"/>
      <c r="DMV585" s="48"/>
      <c r="DMW585" s="101"/>
      <c r="DMX585" s="91"/>
      <c r="DMY585" s="91"/>
      <c r="DMZ585" s="221"/>
      <c r="DNB585" s="55"/>
      <c r="DNC585" s="55"/>
      <c r="DND585" s="56"/>
      <c r="DNE585" s="57"/>
      <c r="DNG585" s="59"/>
      <c r="DNH585" s="60"/>
      <c r="DNI585" s="61"/>
      <c r="DNJ585" s="104"/>
      <c r="DNK585" s="27"/>
      <c r="DNL585" s="26"/>
      <c r="DNM585" s="28"/>
      <c r="DNN585" s="230"/>
      <c r="DNO585" s="245"/>
      <c r="DNP585" s="230"/>
      <c r="DNQ585" s="92"/>
      <c r="DNR585" s="316"/>
      <c r="DNS585" s="112"/>
      <c r="DNT585" s="313"/>
      <c r="DNU585" s="113"/>
      <c r="DNV585" s="113"/>
      <c r="DNW585" s="97"/>
      <c r="DNX585" s="98"/>
      <c r="DNY585" s="97"/>
      <c r="DNZ585" s="99"/>
      <c r="DOA585" s="100"/>
      <c r="DOB585" s="42"/>
      <c r="DOC585" s="43"/>
      <c r="DOD585" s="44"/>
      <c r="DOE585" s="45"/>
      <c r="DOF585" s="46"/>
      <c r="DOG585" s="311"/>
      <c r="DOH585" s="160"/>
      <c r="DOI585" s="48"/>
      <c r="DOJ585" s="48"/>
      <c r="DOK585" s="101"/>
      <c r="DOL585" s="91"/>
      <c r="DOM585" s="91"/>
      <c r="DON585" s="221"/>
      <c r="DOP585" s="55"/>
      <c r="DOQ585" s="55"/>
      <c r="DOR585" s="56"/>
      <c r="DOS585" s="57"/>
      <c r="DOU585" s="59"/>
      <c r="DOV585" s="60"/>
      <c r="DOW585" s="61"/>
      <c r="DOX585" s="104"/>
      <c r="DOY585" s="27"/>
      <c r="DOZ585" s="26"/>
      <c r="DPA585" s="28"/>
      <c r="DPB585" s="230"/>
      <c r="DPC585" s="245"/>
      <c r="DPD585" s="230"/>
      <c r="DPE585" s="92"/>
      <c r="DPF585" s="316"/>
      <c r="DPG585" s="112"/>
      <c r="DPH585" s="313"/>
      <c r="DPI585" s="113"/>
      <c r="DPJ585" s="113"/>
      <c r="DPK585" s="97"/>
      <c r="DPL585" s="98"/>
      <c r="DPM585" s="97"/>
      <c r="DPN585" s="99"/>
      <c r="DPO585" s="100"/>
      <c r="DPP585" s="42"/>
      <c r="DPQ585" s="43"/>
      <c r="DPR585" s="44"/>
      <c r="DPS585" s="45"/>
      <c r="DPT585" s="46"/>
      <c r="DPU585" s="311"/>
      <c r="DPV585" s="160"/>
      <c r="DPW585" s="48"/>
      <c r="DPX585" s="48"/>
      <c r="DPY585" s="101"/>
      <c r="DPZ585" s="91"/>
      <c r="DQA585" s="91"/>
      <c r="DQB585" s="221"/>
      <c r="DQD585" s="55"/>
      <c r="DQE585" s="55"/>
      <c r="DQF585" s="56"/>
      <c r="DQG585" s="57"/>
      <c r="DQI585" s="59"/>
      <c r="DQJ585" s="60"/>
      <c r="DQK585" s="61"/>
      <c r="DQL585" s="104"/>
      <c r="DQM585" s="27"/>
      <c r="DQN585" s="26"/>
      <c r="DQO585" s="28"/>
      <c r="DQP585" s="230"/>
      <c r="DQQ585" s="245"/>
      <c r="DQR585" s="230"/>
      <c r="DQS585" s="92"/>
      <c r="DQT585" s="316"/>
      <c r="DQU585" s="112"/>
      <c r="DQV585" s="313"/>
      <c r="DQW585" s="113"/>
      <c r="DQX585" s="113"/>
      <c r="DQY585" s="97"/>
      <c r="DQZ585" s="98"/>
      <c r="DRA585" s="97"/>
      <c r="DRB585" s="99"/>
      <c r="DRC585" s="100"/>
      <c r="DRD585" s="42"/>
      <c r="DRE585" s="43"/>
      <c r="DRF585" s="44"/>
      <c r="DRG585" s="45"/>
      <c r="DRH585" s="46"/>
      <c r="DRI585" s="311"/>
      <c r="DRJ585" s="160"/>
      <c r="DRK585" s="48"/>
      <c r="DRL585" s="48"/>
      <c r="DRM585" s="101"/>
      <c r="DRN585" s="91"/>
      <c r="DRO585" s="91"/>
      <c r="DRP585" s="221"/>
      <c r="DRR585" s="55"/>
      <c r="DRS585" s="55"/>
      <c r="DRT585" s="56"/>
      <c r="DRU585" s="57"/>
      <c r="DRW585" s="59"/>
      <c r="DRX585" s="60"/>
      <c r="DRY585" s="61"/>
      <c r="DRZ585" s="104"/>
      <c r="DSA585" s="27"/>
      <c r="DSB585" s="26"/>
      <c r="DSC585" s="28"/>
      <c r="DSD585" s="230"/>
      <c r="DSE585" s="245"/>
      <c r="DSF585" s="230"/>
      <c r="DSG585" s="92"/>
      <c r="DSH585" s="316"/>
      <c r="DSI585" s="112"/>
      <c r="DSJ585" s="313"/>
      <c r="DSK585" s="113"/>
      <c r="DSL585" s="113"/>
      <c r="DSM585" s="97"/>
      <c r="DSN585" s="98"/>
      <c r="DSO585" s="97"/>
      <c r="DSP585" s="99"/>
      <c r="DSQ585" s="100"/>
      <c r="DSR585" s="42"/>
      <c r="DSS585" s="43"/>
      <c r="DST585" s="44"/>
      <c r="DSU585" s="45"/>
      <c r="DSV585" s="46"/>
      <c r="DSW585" s="311"/>
      <c r="DSX585" s="160"/>
      <c r="DSY585" s="48"/>
      <c r="DSZ585" s="48"/>
      <c r="DTA585" s="101"/>
      <c r="DTB585" s="91"/>
      <c r="DTC585" s="91"/>
      <c r="DTD585" s="221"/>
      <c r="DTF585" s="55"/>
      <c r="DTG585" s="55"/>
      <c r="DTH585" s="56"/>
      <c r="DTI585" s="57"/>
      <c r="DTK585" s="59"/>
      <c r="DTL585" s="60"/>
      <c r="DTM585" s="61"/>
      <c r="DTN585" s="104"/>
      <c r="DTO585" s="27"/>
      <c r="DTP585" s="26"/>
      <c r="DTQ585" s="28"/>
      <c r="DTR585" s="230"/>
      <c r="DTS585" s="245"/>
      <c r="DTT585" s="230"/>
      <c r="DTU585" s="92"/>
      <c r="DTV585" s="316"/>
      <c r="DTW585" s="112"/>
      <c r="DTX585" s="313"/>
      <c r="DTY585" s="113"/>
      <c r="DTZ585" s="113"/>
      <c r="DUA585" s="97"/>
      <c r="DUB585" s="98"/>
      <c r="DUC585" s="97"/>
      <c r="DUD585" s="99"/>
      <c r="DUE585" s="100"/>
      <c r="DUF585" s="42"/>
      <c r="DUG585" s="43"/>
      <c r="DUH585" s="44"/>
      <c r="DUI585" s="45"/>
      <c r="DUJ585" s="46"/>
      <c r="DUK585" s="311"/>
      <c r="DUL585" s="160"/>
      <c r="DUM585" s="48"/>
      <c r="DUN585" s="48"/>
      <c r="DUO585" s="101"/>
      <c r="DUP585" s="91"/>
      <c r="DUQ585" s="91"/>
      <c r="DUR585" s="221"/>
      <c r="DUT585" s="55"/>
      <c r="DUU585" s="55"/>
      <c r="DUV585" s="56"/>
      <c r="DUW585" s="57"/>
      <c r="DUY585" s="59"/>
      <c r="DUZ585" s="60"/>
      <c r="DVA585" s="61"/>
      <c r="DVB585" s="104"/>
      <c r="DVC585" s="27"/>
      <c r="DVD585" s="26"/>
      <c r="DVE585" s="28"/>
      <c r="DVF585" s="230"/>
      <c r="DVG585" s="245"/>
      <c r="DVH585" s="230"/>
      <c r="DVI585" s="92"/>
      <c r="DVJ585" s="316"/>
      <c r="DVK585" s="112"/>
      <c r="DVL585" s="313"/>
      <c r="DVM585" s="113"/>
      <c r="DVN585" s="113"/>
      <c r="DVO585" s="97"/>
      <c r="DVP585" s="98"/>
      <c r="DVQ585" s="97"/>
      <c r="DVR585" s="99"/>
      <c r="DVS585" s="100"/>
      <c r="DVT585" s="42"/>
      <c r="DVU585" s="43"/>
      <c r="DVV585" s="44"/>
      <c r="DVW585" s="45"/>
      <c r="DVX585" s="46"/>
      <c r="DVY585" s="311"/>
      <c r="DVZ585" s="160"/>
      <c r="DWA585" s="48"/>
      <c r="DWB585" s="48"/>
      <c r="DWC585" s="101"/>
      <c r="DWD585" s="91"/>
      <c r="DWE585" s="91"/>
      <c r="DWF585" s="221"/>
      <c r="DWH585" s="55"/>
      <c r="DWI585" s="55"/>
      <c r="DWJ585" s="56"/>
      <c r="DWK585" s="57"/>
      <c r="DWM585" s="59"/>
      <c r="DWN585" s="60"/>
      <c r="DWO585" s="61"/>
      <c r="DWP585" s="104"/>
      <c r="DWQ585" s="27"/>
      <c r="DWR585" s="26"/>
      <c r="DWS585" s="28"/>
      <c r="DWT585" s="230"/>
      <c r="DWU585" s="245"/>
      <c r="DWV585" s="230"/>
      <c r="DWW585" s="92"/>
      <c r="DWX585" s="316"/>
      <c r="DWY585" s="112"/>
      <c r="DWZ585" s="313"/>
      <c r="DXA585" s="113"/>
      <c r="DXB585" s="113"/>
      <c r="DXC585" s="97"/>
      <c r="DXD585" s="98"/>
      <c r="DXE585" s="97"/>
      <c r="DXF585" s="99"/>
      <c r="DXG585" s="100"/>
      <c r="DXH585" s="42"/>
      <c r="DXI585" s="43"/>
      <c r="DXJ585" s="44"/>
      <c r="DXK585" s="45"/>
      <c r="DXL585" s="46"/>
      <c r="DXM585" s="311"/>
      <c r="DXN585" s="160"/>
      <c r="DXO585" s="48"/>
      <c r="DXP585" s="48"/>
      <c r="DXQ585" s="101"/>
      <c r="DXR585" s="91"/>
      <c r="DXS585" s="91"/>
      <c r="DXT585" s="221"/>
      <c r="DXV585" s="55"/>
      <c r="DXW585" s="55"/>
      <c r="DXX585" s="56"/>
      <c r="DXY585" s="57"/>
      <c r="DYA585" s="59"/>
      <c r="DYB585" s="60"/>
      <c r="DYC585" s="61"/>
      <c r="DYD585" s="104"/>
      <c r="DYE585" s="27"/>
      <c r="DYF585" s="26"/>
      <c r="DYG585" s="28"/>
      <c r="DYH585" s="230"/>
      <c r="DYI585" s="245"/>
      <c r="DYJ585" s="230"/>
      <c r="DYK585" s="92"/>
      <c r="DYL585" s="316"/>
      <c r="DYM585" s="112"/>
      <c r="DYN585" s="313"/>
      <c r="DYO585" s="113"/>
      <c r="DYP585" s="113"/>
      <c r="DYQ585" s="97"/>
      <c r="DYR585" s="98"/>
      <c r="DYS585" s="97"/>
      <c r="DYT585" s="99"/>
      <c r="DYU585" s="100"/>
      <c r="DYV585" s="42"/>
      <c r="DYW585" s="43"/>
      <c r="DYX585" s="44"/>
      <c r="DYY585" s="45"/>
      <c r="DYZ585" s="46"/>
      <c r="DZA585" s="311"/>
      <c r="DZB585" s="160"/>
      <c r="DZC585" s="48"/>
      <c r="DZD585" s="48"/>
      <c r="DZE585" s="101"/>
      <c r="DZF585" s="91"/>
      <c r="DZG585" s="91"/>
      <c r="DZH585" s="221"/>
      <c r="DZJ585" s="55"/>
      <c r="DZK585" s="55"/>
      <c r="DZL585" s="56"/>
      <c r="DZM585" s="57"/>
      <c r="DZO585" s="59"/>
      <c r="DZP585" s="60"/>
      <c r="DZQ585" s="61"/>
      <c r="DZR585" s="104"/>
      <c r="DZS585" s="27"/>
      <c r="DZT585" s="26"/>
      <c r="DZU585" s="28"/>
      <c r="DZV585" s="230"/>
      <c r="DZW585" s="245"/>
      <c r="DZX585" s="230"/>
      <c r="DZY585" s="92"/>
      <c r="DZZ585" s="316"/>
      <c r="EAA585" s="112"/>
      <c r="EAB585" s="313"/>
      <c r="EAC585" s="113"/>
      <c r="EAD585" s="113"/>
      <c r="EAE585" s="97"/>
      <c r="EAF585" s="98"/>
      <c r="EAG585" s="97"/>
      <c r="EAH585" s="99"/>
      <c r="EAI585" s="100"/>
      <c r="EAJ585" s="42"/>
      <c r="EAK585" s="43"/>
      <c r="EAL585" s="44"/>
      <c r="EAM585" s="45"/>
      <c r="EAN585" s="46"/>
      <c r="EAO585" s="311"/>
      <c r="EAP585" s="160"/>
      <c r="EAQ585" s="48"/>
      <c r="EAR585" s="48"/>
      <c r="EAS585" s="101"/>
      <c r="EAT585" s="91"/>
      <c r="EAU585" s="91"/>
      <c r="EAV585" s="221"/>
      <c r="EAX585" s="55"/>
      <c r="EAY585" s="55"/>
      <c r="EAZ585" s="56"/>
      <c r="EBA585" s="57"/>
      <c r="EBC585" s="59"/>
      <c r="EBD585" s="60"/>
      <c r="EBE585" s="61"/>
      <c r="EBF585" s="104"/>
      <c r="EBG585" s="27"/>
      <c r="EBH585" s="26"/>
      <c r="EBI585" s="28"/>
      <c r="EBJ585" s="230"/>
      <c r="EBK585" s="245"/>
      <c r="EBL585" s="230"/>
      <c r="EBM585" s="92"/>
      <c r="EBN585" s="316"/>
      <c r="EBO585" s="112"/>
      <c r="EBP585" s="313"/>
      <c r="EBQ585" s="113"/>
      <c r="EBR585" s="113"/>
      <c r="EBS585" s="97"/>
      <c r="EBT585" s="98"/>
      <c r="EBU585" s="97"/>
      <c r="EBV585" s="99"/>
      <c r="EBW585" s="100"/>
      <c r="EBX585" s="42"/>
      <c r="EBY585" s="43"/>
      <c r="EBZ585" s="44"/>
      <c r="ECA585" s="45"/>
      <c r="ECB585" s="46"/>
      <c r="ECC585" s="311"/>
      <c r="ECD585" s="160"/>
      <c r="ECE585" s="48"/>
      <c r="ECF585" s="48"/>
      <c r="ECG585" s="101"/>
      <c r="ECH585" s="91"/>
      <c r="ECI585" s="91"/>
      <c r="ECJ585" s="221"/>
      <c r="ECL585" s="55"/>
      <c r="ECM585" s="55"/>
      <c r="ECN585" s="56"/>
      <c r="ECO585" s="57"/>
      <c r="ECQ585" s="59"/>
      <c r="ECR585" s="60"/>
      <c r="ECS585" s="61"/>
      <c r="ECT585" s="104"/>
      <c r="ECU585" s="27"/>
      <c r="ECV585" s="26"/>
      <c r="ECW585" s="28"/>
      <c r="ECX585" s="230"/>
      <c r="ECY585" s="245"/>
      <c r="ECZ585" s="230"/>
      <c r="EDA585" s="92"/>
      <c r="EDB585" s="316"/>
      <c r="EDC585" s="112"/>
      <c r="EDD585" s="313"/>
      <c r="EDE585" s="113"/>
      <c r="EDF585" s="113"/>
      <c r="EDG585" s="97"/>
      <c r="EDH585" s="98"/>
      <c r="EDI585" s="97"/>
      <c r="EDJ585" s="99"/>
      <c r="EDK585" s="100"/>
      <c r="EDL585" s="42"/>
      <c r="EDM585" s="43"/>
      <c r="EDN585" s="44"/>
      <c r="EDO585" s="45"/>
      <c r="EDP585" s="46"/>
      <c r="EDQ585" s="311"/>
      <c r="EDR585" s="160"/>
      <c r="EDS585" s="48"/>
      <c r="EDT585" s="48"/>
      <c r="EDU585" s="101"/>
      <c r="EDV585" s="91"/>
      <c r="EDW585" s="91"/>
      <c r="EDX585" s="221"/>
      <c r="EDZ585" s="55"/>
      <c r="EEA585" s="55"/>
      <c r="EEB585" s="56"/>
      <c r="EEC585" s="57"/>
      <c r="EEE585" s="59"/>
      <c r="EEF585" s="60"/>
      <c r="EEG585" s="61"/>
      <c r="EEH585" s="104"/>
      <c r="EEI585" s="27"/>
      <c r="EEJ585" s="26"/>
      <c r="EEK585" s="28"/>
      <c r="EEL585" s="230"/>
      <c r="EEM585" s="245"/>
      <c r="EEN585" s="230"/>
      <c r="EEO585" s="92"/>
      <c r="EEP585" s="316"/>
      <c r="EEQ585" s="112"/>
      <c r="EER585" s="313"/>
      <c r="EES585" s="113"/>
      <c r="EET585" s="113"/>
      <c r="EEU585" s="97"/>
      <c r="EEV585" s="98"/>
      <c r="EEW585" s="97"/>
      <c r="EEX585" s="99"/>
      <c r="EEY585" s="100"/>
      <c r="EEZ585" s="42"/>
      <c r="EFA585" s="43"/>
      <c r="EFB585" s="44"/>
      <c r="EFC585" s="45"/>
      <c r="EFD585" s="46"/>
      <c r="EFE585" s="311"/>
      <c r="EFF585" s="160"/>
      <c r="EFG585" s="48"/>
      <c r="EFH585" s="48"/>
      <c r="EFI585" s="101"/>
      <c r="EFJ585" s="91"/>
      <c r="EFK585" s="91"/>
      <c r="EFL585" s="221"/>
      <c r="EFN585" s="55"/>
      <c r="EFO585" s="55"/>
      <c r="EFP585" s="56"/>
      <c r="EFQ585" s="57"/>
      <c r="EFS585" s="59"/>
      <c r="EFT585" s="60"/>
      <c r="EFU585" s="61"/>
      <c r="EFV585" s="104"/>
      <c r="EFW585" s="27"/>
      <c r="EFX585" s="26"/>
      <c r="EFY585" s="28"/>
      <c r="EFZ585" s="230"/>
      <c r="EGA585" s="245"/>
      <c r="EGB585" s="230"/>
      <c r="EGC585" s="92"/>
      <c r="EGD585" s="316"/>
      <c r="EGE585" s="112"/>
      <c r="EGF585" s="313"/>
      <c r="EGG585" s="113"/>
      <c r="EGH585" s="113"/>
      <c r="EGI585" s="97"/>
      <c r="EGJ585" s="98"/>
      <c r="EGK585" s="97"/>
      <c r="EGL585" s="99"/>
      <c r="EGM585" s="100"/>
      <c r="EGN585" s="42"/>
      <c r="EGO585" s="43"/>
      <c r="EGP585" s="44"/>
      <c r="EGQ585" s="45"/>
      <c r="EGR585" s="46"/>
      <c r="EGS585" s="311"/>
      <c r="EGT585" s="160"/>
      <c r="EGU585" s="48"/>
      <c r="EGV585" s="48"/>
      <c r="EGW585" s="101"/>
      <c r="EGX585" s="91"/>
      <c r="EGY585" s="91"/>
      <c r="EGZ585" s="221"/>
      <c r="EHB585" s="55"/>
      <c r="EHC585" s="55"/>
      <c r="EHD585" s="56"/>
      <c r="EHE585" s="57"/>
      <c r="EHG585" s="59"/>
      <c r="EHH585" s="60"/>
      <c r="EHI585" s="61"/>
      <c r="EHJ585" s="104"/>
      <c r="EHK585" s="27"/>
      <c r="EHL585" s="26"/>
      <c r="EHM585" s="28"/>
      <c r="EHN585" s="230"/>
      <c r="EHO585" s="245"/>
      <c r="EHP585" s="230"/>
      <c r="EHQ585" s="92"/>
      <c r="EHR585" s="316"/>
      <c r="EHS585" s="112"/>
      <c r="EHT585" s="313"/>
      <c r="EHU585" s="113"/>
      <c r="EHV585" s="113"/>
      <c r="EHW585" s="97"/>
      <c r="EHX585" s="98"/>
      <c r="EHY585" s="97"/>
      <c r="EHZ585" s="99"/>
      <c r="EIA585" s="100"/>
      <c r="EIB585" s="42"/>
      <c r="EIC585" s="43"/>
      <c r="EID585" s="44"/>
      <c r="EIE585" s="45"/>
      <c r="EIF585" s="46"/>
      <c r="EIG585" s="311"/>
      <c r="EIH585" s="160"/>
      <c r="EII585" s="48"/>
      <c r="EIJ585" s="48"/>
      <c r="EIK585" s="101"/>
      <c r="EIL585" s="91"/>
      <c r="EIM585" s="91"/>
      <c r="EIN585" s="221"/>
      <c r="EIP585" s="55"/>
      <c r="EIQ585" s="55"/>
      <c r="EIR585" s="56"/>
      <c r="EIS585" s="57"/>
      <c r="EIU585" s="59"/>
      <c r="EIV585" s="60"/>
      <c r="EIW585" s="61"/>
      <c r="EIX585" s="104"/>
      <c r="EIY585" s="27"/>
      <c r="EIZ585" s="26"/>
      <c r="EJA585" s="28"/>
      <c r="EJB585" s="230"/>
      <c r="EJC585" s="245"/>
      <c r="EJD585" s="230"/>
      <c r="EJE585" s="92"/>
      <c r="EJF585" s="316"/>
      <c r="EJG585" s="112"/>
      <c r="EJH585" s="313"/>
      <c r="EJI585" s="113"/>
      <c r="EJJ585" s="113"/>
      <c r="EJK585" s="97"/>
      <c r="EJL585" s="98"/>
      <c r="EJM585" s="97"/>
      <c r="EJN585" s="99"/>
      <c r="EJO585" s="100"/>
      <c r="EJP585" s="42"/>
      <c r="EJQ585" s="43"/>
      <c r="EJR585" s="44"/>
      <c r="EJS585" s="45"/>
      <c r="EJT585" s="46"/>
      <c r="EJU585" s="311"/>
      <c r="EJV585" s="160"/>
      <c r="EJW585" s="48"/>
      <c r="EJX585" s="48"/>
      <c r="EJY585" s="101"/>
      <c r="EJZ585" s="91"/>
      <c r="EKA585" s="91"/>
      <c r="EKB585" s="221"/>
      <c r="EKD585" s="55"/>
      <c r="EKE585" s="55"/>
      <c r="EKF585" s="56"/>
      <c r="EKG585" s="57"/>
      <c r="EKI585" s="59"/>
      <c r="EKJ585" s="60"/>
      <c r="EKK585" s="61"/>
      <c r="EKL585" s="104"/>
      <c r="EKM585" s="27"/>
      <c r="EKN585" s="26"/>
      <c r="EKO585" s="28"/>
      <c r="EKP585" s="230"/>
      <c r="EKQ585" s="245"/>
      <c r="EKR585" s="230"/>
      <c r="EKS585" s="92"/>
      <c r="EKT585" s="316"/>
      <c r="EKU585" s="112"/>
      <c r="EKV585" s="313"/>
      <c r="EKW585" s="113"/>
      <c r="EKX585" s="113"/>
      <c r="EKY585" s="97"/>
      <c r="EKZ585" s="98"/>
      <c r="ELA585" s="97"/>
      <c r="ELB585" s="99"/>
      <c r="ELC585" s="100"/>
      <c r="ELD585" s="42"/>
      <c r="ELE585" s="43"/>
      <c r="ELF585" s="44"/>
      <c r="ELG585" s="45"/>
      <c r="ELH585" s="46"/>
      <c r="ELI585" s="311"/>
      <c r="ELJ585" s="160"/>
      <c r="ELK585" s="48"/>
      <c r="ELL585" s="48"/>
      <c r="ELM585" s="101"/>
      <c r="ELN585" s="91"/>
      <c r="ELO585" s="91"/>
      <c r="ELP585" s="221"/>
      <c r="ELR585" s="55"/>
      <c r="ELS585" s="55"/>
      <c r="ELT585" s="56"/>
      <c r="ELU585" s="57"/>
      <c r="ELW585" s="59"/>
      <c r="ELX585" s="60"/>
      <c r="ELY585" s="61"/>
      <c r="ELZ585" s="104"/>
      <c r="EMA585" s="27"/>
      <c r="EMB585" s="26"/>
      <c r="EMC585" s="28"/>
      <c r="EMD585" s="230"/>
      <c r="EME585" s="245"/>
      <c r="EMF585" s="230"/>
      <c r="EMG585" s="92"/>
      <c r="EMH585" s="316"/>
      <c r="EMI585" s="112"/>
      <c r="EMJ585" s="313"/>
      <c r="EMK585" s="113"/>
      <c r="EML585" s="113"/>
      <c r="EMM585" s="97"/>
      <c r="EMN585" s="98"/>
      <c r="EMO585" s="97"/>
      <c r="EMP585" s="99"/>
      <c r="EMQ585" s="100"/>
      <c r="EMR585" s="42"/>
      <c r="EMS585" s="43"/>
      <c r="EMT585" s="44"/>
      <c r="EMU585" s="45"/>
      <c r="EMV585" s="46"/>
      <c r="EMW585" s="311"/>
      <c r="EMX585" s="160"/>
      <c r="EMY585" s="48"/>
      <c r="EMZ585" s="48"/>
      <c r="ENA585" s="101"/>
      <c r="ENB585" s="91"/>
      <c r="ENC585" s="91"/>
      <c r="END585" s="221"/>
      <c r="ENF585" s="55"/>
      <c r="ENG585" s="55"/>
      <c r="ENH585" s="56"/>
      <c r="ENI585" s="57"/>
      <c r="ENK585" s="59"/>
      <c r="ENL585" s="60"/>
      <c r="ENM585" s="61"/>
      <c r="ENN585" s="104"/>
      <c r="ENO585" s="27"/>
      <c r="ENP585" s="26"/>
      <c r="ENQ585" s="28"/>
      <c r="ENR585" s="230"/>
      <c r="ENS585" s="245"/>
      <c r="ENT585" s="230"/>
      <c r="ENU585" s="92"/>
      <c r="ENV585" s="316"/>
      <c r="ENW585" s="112"/>
      <c r="ENX585" s="313"/>
      <c r="ENY585" s="113"/>
      <c r="ENZ585" s="113"/>
      <c r="EOA585" s="97"/>
      <c r="EOB585" s="98"/>
      <c r="EOC585" s="97"/>
      <c r="EOD585" s="99"/>
      <c r="EOE585" s="100"/>
      <c r="EOF585" s="42"/>
      <c r="EOG585" s="43"/>
      <c r="EOH585" s="44"/>
      <c r="EOI585" s="45"/>
      <c r="EOJ585" s="46"/>
      <c r="EOK585" s="311"/>
      <c r="EOL585" s="160"/>
      <c r="EOM585" s="48"/>
      <c r="EON585" s="48"/>
      <c r="EOO585" s="101"/>
      <c r="EOP585" s="91"/>
      <c r="EOQ585" s="91"/>
      <c r="EOR585" s="221"/>
      <c r="EOT585" s="55"/>
      <c r="EOU585" s="55"/>
      <c r="EOV585" s="56"/>
      <c r="EOW585" s="57"/>
      <c r="EOY585" s="59"/>
      <c r="EOZ585" s="60"/>
      <c r="EPA585" s="61"/>
      <c r="EPB585" s="104"/>
      <c r="EPC585" s="27"/>
      <c r="EPD585" s="26"/>
      <c r="EPE585" s="28"/>
      <c r="EPF585" s="230"/>
      <c r="EPG585" s="245"/>
      <c r="EPH585" s="230"/>
      <c r="EPI585" s="92"/>
      <c r="EPJ585" s="316"/>
      <c r="EPK585" s="112"/>
      <c r="EPL585" s="313"/>
      <c r="EPM585" s="113"/>
      <c r="EPN585" s="113"/>
      <c r="EPO585" s="97"/>
      <c r="EPP585" s="98"/>
      <c r="EPQ585" s="97"/>
      <c r="EPR585" s="99"/>
      <c r="EPS585" s="100"/>
      <c r="EPT585" s="42"/>
      <c r="EPU585" s="43"/>
      <c r="EPV585" s="44"/>
      <c r="EPW585" s="45"/>
      <c r="EPX585" s="46"/>
      <c r="EPY585" s="311"/>
      <c r="EPZ585" s="160"/>
      <c r="EQA585" s="48"/>
      <c r="EQB585" s="48"/>
      <c r="EQC585" s="101"/>
      <c r="EQD585" s="91"/>
      <c r="EQE585" s="91"/>
      <c r="EQF585" s="221"/>
      <c r="EQH585" s="55"/>
      <c r="EQI585" s="55"/>
      <c r="EQJ585" s="56"/>
      <c r="EQK585" s="57"/>
      <c r="EQM585" s="59"/>
      <c r="EQN585" s="60"/>
      <c r="EQO585" s="61"/>
      <c r="EQP585" s="104"/>
      <c r="EQQ585" s="27"/>
      <c r="EQR585" s="26"/>
      <c r="EQS585" s="28"/>
      <c r="EQT585" s="230"/>
      <c r="EQU585" s="245"/>
      <c r="EQV585" s="230"/>
      <c r="EQW585" s="92"/>
      <c r="EQX585" s="316"/>
      <c r="EQY585" s="112"/>
      <c r="EQZ585" s="313"/>
      <c r="ERA585" s="113"/>
      <c r="ERB585" s="113"/>
      <c r="ERC585" s="97"/>
      <c r="ERD585" s="98"/>
      <c r="ERE585" s="97"/>
      <c r="ERF585" s="99"/>
      <c r="ERG585" s="100"/>
      <c r="ERH585" s="42"/>
      <c r="ERI585" s="43"/>
      <c r="ERJ585" s="44"/>
      <c r="ERK585" s="45"/>
      <c r="ERL585" s="46"/>
      <c r="ERM585" s="311"/>
      <c r="ERN585" s="160"/>
      <c r="ERO585" s="48"/>
      <c r="ERP585" s="48"/>
      <c r="ERQ585" s="101"/>
      <c r="ERR585" s="91"/>
      <c r="ERS585" s="91"/>
      <c r="ERT585" s="221"/>
      <c r="ERV585" s="55"/>
      <c r="ERW585" s="55"/>
      <c r="ERX585" s="56"/>
      <c r="ERY585" s="57"/>
      <c r="ESA585" s="59"/>
      <c r="ESB585" s="60"/>
      <c r="ESC585" s="61"/>
      <c r="ESD585" s="104"/>
      <c r="ESE585" s="27"/>
      <c r="ESF585" s="26"/>
      <c r="ESG585" s="28"/>
      <c r="ESH585" s="230"/>
      <c r="ESI585" s="245"/>
      <c r="ESJ585" s="230"/>
      <c r="ESK585" s="92"/>
      <c r="ESL585" s="316"/>
      <c r="ESM585" s="112"/>
      <c r="ESN585" s="313"/>
      <c r="ESO585" s="113"/>
      <c r="ESP585" s="113"/>
      <c r="ESQ585" s="97"/>
      <c r="ESR585" s="98"/>
      <c r="ESS585" s="97"/>
      <c r="EST585" s="99"/>
      <c r="ESU585" s="100"/>
      <c r="ESV585" s="42"/>
      <c r="ESW585" s="43"/>
      <c r="ESX585" s="44"/>
      <c r="ESY585" s="45"/>
      <c r="ESZ585" s="46"/>
      <c r="ETA585" s="311"/>
      <c r="ETB585" s="160"/>
      <c r="ETC585" s="48"/>
      <c r="ETD585" s="48"/>
      <c r="ETE585" s="101"/>
      <c r="ETF585" s="91"/>
      <c r="ETG585" s="91"/>
      <c r="ETH585" s="221"/>
      <c r="ETJ585" s="55"/>
      <c r="ETK585" s="55"/>
      <c r="ETL585" s="56"/>
      <c r="ETM585" s="57"/>
      <c r="ETO585" s="59"/>
      <c r="ETP585" s="60"/>
      <c r="ETQ585" s="61"/>
      <c r="ETR585" s="104"/>
      <c r="ETS585" s="27"/>
      <c r="ETT585" s="26"/>
      <c r="ETU585" s="28"/>
      <c r="ETV585" s="230"/>
      <c r="ETW585" s="245"/>
      <c r="ETX585" s="230"/>
      <c r="ETY585" s="92"/>
      <c r="ETZ585" s="316"/>
      <c r="EUA585" s="112"/>
      <c r="EUB585" s="313"/>
      <c r="EUC585" s="113"/>
      <c r="EUD585" s="113"/>
      <c r="EUE585" s="97"/>
      <c r="EUF585" s="98"/>
      <c r="EUG585" s="97"/>
      <c r="EUH585" s="99"/>
      <c r="EUI585" s="100"/>
      <c r="EUJ585" s="42"/>
      <c r="EUK585" s="43"/>
      <c r="EUL585" s="44"/>
      <c r="EUM585" s="45"/>
      <c r="EUN585" s="46"/>
      <c r="EUO585" s="311"/>
      <c r="EUP585" s="160"/>
      <c r="EUQ585" s="48"/>
      <c r="EUR585" s="48"/>
      <c r="EUS585" s="101"/>
      <c r="EUT585" s="91"/>
      <c r="EUU585" s="91"/>
      <c r="EUV585" s="221"/>
      <c r="EUX585" s="55"/>
      <c r="EUY585" s="55"/>
      <c r="EUZ585" s="56"/>
      <c r="EVA585" s="57"/>
      <c r="EVC585" s="59"/>
      <c r="EVD585" s="60"/>
      <c r="EVE585" s="61"/>
      <c r="EVF585" s="104"/>
      <c r="EVG585" s="27"/>
      <c r="EVH585" s="26"/>
      <c r="EVI585" s="28"/>
      <c r="EVJ585" s="230"/>
      <c r="EVK585" s="245"/>
      <c r="EVL585" s="230"/>
      <c r="EVM585" s="92"/>
      <c r="EVN585" s="316"/>
      <c r="EVO585" s="112"/>
      <c r="EVP585" s="313"/>
      <c r="EVQ585" s="113"/>
      <c r="EVR585" s="113"/>
      <c r="EVS585" s="97"/>
      <c r="EVT585" s="98"/>
      <c r="EVU585" s="97"/>
      <c r="EVV585" s="99"/>
      <c r="EVW585" s="100"/>
      <c r="EVX585" s="42"/>
      <c r="EVY585" s="43"/>
      <c r="EVZ585" s="44"/>
      <c r="EWA585" s="45"/>
      <c r="EWB585" s="46"/>
      <c r="EWC585" s="311"/>
      <c r="EWD585" s="160"/>
      <c r="EWE585" s="48"/>
      <c r="EWF585" s="48"/>
      <c r="EWG585" s="101"/>
      <c r="EWH585" s="91"/>
      <c r="EWI585" s="91"/>
      <c r="EWJ585" s="221"/>
      <c r="EWL585" s="55"/>
      <c r="EWM585" s="55"/>
      <c r="EWN585" s="56"/>
      <c r="EWO585" s="57"/>
      <c r="EWQ585" s="59"/>
      <c r="EWR585" s="60"/>
      <c r="EWS585" s="61"/>
      <c r="EWT585" s="104"/>
      <c r="EWU585" s="27"/>
      <c r="EWV585" s="26"/>
      <c r="EWW585" s="28"/>
      <c r="EWX585" s="230"/>
      <c r="EWY585" s="245"/>
      <c r="EWZ585" s="230"/>
      <c r="EXA585" s="92"/>
      <c r="EXB585" s="316"/>
      <c r="EXC585" s="112"/>
      <c r="EXD585" s="313"/>
      <c r="EXE585" s="113"/>
      <c r="EXF585" s="113"/>
      <c r="EXG585" s="97"/>
      <c r="EXH585" s="98"/>
      <c r="EXI585" s="97"/>
      <c r="EXJ585" s="99"/>
      <c r="EXK585" s="100"/>
      <c r="EXL585" s="42"/>
      <c r="EXM585" s="43"/>
      <c r="EXN585" s="44"/>
      <c r="EXO585" s="45"/>
      <c r="EXP585" s="46"/>
      <c r="EXQ585" s="311"/>
      <c r="EXR585" s="160"/>
      <c r="EXS585" s="48"/>
      <c r="EXT585" s="48"/>
      <c r="EXU585" s="101"/>
      <c r="EXV585" s="91"/>
      <c r="EXW585" s="91"/>
      <c r="EXX585" s="221"/>
      <c r="EXZ585" s="55"/>
      <c r="EYA585" s="55"/>
      <c r="EYB585" s="56"/>
      <c r="EYC585" s="57"/>
      <c r="EYE585" s="59"/>
      <c r="EYF585" s="60"/>
      <c r="EYG585" s="61"/>
      <c r="EYH585" s="104"/>
      <c r="EYI585" s="27"/>
      <c r="EYJ585" s="26"/>
      <c r="EYK585" s="28"/>
      <c r="EYL585" s="230"/>
      <c r="EYM585" s="245"/>
      <c r="EYN585" s="230"/>
      <c r="EYO585" s="92"/>
      <c r="EYP585" s="316"/>
      <c r="EYQ585" s="112"/>
      <c r="EYR585" s="313"/>
      <c r="EYS585" s="113"/>
      <c r="EYT585" s="113"/>
      <c r="EYU585" s="97"/>
      <c r="EYV585" s="98"/>
      <c r="EYW585" s="97"/>
      <c r="EYX585" s="99"/>
      <c r="EYY585" s="100"/>
      <c r="EYZ585" s="42"/>
      <c r="EZA585" s="43"/>
      <c r="EZB585" s="44"/>
      <c r="EZC585" s="45"/>
      <c r="EZD585" s="46"/>
      <c r="EZE585" s="311"/>
      <c r="EZF585" s="160"/>
      <c r="EZG585" s="48"/>
      <c r="EZH585" s="48"/>
      <c r="EZI585" s="101"/>
      <c r="EZJ585" s="91"/>
      <c r="EZK585" s="91"/>
      <c r="EZL585" s="221"/>
      <c r="EZN585" s="55"/>
      <c r="EZO585" s="55"/>
      <c r="EZP585" s="56"/>
      <c r="EZQ585" s="57"/>
      <c r="EZS585" s="59"/>
      <c r="EZT585" s="60"/>
      <c r="EZU585" s="61"/>
      <c r="EZV585" s="104"/>
      <c r="EZW585" s="27"/>
      <c r="EZX585" s="26"/>
      <c r="EZY585" s="28"/>
      <c r="EZZ585" s="230"/>
      <c r="FAA585" s="245"/>
      <c r="FAB585" s="230"/>
      <c r="FAC585" s="92"/>
      <c r="FAD585" s="316"/>
      <c r="FAE585" s="112"/>
      <c r="FAF585" s="313"/>
      <c r="FAG585" s="113"/>
      <c r="FAH585" s="113"/>
      <c r="FAI585" s="97"/>
      <c r="FAJ585" s="98"/>
      <c r="FAK585" s="97"/>
      <c r="FAL585" s="99"/>
      <c r="FAM585" s="100"/>
      <c r="FAN585" s="42"/>
      <c r="FAO585" s="43"/>
      <c r="FAP585" s="44"/>
      <c r="FAQ585" s="45"/>
      <c r="FAR585" s="46"/>
      <c r="FAS585" s="311"/>
      <c r="FAT585" s="160"/>
      <c r="FAU585" s="48"/>
      <c r="FAV585" s="48"/>
      <c r="FAW585" s="101"/>
      <c r="FAX585" s="91"/>
      <c r="FAY585" s="91"/>
      <c r="FAZ585" s="221"/>
      <c r="FBB585" s="55"/>
      <c r="FBC585" s="55"/>
      <c r="FBD585" s="56"/>
      <c r="FBE585" s="57"/>
      <c r="FBG585" s="59"/>
      <c r="FBH585" s="60"/>
      <c r="FBI585" s="61"/>
      <c r="FBJ585" s="104"/>
      <c r="FBK585" s="27"/>
      <c r="FBL585" s="26"/>
      <c r="FBM585" s="28"/>
      <c r="FBN585" s="230"/>
      <c r="FBO585" s="245"/>
      <c r="FBP585" s="230"/>
      <c r="FBQ585" s="92"/>
      <c r="FBR585" s="316"/>
      <c r="FBS585" s="112"/>
      <c r="FBT585" s="313"/>
      <c r="FBU585" s="113"/>
      <c r="FBV585" s="113"/>
      <c r="FBW585" s="97"/>
      <c r="FBX585" s="98"/>
      <c r="FBY585" s="97"/>
      <c r="FBZ585" s="99"/>
      <c r="FCA585" s="100"/>
      <c r="FCB585" s="42"/>
      <c r="FCC585" s="43"/>
      <c r="FCD585" s="44"/>
      <c r="FCE585" s="45"/>
      <c r="FCF585" s="46"/>
      <c r="FCG585" s="311"/>
      <c r="FCH585" s="160"/>
      <c r="FCI585" s="48"/>
      <c r="FCJ585" s="48"/>
      <c r="FCK585" s="101"/>
      <c r="FCL585" s="91"/>
      <c r="FCM585" s="91"/>
      <c r="FCN585" s="221"/>
      <c r="FCP585" s="55"/>
      <c r="FCQ585" s="55"/>
      <c r="FCR585" s="56"/>
      <c r="FCS585" s="57"/>
      <c r="FCU585" s="59"/>
      <c r="FCV585" s="60"/>
      <c r="FCW585" s="61"/>
      <c r="FCX585" s="104"/>
      <c r="FCY585" s="27"/>
      <c r="FCZ585" s="26"/>
      <c r="FDA585" s="28"/>
      <c r="FDB585" s="230"/>
      <c r="FDC585" s="245"/>
      <c r="FDD585" s="230"/>
      <c r="FDE585" s="92"/>
      <c r="FDF585" s="316"/>
      <c r="FDG585" s="112"/>
      <c r="FDH585" s="313"/>
      <c r="FDI585" s="113"/>
      <c r="FDJ585" s="113"/>
      <c r="FDK585" s="97"/>
      <c r="FDL585" s="98"/>
      <c r="FDM585" s="97"/>
      <c r="FDN585" s="99"/>
      <c r="FDO585" s="100"/>
      <c r="FDP585" s="42"/>
      <c r="FDQ585" s="43"/>
      <c r="FDR585" s="44"/>
      <c r="FDS585" s="45"/>
      <c r="FDT585" s="46"/>
      <c r="FDU585" s="311"/>
      <c r="FDV585" s="160"/>
      <c r="FDW585" s="48"/>
      <c r="FDX585" s="48"/>
      <c r="FDY585" s="101"/>
      <c r="FDZ585" s="91"/>
      <c r="FEA585" s="91"/>
      <c r="FEB585" s="221"/>
      <c r="FED585" s="55"/>
      <c r="FEE585" s="55"/>
      <c r="FEF585" s="56"/>
      <c r="FEG585" s="57"/>
      <c r="FEI585" s="59"/>
      <c r="FEJ585" s="60"/>
      <c r="FEK585" s="61"/>
      <c r="FEL585" s="104"/>
      <c r="FEM585" s="27"/>
      <c r="FEN585" s="26"/>
      <c r="FEO585" s="28"/>
      <c r="FEP585" s="230"/>
      <c r="FEQ585" s="245"/>
      <c r="FER585" s="230"/>
      <c r="FES585" s="92"/>
      <c r="FET585" s="316"/>
      <c r="FEU585" s="112"/>
      <c r="FEV585" s="313"/>
      <c r="FEW585" s="113"/>
      <c r="FEX585" s="113"/>
      <c r="FEY585" s="97"/>
      <c r="FEZ585" s="98"/>
      <c r="FFA585" s="97"/>
      <c r="FFB585" s="99"/>
      <c r="FFC585" s="100"/>
      <c r="FFD585" s="42"/>
      <c r="FFE585" s="43"/>
      <c r="FFF585" s="44"/>
      <c r="FFG585" s="45"/>
      <c r="FFH585" s="46"/>
      <c r="FFI585" s="311"/>
      <c r="FFJ585" s="160"/>
      <c r="FFK585" s="48"/>
      <c r="FFL585" s="48"/>
      <c r="FFM585" s="101"/>
      <c r="FFN585" s="91"/>
      <c r="FFO585" s="91"/>
      <c r="FFP585" s="221"/>
      <c r="FFR585" s="55"/>
      <c r="FFS585" s="55"/>
      <c r="FFT585" s="56"/>
      <c r="FFU585" s="57"/>
      <c r="FFW585" s="59"/>
      <c r="FFX585" s="60"/>
      <c r="FFY585" s="61"/>
      <c r="FFZ585" s="104"/>
      <c r="FGA585" s="27"/>
      <c r="FGB585" s="26"/>
      <c r="FGC585" s="28"/>
      <c r="FGD585" s="230"/>
      <c r="FGE585" s="245"/>
      <c r="FGF585" s="230"/>
      <c r="FGG585" s="92"/>
      <c r="FGH585" s="316"/>
      <c r="FGI585" s="112"/>
      <c r="FGJ585" s="313"/>
      <c r="FGK585" s="113"/>
      <c r="FGL585" s="113"/>
      <c r="FGM585" s="97"/>
      <c r="FGN585" s="98"/>
      <c r="FGO585" s="97"/>
      <c r="FGP585" s="99"/>
      <c r="FGQ585" s="100"/>
      <c r="FGR585" s="42"/>
      <c r="FGS585" s="43"/>
      <c r="FGT585" s="44"/>
      <c r="FGU585" s="45"/>
      <c r="FGV585" s="46"/>
      <c r="FGW585" s="311"/>
      <c r="FGX585" s="160"/>
      <c r="FGY585" s="48"/>
      <c r="FGZ585" s="48"/>
      <c r="FHA585" s="101"/>
      <c r="FHB585" s="91"/>
      <c r="FHC585" s="91"/>
      <c r="FHD585" s="221"/>
      <c r="FHF585" s="55"/>
      <c r="FHG585" s="55"/>
      <c r="FHH585" s="56"/>
      <c r="FHI585" s="57"/>
      <c r="FHK585" s="59"/>
      <c r="FHL585" s="60"/>
      <c r="FHM585" s="61"/>
      <c r="FHN585" s="104"/>
      <c r="FHO585" s="27"/>
      <c r="FHP585" s="26"/>
      <c r="FHQ585" s="28"/>
      <c r="FHR585" s="230"/>
      <c r="FHS585" s="245"/>
      <c r="FHT585" s="230"/>
      <c r="FHU585" s="92"/>
      <c r="FHV585" s="316"/>
      <c r="FHW585" s="112"/>
      <c r="FHX585" s="313"/>
      <c r="FHY585" s="113"/>
      <c r="FHZ585" s="113"/>
      <c r="FIA585" s="97"/>
      <c r="FIB585" s="98"/>
      <c r="FIC585" s="97"/>
      <c r="FID585" s="99"/>
      <c r="FIE585" s="100"/>
      <c r="FIF585" s="42"/>
      <c r="FIG585" s="43"/>
      <c r="FIH585" s="44"/>
      <c r="FII585" s="45"/>
      <c r="FIJ585" s="46"/>
      <c r="FIK585" s="311"/>
      <c r="FIL585" s="160"/>
      <c r="FIM585" s="48"/>
      <c r="FIN585" s="48"/>
      <c r="FIO585" s="101"/>
      <c r="FIP585" s="91"/>
      <c r="FIQ585" s="91"/>
      <c r="FIR585" s="221"/>
      <c r="FIT585" s="55"/>
      <c r="FIU585" s="55"/>
      <c r="FIV585" s="56"/>
      <c r="FIW585" s="57"/>
      <c r="FIY585" s="59"/>
      <c r="FIZ585" s="60"/>
      <c r="FJA585" s="61"/>
      <c r="FJB585" s="104"/>
      <c r="FJC585" s="27"/>
      <c r="FJD585" s="26"/>
      <c r="FJE585" s="28"/>
      <c r="FJF585" s="230"/>
      <c r="FJG585" s="245"/>
      <c r="FJH585" s="230"/>
      <c r="FJI585" s="92"/>
      <c r="FJJ585" s="316"/>
      <c r="FJK585" s="112"/>
      <c r="FJL585" s="313"/>
      <c r="FJM585" s="113"/>
      <c r="FJN585" s="113"/>
      <c r="FJO585" s="97"/>
      <c r="FJP585" s="98"/>
      <c r="FJQ585" s="97"/>
      <c r="FJR585" s="99"/>
      <c r="FJS585" s="100"/>
      <c r="FJT585" s="42"/>
      <c r="FJU585" s="43"/>
      <c r="FJV585" s="44"/>
      <c r="FJW585" s="45"/>
      <c r="FJX585" s="46"/>
      <c r="FJY585" s="311"/>
      <c r="FJZ585" s="160"/>
      <c r="FKA585" s="48"/>
      <c r="FKB585" s="48"/>
      <c r="FKC585" s="101"/>
      <c r="FKD585" s="91"/>
      <c r="FKE585" s="91"/>
      <c r="FKF585" s="221"/>
      <c r="FKH585" s="55"/>
      <c r="FKI585" s="55"/>
      <c r="FKJ585" s="56"/>
      <c r="FKK585" s="57"/>
      <c r="FKM585" s="59"/>
      <c r="FKN585" s="60"/>
      <c r="FKO585" s="61"/>
      <c r="FKP585" s="104"/>
      <c r="FKQ585" s="27"/>
      <c r="FKR585" s="26"/>
      <c r="FKS585" s="28"/>
      <c r="FKT585" s="230"/>
      <c r="FKU585" s="245"/>
      <c r="FKV585" s="230"/>
      <c r="FKW585" s="92"/>
      <c r="FKX585" s="316"/>
      <c r="FKY585" s="112"/>
      <c r="FKZ585" s="313"/>
      <c r="FLA585" s="113"/>
      <c r="FLB585" s="113"/>
      <c r="FLC585" s="97"/>
      <c r="FLD585" s="98"/>
      <c r="FLE585" s="97"/>
      <c r="FLF585" s="99"/>
      <c r="FLG585" s="100"/>
      <c r="FLH585" s="42"/>
      <c r="FLI585" s="43"/>
      <c r="FLJ585" s="44"/>
      <c r="FLK585" s="45"/>
      <c r="FLL585" s="46"/>
      <c r="FLM585" s="311"/>
      <c r="FLN585" s="160"/>
      <c r="FLO585" s="48"/>
      <c r="FLP585" s="48"/>
      <c r="FLQ585" s="101"/>
      <c r="FLR585" s="91"/>
      <c r="FLS585" s="91"/>
      <c r="FLT585" s="221"/>
      <c r="FLV585" s="55"/>
      <c r="FLW585" s="55"/>
      <c r="FLX585" s="56"/>
      <c r="FLY585" s="57"/>
      <c r="FMA585" s="59"/>
      <c r="FMB585" s="60"/>
      <c r="FMC585" s="61"/>
      <c r="FMD585" s="104"/>
      <c r="FME585" s="27"/>
      <c r="FMF585" s="26"/>
      <c r="FMG585" s="28"/>
      <c r="FMH585" s="230"/>
      <c r="FMI585" s="245"/>
      <c r="FMJ585" s="230"/>
      <c r="FMK585" s="92"/>
      <c r="FML585" s="316"/>
      <c r="FMM585" s="112"/>
      <c r="FMN585" s="313"/>
      <c r="FMO585" s="113"/>
      <c r="FMP585" s="113"/>
      <c r="FMQ585" s="97"/>
      <c r="FMR585" s="98"/>
      <c r="FMS585" s="97"/>
      <c r="FMT585" s="99"/>
      <c r="FMU585" s="100"/>
      <c r="FMV585" s="42"/>
      <c r="FMW585" s="43"/>
      <c r="FMX585" s="44"/>
      <c r="FMY585" s="45"/>
      <c r="FMZ585" s="46"/>
      <c r="FNA585" s="311"/>
      <c r="FNB585" s="160"/>
      <c r="FNC585" s="48"/>
      <c r="FND585" s="48"/>
      <c r="FNE585" s="101"/>
      <c r="FNF585" s="91"/>
      <c r="FNG585" s="91"/>
      <c r="FNH585" s="221"/>
      <c r="FNJ585" s="55"/>
      <c r="FNK585" s="55"/>
      <c r="FNL585" s="56"/>
      <c r="FNM585" s="57"/>
      <c r="FNO585" s="59"/>
      <c r="FNP585" s="60"/>
      <c r="FNQ585" s="61"/>
      <c r="FNR585" s="104"/>
      <c r="FNS585" s="27"/>
      <c r="FNT585" s="26"/>
      <c r="FNU585" s="28"/>
      <c r="FNV585" s="230"/>
      <c r="FNW585" s="245"/>
      <c r="FNX585" s="230"/>
      <c r="FNY585" s="92"/>
      <c r="FNZ585" s="316"/>
      <c r="FOA585" s="112"/>
      <c r="FOB585" s="313"/>
      <c r="FOC585" s="113"/>
      <c r="FOD585" s="113"/>
      <c r="FOE585" s="97"/>
      <c r="FOF585" s="98"/>
      <c r="FOG585" s="97"/>
      <c r="FOH585" s="99"/>
      <c r="FOI585" s="100"/>
      <c r="FOJ585" s="42"/>
      <c r="FOK585" s="43"/>
      <c r="FOL585" s="44"/>
      <c r="FOM585" s="45"/>
      <c r="FON585" s="46"/>
      <c r="FOO585" s="311"/>
      <c r="FOP585" s="160"/>
      <c r="FOQ585" s="48"/>
      <c r="FOR585" s="48"/>
      <c r="FOS585" s="101"/>
      <c r="FOT585" s="91"/>
      <c r="FOU585" s="91"/>
      <c r="FOV585" s="221"/>
      <c r="FOX585" s="55"/>
      <c r="FOY585" s="55"/>
      <c r="FOZ585" s="56"/>
      <c r="FPA585" s="57"/>
      <c r="FPC585" s="59"/>
      <c r="FPD585" s="60"/>
      <c r="FPE585" s="61"/>
      <c r="FPF585" s="104"/>
      <c r="FPG585" s="27"/>
      <c r="FPH585" s="26"/>
      <c r="FPI585" s="28"/>
      <c r="FPJ585" s="230"/>
      <c r="FPK585" s="245"/>
      <c r="FPL585" s="230"/>
      <c r="FPM585" s="92"/>
      <c r="FPN585" s="316"/>
      <c r="FPO585" s="112"/>
      <c r="FPP585" s="313"/>
      <c r="FPQ585" s="113"/>
      <c r="FPR585" s="113"/>
      <c r="FPS585" s="97"/>
      <c r="FPT585" s="98"/>
      <c r="FPU585" s="97"/>
      <c r="FPV585" s="99"/>
      <c r="FPW585" s="100"/>
      <c r="FPX585" s="42"/>
      <c r="FPY585" s="43"/>
      <c r="FPZ585" s="44"/>
      <c r="FQA585" s="45"/>
      <c r="FQB585" s="46"/>
      <c r="FQC585" s="311"/>
      <c r="FQD585" s="160"/>
      <c r="FQE585" s="48"/>
      <c r="FQF585" s="48"/>
      <c r="FQG585" s="101"/>
      <c r="FQH585" s="91"/>
      <c r="FQI585" s="91"/>
      <c r="FQJ585" s="221"/>
      <c r="FQL585" s="55"/>
      <c r="FQM585" s="55"/>
      <c r="FQN585" s="56"/>
      <c r="FQO585" s="57"/>
      <c r="FQQ585" s="59"/>
      <c r="FQR585" s="60"/>
      <c r="FQS585" s="61"/>
      <c r="FQT585" s="104"/>
      <c r="FQU585" s="27"/>
      <c r="FQV585" s="26"/>
      <c r="FQW585" s="28"/>
      <c r="FQX585" s="230"/>
      <c r="FQY585" s="245"/>
      <c r="FQZ585" s="230"/>
      <c r="FRA585" s="92"/>
      <c r="FRB585" s="316"/>
      <c r="FRC585" s="112"/>
      <c r="FRD585" s="313"/>
      <c r="FRE585" s="113"/>
      <c r="FRF585" s="113"/>
      <c r="FRG585" s="97"/>
      <c r="FRH585" s="98"/>
      <c r="FRI585" s="97"/>
      <c r="FRJ585" s="99"/>
      <c r="FRK585" s="100"/>
      <c r="FRL585" s="42"/>
      <c r="FRM585" s="43"/>
      <c r="FRN585" s="44"/>
      <c r="FRO585" s="45"/>
      <c r="FRP585" s="46"/>
      <c r="FRQ585" s="311"/>
      <c r="FRR585" s="160"/>
      <c r="FRS585" s="48"/>
      <c r="FRT585" s="48"/>
      <c r="FRU585" s="101"/>
      <c r="FRV585" s="91"/>
      <c r="FRW585" s="91"/>
      <c r="FRX585" s="221"/>
      <c r="FRZ585" s="55"/>
      <c r="FSA585" s="55"/>
      <c r="FSB585" s="56"/>
      <c r="FSC585" s="57"/>
      <c r="FSE585" s="59"/>
      <c r="FSF585" s="60"/>
      <c r="FSG585" s="61"/>
      <c r="FSH585" s="104"/>
      <c r="FSI585" s="27"/>
      <c r="FSJ585" s="26"/>
      <c r="FSK585" s="28"/>
      <c r="FSL585" s="230"/>
      <c r="FSM585" s="245"/>
      <c r="FSN585" s="230"/>
      <c r="FSO585" s="92"/>
      <c r="FSP585" s="316"/>
      <c r="FSQ585" s="112"/>
      <c r="FSR585" s="313"/>
      <c r="FSS585" s="113"/>
      <c r="FST585" s="113"/>
      <c r="FSU585" s="97"/>
      <c r="FSV585" s="98"/>
      <c r="FSW585" s="97"/>
      <c r="FSX585" s="99"/>
      <c r="FSY585" s="100"/>
      <c r="FSZ585" s="42"/>
      <c r="FTA585" s="43"/>
      <c r="FTB585" s="44"/>
      <c r="FTC585" s="45"/>
      <c r="FTD585" s="46"/>
      <c r="FTE585" s="311"/>
      <c r="FTF585" s="160"/>
      <c r="FTG585" s="48"/>
      <c r="FTH585" s="48"/>
      <c r="FTI585" s="101"/>
      <c r="FTJ585" s="91"/>
      <c r="FTK585" s="91"/>
      <c r="FTL585" s="221"/>
      <c r="FTN585" s="55"/>
      <c r="FTO585" s="55"/>
      <c r="FTP585" s="56"/>
      <c r="FTQ585" s="57"/>
      <c r="FTS585" s="59"/>
      <c r="FTT585" s="60"/>
      <c r="FTU585" s="61"/>
      <c r="FTV585" s="104"/>
      <c r="FTW585" s="27"/>
      <c r="FTX585" s="26"/>
      <c r="FTY585" s="28"/>
      <c r="FTZ585" s="230"/>
      <c r="FUA585" s="245"/>
      <c r="FUB585" s="230"/>
      <c r="FUC585" s="92"/>
      <c r="FUD585" s="316"/>
      <c r="FUE585" s="112"/>
      <c r="FUF585" s="313"/>
      <c r="FUG585" s="113"/>
      <c r="FUH585" s="113"/>
      <c r="FUI585" s="97"/>
      <c r="FUJ585" s="98"/>
      <c r="FUK585" s="97"/>
      <c r="FUL585" s="99"/>
      <c r="FUM585" s="100"/>
      <c r="FUN585" s="42"/>
      <c r="FUO585" s="43"/>
      <c r="FUP585" s="44"/>
      <c r="FUQ585" s="45"/>
      <c r="FUR585" s="46"/>
      <c r="FUS585" s="311"/>
      <c r="FUT585" s="160"/>
      <c r="FUU585" s="48"/>
      <c r="FUV585" s="48"/>
      <c r="FUW585" s="101"/>
      <c r="FUX585" s="91"/>
      <c r="FUY585" s="91"/>
      <c r="FUZ585" s="221"/>
      <c r="FVB585" s="55"/>
      <c r="FVC585" s="55"/>
      <c r="FVD585" s="56"/>
      <c r="FVE585" s="57"/>
      <c r="FVG585" s="59"/>
      <c r="FVH585" s="60"/>
      <c r="FVI585" s="61"/>
      <c r="FVJ585" s="104"/>
      <c r="FVK585" s="27"/>
      <c r="FVL585" s="26"/>
      <c r="FVM585" s="28"/>
      <c r="FVN585" s="230"/>
      <c r="FVO585" s="245"/>
      <c r="FVP585" s="230"/>
      <c r="FVQ585" s="92"/>
      <c r="FVR585" s="316"/>
      <c r="FVS585" s="112"/>
      <c r="FVT585" s="313"/>
      <c r="FVU585" s="113"/>
      <c r="FVV585" s="113"/>
      <c r="FVW585" s="97"/>
      <c r="FVX585" s="98"/>
      <c r="FVY585" s="97"/>
      <c r="FVZ585" s="99"/>
      <c r="FWA585" s="100"/>
      <c r="FWB585" s="42"/>
      <c r="FWC585" s="43"/>
      <c r="FWD585" s="44"/>
      <c r="FWE585" s="45"/>
      <c r="FWF585" s="46"/>
      <c r="FWG585" s="311"/>
      <c r="FWH585" s="160"/>
      <c r="FWI585" s="48"/>
      <c r="FWJ585" s="48"/>
      <c r="FWK585" s="101"/>
      <c r="FWL585" s="91"/>
      <c r="FWM585" s="91"/>
      <c r="FWN585" s="221"/>
      <c r="FWP585" s="55"/>
      <c r="FWQ585" s="55"/>
      <c r="FWR585" s="56"/>
      <c r="FWS585" s="57"/>
      <c r="FWU585" s="59"/>
      <c r="FWV585" s="60"/>
      <c r="FWW585" s="61"/>
      <c r="FWX585" s="104"/>
      <c r="FWY585" s="27"/>
      <c r="FWZ585" s="26"/>
      <c r="FXA585" s="28"/>
      <c r="FXB585" s="230"/>
      <c r="FXC585" s="245"/>
      <c r="FXD585" s="230"/>
      <c r="FXE585" s="92"/>
      <c r="FXF585" s="316"/>
      <c r="FXG585" s="112"/>
      <c r="FXH585" s="313"/>
      <c r="FXI585" s="113"/>
      <c r="FXJ585" s="113"/>
      <c r="FXK585" s="97"/>
      <c r="FXL585" s="98"/>
      <c r="FXM585" s="97"/>
      <c r="FXN585" s="99"/>
      <c r="FXO585" s="100"/>
      <c r="FXP585" s="42"/>
      <c r="FXQ585" s="43"/>
      <c r="FXR585" s="44"/>
      <c r="FXS585" s="45"/>
      <c r="FXT585" s="46"/>
      <c r="FXU585" s="311"/>
      <c r="FXV585" s="160"/>
      <c r="FXW585" s="48"/>
      <c r="FXX585" s="48"/>
      <c r="FXY585" s="101"/>
      <c r="FXZ585" s="91"/>
      <c r="FYA585" s="91"/>
      <c r="FYB585" s="221"/>
      <c r="FYD585" s="55"/>
      <c r="FYE585" s="55"/>
      <c r="FYF585" s="56"/>
      <c r="FYG585" s="57"/>
      <c r="FYI585" s="59"/>
      <c r="FYJ585" s="60"/>
      <c r="FYK585" s="61"/>
      <c r="FYL585" s="104"/>
      <c r="FYM585" s="27"/>
      <c r="FYN585" s="26"/>
      <c r="FYO585" s="28"/>
      <c r="FYP585" s="230"/>
      <c r="FYQ585" s="245"/>
      <c r="FYR585" s="230"/>
      <c r="FYS585" s="92"/>
      <c r="FYT585" s="316"/>
      <c r="FYU585" s="112"/>
      <c r="FYV585" s="313"/>
      <c r="FYW585" s="113"/>
      <c r="FYX585" s="113"/>
      <c r="FYY585" s="97"/>
      <c r="FYZ585" s="98"/>
      <c r="FZA585" s="97"/>
      <c r="FZB585" s="99"/>
      <c r="FZC585" s="100"/>
      <c r="FZD585" s="42"/>
      <c r="FZE585" s="43"/>
      <c r="FZF585" s="44"/>
      <c r="FZG585" s="45"/>
      <c r="FZH585" s="46"/>
      <c r="FZI585" s="311"/>
      <c r="FZJ585" s="160"/>
      <c r="FZK585" s="48"/>
      <c r="FZL585" s="48"/>
      <c r="FZM585" s="101"/>
      <c r="FZN585" s="91"/>
      <c r="FZO585" s="91"/>
      <c r="FZP585" s="221"/>
      <c r="FZR585" s="55"/>
      <c r="FZS585" s="55"/>
      <c r="FZT585" s="56"/>
      <c r="FZU585" s="57"/>
      <c r="FZW585" s="59"/>
      <c r="FZX585" s="60"/>
      <c r="FZY585" s="61"/>
      <c r="FZZ585" s="104"/>
      <c r="GAA585" s="27"/>
      <c r="GAB585" s="26"/>
      <c r="GAC585" s="28"/>
      <c r="GAD585" s="230"/>
      <c r="GAE585" s="245"/>
      <c r="GAF585" s="230"/>
      <c r="GAG585" s="92"/>
      <c r="GAH585" s="316"/>
      <c r="GAI585" s="112"/>
      <c r="GAJ585" s="313"/>
      <c r="GAK585" s="113"/>
      <c r="GAL585" s="113"/>
      <c r="GAM585" s="97"/>
      <c r="GAN585" s="98"/>
      <c r="GAO585" s="97"/>
      <c r="GAP585" s="99"/>
      <c r="GAQ585" s="100"/>
      <c r="GAR585" s="42"/>
      <c r="GAS585" s="43"/>
      <c r="GAT585" s="44"/>
      <c r="GAU585" s="45"/>
      <c r="GAV585" s="46"/>
      <c r="GAW585" s="311"/>
      <c r="GAX585" s="160"/>
      <c r="GAY585" s="48"/>
      <c r="GAZ585" s="48"/>
      <c r="GBA585" s="101"/>
      <c r="GBB585" s="91"/>
      <c r="GBC585" s="91"/>
      <c r="GBD585" s="221"/>
      <c r="GBF585" s="55"/>
      <c r="GBG585" s="55"/>
      <c r="GBH585" s="56"/>
      <c r="GBI585" s="57"/>
      <c r="GBK585" s="59"/>
      <c r="GBL585" s="60"/>
      <c r="GBM585" s="61"/>
      <c r="GBN585" s="104"/>
      <c r="GBO585" s="27"/>
      <c r="GBP585" s="26"/>
      <c r="GBQ585" s="28"/>
      <c r="GBR585" s="230"/>
      <c r="GBS585" s="245"/>
      <c r="GBT585" s="230"/>
      <c r="GBU585" s="92"/>
      <c r="GBV585" s="316"/>
      <c r="GBW585" s="112"/>
      <c r="GBX585" s="313"/>
      <c r="GBY585" s="113"/>
      <c r="GBZ585" s="113"/>
      <c r="GCA585" s="97"/>
      <c r="GCB585" s="98"/>
      <c r="GCC585" s="97"/>
      <c r="GCD585" s="99"/>
      <c r="GCE585" s="100"/>
      <c r="GCF585" s="42"/>
      <c r="GCG585" s="43"/>
      <c r="GCH585" s="44"/>
      <c r="GCI585" s="45"/>
      <c r="GCJ585" s="46"/>
      <c r="GCK585" s="311"/>
      <c r="GCL585" s="160"/>
      <c r="GCM585" s="48"/>
      <c r="GCN585" s="48"/>
      <c r="GCO585" s="101"/>
      <c r="GCP585" s="91"/>
      <c r="GCQ585" s="91"/>
      <c r="GCR585" s="221"/>
      <c r="GCT585" s="55"/>
      <c r="GCU585" s="55"/>
      <c r="GCV585" s="56"/>
      <c r="GCW585" s="57"/>
      <c r="GCY585" s="59"/>
      <c r="GCZ585" s="60"/>
      <c r="GDA585" s="61"/>
      <c r="GDB585" s="104"/>
      <c r="GDC585" s="27"/>
      <c r="GDD585" s="26"/>
      <c r="GDE585" s="28"/>
      <c r="GDF585" s="230"/>
      <c r="GDG585" s="245"/>
      <c r="GDH585" s="230"/>
      <c r="GDI585" s="92"/>
      <c r="GDJ585" s="316"/>
      <c r="GDK585" s="112"/>
      <c r="GDL585" s="313"/>
      <c r="GDM585" s="113"/>
      <c r="GDN585" s="113"/>
      <c r="GDO585" s="97"/>
      <c r="GDP585" s="98"/>
      <c r="GDQ585" s="97"/>
      <c r="GDR585" s="99"/>
      <c r="GDS585" s="100"/>
      <c r="GDT585" s="42"/>
      <c r="GDU585" s="43"/>
      <c r="GDV585" s="44"/>
      <c r="GDW585" s="45"/>
      <c r="GDX585" s="46"/>
      <c r="GDY585" s="311"/>
      <c r="GDZ585" s="160"/>
      <c r="GEA585" s="48"/>
      <c r="GEB585" s="48"/>
      <c r="GEC585" s="101"/>
      <c r="GED585" s="91"/>
      <c r="GEE585" s="91"/>
      <c r="GEF585" s="221"/>
      <c r="GEH585" s="55"/>
      <c r="GEI585" s="55"/>
      <c r="GEJ585" s="56"/>
      <c r="GEK585" s="57"/>
      <c r="GEM585" s="59"/>
      <c r="GEN585" s="60"/>
      <c r="GEO585" s="61"/>
      <c r="GEP585" s="104"/>
      <c r="GEQ585" s="27"/>
      <c r="GER585" s="26"/>
      <c r="GES585" s="28"/>
      <c r="GET585" s="230"/>
      <c r="GEU585" s="245"/>
      <c r="GEV585" s="230"/>
      <c r="GEW585" s="92"/>
      <c r="GEX585" s="316"/>
      <c r="GEY585" s="112"/>
      <c r="GEZ585" s="313"/>
      <c r="GFA585" s="113"/>
      <c r="GFB585" s="113"/>
      <c r="GFC585" s="97"/>
      <c r="GFD585" s="98"/>
      <c r="GFE585" s="97"/>
      <c r="GFF585" s="99"/>
      <c r="GFG585" s="100"/>
      <c r="GFH585" s="42"/>
      <c r="GFI585" s="43"/>
      <c r="GFJ585" s="44"/>
      <c r="GFK585" s="45"/>
      <c r="GFL585" s="46"/>
      <c r="GFM585" s="311"/>
      <c r="GFN585" s="160"/>
      <c r="GFO585" s="48"/>
      <c r="GFP585" s="48"/>
      <c r="GFQ585" s="101"/>
      <c r="GFR585" s="91"/>
      <c r="GFS585" s="91"/>
      <c r="GFT585" s="221"/>
      <c r="GFV585" s="55"/>
      <c r="GFW585" s="55"/>
      <c r="GFX585" s="56"/>
      <c r="GFY585" s="57"/>
      <c r="GGA585" s="59"/>
      <c r="GGB585" s="60"/>
      <c r="GGC585" s="61"/>
      <c r="GGD585" s="104"/>
      <c r="GGE585" s="27"/>
      <c r="GGF585" s="26"/>
      <c r="GGG585" s="28"/>
      <c r="GGH585" s="230"/>
      <c r="GGI585" s="245"/>
      <c r="GGJ585" s="230"/>
      <c r="GGK585" s="92"/>
      <c r="GGL585" s="316"/>
      <c r="GGM585" s="112"/>
      <c r="GGN585" s="313"/>
      <c r="GGO585" s="113"/>
      <c r="GGP585" s="113"/>
      <c r="GGQ585" s="97"/>
      <c r="GGR585" s="98"/>
      <c r="GGS585" s="97"/>
      <c r="GGT585" s="99"/>
      <c r="GGU585" s="100"/>
      <c r="GGV585" s="42"/>
      <c r="GGW585" s="43"/>
      <c r="GGX585" s="44"/>
      <c r="GGY585" s="45"/>
      <c r="GGZ585" s="46"/>
      <c r="GHA585" s="311"/>
      <c r="GHB585" s="160"/>
      <c r="GHC585" s="48"/>
      <c r="GHD585" s="48"/>
      <c r="GHE585" s="101"/>
      <c r="GHF585" s="91"/>
      <c r="GHG585" s="91"/>
      <c r="GHH585" s="221"/>
      <c r="GHJ585" s="55"/>
      <c r="GHK585" s="55"/>
      <c r="GHL585" s="56"/>
      <c r="GHM585" s="57"/>
      <c r="GHO585" s="59"/>
      <c r="GHP585" s="60"/>
      <c r="GHQ585" s="61"/>
      <c r="GHR585" s="104"/>
      <c r="GHS585" s="27"/>
      <c r="GHT585" s="26"/>
      <c r="GHU585" s="28"/>
      <c r="GHV585" s="230"/>
      <c r="GHW585" s="245"/>
      <c r="GHX585" s="230"/>
      <c r="GHY585" s="92"/>
      <c r="GHZ585" s="316"/>
      <c r="GIA585" s="112"/>
      <c r="GIB585" s="313"/>
      <c r="GIC585" s="113"/>
      <c r="GID585" s="113"/>
      <c r="GIE585" s="97"/>
      <c r="GIF585" s="98"/>
      <c r="GIG585" s="97"/>
      <c r="GIH585" s="99"/>
      <c r="GII585" s="100"/>
      <c r="GIJ585" s="42"/>
      <c r="GIK585" s="43"/>
      <c r="GIL585" s="44"/>
      <c r="GIM585" s="45"/>
      <c r="GIN585" s="46"/>
      <c r="GIO585" s="311"/>
      <c r="GIP585" s="160"/>
      <c r="GIQ585" s="48"/>
      <c r="GIR585" s="48"/>
      <c r="GIS585" s="101"/>
      <c r="GIT585" s="91"/>
      <c r="GIU585" s="91"/>
      <c r="GIV585" s="221"/>
      <c r="GIX585" s="55"/>
      <c r="GIY585" s="55"/>
      <c r="GIZ585" s="56"/>
      <c r="GJA585" s="57"/>
      <c r="GJC585" s="59"/>
      <c r="GJD585" s="60"/>
      <c r="GJE585" s="61"/>
      <c r="GJF585" s="104"/>
      <c r="GJG585" s="27"/>
      <c r="GJH585" s="26"/>
      <c r="GJI585" s="28"/>
      <c r="GJJ585" s="230"/>
      <c r="GJK585" s="245"/>
      <c r="GJL585" s="230"/>
      <c r="GJM585" s="92"/>
      <c r="GJN585" s="316"/>
      <c r="GJO585" s="112"/>
      <c r="GJP585" s="313"/>
      <c r="GJQ585" s="113"/>
      <c r="GJR585" s="113"/>
      <c r="GJS585" s="97"/>
      <c r="GJT585" s="98"/>
      <c r="GJU585" s="97"/>
      <c r="GJV585" s="99"/>
      <c r="GJW585" s="100"/>
      <c r="GJX585" s="42"/>
      <c r="GJY585" s="43"/>
      <c r="GJZ585" s="44"/>
      <c r="GKA585" s="45"/>
      <c r="GKB585" s="46"/>
      <c r="GKC585" s="311"/>
      <c r="GKD585" s="160"/>
      <c r="GKE585" s="48"/>
      <c r="GKF585" s="48"/>
      <c r="GKG585" s="101"/>
      <c r="GKH585" s="91"/>
      <c r="GKI585" s="91"/>
      <c r="GKJ585" s="221"/>
      <c r="GKL585" s="55"/>
      <c r="GKM585" s="55"/>
      <c r="GKN585" s="56"/>
      <c r="GKO585" s="57"/>
      <c r="GKQ585" s="59"/>
      <c r="GKR585" s="60"/>
      <c r="GKS585" s="61"/>
      <c r="GKT585" s="104"/>
      <c r="GKU585" s="27"/>
      <c r="GKV585" s="26"/>
      <c r="GKW585" s="28"/>
      <c r="GKX585" s="230"/>
      <c r="GKY585" s="245"/>
      <c r="GKZ585" s="230"/>
      <c r="GLA585" s="92"/>
      <c r="GLB585" s="316"/>
      <c r="GLC585" s="112"/>
      <c r="GLD585" s="313"/>
      <c r="GLE585" s="113"/>
      <c r="GLF585" s="113"/>
      <c r="GLG585" s="97"/>
      <c r="GLH585" s="98"/>
      <c r="GLI585" s="97"/>
      <c r="GLJ585" s="99"/>
      <c r="GLK585" s="100"/>
      <c r="GLL585" s="42"/>
      <c r="GLM585" s="43"/>
      <c r="GLN585" s="44"/>
      <c r="GLO585" s="45"/>
      <c r="GLP585" s="46"/>
      <c r="GLQ585" s="311"/>
      <c r="GLR585" s="160"/>
      <c r="GLS585" s="48"/>
      <c r="GLT585" s="48"/>
      <c r="GLU585" s="101"/>
      <c r="GLV585" s="91"/>
      <c r="GLW585" s="91"/>
      <c r="GLX585" s="221"/>
      <c r="GLZ585" s="55"/>
      <c r="GMA585" s="55"/>
      <c r="GMB585" s="56"/>
      <c r="GMC585" s="57"/>
      <c r="GME585" s="59"/>
      <c r="GMF585" s="60"/>
      <c r="GMG585" s="61"/>
      <c r="GMH585" s="104"/>
      <c r="GMI585" s="27"/>
      <c r="GMJ585" s="26"/>
      <c r="GMK585" s="28"/>
      <c r="GML585" s="230"/>
      <c r="GMM585" s="245"/>
      <c r="GMN585" s="230"/>
      <c r="GMO585" s="92"/>
      <c r="GMP585" s="316"/>
      <c r="GMQ585" s="112"/>
      <c r="GMR585" s="313"/>
      <c r="GMS585" s="113"/>
      <c r="GMT585" s="113"/>
      <c r="GMU585" s="97"/>
      <c r="GMV585" s="98"/>
      <c r="GMW585" s="97"/>
      <c r="GMX585" s="99"/>
      <c r="GMY585" s="100"/>
      <c r="GMZ585" s="42"/>
      <c r="GNA585" s="43"/>
      <c r="GNB585" s="44"/>
      <c r="GNC585" s="45"/>
      <c r="GND585" s="46"/>
      <c r="GNE585" s="311"/>
      <c r="GNF585" s="160"/>
      <c r="GNG585" s="48"/>
      <c r="GNH585" s="48"/>
      <c r="GNI585" s="101"/>
      <c r="GNJ585" s="91"/>
      <c r="GNK585" s="91"/>
      <c r="GNL585" s="221"/>
      <c r="GNN585" s="55"/>
      <c r="GNO585" s="55"/>
      <c r="GNP585" s="56"/>
      <c r="GNQ585" s="57"/>
      <c r="GNS585" s="59"/>
      <c r="GNT585" s="60"/>
      <c r="GNU585" s="61"/>
      <c r="GNV585" s="104"/>
      <c r="GNW585" s="27"/>
      <c r="GNX585" s="26"/>
      <c r="GNY585" s="28"/>
      <c r="GNZ585" s="230"/>
      <c r="GOA585" s="245"/>
      <c r="GOB585" s="230"/>
      <c r="GOC585" s="92"/>
      <c r="GOD585" s="316"/>
      <c r="GOE585" s="112"/>
      <c r="GOF585" s="313"/>
      <c r="GOG585" s="113"/>
      <c r="GOH585" s="113"/>
      <c r="GOI585" s="97"/>
      <c r="GOJ585" s="98"/>
      <c r="GOK585" s="97"/>
      <c r="GOL585" s="99"/>
      <c r="GOM585" s="100"/>
      <c r="GON585" s="42"/>
      <c r="GOO585" s="43"/>
      <c r="GOP585" s="44"/>
      <c r="GOQ585" s="45"/>
      <c r="GOR585" s="46"/>
      <c r="GOS585" s="311"/>
      <c r="GOT585" s="160"/>
      <c r="GOU585" s="48"/>
      <c r="GOV585" s="48"/>
      <c r="GOW585" s="101"/>
      <c r="GOX585" s="91"/>
      <c r="GOY585" s="91"/>
      <c r="GOZ585" s="221"/>
      <c r="GPB585" s="55"/>
      <c r="GPC585" s="55"/>
      <c r="GPD585" s="56"/>
      <c r="GPE585" s="57"/>
      <c r="GPG585" s="59"/>
      <c r="GPH585" s="60"/>
      <c r="GPI585" s="61"/>
      <c r="GPJ585" s="104"/>
      <c r="GPK585" s="27"/>
      <c r="GPL585" s="26"/>
      <c r="GPM585" s="28"/>
      <c r="GPN585" s="230"/>
      <c r="GPO585" s="245"/>
      <c r="GPP585" s="230"/>
      <c r="GPQ585" s="92"/>
      <c r="GPR585" s="316"/>
      <c r="GPS585" s="112"/>
      <c r="GPT585" s="313"/>
      <c r="GPU585" s="113"/>
      <c r="GPV585" s="113"/>
      <c r="GPW585" s="97"/>
      <c r="GPX585" s="98"/>
      <c r="GPY585" s="97"/>
      <c r="GPZ585" s="99"/>
      <c r="GQA585" s="100"/>
      <c r="GQB585" s="42"/>
      <c r="GQC585" s="43"/>
      <c r="GQD585" s="44"/>
      <c r="GQE585" s="45"/>
      <c r="GQF585" s="46"/>
      <c r="GQG585" s="311"/>
      <c r="GQH585" s="160"/>
      <c r="GQI585" s="48"/>
      <c r="GQJ585" s="48"/>
      <c r="GQK585" s="101"/>
      <c r="GQL585" s="91"/>
      <c r="GQM585" s="91"/>
      <c r="GQN585" s="221"/>
      <c r="GQP585" s="55"/>
      <c r="GQQ585" s="55"/>
      <c r="GQR585" s="56"/>
      <c r="GQS585" s="57"/>
      <c r="GQU585" s="59"/>
      <c r="GQV585" s="60"/>
      <c r="GQW585" s="61"/>
      <c r="GQX585" s="104"/>
      <c r="GQY585" s="27"/>
      <c r="GQZ585" s="26"/>
      <c r="GRA585" s="28"/>
      <c r="GRB585" s="230"/>
      <c r="GRC585" s="245"/>
      <c r="GRD585" s="230"/>
      <c r="GRE585" s="92"/>
      <c r="GRF585" s="316"/>
      <c r="GRG585" s="112"/>
      <c r="GRH585" s="313"/>
      <c r="GRI585" s="113"/>
      <c r="GRJ585" s="113"/>
      <c r="GRK585" s="97"/>
      <c r="GRL585" s="98"/>
      <c r="GRM585" s="97"/>
      <c r="GRN585" s="99"/>
      <c r="GRO585" s="100"/>
      <c r="GRP585" s="42"/>
      <c r="GRQ585" s="43"/>
      <c r="GRR585" s="44"/>
      <c r="GRS585" s="45"/>
      <c r="GRT585" s="46"/>
      <c r="GRU585" s="311"/>
      <c r="GRV585" s="160"/>
      <c r="GRW585" s="48"/>
      <c r="GRX585" s="48"/>
      <c r="GRY585" s="101"/>
      <c r="GRZ585" s="91"/>
      <c r="GSA585" s="91"/>
      <c r="GSB585" s="221"/>
      <c r="GSD585" s="55"/>
      <c r="GSE585" s="55"/>
      <c r="GSF585" s="56"/>
      <c r="GSG585" s="57"/>
      <c r="GSI585" s="59"/>
      <c r="GSJ585" s="60"/>
      <c r="GSK585" s="61"/>
      <c r="GSL585" s="104"/>
      <c r="GSM585" s="27"/>
      <c r="GSN585" s="26"/>
      <c r="GSO585" s="28"/>
      <c r="GSP585" s="230"/>
      <c r="GSQ585" s="245"/>
      <c r="GSR585" s="230"/>
      <c r="GSS585" s="92"/>
      <c r="GST585" s="316"/>
      <c r="GSU585" s="112"/>
      <c r="GSV585" s="313"/>
      <c r="GSW585" s="113"/>
      <c r="GSX585" s="113"/>
      <c r="GSY585" s="97"/>
      <c r="GSZ585" s="98"/>
      <c r="GTA585" s="97"/>
      <c r="GTB585" s="99"/>
      <c r="GTC585" s="100"/>
      <c r="GTD585" s="42"/>
      <c r="GTE585" s="43"/>
      <c r="GTF585" s="44"/>
      <c r="GTG585" s="45"/>
      <c r="GTH585" s="46"/>
      <c r="GTI585" s="311"/>
      <c r="GTJ585" s="160"/>
      <c r="GTK585" s="48"/>
      <c r="GTL585" s="48"/>
      <c r="GTM585" s="101"/>
      <c r="GTN585" s="91"/>
      <c r="GTO585" s="91"/>
      <c r="GTP585" s="221"/>
      <c r="GTR585" s="55"/>
      <c r="GTS585" s="55"/>
      <c r="GTT585" s="56"/>
      <c r="GTU585" s="57"/>
      <c r="GTW585" s="59"/>
      <c r="GTX585" s="60"/>
      <c r="GTY585" s="61"/>
      <c r="GTZ585" s="104"/>
      <c r="GUA585" s="27"/>
      <c r="GUB585" s="26"/>
      <c r="GUC585" s="28"/>
      <c r="GUD585" s="230"/>
      <c r="GUE585" s="245"/>
      <c r="GUF585" s="230"/>
      <c r="GUG585" s="92"/>
      <c r="GUH585" s="316"/>
      <c r="GUI585" s="112"/>
      <c r="GUJ585" s="313"/>
      <c r="GUK585" s="113"/>
      <c r="GUL585" s="113"/>
      <c r="GUM585" s="97"/>
      <c r="GUN585" s="98"/>
      <c r="GUO585" s="97"/>
      <c r="GUP585" s="99"/>
      <c r="GUQ585" s="100"/>
      <c r="GUR585" s="42"/>
      <c r="GUS585" s="43"/>
      <c r="GUT585" s="44"/>
      <c r="GUU585" s="45"/>
      <c r="GUV585" s="46"/>
      <c r="GUW585" s="311"/>
      <c r="GUX585" s="160"/>
      <c r="GUY585" s="48"/>
      <c r="GUZ585" s="48"/>
      <c r="GVA585" s="101"/>
      <c r="GVB585" s="91"/>
      <c r="GVC585" s="91"/>
      <c r="GVD585" s="221"/>
      <c r="GVF585" s="55"/>
      <c r="GVG585" s="55"/>
      <c r="GVH585" s="56"/>
      <c r="GVI585" s="57"/>
      <c r="GVK585" s="59"/>
      <c r="GVL585" s="60"/>
      <c r="GVM585" s="61"/>
      <c r="GVN585" s="104"/>
      <c r="GVO585" s="27"/>
      <c r="GVP585" s="26"/>
      <c r="GVQ585" s="28"/>
      <c r="GVR585" s="230"/>
      <c r="GVS585" s="245"/>
      <c r="GVT585" s="230"/>
      <c r="GVU585" s="92"/>
      <c r="GVV585" s="316"/>
      <c r="GVW585" s="112"/>
      <c r="GVX585" s="313"/>
      <c r="GVY585" s="113"/>
      <c r="GVZ585" s="113"/>
      <c r="GWA585" s="97"/>
      <c r="GWB585" s="98"/>
      <c r="GWC585" s="97"/>
      <c r="GWD585" s="99"/>
      <c r="GWE585" s="100"/>
      <c r="GWF585" s="42"/>
      <c r="GWG585" s="43"/>
      <c r="GWH585" s="44"/>
      <c r="GWI585" s="45"/>
      <c r="GWJ585" s="46"/>
      <c r="GWK585" s="311"/>
      <c r="GWL585" s="160"/>
      <c r="GWM585" s="48"/>
      <c r="GWN585" s="48"/>
      <c r="GWO585" s="101"/>
      <c r="GWP585" s="91"/>
      <c r="GWQ585" s="91"/>
      <c r="GWR585" s="221"/>
      <c r="GWT585" s="55"/>
      <c r="GWU585" s="55"/>
      <c r="GWV585" s="56"/>
      <c r="GWW585" s="57"/>
      <c r="GWY585" s="59"/>
      <c r="GWZ585" s="60"/>
      <c r="GXA585" s="61"/>
      <c r="GXB585" s="104"/>
      <c r="GXC585" s="27"/>
      <c r="GXD585" s="26"/>
      <c r="GXE585" s="28"/>
      <c r="GXF585" s="230"/>
      <c r="GXG585" s="245"/>
      <c r="GXH585" s="230"/>
      <c r="GXI585" s="92"/>
      <c r="GXJ585" s="316"/>
      <c r="GXK585" s="112"/>
      <c r="GXL585" s="313"/>
      <c r="GXM585" s="113"/>
      <c r="GXN585" s="113"/>
      <c r="GXO585" s="97"/>
      <c r="GXP585" s="98"/>
      <c r="GXQ585" s="97"/>
      <c r="GXR585" s="99"/>
      <c r="GXS585" s="100"/>
      <c r="GXT585" s="42"/>
      <c r="GXU585" s="43"/>
      <c r="GXV585" s="44"/>
      <c r="GXW585" s="45"/>
      <c r="GXX585" s="46"/>
      <c r="GXY585" s="311"/>
      <c r="GXZ585" s="160"/>
      <c r="GYA585" s="48"/>
      <c r="GYB585" s="48"/>
      <c r="GYC585" s="101"/>
      <c r="GYD585" s="91"/>
      <c r="GYE585" s="91"/>
      <c r="GYF585" s="221"/>
      <c r="GYH585" s="55"/>
      <c r="GYI585" s="55"/>
      <c r="GYJ585" s="56"/>
      <c r="GYK585" s="57"/>
      <c r="GYM585" s="59"/>
      <c r="GYN585" s="60"/>
      <c r="GYO585" s="61"/>
      <c r="GYP585" s="104"/>
      <c r="GYQ585" s="27"/>
      <c r="GYR585" s="26"/>
      <c r="GYS585" s="28"/>
      <c r="GYT585" s="230"/>
      <c r="GYU585" s="245"/>
      <c r="GYV585" s="230"/>
      <c r="GYW585" s="92"/>
      <c r="GYX585" s="316"/>
      <c r="GYY585" s="112"/>
      <c r="GYZ585" s="313"/>
      <c r="GZA585" s="113"/>
      <c r="GZB585" s="113"/>
      <c r="GZC585" s="97"/>
      <c r="GZD585" s="98"/>
      <c r="GZE585" s="97"/>
      <c r="GZF585" s="99"/>
      <c r="GZG585" s="100"/>
      <c r="GZH585" s="42"/>
      <c r="GZI585" s="43"/>
      <c r="GZJ585" s="44"/>
      <c r="GZK585" s="45"/>
      <c r="GZL585" s="46"/>
      <c r="GZM585" s="311"/>
      <c r="GZN585" s="160"/>
      <c r="GZO585" s="48"/>
      <c r="GZP585" s="48"/>
      <c r="GZQ585" s="101"/>
      <c r="GZR585" s="91"/>
      <c r="GZS585" s="91"/>
      <c r="GZT585" s="221"/>
      <c r="GZV585" s="55"/>
      <c r="GZW585" s="55"/>
      <c r="GZX585" s="56"/>
      <c r="GZY585" s="57"/>
      <c r="HAA585" s="59"/>
      <c r="HAB585" s="60"/>
      <c r="HAC585" s="61"/>
      <c r="HAD585" s="104"/>
      <c r="HAE585" s="27"/>
      <c r="HAF585" s="26"/>
      <c r="HAG585" s="28"/>
      <c r="HAH585" s="230"/>
      <c r="HAI585" s="245"/>
      <c r="HAJ585" s="230"/>
      <c r="HAK585" s="92"/>
      <c r="HAL585" s="316"/>
      <c r="HAM585" s="112"/>
      <c r="HAN585" s="313"/>
      <c r="HAO585" s="113"/>
      <c r="HAP585" s="113"/>
      <c r="HAQ585" s="97"/>
      <c r="HAR585" s="98"/>
      <c r="HAS585" s="97"/>
      <c r="HAT585" s="99"/>
      <c r="HAU585" s="100"/>
      <c r="HAV585" s="42"/>
      <c r="HAW585" s="43"/>
      <c r="HAX585" s="44"/>
      <c r="HAY585" s="45"/>
      <c r="HAZ585" s="46"/>
      <c r="HBA585" s="311"/>
      <c r="HBB585" s="160"/>
      <c r="HBC585" s="48"/>
      <c r="HBD585" s="48"/>
      <c r="HBE585" s="101"/>
      <c r="HBF585" s="91"/>
      <c r="HBG585" s="91"/>
      <c r="HBH585" s="221"/>
      <c r="HBJ585" s="55"/>
      <c r="HBK585" s="55"/>
      <c r="HBL585" s="56"/>
      <c r="HBM585" s="57"/>
      <c r="HBO585" s="59"/>
      <c r="HBP585" s="60"/>
      <c r="HBQ585" s="61"/>
      <c r="HBR585" s="104"/>
      <c r="HBS585" s="27"/>
      <c r="HBT585" s="26"/>
      <c r="HBU585" s="28"/>
      <c r="HBV585" s="230"/>
      <c r="HBW585" s="245"/>
      <c r="HBX585" s="230"/>
      <c r="HBY585" s="92"/>
      <c r="HBZ585" s="316"/>
      <c r="HCA585" s="112"/>
      <c r="HCB585" s="313"/>
      <c r="HCC585" s="113"/>
      <c r="HCD585" s="113"/>
      <c r="HCE585" s="97"/>
      <c r="HCF585" s="98"/>
      <c r="HCG585" s="97"/>
      <c r="HCH585" s="99"/>
      <c r="HCI585" s="100"/>
      <c r="HCJ585" s="42"/>
      <c r="HCK585" s="43"/>
      <c r="HCL585" s="44"/>
      <c r="HCM585" s="45"/>
      <c r="HCN585" s="46"/>
      <c r="HCO585" s="311"/>
      <c r="HCP585" s="160"/>
      <c r="HCQ585" s="48"/>
      <c r="HCR585" s="48"/>
      <c r="HCS585" s="101"/>
      <c r="HCT585" s="91"/>
      <c r="HCU585" s="91"/>
      <c r="HCV585" s="221"/>
      <c r="HCX585" s="55"/>
      <c r="HCY585" s="55"/>
      <c r="HCZ585" s="56"/>
      <c r="HDA585" s="57"/>
      <c r="HDC585" s="59"/>
      <c r="HDD585" s="60"/>
      <c r="HDE585" s="61"/>
      <c r="HDF585" s="104"/>
      <c r="HDG585" s="27"/>
      <c r="HDH585" s="26"/>
      <c r="HDI585" s="28"/>
      <c r="HDJ585" s="230"/>
      <c r="HDK585" s="245"/>
      <c r="HDL585" s="230"/>
      <c r="HDM585" s="92"/>
      <c r="HDN585" s="316"/>
      <c r="HDO585" s="112"/>
      <c r="HDP585" s="313"/>
      <c r="HDQ585" s="113"/>
      <c r="HDR585" s="113"/>
      <c r="HDS585" s="97"/>
      <c r="HDT585" s="98"/>
      <c r="HDU585" s="97"/>
      <c r="HDV585" s="99"/>
      <c r="HDW585" s="100"/>
      <c r="HDX585" s="42"/>
      <c r="HDY585" s="43"/>
      <c r="HDZ585" s="44"/>
      <c r="HEA585" s="45"/>
      <c r="HEB585" s="46"/>
      <c r="HEC585" s="311"/>
      <c r="HED585" s="160"/>
      <c r="HEE585" s="48"/>
      <c r="HEF585" s="48"/>
      <c r="HEG585" s="101"/>
      <c r="HEH585" s="91"/>
      <c r="HEI585" s="91"/>
      <c r="HEJ585" s="221"/>
      <c r="HEL585" s="55"/>
      <c r="HEM585" s="55"/>
      <c r="HEN585" s="56"/>
      <c r="HEO585" s="57"/>
      <c r="HEQ585" s="59"/>
      <c r="HER585" s="60"/>
      <c r="HES585" s="61"/>
      <c r="HET585" s="104"/>
      <c r="HEU585" s="27"/>
      <c r="HEV585" s="26"/>
      <c r="HEW585" s="28"/>
      <c r="HEX585" s="230"/>
      <c r="HEY585" s="245"/>
      <c r="HEZ585" s="230"/>
      <c r="HFA585" s="92"/>
      <c r="HFB585" s="316"/>
      <c r="HFC585" s="112"/>
      <c r="HFD585" s="313"/>
      <c r="HFE585" s="113"/>
      <c r="HFF585" s="113"/>
      <c r="HFG585" s="97"/>
      <c r="HFH585" s="98"/>
      <c r="HFI585" s="97"/>
      <c r="HFJ585" s="99"/>
      <c r="HFK585" s="100"/>
      <c r="HFL585" s="42"/>
      <c r="HFM585" s="43"/>
      <c r="HFN585" s="44"/>
      <c r="HFO585" s="45"/>
      <c r="HFP585" s="46"/>
      <c r="HFQ585" s="311"/>
      <c r="HFR585" s="160"/>
      <c r="HFS585" s="48"/>
      <c r="HFT585" s="48"/>
      <c r="HFU585" s="101"/>
      <c r="HFV585" s="91"/>
      <c r="HFW585" s="91"/>
      <c r="HFX585" s="221"/>
      <c r="HFZ585" s="55"/>
      <c r="HGA585" s="55"/>
      <c r="HGB585" s="56"/>
      <c r="HGC585" s="57"/>
      <c r="HGE585" s="59"/>
      <c r="HGF585" s="60"/>
      <c r="HGG585" s="61"/>
      <c r="HGH585" s="104"/>
      <c r="HGI585" s="27"/>
      <c r="HGJ585" s="26"/>
      <c r="HGK585" s="28"/>
      <c r="HGL585" s="230"/>
      <c r="HGM585" s="245"/>
      <c r="HGN585" s="230"/>
      <c r="HGO585" s="92"/>
      <c r="HGP585" s="316"/>
      <c r="HGQ585" s="112"/>
      <c r="HGR585" s="313"/>
      <c r="HGS585" s="113"/>
      <c r="HGT585" s="113"/>
      <c r="HGU585" s="97"/>
      <c r="HGV585" s="98"/>
      <c r="HGW585" s="97"/>
      <c r="HGX585" s="99"/>
      <c r="HGY585" s="100"/>
      <c r="HGZ585" s="42"/>
      <c r="HHA585" s="43"/>
      <c r="HHB585" s="44"/>
      <c r="HHC585" s="45"/>
      <c r="HHD585" s="46"/>
      <c r="HHE585" s="311"/>
      <c r="HHF585" s="160"/>
      <c r="HHG585" s="48"/>
      <c r="HHH585" s="48"/>
      <c r="HHI585" s="101"/>
      <c r="HHJ585" s="91"/>
      <c r="HHK585" s="91"/>
      <c r="HHL585" s="221"/>
      <c r="HHN585" s="55"/>
      <c r="HHO585" s="55"/>
      <c r="HHP585" s="56"/>
      <c r="HHQ585" s="57"/>
      <c r="HHS585" s="59"/>
      <c r="HHT585" s="60"/>
      <c r="HHU585" s="61"/>
      <c r="HHV585" s="104"/>
      <c r="HHW585" s="27"/>
      <c r="HHX585" s="26"/>
      <c r="HHY585" s="28"/>
      <c r="HHZ585" s="230"/>
      <c r="HIA585" s="245"/>
      <c r="HIB585" s="230"/>
      <c r="HIC585" s="92"/>
      <c r="HID585" s="316"/>
      <c r="HIE585" s="112"/>
      <c r="HIF585" s="313"/>
      <c r="HIG585" s="113"/>
      <c r="HIH585" s="113"/>
      <c r="HII585" s="97"/>
      <c r="HIJ585" s="98"/>
      <c r="HIK585" s="97"/>
      <c r="HIL585" s="99"/>
      <c r="HIM585" s="100"/>
      <c r="HIN585" s="42"/>
      <c r="HIO585" s="43"/>
      <c r="HIP585" s="44"/>
      <c r="HIQ585" s="45"/>
      <c r="HIR585" s="46"/>
      <c r="HIS585" s="311"/>
      <c r="HIT585" s="160"/>
      <c r="HIU585" s="48"/>
      <c r="HIV585" s="48"/>
      <c r="HIW585" s="101"/>
      <c r="HIX585" s="91"/>
      <c r="HIY585" s="91"/>
      <c r="HIZ585" s="221"/>
      <c r="HJB585" s="55"/>
      <c r="HJC585" s="55"/>
      <c r="HJD585" s="56"/>
      <c r="HJE585" s="57"/>
      <c r="HJG585" s="59"/>
      <c r="HJH585" s="60"/>
      <c r="HJI585" s="61"/>
      <c r="HJJ585" s="104"/>
      <c r="HJK585" s="27"/>
      <c r="HJL585" s="26"/>
      <c r="HJM585" s="28"/>
      <c r="HJN585" s="230"/>
      <c r="HJO585" s="245"/>
      <c r="HJP585" s="230"/>
      <c r="HJQ585" s="92"/>
      <c r="HJR585" s="316"/>
      <c r="HJS585" s="112"/>
      <c r="HJT585" s="313"/>
      <c r="HJU585" s="113"/>
      <c r="HJV585" s="113"/>
      <c r="HJW585" s="97"/>
      <c r="HJX585" s="98"/>
      <c r="HJY585" s="97"/>
      <c r="HJZ585" s="99"/>
      <c r="HKA585" s="100"/>
      <c r="HKB585" s="42"/>
      <c r="HKC585" s="43"/>
      <c r="HKD585" s="44"/>
      <c r="HKE585" s="45"/>
      <c r="HKF585" s="46"/>
      <c r="HKG585" s="311"/>
      <c r="HKH585" s="160"/>
      <c r="HKI585" s="48"/>
      <c r="HKJ585" s="48"/>
      <c r="HKK585" s="101"/>
      <c r="HKL585" s="91"/>
      <c r="HKM585" s="91"/>
      <c r="HKN585" s="221"/>
      <c r="HKP585" s="55"/>
      <c r="HKQ585" s="55"/>
      <c r="HKR585" s="56"/>
      <c r="HKS585" s="57"/>
      <c r="HKU585" s="59"/>
      <c r="HKV585" s="60"/>
      <c r="HKW585" s="61"/>
      <c r="HKX585" s="104"/>
      <c r="HKY585" s="27"/>
      <c r="HKZ585" s="26"/>
      <c r="HLA585" s="28"/>
      <c r="HLB585" s="230"/>
      <c r="HLC585" s="245"/>
      <c r="HLD585" s="230"/>
      <c r="HLE585" s="92"/>
      <c r="HLF585" s="316"/>
      <c r="HLG585" s="112"/>
      <c r="HLH585" s="313"/>
      <c r="HLI585" s="113"/>
      <c r="HLJ585" s="113"/>
      <c r="HLK585" s="97"/>
      <c r="HLL585" s="98"/>
      <c r="HLM585" s="97"/>
      <c r="HLN585" s="99"/>
      <c r="HLO585" s="100"/>
      <c r="HLP585" s="42"/>
      <c r="HLQ585" s="43"/>
      <c r="HLR585" s="44"/>
      <c r="HLS585" s="45"/>
      <c r="HLT585" s="46"/>
      <c r="HLU585" s="311"/>
      <c r="HLV585" s="160"/>
      <c r="HLW585" s="48"/>
      <c r="HLX585" s="48"/>
      <c r="HLY585" s="101"/>
      <c r="HLZ585" s="91"/>
      <c r="HMA585" s="91"/>
      <c r="HMB585" s="221"/>
      <c r="HMD585" s="55"/>
      <c r="HME585" s="55"/>
      <c r="HMF585" s="56"/>
      <c r="HMG585" s="57"/>
      <c r="HMI585" s="59"/>
      <c r="HMJ585" s="60"/>
      <c r="HMK585" s="61"/>
      <c r="HML585" s="104"/>
      <c r="HMM585" s="27"/>
      <c r="HMN585" s="26"/>
      <c r="HMO585" s="28"/>
      <c r="HMP585" s="230"/>
      <c r="HMQ585" s="245"/>
      <c r="HMR585" s="230"/>
      <c r="HMS585" s="92"/>
      <c r="HMT585" s="316"/>
      <c r="HMU585" s="112"/>
      <c r="HMV585" s="313"/>
      <c r="HMW585" s="113"/>
      <c r="HMX585" s="113"/>
      <c r="HMY585" s="97"/>
      <c r="HMZ585" s="98"/>
      <c r="HNA585" s="97"/>
      <c r="HNB585" s="99"/>
      <c r="HNC585" s="100"/>
      <c r="HND585" s="42"/>
      <c r="HNE585" s="43"/>
      <c r="HNF585" s="44"/>
      <c r="HNG585" s="45"/>
      <c r="HNH585" s="46"/>
      <c r="HNI585" s="311"/>
      <c r="HNJ585" s="160"/>
      <c r="HNK585" s="48"/>
      <c r="HNL585" s="48"/>
      <c r="HNM585" s="101"/>
      <c r="HNN585" s="91"/>
      <c r="HNO585" s="91"/>
      <c r="HNP585" s="221"/>
      <c r="HNR585" s="55"/>
      <c r="HNS585" s="55"/>
      <c r="HNT585" s="56"/>
      <c r="HNU585" s="57"/>
      <c r="HNW585" s="59"/>
      <c r="HNX585" s="60"/>
      <c r="HNY585" s="61"/>
      <c r="HNZ585" s="104"/>
      <c r="HOA585" s="27"/>
      <c r="HOB585" s="26"/>
      <c r="HOC585" s="28"/>
      <c r="HOD585" s="230"/>
      <c r="HOE585" s="245"/>
      <c r="HOF585" s="230"/>
      <c r="HOG585" s="92"/>
      <c r="HOH585" s="316"/>
      <c r="HOI585" s="112"/>
      <c r="HOJ585" s="313"/>
      <c r="HOK585" s="113"/>
      <c r="HOL585" s="113"/>
      <c r="HOM585" s="97"/>
      <c r="HON585" s="98"/>
      <c r="HOO585" s="97"/>
      <c r="HOP585" s="99"/>
      <c r="HOQ585" s="100"/>
      <c r="HOR585" s="42"/>
      <c r="HOS585" s="43"/>
      <c r="HOT585" s="44"/>
      <c r="HOU585" s="45"/>
      <c r="HOV585" s="46"/>
      <c r="HOW585" s="311"/>
      <c r="HOX585" s="160"/>
      <c r="HOY585" s="48"/>
      <c r="HOZ585" s="48"/>
      <c r="HPA585" s="101"/>
      <c r="HPB585" s="91"/>
      <c r="HPC585" s="91"/>
      <c r="HPD585" s="221"/>
      <c r="HPF585" s="55"/>
      <c r="HPG585" s="55"/>
      <c r="HPH585" s="56"/>
      <c r="HPI585" s="57"/>
      <c r="HPK585" s="59"/>
      <c r="HPL585" s="60"/>
      <c r="HPM585" s="61"/>
      <c r="HPN585" s="104"/>
      <c r="HPO585" s="27"/>
      <c r="HPP585" s="26"/>
      <c r="HPQ585" s="28"/>
      <c r="HPR585" s="230"/>
      <c r="HPS585" s="245"/>
      <c r="HPT585" s="230"/>
      <c r="HPU585" s="92"/>
      <c r="HPV585" s="316"/>
      <c r="HPW585" s="112"/>
      <c r="HPX585" s="313"/>
      <c r="HPY585" s="113"/>
      <c r="HPZ585" s="113"/>
      <c r="HQA585" s="97"/>
      <c r="HQB585" s="98"/>
      <c r="HQC585" s="97"/>
      <c r="HQD585" s="99"/>
      <c r="HQE585" s="100"/>
      <c r="HQF585" s="42"/>
      <c r="HQG585" s="43"/>
      <c r="HQH585" s="44"/>
      <c r="HQI585" s="45"/>
      <c r="HQJ585" s="46"/>
      <c r="HQK585" s="311"/>
      <c r="HQL585" s="160"/>
      <c r="HQM585" s="48"/>
      <c r="HQN585" s="48"/>
      <c r="HQO585" s="101"/>
      <c r="HQP585" s="91"/>
      <c r="HQQ585" s="91"/>
      <c r="HQR585" s="221"/>
      <c r="HQT585" s="55"/>
      <c r="HQU585" s="55"/>
      <c r="HQV585" s="56"/>
      <c r="HQW585" s="57"/>
      <c r="HQY585" s="59"/>
      <c r="HQZ585" s="60"/>
      <c r="HRA585" s="61"/>
      <c r="HRB585" s="104"/>
      <c r="HRC585" s="27"/>
      <c r="HRD585" s="26"/>
      <c r="HRE585" s="28"/>
      <c r="HRF585" s="230"/>
      <c r="HRG585" s="245"/>
      <c r="HRH585" s="230"/>
      <c r="HRI585" s="92"/>
      <c r="HRJ585" s="316"/>
      <c r="HRK585" s="112"/>
      <c r="HRL585" s="313"/>
      <c r="HRM585" s="113"/>
      <c r="HRN585" s="113"/>
      <c r="HRO585" s="97"/>
      <c r="HRP585" s="98"/>
      <c r="HRQ585" s="97"/>
      <c r="HRR585" s="99"/>
      <c r="HRS585" s="100"/>
      <c r="HRT585" s="42"/>
      <c r="HRU585" s="43"/>
      <c r="HRV585" s="44"/>
      <c r="HRW585" s="45"/>
      <c r="HRX585" s="46"/>
      <c r="HRY585" s="311"/>
      <c r="HRZ585" s="160"/>
      <c r="HSA585" s="48"/>
      <c r="HSB585" s="48"/>
      <c r="HSC585" s="101"/>
      <c r="HSD585" s="91"/>
      <c r="HSE585" s="91"/>
      <c r="HSF585" s="221"/>
      <c r="HSH585" s="55"/>
      <c r="HSI585" s="55"/>
      <c r="HSJ585" s="56"/>
      <c r="HSK585" s="57"/>
      <c r="HSM585" s="59"/>
      <c r="HSN585" s="60"/>
      <c r="HSO585" s="61"/>
      <c r="HSP585" s="104"/>
      <c r="HSQ585" s="27"/>
      <c r="HSR585" s="26"/>
      <c r="HSS585" s="28"/>
      <c r="HST585" s="230"/>
      <c r="HSU585" s="245"/>
      <c r="HSV585" s="230"/>
      <c r="HSW585" s="92"/>
      <c r="HSX585" s="316"/>
      <c r="HSY585" s="112"/>
      <c r="HSZ585" s="313"/>
      <c r="HTA585" s="113"/>
      <c r="HTB585" s="113"/>
      <c r="HTC585" s="97"/>
      <c r="HTD585" s="98"/>
      <c r="HTE585" s="97"/>
      <c r="HTF585" s="99"/>
      <c r="HTG585" s="100"/>
      <c r="HTH585" s="42"/>
      <c r="HTI585" s="43"/>
      <c r="HTJ585" s="44"/>
      <c r="HTK585" s="45"/>
      <c r="HTL585" s="46"/>
      <c r="HTM585" s="311"/>
      <c r="HTN585" s="160"/>
      <c r="HTO585" s="48"/>
      <c r="HTP585" s="48"/>
      <c r="HTQ585" s="101"/>
      <c r="HTR585" s="91"/>
      <c r="HTS585" s="91"/>
      <c r="HTT585" s="221"/>
      <c r="HTV585" s="55"/>
      <c r="HTW585" s="55"/>
      <c r="HTX585" s="56"/>
      <c r="HTY585" s="57"/>
      <c r="HUA585" s="59"/>
      <c r="HUB585" s="60"/>
      <c r="HUC585" s="61"/>
      <c r="HUD585" s="104"/>
      <c r="HUE585" s="27"/>
      <c r="HUF585" s="26"/>
      <c r="HUG585" s="28"/>
      <c r="HUH585" s="230"/>
      <c r="HUI585" s="245"/>
      <c r="HUJ585" s="230"/>
      <c r="HUK585" s="92"/>
      <c r="HUL585" s="316"/>
      <c r="HUM585" s="112"/>
      <c r="HUN585" s="313"/>
      <c r="HUO585" s="113"/>
      <c r="HUP585" s="113"/>
      <c r="HUQ585" s="97"/>
      <c r="HUR585" s="98"/>
      <c r="HUS585" s="97"/>
      <c r="HUT585" s="99"/>
      <c r="HUU585" s="100"/>
      <c r="HUV585" s="42"/>
      <c r="HUW585" s="43"/>
      <c r="HUX585" s="44"/>
      <c r="HUY585" s="45"/>
      <c r="HUZ585" s="46"/>
      <c r="HVA585" s="311"/>
      <c r="HVB585" s="160"/>
      <c r="HVC585" s="48"/>
      <c r="HVD585" s="48"/>
      <c r="HVE585" s="101"/>
      <c r="HVF585" s="91"/>
      <c r="HVG585" s="91"/>
      <c r="HVH585" s="221"/>
      <c r="HVJ585" s="55"/>
      <c r="HVK585" s="55"/>
      <c r="HVL585" s="56"/>
      <c r="HVM585" s="57"/>
      <c r="HVO585" s="59"/>
      <c r="HVP585" s="60"/>
      <c r="HVQ585" s="61"/>
      <c r="HVR585" s="104"/>
      <c r="HVS585" s="27"/>
      <c r="HVT585" s="26"/>
      <c r="HVU585" s="28"/>
      <c r="HVV585" s="230"/>
      <c r="HVW585" s="245"/>
      <c r="HVX585" s="230"/>
      <c r="HVY585" s="92"/>
      <c r="HVZ585" s="316"/>
      <c r="HWA585" s="112"/>
      <c r="HWB585" s="313"/>
      <c r="HWC585" s="113"/>
      <c r="HWD585" s="113"/>
      <c r="HWE585" s="97"/>
      <c r="HWF585" s="98"/>
      <c r="HWG585" s="97"/>
      <c r="HWH585" s="99"/>
      <c r="HWI585" s="100"/>
      <c r="HWJ585" s="42"/>
      <c r="HWK585" s="43"/>
      <c r="HWL585" s="44"/>
      <c r="HWM585" s="45"/>
      <c r="HWN585" s="46"/>
      <c r="HWO585" s="311"/>
      <c r="HWP585" s="160"/>
      <c r="HWQ585" s="48"/>
      <c r="HWR585" s="48"/>
      <c r="HWS585" s="101"/>
      <c r="HWT585" s="91"/>
      <c r="HWU585" s="91"/>
      <c r="HWV585" s="221"/>
      <c r="HWX585" s="55"/>
      <c r="HWY585" s="55"/>
      <c r="HWZ585" s="56"/>
      <c r="HXA585" s="57"/>
      <c r="HXC585" s="59"/>
      <c r="HXD585" s="60"/>
      <c r="HXE585" s="61"/>
      <c r="HXF585" s="104"/>
      <c r="HXG585" s="27"/>
      <c r="HXH585" s="26"/>
      <c r="HXI585" s="28"/>
      <c r="HXJ585" s="230"/>
      <c r="HXK585" s="245"/>
      <c r="HXL585" s="230"/>
      <c r="HXM585" s="92"/>
      <c r="HXN585" s="316"/>
      <c r="HXO585" s="112"/>
      <c r="HXP585" s="313"/>
      <c r="HXQ585" s="113"/>
      <c r="HXR585" s="113"/>
      <c r="HXS585" s="97"/>
      <c r="HXT585" s="98"/>
      <c r="HXU585" s="97"/>
      <c r="HXV585" s="99"/>
      <c r="HXW585" s="100"/>
      <c r="HXX585" s="42"/>
      <c r="HXY585" s="43"/>
      <c r="HXZ585" s="44"/>
      <c r="HYA585" s="45"/>
      <c r="HYB585" s="46"/>
      <c r="HYC585" s="311"/>
      <c r="HYD585" s="160"/>
      <c r="HYE585" s="48"/>
      <c r="HYF585" s="48"/>
      <c r="HYG585" s="101"/>
      <c r="HYH585" s="91"/>
      <c r="HYI585" s="91"/>
      <c r="HYJ585" s="221"/>
      <c r="HYL585" s="55"/>
      <c r="HYM585" s="55"/>
      <c r="HYN585" s="56"/>
      <c r="HYO585" s="57"/>
      <c r="HYQ585" s="59"/>
      <c r="HYR585" s="60"/>
      <c r="HYS585" s="61"/>
      <c r="HYT585" s="104"/>
      <c r="HYU585" s="27"/>
      <c r="HYV585" s="26"/>
      <c r="HYW585" s="28"/>
      <c r="HYX585" s="230"/>
      <c r="HYY585" s="245"/>
      <c r="HYZ585" s="230"/>
      <c r="HZA585" s="92"/>
      <c r="HZB585" s="316"/>
      <c r="HZC585" s="112"/>
      <c r="HZD585" s="313"/>
      <c r="HZE585" s="113"/>
      <c r="HZF585" s="113"/>
      <c r="HZG585" s="97"/>
      <c r="HZH585" s="98"/>
      <c r="HZI585" s="97"/>
      <c r="HZJ585" s="99"/>
      <c r="HZK585" s="100"/>
      <c r="HZL585" s="42"/>
      <c r="HZM585" s="43"/>
      <c r="HZN585" s="44"/>
      <c r="HZO585" s="45"/>
      <c r="HZP585" s="46"/>
      <c r="HZQ585" s="311"/>
      <c r="HZR585" s="160"/>
      <c r="HZS585" s="48"/>
      <c r="HZT585" s="48"/>
      <c r="HZU585" s="101"/>
      <c r="HZV585" s="91"/>
      <c r="HZW585" s="91"/>
      <c r="HZX585" s="221"/>
      <c r="HZZ585" s="55"/>
      <c r="IAA585" s="55"/>
      <c r="IAB585" s="56"/>
      <c r="IAC585" s="57"/>
      <c r="IAE585" s="59"/>
      <c r="IAF585" s="60"/>
      <c r="IAG585" s="61"/>
      <c r="IAH585" s="104"/>
      <c r="IAI585" s="27"/>
      <c r="IAJ585" s="26"/>
      <c r="IAK585" s="28"/>
      <c r="IAL585" s="230"/>
      <c r="IAM585" s="245"/>
      <c r="IAN585" s="230"/>
      <c r="IAO585" s="92"/>
      <c r="IAP585" s="316"/>
      <c r="IAQ585" s="112"/>
      <c r="IAR585" s="313"/>
      <c r="IAS585" s="113"/>
      <c r="IAT585" s="113"/>
      <c r="IAU585" s="97"/>
      <c r="IAV585" s="98"/>
      <c r="IAW585" s="97"/>
      <c r="IAX585" s="99"/>
      <c r="IAY585" s="100"/>
      <c r="IAZ585" s="42"/>
      <c r="IBA585" s="43"/>
      <c r="IBB585" s="44"/>
      <c r="IBC585" s="45"/>
      <c r="IBD585" s="46"/>
      <c r="IBE585" s="311"/>
      <c r="IBF585" s="160"/>
      <c r="IBG585" s="48"/>
      <c r="IBH585" s="48"/>
      <c r="IBI585" s="101"/>
      <c r="IBJ585" s="91"/>
      <c r="IBK585" s="91"/>
      <c r="IBL585" s="221"/>
      <c r="IBN585" s="55"/>
      <c r="IBO585" s="55"/>
      <c r="IBP585" s="56"/>
      <c r="IBQ585" s="57"/>
      <c r="IBS585" s="59"/>
      <c r="IBT585" s="60"/>
      <c r="IBU585" s="61"/>
      <c r="IBV585" s="104"/>
      <c r="IBW585" s="27"/>
      <c r="IBX585" s="26"/>
      <c r="IBY585" s="28"/>
      <c r="IBZ585" s="230"/>
      <c r="ICA585" s="245"/>
      <c r="ICB585" s="230"/>
      <c r="ICC585" s="92"/>
      <c r="ICD585" s="316"/>
      <c r="ICE585" s="112"/>
      <c r="ICF585" s="313"/>
      <c r="ICG585" s="113"/>
      <c r="ICH585" s="113"/>
      <c r="ICI585" s="97"/>
      <c r="ICJ585" s="98"/>
      <c r="ICK585" s="97"/>
      <c r="ICL585" s="99"/>
      <c r="ICM585" s="100"/>
      <c r="ICN585" s="42"/>
      <c r="ICO585" s="43"/>
      <c r="ICP585" s="44"/>
      <c r="ICQ585" s="45"/>
      <c r="ICR585" s="46"/>
      <c r="ICS585" s="311"/>
      <c r="ICT585" s="160"/>
      <c r="ICU585" s="48"/>
      <c r="ICV585" s="48"/>
      <c r="ICW585" s="101"/>
      <c r="ICX585" s="91"/>
      <c r="ICY585" s="91"/>
      <c r="ICZ585" s="221"/>
      <c r="IDB585" s="55"/>
      <c r="IDC585" s="55"/>
      <c r="IDD585" s="56"/>
      <c r="IDE585" s="57"/>
      <c r="IDG585" s="59"/>
      <c r="IDH585" s="60"/>
      <c r="IDI585" s="61"/>
      <c r="IDJ585" s="104"/>
      <c r="IDK585" s="27"/>
      <c r="IDL585" s="26"/>
      <c r="IDM585" s="28"/>
      <c r="IDN585" s="230"/>
      <c r="IDO585" s="245"/>
      <c r="IDP585" s="230"/>
      <c r="IDQ585" s="92"/>
      <c r="IDR585" s="316"/>
      <c r="IDS585" s="112"/>
      <c r="IDT585" s="313"/>
      <c r="IDU585" s="113"/>
      <c r="IDV585" s="113"/>
      <c r="IDW585" s="97"/>
      <c r="IDX585" s="98"/>
      <c r="IDY585" s="97"/>
      <c r="IDZ585" s="99"/>
      <c r="IEA585" s="100"/>
      <c r="IEB585" s="42"/>
      <c r="IEC585" s="43"/>
      <c r="IED585" s="44"/>
      <c r="IEE585" s="45"/>
      <c r="IEF585" s="46"/>
      <c r="IEG585" s="311"/>
      <c r="IEH585" s="160"/>
      <c r="IEI585" s="48"/>
      <c r="IEJ585" s="48"/>
      <c r="IEK585" s="101"/>
      <c r="IEL585" s="91"/>
      <c r="IEM585" s="91"/>
      <c r="IEN585" s="221"/>
      <c r="IEP585" s="55"/>
      <c r="IEQ585" s="55"/>
      <c r="IER585" s="56"/>
      <c r="IES585" s="57"/>
      <c r="IEU585" s="59"/>
      <c r="IEV585" s="60"/>
      <c r="IEW585" s="61"/>
      <c r="IEX585" s="104"/>
      <c r="IEY585" s="27"/>
      <c r="IEZ585" s="26"/>
      <c r="IFA585" s="28"/>
      <c r="IFB585" s="230"/>
      <c r="IFC585" s="245"/>
      <c r="IFD585" s="230"/>
      <c r="IFE585" s="92"/>
      <c r="IFF585" s="316"/>
      <c r="IFG585" s="112"/>
      <c r="IFH585" s="313"/>
      <c r="IFI585" s="113"/>
      <c r="IFJ585" s="113"/>
      <c r="IFK585" s="97"/>
      <c r="IFL585" s="98"/>
      <c r="IFM585" s="97"/>
      <c r="IFN585" s="99"/>
      <c r="IFO585" s="100"/>
      <c r="IFP585" s="42"/>
      <c r="IFQ585" s="43"/>
      <c r="IFR585" s="44"/>
      <c r="IFS585" s="45"/>
      <c r="IFT585" s="46"/>
      <c r="IFU585" s="311"/>
      <c r="IFV585" s="160"/>
      <c r="IFW585" s="48"/>
      <c r="IFX585" s="48"/>
      <c r="IFY585" s="101"/>
      <c r="IFZ585" s="91"/>
      <c r="IGA585" s="91"/>
      <c r="IGB585" s="221"/>
      <c r="IGD585" s="55"/>
      <c r="IGE585" s="55"/>
      <c r="IGF585" s="56"/>
      <c r="IGG585" s="57"/>
      <c r="IGI585" s="59"/>
      <c r="IGJ585" s="60"/>
      <c r="IGK585" s="61"/>
      <c r="IGL585" s="104"/>
      <c r="IGM585" s="27"/>
      <c r="IGN585" s="26"/>
      <c r="IGO585" s="28"/>
      <c r="IGP585" s="230"/>
      <c r="IGQ585" s="245"/>
      <c r="IGR585" s="230"/>
      <c r="IGS585" s="92"/>
      <c r="IGT585" s="316"/>
      <c r="IGU585" s="112"/>
      <c r="IGV585" s="313"/>
      <c r="IGW585" s="113"/>
      <c r="IGX585" s="113"/>
      <c r="IGY585" s="97"/>
      <c r="IGZ585" s="98"/>
      <c r="IHA585" s="97"/>
      <c r="IHB585" s="99"/>
      <c r="IHC585" s="100"/>
      <c r="IHD585" s="42"/>
      <c r="IHE585" s="43"/>
      <c r="IHF585" s="44"/>
      <c r="IHG585" s="45"/>
      <c r="IHH585" s="46"/>
      <c r="IHI585" s="311"/>
      <c r="IHJ585" s="160"/>
      <c r="IHK585" s="48"/>
      <c r="IHL585" s="48"/>
      <c r="IHM585" s="101"/>
      <c r="IHN585" s="91"/>
      <c r="IHO585" s="91"/>
      <c r="IHP585" s="221"/>
      <c r="IHR585" s="55"/>
      <c r="IHS585" s="55"/>
      <c r="IHT585" s="56"/>
      <c r="IHU585" s="57"/>
      <c r="IHW585" s="59"/>
      <c r="IHX585" s="60"/>
      <c r="IHY585" s="61"/>
      <c r="IHZ585" s="104"/>
      <c r="IIA585" s="27"/>
      <c r="IIB585" s="26"/>
      <c r="IIC585" s="28"/>
      <c r="IID585" s="230"/>
      <c r="IIE585" s="245"/>
      <c r="IIF585" s="230"/>
      <c r="IIG585" s="92"/>
      <c r="IIH585" s="316"/>
      <c r="III585" s="112"/>
      <c r="IIJ585" s="313"/>
      <c r="IIK585" s="113"/>
      <c r="IIL585" s="113"/>
      <c r="IIM585" s="97"/>
      <c r="IIN585" s="98"/>
      <c r="IIO585" s="97"/>
      <c r="IIP585" s="99"/>
      <c r="IIQ585" s="100"/>
      <c r="IIR585" s="42"/>
      <c r="IIS585" s="43"/>
      <c r="IIT585" s="44"/>
      <c r="IIU585" s="45"/>
      <c r="IIV585" s="46"/>
      <c r="IIW585" s="311"/>
      <c r="IIX585" s="160"/>
      <c r="IIY585" s="48"/>
      <c r="IIZ585" s="48"/>
      <c r="IJA585" s="101"/>
      <c r="IJB585" s="91"/>
      <c r="IJC585" s="91"/>
      <c r="IJD585" s="221"/>
      <c r="IJF585" s="55"/>
      <c r="IJG585" s="55"/>
      <c r="IJH585" s="56"/>
      <c r="IJI585" s="57"/>
      <c r="IJK585" s="59"/>
      <c r="IJL585" s="60"/>
      <c r="IJM585" s="61"/>
      <c r="IJN585" s="104"/>
      <c r="IJO585" s="27"/>
      <c r="IJP585" s="26"/>
      <c r="IJQ585" s="28"/>
      <c r="IJR585" s="230"/>
      <c r="IJS585" s="245"/>
      <c r="IJT585" s="230"/>
      <c r="IJU585" s="92"/>
      <c r="IJV585" s="316"/>
      <c r="IJW585" s="112"/>
      <c r="IJX585" s="313"/>
      <c r="IJY585" s="113"/>
      <c r="IJZ585" s="113"/>
      <c r="IKA585" s="97"/>
      <c r="IKB585" s="98"/>
      <c r="IKC585" s="97"/>
      <c r="IKD585" s="99"/>
      <c r="IKE585" s="100"/>
      <c r="IKF585" s="42"/>
      <c r="IKG585" s="43"/>
      <c r="IKH585" s="44"/>
      <c r="IKI585" s="45"/>
      <c r="IKJ585" s="46"/>
      <c r="IKK585" s="311"/>
      <c r="IKL585" s="160"/>
      <c r="IKM585" s="48"/>
      <c r="IKN585" s="48"/>
      <c r="IKO585" s="101"/>
      <c r="IKP585" s="91"/>
      <c r="IKQ585" s="91"/>
      <c r="IKR585" s="221"/>
      <c r="IKT585" s="55"/>
      <c r="IKU585" s="55"/>
      <c r="IKV585" s="56"/>
      <c r="IKW585" s="57"/>
      <c r="IKY585" s="59"/>
      <c r="IKZ585" s="60"/>
      <c r="ILA585" s="61"/>
      <c r="ILB585" s="104"/>
      <c r="ILC585" s="27"/>
      <c r="ILD585" s="26"/>
      <c r="ILE585" s="28"/>
      <c r="ILF585" s="230"/>
      <c r="ILG585" s="245"/>
      <c r="ILH585" s="230"/>
      <c r="ILI585" s="92"/>
      <c r="ILJ585" s="316"/>
      <c r="ILK585" s="112"/>
      <c r="ILL585" s="313"/>
      <c r="ILM585" s="113"/>
      <c r="ILN585" s="113"/>
      <c r="ILO585" s="97"/>
      <c r="ILP585" s="98"/>
      <c r="ILQ585" s="97"/>
      <c r="ILR585" s="99"/>
      <c r="ILS585" s="100"/>
      <c r="ILT585" s="42"/>
      <c r="ILU585" s="43"/>
      <c r="ILV585" s="44"/>
      <c r="ILW585" s="45"/>
      <c r="ILX585" s="46"/>
      <c r="ILY585" s="311"/>
      <c r="ILZ585" s="160"/>
      <c r="IMA585" s="48"/>
      <c r="IMB585" s="48"/>
      <c r="IMC585" s="101"/>
      <c r="IMD585" s="91"/>
      <c r="IME585" s="91"/>
      <c r="IMF585" s="221"/>
      <c r="IMH585" s="55"/>
      <c r="IMI585" s="55"/>
      <c r="IMJ585" s="56"/>
      <c r="IMK585" s="57"/>
      <c r="IMM585" s="59"/>
      <c r="IMN585" s="60"/>
      <c r="IMO585" s="61"/>
      <c r="IMP585" s="104"/>
      <c r="IMQ585" s="27"/>
      <c r="IMR585" s="26"/>
      <c r="IMS585" s="28"/>
      <c r="IMT585" s="230"/>
      <c r="IMU585" s="245"/>
      <c r="IMV585" s="230"/>
      <c r="IMW585" s="92"/>
      <c r="IMX585" s="316"/>
      <c r="IMY585" s="112"/>
      <c r="IMZ585" s="313"/>
      <c r="INA585" s="113"/>
      <c r="INB585" s="113"/>
      <c r="INC585" s="97"/>
      <c r="IND585" s="98"/>
      <c r="INE585" s="97"/>
      <c r="INF585" s="99"/>
      <c r="ING585" s="100"/>
      <c r="INH585" s="42"/>
      <c r="INI585" s="43"/>
      <c r="INJ585" s="44"/>
      <c r="INK585" s="45"/>
      <c r="INL585" s="46"/>
      <c r="INM585" s="311"/>
      <c r="INN585" s="160"/>
      <c r="INO585" s="48"/>
      <c r="INP585" s="48"/>
      <c r="INQ585" s="101"/>
      <c r="INR585" s="91"/>
      <c r="INS585" s="91"/>
      <c r="INT585" s="221"/>
      <c r="INV585" s="55"/>
      <c r="INW585" s="55"/>
      <c r="INX585" s="56"/>
      <c r="INY585" s="57"/>
      <c r="IOA585" s="59"/>
      <c r="IOB585" s="60"/>
      <c r="IOC585" s="61"/>
      <c r="IOD585" s="104"/>
      <c r="IOE585" s="27"/>
      <c r="IOF585" s="26"/>
      <c r="IOG585" s="28"/>
      <c r="IOH585" s="230"/>
      <c r="IOI585" s="245"/>
      <c r="IOJ585" s="230"/>
      <c r="IOK585" s="92"/>
      <c r="IOL585" s="316"/>
      <c r="IOM585" s="112"/>
      <c r="ION585" s="313"/>
      <c r="IOO585" s="113"/>
      <c r="IOP585" s="113"/>
      <c r="IOQ585" s="97"/>
      <c r="IOR585" s="98"/>
      <c r="IOS585" s="97"/>
      <c r="IOT585" s="99"/>
      <c r="IOU585" s="100"/>
      <c r="IOV585" s="42"/>
      <c r="IOW585" s="43"/>
      <c r="IOX585" s="44"/>
      <c r="IOY585" s="45"/>
      <c r="IOZ585" s="46"/>
      <c r="IPA585" s="311"/>
      <c r="IPB585" s="160"/>
      <c r="IPC585" s="48"/>
      <c r="IPD585" s="48"/>
      <c r="IPE585" s="101"/>
      <c r="IPF585" s="91"/>
      <c r="IPG585" s="91"/>
      <c r="IPH585" s="221"/>
      <c r="IPJ585" s="55"/>
      <c r="IPK585" s="55"/>
      <c r="IPL585" s="56"/>
      <c r="IPM585" s="57"/>
      <c r="IPO585" s="59"/>
      <c r="IPP585" s="60"/>
      <c r="IPQ585" s="61"/>
      <c r="IPR585" s="104"/>
      <c r="IPS585" s="27"/>
      <c r="IPT585" s="26"/>
      <c r="IPU585" s="28"/>
      <c r="IPV585" s="230"/>
      <c r="IPW585" s="245"/>
      <c r="IPX585" s="230"/>
      <c r="IPY585" s="92"/>
      <c r="IPZ585" s="316"/>
      <c r="IQA585" s="112"/>
      <c r="IQB585" s="313"/>
      <c r="IQC585" s="113"/>
      <c r="IQD585" s="113"/>
      <c r="IQE585" s="97"/>
      <c r="IQF585" s="98"/>
      <c r="IQG585" s="97"/>
      <c r="IQH585" s="99"/>
      <c r="IQI585" s="100"/>
      <c r="IQJ585" s="42"/>
      <c r="IQK585" s="43"/>
      <c r="IQL585" s="44"/>
      <c r="IQM585" s="45"/>
      <c r="IQN585" s="46"/>
      <c r="IQO585" s="311"/>
      <c r="IQP585" s="160"/>
      <c r="IQQ585" s="48"/>
      <c r="IQR585" s="48"/>
      <c r="IQS585" s="101"/>
      <c r="IQT585" s="91"/>
      <c r="IQU585" s="91"/>
      <c r="IQV585" s="221"/>
      <c r="IQX585" s="55"/>
      <c r="IQY585" s="55"/>
      <c r="IQZ585" s="56"/>
      <c r="IRA585" s="57"/>
      <c r="IRC585" s="59"/>
      <c r="IRD585" s="60"/>
      <c r="IRE585" s="61"/>
      <c r="IRF585" s="104"/>
      <c r="IRG585" s="27"/>
      <c r="IRH585" s="26"/>
      <c r="IRI585" s="28"/>
      <c r="IRJ585" s="230"/>
      <c r="IRK585" s="245"/>
      <c r="IRL585" s="230"/>
      <c r="IRM585" s="92"/>
      <c r="IRN585" s="316"/>
      <c r="IRO585" s="112"/>
      <c r="IRP585" s="313"/>
      <c r="IRQ585" s="113"/>
      <c r="IRR585" s="113"/>
      <c r="IRS585" s="97"/>
      <c r="IRT585" s="98"/>
      <c r="IRU585" s="97"/>
      <c r="IRV585" s="99"/>
      <c r="IRW585" s="100"/>
      <c r="IRX585" s="42"/>
      <c r="IRY585" s="43"/>
      <c r="IRZ585" s="44"/>
      <c r="ISA585" s="45"/>
      <c r="ISB585" s="46"/>
      <c r="ISC585" s="311"/>
      <c r="ISD585" s="160"/>
      <c r="ISE585" s="48"/>
      <c r="ISF585" s="48"/>
      <c r="ISG585" s="101"/>
      <c r="ISH585" s="91"/>
      <c r="ISI585" s="91"/>
      <c r="ISJ585" s="221"/>
      <c r="ISL585" s="55"/>
      <c r="ISM585" s="55"/>
      <c r="ISN585" s="56"/>
      <c r="ISO585" s="57"/>
      <c r="ISQ585" s="59"/>
      <c r="ISR585" s="60"/>
      <c r="ISS585" s="61"/>
      <c r="IST585" s="104"/>
      <c r="ISU585" s="27"/>
      <c r="ISV585" s="26"/>
      <c r="ISW585" s="28"/>
      <c r="ISX585" s="230"/>
      <c r="ISY585" s="245"/>
      <c r="ISZ585" s="230"/>
      <c r="ITA585" s="92"/>
      <c r="ITB585" s="316"/>
      <c r="ITC585" s="112"/>
      <c r="ITD585" s="313"/>
      <c r="ITE585" s="113"/>
      <c r="ITF585" s="113"/>
      <c r="ITG585" s="97"/>
      <c r="ITH585" s="98"/>
      <c r="ITI585" s="97"/>
      <c r="ITJ585" s="99"/>
      <c r="ITK585" s="100"/>
      <c r="ITL585" s="42"/>
      <c r="ITM585" s="43"/>
      <c r="ITN585" s="44"/>
      <c r="ITO585" s="45"/>
      <c r="ITP585" s="46"/>
      <c r="ITQ585" s="311"/>
      <c r="ITR585" s="160"/>
      <c r="ITS585" s="48"/>
      <c r="ITT585" s="48"/>
      <c r="ITU585" s="101"/>
      <c r="ITV585" s="91"/>
      <c r="ITW585" s="91"/>
      <c r="ITX585" s="221"/>
      <c r="ITZ585" s="55"/>
      <c r="IUA585" s="55"/>
      <c r="IUB585" s="56"/>
      <c r="IUC585" s="57"/>
      <c r="IUE585" s="59"/>
      <c r="IUF585" s="60"/>
      <c r="IUG585" s="61"/>
      <c r="IUH585" s="104"/>
      <c r="IUI585" s="27"/>
      <c r="IUJ585" s="26"/>
      <c r="IUK585" s="28"/>
      <c r="IUL585" s="230"/>
      <c r="IUM585" s="245"/>
      <c r="IUN585" s="230"/>
      <c r="IUO585" s="92"/>
      <c r="IUP585" s="316"/>
      <c r="IUQ585" s="112"/>
      <c r="IUR585" s="313"/>
      <c r="IUS585" s="113"/>
      <c r="IUT585" s="113"/>
      <c r="IUU585" s="97"/>
      <c r="IUV585" s="98"/>
      <c r="IUW585" s="97"/>
      <c r="IUX585" s="99"/>
      <c r="IUY585" s="100"/>
      <c r="IUZ585" s="42"/>
      <c r="IVA585" s="43"/>
      <c r="IVB585" s="44"/>
      <c r="IVC585" s="45"/>
      <c r="IVD585" s="46"/>
      <c r="IVE585" s="311"/>
      <c r="IVF585" s="160"/>
      <c r="IVG585" s="48"/>
      <c r="IVH585" s="48"/>
      <c r="IVI585" s="101"/>
      <c r="IVJ585" s="91"/>
      <c r="IVK585" s="91"/>
      <c r="IVL585" s="221"/>
      <c r="IVN585" s="55"/>
      <c r="IVO585" s="55"/>
      <c r="IVP585" s="56"/>
      <c r="IVQ585" s="57"/>
      <c r="IVS585" s="59"/>
      <c r="IVT585" s="60"/>
      <c r="IVU585" s="61"/>
      <c r="IVV585" s="104"/>
      <c r="IVW585" s="27"/>
      <c r="IVX585" s="26"/>
      <c r="IVY585" s="28"/>
      <c r="IVZ585" s="230"/>
      <c r="IWA585" s="245"/>
      <c r="IWB585" s="230"/>
      <c r="IWC585" s="92"/>
      <c r="IWD585" s="316"/>
      <c r="IWE585" s="112"/>
      <c r="IWF585" s="313"/>
      <c r="IWG585" s="113"/>
      <c r="IWH585" s="113"/>
      <c r="IWI585" s="97"/>
      <c r="IWJ585" s="98"/>
      <c r="IWK585" s="97"/>
      <c r="IWL585" s="99"/>
      <c r="IWM585" s="100"/>
      <c r="IWN585" s="42"/>
      <c r="IWO585" s="43"/>
      <c r="IWP585" s="44"/>
      <c r="IWQ585" s="45"/>
      <c r="IWR585" s="46"/>
      <c r="IWS585" s="311"/>
      <c r="IWT585" s="160"/>
      <c r="IWU585" s="48"/>
      <c r="IWV585" s="48"/>
      <c r="IWW585" s="101"/>
      <c r="IWX585" s="91"/>
      <c r="IWY585" s="91"/>
      <c r="IWZ585" s="221"/>
      <c r="IXB585" s="55"/>
      <c r="IXC585" s="55"/>
      <c r="IXD585" s="56"/>
      <c r="IXE585" s="57"/>
      <c r="IXG585" s="59"/>
      <c r="IXH585" s="60"/>
      <c r="IXI585" s="61"/>
      <c r="IXJ585" s="104"/>
      <c r="IXK585" s="27"/>
      <c r="IXL585" s="26"/>
      <c r="IXM585" s="28"/>
      <c r="IXN585" s="230"/>
      <c r="IXO585" s="245"/>
      <c r="IXP585" s="230"/>
      <c r="IXQ585" s="92"/>
      <c r="IXR585" s="316"/>
      <c r="IXS585" s="112"/>
      <c r="IXT585" s="313"/>
      <c r="IXU585" s="113"/>
      <c r="IXV585" s="113"/>
      <c r="IXW585" s="97"/>
      <c r="IXX585" s="98"/>
      <c r="IXY585" s="97"/>
      <c r="IXZ585" s="99"/>
      <c r="IYA585" s="100"/>
      <c r="IYB585" s="42"/>
      <c r="IYC585" s="43"/>
      <c r="IYD585" s="44"/>
      <c r="IYE585" s="45"/>
      <c r="IYF585" s="46"/>
      <c r="IYG585" s="311"/>
      <c r="IYH585" s="160"/>
      <c r="IYI585" s="48"/>
      <c r="IYJ585" s="48"/>
      <c r="IYK585" s="101"/>
      <c r="IYL585" s="91"/>
      <c r="IYM585" s="91"/>
      <c r="IYN585" s="221"/>
      <c r="IYP585" s="55"/>
      <c r="IYQ585" s="55"/>
      <c r="IYR585" s="56"/>
      <c r="IYS585" s="57"/>
      <c r="IYU585" s="59"/>
      <c r="IYV585" s="60"/>
      <c r="IYW585" s="61"/>
      <c r="IYX585" s="104"/>
      <c r="IYY585" s="27"/>
      <c r="IYZ585" s="26"/>
      <c r="IZA585" s="28"/>
      <c r="IZB585" s="230"/>
      <c r="IZC585" s="245"/>
      <c r="IZD585" s="230"/>
      <c r="IZE585" s="92"/>
      <c r="IZF585" s="316"/>
      <c r="IZG585" s="112"/>
      <c r="IZH585" s="313"/>
      <c r="IZI585" s="113"/>
      <c r="IZJ585" s="113"/>
      <c r="IZK585" s="97"/>
      <c r="IZL585" s="98"/>
      <c r="IZM585" s="97"/>
      <c r="IZN585" s="99"/>
      <c r="IZO585" s="100"/>
      <c r="IZP585" s="42"/>
      <c r="IZQ585" s="43"/>
      <c r="IZR585" s="44"/>
      <c r="IZS585" s="45"/>
      <c r="IZT585" s="46"/>
      <c r="IZU585" s="311"/>
      <c r="IZV585" s="160"/>
      <c r="IZW585" s="48"/>
      <c r="IZX585" s="48"/>
      <c r="IZY585" s="101"/>
      <c r="IZZ585" s="91"/>
      <c r="JAA585" s="91"/>
      <c r="JAB585" s="221"/>
      <c r="JAD585" s="55"/>
      <c r="JAE585" s="55"/>
      <c r="JAF585" s="56"/>
      <c r="JAG585" s="57"/>
      <c r="JAI585" s="59"/>
      <c r="JAJ585" s="60"/>
      <c r="JAK585" s="61"/>
      <c r="JAL585" s="104"/>
      <c r="JAM585" s="27"/>
      <c r="JAN585" s="26"/>
      <c r="JAO585" s="28"/>
      <c r="JAP585" s="230"/>
      <c r="JAQ585" s="245"/>
      <c r="JAR585" s="230"/>
      <c r="JAS585" s="92"/>
      <c r="JAT585" s="316"/>
      <c r="JAU585" s="112"/>
      <c r="JAV585" s="313"/>
      <c r="JAW585" s="113"/>
      <c r="JAX585" s="113"/>
      <c r="JAY585" s="97"/>
      <c r="JAZ585" s="98"/>
      <c r="JBA585" s="97"/>
      <c r="JBB585" s="99"/>
      <c r="JBC585" s="100"/>
      <c r="JBD585" s="42"/>
      <c r="JBE585" s="43"/>
      <c r="JBF585" s="44"/>
      <c r="JBG585" s="45"/>
      <c r="JBH585" s="46"/>
      <c r="JBI585" s="311"/>
      <c r="JBJ585" s="160"/>
      <c r="JBK585" s="48"/>
      <c r="JBL585" s="48"/>
      <c r="JBM585" s="101"/>
      <c r="JBN585" s="91"/>
      <c r="JBO585" s="91"/>
      <c r="JBP585" s="221"/>
      <c r="JBR585" s="55"/>
      <c r="JBS585" s="55"/>
      <c r="JBT585" s="56"/>
      <c r="JBU585" s="57"/>
      <c r="JBW585" s="59"/>
      <c r="JBX585" s="60"/>
      <c r="JBY585" s="61"/>
      <c r="JBZ585" s="104"/>
      <c r="JCA585" s="27"/>
      <c r="JCB585" s="26"/>
      <c r="JCC585" s="28"/>
      <c r="JCD585" s="230"/>
      <c r="JCE585" s="245"/>
      <c r="JCF585" s="230"/>
      <c r="JCG585" s="92"/>
      <c r="JCH585" s="316"/>
      <c r="JCI585" s="112"/>
      <c r="JCJ585" s="313"/>
      <c r="JCK585" s="113"/>
      <c r="JCL585" s="113"/>
      <c r="JCM585" s="97"/>
      <c r="JCN585" s="98"/>
      <c r="JCO585" s="97"/>
      <c r="JCP585" s="99"/>
      <c r="JCQ585" s="100"/>
      <c r="JCR585" s="42"/>
      <c r="JCS585" s="43"/>
      <c r="JCT585" s="44"/>
      <c r="JCU585" s="45"/>
      <c r="JCV585" s="46"/>
      <c r="JCW585" s="311"/>
      <c r="JCX585" s="160"/>
      <c r="JCY585" s="48"/>
      <c r="JCZ585" s="48"/>
      <c r="JDA585" s="101"/>
      <c r="JDB585" s="91"/>
      <c r="JDC585" s="91"/>
      <c r="JDD585" s="221"/>
      <c r="JDF585" s="55"/>
      <c r="JDG585" s="55"/>
      <c r="JDH585" s="56"/>
      <c r="JDI585" s="57"/>
      <c r="JDK585" s="59"/>
      <c r="JDL585" s="60"/>
      <c r="JDM585" s="61"/>
      <c r="JDN585" s="104"/>
      <c r="JDO585" s="27"/>
      <c r="JDP585" s="26"/>
      <c r="JDQ585" s="28"/>
      <c r="JDR585" s="230"/>
      <c r="JDS585" s="245"/>
      <c r="JDT585" s="230"/>
      <c r="JDU585" s="92"/>
      <c r="JDV585" s="316"/>
      <c r="JDW585" s="112"/>
      <c r="JDX585" s="313"/>
      <c r="JDY585" s="113"/>
      <c r="JDZ585" s="113"/>
      <c r="JEA585" s="97"/>
      <c r="JEB585" s="98"/>
      <c r="JEC585" s="97"/>
      <c r="JED585" s="99"/>
      <c r="JEE585" s="100"/>
      <c r="JEF585" s="42"/>
      <c r="JEG585" s="43"/>
      <c r="JEH585" s="44"/>
      <c r="JEI585" s="45"/>
      <c r="JEJ585" s="46"/>
      <c r="JEK585" s="311"/>
      <c r="JEL585" s="160"/>
      <c r="JEM585" s="48"/>
      <c r="JEN585" s="48"/>
      <c r="JEO585" s="101"/>
      <c r="JEP585" s="91"/>
      <c r="JEQ585" s="91"/>
      <c r="JER585" s="221"/>
      <c r="JET585" s="55"/>
      <c r="JEU585" s="55"/>
      <c r="JEV585" s="56"/>
      <c r="JEW585" s="57"/>
      <c r="JEY585" s="59"/>
      <c r="JEZ585" s="60"/>
      <c r="JFA585" s="61"/>
      <c r="JFB585" s="104"/>
      <c r="JFC585" s="27"/>
      <c r="JFD585" s="26"/>
      <c r="JFE585" s="28"/>
      <c r="JFF585" s="230"/>
      <c r="JFG585" s="245"/>
      <c r="JFH585" s="230"/>
      <c r="JFI585" s="92"/>
      <c r="JFJ585" s="316"/>
      <c r="JFK585" s="112"/>
      <c r="JFL585" s="313"/>
      <c r="JFM585" s="113"/>
      <c r="JFN585" s="113"/>
      <c r="JFO585" s="97"/>
      <c r="JFP585" s="98"/>
      <c r="JFQ585" s="97"/>
      <c r="JFR585" s="99"/>
      <c r="JFS585" s="100"/>
      <c r="JFT585" s="42"/>
      <c r="JFU585" s="43"/>
      <c r="JFV585" s="44"/>
      <c r="JFW585" s="45"/>
      <c r="JFX585" s="46"/>
      <c r="JFY585" s="311"/>
      <c r="JFZ585" s="160"/>
      <c r="JGA585" s="48"/>
      <c r="JGB585" s="48"/>
      <c r="JGC585" s="101"/>
      <c r="JGD585" s="91"/>
      <c r="JGE585" s="91"/>
      <c r="JGF585" s="221"/>
      <c r="JGH585" s="55"/>
      <c r="JGI585" s="55"/>
      <c r="JGJ585" s="56"/>
      <c r="JGK585" s="57"/>
      <c r="JGM585" s="59"/>
      <c r="JGN585" s="60"/>
      <c r="JGO585" s="61"/>
      <c r="JGP585" s="104"/>
      <c r="JGQ585" s="27"/>
      <c r="JGR585" s="26"/>
      <c r="JGS585" s="28"/>
      <c r="JGT585" s="230"/>
      <c r="JGU585" s="245"/>
      <c r="JGV585" s="230"/>
      <c r="JGW585" s="92"/>
      <c r="JGX585" s="316"/>
      <c r="JGY585" s="112"/>
      <c r="JGZ585" s="313"/>
      <c r="JHA585" s="113"/>
      <c r="JHB585" s="113"/>
      <c r="JHC585" s="97"/>
      <c r="JHD585" s="98"/>
      <c r="JHE585" s="97"/>
      <c r="JHF585" s="99"/>
      <c r="JHG585" s="100"/>
      <c r="JHH585" s="42"/>
      <c r="JHI585" s="43"/>
      <c r="JHJ585" s="44"/>
      <c r="JHK585" s="45"/>
      <c r="JHL585" s="46"/>
      <c r="JHM585" s="311"/>
      <c r="JHN585" s="160"/>
      <c r="JHO585" s="48"/>
      <c r="JHP585" s="48"/>
      <c r="JHQ585" s="101"/>
      <c r="JHR585" s="91"/>
      <c r="JHS585" s="91"/>
      <c r="JHT585" s="221"/>
      <c r="JHV585" s="55"/>
      <c r="JHW585" s="55"/>
      <c r="JHX585" s="56"/>
      <c r="JHY585" s="57"/>
      <c r="JIA585" s="59"/>
      <c r="JIB585" s="60"/>
      <c r="JIC585" s="61"/>
      <c r="JID585" s="104"/>
      <c r="JIE585" s="27"/>
      <c r="JIF585" s="26"/>
      <c r="JIG585" s="28"/>
      <c r="JIH585" s="230"/>
      <c r="JII585" s="245"/>
      <c r="JIJ585" s="230"/>
      <c r="JIK585" s="92"/>
      <c r="JIL585" s="316"/>
      <c r="JIM585" s="112"/>
      <c r="JIN585" s="313"/>
      <c r="JIO585" s="113"/>
      <c r="JIP585" s="113"/>
      <c r="JIQ585" s="97"/>
      <c r="JIR585" s="98"/>
      <c r="JIS585" s="97"/>
      <c r="JIT585" s="99"/>
      <c r="JIU585" s="100"/>
      <c r="JIV585" s="42"/>
      <c r="JIW585" s="43"/>
      <c r="JIX585" s="44"/>
      <c r="JIY585" s="45"/>
      <c r="JIZ585" s="46"/>
      <c r="JJA585" s="311"/>
      <c r="JJB585" s="160"/>
      <c r="JJC585" s="48"/>
      <c r="JJD585" s="48"/>
      <c r="JJE585" s="101"/>
      <c r="JJF585" s="91"/>
      <c r="JJG585" s="91"/>
      <c r="JJH585" s="221"/>
      <c r="JJJ585" s="55"/>
      <c r="JJK585" s="55"/>
      <c r="JJL585" s="56"/>
      <c r="JJM585" s="57"/>
      <c r="JJO585" s="59"/>
      <c r="JJP585" s="60"/>
      <c r="JJQ585" s="61"/>
      <c r="JJR585" s="104"/>
      <c r="JJS585" s="27"/>
      <c r="JJT585" s="26"/>
      <c r="JJU585" s="28"/>
      <c r="JJV585" s="230"/>
      <c r="JJW585" s="245"/>
      <c r="JJX585" s="230"/>
      <c r="JJY585" s="92"/>
      <c r="JJZ585" s="316"/>
      <c r="JKA585" s="112"/>
      <c r="JKB585" s="313"/>
      <c r="JKC585" s="113"/>
      <c r="JKD585" s="113"/>
      <c r="JKE585" s="97"/>
      <c r="JKF585" s="98"/>
      <c r="JKG585" s="97"/>
      <c r="JKH585" s="99"/>
      <c r="JKI585" s="100"/>
      <c r="JKJ585" s="42"/>
      <c r="JKK585" s="43"/>
      <c r="JKL585" s="44"/>
      <c r="JKM585" s="45"/>
      <c r="JKN585" s="46"/>
      <c r="JKO585" s="311"/>
      <c r="JKP585" s="160"/>
      <c r="JKQ585" s="48"/>
      <c r="JKR585" s="48"/>
      <c r="JKS585" s="101"/>
      <c r="JKT585" s="91"/>
      <c r="JKU585" s="91"/>
      <c r="JKV585" s="221"/>
      <c r="JKX585" s="55"/>
      <c r="JKY585" s="55"/>
      <c r="JKZ585" s="56"/>
      <c r="JLA585" s="57"/>
      <c r="JLC585" s="59"/>
      <c r="JLD585" s="60"/>
      <c r="JLE585" s="61"/>
      <c r="JLF585" s="104"/>
      <c r="JLG585" s="27"/>
      <c r="JLH585" s="26"/>
      <c r="JLI585" s="28"/>
      <c r="JLJ585" s="230"/>
      <c r="JLK585" s="245"/>
      <c r="JLL585" s="230"/>
      <c r="JLM585" s="92"/>
      <c r="JLN585" s="316"/>
      <c r="JLO585" s="112"/>
      <c r="JLP585" s="313"/>
      <c r="JLQ585" s="113"/>
      <c r="JLR585" s="113"/>
      <c r="JLS585" s="97"/>
      <c r="JLT585" s="98"/>
      <c r="JLU585" s="97"/>
      <c r="JLV585" s="99"/>
      <c r="JLW585" s="100"/>
      <c r="JLX585" s="42"/>
      <c r="JLY585" s="43"/>
      <c r="JLZ585" s="44"/>
      <c r="JMA585" s="45"/>
      <c r="JMB585" s="46"/>
      <c r="JMC585" s="311"/>
      <c r="JMD585" s="160"/>
      <c r="JME585" s="48"/>
      <c r="JMF585" s="48"/>
      <c r="JMG585" s="101"/>
      <c r="JMH585" s="91"/>
      <c r="JMI585" s="91"/>
      <c r="JMJ585" s="221"/>
      <c r="JML585" s="55"/>
      <c r="JMM585" s="55"/>
      <c r="JMN585" s="56"/>
      <c r="JMO585" s="57"/>
      <c r="JMQ585" s="59"/>
      <c r="JMR585" s="60"/>
      <c r="JMS585" s="61"/>
      <c r="JMT585" s="104"/>
      <c r="JMU585" s="27"/>
      <c r="JMV585" s="26"/>
      <c r="JMW585" s="28"/>
      <c r="JMX585" s="230"/>
      <c r="JMY585" s="245"/>
      <c r="JMZ585" s="230"/>
      <c r="JNA585" s="92"/>
      <c r="JNB585" s="316"/>
      <c r="JNC585" s="112"/>
      <c r="JND585" s="313"/>
      <c r="JNE585" s="113"/>
      <c r="JNF585" s="113"/>
      <c r="JNG585" s="97"/>
      <c r="JNH585" s="98"/>
      <c r="JNI585" s="97"/>
      <c r="JNJ585" s="99"/>
      <c r="JNK585" s="100"/>
      <c r="JNL585" s="42"/>
      <c r="JNM585" s="43"/>
      <c r="JNN585" s="44"/>
      <c r="JNO585" s="45"/>
      <c r="JNP585" s="46"/>
      <c r="JNQ585" s="311"/>
      <c r="JNR585" s="160"/>
      <c r="JNS585" s="48"/>
      <c r="JNT585" s="48"/>
      <c r="JNU585" s="101"/>
      <c r="JNV585" s="91"/>
      <c r="JNW585" s="91"/>
      <c r="JNX585" s="221"/>
      <c r="JNZ585" s="55"/>
      <c r="JOA585" s="55"/>
      <c r="JOB585" s="56"/>
      <c r="JOC585" s="57"/>
      <c r="JOE585" s="59"/>
      <c r="JOF585" s="60"/>
      <c r="JOG585" s="61"/>
      <c r="JOH585" s="104"/>
      <c r="JOI585" s="27"/>
      <c r="JOJ585" s="26"/>
      <c r="JOK585" s="28"/>
      <c r="JOL585" s="230"/>
      <c r="JOM585" s="245"/>
      <c r="JON585" s="230"/>
      <c r="JOO585" s="92"/>
      <c r="JOP585" s="316"/>
      <c r="JOQ585" s="112"/>
      <c r="JOR585" s="313"/>
      <c r="JOS585" s="113"/>
      <c r="JOT585" s="113"/>
      <c r="JOU585" s="97"/>
      <c r="JOV585" s="98"/>
      <c r="JOW585" s="97"/>
      <c r="JOX585" s="99"/>
      <c r="JOY585" s="100"/>
      <c r="JOZ585" s="42"/>
      <c r="JPA585" s="43"/>
      <c r="JPB585" s="44"/>
      <c r="JPC585" s="45"/>
      <c r="JPD585" s="46"/>
      <c r="JPE585" s="311"/>
      <c r="JPF585" s="160"/>
      <c r="JPG585" s="48"/>
      <c r="JPH585" s="48"/>
      <c r="JPI585" s="101"/>
      <c r="JPJ585" s="91"/>
      <c r="JPK585" s="91"/>
      <c r="JPL585" s="221"/>
      <c r="JPN585" s="55"/>
      <c r="JPO585" s="55"/>
      <c r="JPP585" s="56"/>
      <c r="JPQ585" s="57"/>
      <c r="JPS585" s="59"/>
      <c r="JPT585" s="60"/>
      <c r="JPU585" s="61"/>
      <c r="JPV585" s="104"/>
      <c r="JPW585" s="27"/>
      <c r="JPX585" s="26"/>
      <c r="JPY585" s="28"/>
      <c r="JPZ585" s="230"/>
      <c r="JQA585" s="245"/>
      <c r="JQB585" s="230"/>
      <c r="JQC585" s="92"/>
      <c r="JQD585" s="316"/>
      <c r="JQE585" s="112"/>
      <c r="JQF585" s="313"/>
      <c r="JQG585" s="113"/>
      <c r="JQH585" s="113"/>
      <c r="JQI585" s="97"/>
      <c r="JQJ585" s="98"/>
      <c r="JQK585" s="97"/>
      <c r="JQL585" s="99"/>
      <c r="JQM585" s="100"/>
      <c r="JQN585" s="42"/>
      <c r="JQO585" s="43"/>
      <c r="JQP585" s="44"/>
      <c r="JQQ585" s="45"/>
      <c r="JQR585" s="46"/>
      <c r="JQS585" s="311"/>
      <c r="JQT585" s="160"/>
      <c r="JQU585" s="48"/>
      <c r="JQV585" s="48"/>
      <c r="JQW585" s="101"/>
      <c r="JQX585" s="91"/>
      <c r="JQY585" s="91"/>
      <c r="JQZ585" s="221"/>
      <c r="JRB585" s="55"/>
      <c r="JRC585" s="55"/>
      <c r="JRD585" s="56"/>
      <c r="JRE585" s="57"/>
      <c r="JRG585" s="59"/>
      <c r="JRH585" s="60"/>
      <c r="JRI585" s="61"/>
      <c r="JRJ585" s="104"/>
      <c r="JRK585" s="27"/>
      <c r="JRL585" s="26"/>
      <c r="JRM585" s="28"/>
      <c r="JRN585" s="230"/>
      <c r="JRO585" s="245"/>
      <c r="JRP585" s="230"/>
      <c r="JRQ585" s="92"/>
      <c r="JRR585" s="316"/>
      <c r="JRS585" s="112"/>
      <c r="JRT585" s="313"/>
      <c r="JRU585" s="113"/>
      <c r="JRV585" s="113"/>
      <c r="JRW585" s="97"/>
      <c r="JRX585" s="98"/>
      <c r="JRY585" s="97"/>
      <c r="JRZ585" s="99"/>
      <c r="JSA585" s="100"/>
      <c r="JSB585" s="42"/>
      <c r="JSC585" s="43"/>
      <c r="JSD585" s="44"/>
      <c r="JSE585" s="45"/>
      <c r="JSF585" s="46"/>
      <c r="JSG585" s="311"/>
      <c r="JSH585" s="160"/>
      <c r="JSI585" s="48"/>
      <c r="JSJ585" s="48"/>
      <c r="JSK585" s="101"/>
      <c r="JSL585" s="91"/>
      <c r="JSM585" s="91"/>
      <c r="JSN585" s="221"/>
      <c r="JSP585" s="55"/>
      <c r="JSQ585" s="55"/>
      <c r="JSR585" s="56"/>
      <c r="JSS585" s="57"/>
      <c r="JSU585" s="59"/>
      <c r="JSV585" s="60"/>
      <c r="JSW585" s="61"/>
      <c r="JSX585" s="104"/>
      <c r="JSY585" s="27"/>
      <c r="JSZ585" s="26"/>
      <c r="JTA585" s="28"/>
      <c r="JTB585" s="230"/>
      <c r="JTC585" s="245"/>
      <c r="JTD585" s="230"/>
      <c r="JTE585" s="92"/>
      <c r="JTF585" s="316"/>
      <c r="JTG585" s="112"/>
      <c r="JTH585" s="313"/>
      <c r="JTI585" s="113"/>
      <c r="JTJ585" s="113"/>
      <c r="JTK585" s="97"/>
      <c r="JTL585" s="98"/>
      <c r="JTM585" s="97"/>
      <c r="JTN585" s="99"/>
      <c r="JTO585" s="100"/>
      <c r="JTP585" s="42"/>
      <c r="JTQ585" s="43"/>
      <c r="JTR585" s="44"/>
      <c r="JTS585" s="45"/>
      <c r="JTT585" s="46"/>
      <c r="JTU585" s="311"/>
      <c r="JTV585" s="160"/>
      <c r="JTW585" s="48"/>
      <c r="JTX585" s="48"/>
      <c r="JTY585" s="101"/>
      <c r="JTZ585" s="91"/>
      <c r="JUA585" s="91"/>
      <c r="JUB585" s="221"/>
      <c r="JUD585" s="55"/>
      <c r="JUE585" s="55"/>
      <c r="JUF585" s="56"/>
      <c r="JUG585" s="57"/>
      <c r="JUI585" s="59"/>
      <c r="JUJ585" s="60"/>
      <c r="JUK585" s="61"/>
      <c r="JUL585" s="104"/>
      <c r="JUM585" s="27"/>
      <c r="JUN585" s="26"/>
      <c r="JUO585" s="28"/>
      <c r="JUP585" s="230"/>
      <c r="JUQ585" s="245"/>
      <c r="JUR585" s="230"/>
      <c r="JUS585" s="92"/>
      <c r="JUT585" s="316"/>
      <c r="JUU585" s="112"/>
      <c r="JUV585" s="313"/>
      <c r="JUW585" s="113"/>
      <c r="JUX585" s="113"/>
      <c r="JUY585" s="97"/>
      <c r="JUZ585" s="98"/>
      <c r="JVA585" s="97"/>
      <c r="JVB585" s="99"/>
      <c r="JVC585" s="100"/>
      <c r="JVD585" s="42"/>
      <c r="JVE585" s="43"/>
      <c r="JVF585" s="44"/>
      <c r="JVG585" s="45"/>
      <c r="JVH585" s="46"/>
      <c r="JVI585" s="311"/>
      <c r="JVJ585" s="160"/>
      <c r="JVK585" s="48"/>
      <c r="JVL585" s="48"/>
      <c r="JVM585" s="101"/>
      <c r="JVN585" s="91"/>
      <c r="JVO585" s="91"/>
      <c r="JVP585" s="221"/>
      <c r="JVR585" s="55"/>
      <c r="JVS585" s="55"/>
      <c r="JVT585" s="56"/>
      <c r="JVU585" s="57"/>
      <c r="JVW585" s="59"/>
      <c r="JVX585" s="60"/>
      <c r="JVY585" s="61"/>
      <c r="JVZ585" s="104"/>
      <c r="JWA585" s="27"/>
      <c r="JWB585" s="26"/>
      <c r="JWC585" s="28"/>
      <c r="JWD585" s="230"/>
      <c r="JWE585" s="245"/>
      <c r="JWF585" s="230"/>
      <c r="JWG585" s="92"/>
      <c r="JWH585" s="316"/>
      <c r="JWI585" s="112"/>
      <c r="JWJ585" s="313"/>
      <c r="JWK585" s="113"/>
      <c r="JWL585" s="113"/>
      <c r="JWM585" s="97"/>
      <c r="JWN585" s="98"/>
      <c r="JWO585" s="97"/>
      <c r="JWP585" s="99"/>
      <c r="JWQ585" s="100"/>
      <c r="JWR585" s="42"/>
      <c r="JWS585" s="43"/>
      <c r="JWT585" s="44"/>
      <c r="JWU585" s="45"/>
      <c r="JWV585" s="46"/>
      <c r="JWW585" s="311"/>
      <c r="JWX585" s="160"/>
      <c r="JWY585" s="48"/>
      <c r="JWZ585" s="48"/>
      <c r="JXA585" s="101"/>
      <c r="JXB585" s="91"/>
      <c r="JXC585" s="91"/>
      <c r="JXD585" s="221"/>
      <c r="JXF585" s="55"/>
      <c r="JXG585" s="55"/>
      <c r="JXH585" s="56"/>
      <c r="JXI585" s="57"/>
      <c r="JXK585" s="59"/>
      <c r="JXL585" s="60"/>
      <c r="JXM585" s="61"/>
      <c r="JXN585" s="104"/>
      <c r="JXO585" s="27"/>
      <c r="JXP585" s="26"/>
      <c r="JXQ585" s="28"/>
      <c r="JXR585" s="230"/>
      <c r="JXS585" s="245"/>
      <c r="JXT585" s="230"/>
      <c r="JXU585" s="92"/>
      <c r="JXV585" s="316"/>
      <c r="JXW585" s="112"/>
      <c r="JXX585" s="313"/>
      <c r="JXY585" s="113"/>
      <c r="JXZ585" s="113"/>
      <c r="JYA585" s="97"/>
      <c r="JYB585" s="98"/>
      <c r="JYC585" s="97"/>
      <c r="JYD585" s="99"/>
      <c r="JYE585" s="100"/>
      <c r="JYF585" s="42"/>
      <c r="JYG585" s="43"/>
      <c r="JYH585" s="44"/>
      <c r="JYI585" s="45"/>
      <c r="JYJ585" s="46"/>
      <c r="JYK585" s="311"/>
      <c r="JYL585" s="160"/>
      <c r="JYM585" s="48"/>
      <c r="JYN585" s="48"/>
      <c r="JYO585" s="101"/>
      <c r="JYP585" s="91"/>
      <c r="JYQ585" s="91"/>
      <c r="JYR585" s="221"/>
      <c r="JYT585" s="55"/>
      <c r="JYU585" s="55"/>
      <c r="JYV585" s="56"/>
      <c r="JYW585" s="57"/>
      <c r="JYY585" s="59"/>
      <c r="JYZ585" s="60"/>
      <c r="JZA585" s="61"/>
      <c r="JZB585" s="104"/>
      <c r="JZC585" s="27"/>
      <c r="JZD585" s="26"/>
      <c r="JZE585" s="28"/>
      <c r="JZF585" s="230"/>
      <c r="JZG585" s="245"/>
      <c r="JZH585" s="230"/>
      <c r="JZI585" s="92"/>
      <c r="JZJ585" s="316"/>
      <c r="JZK585" s="112"/>
      <c r="JZL585" s="313"/>
      <c r="JZM585" s="113"/>
      <c r="JZN585" s="113"/>
      <c r="JZO585" s="97"/>
      <c r="JZP585" s="98"/>
      <c r="JZQ585" s="97"/>
      <c r="JZR585" s="99"/>
      <c r="JZS585" s="100"/>
      <c r="JZT585" s="42"/>
      <c r="JZU585" s="43"/>
      <c r="JZV585" s="44"/>
      <c r="JZW585" s="45"/>
      <c r="JZX585" s="46"/>
      <c r="JZY585" s="311"/>
      <c r="JZZ585" s="160"/>
      <c r="KAA585" s="48"/>
      <c r="KAB585" s="48"/>
      <c r="KAC585" s="101"/>
      <c r="KAD585" s="91"/>
      <c r="KAE585" s="91"/>
      <c r="KAF585" s="221"/>
      <c r="KAH585" s="55"/>
      <c r="KAI585" s="55"/>
      <c r="KAJ585" s="56"/>
      <c r="KAK585" s="57"/>
      <c r="KAM585" s="59"/>
      <c r="KAN585" s="60"/>
      <c r="KAO585" s="61"/>
      <c r="KAP585" s="104"/>
      <c r="KAQ585" s="27"/>
      <c r="KAR585" s="26"/>
      <c r="KAS585" s="28"/>
      <c r="KAT585" s="230"/>
      <c r="KAU585" s="245"/>
      <c r="KAV585" s="230"/>
      <c r="KAW585" s="92"/>
      <c r="KAX585" s="316"/>
      <c r="KAY585" s="112"/>
      <c r="KAZ585" s="313"/>
      <c r="KBA585" s="113"/>
      <c r="KBB585" s="113"/>
      <c r="KBC585" s="97"/>
      <c r="KBD585" s="98"/>
      <c r="KBE585" s="97"/>
      <c r="KBF585" s="99"/>
      <c r="KBG585" s="100"/>
      <c r="KBH585" s="42"/>
      <c r="KBI585" s="43"/>
      <c r="KBJ585" s="44"/>
      <c r="KBK585" s="45"/>
      <c r="KBL585" s="46"/>
      <c r="KBM585" s="311"/>
      <c r="KBN585" s="160"/>
      <c r="KBO585" s="48"/>
      <c r="KBP585" s="48"/>
      <c r="KBQ585" s="101"/>
      <c r="KBR585" s="91"/>
      <c r="KBS585" s="91"/>
      <c r="KBT585" s="221"/>
      <c r="KBV585" s="55"/>
      <c r="KBW585" s="55"/>
      <c r="KBX585" s="56"/>
      <c r="KBY585" s="57"/>
      <c r="KCA585" s="59"/>
      <c r="KCB585" s="60"/>
      <c r="KCC585" s="61"/>
      <c r="KCD585" s="104"/>
      <c r="KCE585" s="27"/>
      <c r="KCF585" s="26"/>
      <c r="KCG585" s="28"/>
      <c r="KCH585" s="230"/>
      <c r="KCI585" s="245"/>
      <c r="KCJ585" s="230"/>
      <c r="KCK585" s="92"/>
      <c r="KCL585" s="316"/>
      <c r="KCM585" s="112"/>
      <c r="KCN585" s="313"/>
      <c r="KCO585" s="113"/>
      <c r="KCP585" s="113"/>
      <c r="KCQ585" s="97"/>
      <c r="KCR585" s="98"/>
      <c r="KCS585" s="97"/>
      <c r="KCT585" s="99"/>
      <c r="KCU585" s="100"/>
      <c r="KCV585" s="42"/>
      <c r="KCW585" s="43"/>
      <c r="KCX585" s="44"/>
      <c r="KCY585" s="45"/>
      <c r="KCZ585" s="46"/>
      <c r="KDA585" s="311"/>
      <c r="KDB585" s="160"/>
      <c r="KDC585" s="48"/>
      <c r="KDD585" s="48"/>
      <c r="KDE585" s="101"/>
      <c r="KDF585" s="91"/>
      <c r="KDG585" s="91"/>
      <c r="KDH585" s="221"/>
      <c r="KDJ585" s="55"/>
      <c r="KDK585" s="55"/>
      <c r="KDL585" s="56"/>
      <c r="KDM585" s="57"/>
      <c r="KDO585" s="59"/>
      <c r="KDP585" s="60"/>
      <c r="KDQ585" s="61"/>
      <c r="KDR585" s="104"/>
      <c r="KDS585" s="27"/>
      <c r="KDT585" s="26"/>
      <c r="KDU585" s="28"/>
      <c r="KDV585" s="230"/>
      <c r="KDW585" s="245"/>
      <c r="KDX585" s="230"/>
      <c r="KDY585" s="92"/>
      <c r="KDZ585" s="316"/>
      <c r="KEA585" s="112"/>
      <c r="KEB585" s="313"/>
      <c r="KEC585" s="113"/>
      <c r="KED585" s="113"/>
      <c r="KEE585" s="97"/>
      <c r="KEF585" s="98"/>
      <c r="KEG585" s="97"/>
      <c r="KEH585" s="99"/>
      <c r="KEI585" s="100"/>
      <c r="KEJ585" s="42"/>
      <c r="KEK585" s="43"/>
      <c r="KEL585" s="44"/>
      <c r="KEM585" s="45"/>
      <c r="KEN585" s="46"/>
      <c r="KEO585" s="311"/>
      <c r="KEP585" s="160"/>
      <c r="KEQ585" s="48"/>
      <c r="KER585" s="48"/>
      <c r="KES585" s="101"/>
      <c r="KET585" s="91"/>
      <c r="KEU585" s="91"/>
      <c r="KEV585" s="221"/>
      <c r="KEX585" s="55"/>
      <c r="KEY585" s="55"/>
      <c r="KEZ585" s="56"/>
      <c r="KFA585" s="57"/>
      <c r="KFC585" s="59"/>
      <c r="KFD585" s="60"/>
      <c r="KFE585" s="61"/>
      <c r="KFF585" s="104"/>
      <c r="KFG585" s="27"/>
      <c r="KFH585" s="26"/>
      <c r="KFI585" s="28"/>
      <c r="KFJ585" s="230"/>
      <c r="KFK585" s="245"/>
      <c r="KFL585" s="230"/>
      <c r="KFM585" s="92"/>
      <c r="KFN585" s="316"/>
      <c r="KFO585" s="112"/>
      <c r="KFP585" s="313"/>
      <c r="KFQ585" s="113"/>
      <c r="KFR585" s="113"/>
      <c r="KFS585" s="97"/>
      <c r="KFT585" s="98"/>
      <c r="KFU585" s="97"/>
      <c r="KFV585" s="99"/>
      <c r="KFW585" s="100"/>
      <c r="KFX585" s="42"/>
      <c r="KFY585" s="43"/>
      <c r="KFZ585" s="44"/>
      <c r="KGA585" s="45"/>
      <c r="KGB585" s="46"/>
      <c r="KGC585" s="311"/>
      <c r="KGD585" s="160"/>
      <c r="KGE585" s="48"/>
      <c r="KGF585" s="48"/>
      <c r="KGG585" s="101"/>
      <c r="KGH585" s="91"/>
      <c r="KGI585" s="91"/>
      <c r="KGJ585" s="221"/>
      <c r="KGL585" s="55"/>
      <c r="KGM585" s="55"/>
      <c r="KGN585" s="56"/>
      <c r="KGO585" s="57"/>
      <c r="KGQ585" s="59"/>
      <c r="KGR585" s="60"/>
      <c r="KGS585" s="61"/>
      <c r="KGT585" s="104"/>
      <c r="KGU585" s="27"/>
      <c r="KGV585" s="26"/>
      <c r="KGW585" s="28"/>
      <c r="KGX585" s="230"/>
      <c r="KGY585" s="245"/>
      <c r="KGZ585" s="230"/>
      <c r="KHA585" s="92"/>
      <c r="KHB585" s="316"/>
      <c r="KHC585" s="112"/>
      <c r="KHD585" s="313"/>
      <c r="KHE585" s="113"/>
      <c r="KHF585" s="113"/>
      <c r="KHG585" s="97"/>
      <c r="KHH585" s="98"/>
      <c r="KHI585" s="97"/>
      <c r="KHJ585" s="99"/>
      <c r="KHK585" s="100"/>
      <c r="KHL585" s="42"/>
      <c r="KHM585" s="43"/>
      <c r="KHN585" s="44"/>
      <c r="KHO585" s="45"/>
      <c r="KHP585" s="46"/>
      <c r="KHQ585" s="311"/>
      <c r="KHR585" s="160"/>
      <c r="KHS585" s="48"/>
      <c r="KHT585" s="48"/>
      <c r="KHU585" s="101"/>
      <c r="KHV585" s="91"/>
      <c r="KHW585" s="91"/>
      <c r="KHX585" s="221"/>
      <c r="KHZ585" s="55"/>
      <c r="KIA585" s="55"/>
      <c r="KIB585" s="56"/>
      <c r="KIC585" s="57"/>
      <c r="KIE585" s="59"/>
      <c r="KIF585" s="60"/>
      <c r="KIG585" s="61"/>
      <c r="KIH585" s="104"/>
      <c r="KII585" s="27"/>
      <c r="KIJ585" s="26"/>
      <c r="KIK585" s="28"/>
      <c r="KIL585" s="230"/>
      <c r="KIM585" s="245"/>
      <c r="KIN585" s="230"/>
      <c r="KIO585" s="92"/>
      <c r="KIP585" s="316"/>
      <c r="KIQ585" s="112"/>
      <c r="KIR585" s="313"/>
      <c r="KIS585" s="113"/>
      <c r="KIT585" s="113"/>
      <c r="KIU585" s="97"/>
      <c r="KIV585" s="98"/>
      <c r="KIW585" s="97"/>
      <c r="KIX585" s="99"/>
      <c r="KIY585" s="100"/>
      <c r="KIZ585" s="42"/>
      <c r="KJA585" s="43"/>
      <c r="KJB585" s="44"/>
      <c r="KJC585" s="45"/>
      <c r="KJD585" s="46"/>
      <c r="KJE585" s="311"/>
      <c r="KJF585" s="160"/>
      <c r="KJG585" s="48"/>
      <c r="KJH585" s="48"/>
      <c r="KJI585" s="101"/>
      <c r="KJJ585" s="91"/>
      <c r="KJK585" s="91"/>
      <c r="KJL585" s="221"/>
      <c r="KJN585" s="55"/>
      <c r="KJO585" s="55"/>
      <c r="KJP585" s="56"/>
      <c r="KJQ585" s="57"/>
      <c r="KJS585" s="59"/>
      <c r="KJT585" s="60"/>
      <c r="KJU585" s="61"/>
      <c r="KJV585" s="104"/>
      <c r="KJW585" s="27"/>
      <c r="KJX585" s="26"/>
      <c r="KJY585" s="28"/>
      <c r="KJZ585" s="230"/>
      <c r="KKA585" s="245"/>
      <c r="KKB585" s="230"/>
      <c r="KKC585" s="92"/>
      <c r="KKD585" s="316"/>
      <c r="KKE585" s="112"/>
      <c r="KKF585" s="313"/>
      <c r="KKG585" s="113"/>
      <c r="KKH585" s="113"/>
      <c r="KKI585" s="97"/>
      <c r="KKJ585" s="98"/>
      <c r="KKK585" s="97"/>
      <c r="KKL585" s="99"/>
      <c r="KKM585" s="100"/>
      <c r="KKN585" s="42"/>
      <c r="KKO585" s="43"/>
      <c r="KKP585" s="44"/>
      <c r="KKQ585" s="45"/>
      <c r="KKR585" s="46"/>
      <c r="KKS585" s="311"/>
      <c r="KKT585" s="160"/>
      <c r="KKU585" s="48"/>
      <c r="KKV585" s="48"/>
      <c r="KKW585" s="101"/>
      <c r="KKX585" s="91"/>
      <c r="KKY585" s="91"/>
      <c r="KKZ585" s="221"/>
      <c r="KLB585" s="55"/>
      <c r="KLC585" s="55"/>
      <c r="KLD585" s="56"/>
      <c r="KLE585" s="57"/>
      <c r="KLG585" s="59"/>
      <c r="KLH585" s="60"/>
      <c r="KLI585" s="61"/>
      <c r="KLJ585" s="104"/>
      <c r="KLK585" s="27"/>
      <c r="KLL585" s="26"/>
      <c r="KLM585" s="28"/>
      <c r="KLN585" s="230"/>
      <c r="KLO585" s="245"/>
      <c r="KLP585" s="230"/>
      <c r="KLQ585" s="92"/>
      <c r="KLR585" s="316"/>
      <c r="KLS585" s="112"/>
      <c r="KLT585" s="313"/>
      <c r="KLU585" s="113"/>
      <c r="KLV585" s="113"/>
      <c r="KLW585" s="97"/>
      <c r="KLX585" s="98"/>
      <c r="KLY585" s="97"/>
      <c r="KLZ585" s="99"/>
      <c r="KMA585" s="100"/>
      <c r="KMB585" s="42"/>
      <c r="KMC585" s="43"/>
      <c r="KMD585" s="44"/>
      <c r="KME585" s="45"/>
      <c r="KMF585" s="46"/>
      <c r="KMG585" s="311"/>
      <c r="KMH585" s="160"/>
      <c r="KMI585" s="48"/>
      <c r="KMJ585" s="48"/>
      <c r="KMK585" s="101"/>
      <c r="KML585" s="91"/>
      <c r="KMM585" s="91"/>
      <c r="KMN585" s="221"/>
      <c r="KMP585" s="55"/>
      <c r="KMQ585" s="55"/>
      <c r="KMR585" s="56"/>
      <c r="KMS585" s="57"/>
      <c r="KMU585" s="59"/>
      <c r="KMV585" s="60"/>
      <c r="KMW585" s="61"/>
      <c r="KMX585" s="104"/>
      <c r="KMY585" s="27"/>
      <c r="KMZ585" s="26"/>
      <c r="KNA585" s="28"/>
      <c r="KNB585" s="230"/>
      <c r="KNC585" s="245"/>
      <c r="KND585" s="230"/>
      <c r="KNE585" s="92"/>
      <c r="KNF585" s="316"/>
      <c r="KNG585" s="112"/>
      <c r="KNH585" s="313"/>
      <c r="KNI585" s="113"/>
      <c r="KNJ585" s="113"/>
      <c r="KNK585" s="97"/>
      <c r="KNL585" s="98"/>
      <c r="KNM585" s="97"/>
      <c r="KNN585" s="99"/>
      <c r="KNO585" s="100"/>
      <c r="KNP585" s="42"/>
      <c r="KNQ585" s="43"/>
      <c r="KNR585" s="44"/>
      <c r="KNS585" s="45"/>
      <c r="KNT585" s="46"/>
      <c r="KNU585" s="311"/>
      <c r="KNV585" s="160"/>
      <c r="KNW585" s="48"/>
      <c r="KNX585" s="48"/>
      <c r="KNY585" s="101"/>
      <c r="KNZ585" s="91"/>
      <c r="KOA585" s="91"/>
      <c r="KOB585" s="221"/>
      <c r="KOD585" s="55"/>
      <c r="KOE585" s="55"/>
      <c r="KOF585" s="56"/>
      <c r="KOG585" s="57"/>
      <c r="KOI585" s="59"/>
      <c r="KOJ585" s="60"/>
      <c r="KOK585" s="61"/>
      <c r="KOL585" s="104"/>
      <c r="KOM585" s="27"/>
      <c r="KON585" s="26"/>
      <c r="KOO585" s="28"/>
      <c r="KOP585" s="230"/>
      <c r="KOQ585" s="245"/>
      <c r="KOR585" s="230"/>
      <c r="KOS585" s="92"/>
      <c r="KOT585" s="316"/>
      <c r="KOU585" s="112"/>
      <c r="KOV585" s="313"/>
      <c r="KOW585" s="113"/>
      <c r="KOX585" s="113"/>
      <c r="KOY585" s="97"/>
      <c r="KOZ585" s="98"/>
      <c r="KPA585" s="97"/>
      <c r="KPB585" s="99"/>
      <c r="KPC585" s="100"/>
      <c r="KPD585" s="42"/>
      <c r="KPE585" s="43"/>
      <c r="KPF585" s="44"/>
      <c r="KPG585" s="45"/>
      <c r="KPH585" s="46"/>
      <c r="KPI585" s="311"/>
      <c r="KPJ585" s="160"/>
      <c r="KPK585" s="48"/>
      <c r="KPL585" s="48"/>
      <c r="KPM585" s="101"/>
      <c r="KPN585" s="91"/>
      <c r="KPO585" s="91"/>
      <c r="KPP585" s="221"/>
      <c r="KPR585" s="55"/>
      <c r="KPS585" s="55"/>
      <c r="KPT585" s="56"/>
      <c r="KPU585" s="57"/>
      <c r="KPW585" s="59"/>
      <c r="KPX585" s="60"/>
      <c r="KPY585" s="61"/>
      <c r="KPZ585" s="104"/>
      <c r="KQA585" s="27"/>
      <c r="KQB585" s="26"/>
      <c r="KQC585" s="28"/>
      <c r="KQD585" s="230"/>
      <c r="KQE585" s="245"/>
      <c r="KQF585" s="230"/>
      <c r="KQG585" s="92"/>
      <c r="KQH585" s="316"/>
      <c r="KQI585" s="112"/>
      <c r="KQJ585" s="313"/>
      <c r="KQK585" s="113"/>
      <c r="KQL585" s="113"/>
      <c r="KQM585" s="97"/>
      <c r="KQN585" s="98"/>
      <c r="KQO585" s="97"/>
      <c r="KQP585" s="99"/>
      <c r="KQQ585" s="100"/>
      <c r="KQR585" s="42"/>
      <c r="KQS585" s="43"/>
      <c r="KQT585" s="44"/>
      <c r="KQU585" s="45"/>
      <c r="KQV585" s="46"/>
      <c r="KQW585" s="311"/>
      <c r="KQX585" s="160"/>
      <c r="KQY585" s="48"/>
      <c r="KQZ585" s="48"/>
      <c r="KRA585" s="101"/>
      <c r="KRB585" s="91"/>
      <c r="KRC585" s="91"/>
      <c r="KRD585" s="221"/>
      <c r="KRF585" s="55"/>
      <c r="KRG585" s="55"/>
      <c r="KRH585" s="56"/>
      <c r="KRI585" s="57"/>
      <c r="KRK585" s="59"/>
      <c r="KRL585" s="60"/>
      <c r="KRM585" s="61"/>
      <c r="KRN585" s="104"/>
      <c r="KRO585" s="27"/>
      <c r="KRP585" s="26"/>
      <c r="KRQ585" s="28"/>
      <c r="KRR585" s="230"/>
      <c r="KRS585" s="245"/>
      <c r="KRT585" s="230"/>
      <c r="KRU585" s="92"/>
      <c r="KRV585" s="316"/>
      <c r="KRW585" s="112"/>
      <c r="KRX585" s="313"/>
      <c r="KRY585" s="113"/>
      <c r="KRZ585" s="113"/>
      <c r="KSA585" s="97"/>
      <c r="KSB585" s="98"/>
      <c r="KSC585" s="97"/>
      <c r="KSD585" s="99"/>
      <c r="KSE585" s="100"/>
      <c r="KSF585" s="42"/>
      <c r="KSG585" s="43"/>
      <c r="KSH585" s="44"/>
      <c r="KSI585" s="45"/>
      <c r="KSJ585" s="46"/>
      <c r="KSK585" s="311"/>
      <c r="KSL585" s="160"/>
      <c r="KSM585" s="48"/>
      <c r="KSN585" s="48"/>
      <c r="KSO585" s="101"/>
      <c r="KSP585" s="91"/>
      <c r="KSQ585" s="91"/>
      <c r="KSR585" s="221"/>
      <c r="KST585" s="55"/>
      <c r="KSU585" s="55"/>
      <c r="KSV585" s="56"/>
      <c r="KSW585" s="57"/>
      <c r="KSY585" s="59"/>
      <c r="KSZ585" s="60"/>
      <c r="KTA585" s="61"/>
      <c r="KTB585" s="104"/>
      <c r="KTC585" s="27"/>
      <c r="KTD585" s="26"/>
      <c r="KTE585" s="28"/>
      <c r="KTF585" s="230"/>
      <c r="KTG585" s="245"/>
      <c r="KTH585" s="230"/>
      <c r="KTI585" s="92"/>
      <c r="KTJ585" s="316"/>
      <c r="KTK585" s="112"/>
      <c r="KTL585" s="313"/>
      <c r="KTM585" s="113"/>
      <c r="KTN585" s="113"/>
      <c r="KTO585" s="97"/>
      <c r="KTP585" s="98"/>
      <c r="KTQ585" s="97"/>
      <c r="KTR585" s="99"/>
      <c r="KTS585" s="100"/>
      <c r="KTT585" s="42"/>
      <c r="KTU585" s="43"/>
      <c r="KTV585" s="44"/>
      <c r="KTW585" s="45"/>
      <c r="KTX585" s="46"/>
      <c r="KTY585" s="311"/>
      <c r="KTZ585" s="160"/>
      <c r="KUA585" s="48"/>
      <c r="KUB585" s="48"/>
      <c r="KUC585" s="101"/>
      <c r="KUD585" s="91"/>
      <c r="KUE585" s="91"/>
      <c r="KUF585" s="221"/>
      <c r="KUH585" s="55"/>
      <c r="KUI585" s="55"/>
      <c r="KUJ585" s="56"/>
      <c r="KUK585" s="57"/>
      <c r="KUM585" s="59"/>
      <c r="KUN585" s="60"/>
      <c r="KUO585" s="61"/>
      <c r="KUP585" s="104"/>
      <c r="KUQ585" s="27"/>
      <c r="KUR585" s="26"/>
      <c r="KUS585" s="28"/>
      <c r="KUT585" s="230"/>
      <c r="KUU585" s="245"/>
      <c r="KUV585" s="230"/>
      <c r="KUW585" s="92"/>
      <c r="KUX585" s="316"/>
      <c r="KUY585" s="112"/>
      <c r="KUZ585" s="313"/>
      <c r="KVA585" s="113"/>
      <c r="KVB585" s="113"/>
      <c r="KVC585" s="97"/>
      <c r="KVD585" s="98"/>
      <c r="KVE585" s="97"/>
      <c r="KVF585" s="99"/>
      <c r="KVG585" s="100"/>
      <c r="KVH585" s="42"/>
      <c r="KVI585" s="43"/>
      <c r="KVJ585" s="44"/>
      <c r="KVK585" s="45"/>
      <c r="KVL585" s="46"/>
      <c r="KVM585" s="311"/>
      <c r="KVN585" s="160"/>
      <c r="KVO585" s="48"/>
      <c r="KVP585" s="48"/>
      <c r="KVQ585" s="101"/>
      <c r="KVR585" s="91"/>
      <c r="KVS585" s="91"/>
      <c r="KVT585" s="221"/>
      <c r="KVV585" s="55"/>
      <c r="KVW585" s="55"/>
      <c r="KVX585" s="56"/>
      <c r="KVY585" s="57"/>
      <c r="KWA585" s="59"/>
      <c r="KWB585" s="60"/>
      <c r="KWC585" s="61"/>
      <c r="KWD585" s="104"/>
      <c r="KWE585" s="27"/>
      <c r="KWF585" s="26"/>
      <c r="KWG585" s="28"/>
      <c r="KWH585" s="230"/>
      <c r="KWI585" s="245"/>
      <c r="KWJ585" s="230"/>
      <c r="KWK585" s="92"/>
      <c r="KWL585" s="316"/>
      <c r="KWM585" s="112"/>
      <c r="KWN585" s="313"/>
      <c r="KWO585" s="113"/>
      <c r="KWP585" s="113"/>
      <c r="KWQ585" s="97"/>
      <c r="KWR585" s="98"/>
      <c r="KWS585" s="97"/>
      <c r="KWT585" s="99"/>
      <c r="KWU585" s="100"/>
      <c r="KWV585" s="42"/>
      <c r="KWW585" s="43"/>
      <c r="KWX585" s="44"/>
      <c r="KWY585" s="45"/>
      <c r="KWZ585" s="46"/>
      <c r="KXA585" s="311"/>
      <c r="KXB585" s="160"/>
      <c r="KXC585" s="48"/>
      <c r="KXD585" s="48"/>
      <c r="KXE585" s="101"/>
      <c r="KXF585" s="91"/>
      <c r="KXG585" s="91"/>
      <c r="KXH585" s="221"/>
      <c r="KXJ585" s="55"/>
      <c r="KXK585" s="55"/>
      <c r="KXL585" s="56"/>
      <c r="KXM585" s="57"/>
      <c r="KXO585" s="59"/>
      <c r="KXP585" s="60"/>
      <c r="KXQ585" s="61"/>
      <c r="KXR585" s="104"/>
      <c r="KXS585" s="27"/>
      <c r="KXT585" s="26"/>
      <c r="KXU585" s="28"/>
      <c r="KXV585" s="230"/>
      <c r="KXW585" s="245"/>
      <c r="KXX585" s="230"/>
      <c r="KXY585" s="92"/>
      <c r="KXZ585" s="316"/>
      <c r="KYA585" s="112"/>
      <c r="KYB585" s="313"/>
      <c r="KYC585" s="113"/>
      <c r="KYD585" s="113"/>
      <c r="KYE585" s="97"/>
      <c r="KYF585" s="98"/>
      <c r="KYG585" s="97"/>
      <c r="KYH585" s="99"/>
      <c r="KYI585" s="100"/>
      <c r="KYJ585" s="42"/>
      <c r="KYK585" s="43"/>
      <c r="KYL585" s="44"/>
      <c r="KYM585" s="45"/>
      <c r="KYN585" s="46"/>
      <c r="KYO585" s="311"/>
      <c r="KYP585" s="160"/>
      <c r="KYQ585" s="48"/>
      <c r="KYR585" s="48"/>
      <c r="KYS585" s="101"/>
      <c r="KYT585" s="91"/>
      <c r="KYU585" s="91"/>
      <c r="KYV585" s="221"/>
      <c r="KYX585" s="55"/>
      <c r="KYY585" s="55"/>
      <c r="KYZ585" s="56"/>
      <c r="KZA585" s="57"/>
      <c r="KZC585" s="59"/>
      <c r="KZD585" s="60"/>
      <c r="KZE585" s="61"/>
      <c r="KZF585" s="104"/>
      <c r="KZG585" s="27"/>
      <c r="KZH585" s="26"/>
      <c r="KZI585" s="28"/>
      <c r="KZJ585" s="230"/>
      <c r="KZK585" s="245"/>
      <c r="KZL585" s="230"/>
      <c r="KZM585" s="92"/>
      <c r="KZN585" s="316"/>
      <c r="KZO585" s="112"/>
      <c r="KZP585" s="313"/>
      <c r="KZQ585" s="113"/>
      <c r="KZR585" s="113"/>
      <c r="KZS585" s="97"/>
      <c r="KZT585" s="98"/>
      <c r="KZU585" s="97"/>
      <c r="KZV585" s="99"/>
      <c r="KZW585" s="100"/>
      <c r="KZX585" s="42"/>
      <c r="KZY585" s="43"/>
      <c r="KZZ585" s="44"/>
      <c r="LAA585" s="45"/>
      <c r="LAB585" s="46"/>
      <c r="LAC585" s="311"/>
      <c r="LAD585" s="160"/>
      <c r="LAE585" s="48"/>
      <c r="LAF585" s="48"/>
      <c r="LAG585" s="101"/>
      <c r="LAH585" s="91"/>
      <c r="LAI585" s="91"/>
      <c r="LAJ585" s="221"/>
      <c r="LAL585" s="55"/>
      <c r="LAM585" s="55"/>
      <c r="LAN585" s="56"/>
      <c r="LAO585" s="57"/>
      <c r="LAQ585" s="59"/>
      <c r="LAR585" s="60"/>
      <c r="LAS585" s="61"/>
      <c r="LAT585" s="104"/>
      <c r="LAU585" s="27"/>
      <c r="LAV585" s="26"/>
      <c r="LAW585" s="28"/>
      <c r="LAX585" s="230"/>
      <c r="LAY585" s="245"/>
      <c r="LAZ585" s="230"/>
      <c r="LBA585" s="92"/>
      <c r="LBB585" s="316"/>
      <c r="LBC585" s="112"/>
      <c r="LBD585" s="313"/>
      <c r="LBE585" s="113"/>
      <c r="LBF585" s="113"/>
      <c r="LBG585" s="97"/>
      <c r="LBH585" s="98"/>
      <c r="LBI585" s="97"/>
      <c r="LBJ585" s="99"/>
      <c r="LBK585" s="100"/>
      <c r="LBL585" s="42"/>
      <c r="LBM585" s="43"/>
      <c r="LBN585" s="44"/>
      <c r="LBO585" s="45"/>
      <c r="LBP585" s="46"/>
      <c r="LBQ585" s="311"/>
      <c r="LBR585" s="160"/>
      <c r="LBS585" s="48"/>
      <c r="LBT585" s="48"/>
      <c r="LBU585" s="101"/>
      <c r="LBV585" s="91"/>
      <c r="LBW585" s="91"/>
      <c r="LBX585" s="221"/>
      <c r="LBZ585" s="55"/>
      <c r="LCA585" s="55"/>
      <c r="LCB585" s="56"/>
      <c r="LCC585" s="57"/>
      <c r="LCE585" s="59"/>
      <c r="LCF585" s="60"/>
      <c r="LCG585" s="61"/>
      <c r="LCH585" s="104"/>
      <c r="LCI585" s="27"/>
      <c r="LCJ585" s="26"/>
      <c r="LCK585" s="28"/>
      <c r="LCL585" s="230"/>
      <c r="LCM585" s="245"/>
      <c r="LCN585" s="230"/>
      <c r="LCO585" s="92"/>
      <c r="LCP585" s="316"/>
      <c r="LCQ585" s="112"/>
      <c r="LCR585" s="313"/>
      <c r="LCS585" s="113"/>
      <c r="LCT585" s="113"/>
      <c r="LCU585" s="97"/>
      <c r="LCV585" s="98"/>
      <c r="LCW585" s="97"/>
      <c r="LCX585" s="99"/>
      <c r="LCY585" s="100"/>
      <c r="LCZ585" s="42"/>
      <c r="LDA585" s="43"/>
      <c r="LDB585" s="44"/>
      <c r="LDC585" s="45"/>
      <c r="LDD585" s="46"/>
      <c r="LDE585" s="311"/>
      <c r="LDF585" s="160"/>
      <c r="LDG585" s="48"/>
      <c r="LDH585" s="48"/>
      <c r="LDI585" s="101"/>
      <c r="LDJ585" s="91"/>
      <c r="LDK585" s="91"/>
      <c r="LDL585" s="221"/>
      <c r="LDN585" s="55"/>
      <c r="LDO585" s="55"/>
      <c r="LDP585" s="56"/>
      <c r="LDQ585" s="57"/>
      <c r="LDS585" s="59"/>
      <c r="LDT585" s="60"/>
      <c r="LDU585" s="61"/>
      <c r="LDV585" s="104"/>
      <c r="LDW585" s="27"/>
      <c r="LDX585" s="26"/>
      <c r="LDY585" s="28"/>
      <c r="LDZ585" s="230"/>
      <c r="LEA585" s="245"/>
      <c r="LEB585" s="230"/>
      <c r="LEC585" s="92"/>
      <c r="LED585" s="316"/>
      <c r="LEE585" s="112"/>
      <c r="LEF585" s="313"/>
      <c r="LEG585" s="113"/>
      <c r="LEH585" s="113"/>
      <c r="LEI585" s="97"/>
      <c r="LEJ585" s="98"/>
      <c r="LEK585" s="97"/>
      <c r="LEL585" s="99"/>
      <c r="LEM585" s="100"/>
      <c r="LEN585" s="42"/>
      <c r="LEO585" s="43"/>
      <c r="LEP585" s="44"/>
      <c r="LEQ585" s="45"/>
      <c r="LER585" s="46"/>
      <c r="LES585" s="311"/>
      <c r="LET585" s="160"/>
      <c r="LEU585" s="48"/>
      <c r="LEV585" s="48"/>
      <c r="LEW585" s="101"/>
      <c r="LEX585" s="91"/>
      <c r="LEY585" s="91"/>
      <c r="LEZ585" s="221"/>
      <c r="LFB585" s="55"/>
      <c r="LFC585" s="55"/>
      <c r="LFD585" s="56"/>
      <c r="LFE585" s="57"/>
      <c r="LFG585" s="59"/>
      <c r="LFH585" s="60"/>
      <c r="LFI585" s="61"/>
      <c r="LFJ585" s="104"/>
      <c r="LFK585" s="27"/>
      <c r="LFL585" s="26"/>
      <c r="LFM585" s="28"/>
      <c r="LFN585" s="230"/>
      <c r="LFO585" s="245"/>
      <c r="LFP585" s="230"/>
      <c r="LFQ585" s="92"/>
      <c r="LFR585" s="316"/>
      <c r="LFS585" s="112"/>
      <c r="LFT585" s="313"/>
      <c r="LFU585" s="113"/>
      <c r="LFV585" s="113"/>
      <c r="LFW585" s="97"/>
      <c r="LFX585" s="98"/>
      <c r="LFY585" s="97"/>
      <c r="LFZ585" s="99"/>
      <c r="LGA585" s="100"/>
      <c r="LGB585" s="42"/>
      <c r="LGC585" s="43"/>
      <c r="LGD585" s="44"/>
      <c r="LGE585" s="45"/>
      <c r="LGF585" s="46"/>
      <c r="LGG585" s="311"/>
      <c r="LGH585" s="160"/>
      <c r="LGI585" s="48"/>
      <c r="LGJ585" s="48"/>
      <c r="LGK585" s="101"/>
      <c r="LGL585" s="91"/>
      <c r="LGM585" s="91"/>
      <c r="LGN585" s="221"/>
      <c r="LGP585" s="55"/>
      <c r="LGQ585" s="55"/>
      <c r="LGR585" s="56"/>
      <c r="LGS585" s="57"/>
      <c r="LGU585" s="59"/>
      <c r="LGV585" s="60"/>
      <c r="LGW585" s="61"/>
      <c r="LGX585" s="104"/>
      <c r="LGY585" s="27"/>
      <c r="LGZ585" s="26"/>
      <c r="LHA585" s="28"/>
      <c r="LHB585" s="230"/>
      <c r="LHC585" s="245"/>
      <c r="LHD585" s="230"/>
      <c r="LHE585" s="92"/>
      <c r="LHF585" s="316"/>
      <c r="LHG585" s="112"/>
      <c r="LHH585" s="313"/>
      <c r="LHI585" s="113"/>
      <c r="LHJ585" s="113"/>
      <c r="LHK585" s="97"/>
      <c r="LHL585" s="98"/>
      <c r="LHM585" s="97"/>
      <c r="LHN585" s="99"/>
      <c r="LHO585" s="100"/>
      <c r="LHP585" s="42"/>
      <c r="LHQ585" s="43"/>
      <c r="LHR585" s="44"/>
      <c r="LHS585" s="45"/>
      <c r="LHT585" s="46"/>
      <c r="LHU585" s="311"/>
      <c r="LHV585" s="160"/>
      <c r="LHW585" s="48"/>
      <c r="LHX585" s="48"/>
      <c r="LHY585" s="101"/>
      <c r="LHZ585" s="91"/>
      <c r="LIA585" s="91"/>
      <c r="LIB585" s="221"/>
      <c r="LID585" s="55"/>
      <c r="LIE585" s="55"/>
      <c r="LIF585" s="56"/>
      <c r="LIG585" s="57"/>
      <c r="LII585" s="59"/>
      <c r="LIJ585" s="60"/>
      <c r="LIK585" s="61"/>
      <c r="LIL585" s="104"/>
      <c r="LIM585" s="27"/>
      <c r="LIN585" s="26"/>
      <c r="LIO585" s="28"/>
      <c r="LIP585" s="230"/>
      <c r="LIQ585" s="245"/>
      <c r="LIR585" s="230"/>
      <c r="LIS585" s="92"/>
      <c r="LIT585" s="316"/>
      <c r="LIU585" s="112"/>
      <c r="LIV585" s="313"/>
      <c r="LIW585" s="113"/>
      <c r="LIX585" s="113"/>
      <c r="LIY585" s="97"/>
      <c r="LIZ585" s="98"/>
      <c r="LJA585" s="97"/>
      <c r="LJB585" s="99"/>
      <c r="LJC585" s="100"/>
      <c r="LJD585" s="42"/>
      <c r="LJE585" s="43"/>
      <c r="LJF585" s="44"/>
      <c r="LJG585" s="45"/>
      <c r="LJH585" s="46"/>
      <c r="LJI585" s="311"/>
      <c r="LJJ585" s="160"/>
      <c r="LJK585" s="48"/>
      <c r="LJL585" s="48"/>
      <c r="LJM585" s="101"/>
      <c r="LJN585" s="91"/>
      <c r="LJO585" s="91"/>
      <c r="LJP585" s="221"/>
      <c r="LJR585" s="55"/>
      <c r="LJS585" s="55"/>
      <c r="LJT585" s="56"/>
      <c r="LJU585" s="57"/>
      <c r="LJW585" s="59"/>
      <c r="LJX585" s="60"/>
      <c r="LJY585" s="61"/>
      <c r="LJZ585" s="104"/>
      <c r="LKA585" s="27"/>
      <c r="LKB585" s="26"/>
      <c r="LKC585" s="28"/>
      <c r="LKD585" s="230"/>
      <c r="LKE585" s="245"/>
      <c r="LKF585" s="230"/>
      <c r="LKG585" s="92"/>
      <c r="LKH585" s="316"/>
      <c r="LKI585" s="112"/>
      <c r="LKJ585" s="313"/>
      <c r="LKK585" s="113"/>
      <c r="LKL585" s="113"/>
      <c r="LKM585" s="97"/>
      <c r="LKN585" s="98"/>
      <c r="LKO585" s="97"/>
      <c r="LKP585" s="99"/>
      <c r="LKQ585" s="100"/>
      <c r="LKR585" s="42"/>
      <c r="LKS585" s="43"/>
      <c r="LKT585" s="44"/>
      <c r="LKU585" s="45"/>
      <c r="LKV585" s="46"/>
      <c r="LKW585" s="311"/>
      <c r="LKX585" s="160"/>
      <c r="LKY585" s="48"/>
      <c r="LKZ585" s="48"/>
      <c r="LLA585" s="101"/>
      <c r="LLB585" s="91"/>
      <c r="LLC585" s="91"/>
      <c r="LLD585" s="221"/>
      <c r="LLF585" s="55"/>
      <c r="LLG585" s="55"/>
      <c r="LLH585" s="56"/>
      <c r="LLI585" s="57"/>
      <c r="LLK585" s="59"/>
      <c r="LLL585" s="60"/>
      <c r="LLM585" s="61"/>
      <c r="LLN585" s="104"/>
      <c r="LLO585" s="27"/>
      <c r="LLP585" s="26"/>
      <c r="LLQ585" s="28"/>
      <c r="LLR585" s="230"/>
      <c r="LLS585" s="245"/>
      <c r="LLT585" s="230"/>
      <c r="LLU585" s="92"/>
      <c r="LLV585" s="316"/>
      <c r="LLW585" s="112"/>
      <c r="LLX585" s="313"/>
      <c r="LLY585" s="113"/>
      <c r="LLZ585" s="113"/>
      <c r="LMA585" s="97"/>
      <c r="LMB585" s="98"/>
      <c r="LMC585" s="97"/>
      <c r="LMD585" s="99"/>
      <c r="LME585" s="100"/>
      <c r="LMF585" s="42"/>
      <c r="LMG585" s="43"/>
      <c r="LMH585" s="44"/>
      <c r="LMI585" s="45"/>
      <c r="LMJ585" s="46"/>
      <c r="LMK585" s="311"/>
      <c r="LML585" s="160"/>
      <c r="LMM585" s="48"/>
      <c r="LMN585" s="48"/>
      <c r="LMO585" s="101"/>
      <c r="LMP585" s="91"/>
      <c r="LMQ585" s="91"/>
      <c r="LMR585" s="221"/>
      <c r="LMT585" s="55"/>
      <c r="LMU585" s="55"/>
      <c r="LMV585" s="56"/>
      <c r="LMW585" s="57"/>
      <c r="LMY585" s="59"/>
      <c r="LMZ585" s="60"/>
      <c r="LNA585" s="61"/>
      <c r="LNB585" s="104"/>
      <c r="LNC585" s="27"/>
      <c r="LND585" s="26"/>
      <c r="LNE585" s="28"/>
      <c r="LNF585" s="230"/>
      <c r="LNG585" s="245"/>
      <c r="LNH585" s="230"/>
      <c r="LNI585" s="92"/>
      <c r="LNJ585" s="316"/>
      <c r="LNK585" s="112"/>
      <c r="LNL585" s="313"/>
      <c r="LNM585" s="113"/>
      <c r="LNN585" s="113"/>
      <c r="LNO585" s="97"/>
      <c r="LNP585" s="98"/>
      <c r="LNQ585" s="97"/>
      <c r="LNR585" s="99"/>
      <c r="LNS585" s="100"/>
      <c r="LNT585" s="42"/>
      <c r="LNU585" s="43"/>
      <c r="LNV585" s="44"/>
      <c r="LNW585" s="45"/>
      <c r="LNX585" s="46"/>
      <c r="LNY585" s="311"/>
      <c r="LNZ585" s="160"/>
      <c r="LOA585" s="48"/>
      <c r="LOB585" s="48"/>
      <c r="LOC585" s="101"/>
      <c r="LOD585" s="91"/>
      <c r="LOE585" s="91"/>
      <c r="LOF585" s="221"/>
      <c r="LOH585" s="55"/>
      <c r="LOI585" s="55"/>
      <c r="LOJ585" s="56"/>
      <c r="LOK585" s="57"/>
      <c r="LOM585" s="59"/>
      <c r="LON585" s="60"/>
      <c r="LOO585" s="61"/>
      <c r="LOP585" s="104"/>
      <c r="LOQ585" s="27"/>
      <c r="LOR585" s="26"/>
      <c r="LOS585" s="28"/>
      <c r="LOT585" s="230"/>
      <c r="LOU585" s="245"/>
      <c r="LOV585" s="230"/>
      <c r="LOW585" s="92"/>
      <c r="LOX585" s="316"/>
      <c r="LOY585" s="112"/>
      <c r="LOZ585" s="313"/>
      <c r="LPA585" s="113"/>
      <c r="LPB585" s="113"/>
      <c r="LPC585" s="97"/>
      <c r="LPD585" s="98"/>
      <c r="LPE585" s="97"/>
      <c r="LPF585" s="99"/>
      <c r="LPG585" s="100"/>
      <c r="LPH585" s="42"/>
      <c r="LPI585" s="43"/>
      <c r="LPJ585" s="44"/>
      <c r="LPK585" s="45"/>
      <c r="LPL585" s="46"/>
      <c r="LPM585" s="311"/>
      <c r="LPN585" s="160"/>
      <c r="LPO585" s="48"/>
      <c r="LPP585" s="48"/>
      <c r="LPQ585" s="101"/>
      <c r="LPR585" s="91"/>
      <c r="LPS585" s="91"/>
      <c r="LPT585" s="221"/>
      <c r="LPV585" s="55"/>
      <c r="LPW585" s="55"/>
      <c r="LPX585" s="56"/>
      <c r="LPY585" s="57"/>
      <c r="LQA585" s="59"/>
      <c r="LQB585" s="60"/>
      <c r="LQC585" s="61"/>
      <c r="LQD585" s="104"/>
      <c r="LQE585" s="27"/>
      <c r="LQF585" s="26"/>
      <c r="LQG585" s="28"/>
      <c r="LQH585" s="230"/>
      <c r="LQI585" s="245"/>
      <c r="LQJ585" s="230"/>
      <c r="LQK585" s="92"/>
      <c r="LQL585" s="316"/>
      <c r="LQM585" s="112"/>
      <c r="LQN585" s="313"/>
      <c r="LQO585" s="113"/>
      <c r="LQP585" s="113"/>
      <c r="LQQ585" s="97"/>
      <c r="LQR585" s="98"/>
      <c r="LQS585" s="97"/>
      <c r="LQT585" s="99"/>
      <c r="LQU585" s="100"/>
      <c r="LQV585" s="42"/>
      <c r="LQW585" s="43"/>
      <c r="LQX585" s="44"/>
      <c r="LQY585" s="45"/>
      <c r="LQZ585" s="46"/>
      <c r="LRA585" s="311"/>
      <c r="LRB585" s="160"/>
      <c r="LRC585" s="48"/>
      <c r="LRD585" s="48"/>
      <c r="LRE585" s="101"/>
      <c r="LRF585" s="91"/>
      <c r="LRG585" s="91"/>
      <c r="LRH585" s="221"/>
      <c r="LRJ585" s="55"/>
      <c r="LRK585" s="55"/>
      <c r="LRL585" s="56"/>
      <c r="LRM585" s="57"/>
      <c r="LRO585" s="59"/>
      <c r="LRP585" s="60"/>
      <c r="LRQ585" s="61"/>
      <c r="LRR585" s="104"/>
      <c r="LRS585" s="27"/>
      <c r="LRT585" s="26"/>
      <c r="LRU585" s="28"/>
      <c r="LRV585" s="230"/>
      <c r="LRW585" s="245"/>
      <c r="LRX585" s="230"/>
      <c r="LRY585" s="92"/>
      <c r="LRZ585" s="316"/>
      <c r="LSA585" s="112"/>
      <c r="LSB585" s="313"/>
      <c r="LSC585" s="113"/>
      <c r="LSD585" s="113"/>
      <c r="LSE585" s="97"/>
      <c r="LSF585" s="98"/>
      <c r="LSG585" s="97"/>
      <c r="LSH585" s="99"/>
      <c r="LSI585" s="100"/>
      <c r="LSJ585" s="42"/>
      <c r="LSK585" s="43"/>
      <c r="LSL585" s="44"/>
      <c r="LSM585" s="45"/>
      <c r="LSN585" s="46"/>
      <c r="LSO585" s="311"/>
      <c r="LSP585" s="160"/>
      <c r="LSQ585" s="48"/>
      <c r="LSR585" s="48"/>
      <c r="LSS585" s="101"/>
      <c r="LST585" s="91"/>
      <c r="LSU585" s="91"/>
      <c r="LSV585" s="221"/>
      <c r="LSX585" s="55"/>
      <c r="LSY585" s="55"/>
      <c r="LSZ585" s="56"/>
      <c r="LTA585" s="57"/>
      <c r="LTC585" s="59"/>
      <c r="LTD585" s="60"/>
      <c r="LTE585" s="61"/>
      <c r="LTF585" s="104"/>
      <c r="LTG585" s="27"/>
      <c r="LTH585" s="26"/>
      <c r="LTI585" s="28"/>
      <c r="LTJ585" s="230"/>
      <c r="LTK585" s="245"/>
      <c r="LTL585" s="230"/>
      <c r="LTM585" s="92"/>
      <c r="LTN585" s="316"/>
      <c r="LTO585" s="112"/>
      <c r="LTP585" s="313"/>
      <c r="LTQ585" s="113"/>
      <c r="LTR585" s="113"/>
      <c r="LTS585" s="97"/>
      <c r="LTT585" s="98"/>
      <c r="LTU585" s="97"/>
      <c r="LTV585" s="99"/>
      <c r="LTW585" s="100"/>
      <c r="LTX585" s="42"/>
      <c r="LTY585" s="43"/>
      <c r="LTZ585" s="44"/>
      <c r="LUA585" s="45"/>
      <c r="LUB585" s="46"/>
      <c r="LUC585" s="311"/>
      <c r="LUD585" s="160"/>
      <c r="LUE585" s="48"/>
      <c r="LUF585" s="48"/>
      <c r="LUG585" s="101"/>
      <c r="LUH585" s="91"/>
      <c r="LUI585" s="91"/>
      <c r="LUJ585" s="221"/>
      <c r="LUL585" s="55"/>
      <c r="LUM585" s="55"/>
      <c r="LUN585" s="56"/>
      <c r="LUO585" s="57"/>
      <c r="LUQ585" s="59"/>
      <c r="LUR585" s="60"/>
      <c r="LUS585" s="61"/>
      <c r="LUT585" s="104"/>
      <c r="LUU585" s="27"/>
      <c r="LUV585" s="26"/>
      <c r="LUW585" s="28"/>
      <c r="LUX585" s="230"/>
      <c r="LUY585" s="245"/>
      <c r="LUZ585" s="230"/>
      <c r="LVA585" s="92"/>
      <c r="LVB585" s="316"/>
      <c r="LVC585" s="112"/>
      <c r="LVD585" s="313"/>
      <c r="LVE585" s="113"/>
      <c r="LVF585" s="113"/>
      <c r="LVG585" s="97"/>
      <c r="LVH585" s="98"/>
      <c r="LVI585" s="97"/>
      <c r="LVJ585" s="99"/>
      <c r="LVK585" s="100"/>
      <c r="LVL585" s="42"/>
      <c r="LVM585" s="43"/>
      <c r="LVN585" s="44"/>
      <c r="LVO585" s="45"/>
      <c r="LVP585" s="46"/>
      <c r="LVQ585" s="311"/>
      <c r="LVR585" s="160"/>
      <c r="LVS585" s="48"/>
      <c r="LVT585" s="48"/>
      <c r="LVU585" s="101"/>
      <c r="LVV585" s="91"/>
      <c r="LVW585" s="91"/>
      <c r="LVX585" s="221"/>
      <c r="LVZ585" s="55"/>
      <c r="LWA585" s="55"/>
      <c r="LWB585" s="56"/>
      <c r="LWC585" s="57"/>
      <c r="LWE585" s="59"/>
      <c r="LWF585" s="60"/>
      <c r="LWG585" s="61"/>
      <c r="LWH585" s="104"/>
      <c r="LWI585" s="27"/>
      <c r="LWJ585" s="26"/>
      <c r="LWK585" s="28"/>
      <c r="LWL585" s="230"/>
      <c r="LWM585" s="245"/>
      <c r="LWN585" s="230"/>
      <c r="LWO585" s="92"/>
      <c r="LWP585" s="316"/>
      <c r="LWQ585" s="112"/>
      <c r="LWR585" s="313"/>
      <c r="LWS585" s="113"/>
      <c r="LWT585" s="113"/>
      <c r="LWU585" s="97"/>
      <c r="LWV585" s="98"/>
      <c r="LWW585" s="97"/>
      <c r="LWX585" s="99"/>
      <c r="LWY585" s="100"/>
      <c r="LWZ585" s="42"/>
      <c r="LXA585" s="43"/>
      <c r="LXB585" s="44"/>
      <c r="LXC585" s="45"/>
      <c r="LXD585" s="46"/>
      <c r="LXE585" s="311"/>
      <c r="LXF585" s="160"/>
      <c r="LXG585" s="48"/>
      <c r="LXH585" s="48"/>
      <c r="LXI585" s="101"/>
      <c r="LXJ585" s="91"/>
      <c r="LXK585" s="91"/>
      <c r="LXL585" s="221"/>
      <c r="LXN585" s="55"/>
      <c r="LXO585" s="55"/>
      <c r="LXP585" s="56"/>
      <c r="LXQ585" s="57"/>
      <c r="LXS585" s="59"/>
      <c r="LXT585" s="60"/>
      <c r="LXU585" s="61"/>
      <c r="LXV585" s="104"/>
      <c r="LXW585" s="27"/>
      <c r="LXX585" s="26"/>
      <c r="LXY585" s="28"/>
      <c r="LXZ585" s="230"/>
      <c r="LYA585" s="245"/>
      <c r="LYB585" s="230"/>
      <c r="LYC585" s="92"/>
      <c r="LYD585" s="316"/>
      <c r="LYE585" s="112"/>
      <c r="LYF585" s="313"/>
      <c r="LYG585" s="113"/>
      <c r="LYH585" s="113"/>
      <c r="LYI585" s="97"/>
      <c r="LYJ585" s="98"/>
      <c r="LYK585" s="97"/>
      <c r="LYL585" s="99"/>
      <c r="LYM585" s="100"/>
      <c r="LYN585" s="42"/>
      <c r="LYO585" s="43"/>
      <c r="LYP585" s="44"/>
      <c r="LYQ585" s="45"/>
      <c r="LYR585" s="46"/>
      <c r="LYS585" s="311"/>
      <c r="LYT585" s="160"/>
      <c r="LYU585" s="48"/>
      <c r="LYV585" s="48"/>
      <c r="LYW585" s="101"/>
      <c r="LYX585" s="91"/>
      <c r="LYY585" s="91"/>
      <c r="LYZ585" s="221"/>
      <c r="LZB585" s="55"/>
      <c r="LZC585" s="55"/>
      <c r="LZD585" s="56"/>
      <c r="LZE585" s="57"/>
      <c r="LZG585" s="59"/>
      <c r="LZH585" s="60"/>
      <c r="LZI585" s="61"/>
      <c r="LZJ585" s="104"/>
      <c r="LZK585" s="27"/>
      <c r="LZL585" s="26"/>
      <c r="LZM585" s="28"/>
      <c r="LZN585" s="230"/>
      <c r="LZO585" s="245"/>
      <c r="LZP585" s="230"/>
      <c r="LZQ585" s="92"/>
      <c r="LZR585" s="316"/>
      <c r="LZS585" s="112"/>
      <c r="LZT585" s="313"/>
      <c r="LZU585" s="113"/>
      <c r="LZV585" s="113"/>
      <c r="LZW585" s="97"/>
      <c r="LZX585" s="98"/>
      <c r="LZY585" s="97"/>
      <c r="LZZ585" s="99"/>
      <c r="MAA585" s="100"/>
      <c r="MAB585" s="42"/>
      <c r="MAC585" s="43"/>
      <c r="MAD585" s="44"/>
      <c r="MAE585" s="45"/>
      <c r="MAF585" s="46"/>
      <c r="MAG585" s="311"/>
      <c r="MAH585" s="160"/>
      <c r="MAI585" s="48"/>
      <c r="MAJ585" s="48"/>
      <c r="MAK585" s="101"/>
      <c r="MAL585" s="91"/>
      <c r="MAM585" s="91"/>
      <c r="MAN585" s="221"/>
      <c r="MAP585" s="55"/>
      <c r="MAQ585" s="55"/>
      <c r="MAR585" s="56"/>
      <c r="MAS585" s="57"/>
      <c r="MAU585" s="59"/>
      <c r="MAV585" s="60"/>
      <c r="MAW585" s="61"/>
      <c r="MAX585" s="104"/>
      <c r="MAY585" s="27"/>
      <c r="MAZ585" s="26"/>
      <c r="MBA585" s="28"/>
      <c r="MBB585" s="230"/>
      <c r="MBC585" s="245"/>
      <c r="MBD585" s="230"/>
      <c r="MBE585" s="92"/>
      <c r="MBF585" s="316"/>
      <c r="MBG585" s="112"/>
      <c r="MBH585" s="313"/>
      <c r="MBI585" s="113"/>
      <c r="MBJ585" s="113"/>
      <c r="MBK585" s="97"/>
      <c r="MBL585" s="98"/>
      <c r="MBM585" s="97"/>
      <c r="MBN585" s="99"/>
      <c r="MBO585" s="100"/>
      <c r="MBP585" s="42"/>
      <c r="MBQ585" s="43"/>
      <c r="MBR585" s="44"/>
      <c r="MBS585" s="45"/>
      <c r="MBT585" s="46"/>
      <c r="MBU585" s="311"/>
      <c r="MBV585" s="160"/>
      <c r="MBW585" s="48"/>
      <c r="MBX585" s="48"/>
      <c r="MBY585" s="101"/>
      <c r="MBZ585" s="91"/>
      <c r="MCA585" s="91"/>
      <c r="MCB585" s="221"/>
      <c r="MCD585" s="55"/>
      <c r="MCE585" s="55"/>
      <c r="MCF585" s="56"/>
      <c r="MCG585" s="57"/>
      <c r="MCI585" s="59"/>
      <c r="MCJ585" s="60"/>
      <c r="MCK585" s="61"/>
      <c r="MCL585" s="104"/>
      <c r="MCM585" s="27"/>
      <c r="MCN585" s="26"/>
      <c r="MCO585" s="28"/>
      <c r="MCP585" s="230"/>
      <c r="MCQ585" s="245"/>
      <c r="MCR585" s="230"/>
      <c r="MCS585" s="92"/>
      <c r="MCT585" s="316"/>
      <c r="MCU585" s="112"/>
      <c r="MCV585" s="313"/>
      <c r="MCW585" s="113"/>
      <c r="MCX585" s="113"/>
      <c r="MCY585" s="97"/>
      <c r="MCZ585" s="98"/>
      <c r="MDA585" s="97"/>
      <c r="MDB585" s="99"/>
      <c r="MDC585" s="100"/>
      <c r="MDD585" s="42"/>
      <c r="MDE585" s="43"/>
      <c r="MDF585" s="44"/>
      <c r="MDG585" s="45"/>
      <c r="MDH585" s="46"/>
      <c r="MDI585" s="311"/>
      <c r="MDJ585" s="160"/>
      <c r="MDK585" s="48"/>
      <c r="MDL585" s="48"/>
      <c r="MDM585" s="101"/>
      <c r="MDN585" s="91"/>
      <c r="MDO585" s="91"/>
      <c r="MDP585" s="221"/>
      <c r="MDR585" s="55"/>
      <c r="MDS585" s="55"/>
      <c r="MDT585" s="56"/>
      <c r="MDU585" s="57"/>
      <c r="MDW585" s="59"/>
      <c r="MDX585" s="60"/>
      <c r="MDY585" s="61"/>
      <c r="MDZ585" s="104"/>
      <c r="MEA585" s="27"/>
      <c r="MEB585" s="26"/>
      <c r="MEC585" s="28"/>
      <c r="MED585" s="230"/>
      <c r="MEE585" s="245"/>
      <c r="MEF585" s="230"/>
      <c r="MEG585" s="92"/>
      <c r="MEH585" s="316"/>
      <c r="MEI585" s="112"/>
      <c r="MEJ585" s="313"/>
      <c r="MEK585" s="113"/>
      <c r="MEL585" s="113"/>
      <c r="MEM585" s="97"/>
      <c r="MEN585" s="98"/>
      <c r="MEO585" s="97"/>
      <c r="MEP585" s="99"/>
      <c r="MEQ585" s="100"/>
      <c r="MER585" s="42"/>
      <c r="MES585" s="43"/>
      <c r="MET585" s="44"/>
      <c r="MEU585" s="45"/>
      <c r="MEV585" s="46"/>
      <c r="MEW585" s="311"/>
      <c r="MEX585" s="160"/>
      <c r="MEY585" s="48"/>
      <c r="MEZ585" s="48"/>
      <c r="MFA585" s="101"/>
      <c r="MFB585" s="91"/>
      <c r="MFC585" s="91"/>
      <c r="MFD585" s="221"/>
      <c r="MFF585" s="55"/>
      <c r="MFG585" s="55"/>
      <c r="MFH585" s="56"/>
      <c r="MFI585" s="57"/>
      <c r="MFK585" s="59"/>
      <c r="MFL585" s="60"/>
      <c r="MFM585" s="61"/>
      <c r="MFN585" s="104"/>
      <c r="MFO585" s="27"/>
      <c r="MFP585" s="26"/>
      <c r="MFQ585" s="28"/>
      <c r="MFR585" s="230"/>
      <c r="MFS585" s="245"/>
      <c r="MFT585" s="230"/>
      <c r="MFU585" s="92"/>
      <c r="MFV585" s="316"/>
      <c r="MFW585" s="112"/>
      <c r="MFX585" s="313"/>
      <c r="MFY585" s="113"/>
      <c r="MFZ585" s="113"/>
      <c r="MGA585" s="97"/>
      <c r="MGB585" s="98"/>
      <c r="MGC585" s="97"/>
      <c r="MGD585" s="99"/>
      <c r="MGE585" s="100"/>
      <c r="MGF585" s="42"/>
      <c r="MGG585" s="43"/>
      <c r="MGH585" s="44"/>
      <c r="MGI585" s="45"/>
      <c r="MGJ585" s="46"/>
      <c r="MGK585" s="311"/>
      <c r="MGL585" s="160"/>
      <c r="MGM585" s="48"/>
      <c r="MGN585" s="48"/>
      <c r="MGO585" s="101"/>
      <c r="MGP585" s="91"/>
      <c r="MGQ585" s="91"/>
      <c r="MGR585" s="221"/>
      <c r="MGT585" s="55"/>
      <c r="MGU585" s="55"/>
      <c r="MGV585" s="56"/>
      <c r="MGW585" s="57"/>
      <c r="MGY585" s="59"/>
      <c r="MGZ585" s="60"/>
      <c r="MHA585" s="61"/>
      <c r="MHB585" s="104"/>
      <c r="MHC585" s="27"/>
      <c r="MHD585" s="26"/>
      <c r="MHE585" s="28"/>
      <c r="MHF585" s="230"/>
      <c r="MHG585" s="245"/>
      <c r="MHH585" s="230"/>
      <c r="MHI585" s="92"/>
      <c r="MHJ585" s="316"/>
      <c r="MHK585" s="112"/>
      <c r="MHL585" s="313"/>
      <c r="MHM585" s="113"/>
      <c r="MHN585" s="113"/>
      <c r="MHO585" s="97"/>
      <c r="MHP585" s="98"/>
      <c r="MHQ585" s="97"/>
      <c r="MHR585" s="99"/>
      <c r="MHS585" s="100"/>
      <c r="MHT585" s="42"/>
      <c r="MHU585" s="43"/>
      <c r="MHV585" s="44"/>
      <c r="MHW585" s="45"/>
      <c r="MHX585" s="46"/>
      <c r="MHY585" s="311"/>
      <c r="MHZ585" s="160"/>
      <c r="MIA585" s="48"/>
      <c r="MIB585" s="48"/>
      <c r="MIC585" s="101"/>
      <c r="MID585" s="91"/>
      <c r="MIE585" s="91"/>
      <c r="MIF585" s="221"/>
      <c r="MIH585" s="55"/>
      <c r="MII585" s="55"/>
      <c r="MIJ585" s="56"/>
      <c r="MIK585" s="57"/>
      <c r="MIM585" s="59"/>
      <c r="MIN585" s="60"/>
      <c r="MIO585" s="61"/>
      <c r="MIP585" s="104"/>
      <c r="MIQ585" s="27"/>
      <c r="MIR585" s="26"/>
      <c r="MIS585" s="28"/>
      <c r="MIT585" s="230"/>
      <c r="MIU585" s="245"/>
      <c r="MIV585" s="230"/>
      <c r="MIW585" s="92"/>
      <c r="MIX585" s="316"/>
      <c r="MIY585" s="112"/>
      <c r="MIZ585" s="313"/>
      <c r="MJA585" s="113"/>
      <c r="MJB585" s="113"/>
      <c r="MJC585" s="97"/>
      <c r="MJD585" s="98"/>
      <c r="MJE585" s="97"/>
      <c r="MJF585" s="99"/>
      <c r="MJG585" s="100"/>
      <c r="MJH585" s="42"/>
      <c r="MJI585" s="43"/>
      <c r="MJJ585" s="44"/>
      <c r="MJK585" s="45"/>
      <c r="MJL585" s="46"/>
      <c r="MJM585" s="311"/>
      <c r="MJN585" s="160"/>
      <c r="MJO585" s="48"/>
      <c r="MJP585" s="48"/>
      <c r="MJQ585" s="101"/>
      <c r="MJR585" s="91"/>
      <c r="MJS585" s="91"/>
      <c r="MJT585" s="221"/>
      <c r="MJV585" s="55"/>
      <c r="MJW585" s="55"/>
      <c r="MJX585" s="56"/>
      <c r="MJY585" s="57"/>
      <c r="MKA585" s="59"/>
      <c r="MKB585" s="60"/>
      <c r="MKC585" s="61"/>
      <c r="MKD585" s="104"/>
      <c r="MKE585" s="27"/>
      <c r="MKF585" s="26"/>
      <c r="MKG585" s="28"/>
      <c r="MKH585" s="230"/>
      <c r="MKI585" s="245"/>
      <c r="MKJ585" s="230"/>
      <c r="MKK585" s="92"/>
      <c r="MKL585" s="316"/>
      <c r="MKM585" s="112"/>
      <c r="MKN585" s="313"/>
      <c r="MKO585" s="113"/>
      <c r="MKP585" s="113"/>
      <c r="MKQ585" s="97"/>
      <c r="MKR585" s="98"/>
      <c r="MKS585" s="97"/>
      <c r="MKT585" s="99"/>
      <c r="MKU585" s="100"/>
      <c r="MKV585" s="42"/>
      <c r="MKW585" s="43"/>
      <c r="MKX585" s="44"/>
      <c r="MKY585" s="45"/>
      <c r="MKZ585" s="46"/>
      <c r="MLA585" s="311"/>
      <c r="MLB585" s="160"/>
      <c r="MLC585" s="48"/>
      <c r="MLD585" s="48"/>
      <c r="MLE585" s="101"/>
      <c r="MLF585" s="91"/>
      <c r="MLG585" s="91"/>
      <c r="MLH585" s="221"/>
      <c r="MLJ585" s="55"/>
      <c r="MLK585" s="55"/>
      <c r="MLL585" s="56"/>
      <c r="MLM585" s="57"/>
      <c r="MLO585" s="59"/>
      <c r="MLP585" s="60"/>
      <c r="MLQ585" s="61"/>
      <c r="MLR585" s="104"/>
      <c r="MLS585" s="27"/>
      <c r="MLT585" s="26"/>
      <c r="MLU585" s="28"/>
      <c r="MLV585" s="230"/>
      <c r="MLW585" s="245"/>
      <c r="MLX585" s="230"/>
      <c r="MLY585" s="92"/>
      <c r="MLZ585" s="316"/>
      <c r="MMA585" s="112"/>
      <c r="MMB585" s="313"/>
      <c r="MMC585" s="113"/>
      <c r="MMD585" s="113"/>
      <c r="MME585" s="97"/>
      <c r="MMF585" s="98"/>
      <c r="MMG585" s="97"/>
      <c r="MMH585" s="99"/>
      <c r="MMI585" s="100"/>
      <c r="MMJ585" s="42"/>
      <c r="MMK585" s="43"/>
      <c r="MML585" s="44"/>
      <c r="MMM585" s="45"/>
      <c r="MMN585" s="46"/>
      <c r="MMO585" s="311"/>
      <c r="MMP585" s="160"/>
      <c r="MMQ585" s="48"/>
      <c r="MMR585" s="48"/>
      <c r="MMS585" s="101"/>
      <c r="MMT585" s="91"/>
      <c r="MMU585" s="91"/>
      <c r="MMV585" s="221"/>
      <c r="MMX585" s="55"/>
      <c r="MMY585" s="55"/>
      <c r="MMZ585" s="56"/>
      <c r="MNA585" s="57"/>
      <c r="MNC585" s="59"/>
      <c r="MND585" s="60"/>
      <c r="MNE585" s="61"/>
      <c r="MNF585" s="104"/>
      <c r="MNG585" s="27"/>
      <c r="MNH585" s="26"/>
      <c r="MNI585" s="28"/>
      <c r="MNJ585" s="230"/>
      <c r="MNK585" s="245"/>
      <c r="MNL585" s="230"/>
      <c r="MNM585" s="92"/>
      <c r="MNN585" s="316"/>
      <c r="MNO585" s="112"/>
      <c r="MNP585" s="313"/>
      <c r="MNQ585" s="113"/>
      <c r="MNR585" s="113"/>
      <c r="MNS585" s="97"/>
      <c r="MNT585" s="98"/>
      <c r="MNU585" s="97"/>
      <c r="MNV585" s="99"/>
      <c r="MNW585" s="100"/>
      <c r="MNX585" s="42"/>
      <c r="MNY585" s="43"/>
      <c r="MNZ585" s="44"/>
      <c r="MOA585" s="45"/>
      <c r="MOB585" s="46"/>
      <c r="MOC585" s="311"/>
      <c r="MOD585" s="160"/>
      <c r="MOE585" s="48"/>
      <c r="MOF585" s="48"/>
      <c r="MOG585" s="101"/>
      <c r="MOH585" s="91"/>
      <c r="MOI585" s="91"/>
      <c r="MOJ585" s="221"/>
      <c r="MOL585" s="55"/>
      <c r="MOM585" s="55"/>
      <c r="MON585" s="56"/>
      <c r="MOO585" s="57"/>
      <c r="MOQ585" s="59"/>
      <c r="MOR585" s="60"/>
      <c r="MOS585" s="61"/>
      <c r="MOT585" s="104"/>
      <c r="MOU585" s="27"/>
      <c r="MOV585" s="26"/>
      <c r="MOW585" s="28"/>
      <c r="MOX585" s="230"/>
      <c r="MOY585" s="245"/>
      <c r="MOZ585" s="230"/>
      <c r="MPA585" s="92"/>
      <c r="MPB585" s="316"/>
      <c r="MPC585" s="112"/>
      <c r="MPD585" s="313"/>
      <c r="MPE585" s="113"/>
      <c r="MPF585" s="113"/>
      <c r="MPG585" s="97"/>
      <c r="MPH585" s="98"/>
      <c r="MPI585" s="97"/>
      <c r="MPJ585" s="99"/>
      <c r="MPK585" s="100"/>
      <c r="MPL585" s="42"/>
      <c r="MPM585" s="43"/>
      <c r="MPN585" s="44"/>
      <c r="MPO585" s="45"/>
      <c r="MPP585" s="46"/>
      <c r="MPQ585" s="311"/>
      <c r="MPR585" s="160"/>
      <c r="MPS585" s="48"/>
      <c r="MPT585" s="48"/>
      <c r="MPU585" s="101"/>
      <c r="MPV585" s="91"/>
      <c r="MPW585" s="91"/>
      <c r="MPX585" s="221"/>
      <c r="MPZ585" s="55"/>
      <c r="MQA585" s="55"/>
      <c r="MQB585" s="56"/>
      <c r="MQC585" s="57"/>
      <c r="MQE585" s="59"/>
      <c r="MQF585" s="60"/>
      <c r="MQG585" s="61"/>
      <c r="MQH585" s="104"/>
      <c r="MQI585" s="27"/>
      <c r="MQJ585" s="26"/>
      <c r="MQK585" s="28"/>
      <c r="MQL585" s="230"/>
      <c r="MQM585" s="245"/>
      <c r="MQN585" s="230"/>
      <c r="MQO585" s="92"/>
      <c r="MQP585" s="316"/>
      <c r="MQQ585" s="112"/>
      <c r="MQR585" s="313"/>
      <c r="MQS585" s="113"/>
      <c r="MQT585" s="113"/>
      <c r="MQU585" s="97"/>
      <c r="MQV585" s="98"/>
      <c r="MQW585" s="97"/>
      <c r="MQX585" s="99"/>
      <c r="MQY585" s="100"/>
      <c r="MQZ585" s="42"/>
      <c r="MRA585" s="43"/>
      <c r="MRB585" s="44"/>
      <c r="MRC585" s="45"/>
      <c r="MRD585" s="46"/>
      <c r="MRE585" s="311"/>
      <c r="MRF585" s="160"/>
      <c r="MRG585" s="48"/>
      <c r="MRH585" s="48"/>
      <c r="MRI585" s="101"/>
      <c r="MRJ585" s="91"/>
      <c r="MRK585" s="91"/>
      <c r="MRL585" s="221"/>
      <c r="MRN585" s="55"/>
      <c r="MRO585" s="55"/>
      <c r="MRP585" s="56"/>
      <c r="MRQ585" s="57"/>
      <c r="MRS585" s="59"/>
      <c r="MRT585" s="60"/>
      <c r="MRU585" s="61"/>
      <c r="MRV585" s="104"/>
      <c r="MRW585" s="27"/>
      <c r="MRX585" s="26"/>
      <c r="MRY585" s="28"/>
      <c r="MRZ585" s="230"/>
      <c r="MSA585" s="245"/>
      <c r="MSB585" s="230"/>
      <c r="MSC585" s="92"/>
      <c r="MSD585" s="316"/>
      <c r="MSE585" s="112"/>
      <c r="MSF585" s="313"/>
      <c r="MSG585" s="113"/>
      <c r="MSH585" s="113"/>
      <c r="MSI585" s="97"/>
      <c r="MSJ585" s="98"/>
      <c r="MSK585" s="97"/>
      <c r="MSL585" s="99"/>
      <c r="MSM585" s="100"/>
      <c r="MSN585" s="42"/>
      <c r="MSO585" s="43"/>
      <c r="MSP585" s="44"/>
      <c r="MSQ585" s="45"/>
      <c r="MSR585" s="46"/>
      <c r="MSS585" s="311"/>
      <c r="MST585" s="160"/>
      <c r="MSU585" s="48"/>
      <c r="MSV585" s="48"/>
      <c r="MSW585" s="101"/>
      <c r="MSX585" s="91"/>
      <c r="MSY585" s="91"/>
      <c r="MSZ585" s="221"/>
      <c r="MTB585" s="55"/>
      <c r="MTC585" s="55"/>
      <c r="MTD585" s="56"/>
      <c r="MTE585" s="57"/>
      <c r="MTG585" s="59"/>
      <c r="MTH585" s="60"/>
      <c r="MTI585" s="61"/>
      <c r="MTJ585" s="104"/>
      <c r="MTK585" s="27"/>
      <c r="MTL585" s="26"/>
      <c r="MTM585" s="28"/>
      <c r="MTN585" s="230"/>
      <c r="MTO585" s="245"/>
      <c r="MTP585" s="230"/>
      <c r="MTQ585" s="92"/>
      <c r="MTR585" s="316"/>
      <c r="MTS585" s="112"/>
      <c r="MTT585" s="313"/>
      <c r="MTU585" s="113"/>
      <c r="MTV585" s="113"/>
      <c r="MTW585" s="97"/>
      <c r="MTX585" s="98"/>
      <c r="MTY585" s="97"/>
      <c r="MTZ585" s="99"/>
      <c r="MUA585" s="100"/>
      <c r="MUB585" s="42"/>
      <c r="MUC585" s="43"/>
      <c r="MUD585" s="44"/>
      <c r="MUE585" s="45"/>
      <c r="MUF585" s="46"/>
      <c r="MUG585" s="311"/>
      <c r="MUH585" s="160"/>
      <c r="MUI585" s="48"/>
      <c r="MUJ585" s="48"/>
      <c r="MUK585" s="101"/>
      <c r="MUL585" s="91"/>
      <c r="MUM585" s="91"/>
      <c r="MUN585" s="221"/>
      <c r="MUP585" s="55"/>
      <c r="MUQ585" s="55"/>
      <c r="MUR585" s="56"/>
      <c r="MUS585" s="57"/>
      <c r="MUU585" s="59"/>
      <c r="MUV585" s="60"/>
      <c r="MUW585" s="61"/>
      <c r="MUX585" s="104"/>
      <c r="MUY585" s="27"/>
      <c r="MUZ585" s="26"/>
      <c r="MVA585" s="28"/>
      <c r="MVB585" s="230"/>
      <c r="MVC585" s="245"/>
      <c r="MVD585" s="230"/>
      <c r="MVE585" s="92"/>
      <c r="MVF585" s="316"/>
      <c r="MVG585" s="112"/>
      <c r="MVH585" s="313"/>
      <c r="MVI585" s="113"/>
      <c r="MVJ585" s="113"/>
      <c r="MVK585" s="97"/>
      <c r="MVL585" s="98"/>
      <c r="MVM585" s="97"/>
      <c r="MVN585" s="99"/>
      <c r="MVO585" s="100"/>
      <c r="MVP585" s="42"/>
      <c r="MVQ585" s="43"/>
      <c r="MVR585" s="44"/>
      <c r="MVS585" s="45"/>
      <c r="MVT585" s="46"/>
      <c r="MVU585" s="311"/>
      <c r="MVV585" s="160"/>
      <c r="MVW585" s="48"/>
      <c r="MVX585" s="48"/>
      <c r="MVY585" s="101"/>
      <c r="MVZ585" s="91"/>
      <c r="MWA585" s="91"/>
      <c r="MWB585" s="221"/>
      <c r="MWD585" s="55"/>
      <c r="MWE585" s="55"/>
      <c r="MWF585" s="56"/>
      <c r="MWG585" s="57"/>
      <c r="MWI585" s="59"/>
      <c r="MWJ585" s="60"/>
      <c r="MWK585" s="61"/>
      <c r="MWL585" s="104"/>
      <c r="MWM585" s="27"/>
      <c r="MWN585" s="26"/>
      <c r="MWO585" s="28"/>
      <c r="MWP585" s="230"/>
      <c r="MWQ585" s="245"/>
      <c r="MWR585" s="230"/>
      <c r="MWS585" s="92"/>
      <c r="MWT585" s="316"/>
      <c r="MWU585" s="112"/>
      <c r="MWV585" s="313"/>
      <c r="MWW585" s="113"/>
      <c r="MWX585" s="113"/>
      <c r="MWY585" s="97"/>
      <c r="MWZ585" s="98"/>
      <c r="MXA585" s="97"/>
      <c r="MXB585" s="99"/>
      <c r="MXC585" s="100"/>
      <c r="MXD585" s="42"/>
      <c r="MXE585" s="43"/>
      <c r="MXF585" s="44"/>
      <c r="MXG585" s="45"/>
      <c r="MXH585" s="46"/>
      <c r="MXI585" s="311"/>
      <c r="MXJ585" s="160"/>
      <c r="MXK585" s="48"/>
      <c r="MXL585" s="48"/>
      <c r="MXM585" s="101"/>
      <c r="MXN585" s="91"/>
      <c r="MXO585" s="91"/>
      <c r="MXP585" s="221"/>
      <c r="MXR585" s="55"/>
      <c r="MXS585" s="55"/>
      <c r="MXT585" s="56"/>
      <c r="MXU585" s="57"/>
      <c r="MXW585" s="59"/>
      <c r="MXX585" s="60"/>
      <c r="MXY585" s="61"/>
      <c r="MXZ585" s="104"/>
      <c r="MYA585" s="27"/>
      <c r="MYB585" s="26"/>
      <c r="MYC585" s="28"/>
      <c r="MYD585" s="230"/>
      <c r="MYE585" s="245"/>
      <c r="MYF585" s="230"/>
      <c r="MYG585" s="92"/>
      <c r="MYH585" s="316"/>
      <c r="MYI585" s="112"/>
      <c r="MYJ585" s="313"/>
      <c r="MYK585" s="113"/>
      <c r="MYL585" s="113"/>
      <c r="MYM585" s="97"/>
      <c r="MYN585" s="98"/>
      <c r="MYO585" s="97"/>
      <c r="MYP585" s="99"/>
      <c r="MYQ585" s="100"/>
      <c r="MYR585" s="42"/>
      <c r="MYS585" s="43"/>
      <c r="MYT585" s="44"/>
      <c r="MYU585" s="45"/>
      <c r="MYV585" s="46"/>
      <c r="MYW585" s="311"/>
      <c r="MYX585" s="160"/>
      <c r="MYY585" s="48"/>
      <c r="MYZ585" s="48"/>
      <c r="MZA585" s="101"/>
      <c r="MZB585" s="91"/>
      <c r="MZC585" s="91"/>
      <c r="MZD585" s="221"/>
      <c r="MZF585" s="55"/>
      <c r="MZG585" s="55"/>
      <c r="MZH585" s="56"/>
      <c r="MZI585" s="57"/>
      <c r="MZK585" s="59"/>
      <c r="MZL585" s="60"/>
      <c r="MZM585" s="61"/>
      <c r="MZN585" s="104"/>
      <c r="MZO585" s="27"/>
      <c r="MZP585" s="26"/>
      <c r="MZQ585" s="28"/>
      <c r="MZR585" s="230"/>
      <c r="MZS585" s="245"/>
      <c r="MZT585" s="230"/>
      <c r="MZU585" s="92"/>
      <c r="MZV585" s="316"/>
      <c r="MZW585" s="112"/>
      <c r="MZX585" s="313"/>
      <c r="MZY585" s="113"/>
      <c r="MZZ585" s="113"/>
      <c r="NAA585" s="97"/>
      <c r="NAB585" s="98"/>
      <c r="NAC585" s="97"/>
      <c r="NAD585" s="99"/>
      <c r="NAE585" s="100"/>
      <c r="NAF585" s="42"/>
      <c r="NAG585" s="43"/>
      <c r="NAH585" s="44"/>
      <c r="NAI585" s="45"/>
      <c r="NAJ585" s="46"/>
      <c r="NAK585" s="311"/>
      <c r="NAL585" s="160"/>
      <c r="NAM585" s="48"/>
      <c r="NAN585" s="48"/>
      <c r="NAO585" s="101"/>
      <c r="NAP585" s="91"/>
      <c r="NAQ585" s="91"/>
      <c r="NAR585" s="221"/>
      <c r="NAT585" s="55"/>
      <c r="NAU585" s="55"/>
      <c r="NAV585" s="56"/>
      <c r="NAW585" s="57"/>
      <c r="NAY585" s="59"/>
      <c r="NAZ585" s="60"/>
      <c r="NBA585" s="61"/>
      <c r="NBB585" s="104"/>
      <c r="NBC585" s="27"/>
      <c r="NBD585" s="26"/>
      <c r="NBE585" s="28"/>
      <c r="NBF585" s="230"/>
      <c r="NBG585" s="245"/>
      <c r="NBH585" s="230"/>
      <c r="NBI585" s="92"/>
      <c r="NBJ585" s="316"/>
      <c r="NBK585" s="112"/>
      <c r="NBL585" s="313"/>
      <c r="NBM585" s="113"/>
      <c r="NBN585" s="113"/>
      <c r="NBO585" s="97"/>
      <c r="NBP585" s="98"/>
      <c r="NBQ585" s="97"/>
      <c r="NBR585" s="99"/>
      <c r="NBS585" s="100"/>
      <c r="NBT585" s="42"/>
      <c r="NBU585" s="43"/>
      <c r="NBV585" s="44"/>
      <c r="NBW585" s="45"/>
      <c r="NBX585" s="46"/>
      <c r="NBY585" s="311"/>
      <c r="NBZ585" s="160"/>
      <c r="NCA585" s="48"/>
      <c r="NCB585" s="48"/>
      <c r="NCC585" s="101"/>
      <c r="NCD585" s="91"/>
      <c r="NCE585" s="91"/>
      <c r="NCF585" s="221"/>
      <c r="NCH585" s="55"/>
      <c r="NCI585" s="55"/>
      <c r="NCJ585" s="56"/>
      <c r="NCK585" s="57"/>
      <c r="NCM585" s="59"/>
      <c r="NCN585" s="60"/>
      <c r="NCO585" s="61"/>
      <c r="NCP585" s="104"/>
      <c r="NCQ585" s="27"/>
      <c r="NCR585" s="26"/>
      <c r="NCS585" s="28"/>
      <c r="NCT585" s="230"/>
      <c r="NCU585" s="245"/>
      <c r="NCV585" s="230"/>
      <c r="NCW585" s="92"/>
      <c r="NCX585" s="316"/>
      <c r="NCY585" s="112"/>
      <c r="NCZ585" s="313"/>
      <c r="NDA585" s="113"/>
      <c r="NDB585" s="113"/>
      <c r="NDC585" s="97"/>
      <c r="NDD585" s="98"/>
      <c r="NDE585" s="97"/>
      <c r="NDF585" s="99"/>
      <c r="NDG585" s="100"/>
      <c r="NDH585" s="42"/>
      <c r="NDI585" s="43"/>
      <c r="NDJ585" s="44"/>
      <c r="NDK585" s="45"/>
      <c r="NDL585" s="46"/>
      <c r="NDM585" s="311"/>
      <c r="NDN585" s="160"/>
      <c r="NDO585" s="48"/>
      <c r="NDP585" s="48"/>
      <c r="NDQ585" s="101"/>
      <c r="NDR585" s="91"/>
      <c r="NDS585" s="91"/>
      <c r="NDT585" s="221"/>
      <c r="NDV585" s="55"/>
      <c r="NDW585" s="55"/>
      <c r="NDX585" s="56"/>
      <c r="NDY585" s="57"/>
      <c r="NEA585" s="59"/>
      <c r="NEB585" s="60"/>
      <c r="NEC585" s="61"/>
      <c r="NED585" s="104"/>
      <c r="NEE585" s="27"/>
      <c r="NEF585" s="26"/>
      <c r="NEG585" s="28"/>
      <c r="NEH585" s="230"/>
      <c r="NEI585" s="245"/>
      <c r="NEJ585" s="230"/>
      <c r="NEK585" s="92"/>
      <c r="NEL585" s="316"/>
      <c r="NEM585" s="112"/>
      <c r="NEN585" s="313"/>
      <c r="NEO585" s="113"/>
      <c r="NEP585" s="113"/>
      <c r="NEQ585" s="97"/>
      <c r="NER585" s="98"/>
      <c r="NES585" s="97"/>
      <c r="NET585" s="99"/>
      <c r="NEU585" s="100"/>
      <c r="NEV585" s="42"/>
      <c r="NEW585" s="43"/>
      <c r="NEX585" s="44"/>
      <c r="NEY585" s="45"/>
      <c r="NEZ585" s="46"/>
      <c r="NFA585" s="311"/>
      <c r="NFB585" s="160"/>
      <c r="NFC585" s="48"/>
      <c r="NFD585" s="48"/>
      <c r="NFE585" s="101"/>
      <c r="NFF585" s="91"/>
      <c r="NFG585" s="91"/>
      <c r="NFH585" s="221"/>
      <c r="NFJ585" s="55"/>
      <c r="NFK585" s="55"/>
      <c r="NFL585" s="56"/>
      <c r="NFM585" s="57"/>
      <c r="NFO585" s="59"/>
      <c r="NFP585" s="60"/>
      <c r="NFQ585" s="61"/>
      <c r="NFR585" s="104"/>
      <c r="NFS585" s="27"/>
      <c r="NFT585" s="26"/>
      <c r="NFU585" s="28"/>
      <c r="NFV585" s="230"/>
      <c r="NFW585" s="245"/>
      <c r="NFX585" s="230"/>
      <c r="NFY585" s="92"/>
      <c r="NFZ585" s="316"/>
      <c r="NGA585" s="112"/>
      <c r="NGB585" s="313"/>
      <c r="NGC585" s="113"/>
      <c r="NGD585" s="113"/>
      <c r="NGE585" s="97"/>
      <c r="NGF585" s="98"/>
      <c r="NGG585" s="97"/>
      <c r="NGH585" s="99"/>
      <c r="NGI585" s="100"/>
      <c r="NGJ585" s="42"/>
      <c r="NGK585" s="43"/>
      <c r="NGL585" s="44"/>
      <c r="NGM585" s="45"/>
      <c r="NGN585" s="46"/>
      <c r="NGO585" s="311"/>
      <c r="NGP585" s="160"/>
      <c r="NGQ585" s="48"/>
      <c r="NGR585" s="48"/>
      <c r="NGS585" s="101"/>
      <c r="NGT585" s="91"/>
      <c r="NGU585" s="91"/>
      <c r="NGV585" s="221"/>
      <c r="NGX585" s="55"/>
      <c r="NGY585" s="55"/>
      <c r="NGZ585" s="56"/>
      <c r="NHA585" s="57"/>
      <c r="NHC585" s="59"/>
      <c r="NHD585" s="60"/>
      <c r="NHE585" s="61"/>
      <c r="NHF585" s="104"/>
      <c r="NHG585" s="27"/>
      <c r="NHH585" s="26"/>
      <c r="NHI585" s="28"/>
      <c r="NHJ585" s="230"/>
      <c r="NHK585" s="245"/>
      <c r="NHL585" s="230"/>
      <c r="NHM585" s="92"/>
      <c r="NHN585" s="316"/>
      <c r="NHO585" s="112"/>
      <c r="NHP585" s="313"/>
      <c r="NHQ585" s="113"/>
      <c r="NHR585" s="113"/>
      <c r="NHS585" s="97"/>
      <c r="NHT585" s="98"/>
      <c r="NHU585" s="97"/>
      <c r="NHV585" s="99"/>
      <c r="NHW585" s="100"/>
      <c r="NHX585" s="42"/>
      <c r="NHY585" s="43"/>
      <c r="NHZ585" s="44"/>
      <c r="NIA585" s="45"/>
      <c r="NIB585" s="46"/>
      <c r="NIC585" s="311"/>
      <c r="NID585" s="160"/>
      <c r="NIE585" s="48"/>
      <c r="NIF585" s="48"/>
      <c r="NIG585" s="101"/>
      <c r="NIH585" s="91"/>
      <c r="NII585" s="91"/>
      <c r="NIJ585" s="221"/>
      <c r="NIL585" s="55"/>
      <c r="NIM585" s="55"/>
      <c r="NIN585" s="56"/>
      <c r="NIO585" s="57"/>
      <c r="NIQ585" s="59"/>
      <c r="NIR585" s="60"/>
      <c r="NIS585" s="61"/>
      <c r="NIT585" s="104"/>
      <c r="NIU585" s="27"/>
      <c r="NIV585" s="26"/>
      <c r="NIW585" s="28"/>
      <c r="NIX585" s="230"/>
      <c r="NIY585" s="245"/>
      <c r="NIZ585" s="230"/>
      <c r="NJA585" s="92"/>
      <c r="NJB585" s="316"/>
      <c r="NJC585" s="112"/>
      <c r="NJD585" s="313"/>
      <c r="NJE585" s="113"/>
      <c r="NJF585" s="113"/>
      <c r="NJG585" s="97"/>
      <c r="NJH585" s="98"/>
      <c r="NJI585" s="97"/>
      <c r="NJJ585" s="99"/>
      <c r="NJK585" s="100"/>
      <c r="NJL585" s="42"/>
      <c r="NJM585" s="43"/>
      <c r="NJN585" s="44"/>
      <c r="NJO585" s="45"/>
      <c r="NJP585" s="46"/>
      <c r="NJQ585" s="311"/>
      <c r="NJR585" s="160"/>
      <c r="NJS585" s="48"/>
      <c r="NJT585" s="48"/>
      <c r="NJU585" s="101"/>
      <c r="NJV585" s="91"/>
      <c r="NJW585" s="91"/>
      <c r="NJX585" s="221"/>
      <c r="NJZ585" s="55"/>
      <c r="NKA585" s="55"/>
      <c r="NKB585" s="56"/>
      <c r="NKC585" s="57"/>
      <c r="NKE585" s="59"/>
      <c r="NKF585" s="60"/>
      <c r="NKG585" s="61"/>
      <c r="NKH585" s="104"/>
      <c r="NKI585" s="27"/>
      <c r="NKJ585" s="26"/>
      <c r="NKK585" s="28"/>
      <c r="NKL585" s="230"/>
      <c r="NKM585" s="245"/>
      <c r="NKN585" s="230"/>
      <c r="NKO585" s="92"/>
      <c r="NKP585" s="316"/>
      <c r="NKQ585" s="112"/>
      <c r="NKR585" s="313"/>
      <c r="NKS585" s="113"/>
      <c r="NKT585" s="113"/>
      <c r="NKU585" s="97"/>
      <c r="NKV585" s="98"/>
      <c r="NKW585" s="97"/>
      <c r="NKX585" s="99"/>
      <c r="NKY585" s="100"/>
      <c r="NKZ585" s="42"/>
      <c r="NLA585" s="43"/>
      <c r="NLB585" s="44"/>
      <c r="NLC585" s="45"/>
      <c r="NLD585" s="46"/>
      <c r="NLE585" s="311"/>
      <c r="NLF585" s="160"/>
      <c r="NLG585" s="48"/>
      <c r="NLH585" s="48"/>
      <c r="NLI585" s="101"/>
      <c r="NLJ585" s="91"/>
      <c r="NLK585" s="91"/>
      <c r="NLL585" s="221"/>
      <c r="NLN585" s="55"/>
      <c r="NLO585" s="55"/>
      <c r="NLP585" s="56"/>
      <c r="NLQ585" s="57"/>
      <c r="NLS585" s="59"/>
      <c r="NLT585" s="60"/>
      <c r="NLU585" s="61"/>
      <c r="NLV585" s="104"/>
      <c r="NLW585" s="27"/>
      <c r="NLX585" s="26"/>
      <c r="NLY585" s="28"/>
      <c r="NLZ585" s="230"/>
      <c r="NMA585" s="245"/>
      <c r="NMB585" s="230"/>
      <c r="NMC585" s="92"/>
      <c r="NMD585" s="316"/>
      <c r="NME585" s="112"/>
      <c r="NMF585" s="313"/>
      <c r="NMG585" s="113"/>
      <c r="NMH585" s="113"/>
      <c r="NMI585" s="97"/>
      <c r="NMJ585" s="98"/>
      <c r="NMK585" s="97"/>
      <c r="NML585" s="99"/>
      <c r="NMM585" s="100"/>
      <c r="NMN585" s="42"/>
      <c r="NMO585" s="43"/>
      <c r="NMP585" s="44"/>
      <c r="NMQ585" s="45"/>
      <c r="NMR585" s="46"/>
      <c r="NMS585" s="311"/>
      <c r="NMT585" s="160"/>
      <c r="NMU585" s="48"/>
      <c r="NMV585" s="48"/>
      <c r="NMW585" s="101"/>
      <c r="NMX585" s="91"/>
      <c r="NMY585" s="91"/>
      <c r="NMZ585" s="221"/>
      <c r="NNB585" s="55"/>
      <c r="NNC585" s="55"/>
      <c r="NND585" s="56"/>
      <c r="NNE585" s="57"/>
      <c r="NNG585" s="59"/>
      <c r="NNH585" s="60"/>
      <c r="NNI585" s="61"/>
      <c r="NNJ585" s="104"/>
      <c r="NNK585" s="27"/>
      <c r="NNL585" s="26"/>
      <c r="NNM585" s="28"/>
      <c r="NNN585" s="230"/>
      <c r="NNO585" s="245"/>
      <c r="NNP585" s="230"/>
      <c r="NNQ585" s="92"/>
      <c r="NNR585" s="316"/>
      <c r="NNS585" s="112"/>
      <c r="NNT585" s="313"/>
      <c r="NNU585" s="113"/>
      <c r="NNV585" s="113"/>
      <c r="NNW585" s="97"/>
      <c r="NNX585" s="98"/>
      <c r="NNY585" s="97"/>
      <c r="NNZ585" s="99"/>
      <c r="NOA585" s="100"/>
      <c r="NOB585" s="42"/>
      <c r="NOC585" s="43"/>
      <c r="NOD585" s="44"/>
      <c r="NOE585" s="45"/>
      <c r="NOF585" s="46"/>
      <c r="NOG585" s="311"/>
      <c r="NOH585" s="160"/>
      <c r="NOI585" s="48"/>
      <c r="NOJ585" s="48"/>
      <c r="NOK585" s="101"/>
      <c r="NOL585" s="91"/>
      <c r="NOM585" s="91"/>
      <c r="NON585" s="221"/>
      <c r="NOP585" s="55"/>
      <c r="NOQ585" s="55"/>
      <c r="NOR585" s="56"/>
      <c r="NOS585" s="57"/>
      <c r="NOU585" s="59"/>
      <c r="NOV585" s="60"/>
      <c r="NOW585" s="61"/>
      <c r="NOX585" s="104"/>
      <c r="NOY585" s="27"/>
      <c r="NOZ585" s="26"/>
      <c r="NPA585" s="28"/>
      <c r="NPB585" s="230"/>
      <c r="NPC585" s="245"/>
      <c r="NPD585" s="230"/>
      <c r="NPE585" s="92"/>
      <c r="NPF585" s="316"/>
      <c r="NPG585" s="112"/>
      <c r="NPH585" s="313"/>
      <c r="NPI585" s="113"/>
      <c r="NPJ585" s="113"/>
      <c r="NPK585" s="97"/>
      <c r="NPL585" s="98"/>
      <c r="NPM585" s="97"/>
      <c r="NPN585" s="99"/>
      <c r="NPO585" s="100"/>
      <c r="NPP585" s="42"/>
      <c r="NPQ585" s="43"/>
      <c r="NPR585" s="44"/>
      <c r="NPS585" s="45"/>
      <c r="NPT585" s="46"/>
      <c r="NPU585" s="311"/>
      <c r="NPV585" s="160"/>
      <c r="NPW585" s="48"/>
      <c r="NPX585" s="48"/>
      <c r="NPY585" s="101"/>
      <c r="NPZ585" s="91"/>
      <c r="NQA585" s="91"/>
      <c r="NQB585" s="221"/>
      <c r="NQD585" s="55"/>
      <c r="NQE585" s="55"/>
      <c r="NQF585" s="56"/>
      <c r="NQG585" s="57"/>
      <c r="NQI585" s="59"/>
      <c r="NQJ585" s="60"/>
      <c r="NQK585" s="61"/>
      <c r="NQL585" s="104"/>
      <c r="NQM585" s="27"/>
      <c r="NQN585" s="26"/>
      <c r="NQO585" s="28"/>
      <c r="NQP585" s="230"/>
      <c r="NQQ585" s="245"/>
      <c r="NQR585" s="230"/>
      <c r="NQS585" s="92"/>
      <c r="NQT585" s="316"/>
      <c r="NQU585" s="112"/>
      <c r="NQV585" s="313"/>
      <c r="NQW585" s="113"/>
      <c r="NQX585" s="113"/>
      <c r="NQY585" s="97"/>
      <c r="NQZ585" s="98"/>
      <c r="NRA585" s="97"/>
      <c r="NRB585" s="99"/>
      <c r="NRC585" s="100"/>
      <c r="NRD585" s="42"/>
      <c r="NRE585" s="43"/>
      <c r="NRF585" s="44"/>
      <c r="NRG585" s="45"/>
      <c r="NRH585" s="46"/>
      <c r="NRI585" s="311"/>
      <c r="NRJ585" s="160"/>
      <c r="NRK585" s="48"/>
      <c r="NRL585" s="48"/>
      <c r="NRM585" s="101"/>
      <c r="NRN585" s="91"/>
      <c r="NRO585" s="91"/>
      <c r="NRP585" s="221"/>
      <c r="NRR585" s="55"/>
      <c r="NRS585" s="55"/>
      <c r="NRT585" s="56"/>
      <c r="NRU585" s="57"/>
      <c r="NRW585" s="59"/>
      <c r="NRX585" s="60"/>
      <c r="NRY585" s="61"/>
      <c r="NRZ585" s="104"/>
      <c r="NSA585" s="27"/>
      <c r="NSB585" s="26"/>
      <c r="NSC585" s="28"/>
      <c r="NSD585" s="230"/>
      <c r="NSE585" s="245"/>
      <c r="NSF585" s="230"/>
      <c r="NSG585" s="92"/>
      <c r="NSH585" s="316"/>
      <c r="NSI585" s="112"/>
      <c r="NSJ585" s="313"/>
      <c r="NSK585" s="113"/>
      <c r="NSL585" s="113"/>
      <c r="NSM585" s="97"/>
      <c r="NSN585" s="98"/>
      <c r="NSO585" s="97"/>
      <c r="NSP585" s="99"/>
      <c r="NSQ585" s="100"/>
      <c r="NSR585" s="42"/>
      <c r="NSS585" s="43"/>
      <c r="NST585" s="44"/>
      <c r="NSU585" s="45"/>
      <c r="NSV585" s="46"/>
      <c r="NSW585" s="311"/>
      <c r="NSX585" s="160"/>
      <c r="NSY585" s="48"/>
      <c r="NSZ585" s="48"/>
      <c r="NTA585" s="101"/>
      <c r="NTB585" s="91"/>
      <c r="NTC585" s="91"/>
      <c r="NTD585" s="221"/>
      <c r="NTF585" s="55"/>
      <c r="NTG585" s="55"/>
      <c r="NTH585" s="56"/>
      <c r="NTI585" s="57"/>
      <c r="NTK585" s="59"/>
      <c r="NTL585" s="60"/>
      <c r="NTM585" s="61"/>
      <c r="NTN585" s="104"/>
      <c r="NTO585" s="27"/>
      <c r="NTP585" s="26"/>
      <c r="NTQ585" s="28"/>
      <c r="NTR585" s="230"/>
      <c r="NTS585" s="245"/>
      <c r="NTT585" s="230"/>
      <c r="NTU585" s="92"/>
      <c r="NTV585" s="316"/>
      <c r="NTW585" s="112"/>
      <c r="NTX585" s="313"/>
      <c r="NTY585" s="113"/>
      <c r="NTZ585" s="113"/>
      <c r="NUA585" s="97"/>
      <c r="NUB585" s="98"/>
      <c r="NUC585" s="97"/>
      <c r="NUD585" s="99"/>
      <c r="NUE585" s="100"/>
      <c r="NUF585" s="42"/>
      <c r="NUG585" s="43"/>
      <c r="NUH585" s="44"/>
      <c r="NUI585" s="45"/>
      <c r="NUJ585" s="46"/>
      <c r="NUK585" s="311"/>
      <c r="NUL585" s="160"/>
      <c r="NUM585" s="48"/>
      <c r="NUN585" s="48"/>
      <c r="NUO585" s="101"/>
      <c r="NUP585" s="91"/>
      <c r="NUQ585" s="91"/>
      <c r="NUR585" s="221"/>
      <c r="NUT585" s="55"/>
      <c r="NUU585" s="55"/>
      <c r="NUV585" s="56"/>
      <c r="NUW585" s="57"/>
      <c r="NUY585" s="59"/>
      <c r="NUZ585" s="60"/>
      <c r="NVA585" s="61"/>
      <c r="NVB585" s="104"/>
      <c r="NVC585" s="27"/>
      <c r="NVD585" s="26"/>
      <c r="NVE585" s="28"/>
      <c r="NVF585" s="230"/>
      <c r="NVG585" s="245"/>
      <c r="NVH585" s="230"/>
      <c r="NVI585" s="92"/>
      <c r="NVJ585" s="316"/>
      <c r="NVK585" s="112"/>
      <c r="NVL585" s="313"/>
      <c r="NVM585" s="113"/>
      <c r="NVN585" s="113"/>
      <c r="NVO585" s="97"/>
      <c r="NVP585" s="98"/>
      <c r="NVQ585" s="97"/>
      <c r="NVR585" s="99"/>
      <c r="NVS585" s="100"/>
      <c r="NVT585" s="42"/>
      <c r="NVU585" s="43"/>
      <c r="NVV585" s="44"/>
      <c r="NVW585" s="45"/>
      <c r="NVX585" s="46"/>
      <c r="NVY585" s="311"/>
      <c r="NVZ585" s="160"/>
      <c r="NWA585" s="48"/>
      <c r="NWB585" s="48"/>
      <c r="NWC585" s="101"/>
      <c r="NWD585" s="91"/>
      <c r="NWE585" s="91"/>
      <c r="NWF585" s="221"/>
      <c r="NWH585" s="55"/>
      <c r="NWI585" s="55"/>
      <c r="NWJ585" s="56"/>
      <c r="NWK585" s="57"/>
      <c r="NWM585" s="59"/>
      <c r="NWN585" s="60"/>
      <c r="NWO585" s="61"/>
      <c r="NWP585" s="104"/>
      <c r="NWQ585" s="27"/>
      <c r="NWR585" s="26"/>
      <c r="NWS585" s="28"/>
      <c r="NWT585" s="230"/>
      <c r="NWU585" s="245"/>
      <c r="NWV585" s="230"/>
      <c r="NWW585" s="92"/>
      <c r="NWX585" s="316"/>
      <c r="NWY585" s="112"/>
      <c r="NWZ585" s="313"/>
      <c r="NXA585" s="113"/>
      <c r="NXB585" s="113"/>
      <c r="NXC585" s="97"/>
      <c r="NXD585" s="98"/>
      <c r="NXE585" s="97"/>
      <c r="NXF585" s="99"/>
      <c r="NXG585" s="100"/>
      <c r="NXH585" s="42"/>
      <c r="NXI585" s="43"/>
      <c r="NXJ585" s="44"/>
      <c r="NXK585" s="45"/>
      <c r="NXL585" s="46"/>
      <c r="NXM585" s="311"/>
      <c r="NXN585" s="160"/>
      <c r="NXO585" s="48"/>
      <c r="NXP585" s="48"/>
      <c r="NXQ585" s="101"/>
      <c r="NXR585" s="91"/>
      <c r="NXS585" s="91"/>
      <c r="NXT585" s="221"/>
      <c r="NXV585" s="55"/>
      <c r="NXW585" s="55"/>
      <c r="NXX585" s="56"/>
      <c r="NXY585" s="57"/>
      <c r="NYA585" s="59"/>
      <c r="NYB585" s="60"/>
      <c r="NYC585" s="61"/>
      <c r="NYD585" s="104"/>
      <c r="NYE585" s="27"/>
      <c r="NYF585" s="26"/>
      <c r="NYG585" s="28"/>
      <c r="NYH585" s="230"/>
      <c r="NYI585" s="245"/>
      <c r="NYJ585" s="230"/>
      <c r="NYK585" s="92"/>
      <c r="NYL585" s="316"/>
      <c r="NYM585" s="112"/>
      <c r="NYN585" s="313"/>
      <c r="NYO585" s="113"/>
      <c r="NYP585" s="113"/>
      <c r="NYQ585" s="97"/>
      <c r="NYR585" s="98"/>
      <c r="NYS585" s="97"/>
      <c r="NYT585" s="99"/>
      <c r="NYU585" s="100"/>
      <c r="NYV585" s="42"/>
      <c r="NYW585" s="43"/>
      <c r="NYX585" s="44"/>
      <c r="NYY585" s="45"/>
      <c r="NYZ585" s="46"/>
      <c r="NZA585" s="311"/>
      <c r="NZB585" s="160"/>
      <c r="NZC585" s="48"/>
      <c r="NZD585" s="48"/>
      <c r="NZE585" s="101"/>
      <c r="NZF585" s="91"/>
      <c r="NZG585" s="91"/>
      <c r="NZH585" s="221"/>
      <c r="NZJ585" s="55"/>
      <c r="NZK585" s="55"/>
      <c r="NZL585" s="56"/>
      <c r="NZM585" s="57"/>
      <c r="NZO585" s="59"/>
      <c r="NZP585" s="60"/>
      <c r="NZQ585" s="61"/>
      <c r="NZR585" s="104"/>
      <c r="NZS585" s="27"/>
      <c r="NZT585" s="26"/>
      <c r="NZU585" s="28"/>
      <c r="NZV585" s="230"/>
      <c r="NZW585" s="245"/>
      <c r="NZX585" s="230"/>
      <c r="NZY585" s="92"/>
      <c r="NZZ585" s="316"/>
      <c r="OAA585" s="112"/>
      <c r="OAB585" s="313"/>
      <c r="OAC585" s="113"/>
      <c r="OAD585" s="113"/>
      <c r="OAE585" s="97"/>
      <c r="OAF585" s="98"/>
      <c r="OAG585" s="97"/>
      <c r="OAH585" s="99"/>
      <c r="OAI585" s="100"/>
      <c r="OAJ585" s="42"/>
      <c r="OAK585" s="43"/>
      <c r="OAL585" s="44"/>
      <c r="OAM585" s="45"/>
      <c r="OAN585" s="46"/>
      <c r="OAO585" s="311"/>
      <c r="OAP585" s="160"/>
      <c r="OAQ585" s="48"/>
      <c r="OAR585" s="48"/>
      <c r="OAS585" s="101"/>
      <c r="OAT585" s="91"/>
      <c r="OAU585" s="91"/>
      <c r="OAV585" s="221"/>
      <c r="OAX585" s="55"/>
      <c r="OAY585" s="55"/>
      <c r="OAZ585" s="56"/>
      <c r="OBA585" s="57"/>
      <c r="OBC585" s="59"/>
      <c r="OBD585" s="60"/>
      <c r="OBE585" s="61"/>
      <c r="OBF585" s="104"/>
      <c r="OBG585" s="27"/>
      <c r="OBH585" s="26"/>
      <c r="OBI585" s="28"/>
      <c r="OBJ585" s="230"/>
      <c r="OBK585" s="245"/>
      <c r="OBL585" s="230"/>
      <c r="OBM585" s="92"/>
      <c r="OBN585" s="316"/>
      <c r="OBO585" s="112"/>
      <c r="OBP585" s="313"/>
      <c r="OBQ585" s="113"/>
      <c r="OBR585" s="113"/>
      <c r="OBS585" s="97"/>
      <c r="OBT585" s="98"/>
      <c r="OBU585" s="97"/>
      <c r="OBV585" s="99"/>
      <c r="OBW585" s="100"/>
      <c r="OBX585" s="42"/>
      <c r="OBY585" s="43"/>
      <c r="OBZ585" s="44"/>
      <c r="OCA585" s="45"/>
      <c r="OCB585" s="46"/>
      <c r="OCC585" s="311"/>
      <c r="OCD585" s="160"/>
      <c r="OCE585" s="48"/>
      <c r="OCF585" s="48"/>
      <c r="OCG585" s="101"/>
      <c r="OCH585" s="91"/>
      <c r="OCI585" s="91"/>
      <c r="OCJ585" s="221"/>
      <c r="OCL585" s="55"/>
      <c r="OCM585" s="55"/>
      <c r="OCN585" s="56"/>
      <c r="OCO585" s="57"/>
      <c r="OCQ585" s="59"/>
      <c r="OCR585" s="60"/>
      <c r="OCS585" s="61"/>
      <c r="OCT585" s="104"/>
      <c r="OCU585" s="27"/>
      <c r="OCV585" s="26"/>
      <c r="OCW585" s="28"/>
      <c r="OCX585" s="230"/>
      <c r="OCY585" s="245"/>
      <c r="OCZ585" s="230"/>
      <c r="ODA585" s="92"/>
      <c r="ODB585" s="316"/>
      <c r="ODC585" s="112"/>
      <c r="ODD585" s="313"/>
      <c r="ODE585" s="113"/>
      <c r="ODF585" s="113"/>
      <c r="ODG585" s="97"/>
      <c r="ODH585" s="98"/>
      <c r="ODI585" s="97"/>
      <c r="ODJ585" s="99"/>
      <c r="ODK585" s="100"/>
      <c r="ODL585" s="42"/>
      <c r="ODM585" s="43"/>
      <c r="ODN585" s="44"/>
      <c r="ODO585" s="45"/>
      <c r="ODP585" s="46"/>
      <c r="ODQ585" s="311"/>
      <c r="ODR585" s="160"/>
      <c r="ODS585" s="48"/>
      <c r="ODT585" s="48"/>
      <c r="ODU585" s="101"/>
      <c r="ODV585" s="91"/>
      <c r="ODW585" s="91"/>
      <c r="ODX585" s="221"/>
      <c r="ODZ585" s="55"/>
      <c r="OEA585" s="55"/>
      <c r="OEB585" s="56"/>
      <c r="OEC585" s="57"/>
      <c r="OEE585" s="59"/>
      <c r="OEF585" s="60"/>
      <c r="OEG585" s="61"/>
      <c r="OEH585" s="104"/>
      <c r="OEI585" s="27"/>
      <c r="OEJ585" s="26"/>
      <c r="OEK585" s="28"/>
      <c r="OEL585" s="230"/>
      <c r="OEM585" s="245"/>
      <c r="OEN585" s="230"/>
      <c r="OEO585" s="92"/>
      <c r="OEP585" s="316"/>
      <c r="OEQ585" s="112"/>
      <c r="OER585" s="313"/>
      <c r="OES585" s="113"/>
      <c r="OET585" s="113"/>
      <c r="OEU585" s="97"/>
      <c r="OEV585" s="98"/>
      <c r="OEW585" s="97"/>
      <c r="OEX585" s="99"/>
      <c r="OEY585" s="100"/>
      <c r="OEZ585" s="42"/>
      <c r="OFA585" s="43"/>
      <c r="OFB585" s="44"/>
      <c r="OFC585" s="45"/>
      <c r="OFD585" s="46"/>
      <c r="OFE585" s="311"/>
      <c r="OFF585" s="160"/>
      <c r="OFG585" s="48"/>
      <c r="OFH585" s="48"/>
      <c r="OFI585" s="101"/>
      <c r="OFJ585" s="91"/>
      <c r="OFK585" s="91"/>
      <c r="OFL585" s="221"/>
      <c r="OFN585" s="55"/>
      <c r="OFO585" s="55"/>
      <c r="OFP585" s="56"/>
      <c r="OFQ585" s="57"/>
      <c r="OFS585" s="59"/>
      <c r="OFT585" s="60"/>
      <c r="OFU585" s="61"/>
      <c r="OFV585" s="104"/>
      <c r="OFW585" s="27"/>
      <c r="OFX585" s="26"/>
      <c r="OFY585" s="28"/>
      <c r="OFZ585" s="230"/>
      <c r="OGA585" s="245"/>
      <c r="OGB585" s="230"/>
      <c r="OGC585" s="92"/>
      <c r="OGD585" s="316"/>
      <c r="OGE585" s="112"/>
      <c r="OGF585" s="313"/>
      <c r="OGG585" s="113"/>
      <c r="OGH585" s="113"/>
      <c r="OGI585" s="97"/>
      <c r="OGJ585" s="98"/>
      <c r="OGK585" s="97"/>
      <c r="OGL585" s="99"/>
      <c r="OGM585" s="100"/>
      <c r="OGN585" s="42"/>
      <c r="OGO585" s="43"/>
      <c r="OGP585" s="44"/>
      <c r="OGQ585" s="45"/>
      <c r="OGR585" s="46"/>
      <c r="OGS585" s="311"/>
      <c r="OGT585" s="160"/>
      <c r="OGU585" s="48"/>
      <c r="OGV585" s="48"/>
      <c r="OGW585" s="101"/>
      <c r="OGX585" s="91"/>
      <c r="OGY585" s="91"/>
      <c r="OGZ585" s="221"/>
      <c r="OHB585" s="55"/>
      <c r="OHC585" s="55"/>
      <c r="OHD585" s="56"/>
      <c r="OHE585" s="57"/>
      <c r="OHG585" s="59"/>
      <c r="OHH585" s="60"/>
      <c r="OHI585" s="61"/>
      <c r="OHJ585" s="104"/>
      <c r="OHK585" s="27"/>
      <c r="OHL585" s="26"/>
      <c r="OHM585" s="28"/>
      <c r="OHN585" s="230"/>
      <c r="OHO585" s="245"/>
      <c r="OHP585" s="230"/>
      <c r="OHQ585" s="92"/>
      <c r="OHR585" s="316"/>
      <c r="OHS585" s="112"/>
      <c r="OHT585" s="313"/>
      <c r="OHU585" s="113"/>
      <c r="OHV585" s="113"/>
      <c r="OHW585" s="97"/>
      <c r="OHX585" s="98"/>
      <c r="OHY585" s="97"/>
      <c r="OHZ585" s="99"/>
      <c r="OIA585" s="100"/>
      <c r="OIB585" s="42"/>
      <c r="OIC585" s="43"/>
      <c r="OID585" s="44"/>
      <c r="OIE585" s="45"/>
      <c r="OIF585" s="46"/>
      <c r="OIG585" s="311"/>
      <c r="OIH585" s="160"/>
      <c r="OII585" s="48"/>
      <c r="OIJ585" s="48"/>
      <c r="OIK585" s="101"/>
      <c r="OIL585" s="91"/>
      <c r="OIM585" s="91"/>
      <c r="OIN585" s="221"/>
      <c r="OIP585" s="55"/>
      <c r="OIQ585" s="55"/>
      <c r="OIR585" s="56"/>
      <c r="OIS585" s="57"/>
      <c r="OIU585" s="59"/>
      <c r="OIV585" s="60"/>
      <c r="OIW585" s="61"/>
      <c r="OIX585" s="104"/>
      <c r="OIY585" s="27"/>
      <c r="OIZ585" s="26"/>
      <c r="OJA585" s="28"/>
      <c r="OJB585" s="230"/>
      <c r="OJC585" s="245"/>
      <c r="OJD585" s="230"/>
      <c r="OJE585" s="92"/>
      <c r="OJF585" s="316"/>
      <c r="OJG585" s="112"/>
      <c r="OJH585" s="313"/>
      <c r="OJI585" s="113"/>
      <c r="OJJ585" s="113"/>
      <c r="OJK585" s="97"/>
      <c r="OJL585" s="98"/>
      <c r="OJM585" s="97"/>
      <c r="OJN585" s="99"/>
      <c r="OJO585" s="100"/>
      <c r="OJP585" s="42"/>
      <c r="OJQ585" s="43"/>
      <c r="OJR585" s="44"/>
      <c r="OJS585" s="45"/>
      <c r="OJT585" s="46"/>
      <c r="OJU585" s="311"/>
      <c r="OJV585" s="160"/>
      <c r="OJW585" s="48"/>
      <c r="OJX585" s="48"/>
      <c r="OJY585" s="101"/>
      <c r="OJZ585" s="91"/>
      <c r="OKA585" s="91"/>
      <c r="OKB585" s="221"/>
      <c r="OKD585" s="55"/>
      <c r="OKE585" s="55"/>
      <c r="OKF585" s="56"/>
      <c r="OKG585" s="57"/>
      <c r="OKI585" s="59"/>
      <c r="OKJ585" s="60"/>
      <c r="OKK585" s="61"/>
      <c r="OKL585" s="104"/>
      <c r="OKM585" s="27"/>
      <c r="OKN585" s="26"/>
      <c r="OKO585" s="28"/>
      <c r="OKP585" s="230"/>
      <c r="OKQ585" s="245"/>
      <c r="OKR585" s="230"/>
      <c r="OKS585" s="92"/>
      <c r="OKT585" s="316"/>
      <c r="OKU585" s="112"/>
      <c r="OKV585" s="313"/>
      <c r="OKW585" s="113"/>
      <c r="OKX585" s="113"/>
      <c r="OKY585" s="97"/>
      <c r="OKZ585" s="98"/>
      <c r="OLA585" s="97"/>
      <c r="OLB585" s="99"/>
      <c r="OLC585" s="100"/>
      <c r="OLD585" s="42"/>
      <c r="OLE585" s="43"/>
      <c r="OLF585" s="44"/>
      <c r="OLG585" s="45"/>
      <c r="OLH585" s="46"/>
      <c r="OLI585" s="311"/>
      <c r="OLJ585" s="160"/>
      <c r="OLK585" s="48"/>
      <c r="OLL585" s="48"/>
      <c r="OLM585" s="101"/>
      <c r="OLN585" s="91"/>
      <c r="OLO585" s="91"/>
      <c r="OLP585" s="221"/>
      <c r="OLR585" s="55"/>
      <c r="OLS585" s="55"/>
      <c r="OLT585" s="56"/>
      <c r="OLU585" s="57"/>
      <c r="OLW585" s="59"/>
      <c r="OLX585" s="60"/>
      <c r="OLY585" s="61"/>
      <c r="OLZ585" s="104"/>
      <c r="OMA585" s="27"/>
      <c r="OMB585" s="26"/>
      <c r="OMC585" s="28"/>
      <c r="OMD585" s="230"/>
      <c r="OME585" s="245"/>
      <c r="OMF585" s="230"/>
      <c r="OMG585" s="92"/>
      <c r="OMH585" s="316"/>
      <c r="OMI585" s="112"/>
      <c r="OMJ585" s="313"/>
      <c r="OMK585" s="113"/>
      <c r="OML585" s="113"/>
      <c r="OMM585" s="97"/>
      <c r="OMN585" s="98"/>
      <c r="OMO585" s="97"/>
      <c r="OMP585" s="99"/>
      <c r="OMQ585" s="100"/>
      <c r="OMR585" s="42"/>
      <c r="OMS585" s="43"/>
      <c r="OMT585" s="44"/>
      <c r="OMU585" s="45"/>
      <c r="OMV585" s="46"/>
      <c r="OMW585" s="311"/>
      <c r="OMX585" s="160"/>
      <c r="OMY585" s="48"/>
      <c r="OMZ585" s="48"/>
      <c r="ONA585" s="101"/>
      <c r="ONB585" s="91"/>
      <c r="ONC585" s="91"/>
      <c r="OND585" s="221"/>
      <c r="ONF585" s="55"/>
      <c r="ONG585" s="55"/>
      <c r="ONH585" s="56"/>
      <c r="ONI585" s="57"/>
      <c r="ONK585" s="59"/>
      <c r="ONL585" s="60"/>
      <c r="ONM585" s="61"/>
      <c r="ONN585" s="104"/>
      <c r="ONO585" s="27"/>
      <c r="ONP585" s="26"/>
      <c r="ONQ585" s="28"/>
      <c r="ONR585" s="230"/>
      <c r="ONS585" s="245"/>
      <c r="ONT585" s="230"/>
      <c r="ONU585" s="92"/>
      <c r="ONV585" s="316"/>
      <c r="ONW585" s="112"/>
      <c r="ONX585" s="313"/>
      <c r="ONY585" s="113"/>
      <c r="ONZ585" s="113"/>
      <c r="OOA585" s="97"/>
      <c r="OOB585" s="98"/>
      <c r="OOC585" s="97"/>
      <c r="OOD585" s="99"/>
      <c r="OOE585" s="100"/>
      <c r="OOF585" s="42"/>
      <c r="OOG585" s="43"/>
      <c r="OOH585" s="44"/>
      <c r="OOI585" s="45"/>
      <c r="OOJ585" s="46"/>
      <c r="OOK585" s="311"/>
      <c r="OOL585" s="160"/>
      <c r="OOM585" s="48"/>
      <c r="OON585" s="48"/>
      <c r="OOO585" s="101"/>
      <c r="OOP585" s="91"/>
      <c r="OOQ585" s="91"/>
      <c r="OOR585" s="221"/>
      <c r="OOT585" s="55"/>
      <c r="OOU585" s="55"/>
      <c r="OOV585" s="56"/>
      <c r="OOW585" s="57"/>
      <c r="OOY585" s="59"/>
      <c r="OOZ585" s="60"/>
      <c r="OPA585" s="61"/>
      <c r="OPB585" s="104"/>
      <c r="OPC585" s="27"/>
      <c r="OPD585" s="26"/>
      <c r="OPE585" s="28"/>
      <c r="OPF585" s="230"/>
      <c r="OPG585" s="245"/>
      <c r="OPH585" s="230"/>
      <c r="OPI585" s="92"/>
      <c r="OPJ585" s="316"/>
      <c r="OPK585" s="112"/>
      <c r="OPL585" s="313"/>
      <c r="OPM585" s="113"/>
      <c r="OPN585" s="113"/>
      <c r="OPO585" s="97"/>
      <c r="OPP585" s="98"/>
      <c r="OPQ585" s="97"/>
      <c r="OPR585" s="99"/>
      <c r="OPS585" s="100"/>
      <c r="OPT585" s="42"/>
      <c r="OPU585" s="43"/>
      <c r="OPV585" s="44"/>
      <c r="OPW585" s="45"/>
      <c r="OPX585" s="46"/>
      <c r="OPY585" s="311"/>
      <c r="OPZ585" s="160"/>
      <c r="OQA585" s="48"/>
      <c r="OQB585" s="48"/>
      <c r="OQC585" s="101"/>
      <c r="OQD585" s="91"/>
      <c r="OQE585" s="91"/>
      <c r="OQF585" s="221"/>
      <c r="OQH585" s="55"/>
      <c r="OQI585" s="55"/>
      <c r="OQJ585" s="56"/>
      <c r="OQK585" s="57"/>
      <c r="OQM585" s="59"/>
      <c r="OQN585" s="60"/>
      <c r="OQO585" s="61"/>
      <c r="OQP585" s="104"/>
      <c r="OQQ585" s="27"/>
      <c r="OQR585" s="26"/>
      <c r="OQS585" s="28"/>
      <c r="OQT585" s="230"/>
      <c r="OQU585" s="245"/>
      <c r="OQV585" s="230"/>
      <c r="OQW585" s="92"/>
      <c r="OQX585" s="316"/>
      <c r="OQY585" s="112"/>
      <c r="OQZ585" s="313"/>
      <c r="ORA585" s="113"/>
      <c r="ORB585" s="113"/>
      <c r="ORC585" s="97"/>
      <c r="ORD585" s="98"/>
      <c r="ORE585" s="97"/>
      <c r="ORF585" s="99"/>
      <c r="ORG585" s="100"/>
      <c r="ORH585" s="42"/>
      <c r="ORI585" s="43"/>
      <c r="ORJ585" s="44"/>
      <c r="ORK585" s="45"/>
      <c r="ORL585" s="46"/>
      <c r="ORM585" s="311"/>
      <c r="ORN585" s="160"/>
      <c r="ORO585" s="48"/>
      <c r="ORP585" s="48"/>
      <c r="ORQ585" s="101"/>
      <c r="ORR585" s="91"/>
      <c r="ORS585" s="91"/>
      <c r="ORT585" s="221"/>
      <c r="ORV585" s="55"/>
      <c r="ORW585" s="55"/>
      <c r="ORX585" s="56"/>
      <c r="ORY585" s="57"/>
      <c r="OSA585" s="59"/>
      <c r="OSB585" s="60"/>
      <c r="OSC585" s="61"/>
      <c r="OSD585" s="104"/>
      <c r="OSE585" s="27"/>
      <c r="OSF585" s="26"/>
      <c r="OSG585" s="28"/>
      <c r="OSH585" s="230"/>
      <c r="OSI585" s="245"/>
      <c r="OSJ585" s="230"/>
      <c r="OSK585" s="92"/>
      <c r="OSL585" s="316"/>
      <c r="OSM585" s="112"/>
      <c r="OSN585" s="313"/>
      <c r="OSO585" s="113"/>
      <c r="OSP585" s="113"/>
      <c r="OSQ585" s="97"/>
      <c r="OSR585" s="98"/>
      <c r="OSS585" s="97"/>
      <c r="OST585" s="99"/>
      <c r="OSU585" s="100"/>
      <c r="OSV585" s="42"/>
      <c r="OSW585" s="43"/>
      <c r="OSX585" s="44"/>
      <c r="OSY585" s="45"/>
      <c r="OSZ585" s="46"/>
      <c r="OTA585" s="311"/>
      <c r="OTB585" s="160"/>
      <c r="OTC585" s="48"/>
      <c r="OTD585" s="48"/>
      <c r="OTE585" s="101"/>
      <c r="OTF585" s="91"/>
      <c r="OTG585" s="91"/>
      <c r="OTH585" s="221"/>
      <c r="OTJ585" s="55"/>
      <c r="OTK585" s="55"/>
      <c r="OTL585" s="56"/>
      <c r="OTM585" s="57"/>
      <c r="OTO585" s="59"/>
      <c r="OTP585" s="60"/>
      <c r="OTQ585" s="61"/>
      <c r="OTR585" s="104"/>
      <c r="OTS585" s="27"/>
      <c r="OTT585" s="26"/>
      <c r="OTU585" s="28"/>
      <c r="OTV585" s="230"/>
      <c r="OTW585" s="245"/>
      <c r="OTX585" s="230"/>
      <c r="OTY585" s="92"/>
      <c r="OTZ585" s="316"/>
      <c r="OUA585" s="112"/>
      <c r="OUB585" s="313"/>
      <c r="OUC585" s="113"/>
      <c r="OUD585" s="113"/>
      <c r="OUE585" s="97"/>
      <c r="OUF585" s="98"/>
      <c r="OUG585" s="97"/>
      <c r="OUH585" s="99"/>
      <c r="OUI585" s="100"/>
      <c r="OUJ585" s="42"/>
      <c r="OUK585" s="43"/>
      <c r="OUL585" s="44"/>
      <c r="OUM585" s="45"/>
      <c r="OUN585" s="46"/>
      <c r="OUO585" s="311"/>
      <c r="OUP585" s="160"/>
      <c r="OUQ585" s="48"/>
      <c r="OUR585" s="48"/>
      <c r="OUS585" s="101"/>
      <c r="OUT585" s="91"/>
      <c r="OUU585" s="91"/>
      <c r="OUV585" s="221"/>
      <c r="OUX585" s="55"/>
      <c r="OUY585" s="55"/>
      <c r="OUZ585" s="56"/>
      <c r="OVA585" s="57"/>
      <c r="OVC585" s="59"/>
      <c r="OVD585" s="60"/>
      <c r="OVE585" s="61"/>
      <c r="OVF585" s="104"/>
      <c r="OVG585" s="27"/>
      <c r="OVH585" s="26"/>
      <c r="OVI585" s="28"/>
      <c r="OVJ585" s="230"/>
      <c r="OVK585" s="245"/>
      <c r="OVL585" s="230"/>
      <c r="OVM585" s="92"/>
      <c r="OVN585" s="316"/>
      <c r="OVO585" s="112"/>
      <c r="OVP585" s="313"/>
      <c r="OVQ585" s="113"/>
      <c r="OVR585" s="113"/>
      <c r="OVS585" s="97"/>
      <c r="OVT585" s="98"/>
      <c r="OVU585" s="97"/>
      <c r="OVV585" s="99"/>
      <c r="OVW585" s="100"/>
      <c r="OVX585" s="42"/>
      <c r="OVY585" s="43"/>
      <c r="OVZ585" s="44"/>
      <c r="OWA585" s="45"/>
      <c r="OWB585" s="46"/>
      <c r="OWC585" s="311"/>
      <c r="OWD585" s="160"/>
      <c r="OWE585" s="48"/>
      <c r="OWF585" s="48"/>
      <c r="OWG585" s="101"/>
      <c r="OWH585" s="91"/>
      <c r="OWI585" s="91"/>
      <c r="OWJ585" s="221"/>
      <c r="OWL585" s="55"/>
      <c r="OWM585" s="55"/>
      <c r="OWN585" s="56"/>
      <c r="OWO585" s="57"/>
      <c r="OWQ585" s="59"/>
      <c r="OWR585" s="60"/>
      <c r="OWS585" s="61"/>
      <c r="OWT585" s="104"/>
      <c r="OWU585" s="27"/>
      <c r="OWV585" s="26"/>
      <c r="OWW585" s="28"/>
      <c r="OWX585" s="230"/>
      <c r="OWY585" s="245"/>
      <c r="OWZ585" s="230"/>
      <c r="OXA585" s="92"/>
      <c r="OXB585" s="316"/>
      <c r="OXC585" s="112"/>
      <c r="OXD585" s="313"/>
      <c r="OXE585" s="113"/>
      <c r="OXF585" s="113"/>
      <c r="OXG585" s="97"/>
      <c r="OXH585" s="98"/>
      <c r="OXI585" s="97"/>
      <c r="OXJ585" s="99"/>
      <c r="OXK585" s="100"/>
      <c r="OXL585" s="42"/>
      <c r="OXM585" s="43"/>
      <c r="OXN585" s="44"/>
      <c r="OXO585" s="45"/>
      <c r="OXP585" s="46"/>
      <c r="OXQ585" s="311"/>
      <c r="OXR585" s="160"/>
      <c r="OXS585" s="48"/>
      <c r="OXT585" s="48"/>
      <c r="OXU585" s="101"/>
      <c r="OXV585" s="91"/>
      <c r="OXW585" s="91"/>
      <c r="OXX585" s="221"/>
      <c r="OXZ585" s="55"/>
      <c r="OYA585" s="55"/>
      <c r="OYB585" s="56"/>
      <c r="OYC585" s="57"/>
      <c r="OYE585" s="59"/>
      <c r="OYF585" s="60"/>
      <c r="OYG585" s="61"/>
      <c r="OYH585" s="104"/>
      <c r="OYI585" s="27"/>
      <c r="OYJ585" s="26"/>
      <c r="OYK585" s="28"/>
      <c r="OYL585" s="230"/>
      <c r="OYM585" s="245"/>
      <c r="OYN585" s="230"/>
      <c r="OYO585" s="92"/>
      <c r="OYP585" s="316"/>
      <c r="OYQ585" s="112"/>
      <c r="OYR585" s="313"/>
      <c r="OYS585" s="113"/>
      <c r="OYT585" s="113"/>
      <c r="OYU585" s="97"/>
      <c r="OYV585" s="98"/>
      <c r="OYW585" s="97"/>
      <c r="OYX585" s="99"/>
      <c r="OYY585" s="100"/>
      <c r="OYZ585" s="42"/>
      <c r="OZA585" s="43"/>
      <c r="OZB585" s="44"/>
      <c r="OZC585" s="45"/>
      <c r="OZD585" s="46"/>
      <c r="OZE585" s="311"/>
      <c r="OZF585" s="160"/>
      <c r="OZG585" s="48"/>
      <c r="OZH585" s="48"/>
      <c r="OZI585" s="101"/>
      <c r="OZJ585" s="91"/>
      <c r="OZK585" s="91"/>
      <c r="OZL585" s="221"/>
      <c r="OZN585" s="55"/>
      <c r="OZO585" s="55"/>
      <c r="OZP585" s="56"/>
      <c r="OZQ585" s="57"/>
      <c r="OZS585" s="59"/>
      <c r="OZT585" s="60"/>
      <c r="OZU585" s="61"/>
      <c r="OZV585" s="104"/>
      <c r="OZW585" s="27"/>
      <c r="OZX585" s="26"/>
      <c r="OZY585" s="28"/>
      <c r="OZZ585" s="230"/>
      <c r="PAA585" s="245"/>
      <c r="PAB585" s="230"/>
      <c r="PAC585" s="92"/>
      <c r="PAD585" s="316"/>
      <c r="PAE585" s="112"/>
      <c r="PAF585" s="313"/>
      <c r="PAG585" s="113"/>
      <c r="PAH585" s="113"/>
      <c r="PAI585" s="97"/>
      <c r="PAJ585" s="98"/>
      <c r="PAK585" s="97"/>
      <c r="PAL585" s="99"/>
      <c r="PAM585" s="100"/>
      <c r="PAN585" s="42"/>
      <c r="PAO585" s="43"/>
      <c r="PAP585" s="44"/>
      <c r="PAQ585" s="45"/>
      <c r="PAR585" s="46"/>
      <c r="PAS585" s="311"/>
      <c r="PAT585" s="160"/>
      <c r="PAU585" s="48"/>
      <c r="PAV585" s="48"/>
      <c r="PAW585" s="101"/>
      <c r="PAX585" s="91"/>
      <c r="PAY585" s="91"/>
      <c r="PAZ585" s="221"/>
      <c r="PBB585" s="55"/>
      <c r="PBC585" s="55"/>
      <c r="PBD585" s="56"/>
      <c r="PBE585" s="57"/>
      <c r="PBG585" s="59"/>
      <c r="PBH585" s="60"/>
      <c r="PBI585" s="61"/>
      <c r="PBJ585" s="104"/>
      <c r="PBK585" s="27"/>
      <c r="PBL585" s="26"/>
      <c r="PBM585" s="28"/>
      <c r="PBN585" s="230"/>
      <c r="PBO585" s="245"/>
      <c r="PBP585" s="230"/>
      <c r="PBQ585" s="92"/>
      <c r="PBR585" s="316"/>
      <c r="PBS585" s="112"/>
      <c r="PBT585" s="313"/>
      <c r="PBU585" s="113"/>
      <c r="PBV585" s="113"/>
      <c r="PBW585" s="97"/>
      <c r="PBX585" s="98"/>
      <c r="PBY585" s="97"/>
      <c r="PBZ585" s="99"/>
      <c r="PCA585" s="100"/>
      <c r="PCB585" s="42"/>
      <c r="PCC585" s="43"/>
      <c r="PCD585" s="44"/>
      <c r="PCE585" s="45"/>
      <c r="PCF585" s="46"/>
      <c r="PCG585" s="311"/>
      <c r="PCH585" s="160"/>
      <c r="PCI585" s="48"/>
      <c r="PCJ585" s="48"/>
      <c r="PCK585" s="101"/>
      <c r="PCL585" s="91"/>
      <c r="PCM585" s="91"/>
      <c r="PCN585" s="221"/>
      <c r="PCP585" s="55"/>
      <c r="PCQ585" s="55"/>
      <c r="PCR585" s="56"/>
      <c r="PCS585" s="57"/>
      <c r="PCU585" s="59"/>
      <c r="PCV585" s="60"/>
      <c r="PCW585" s="61"/>
      <c r="PCX585" s="104"/>
      <c r="PCY585" s="27"/>
      <c r="PCZ585" s="26"/>
      <c r="PDA585" s="28"/>
      <c r="PDB585" s="230"/>
      <c r="PDC585" s="245"/>
      <c r="PDD585" s="230"/>
      <c r="PDE585" s="92"/>
      <c r="PDF585" s="316"/>
      <c r="PDG585" s="112"/>
      <c r="PDH585" s="313"/>
      <c r="PDI585" s="113"/>
      <c r="PDJ585" s="113"/>
      <c r="PDK585" s="97"/>
      <c r="PDL585" s="98"/>
      <c r="PDM585" s="97"/>
      <c r="PDN585" s="99"/>
      <c r="PDO585" s="100"/>
      <c r="PDP585" s="42"/>
      <c r="PDQ585" s="43"/>
      <c r="PDR585" s="44"/>
      <c r="PDS585" s="45"/>
      <c r="PDT585" s="46"/>
      <c r="PDU585" s="311"/>
      <c r="PDV585" s="160"/>
      <c r="PDW585" s="48"/>
      <c r="PDX585" s="48"/>
      <c r="PDY585" s="101"/>
      <c r="PDZ585" s="91"/>
      <c r="PEA585" s="91"/>
      <c r="PEB585" s="221"/>
      <c r="PED585" s="55"/>
      <c r="PEE585" s="55"/>
      <c r="PEF585" s="56"/>
      <c r="PEG585" s="57"/>
      <c r="PEI585" s="59"/>
      <c r="PEJ585" s="60"/>
      <c r="PEK585" s="61"/>
      <c r="PEL585" s="104"/>
      <c r="PEM585" s="27"/>
      <c r="PEN585" s="26"/>
      <c r="PEO585" s="28"/>
      <c r="PEP585" s="230"/>
      <c r="PEQ585" s="245"/>
      <c r="PER585" s="230"/>
      <c r="PES585" s="92"/>
      <c r="PET585" s="316"/>
      <c r="PEU585" s="112"/>
      <c r="PEV585" s="313"/>
      <c r="PEW585" s="113"/>
      <c r="PEX585" s="113"/>
      <c r="PEY585" s="97"/>
      <c r="PEZ585" s="98"/>
      <c r="PFA585" s="97"/>
      <c r="PFB585" s="99"/>
      <c r="PFC585" s="100"/>
      <c r="PFD585" s="42"/>
      <c r="PFE585" s="43"/>
      <c r="PFF585" s="44"/>
      <c r="PFG585" s="45"/>
      <c r="PFH585" s="46"/>
      <c r="PFI585" s="311"/>
      <c r="PFJ585" s="160"/>
      <c r="PFK585" s="48"/>
      <c r="PFL585" s="48"/>
      <c r="PFM585" s="101"/>
      <c r="PFN585" s="91"/>
      <c r="PFO585" s="91"/>
      <c r="PFP585" s="221"/>
      <c r="PFR585" s="55"/>
      <c r="PFS585" s="55"/>
      <c r="PFT585" s="56"/>
      <c r="PFU585" s="57"/>
      <c r="PFW585" s="59"/>
      <c r="PFX585" s="60"/>
      <c r="PFY585" s="61"/>
      <c r="PFZ585" s="104"/>
      <c r="PGA585" s="27"/>
      <c r="PGB585" s="26"/>
      <c r="PGC585" s="28"/>
      <c r="PGD585" s="230"/>
      <c r="PGE585" s="245"/>
      <c r="PGF585" s="230"/>
      <c r="PGG585" s="92"/>
      <c r="PGH585" s="316"/>
      <c r="PGI585" s="112"/>
      <c r="PGJ585" s="313"/>
      <c r="PGK585" s="113"/>
      <c r="PGL585" s="113"/>
      <c r="PGM585" s="97"/>
      <c r="PGN585" s="98"/>
      <c r="PGO585" s="97"/>
      <c r="PGP585" s="99"/>
      <c r="PGQ585" s="100"/>
      <c r="PGR585" s="42"/>
      <c r="PGS585" s="43"/>
      <c r="PGT585" s="44"/>
      <c r="PGU585" s="45"/>
      <c r="PGV585" s="46"/>
      <c r="PGW585" s="311"/>
      <c r="PGX585" s="160"/>
      <c r="PGY585" s="48"/>
      <c r="PGZ585" s="48"/>
      <c r="PHA585" s="101"/>
      <c r="PHB585" s="91"/>
      <c r="PHC585" s="91"/>
      <c r="PHD585" s="221"/>
      <c r="PHF585" s="55"/>
      <c r="PHG585" s="55"/>
      <c r="PHH585" s="56"/>
      <c r="PHI585" s="57"/>
      <c r="PHK585" s="59"/>
      <c r="PHL585" s="60"/>
      <c r="PHM585" s="61"/>
      <c r="PHN585" s="104"/>
      <c r="PHO585" s="27"/>
      <c r="PHP585" s="26"/>
      <c r="PHQ585" s="28"/>
      <c r="PHR585" s="230"/>
      <c r="PHS585" s="245"/>
      <c r="PHT585" s="230"/>
      <c r="PHU585" s="92"/>
      <c r="PHV585" s="316"/>
      <c r="PHW585" s="112"/>
      <c r="PHX585" s="313"/>
      <c r="PHY585" s="113"/>
      <c r="PHZ585" s="113"/>
      <c r="PIA585" s="97"/>
      <c r="PIB585" s="98"/>
      <c r="PIC585" s="97"/>
      <c r="PID585" s="99"/>
      <c r="PIE585" s="100"/>
      <c r="PIF585" s="42"/>
      <c r="PIG585" s="43"/>
      <c r="PIH585" s="44"/>
      <c r="PII585" s="45"/>
      <c r="PIJ585" s="46"/>
      <c r="PIK585" s="311"/>
      <c r="PIL585" s="160"/>
      <c r="PIM585" s="48"/>
      <c r="PIN585" s="48"/>
      <c r="PIO585" s="101"/>
      <c r="PIP585" s="91"/>
      <c r="PIQ585" s="91"/>
      <c r="PIR585" s="221"/>
      <c r="PIT585" s="55"/>
      <c r="PIU585" s="55"/>
      <c r="PIV585" s="56"/>
      <c r="PIW585" s="57"/>
      <c r="PIY585" s="59"/>
      <c r="PIZ585" s="60"/>
      <c r="PJA585" s="61"/>
      <c r="PJB585" s="104"/>
      <c r="PJC585" s="27"/>
      <c r="PJD585" s="26"/>
      <c r="PJE585" s="28"/>
      <c r="PJF585" s="230"/>
      <c r="PJG585" s="245"/>
      <c r="PJH585" s="230"/>
      <c r="PJI585" s="92"/>
      <c r="PJJ585" s="316"/>
      <c r="PJK585" s="112"/>
      <c r="PJL585" s="313"/>
      <c r="PJM585" s="113"/>
      <c r="PJN585" s="113"/>
      <c r="PJO585" s="97"/>
      <c r="PJP585" s="98"/>
      <c r="PJQ585" s="97"/>
      <c r="PJR585" s="99"/>
      <c r="PJS585" s="100"/>
      <c r="PJT585" s="42"/>
      <c r="PJU585" s="43"/>
      <c r="PJV585" s="44"/>
      <c r="PJW585" s="45"/>
      <c r="PJX585" s="46"/>
      <c r="PJY585" s="311"/>
      <c r="PJZ585" s="160"/>
      <c r="PKA585" s="48"/>
      <c r="PKB585" s="48"/>
      <c r="PKC585" s="101"/>
      <c r="PKD585" s="91"/>
      <c r="PKE585" s="91"/>
      <c r="PKF585" s="221"/>
      <c r="PKH585" s="55"/>
      <c r="PKI585" s="55"/>
      <c r="PKJ585" s="56"/>
      <c r="PKK585" s="57"/>
      <c r="PKM585" s="59"/>
      <c r="PKN585" s="60"/>
      <c r="PKO585" s="61"/>
      <c r="PKP585" s="104"/>
      <c r="PKQ585" s="27"/>
      <c r="PKR585" s="26"/>
      <c r="PKS585" s="28"/>
      <c r="PKT585" s="230"/>
      <c r="PKU585" s="245"/>
      <c r="PKV585" s="230"/>
      <c r="PKW585" s="92"/>
      <c r="PKX585" s="316"/>
      <c r="PKY585" s="112"/>
      <c r="PKZ585" s="313"/>
      <c r="PLA585" s="113"/>
      <c r="PLB585" s="113"/>
      <c r="PLC585" s="97"/>
      <c r="PLD585" s="98"/>
      <c r="PLE585" s="97"/>
      <c r="PLF585" s="99"/>
      <c r="PLG585" s="100"/>
      <c r="PLH585" s="42"/>
      <c r="PLI585" s="43"/>
      <c r="PLJ585" s="44"/>
      <c r="PLK585" s="45"/>
      <c r="PLL585" s="46"/>
      <c r="PLM585" s="311"/>
      <c r="PLN585" s="160"/>
      <c r="PLO585" s="48"/>
      <c r="PLP585" s="48"/>
      <c r="PLQ585" s="101"/>
      <c r="PLR585" s="91"/>
      <c r="PLS585" s="91"/>
      <c r="PLT585" s="221"/>
      <c r="PLV585" s="55"/>
      <c r="PLW585" s="55"/>
      <c r="PLX585" s="56"/>
      <c r="PLY585" s="57"/>
      <c r="PMA585" s="59"/>
      <c r="PMB585" s="60"/>
      <c r="PMC585" s="61"/>
      <c r="PMD585" s="104"/>
      <c r="PME585" s="27"/>
      <c r="PMF585" s="26"/>
      <c r="PMG585" s="28"/>
      <c r="PMH585" s="230"/>
      <c r="PMI585" s="245"/>
      <c r="PMJ585" s="230"/>
      <c r="PMK585" s="92"/>
      <c r="PML585" s="316"/>
      <c r="PMM585" s="112"/>
      <c r="PMN585" s="313"/>
      <c r="PMO585" s="113"/>
      <c r="PMP585" s="113"/>
      <c r="PMQ585" s="97"/>
      <c r="PMR585" s="98"/>
      <c r="PMS585" s="97"/>
      <c r="PMT585" s="99"/>
      <c r="PMU585" s="100"/>
      <c r="PMV585" s="42"/>
      <c r="PMW585" s="43"/>
      <c r="PMX585" s="44"/>
      <c r="PMY585" s="45"/>
      <c r="PMZ585" s="46"/>
      <c r="PNA585" s="311"/>
      <c r="PNB585" s="160"/>
      <c r="PNC585" s="48"/>
      <c r="PND585" s="48"/>
      <c r="PNE585" s="101"/>
      <c r="PNF585" s="91"/>
      <c r="PNG585" s="91"/>
      <c r="PNH585" s="221"/>
      <c r="PNJ585" s="55"/>
      <c r="PNK585" s="55"/>
      <c r="PNL585" s="56"/>
      <c r="PNM585" s="57"/>
      <c r="PNO585" s="59"/>
      <c r="PNP585" s="60"/>
      <c r="PNQ585" s="61"/>
      <c r="PNR585" s="104"/>
      <c r="PNS585" s="27"/>
      <c r="PNT585" s="26"/>
      <c r="PNU585" s="28"/>
      <c r="PNV585" s="230"/>
      <c r="PNW585" s="245"/>
      <c r="PNX585" s="230"/>
      <c r="PNY585" s="92"/>
      <c r="PNZ585" s="316"/>
      <c r="POA585" s="112"/>
      <c r="POB585" s="313"/>
      <c r="POC585" s="113"/>
      <c r="POD585" s="113"/>
      <c r="POE585" s="97"/>
      <c r="POF585" s="98"/>
      <c r="POG585" s="97"/>
      <c r="POH585" s="99"/>
      <c r="POI585" s="100"/>
      <c r="POJ585" s="42"/>
      <c r="POK585" s="43"/>
      <c r="POL585" s="44"/>
      <c r="POM585" s="45"/>
      <c r="PON585" s="46"/>
      <c r="POO585" s="311"/>
      <c r="POP585" s="160"/>
      <c r="POQ585" s="48"/>
      <c r="POR585" s="48"/>
      <c r="POS585" s="101"/>
      <c r="POT585" s="91"/>
      <c r="POU585" s="91"/>
      <c r="POV585" s="221"/>
      <c r="POX585" s="55"/>
      <c r="POY585" s="55"/>
      <c r="POZ585" s="56"/>
      <c r="PPA585" s="57"/>
      <c r="PPC585" s="59"/>
      <c r="PPD585" s="60"/>
      <c r="PPE585" s="61"/>
      <c r="PPF585" s="104"/>
      <c r="PPG585" s="27"/>
      <c r="PPH585" s="26"/>
      <c r="PPI585" s="28"/>
      <c r="PPJ585" s="230"/>
      <c r="PPK585" s="245"/>
      <c r="PPL585" s="230"/>
      <c r="PPM585" s="92"/>
      <c r="PPN585" s="316"/>
      <c r="PPO585" s="112"/>
      <c r="PPP585" s="313"/>
      <c r="PPQ585" s="113"/>
      <c r="PPR585" s="113"/>
      <c r="PPS585" s="97"/>
      <c r="PPT585" s="98"/>
      <c r="PPU585" s="97"/>
      <c r="PPV585" s="99"/>
      <c r="PPW585" s="100"/>
      <c r="PPX585" s="42"/>
      <c r="PPY585" s="43"/>
      <c r="PPZ585" s="44"/>
      <c r="PQA585" s="45"/>
      <c r="PQB585" s="46"/>
      <c r="PQC585" s="311"/>
      <c r="PQD585" s="160"/>
      <c r="PQE585" s="48"/>
      <c r="PQF585" s="48"/>
      <c r="PQG585" s="101"/>
      <c r="PQH585" s="91"/>
      <c r="PQI585" s="91"/>
      <c r="PQJ585" s="221"/>
      <c r="PQL585" s="55"/>
      <c r="PQM585" s="55"/>
      <c r="PQN585" s="56"/>
      <c r="PQO585" s="57"/>
      <c r="PQQ585" s="59"/>
      <c r="PQR585" s="60"/>
      <c r="PQS585" s="61"/>
      <c r="PQT585" s="104"/>
      <c r="PQU585" s="27"/>
      <c r="PQV585" s="26"/>
      <c r="PQW585" s="28"/>
      <c r="PQX585" s="230"/>
      <c r="PQY585" s="245"/>
      <c r="PQZ585" s="230"/>
      <c r="PRA585" s="92"/>
      <c r="PRB585" s="316"/>
      <c r="PRC585" s="112"/>
      <c r="PRD585" s="313"/>
      <c r="PRE585" s="113"/>
      <c r="PRF585" s="113"/>
      <c r="PRG585" s="97"/>
      <c r="PRH585" s="98"/>
      <c r="PRI585" s="97"/>
      <c r="PRJ585" s="99"/>
      <c r="PRK585" s="100"/>
      <c r="PRL585" s="42"/>
      <c r="PRM585" s="43"/>
      <c r="PRN585" s="44"/>
      <c r="PRO585" s="45"/>
      <c r="PRP585" s="46"/>
      <c r="PRQ585" s="311"/>
      <c r="PRR585" s="160"/>
      <c r="PRS585" s="48"/>
      <c r="PRT585" s="48"/>
      <c r="PRU585" s="101"/>
      <c r="PRV585" s="91"/>
      <c r="PRW585" s="91"/>
      <c r="PRX585" s="221"/>
      <c r="PRZ585" s="55"/>
      <c r="PSA585" s="55"/>
      <c r="PSB585" s="56"/>
      <c r="PSC585" s="57"/>
      <c r="PSE585" s="59"/>
      <c r="PSF585" s="60"/>
      <c r="PSG585" s="61"/>
      <c r="PSH585" s="104"/>
      <c r="PSI585" s="27"/>
      <c r="PSJ585" s="26"/>
      <c r="PSK585" s="28"/>
      <c r="PSL585" s="230"/>
      <c r="PSM585" s="245"/>
      <c r="PSN585" s="230"/>
      <c r="PSO585" s="92"/>
      <c r="PSP585" s="316"/>
      <c r="PSQ585" s="112"/>
      <c r="PSR585" s="313"/>
      <c r="PSS585" s="113"/>
      <c r="PST585" s="113"/>
      <c r="PSU585" s="97"/>
      <c r="PSV585" s="98"/>
      <c r="PSW585" s="97"/>
      <c r="PSX585" s="99"/>
      <c r="PSY585" s="100"/>
      <c r="PSZ585" s="42"/>
      <c r="PTA585" s="43"/>
      <c r="PTB585" s="44"/>
      <c r="PTC585" s="45"/>
      <c r="PTD585" s="46"/>
      <c r="PTE585" s="311"/>
      <c r="PTF585" s="160"/>
      <c r="PTG585" s="48"/>
      <c r="PTH585" s="48"/>
      <c r="PTI585" s="101"/>
      <c r="PTJ585" s="91"/>
      <c r="PTK585" s="91"/>
      <c r="PTL585" s="221"/>
      <c r="PTN585" s="55"/>
      <c r="PTO585" s="55"/>
      <c r="PTP585" s="56"/>
      <c r="PTQ585" s="57"/>
      <c r="PTS585" s="59"/>
      <c r="PTT585" s="60"/>
      <c r="PTU585" s="61"/>
      <c r="PTV585" s="104"/>
      <c r="PTW585" s="27"/>
      <c r="PTX585" s="26"/>
      <c r="PTY585" s="28"/>
      <c r="PTZ585" s="230"/>
      <c r="PUA585" s="245"/>
      <c r="PUB585" s="230"/>
      <c r="PUC585" s="92"/>
      <c r="PUD585" s="316"/>
      <c r="PUE585" s="112"/>
      <c r="PUF585" s="313"/>
      <c r="PUG585" s="113"/>
      <c r="PUH585" s="113"/>
      <c r="PUI585" s="97"/>
      <c r="PUJ585" s="98"/>
      <c r="PUK585" s="97"/>
      <c r="PUL585" s="99"/>
      <c r="PUM585" s="100"/>
      <c r="PUN585" s="42"/>
      <c r="PUO585" s="43"/>
      <c r="PUP585" s="44"/>
      <c r="PUQ585" s="45"/>
      <c r="PUR585" s="46"/>
      <c r="PUS585" s="311"/>
      <c r="PUT585" s="160"/>
      <c r="PUU585" s="48"/>
      <c r="PUV585" s="48"/>
      <c r="PUW585" s="101"/>
      <c r="PUX585" s="91"/>
      <c r="PUY585" s="91"/>
      <c r="PUZ585" s="221"/>
      <c r="PVB585" s="55"/>
      <c r="PVC585" s="55"/>
      <c r="PVD585" s="56"/>
      <c r="PVE585" s="57"/>
      <c r="PVG585" s="59"/>
      <c r="PVH585" s="60"/>
      <c r="PVI585" s="61"/>
      <c r="PVJ585" s="104"/>
      <c r="PVK585" s="27"/>
      <c r="PVL585" s="26"/>
      <c r="PVM585" s="28"/>
      <c r="PVN585" s="230"/>
      <c r="PVO585" s="245"/>
      <c r="PVP585" s="230"/>
      <c r="PVQ585" s="92"/>
      <c r="PVR585" s="316"/>
      <c r="PVS585" s="112"/>
      <c r="PVT585" s="313"/>
      <c r="PVU585" s="113"/>
      <c r="PVV585" s="113"/>
      <c r="PVW585" s="97"/>
      <c r="PVX585" s="98"/>
      <c r="PVY585" s="97"/>
      <c r="PVZ585" s="99"/>
      <c r="PWA585" s="100"/>
      <c r="PWB585" s="42"/>
      <c r="PWC585" s="43"/>
      <c r="PWD585" s="44"/>
      <c r="PWE585" s="45"/>
      <c r="PWF585" s="46"/>
      <c r="PWG585" s="311"/>
      <c r="PWH585" s="160"/>
      <c r="PWI585" s="48"/>
      <c r="PWJ585" s="48"/>
      <c r="PWK585" s="101"/>
      <c r="PWL585" s="91"/>
      <c r="PWM585" s="91"/>
      <c r="PWN585" s="221"/>
      <c r="PWP585" s="55"/>
      <c r="PWQ585" s="55"/>
      <c r="PWR585" s="56"/>
      <c r="PWS585" s="57"/>
      <c r="PWU585" s="59"/>
      <c r="PWV585" s="60"/>
      <c r="PWW585" s="61"/>
      <c r="PWX585" s="104"/>
      <c r="PWY585" s="27"/>
      <c r="PWZ585" s="26"/>
      <c r="PXA585" s="28"/>
      <c r="PXB585" s="230"/>
      <c r="PXC585" s="245"/>
      <c r="PXD585" s="230"/>
      <c r="PXE585" s="92"/>
      <c r="PXF585" s="316"/>
      <c r="PXG585" s="112"/>
      <c r="PXH585" s="313"/>
      <c r="PXI585" s="113"/>
      <c r="PXJ585" s="113"/>
      <c r="PXK585" s="97"/>
      <c r="PXL585" s="98"/>
      <c r="PXM585" s="97"/>
      <c r="PXN585" s="99"/>
      <c r="PXO585" s="100"/>
      <c r="PXP585" s="42"/>
      <c r="PXQ585" s="43"/>
      <c r="PXR585" s="44"/>
      <c r="PXS585" s="45"/>
      <c r="PXT585" s="46"/>
      <c r="PXU585" s="311"/>
      <c r="PXV585" s="160"/>
      <c r="PXW585" s="48"/>
      <c r="PXX585" s="48"/>
      <c r="PXY585" s="101"/>
      <c r="PXZ585" s="91"/>
      <c r="PYA585" s="91"/>
      <c r="PYB585" s="221"/>
      <c r="PYD585" s="55"/>
      <c r="PYE585" s="55"/>
      <c r="PYF585" s="56"/>
      <c r="PYG585" s="57"/>
      <c r="PYI585" s="59"/>
      <c r="PYJ585" s="60"/>
      <c r="PYK585" s="61"/>
      <c r="PYL585" s="104"/>
      <c r="PYM585" s="27"/>
      <c r="PYN585" s="26"/>
      <c r="PYO585" s="28"/>
      <c r="PYP585" s="230"/>
      <c r="PYQ585" s="245"/>
      <c r="PYR585" s="230"/>
      <c r="PYS585" s="92"/>
      <c r="PYT585" s="316"/>
      <c r="PYU585" s="112"/>
      <c r="PYV585" s="313"/>
      <c r="PYW585" s="113"/>
      <c r="PYX585" s="113"/>
      <c r="PYY585" s="97"/>
      <c r="PYZ585" s="98"/>
      <c r="PZA585" s="97"/>
      <c r="PZB585" s="99"/>
      <c r="PZC585" s="100"/>
      <c r="PZD585" s="42"/>
      <c r="PZE585" s="43"/>
      <c r="PZF585" s="44"/>
      <c r="PZG585" s="45"/>
      <c r="PZH585" s="46"/>
      <c r="PZI585" s="311"/>
      <c r="PZJ585" s="160"/>
      <c r="PZK585" s="48"/>
      <c r="PZL585" s="48"/>
      <c r="PZM585" s="101"/>
      <c r="PZN585" s="91"/>
      <c r="PZO585" s="91"/>
      <c r="PZP585" s="221"/>
      <c r="PZR585" s="55"/>
      <c r="PZS585" s="55"/>
      <c r="PZT585" s="56"/>
      <c r="PZU585" s="57"/>
      <c r="PZW585" s="59"/>
      <c r="PZX585" s="60"/>
      <c r="PZY585" s="61"/>
      <c r="PZZ585" s="104"/>
      <c r="QAA585" s="27"/>
      <c r="QAB585" s="26"/>
      <c r="QAC585" s="28"/>
      <c r="QAD585" s="230"/>
      <c r="QAE585" s="245"/>
      <c r="QAF585" s="230"/>
      <c r="QAG585" s="92"/>
      <c r="QAH585" s="316"/>
      <c r="QAI585" s="112"/>
      <c r="QAJ585" s="313"/>
      <c r="QAK585" s="113"/>
      <c r="QAL585" s="113"/>
      <c r="QAM585" s="97"/>
      <c r="QAN585" s="98"/>
      <c r="QAO585" s="97"/>
      <c r="QAP585" s="99"/>
      <c r="QAQ585" s="100"/>
      <c r="QAR585" s="42"/>
      <c r="QAS585" s="43"/>
      <c r="QAT585" s="44"/>
      <c r="QAU585" s="45"/>
      <c r="QAV585" s="46"/>
      <c r="QAW585" s="311"/>
      <c r="QAX585" s="160"/>
      <c r="QAY585" s="48"/>
      <c r="QAZ585" s="48"/>
      <c r="QBA585" s="101"/>
      <c r="QBB585" s="91"/>
      <c r="QBC585" s="91"/>
      <c r="QBD585" s="221"/>
      <c r="QBF585" s="55"/>
      <c r="QBG585" s="55"/>
      <c r="QBH585" s="56"/>
      <c r="QBI585" s="57"/>
      <c r="QBK585" s="59"/>
      <c r="QBL585" s="60"/>
      <c r="QBM585" s="61"/>
      <c r="QBN585" s="104"/>
      <c r="QBO585" s="27"/>
      <c r="QBP585" s="26"/>
      <c r="QBQ585" s="28"/>
      <c r="QBR585" s="230"/>
      <c r="QBS585" s="245"/>
      <c r="QBT585" s="230"/>
      <c r="QBU585" s="92"/>
      <c r="QBV585" s="316"/>
      <c r="QBW585" s="112"/>
      <c r="QBX585" s="313"/>
      <c r="QBY585" s="113"/>
      <c r="QBZ585" s="113"/>
      <c r="QCA585" s="97"/>
      <c r="QCB585" s="98"/>
      <c r="QCC585" s="97"/>
      <c r="QCD585" s="99"/>
      <c r="QCE585" s="100"/>
      <c r="QCF585" s="42"/>
      <c r="QCG585" s="43"/>
      <c r="QCH585" s="44"/>
      <c r="QCI585" s="45"/>
      <c r="QCJ585" s="46"/>
      <c r="QCK585" s="311"/>
      <c r="QCL585" s="160"/>
      <c r="QCM585" s="48"/>
      <c r="QCN585" s="48"/>
      <c r="QCO585" s="101"/>
      <c r="QCP585" s="91"/>
      <c r="QCQ585" s="91"/>
      <c r="QCR585" s="221"/>
      <c r="QCT585" s="55"/>
      <c r="QCU585" s="55"/>
      <c r="QCV585" s="56"/>
      <c r="QCW585" s="57"/>
      <c r="QCY585" s="59"/>
      <c r="QCZ585" s="60"/>
      <c r="QDA585" s="61"/>
      <c r="QDB585" s="104"/>
      <c r="QDC585" s="27"/>
      <c r="QDD585" s="26"/>
      <c r="QDE585" s="28"/>
      <c r="QDF585" s="230"/>
      <c r="QDG585" s="245"/>
      <c r="QDH585" s="230"/>
      <c r="QDI585" s="92"/>
      <c r="QDJ585" s="316"/>
      <c r="QDK585" s="112"/>
      <c r="QDL585" s="313"/>
      <c r="QDM585" s="113"/>
      <c r="QDN585" s="113"/>
      <c r="QDO585" s="97"/>
      <c r="QDP585" s="98"/>
      <c r="QDQ585" s="97"/>
      <c r="QDR585" s="99"/>
      <c r="QDS585" s="100"/>
      <c r="QDT585" s="42"/>
      <c r="QDU585" s="43"/>
      <c r="QDV585" s="44"/>
      <c r="QDW585" s="45"/>
      <c r="QDX585" s="46"/>
      <c r="QDY585" s="311"/>
      <c r="QDZ585" s="160"/>
      <c r="QEA585" s="48"/>
      <c r="QEB585" s="48"/>
      <c r="QEC585" s="101"/>
      <c r="QED585" s="91"/>
      <c r="QEE585" s="91"/>
      <c r="QEF585" s="221"/>
      <c r="QEH585" s="55"/>
      <c r="QEI585" s="55"/>
      <c r="QEJ585" s="56"/>
      <c r="QEK585" s="57"/>
      <c r="QEM585" s="59"/>
      <c r="QEN585" s="60"/>
      <c r="QEO585" s="61"/>
      <c r="QEP585" s="104"/>
      <c r="QEQ585" s="27"/>
      <c r="QER585" s="26"/>
      <c r="QES585" s="28"/>
      <c r="QET585" s="230"/>
      <c r="QEU585" s="245"/>
      <c r="QEV585" s="230"/>
      <c r="QEW585" s="92"/>
      <c r="QEX585" s="316"/>
      <c r="QEY585" s="112"/>
      <c r="QEZ585" s="313"/>
      <c r="QFA585" s="113"/>
      <c r="QFB585" s="113"/>
      <c r="QFC585" s="97"/>
      <c r="QFD585" s="98"/>
      <c r="QFE585" s="97"/>
      <c r="QFF585" s="99"/>
      <c r="QFG585" s="100"/>
      <c r="QFH585" s="42"/>
      <c r="QFI585" s="43"/>
      <c r="QFJ585" s="44"/>
      <c r="QFK585" s="45"/>
      <c r="QFL585" s="46"/>
      <c r="QFM585" s="311"/>
      <c r="QFN585" s="160"/>
      <c r="QFO585" s="48"/>
      <c r="QFP585" s="48"/>
      <c r="QFQ585" s="101"/>
      <c r="QFR585" s="91"/>
      <c r="QFS585" s="91"/>
      <c r="QFT585" s="221"/>
      <c r="QFV585" s="55"/>
      <c r="QFW585" s="55"/>
      <c r="QFX585" s="56"/>
      <c r="QFY585" s="57"/>
      <c r="QGA585" s="59"/>
      <c r="QGB585" s="60"/>
      <c r="QGC585" s="61"/>
      <c r="QGD585" s="104"/>
      <c r="QGE585" s="27"/>
      <c r="QGF585" s="26"/>
      <c r="QGG585" s="28"/>
      <c r="QGH585" s="230"/>
      <c r="QGI585" s="245"/>
      <c r="QGJ585" s="230"/>
      <c r="QGK585" s="92"/>
      <c r="QGL585" s="316"/>
      <c r="QGM585" s="112"/>
      <c r="QGN585" s="313"/>
      <c r="QGO585" s="113"/>
      <c r="QGP585" s="113"/>
      <c r="QGQ585" s="97"/>
      <c r="QGR585" s="98"/>
      <c r="QGS585" s="97"/>
      <c r="QGT585" s="99"/>
      <c r="QGU585" s="100"/>
      <c r="QGV585" s="42"/>
      <c r="QGW585" s="43"/>
      <c r="QGX585" s="44"/>
      <c r="QGY585" s="45"/>
      <c r="QGZ585" s="46"/>
      <c r="QHA585" s="311"/>
      <c r="QHB585" s="160"/>
      <c r="QHC585" s="48"/>
      <c r="QHD585" s="48"/>
      <c r="QHE585" s="101"/>
      <c r="QHF585" s="91"/>
      <c r="QHG585" s="91"/>
      <c r="QHH585" s="221"/>
      <c r="QHJ585" s="55"/>
      <c r="QHK585" s="55"/>
      <c r="QHL585" s="56"/>
      <c r="QHM585" s="57"/>
      <c r="QHO585" s="59"/>
      <c r="QHP585" s="60"/>
      <c r="QHQ585" s="61"/>
      <c r="QHR585" s="104"/>
      <c r="QHS585" s="27"/>
      <c r="QHT585" s="26"/>
      <c r="QHU585" s="28"/>
      <c r="QHV585" s="230"/>
      <c r="QHW585" s="245"/>
      <c r="QHX585" s="230"/>
      <c r="QHY585" s="92"/>
      <c r="QHZ585" s="316"/>
      <c r="QIA585" s="112"/>
      <c r="QIB585" s="313"/>
      <c r="QIC585" s="113"/>
      <c r="QID585" s="113"/>
      <c r="QIE585" s="97"/>
      <c r="QIF585" s="98"/>
      <c r="QIG585" s="97"/>
      <c r="QIH585" s="99"/>
      <c r="QII585" s="100"/>
      <c r="QIJ585" s="42"/>
      <c r="QIK585" s="43"/>
      <c r="QIL585" s="44"/>
      <c r="QIM585" s="45"/>
      <c r="QIN585" s="46"/>
      <c r="QIO585" s="311"/>
      <c r="QIP585" s="160"/>
      <c r="QIQ585" s="48"/>
      <c r="QIR585" s="48"/>
      <c r="QIS585" s="101"/>
      <c r="QIT585" s="91"/>
      <c r="QIU585" s="91"/>
      <c r="QIV585" s="221"/>
      <c r="QIX585" s="55"/>
      <c r="QIY585" s="55"/>
      <c r="QIZ585" s="56"/>
      <c r="QJA585" s="57"/>
      <c r="QJC585" s="59"/>
      <c r="QJD585" s="60"/>
      <c r="QJE585" s="61"/>
      <c r="QJF585" s="104"/>
      <c r="QJG585" s="27"/>
      <c r="QJH585" s="26"/>
      <c r="QJI585" s="28"/>
      <c r="QJJ585" s="230"/>
      <c r="QJK585" s="245"/>
      <c r="QJL585" s="230"/>
      <c r="QJM585" s="92"/>
      <c r="QJN585" s="316"/>
      <c r="QJO585" s="112"/>
      <c r="QJP585" s="313"/>
      <c r="QJQ585" s="113"/>
      <c r="QJR585" s="113"/>
      <c r="QJS585" s="97"/>
      <c r="QJT585" s="98"/>
      <c r="QJU585" s="97"/>
      <c r="QJV585" s="99"/>
      <c r="QJW585" s="100"/>
      <c r="QJX585" s="42"/>
      <c r="QJY585" s="43"/>
      <c r="QJZ585" s="44"/>
      <c r="QKA585" s="45"/>
      <c r="QKB585" s="46"/>
      <c r="QKC585" s="311"/>
      <c r="QKD585" s="160"/>
      <c r="QKE585" s="48"/>
      <c r="QKF585" s="48"/>
      <c r="QKG585" s="101"/>
      <c r="QKH585" s="91"/>
      <c r="QKI585" s="91"/>
      <c r="QKJ585" s="221"/>
      <c r="QKL585" s="55"/>
      <c r="QKM585" s="55"/>
      <c r="QKN585" s="56"/>
      <c r="QKO585" s="57"/>
      <c r="QKQ585" s="59"/>
      <c r="QKR585" s="60"/>
      <c r="QKS585" s="61"/>
      <c r="QKT585" s="104"/>
      <c r="QKU585" s="27"/>
      <c r="QKV585" s="26"/>
      <c r="QKW585" s="28"/>
      <c r="QKX585" s="230"/>
      <c r="QKY585" s="245"/>
      <c r="QKZ585" s="230"/>
      <c r="QLA585" s="92"/>
      <c r="QLB585" s="316"/>
      <c r="QLC585" s="112"/>
      <c r="QLD585" s="313"/>
      <c r="QLE585" s="113"/>
      <c r="QLF585" s="113"/>
      <c r="QLG585" s="97"/>
      <c r="QLH585" s="98"/>
      <c r="QLI585" s="97"/>
      <c r="QLJ585" s="99"/>
      <c r="QLK585" s="100"/>
      <c r="QLL585" s="42"/>
      <c r="QLM585" s="43"/>
      <c r="QLN585" s="44"/>
      <c r="QLO585" s="45"/>
      <c r="QLP585" s="46"/>
      <c r="QLQ585" s="311"/>
      <c r="QLR585" s="160"/>
      <c r="QLS585" s="48"/>
      <c r="QLT585" s="48"/>
      <c r="QLU585" s="101"/>
      <c r="QLV585" s="91"/>
      <c r="QLW585" s="91"/>
      <c r="QLX585" s="221"/>
      <c r="QLZ585" s="55"/>
      <c r="QMA585" s="55"/>
      <c r="QMB585" s="56"/>
      <c r="QMC585" s="57"/>
      <c r="QME585" s="59"/>
      <c r="QMF585" s="60"/>
      <c r="QMG585" s="61"/>
      <c r="QMH585" s="104"/>
      <c r="QMI585" s="27"/>
      <c r="QMJ585" s="26"/>
      <c r="QMK585" s="28"/>
      <c r="QML585" s="230"/>
      <c r="QMM585" s="245"/>
      <c r="QMN585" s="230"/>
      <c r="QMO585" s="92"/>
      <c r="QMP585" s="316"/>
      <c r="QMQ585" s="112"/>
      <c r="QMR585" s="313"/>
      <c r="QMS585" s="113"/>
      <c r="QMT585" s="113"/>
      <c r="QMU585" s="97"/>
      <c r="QMV585" s="98"/>
      <c r="QMW585" s="97"/>
      <c r="QMX585" s="99"/>
      <c r="QMY585" s="100"/>
      <c r="QMZ585" s="42"/>
      <c r="QNA585" s="43"/>
      <c r="QNB585" s="44"/>
      <c r="QNC585" s="45"/>
      <c r="QND585" s="46"/>
      <c r="QNE585" s="311"/>
      <c r="QNF585" s="160"/>
      <c r="QNG585" s="48"/>
      <c r="QNH585" s="48"/>
      <c r="QNI585" s="101"/>
      <c r="QNJ585" s="91"/>
      <c r="QNK585" s="91"/>
      <c r="QNL585" s="221"/>
      <c r="QNN585" s="55"/>
      <c r="QNO585" s="55"/>
      <c r="QNP585" s="56"/>
      <c r="QNQ585" s="57"/>
      <c r="QNS585" s="59"/>
      <c r="QNT585" s="60"/>
      <c r="QNU585" s="61"/>
      <c r="QNV585" s="104"/>
      <c r="QNW585" s="27"/>
      <c r="QNX585" s="26"/>
      <c r="QNY585" s="28"/>
      <c r="QNZ585" s="230"/>
      <c r="QOA585" s="245"/>
      <c r="QOB585" s="230"/>
      <c r="QOC585" s="92"/>
      <c r="QOD585" s="316"/>
      <c r="QOE585" s="112"/>
      <c r="QOF585" s="313"/>
      <c r="QOG585" s="113"/>
      <c r="QOH585" s="113"/>
      <c r="QOI585" s="97"/>
      <c r="QOJ585" s="98"/>
      <c r="QOK585" s="97"/>
      <c r="QOL585" s="99"/>
      <c r="QOM585" s="100"/>
      <c r="QON585" s="42"/>
      <c r="QOO585" s="43"/>
      <c r="QOP585" s="44"/>
      <c r="QOQ585" s="45"/>
      <c r="QOR585" s="46"/>
      <c r="QOS585" s="311"/>
      <c r="QOT585" s="160"/>
      <c r="QOU585" s="48"/>
      <c r="QOV585" s="48"/>
      <c r="QOW585" s="101"/>
      <c r="QOX585" s="91"/>
      <c r="QOY585" s="91"/>
      <c r="QOZ585" s="221"/>
      <c r="QPB585" s="55"/>
      <c r="QPC585" s="55"/>
      <c r="QPD585" s="56"/>
      <c r="QPE585" s="57"/>
      <c r="QPG585" s="59"/>
      <c r="QPH585" s="60"/>
      <c r="QPI585" s="61"/>
      <c r="QPJ585" s="104"/>
      <c r="QPK585" s="27"/>
      <c r="QPL585" s="26"/>
      <c r="QPM585" s="28"/>
      <c r="QPN585" s="230"/>
      <c r="QPO585" s="245"/>
      <c r="QPP585" s="230"/>
      <c r="QPQ585" s="92"/>
      <c r="QPR585" s="316"/>
      <c r="QPS585" s="112"/>
      <c r="QPT585" s="313"/>
      <c r="QPU585" s="113"/>
      <c r="QPV585" s="113"/>
      <c r="QPW585" s="97"/>
      <c r="QPX585" s="98"/>
      <c r="QPY585" s="97"/>
      <c r="QPZ585" s="99"/>
      <c r="QQA585" s="100"/>
      <c r="QQB585" s="42"/>
      <c r="QQC585" s="43"/>
      <c r="QQD585" s="44"/>
      <c r="QQE585" s="45"/>
      <c r="QQF585" s="46"/>
      <c r="QQG585" s="311"/>
      <c r="QQH585" s="160"/>
      <c r="QQI585" s="48"/>
      <c r="QQJ585" s="48"/>
      <c r="QQK585" s="101"/>
      <c r="QQL585" s="91"/>
      <c r="QQM585" s="91"/>
      <c r="QQN585" s="221"/>
      <c r="QQP585" s="55"/>
      <c r="QQQ585" s="55"/>
      <c r="QQR585" s="56"/>
      <c r="QQS585" s="57"/>
      <c r="QQU585" s="59"/>
      <c r="QQV585" s="60"/>
      <c r="QQW585" s="61"/>
      <c r="QQX585" s="104"/>
      <c r="QQY585" s="27"/>
      <c r="QQZ585" s="26"/>
      <c r="QRA585" s="28"/>
      <c r="QRB585" s="230"/>
      <c r="QRC585" s="245"/>
      <c r="QRD585" s="230"/>
      <c r="QRE585" s="92"/>
      <c r="QRF585" s="316"/>
      <c r="QRG585" s="112"/>
      <c r="QRH585" s="313"/>
      <c r="QRI585" s="113"/>
      <c r="QRJ585" s="113"/>
      <c r="QRK585" s="97"/>
      <c r="QRL585" s="98"/>
      <c r="QRM585" s="97"/>
      <c r="QRN585" s="99"/>
      <c r="QRO585" s="100"/>
      <c r="QRP585" s="42"/>
      <c r="QRQ585" s="43"/>
      <c r="QRR585" s="44"/>
      <c r="QRS585" s="45"/>
      <c r="QRT585" s="46"/>
      <c r="QRU585" s="311"/>
      <c r="QRV585" s="160"/>
      <c r="QRW585" s="48"/>
      <c r="QRX585" s="48"/>
      <c r="QRY585" s="101"/>
      <c r="QRZ585" s="91"/>
      <c r="QSA585" s="91"/>
      <c r="QSB585" s="221"/>
      <c r="QSD585" s="55"/>
      <c r="QSE585" s="55"/>
      <c r="QSF585" s="56"/>
      <c r="QSG585" s="57"/>
      <c r="QSI585" s="59"/>
      <c r="QSJ585" s="60"/>
      <c r="QSK585" s="61"/>
      <c r="QSL585" s="104"/>
      <c r="QSM585" s="27"/>
      <c r="QSN585" s="26"/>
      <c r="QSO585" s="28"/>
      <c r="QSP585" s="230"/>
      <c r="QSQ585" s="245"/>
      <c r="QSR585" s="230"/>
      <c r="QSS585" s="92"/>
      <c r="QST585" s="316"/>
      <c r="QSU585" s="112"/>
      <c r="QSV585" s="313"/>
      <c r="QSW585" s="113"/>
      <c r="QSX585" s="113"/>
      <c r="QSY585" s="97"/>
      <c r="QSZ585" s="98"/>
      <c r="QTA585" s="97"/>
      <c r="QTB585" s="99"/>
      <c r="QTC585" s="100"/>
      <c r="QTD585" s="42"/>
      <c r="QTE585" s="43"/>
      <c r="QTF585" s="44"/>
      <c r="QTG585" s="45"/>
      <c r="QTH585" s="46"/>
      <c r="QTI585" s="311"/>
      <c r="QTJ585" s="160"/>
      <c r="QTK585" s="48"/>
      <c r="QTL585" s="48"/>
      <c r="QTM585" s="101"/>
      <c r="QTN585" s="91"/>
      <c r="QTO585" s="91"/>
      <c r="QTP585" s="221"/>
      <c r="QTR585" s="55"/>
      <c r="QTS585" s="55"/>
      <c r="QTT585" s="56"/>
      <c r="QTU585" s="57"/>
      <c r="QTW585" s="59"/>
      <c r="QTX585" s="60"/>
      <c r="QTY585" s="61"/>
      <c r="QTZ585" s="104"/>
      <c r="QUA585" s="27"/>
      <c r="QUB585" s="26"/>
      <c r="QUC585" s="28"/>
      <c r="QUD585" s="230"/>
      <c r="QUE585" s="245"/>
      <c r="QUF585" s="230"/>
      <c r="QUG585" s="92"/>
      <c r="QUH585" s="316"/>
      <c r="QUI585" s="112"/>
      <c r="QUJ585" s="313"/>
      <c r="QUK585" s="113"/>
      <c r="QUL585" s="113"/>
      <c r="QUM585" s="97"/>
      <c r="QUN585" s="98"/>
      <c r="QUO585" s="97"/>
      <c r="QUP585" s="99"/>
      <c r="QUQ585" s="100"/>
      <c r="QUR585" s="42"/>
      <c r="QUS585" s="43"/>
      <c r="QUT585" s="44"/>
      <c r="QUU585" s="45"/>
      <c r="QUV585" s="46"/>
      <c r="QUW585" s="311"/>
      <c r="QUX585" s="160"/>
      <c r="QUY585" s="48"/>
      <c r="QUZ585" s="48"/>
      <c r="QVA585" s="101"/>
      <c r="QVB585" s="91"/>
      <c r="QVC585" s="91"/>
      <c r="QVD585" s="221"/>
      <c r="QVF585" s="55"/>
      <c r="QVG585" s="55"/>
      <c r="QVH585" s="56"/>
      <c r="QVI585" s="57"/>
      <c r="QVK585" s="59"/>
      <c r="QVL585" s="60"/>
      <c r="QVM585" s="61"/>
      <c r="QVN585" s="104"/>
      <c r="QVO585" s="27"/>
      <c r="QVP585" s="26"/>
      <c r="QVQ585" s="28"/>
      <c r="QVR585" s="230"/>
      <c r="QVS585" s="245"/>
      <c r="QVT585" s="230"/>
      <c r="QVU585" s="92"/>
      <c r="QVV585" s="316"/>
      <c r="QVW585" s="112"/>
      <c r="QVX585" s="313"/>
      <c r="QVY585" s="113"/>
      <c r="QVZ585" s="113"/>
      <c r="QWA585" s="97"/>
      <c r="QWB585" s="98"/>
      <c r="QWC585" s="97"/>
      <c r="QWD585" s="99"/>
      <c r="QWE585" s="100"/>
      <c r="QWF585" s="42"/>
      <c r="QWG585" s="43"/>
      <c r="QWH585" s="44"/>
      <c r="QWI585" s="45"/>
      <c r="QWJ585" s="46"/>
      <c r="QWK585" s="311"/>
      <c r="QWL585" s="160"/>
      <c r="QWM585" s="48"/>
      <c r="QWN585" s="48"/>
      <c r="QWO585" s="101"/>
      <c r="QWP585" s="91"/>
      <c r="QWQ585" s="91"/>
      <c r="QWR585" s="221"/>
      <c r="QWT585" s="55"/>
      <c r="QWU585" s="55"/>
      <c r="QWV585" s="56"/>
      <c r="QWW585" s="57"/>
      <c r="QWY585" s="59"/>
      <c r="QWZ585" s="60"/>
      <c r="QXA585" s="61"/>
      <c r="QXB585" s="104"/>
      <c r="QXC585" s="27"/>
      <c r="QXD585" s="26"/>
      <c r="QXE585" s="28"/>
      <c r="QXF585" s="230"/>
      <c r="QXG585" s="245"/>
      <c r="QXH585" s="230"/>
      <c r="QXI585" s="92"/>
      <c r="QXJ585" s="316"/>
      <c r="QXK585" s="112"/>
      <c r="QXL585" s="313"/>
      <c r="QXM585" s="113"/>
      <c r="QXN585" s="113"/>
      <c r="QXO585" s="97"/>
      <c r="QXP585" s="98"/>
      <c r="QXQ585" s="97"/>
      <c r="QXR585" s="99"/>
      <c r="QXS585" s="100"/>
      <c r="QXT585" s="42"/>
      <c r="QXU585" s="43"/>
      <c r="QXV585" s="44"/>
      <c r="QXW585" s="45"/>
      <c r="QXX585" s="46"/>
      <c r="QXY585" s="311"/>
      <c r="QXZ585" s="160"/>
      <c r="QYA585" s="48"/>
      <c r="QYB585" s="48"/>
      <c r="QYC585" s="101"/>
      <c r="QYD585" s="91"/>
      <c r="QYE585" s="91"/>
      <c r="QYF585" s="221"/>
      <c r="QYH585" s="55"/>
      <c r="QYI585" s="55"/>
      <c r="QYJ585" s="56"/>
      <c r="QYK585" s="57"/>
      <c r="QYM585" s="59"/>
      <c r="QYN585" s="60"/>
      <c r="QYO585" s="61"/>
      <c r="QYP585" s="104"/>
      <c r="QYQ585" s="27"/>
      <c r="QYR585" s="26"/>
      <c r="QYS585" s="28"/>
      <c r="QYT585" s="230"/>
      <c r="QYU585" s="245"/>
      <c r="QYV585" s="230"/>
      <c r="QYW585" s="92"/>
      <c r="QYX585" s="316"/>
      <c r="QYY585" s="112"/>
      <c r="QYZ585" s="313"/>
      <c r="QZA585" s="113"/>
      <c r="QZB585" s="113"/>
      <c r="QZC585" s="97"/>
      <c r="QZD585" s="98"/>
      <c r="QZE585" s="97"/>
      <c r="QZF585" s="99"/>
      <c r="QZG585" s="100"/>
      <c r="QZH585" s="42"/>
      <c r="QZI585" s="43"/>
      <c r="QZJ585" s="44"/>
      <c r="QZK585" s="45"/>
      <c r="QZL585" s="46"/>
      <c r="QZM585" s="311"/>
      <c r="QZN585" s="160"/>
      <c r="QZO585" s="48"/>
      <c r="QZP585" s="48"/>
      <c r="QZQ585" s="101"/>
      <c r="QZR585" s="91"/>
      <c r="QZS585" s="91"/>
      <c r="QZT585" s="221"/>
      <c r="QZV585" s="55"/>
      <c r="QZW585" s="55"/>
      <c r="QZX585" s="56"/>
      <c r="QZY585" s="57"/>
      <c r="RAA585" s="59"/>
      <c r="RAB585" s="60"/>
      <c r="RAC585" s="61"/>
      <c r="RAD585" s="104"/>
      <c r="RAE585" s="27"/>
      <c r="RAF585" s="26"/>
      <c r="RAG585" s="28"/>
      <c r="RAH585" s="230"/>
      <c r="RAI585" s="245"/>
      <c r="RAJ585" s="230"/>
      <c r="RAK585" s="92"/>
      <c r="RAL585" s="316"/>
      <c r="RAM585" s="112"/>
      <c r="RAN585" s="313"/>
      <c r="RAO585" s="113"/>
      <c r="RAP585" s="113"/>
      <c r="RAQ585" s="97"/>
      <c r="RAR585" s="98"/>
      <c r="RAS585" s="97"/>
      <c r="RAT585" s="99"/>
      <c r="RAU585" s="100"/>
      <c r="RAV585" s="42"/>
      <c r="RAW585" s="43"/>
      <c r="RAX585" s="44"/>
      <c r="RAY585" s="45"/>
      <c r="RAZ585" s="46"/>
      <c r="RBA585" s="311"/>
      <c r="RBB585" s="160"/>
      <c r="RBC585" s="48"/>
      <c r="RBD585" s="48"/>
      <c r="RBE585" s="101"/>
      <c r="RBF585" s="91"/>
      <c r="RBG585" s="91"/>
      <c r="RBH585" s="221"/>
      <c r="RBJ585" s="55"/>
      <c r="RBK585" s="55"/>
      <c r="RBL585" s="56"/>
      <c r="RBM585" s="57"/>
      <c r="RBO585" s="59"/>
      <c r="RBP585" s="60"/>
      <c r="RBQ585" s="61"/>
      <c r="RBR585" s="104"/>
      <c r="RBS585" s="27"/>
      <c r="RBT585" s="26"/>
      <c r="RBU585" s="28"/>
      <c r="RBV585" s="230"/>
      <c r="RBW585" s="245"/>
      <c r="RBX585" s="230"/>
      <c r="RBY585" s="92"/>
      <c r="RBZ585" s="316"/>
      <c r="RCA585" s="112"/>
      <c r="RCB585" s="313"/>
      <c r="RCC585" s="113"/>
      <c r="RCD585" s="113"/>
      <c r="RCE585" s="97"/>
      <c r="RCF585" s="98"/>
      <c r="RCG585" s="97"/>
      <c r="RCH585" s="99"/>
      <c r="RCI585" s="100"/>
      <c r="RCJ585" s="42"/>
      <c r="RCK585" s="43"/>
      <c r="RCL585" s="44"/>
      <c r="RCM585" s="45"/>
      <c r="RCN585" s="46"/>
      <c r="RCO585" s="311"/>
      <c r="RCP585" s="160"/>
      <c r="RCQ585" s="48"/>
      <c r="RCR585" s="48"/>
      <c r="RCS585" s="101"/>
      <c r="RCT585" s="91"/>
      <c r="RCU585" s="91"/>
      <c r="RCV585" s="221"/>
      <c r="RCX585" s="55"/>
      <c r="RCY585" s="55"/>
      <c r="RCZ585" s="56"/>
      <c r="RDA585" s="57"/>
      <c r="RDC585" s="59"/>
      <c r="RDD585" s="60"/>
      <c r="RDE585" s="61"/>
      <c r="RDF585" s="104"/>
      <c r="RDG585" s="27"/>
      <c r="RDH585" s="26"/>
      <c r="RDI585" s="28"/>
      <c r="RDJ585" s="230"/>
      <c r="RDK585" s="245"/>
      <c r="RDL585" s="230"/>
      <c r="RDM585" s="92"/>
      <c r="RDN585" s="316"/>
      <c r="RDO585" s="112"/>
      <c r="RDP585" s="313"/>
      <c r="RDQ585" s="113"/>
      <c r="RDR585" s="113"/>
      <c r="RDS585" s="97"/>
      <c r="RDT585" s="98"/>
      <c r="RDU585" s="97"/>
      <c r="RDV585" s="99"/>
      <c r="RDW585" s="100"/>
      <c r="RDX585" s="42"/>
      <c r="RDY585" s="43"/>
      <c r="RDZ585" s="44"/>
      <c r="REA585" s="45"/>
      <c r="REB585" s="46"/>
      <c r="REC585" s="311"/>
      <c r="RED585" s="160"/>
      <c r="REE585" s="48"/>
      <c r="REF585" s="48"/>
      <c r="REG585" s="101"/>
      <c r="REH585" s="91"/>
      <c r="REI585" s="91"/>
      <c r="REJ585" s="221"/>
      <c r="REL585" s="55"/>
      <c r="REM585" s="55"/>
      <c r="REN585" s="56"/>
      <c r="REO585" s="57"/>
      <c r="REQ585" s="59"/>
      <c r="RER585" s="60"/>
      <c r="RES585" s="61"/>
      <c r="RET585" s="104"/>
      <c r="REU585" s="27"/>
      <c r="REV585" s="26"/>
      <c r="REW585" s="28"/>
      <c r="REX585" s="230"/>
      <c r="REY585" s="245"/>
      <c r="REZ585" s="230"/>
      <c r="RFA585" s="92"/>
      <c r="RFB585" s="316"/>
      <c r="RFC585" s="112"/>
      <c r="RFD585" s="313"/>
      <c r="RFE585" s="113"/>
      <c r="RFF585" s="113"/>
      <c r="RFG585" s="97"/>
      <c r="RFH585" s="98"/>
      <c r="RFI585" s="97"/>
      <c r="RFJ585" s="99"/>
      <c r="RFK585" s="100"/>
      <c r="RFL585" s="42"/>
      <c r="RFM585" s="43"/>
      <c r="RFN585" s="44"/>
      <c r="RFO585" s="45"/>
      <c r="RFP585" s="46"/>
      <c r="RFQ585" s="311"/>
      <c r="RFR585" s="160"/>
      <c r="RFS585" s="48"/>
      <c r="RFT585" s="48"/>
      <c r="RFU585" s="101"/>
      <c r="RFV585" s="91"/>
      <c r="RFW585" s="91"/>
      <c r="RFX585" s="221"/>
      <c r="RFZ585" s="55"/>
      <c r="RGA585" s="55"/>
      <c r="RGB585" s="56"/>
      <c r="RGC585" s="57"/>
      <c r="RGE585" s="59"/>
      <c r="RGF585" s="60"/>
      <c r="RGG585" s="61"/>
      <c r="RGH585" s="104"/>
      <c r="RGI585" s="27"/>
      <c r="RGJ585" s="26"/>
      <c r="RGK585" s="28"/>
      <c r="RGL585" s="230"/>
      <c r="RGM585" s="245"/>
      <c r="RGN585" s="230"/>
      <c r="RGO585" s="92"/>
      <c r="RGP585" s="316"/>
      <c r="RGQ585" s="112"/>
      <c r="RGR585" s="313"/>
      <c r="RGS585" s="113"/>
      <c r="RGT585" s="113"/>
      <c r="RGU585" s="97"/>
      <c r="RGV585" s="98"/>
      <c r="RGW585" s="97"/>
      <c r="RGX585" s="99"/>
      <c r="RGY585" s="100"/>
      <c r="RGZ585" s="42"/>
      <c r="RHA585" s="43"/>
      <c r="RHB585" s="44"/>
      <c r="RHC585" s="45"/>
      <c r="RHD585" s="46"/>
      <c r="RHE585" s="311"/>
      <c r="RHF585" s="160"/>
      <c r="RHG585" s="48"/>
      <c r="RHH585" s="48"/>
      <c r="RHI585" s="101"/>
      <c r="RHJ585" s="91"/>
      <c r="RHK585" s="91"/>
      <c r="RHL585" s="221"/>
      <c r="RHN585" s="55"/>
      <c r="RHO585" s="55"/>
      <c r="RHP585" s="56"/>
      <c r="RHQ585" s="57"/>
      <c r="RHS585" s="59"/>
      <c r="RHT585" s="60"/>
      <c r="RHU585" s="61"/>
      <c r="RHV585" s="104"/>
      <c r="RHW585" s="27"/>
      <c r="RHX585" s="26"/>
      <c r="RHY585" s="28"/>
      <c r="RHZ585" s="230"/>
      <c r="RIA585" s="245"/>
      <c r="RIB585" s="230"/>
      <c r="RIC585" s="92"/>
      <c r="RID585" s="316"/>
      <c r="RIE585" s="112"/>
      <c r="RIF585" s="313"/>
      <c r="RIG585" s="113"/>
      <c r="RIH585" s="113"/>
      <c r="RII585" s="97"/>
      <c r="RIJ585" s="98"/>
      <c r="RIK585" s="97"/>
      <c r="RIL585" s="99"/>
      <c r="RIM585" s="100"/>
      <c r="RIN585" s="42"/>
      <c r="RIO585" s="43"/>
      <c r="RIP585" s="44"/>
      <c r="RIQ585" s="45"/>
      <c r="RIR585" s="46"/>
      <c r="RIS585" s="311"/>
      <c r="RIT585" s="160"/>
      <c r="RIU585" s="48"/>
      <c r="RIV585" s="48"/>
      <c r="RIW585" s="101"/>
      <c r="RIX585" s="91"/>
      <c r="RIY585" s="91"/>
      <c r="RIZ585" s="221"/>
      <c r="RJB585" s="55"/>
      <c r="RJC585" s="55"/>
      <c r="RJD585" s="56"/>
      <c r="RJE585" s="57"/>
      <c r="RJG585" s="59"/>
      <c r="RJH585" s="60"/>
      <c r="RJI585" s="61"/>
      <c r="RJJ585" s="104"/>
      <c r="RJK585" s="27"/>
      <c r="RJL585" s="26"/>
      <c r="RJM585" s="28"/>
      <c r="RJN585" s="230"/>
      <c r="RJO585" s="245"/>
      <c r="RJP585" s="230"/>
      <c r="RJQ585" s="92"/>
      <c r="RJR585" s="316"/>
      <c r="RJS585" s="112"/>
      <c r="RJT585" s="313"/>
      <c r="RJU585" s="113"/>
      <c r="RJV585" s="113"/>
      <c r="RJW585" s="97"/>
      <c r="RJX585" s="98"/>
      <c r="RJY585" s="97"/>
      <c r="RJZ585" s="99"/>
      <c r="RKA585" s="100"/>
      <c r="RKB585" s="42"/>
      <c r="RKC585" s="43"/>
      <c r="RKD585" s="44"/>
      <c r="RKE585" s="45"/>
      <c r="RKF585" s="46"/>
      <c r="RKG585" s="311"/>
      <c r="RKH585" s="160"/>
      <c r="RKI585" s="48"/>
      <c r="RKJ585" s="48"/>
      <c r="RKK585" s="101"/>
      <c r="RKL585" s="91"/>
      <c r="RKM585" s="91"/>
      <c r="RKN585" s="221"/>
      <c r="RKP585" s="55"/>
      <c r="RKQ585" s="55"/>
      <c r="RKR585" s="56"/>
      <c r="RKS585" s="57"/>
      <c r="RKU585" s="59"/>
      <c r="RKV585" s="60"/>
      <c r="RKW585" s="61"/>
      <c r="RKX585" s="104"/>
      <c r="RKY585" s="27"/>
      <c r="RKZ585" s="26"/>
      <c r="RLA585" s="28"/>
      <c r="RLB585" s="230"/>
      <c r="RLC585" s="245"/>
      <c r="RLD585" s="230"/>
      <c r="RLE585" s="92"/>
      <c r="RLF585" s="316"/>
      <c r="RLG585" s="112"/>
      <c r="RLH585" s="313"/>
      <c r="RLI585" s="113"/>
      <c r="RLJ585" s="113"/>
      <c r="RLK585" s="97"/>
      <c r="RLL585" s="98"/>
      <c r="RLM585" s="97"/>
      <c r="RLN585" s="99"/>
      <c r="RLO585" s="100"/>
      <c r="RLP585" s="42"/>
      <c r="RLQ585" s="43"/>
      <c r="RLR585" s="44"/>
      <c r="RLS585" s="45"/>
      <c r="RLT585" s="46"/>
      <c r="RLU585" s="311"/>
      <c r="RLV585" s="160"/>
      <c r="RLW585" s="48"/>
      <c r="RLX585" s="48"/>
      <c r="RLY585" s="101"/>
      <c r="RLZ585" s="91"/>
      <c r="RMA585" s="91"/>
      <c r="RMB585" s="221"/>
      <c r="RMD585" s="55"/>
      <c r="RME585" s="55"/>
      <c r="RMF585" s="56"/>
      <c r="RMG585" s="57"/>
      <c r="RMI585" s="59"/>
      <c r="RMJ585" s="60"/>
      <c r="RMK585" s="61"/>
      <c r="RML585" s="104"/>
      <c r="RMM585" s="27"/>
      <c r="RMN585" s="26"/>
      <c r="RMO585" s="28"/>
      <c r="RMP585" s="230"/>
      <c r="RMQ585" s="245"/>
      <c r="RMR585" s="230"/>
      <c r="RMS585" s="92"/>
      <c r="RMT585" s="316"/>
      <c r="RMU585" s="112"/>
      <c r="RMV585" s="313"/>
      <c r="RMW585" s="113"/>
      <c r="RMX585" s="113"/>
      <c r="RMY585" s="97"/>
      <c r="RMZ585" s="98"/>
      <c r="RNA585" s="97"/>
      <c r="RNB585" s="99"/>
      <c r="RNC585" s="100"/>
      <c r="RND585" s="42"/>
      <c r="RNE585" s="43"/>
      <c r="RNF585" s="44"/>
      <c r="RNG585" s="45"/>
      <c r="RNH585" s="46"/>
      <c r="RNI585" s="311"/>
      <c r="RNJ585" s="160"/>
      <c r="RNK585" s="48"/>
      <c r="RNL585" s="48"/>
      <c r="RNM585" s="101"/>
      <c r="RNN585" s="91"/>
      <c r="RNO585" s="91"/>
      <c r="RNP585" s="221"/>
      <c r="RNR585" s="55"/>
      <c r="RNS585" s="55"/>
      <c r="RNT585" s="56"/>
      <c r="RNU585" s="57"/>
      <c r="RNW585" s="59"/>
      <c r="RNX585" s="60"/>
      <c r="RNY585" s="61"/>
      <c r="RNZ585" s="104"/>
      <c r="ROA585" s="27"/>
      <c r="ROB585" s="26"/>
      <c r="ROC585" s="28"/>
      <c r="ROD585" s="230"/>
      <c r="ROE585" s="245"/>
      <c r="ROF585" s="230"/>
      <c r="ROG585" s="92"/>
      <c r="ROH585" s="316"/>
      <c r="ROI585" s="112"/>
      <c r="ROJ585" s="313"/>
      <c r="ROK585" s="113"/>
      <c r="ROL585" s="113"/>
      <c r="ROM585" s="97"/>
      <c r="RON585" s="98"/>
      <c r="ROO585" s="97"/>
      <c r="ROP585" s="99"/>
      <c r="ROQ585" s="100"/>
      <c r="ROR585" s="42"/>
      <c r="ROS585" s="43"/>
      <c r="ROT585" s="44"/>
      <c r="ROU585" s="45"/>
      <c r="ROV585" s="46"/>
      <c r="ROW585" s="311"/>
      <c r="ROX585" s="160"/>
      <c r="ROY585" s="48"/>
      <c r="ROZ585" s="48"/>
      <c r="RPA585" s="101"/>
      <c r="RPB585" s="91"/>
      <c r="RPC585" s="91"/>
      <c r="RPD585" s="221"/>
      <c r="RPF585" s="55"/>
      <c r="RPG585" s="55"/>
      <c r="RPH585" s="56"/>
      <c r="RPI585" s="57"/>
      <c r="RPK585" s="59"/>
      <c r="RPL585" s="60"/>
      <c r="RPM585" s="61"/>
      <c r="RPN585" s="104"/>
      <c r="RPO585" s="27"/>
      <c r="RPP585" s="26"/>
      <c r="RPQ585" s="28"/>
      <c r="RPR585" s="230"/>
      <c r="RPS585" s="245"/>
      <c r="RPT585" s="230"/>
      <c r="RPU585" s="92"/>
      <c r="RPV585" s="316"/>
      <c r="RPW585" s="112"/>
      <c r="RPX585" s="313"/>
      <c r="RPY585" s="113"/>
      <c r="RPZ585" s="113"/>
      <c r="RQA585" s="97"/>
      <c r="RQB585" s="98"/>
      <c r="RQC585" s="97"/>
      <c r="RQD585" s="99"/>
      <c r="RQE585" s="100"/>
      <c r="RQF585" s="42"/>
      <c r="RQG585" s="43"/>
      <c r="RQH585" s="44"/>
      <c r="RQI585" s="45"/>
      <c r="RQJ585" s="46"/>
      <c r="RQK585" s="311"/>
      <c r="RQL585" s="160"/>
      <c r="RQM585" s="48"/>
      <c r="RQN585" s="48"/>
      <c r="RQO585" s="101"/>
      <c r="RQP585" s="91"/>
      <c r="RQQ585" s="91"/>
      <c r="RQR585" s="221"/>
      <c r="RQT585" s="55"/>
      <c r="RQU585" s="55"/>
      <c r="RQV585" s="56"/>
      <c r="RQW585" s="57"/>
      <c r="RQY585" s="59"/>
      <c r="RQZ585" s="60"/>
      <c r="RRA585" s="61"/>
      <c r="RRB585" s="104"/>
      <c r="RRC585" s="27"/>
      <c r="RRD585" s="26"/>
      <c r="RRE585" s="28"/>
      <c r="RRF585" s="230"/>
      <c r="RRG585" s="245"/>
      <c r="RRH585" s="230"/>
      <c r="RRI585" s="92"/>
      <c r="RRJ585" s="316"/>
      <c r="RRK585" s="112"/>
      <c r="RRL585" s="313"/>
      <c r="RRM585" s="113"/>
      <c r="RRN585" s="113"/>
      <c r="RRO585" s="97"/>
      <c r="RRP585" s="98"/>
      <c r="RRQ585" s="97"/>
      <c r="RRR585" s="99"/>
      <c r="RRS585" s="100"/>
      <c r="RRT585" s="42"/>
      <c r="RRU585" s="43"/>
      <c r="RRV585" s="44"/>
      <c r="RRW585" s="45"/>
      <c r="RRX585" s="46"/>
      <c r="RRY585" s="311"/>
      <c r="RRZ585" s="160"/>
      <c r="RSA585" s="48"/>
      <c r="RSB585" s="48"/>
      <c r="RSC585" s="101"/>
      <c r="RSD585" s="91"/>
      <c r="RSE585" s="91"/>
      <c r="RSF585" s="221"/>
      <c r="RSH585" s="55"/>
      <c r="RSI585" s="55"/>
      <c r="RSJ585" s="56"/>
      <c r="RSK585" s="57"/>
      <c r="RSM585" s="59"/>
      <c r="RSN585" s="60"/>
      <c r="RSO585" s="61"/>
      <c r="RSP585" s="104"/>
      <c r="RSQ585" s="27"/>
      <c r="RSR585" s="26"/>
      <c r="RSS585" s="28"/>
      <c r="RST585" s="230"/>
      <c r="RSU585" s="245"/>
      <c r="RSV585" s="230"/>
      <c r="RSW585" s="92"/>
      <c r="RSX585" s="316"/>
      <c r="RSY585" s="112"/>
      <c r="RSZ585" s="313"/>
      <c r="RTA585" s="113"/>
      <c r="RTB585" s="113"/>
      <c r="RTC585" s="97"/>
      <c r="RTD585" s="98"/>
      <c r="RTE585" s="97"/>
      <c r="RTF585" s="99"/>
      <c r="RTG585" s="100"/>
      <c r="RTH585" s="42"/>
      <c r="RTI585" s="43"/>
      <c r="RTJ585" s="44"/>
      <c r="RTK585" s="45"/>
      <c r="RTL585" s="46"/>
      <c r="RTM585" s="311"/>
      <c r="RTN585" s="160"/>
      <c r="RTO585" s="48"/>
      <c r="RTP585" s="48"/>
      <c r="RTQ585" s="101"/>
      <c r="RTR585" s="91"/>
      <c r="RTS585" s="91"/>
      <c r="RTT585" s="221"/>
      <c r="RTV585" s="55"/>
      <c r="RTW585" s="55"/>
      <c r="RTX585" s="56"/>
      <c r="RTY585" s="57"/>
      <c r="RUA585" s="59"/>
      <c r="RUB585" s="60"/>
      <c r="RUC585" s="61"/>
      <c r="RUD585" s="104"/>
      <c r="RUE585" s="27"/>
      <c r="RUF585" s="26"/>
      <c r="RUG585" s="28"/>
      <c r="RUH585" s="230"/>
      <c r="RUI585" s="245"/>
      <c r="RUJ585" s="230"/>
      <c r="RUK585" s="92"/>
      <c r="RUL585" s="316"/>
      <c r="RUM585" s="112"/>
      <c r="RUN585" s="313"/>
      <c r="RUO585" s="113"/>
      <c r="RUP585" s="113"/>
      <c r="RUQ585" s="97"/>
      <c r="RUR585" s="98"/>
      <c r="RUS585" s="97"/>
      <c r="RUT585" s="99"/>
      <c r="RUU585" s="100"/>
      <c r="RUV585" s="42"/>
      <c r="RUW585" s="43"/>
      <c r="RUX585" s="44"/>
      <c r="RUY585" s="45"/>
      <c r="RUZ585" s="46"/>
      <c r="RVA585" s="311"/>
      <c r="RVB585" s="160"/>
      <c r="RVC585" s="48"/>
      <c r="RVD585" s="48"/>
      <c r="RVE585" s="101"/>
      <c r="RVF585" s="91"/>
      <c r="RVG585" s="91"/>
      <c r="RVH585" s="221"/>
      <c r="RVJ585" s="55"/>
      <c r="RVK585" s="55"/>
      <c r="RVL585" s="56"/>
      <c r="RVM585" s="57"/>
      <c r="RVO585" s="59"/>
      <c r="RVP585" s="60"/>
      <c r="RVQ585" s="61"/>
      <c r="RVR585" s="104"/>
      <c r="RVS585" s="27"/>
      <c r="RVT585" s="26"/>
      <c r="RVU585" s="28"/>
      <c r="RVV585" s="230"/>
      <c r="RVW585" s="245"/>
      <c r="RVX585" s="230"/>
      <c r="RVY585" s="92"/>
      <c r="RVZ585" s="316"/>
      <c r="RWA585" s="112"/>
      <c r="RWB585" s="313"/>
      <c r="RWC585" s="113"/>
      <c r="RWD585" s="113"/>
      <c r="RWE585" s="97"/>
      <c r="RWF585" s="98"/>
      <c r="RWG585" s="97"/>
      <c r="RWH585" s="99"/>
      <c r="RWI585" s="100"/>
      <c r="RWJ585" s="42"/>
      <c r="RWK585" s="43"/>
      <c r="RWL585" s="44"/>
      <c r="RWM585" s="45"/>
      <c r="RWN585" s="46"/>
      <c r="RWO585" s="311"/>
      <c r="RWP585" s="160"/>
      <c r="RWQ585" s="48"/>
      <c r="RWR585" s="48"/>
      <c r="RWS585" s="101"/>
      <c r="RWT585" s="91"/>
      <c r="RWU585" s="91"/>
      <c r="RWV585" s="221"/>
      <c r="RWX585" s="55"/>
      <c r="RWY585" s="55"/>
      <c r="RWZ585" s="56"/>
      <c r="RXA585" s="57"/>
      <c r="RXC585" s="59"/>
      <c r="RXD585" s="60"/>
      <c r="RXE585" s="61"/>
      <c r="RXF585" s="104"/>
      <c r="RXG585" s="27"/>
      <c r="RXH585" s="26"/>
      <c r="RXI585" s="28"/>
      <c r="RXJ585" s="230"/>
      <c r="RXK585" s="245"/>
      <c r="RXL585" s="230"/>
      <c r="RXM585" s="92"/>
      <c r="RXN585" s="316"/>
      <c r="RXO585" s="112"/>
      <c r="RXP585" s="313"/>
      <c r="RXQ585" s="113"/>
      <c r="RXR585" s="113"/>
      <c r="RXS585" s="97"/>
      <c r="RXT585" s="98"/>
      <c r="RXU585" s="97"/>
      <c r="RXV585" s="99"/>
      <c r="RXW585" s="100"/>
      <c r="RXX585" s="42"/>
      <c r="RXY585" s="43"/>
      <c r="RXZ585" s="44"/>
      <c r="RYA585" s="45"/>
      <c r="RYB585" s="46"/>
      <c r="RYC585" s="311"/>
      <c r="RYD585" s="160"/>
      <c r="RYE585" s="48"/>
      <c r="RYF585" s="48"/>
      <c r="RYG585" s="101"/>
      <c r="RYH585" s="91"/>
      <c r="RYI585" s="91"/>
      <c r="RYJ585" s="221"/>
      <c r="RYL585" s="55"/>
      <c r="RYM585" s="55"/>
      <c r="RYN585" s="56"/>
      <c r="RYO585" s="57"/>
      <c r="RYQ585" s="59"/>
      <c r="RYR585" s="60"/>
      <c r="RYS585" s="61"/>
      <c r="RYT585" s="104"/>
      <c r="RYU585" s="27"/>
      <c r="RYV585" s="26"/>
      <c r="RYW585" s="28"/>
      <c r="RYX585" s="230"/>
      <c r="RYY585" s="245"/>
      <c r="RYZ585" s="230"/>
      <c r="RZA585" s="92"/>
      <c r="RZB585" s="316"/>
      <c r="RZC585" s="112"/>
      <c r="RZD585" s="313"/>
      <c r="RZE585" s="113"/>
      <c r="RZF585" s="113"/>
      <c r="RZG585" s="97"/>
      <c r="RZH585" s="98"/>
      <c r="RZI585" s="97"/>
      <c r="RZJ585" s="99"/>
      <c r="RZK585" s="100"/>
      <c r="RZL585" s="42"/>
      <c r="RZM585" s="43"/>
      <c r="RZN585" s="44"/>
      <c r="RZO585" s="45"/>
      <c r="RZP585" s="46"/>
      <c r="RZQ585" s="311"/>
      <c r="RZR585" s="160"/>
      <c r="RZS585" s="48"/>
      <c r="RZT585" s="48"/>
      <c r="RZU585" s="101"/>
      <c r="RZV585" s="91"/>
      <c r="RZW585" s="91"/>
      <c r="RZX585" s="221"/>
      <c r="RZZ585" s="55"/>
      <c r="SAA585" s="55"/>
      <c r="SAB585" s="56"/>
      <c r="SAC585" s="57"/>
      <c r="SAE585" s="59"/>
      <c r="SAF585" s="60"/>
      <c r="SAG585" s="61"/>
      <c r="SAH585" s="104"/>
      <c r="SAI585" s="27"/>
      <c r="SAJ585" s="26"/>
      <c r="SAK585" s="28"/>
      <c r="SAL585" s="230"/>
      <c r="SAM585" s="245"/>
      <c r="SAN585" s="230"/>
      <c r="SAO585" s="92"/>
      <c r="SAP585" s="316"/>
      <c r="SAQ585" s="112"/>
      <c r="SAR585" s="313"/>
      <c r="SAS585" s="113"/>
      <c r="SAT585" s="113"/>
      <c r="SAU585" s="97"/>
      <c r="SAV585" s="98"/>
      <c r="SAW585" s="97"/>
      <c r="SAX585" s="99"/>
      <c r="SAY585" s="100"/>
      <c r="SAZ585" s="42"/>
      <c r="SBA585" s="43"/>
      <c r="SBB585" s="44"/>
      <c r="SBC585" s="45"/>
      <c r="SBD585" s="46"/>
      <c r="SBE585" s="311"/>
      <c r="SBF585" s="160"/>
      <c r="SBG585" s="48"/>
      <c r="SBH585" s="48"/>
      <c r="SBI585" s="101"/>
      <c r="SBJ585" s="91"/>
      <c r="SBK585" s="91"/>
      <c r="SBL585" s="221"/>
      <c r="SBN585" s="55"/>
      <c r="SBO585" s="55"/>
      <c r="SBP585" s="56"/>
      <c r="SBQ585" s="57"/>
      <c r="SBS585" s="59"/>
      <c r="SBT585" s="60"/>
      <c r="SBU585" s="61"/>
      <c r="SBV585" s="104"/>
      <c r="SBW585" s="27"/>
      <c r="SBX585" s="26"/>
      <c r="SBY585" s="28"/>
      <c r="SBZ585" s="230"/>
      <c r="SCA585" s="245"/>
      <c r="SCB585" s="230"/>
      <c r="SCC585" s="92"/>
      <c r="SCD585" s="316"/>
      <c r="SCE585" s="112"/>
      <c r="SCF585" s="313"/>
      <c r="SCG585" s="113"/>
      <c r="SCH585" s="113"/>
      <c r="SCI585" s="97"/>
      <c r="SCJ585" s="98"/>
      <c r="SCK585" s="97"/>
      <c r="SCL585" s="99"/>
      <c r="SCM585" s="100"/>
      <c r="SCN585" s="42"/>
      <c r="SCO585" s="43"/>
      <c r="SCP585" s="44"/>
      <c r="SCQ585" s="45"/>
      <c r="SCR585" s="46"/>
      <c r="SCS585" s="311"/>
      <c r="SCT585" s="160"/>
      <c r="SCU585" s="48"/>
      <c r="SCV585" s="48"/>
      <c r="SCW585" s="101"/>
      <c r="SCX585" s="91"/>
      <c r="SCY585" s="91"/>
      <c r="SCZ585" s="221"/>
      <c r="SDB585" s="55"/>
      <c r="SDC585" s="55"/>
      <c r="SDD585" s="56"/>
      <c r="SDE585" s="57"/>
      <c r="SDG585" s="59"/>
      <c r="SDH585" s="60"/>
      <c r="SDI585" s="61"/>
      <c r="SDJ585" s="104"/>
      <c r="SDK585" s="27"/>
      <c r="SDL585" s="26"/>
      <c r="SDM585" s="28"/>
      <c r="SDN585" s="230"/>
      <c r="SDO585" s="245"/>
      <c r="SDP585" s="230"/>
      <c r="SDQ585" s="92"/>
      <c r="SDR585" s="316"/>
      <c r="SDS585" s="112"/>
      <c r="SDT585" s="313"/>
      <c r="SDU585" s="113"/>
      <c r="SDV585" s="113"/>
      <c r="SDW585" s="97"/>
      <c r="SDX585" s="98"/>
      <c r="SDY585" s="97"/>
      <c r="SDZ585" s="99"/>
      <c r="SEA585" s="100"/>
      <c r="SEB585" s="42"/>
      <c r="SEC585" s="43"/>
      <c r="SED585" s="44"/>
      <c r="SEE585" s="45"/>
      <c r="SEF585" s="46"/>
      <c r="SEG585" s="311"/>
      <c r="SEH585" s="160"/>
      <c r="SEI585" s="48"/>
      <c r="SEJ585" s="48"/>
      <c r="SEK585" s="101"/>
      <c r="SEL585" s="91"/>
      <c r="SEM585" s="91"/>
      <c r="SEN585" s="221"/>
      <c r="SEP585" s="55"/>
      <c r="SEQ585" s="55"/>
      <c r="SER585" s="56"/>
      <c r="SES585" s="57"/>
      <c r="SEU585" s="59"/>
      <c r="SEV585" s="60"/>
      <c r="SEW585" s="61"/>
      <c r="SEX585" s="104"/>
      <c r="SEY585" s="27"/>
      <c r="SEZ585" s="26"/>
      <c r="SFA585" s="28"/>
      <c r="SFB585" s="230"/>
      <c r="SFC585" s="245"/>
      <c r="SFD585" s="230"/>
      <c r="SFE585" s="92"/>
      <c r="SFF585" s="316"/>
      <c r="SFG585" s="112"/>
      <c r="SFH585" s="313"/>
      <c r="SFI585" s="113"/>
      <c r="SFJ585" s="113"/>
      <c r="SFK585" s="97"/>
      <c r="SFL585" s="98"/>
      <c r="SFM585" s="97"/>
      <c r="SFN585" s="99"/>
      <c r="SFO585" s="100"/>
      <c r="SFP585" s="42"/>
      <c r="SFQ585" s="43"/>
      <c r="SFR585" s="44"/>
      <c r="SFS585" s="45"/>
      <c r="SFT585" s="46"/>
      <c r="SFU585" s="311"/>
      <c r="SFV585" s="160"/>
      <c r="SFW585" s="48"/>
      <c r="SFX585" s="48"/>
      <c r="SFY585" s="101"/>
      <c r="SFZ585" s="91"/>
      <c r="SGA585" s="91"/>
      <c r="SGB585" s="221"/>
      <c r="SGD585" s="55"/>
      <c r="SGE585" s="55"/>
      <c r="SGF585" s="56"/>
      <c r="SGG585" s="57"/>
      <c r="SGI585" s="59"/>
      <c r="SGJ585" s="60"/>
      <c r="SGK585" s="61"/>
      <c r="SGL585" s="104"/>
      <c r="SGM585" s="27"/>
      <c r="SGN585" s="26"/>
      <c r="SGO585" s="28"/>
      <c r="SGP585" s="230"/>
      <c r="SGQ585" s="245"/>
      <c r="SGR585" s="230"/>
      <c r="SGS585" s="92"/>
      <c r="SGT585" s="316"/>
      <c r="SGU585" s="112"/>
      <c r="SGV585" s="313"/>
      <c r="SGW585" s="113"/>
      <c r="SGX585" s="113"/>
      <c r="SGY585" s="97"/>
      <c r="SGZ585" s="98"/>
      <c r="SHA585" s="97"/>
      <c r="SHB585" s="99"/>
      <c r="SHC585" s="100"/>
      <c r="SHD585" s="42"/>
      <c r="SHE585" s="43"/>
      <c r="SHF585" s="44"/>
      <c r="SHG585" s="45"/>
      <c r="SHH585" s="46"/>
      <c r="SHI585" s="311"/>
      <c r="SHJ585" s="160"/>
      <c r="SHK585" s="48"/>
      <c r="SHL585" s="48"/>
      <c r="SHM585" s="101"/>
      <c r="SHN585" s="91"/>
      <c r="SHO585" s="91"/>
      <c r="SHP585" s="221"/>
      <c r="SHR585" s="55"/>
      <c r="SHS585" s="55"/>
      <c r="SHT585" s="56"/>
      <c r="SHU585" s="57"/>
      <c r="SHW585" s="59"/>
      <c r="SHX585" s="60"/>
      <c r="SHY585" s="61"/>
      <c r="SHZ585" s="104"/>
      <c r="SIA585" s="27"/>
      <c r="SIB585" s="26"/>
      <c r="SIC585" s="28"/>
      <c r="SID585" s="230"/>
      <c r="SIE585" s="245"/>
      <c r="SIF585" s="230"/>
      <c r="SIG585" s="92"/>
      <c r="SIH585" s="316"/>
      <c r="SII585" s="112"/>
      <c r="SIJ585" s="313"/>
      <c r="SIK585" s="113"/>
      <c r="SIL585" s="113"/>
      <c r="SIM585" s="97"/>
      <c r="SIN585" s="98"/>
      <c r="SIO585" s="97"/>
      <c r="SIP585" s="99"/>
      <c r="SIQ585" s="100"/>
      <c r="SIR585" s="42"/>
      <c r="SIS585" s="43"/>
      <c r="SIT585" s="44"/>
      <c r="SIU585" s="45"/>
      <c r="SIV585" s="46"/>
      <c r="SIW585" s="311"/>
      <c r="SIX585" s="160"/>
      <c r="SIY585" s="48"/>
      <c r="SIZ585" s="48"/>
      <c r="SJA585" s="101"/>
      <c r="SJB585" s="91"/>
      <c r="SJC585" s="91"/>
      <c r="SJD585" s="221"/>
      <c r="SJF585" s="55"/>
      <c r="SJG585" s="55"/>
      <c r="SJH585" s="56"/>
      <c r="SJI585" s="57"/>
      <c r="SJK585" s="59"/>
      <c r="SJL585" s="60"/>
      <c r="SJM585" s="61"/>
      <c r="SJN585" s="104"/>
      <c r="SJO585" s="27"/>
      <c r="SJP585" s="26"/>
      <c r="SJQ585" s="28"/>
      <c r="SJR585" s="230"/>
      <c r="SJS585" s="245"/>
      <c r="SJT585" s="230"/>
      <c r="SJU585" s="92"/>
      <c r="SJV585" s="316"/>
      <c r="SJW585" s="112"/>
      <c r="SJX585" s="313"/>
      <c r="SJY585" s="113"/>
      <c r="SJZ585" s="113"/>
      <c r="SKA585" s="97"/>
      <c r="SKB585" s="98"/>
      <c r="SKC585" s="97"/>
      <c r="SKD585" s="99"/>
      <c r="SKE585" s="100"/>
      <c r="SKF585" s="42"/>
      <c r="SKG585" s="43"/>
      <c r="SKH585" s="44"/>
      <c r="SKI585" s="45"/>
      <c r="SKJ585" s="46"/>
      <c r="SKK585" s="311"/>
      <c r="SKL585" s="160"/>
      <c r="SKM585" s="48"/>
      <c r="SKN585" s="48"/>
      <c r="SKO585" s="101"/>
      <c r="SKP585" s="91"/>
      <c r="SKQ585" s="91"/>
      <c r="SKR585" s="221"/>
      <c r="SKT585" s="55"/>
      <c r="SKU585" s="55"/>
      <c r="SKV585" s="56"/>
      <c r="SKW585" s="57"/>
      <c r="SKY585" s="59"/>
      <c r="SKZ585" s="60"/>
      <c r="SLA585" s="61"/>
      <c r="SLB585" s="104"/>
      <c r="SLC585" s="27"/>
      <c r="SLD585" s="26"/>
      <c r="SLE585" s="28"/>
      <c r="SLF585" s="230"/>
      <c r="SLG585" s="245"/>
      <c r="SLH585" s="230"/>
      <c r="SLI585" s="92"/>
      <c r="SLJ585" s="316"/>
      <c r="SLK585" s="112"/>
      <c r="SLL585" s="313"/>
      <c r="SLM585" s="113"/>
      <c r="SLN585" s="113"/>
      <c r="SLO585" s="97"/>
      <c r="SLP585" s="98"/>
      <c r="SLQ585" s="97"/>
      <c r="SLR585" s="99"/>
      <c r="SLS585" s="100"/>
      <c r="SLT585" s="42"/>
      <c r="SLU585" s="43"/>
      <c r="SLV585" s="44"/>
      <c r="SLW585" s="45"/>
      <c r="SLX585" s="46"/>
      <c r="SLY585" s="311"/>
      <c r="SLZ585" s="160"/>
      <c r="SMA585" s="48"/>
      <c r="SMB585" s="48"/>
      <c r="SMC585" s="101"/>
      <c r="SMD585" s="91"/>
      <c r="SME585" s="91"/>
      <c r="SMF585" s="221"/>
      <c r="SMH585" s="55"/>
      <c r="SMI585" s="55"/>
      <c r="SMJ585" s="56"/>
      <c r="SMK585" s="57"/>
      <c r="SMM585" s="59"/>
      <c r="SMN585" s="60"/>
      <c r="SMO585" s="61"/>
      <c r="SMP585" s="104"/>
      <c r="SMQ585" s="27"/>
      <c r="SMR585" s="26"/>
      <c r="SMS585" s="28"/>
      <c r="SMT585" s="230"/>
      <c r="SMU585" s="245"/>
      <c r="SMV585" s="230"/>
      <c r="SMW585" s="92"/>
      <c r="SMX585" s="316"/>
      <c r="SMY585" s="112"/>
      <c r="SMZ585" s="313"/>
      <c r="SNA585" s="113"/>
      <c r="SNB585" s="113"/>
      <c r="SNC585" s="97"/>
      <c r="SND585" s="98"/>
      <c r="SNE585" s="97"/>
      <c r="SNF585" s="99"/>
      <c r="SNG585" s="100"/>
      <c r="SNH585" s="42"/>
      <c r="SNI585" s="43"/>
      <c r="SNJ585" s="44"/>
      <c r="SNK585" s="45"/>
      <c r="SNL585" s="46"/>
      <c r="SNM585" s="311"/>
      <c r="SNN585" s="160"/>
      <c r="SNO585" s="48"/>
      <c r="SNP585" s="48"/>
      <c r="SNQ585" s="101"/>
      <c r="SNR585" s="91"/>
      <c r="SNS585" s="91"/>
      <c r="SNT585" s="221"/>
      <c r="SNV585" s="55"/>
      <c r="SNW585" s="55"/>
      <c r="SNX585" s="56"/>
      <c r="SNY585" s="57"/>
      <c r="SOA585" s="59"/>
      <c r="SOB585" s="60"/>
      <c r="SOC585" s="61"/>
      <c r="SOD585" s="104"/>
      <c r="SOE585" s="27"/>
      <c r="SOF585" s="26"/>
      <c r="SOG585" s="28"/>
      <c r="SOH585" s="230"/>
      <c r="SOI585" s="245"/>
      <c r="SOJ585" s="230"/>
      <c r="SOK585" s="92"/>
      <c r="SOL585" s="316"/>
      <c r="SOM585" s="112"/>
      <c r="SON585" s="313"/>
      <c r="SOO585" s="113"/>
      <c r="SOP585" s="113"/>
      <c r="SOQ585" s="97"/>
      <c r="SOR585" s="98"/>
      <c r="SOS585" s="97"/>
      <c r="SOT585" s="99"/>
      <c r="SOU585" s="100"/>
      <c r="SOV585" s="42"/>
      <c r="SOW585" s="43"/>
      <c r="SOX585" s="44"/>
      <c r="SOY585" s="45"/>
      <c r="SOZ585" s="46"/>
      <c r="SPA585" s="311"/>
      <c r="SPB585" s="160"/>
      <c r="SPC585" s="48"/>
      <c r="SPD585" s="48"/>
      <c r="SPE585" s="101"/>
      <c r="SPF585" s="91"/>
      <c r="SPG585" s="91"/>
      <c r="SPH585" s="221"/>
      <c r="SPJ585" s="55"/>
      <c r="SPK585" s="55"/>
      <c r="SPL585" s="56"/>
      <c r="SPM585" s="57"/>
      <c r="SPO585" s="59"/>
      <c r="SPP585" s="60"/>
      <c r="SPQ585" s="61"/>
      <c r="SPR585" s="104"/>
      <c r="SPS585" s="27"/>
      <c r="SPT585" s="26"/>
      <c r="SPU585" s="28"/>
      <c r="SPV585" s="230"/>
      <c r="SPW585" s="245"/>
      <c r="SPX585" s="230"/>
      <c r="SPY585" s="92"/>
      <c r="SPZ585" s="316"/>
      <c r="SQA585" s="112"/>
      <c r="SQB585" s="313"/>
      <c r="SQC585" s="113"/>
      <c r="SQD585" s="113"/>
      <c r="SQE585" s="97"/>
      <c r="SQF585" s="98"/>
      <c r="SQG585" s="97"/>
      <c r="SQH585" s="99"/>
      <c r="SQI585" s="100"/>
      <c r="SQJ585" s="42"/>
      <c r="SQK585" s="43"/>
      <c r="SQL585" s="44"/>
      <c r="SQM585" s="45"/>
      <c r="SQN585" s="46"/>
      <c r="SQO585" s="311"/>
      <c r="SQP585" s="160"/>
      <c r="SQQ585" s="48"/>
      <c r="SQR585" s="48"/>
      <c r="SQS585" s="101"/>
      <c r="SQT585" s="91"/>
      <c r="SQU585" s="91"/>
      <c r="SQV585" s="221"/>
      <c r="SQX585" s="55"/>
      <c r="SQY585" s="55"/>
      <c r="SQZ585" s="56"/>
      <c r="SRA585" s="57"/>
      <c r="SRC585" s="59"/>
      <c r="SRD585" s="60"/>
      <c r="SRE585" s="61"/>
      <c r="SRF585" s="104"/>
      <c r="SRG585" s="27"/>
      <c r="SRH585" s="26"/>
      <c r="SRI585" s="28"/>
      <c r="SRJ585" s="230"/>
      <c r="SRK585" s="245"/>
      <c r="SRL585" s="230"/>
      <c r="SRM585" s="92"/>
      <c r="SRN585" s="316"/>
      <c r="SRO585" s="112"/>
      <c r="SRP585" s="313"/>
      <c r="SRQ585" s="113"/>
      <c r="SRR585" s="113"/>
      <c r="SRS585" s="97"/>
      <c r="SRT585" s="98"/>
      <c r="SRU585" s="97"/>
      <c r="SRV585" s="99"/>
      <c r="SRW585" s="100"/>
      <c r="SRX585" s="42"/>
      <c r="SRY585" s="43"/>
      <c r="SRZ585" s="44"/>
      <c r="SSA585" s="45"/>
      <c r="SSB585" s="46"/>
      <c r="SSC585" s="311"/>
      <c r="SSD585" s="160"/>
      <c r="SSE585" s="48"/>
      <c r="SSF585" s="48"/>
      <c r="SSG585" s="101"/>
      <c r="SSH585" s="91"/>
      <c r="SSI585" s="91"/>
      <c r="SSJ585" s="221"/>
      <c r="SSL585" s="55"/>
      <c r="SSM585" s="55"/>
      <c r="SSN585" s="56"/>
      <c r="SSO585" s="57"/>
      <c r="SSQ585" s="59"/>
      <c r="SSR585" s="60"/>
      <c r="SSS585" s="61"/>
      <c r="SST585" s="104"/>
      <c r="SSU585" s="27"/>
      <c r="SSV585" s="26"/>
      <c r="SSW585" s="28"/>
      <c r="SSX585" s="230"/>
      <c r="SSY585" s="245"/>
      <c r="SSZ585" s="230"/>
      <c r="STA585" s="92"/>
      <c r="STB585" s="316"/>
      <c r="STC585" s="112"/>
      <c r="STD585" s="313"/>
      <c r="STE585" s="113"/>
      <c r="STF585" s="113"/>
      <c r="STG585" s="97"/>
      <c r="STH585" s="98"/>
      <c r="STI585" s="97"/>
      <c r="STJ585" s="99"/>
      <c r="STK585" s="100"/>
      <c r="STL585" s="42"/>
      <c r="STM585" s="43"/>
      <c r="STN585" s="44"/>
      <c r="STO585" s="45"/>
      <c r="STP585" s="46"/>
      <c r="STQ585" s="311"/>
      <c r="STR585" s="160"/>
      <c r="STS585" s="48"/>
      <c r="STT585" s="48"/>
      <c r="STU585" s="101"/>
      <c r="STV585" s="91"/>
      <c r="STW585" s="91"/>
      <c r="STX585" s="221"/>
      <c r="STZ585" s="55"/>
      <c r="SUA585" s="55"/>
      <c r="SUB585" s="56"/>
      <c r="SUC585" s="57"/>
      <c r="SUE585" s="59"/>
      <c r="SUF585" s="60"/>
      <c r="SUG585" s="61"/>
      <c r="SUH585" s="104"/>
      <c r="SUI585" s="27"/>
      <c r="SUJ585" s="26"/>
      <c r="SUK585" s="28"/>
      <c r="SUL585" s="230"/>
      <c r="SUM585" s="245"/>
      <c r="SUN585" s="230"/>
      <c r="SUO585" s="92"/>
      <c r="SUP585" s="316"/>
      <c r="SUQ585" s="112"/>
      <c r="SUR585" s="313"/>
      <c r="SUS585" s="113"/>
      <c r="SUT585" s="113"/>
      <c r="SUU585" s="97"/>
      <c r="SUV585" s="98"/>
      <c r="SUW585" s="97"/>
      <c r="SUX585" s="99"/>
      <c r="SUY585" s="100"/>
      <c r="SUZ585" s="42"/>
      <c r="SVA585" s="43"/>
      <c r="SVB585" s="44"/>
      <c r="SVC585" s="45"/>
      <c r="SVD585" s="46"/>
      <c r="SVE585" s="311"/>
      <c r="SVF585" s="160"/>
      <c r="SVG585" s="48"/>
      <c r="SVH585" s="48"/>
      <c r="SVI585" s="101"/>
      <c r="SVJ585" s="91"/>
      <c r="SVK585" s="91"/>
      <c r="SVL585" s="221"/>
      <c r="SVN585" s="55"/>
      <c r="SVO585" s="55"/>
      <c r="SVP585" s="56"/>
      <c r="SVQ585" s="57"/>
      <c r="SVS585" s="59"/>
      <c r="SVT585" s="60"/>
      <c r="SVU585" s="61"/>
      <c r="SVV585" s="104"/>
      <c r="SVW585" s="27"/>
      <c r="SVX585" s="26"/>
      <c r="SVY585" s="28"/>
      <c r="SVZ585" s="230"/>
      <c r="SWA585" s="245"/>
      <c r="SWB585" s="230"/>
      <c r="SWC585" s="92"/>
      <c r="SWD585" s="316"/>
      <c r="SWE585" s="112"/>
      <c r="SWF585" s="313"/>
      <c r="SWG585" s="113"/>
      <c r="SWH585" s="113"/>
      <c r="SWI585" s="97"/>
      <c r="SWJ585" s="98"/>
      <c r="SWK585" s="97"/>
      <c r="SWL585" s="99"/>
      <c r="SWM585" s="100"/>
      <c r="SWN585" s="42"/>
      <c r="SWO585" s="43"/>
      <c r="SWP585" s="44"/>
      <c r="SWQ585" s="45"/>
      <c r="SWR585" s="46"/>
      <c r="SWS585" s="311"/>
      <c r="SWT585" s="160"/>
      <c r="SWU585" s="48"/>
      <c r="SWV585" s="48"/>
      <c r="SWW585" s="101"/>
      <c r="SWX585" s="91"/>
      <c r="SWY585" s="91"/>
      <c r="SWZ585" s="221"/>
      <c r="SXB585" s="55"/>
      <c r="SXC585" s="55"/>
      <c r="SXD585" s="56"/>
      <c r="SXE585" s="57"/>
      <c r="SXG585" s="59"/>
      <c r="SXH585" s="60"/>
      <c r="SXI585" s="61"/>
      <c r="SXJ585" s="104"/>
      <c r="SXK585" s="27"/>
      <c r="SXL585" s="26"/>
      <c r="SXM585" s="28"/>
      <c r="SXN585" s="230"/>
      <c r="SXO585" s="245"/>
      <c r="SXP585" s="230"/>
      <c r="SXQ585" s="92"/>
      <c r="SXR585" s="316"/>
      <c r="SXS585" s="112"/>
      <c r="SXT585" s="313"/>
      <c r="SXU585" s="113"/>
      <c r="SXV585" s="113"/>
      <c r="SXW585" s="97"/>
      <c r="SXX585" s="98"/>
      <c r="SXY585" s="97"/>
      <c r="SXZ585" s="99"/>
      <c r="SYA585" s="100"/>
      <c r="SYB585" s="42"/>
      <c r="SYC585" s="43"/>
      <c r="SYD585" s="44"/>
      <c r="SYE585" s="45"/>
      <c r="SYF585" s="46"/>
      <c r="SYG585" s="311"/>
      <c r="SYH585" s="160"/>
      <c r="SYI585" s="48"/>
      <c r="SYJ585" s="48"/>
      <c r="SYK585" s="101"/>
      <c r="SYL585" s="91"/>
      <c r="SYM585" s="91"/>
      <c r="SYN585" s="221"/>
      <c r="SYP585" s="55"/>
      <c r="SYQ585" s="55"/>
      <c r="SYR585" s="56"/>
      <c r="SYS585" s="57"/>
      <c r="SYU585" s="59"/>
      <c r="SYV585" s="60"/>
      <c r="SYW585" s="61"/>
      <c r="SYX585" s="104"/>
      <c r="SYY585" s="27"/>
      <c r="SYZ585" s="26"/>
      <c r="SZA585" s="28"/>
      <c r="SZB585" s="230"/>
      <c r="SZC585" s="245"/>
      <c r="SZD585" s="230"/>
      <c r="SZE585" s="92"/>
      <c r="SZF585" s="316"/>
      <c r="SZG585" s="112"/>
      <c r="SZH585" s="313"/>
      <c r="SZI585" s="113"/>
      <c r="SZJ585" s="113"/>
      <c r="SZK585" s="97"/>
      <c r="SZL585" s="98"/>
      <c r="SZM585" s="97"/>
      <c r="SZN585" s="99"/>
      <c r="SZO585" s="100"/>
      <c r="SZP585" s="42"/>
      <c r="SZQ585" s="43"/>
      <c r="SZR585" s="44"/>
      <c r="SZS585" s="45"/>
      <c r="SZT585" s="46"/>
      <c r="SZU585" s="311"/>
      <c r="SZV585" s="160"/>
      <c r="SZW585" s="48"/>
      <c r="SZX585" s="48"/>
      <c r="SZY585" s="101"/>
      <c r="SZZ585" s="91"/>
      <c r="TAA585" s="91"/>
      <c r="TAB585" s="221"/>
      <c r="TAD585" s="55"/>
      <c r="TAE585" s="55"/>
      <c r="TAF585" s="56"/>
      <c r="TAG585" s="57"/>
      <c r="TAI585" s="59"/>
      <c r="TAJ585" s="60"/>
      <c r="TAK585" s="61"/>
      <c r="TAL585" s="104"/>
      <c r="TAM585" s="27"/>
      <c r="TAN585" s="26"/>
      <c r="TAO585" s="28"/>
      <c r="TAP585" s="230"/>
      <c r="TAQ585" s="245"/>
      <c r="TAR585" s="230"/>
      <c r="TAS585" s="92"/>
      <c r="TAT585" s="316"/>
      <c r="TAU585" s="112"/>
      <c r="TAV585" s="313"/>
      <c r="TAW585" s="113"/>
      <c r="TAX585" s="113"/>
      <c r="TAY585" s="97"/>
      <c r="TAZ585" s="98"/>
      <c r="TBA585" s="97"/>
      <c r="TBB585" s="99"/>
      <c r="TBC585" s="100"/>
      <c r="TBD585" s="42"/>
      <c r="TBE585" s="43"/>
      <c r="TBF585" s="44"/>
      <c r="TBG585" s="45"/>
      <c r="TBH585" s="46"/>
      <c r="TBI585" s="311"/>
      <c r="TBJ585" s="160"/>
      <c r="TBK585" s="48"/>
      <c r="TBL585" s="48"/>
      <c r="TBM585" s="101"/>
      <c r="TBN585" s="91"/>
      <c r="TBO585" s="91"/>
      <c r="TBP585" s="221"/>
      <c r="TBR585" s="55"/>
      <c r="TBS585" s="55"/>
      <c r="TBT585" s="56"/>
      <c r="TBU585" s="57"/>
      <c r="TBW585" s="59"/>
      <c r="TBX585" s="60"/>
      <c r="TBY585" s="61"/>
      <c r="TBZ585" s="104"/>
      <c r="TCA585" s="27"/>
      <c r="TCB585" s="26"/>
      <c r="TCC585" s="28"/>
      <c r="TCD585" s="230"/>
      <c r="TCE585" s="245"/>
      <c r="TCF585" s="230"/>
      <c r="TCG585" s="92"/>
      <c r="TCH585" s="316"/>
      <c r="TCI585" s="112"/>
      <c r="TCJ585" s="313"/>
      <c r="TCK585" s="113"/>
      <c r="TCL585" s="113"/>
      <c r="TCM585" s="97"/>
      <c r="TCN585" s="98"/>
      <c r="TCO585" s="97"/>
      <c r="TCP585" s="99"/>
      <c r="TCQ585" s="100"/>
      <c r="TCR585" s="42"/>
      <c r="TCS585" s="43"/>
      <c r="TCT585" s="44"/>
      <c r="TCU585" s="45"/>
      <c r="TCV585" s="46"/>
      <c r="TCW585" s="311"/>
      <c r="TCX585" s="160"/>
      <c r="TCY585" s="48"/>
      <c r="TCZ585" s="48"/>
      <c r="TDA585" s="101"/>
      <c r="TDB585" s="91"/>
      <c r="TDC585" s="91"/>
      <c r="TDD585" s="221"/>
      <c r="TDF585" s="55"/>
      <c r="TDG585" s="55"/>
      <c r="TDH585" s="56"/>
      <c r="TDI585" s="57"/>
      <c r="TDK585" s="59"/>
      <c r="TDL585" s="60"/>
      <c r="TDM585" s="61"/>
      <c r="TDN585" s="104"/>
      <c r="TDO585" s="27"/>
      <c r="TDP585" s="26"/>
      <c r="TDQ585" s="28"/>
      <c r="TDR585" s="230"/>
      <c r="TDS585" s="245"/>
      <c r="TDT585" s="230"/>
      <c r="TDU585" s="92"/>
      <c r="TDV585" s="316"/>
      <c r="TDW585" s="112"/>
      <c r="TDX585" s="313"/>
      <c r="TDY585" s="113"/>
      <c r="TDZ585" s="113"/>
      <c r="TEA585" s="97"/>
      <c r="TEB585" s="98"/>
      <c r="TEC585" s="97"/>
      <c r="TED585" s="99"/>
      <c r="TEE585" s="100"/>
      <c r="TEF585" s="42"/>
      <c r="TEG585" s="43"/>
      <c r="TEH585" s="44"/>
      <c r="TEI585" s="45"/>
      <c r="TEJ585" s="46"/>
      <c r="TEK585" s="311"/>
      <c r="TEL585" s="160"/>
      <c r="TEM585" s="48"/>
      <c r="TEN585" s="48"/>
      <c r="TEO585" s="101"/>
      <c r="TEP585" s="91"/>
      <c r="TEQ585" s="91"/>
      <c r="TER585" s="221"/>
      <c r="TET585" s="55"/>
      <c r="TEU585" s="55"/>
      <c r="TEV585" s="56"/>
      <c r="TEW585" s="57"/>
      <c r="TEY585" s="59"/>
      <c r="TEZ585" s="60"/>
      <c r="TFA585" s="61"/>
      <c r="TFB585" s="104"/>
      <c r="TFC585" s="27"/>
      <c r="TFD585" s="26"/>
      <c r="TFE585" s="28"/>
      <c r="TFF585" s="230"/>
      <c r="TFG585" s="245"/>
      <c r="TFH585" s="230"/>
      <c r="TFI585" s="92"/>
      <c r="TFJ585" s="316"/>
      <c r="TFK585" s="112"/>
      <c r="TFL585" s="313"/>
      <c r="TFM585" s="113"/>
      <c r="TFN585" s="113"/>
      <c r="TFO585" s="97"/>
      <c r="TFP585" s="98"/>
      <c r="TFQ585" s="97"/>
      <c r="TFR585" s="99"/>
      <c r="TFS585" s="100"/>
      <c r="TFT585" s="42"/>
      <c r="TFU585" s="43"/>
      <c r="TFV585" s="44"/>
      <c r="TFW585" s="45"/>
      <c r="TFX585" s="46"/>
      <c r="TFY585" s="311"/>
      <c r="TFZ585" s="160"/>
      <c r="TGA585" s="48"/>
      <c r="TGB585" s="48"/>
      <c r="TGC585" s="101"/>
      <c r="TGD585" s="91"/>
      <c r="TGE585" s="91"/>
      <c r="TGF585" s="221"/>
      <c r="TGH585" s="55"/>
      <c r="TGI585" s="55"/>
      <c r="TGJ585" s="56"/>
      <c r="TGK585" s="57"/>
      <c r="TGM585" s="59"/>
      <c r="TGN585" s="60"/>
      <c r="TGO585" s="61"/>
      <c r="TGP585" s="104"/>
      <c r="TGQ585" s="27"/>
      <c r="TGR585" s="26"/>
      <c r="TGS585" s="28"/>
      <c r="TGT585" s="230"/>
      <c r="TGU585" s="245"/>
      <c r="TGV585" s="230"/>
      <c r="TGW585" s="92"/>
      <c r="TGX585" s="316"/>
      <c r="TGY585" s="112"/>
      <c r="TGZ585" s="313"/>
      <c r="THA585" s="113"/>
      <c r="THB585" s="113"/>
      <c r="THC585" s="97"/>
      <c r="THD585" s="98"/>
      <c r="THE585" s="97"/>
      <c r="THF585" s="99"/>
      <c r="THG585" s="100"/>
      <c r="THH585" s="42"/>
      <c r="THI585" s="43"/>
      <c r="THJ585" s="44"/>
      <c r="THK585" s="45"/>
      <c r="THL585" s="46"/>
      <c r="THM585" s="311"/>
      <c r="THN585" s="160"/>
      <c r="THO585" s="48"/>
      <c r="THP585" s="48"/>
      <c r="THQ585" s="101"/>
      <c r="THR585" s="91"/>
      <c r="THS585" s="91"/>
      <c r="THT585" s="221"/>
      <c r="THV585" s="55"/>
      <c r="THW585" s="55"/>
      <c r="THX585" s="56"/>
      <c r="THY585" s="57"/>
      <c r="TIA585" s="59"/>
      <c r="TIB585" s="60"/>
      <c r="TIC585" s="61"/>
      <c r="TID585" s="104"/>
      <c r="TIE585" s="27"/>
      <c r="TIF585" s="26"/>
      <c r="TIG585" s="28"/>
      <c r="TIH585" s="230"/>
      <c r="TII585" s="245"/>
      <c r="TIJ585" s="230"/>
      <c r="TIK585" s="92"/>
      <c r="TIL585" s="316"/>
      <c r="TIM585" s="112"/>
      <c r="TIN585" s="313"/>
      <c r="TIO585" s="113"/>
      <c r="TIP585" s="113"/>
      <c r="TIQ585" s="97"/>
      <c r="TIR585" s="98"/>
      <c r="TIS585" s="97"/>
      <c r="TIT585" s="99"/>
      <c r="TIU585" s="100"/>
      <c r="TIV585" s="42"/>
      <c r="TIW585" s="43"/>
      <c r="TIX585" s="44"/>
      <c r="TIY585" s="45"/>
      <c r="TIZ585" s="46"/>
      <c r="TJA585" s="311"/>
      <c r="TJB585" s="160"/>
      <c r="TJC585" s="48"/>
      <c r="TJD585" s="48"/>
      <c r="TJE585" s="101"/>
      <c r="TJF585" s="91"/>
      <c r="TJG585" s="91"/>
      <c r="TJH585" s="221"/>
      <c r="TJJ585" s="55"/>
      <c r="TJK585" s="55"/>
      <c r="TJL585" s="56"/>
      <c r="TJM585" s="57"/>
      <c r="TJO585" s="59"/>
      <c r="TJP585" s="60"/>
      <c r="TJQ585" s="61"/>
      <c r="TJR585" s="104"/>
      <c r="TJS585" s="27"/>
      <c r="TJT585" s="26"/>
      <c r="TJU585" s="28"/>
      <c r="TJV585" s="230"/>
      <c r="TJW585" s="245"/>
      <c r="TJX585" s="230"/>
      <c r="TJY585" s="92"/>
      <c r="TJZ585" s="316"/>
      <c r="TKA585" s="112"/>
      <c r="TKB585" s="313"/>
      <c r="TKC585" s="113"/>
      <c r="TKD585" s="113"/>
      <c r="TKE585" s="97"/>
      <c r="TKF585" s="98"/>
      <c r="TKG585" s="97"/>
      <c r="TKH585" s="99"/>
      <c r="TKI585" s="100"/>
      <c r="TKJ585" s="42"/>
      <c r="TKK585" s="43"/>
      <c r="TKL585" s="44"/>
      <c r="TKM585" s="45"/>
      <c r="TKN585" s="46"/>
      <c r="TKO585" s="311"/>
      <c r="TKP585" s="160"/>
      <c r="TKQ585" s="48"/>
      <c r="TKR585" s="48"/>
      <c r="TKS585" s="101"/>
      <c r="TKT585" s="91"/>
      <c r="TKU585" s="91"/>
      <c r="TKV585" s="221"/>
      <c r="TKX585" s="55"/>
      <c r="TKY585" s="55"/>
      <c r="TKZ585" s="56"/>
      <c r="TLA585" s="57"/>
      <c r="TLC585" s="59"/>
      <c r="TLD585" s="60"/>
      <c r="TLE585" s="61"/>
      <c r="TLF585" s="104"/>
      <c r="TLG585" s="27"/>
      <c r="TLH585" s="26"/>
      <c r="TLI585" s="28"/>
      <c r="TLJ585" s="230"/>
      <c r="TLK585" s="245"/>
      <c r="TLL585" s="230"/>
      <c r="TLM585" s="92"/>
      <c r="TLN585" s="316"/>
      <c r="TLO585" s="112"/>
      <c r="TLP585" s="313"/>
      <c r="TLQ585" s="113"/>
      <c r="TLR585" s="113"/>
      <c r="TLS585" s="97"/>
      <c r="TLT585" s="98"/>
      <c r="TLU585" s="97"/>
      <c r="TLV585" s="99"/>
      <c r="TLW585" s="100"/>
      <c r="TLX585" s="42"/>
      <c r="TLY585" s="43"/>
      <c r="TLZ585" s="44"/>
      <c r="TMA585" s="45"/>
      <c r="TMB585" s="46"/>
      <c r="TMC585" s="311"/>
      <c r="TMD585" s="160"/>
      <c r="TME585" s="48"/>
      <c r="TMF585" s="48"/>
      <c r="TMG585" s="101"/>
      <c r="TMH585" s="91"/>
      <c r="TMI585" s="91"/>
      <c r="TMJ585" s="221"/>
      <c r="TML585" s="55"/>
      <c r="TMM585" s="55"/>
      <c r="TMN585" s="56"/>
      <c r="TMO585" s="57"/>
      <c r="TMQ585" s="59"/>
      <c r="TMR585" s="60"/>
      <c r="TMS585" s="61"/>
      <c r="TMT585" s="104"/>
      <c r="TMU585" s="27"/>
      <c r="TMV585" s="26"/>
      <c r="TMW585" s="28"/>
      <c r="TMX585" s="230"/>
      <c r="TMY585" s="245"/>
      <c r="TMZ585" s="230"/>
      <c r="TNA585" s="92"/>
      <c r="TNB585" s="316"/>
      <c r="TNC585" s="112"/>
      <c r="TND585" s="313"/>
      <c r="TNE585" s="113"/>
      <c r="TNF585" s="113"/>
      <c r="TNG585" s="97"/>
      <c r="TNH585" s="98"/>
      <c r="TNI585" s="97"/>
      <c r="TNJ585" s="99"/>
      <c r="TNK585" s="100"/>
      <c r="TNL585" s="42"/>
      <c r="TNM585" s="43"/>
      <c r="TNN585" s="44"/>
      <c r="TNO585" s="45"/>
      <c r="TNP585" s="46"/>
      <c r="TNQ585" s="311"/>
      <c r="TNR585" s="160"/>
      <c r="TNS585" s="48"/>
      <c r="TNT585" s="48"/>
      <c r="TNU585" s="101"/>
      <c r="TNV585" s="91"/>
      <c r="TNW585" s="91"/>
      <c r="TNX585" s="221"/>
      <c r="TNZ585" s="55"/>
      <c r="TOA585" s="55"/>
      <c r="TOB585" s="56"/>
      <c r="TOC585" s="57"/>
      <c r="TOE585" s="59"/>
      <c r="TOF585" s="60"/>
      <c r="TOG585" s="61"/>
      <c r="TOH585" s="104"/>
      <c r="TOI585" s="27"/>
      <c r="TOJ585" s="26"/>
      <c r="TOK585" s="28"/>
      <c r="TOL585" s="230"/>
      <c r="TOM585" s="245"/>
      <c r="TON585" s="230"/>
      <c r="TOO585" s="92"/>
      <c r="TOP585" s="316"/>
      <c r="TOQ585" s="112"/>
      <c r="TOR585" s="313"/>
      <c r="TOS585" s="113"/>
      <c r="TOT585" s="113"/>
      <c r="TOU585" s="97"/>
      <c r="TOV585" s="98"/>
      <c r="TOW585" s="97"/>
      <c r="TOX585" s="99"/>
      <c r="TOY585" s="100"/>
      <c r="TOZ585" s="42"/>
      <c r="TPA585" s="43"/>
      <c r="TPB585" s="44"/>
      <c r="TPC585" s="45"/>
      <c r="TPD585" s="46"/>
      <c r="TPE585" s="311"/>
      <c r="TPF585" s="160"/>
      <c r="TPG585" s="48"/>
      <c r="TPH585" s="48"/>
      <c r="TPI585" s="101"/>
      <c r="TPJ585" s="91"/>
      <c r="TPK585" s="91"/>
      <c r="TPL585" s="221"/>
      <c r="TPN585" s="55"/>
      <c r="TPO585" s="55"/>
      <c r="TPP585" s="56"/>
      <c r="TPQ585" s="57"/>
      <c r="TPS585" s="59"/>
      <c r="TPT585" s="60"/>
      <c r="TPU585" s="61"/>
      <c r="TPV585" s="104"/>
      <c r="TPW585" s="27"/>
      <c r="TPX585" s="26"/>
      <c r="TPY585" s="28"/>
      <c r="TPZ585" s="230"/>
      <c r="TQA585" s="245"/>
      <c r="TQB585" s="230"/>
      <c r="TQC585" s="92"/>
      <c r="TQD585" s="316"/>
      <c r="TQE585" s="112"/>
      <c r="TQF585" s="313"/>
      <c r="TQG585" s="113"/>
      <c r="TQH585" s="113"/>
      <c r="TQI585" s="97"/>
      <c r="TQJ585" s="98"/>
      <c r="TQK585" s="97"/>
      <c r="TQL585" s="99"/>
      <c r="TQM585" s="100"/>
      <c r="TQN585" s="42"/>
      <c r="TQO585" s="43"/>
      <c r="TQP585" s="44"/>
      <c r="TQQ585" s="45"/>
      <c r="TQR585" s="46"/>
      <c r="TQS585" s="311"/>
      <c r="TQT585" s="160"/>
      <c r="TQU585" s="48"/>
      <c r="TQV585" s="48"/>
      <c r="TQW585" s="101"/>
      <c r="TQX585" s="91"/>
      <c r="TQY585" s="91"/>
      <c r="TQZ585" s="221"/>
      <c r="TRB585" s="55"/>
      <c r="TRC585" s="55"/>
      <c r="TRD585" s="56"/>
      <c r="TRE585" s="57"/>
      <c r="TRG585" s="59"/>
      <c r="TRH585" s="60"/>
      <c r="TRI585" s="61"/>
      <c r="TRJ585" s="104"/>
      <c r="TRK585" s="27"/>
      <c r="TRL585" s="26"/>
      <c r="TRM585" s="28"/>
      <c r="TRN585" s="230"/>
      <c r="TRO585" s="245"/>
      <c r="TRP585" s="230"/>
      <c r="TRQ585" s="92"/>
      <c r="TRR585" s="316"/>
      <c r="TRS585" s="112"/>
      <c r="TRT585" s="313"/>
      <c r="TRU585" s="113"/>
      <c r="TRV585" s="113"/>
      <c r="TRW585" s="97"/>
      <c r="TRX585" s="98"/>
      <c r="TRY585" s="97"/>
      <c r="TRZ585" s="99"/>
      <c r="TSA585" s="100"/>
      <c r="TSB585" s="42"/>
      <c r="TSC585" s="43"/>
      <c r="TSD585" s="44"/>
      <c r="TSE585" s="45"/>
      <c r="TSF585" s="46"/>
      <c r="TSG585" s="311"/>
      <c r="TSH585" s="160"/>
      <c r="TSI585" s="48"/>
      <c r="TSJ585" s="48"/>
      <c r="TSK585" s="101"/>
      <c r="TSL585" s="91"/>
      <c r="TSM585" s="91"/>
      <c r="TSN585" s="221"/>
      <c r="TSP585" s="55"/>
      <c r="TSQ585" s="55"/>
      <c r="TSR585" s="56"/>
      <c r="TSS585" s="57"/>
      <c r="TSU585" s="59"/>
      <c r="TSV585" s="60"/>
      <c r="TSW585" s="61"/>
      <c r="TSX585" s="104"/>
      <c r="TSY585" s="27"/>
      <c r="TSZ585" s="26"/>
      <c r="TTA585" s="28"/>
      <c r="TTB585" s="230"/>
      <c r="TTC585" s="245"/>
      <c r="TTD585" s="230"/>
      <c r="TTE585" s="92"/>
      <c r="TTF585" s="316"/>
      <c r="TTG585" s="112"/>
      <c r="TTH585" s="313"/>
      <c r="TTI585" s="113"/>
      <c r="TTJ585" s="113"/>
      <c r="TTK585" s="97"/>
      <c r="TTL585" s="98"/>
      <c r="TTM585" s="97"/>
      <c r="TTN585" s="99"/>
      <c r="TTO585" s="100"/>
      <c r="TTP585" s="42"/>
      <c r="TTQ585" s="43"/>
      <c r="TTR585" s="44"/>
      <c r="TTS585" s="45"/>
      <c r="TTT585" s="46"/>
      <c r="TTU585" s="311"/>
      <c r="TTV585" s="160"/>
      <c r="TTW585" s="48"/>
      <c r="TTX585" s="48"/>
      <c r="TTY585" s="101"/>
      <c r="TTZ585" s="91"/>
      <c r="TUA585" s="91"/>
      <c r="TUB585" s="221"/>
      <c r="TUD585" s="55"/>
      <c r="TUE585" s="55"/>
      <c r="TUF585" s="56"/>
      <c r="TUG585" s="57"/>
      <c r="TUI585" s="59"/>
      <c r="TUJ585" s="60"/>
      <c r="TUK585" s="61"/>
      <c r="TUL585" s="104"/>
      <c r="TUM585" s="27"/>
      <c r="TUN585" s="26"/>
      <c r="TUO585" s="28"/>
      <c r="TUP585" s="230"/>
      <c r="TUQ585" s="245"/>
      <c r="TUR585" s="230"/>
      <c r="TUS585" s="92"/>
      <c r="TUT585" s="316"/>
      <c r="TUU585" s="112"/>
      <c r="TUV585" s="313"/>
      <c r="TUW585" s="113"/>
      <c r="TUX585" s="113"/>
      <c r="TUY585" s="97"/>
      <c r="TUZ585" s="98"/>
      <c r="TVA585" s="97"/>
      <c r="TVB585" s="99"/>
      <c r="TVC585" s="100"/>
      <c r="TVD585" s="42"/>
      <c r="TVE585" s="43"/>
      <c r="TVF585" s="44"/>
      <c r="TVG585" s="45"/>
      <c r="TVH585" s="46"/>
      <c r="TVI585" s="311"/>
      <c r="TVJ585" s="160"/>
      <c r="TVK585" s="48"/>
      <c r="TVL585" s="48"/>
      <c r="TVM585" s="101"/>
      <c r="TVN585" s="91"/>
      <c r="TVO585" s="91"/>
      <c r="TVP585" s="221"/>
      <c r="TVR585" s="55"/>
      <c r="TVS585" s="55"/>
      <c r="TVT585" s="56"/>
      <c r="TVU585" s="57"/>
      <c r="TVW585" s="59"/>
      <c r="TVX585" s="60"/>
      <c r="TVY585" s="61"/>
      <c r="TVZ585" s="104"/>
      <c r="TWA585" s="27"/>
      <c r="TWB585" s="26"/>
      <c r="TWC585" s="28"/>
      <c r="TWD585" s="230"/>
      <c r="TWE585" s="245"/>
      <c r="TWF585" s="230"/>
      <c r="TWG585" s="92"/>
      <c r="TWH585" s="316"/>
      <c r="TWI585" s="112"/>
      <c r="TWJ585" s="313"/>
      <c r="TWK585" s="113"/>
      <c r="TWL585" s="113"/>
      <c r="TWM585" s="97"/>
      <c r="TWN585" s="98"/>
      <c r="TWO585" s="97"/>
      <c r="TWP585" s="99"/>
      <c r="TWQ585" s="100"/>
      <c r="TWR585" s="42"/>
      <c r="TWS585" s="43"/>
      <c r="TWT585" s="44"/>
      <c r="TWU585" s="45"/>
      <c r="TWV585" s="46"/>
      <c r="TWW585" s="311"/>
      <c r="TWX585" s="160"/>
      <c r="TWY585" s="48"/>
      <c r="TWZ585" s="48"/>
      <c r="TXA585" s="101"/>
      <c r="TXB585" s="91"/>
      <c r="TXC585" s="91"/>
      <c r="TXD585" s="221"/>
      <c r="TXF585" s="55"/>
      <c r="TXG585" s="55"/>
      <c r="TXH585" s="56"/>
      <c r="TXI585" s="57"/>
      <c r="TXK585" s="59"/>
      <c r="TXL585" s="60"/>
      <c r="TXM585" s="61"/>
      <c r="TXN585" s="104"/>
      <c r="TXO585" s="27"/>
      <c r="TXP585" s="26"/>
      <c r="TXQ585" s="28"/>
      <c r="TXR585" s="230"/>
      <c r="TXS585" s="245"/>
      <c r="TXT585" s="230"/>
      <c r="TXU585" s="92"/>
      <c r="TXV585" s="316"/>
      <c r="TXW585" s="112"/>
      <c r="TXX585" s="313"/>
      <c r="TXY585" s="113"/>
      <c r="TXZ585" s="113"/>
      <c r="TYA585" s="97"/>
      <c r="TYB585" s="98"/>
      <c r="TYC585" s="97"/>
      <c r="TYD585" s="99"/>
      <c r="TYE585" s="100"/>
      <c r="TYF585" s="42"/>
      <c r="TYG585" s="43"/>
      <c r="TYH585" s="44"/>
      <c r="TYI585" s="45"/>
      <c r="TYJ585" s="46"/>
      <c r="TYK585" s="311"/>
      <c r="TYL585" s="160"/>
      <c r="TYM585" s="48"/>
      <c r="TYN585" s="48"/>
      <c r="TYO585" s="101"/>
      <c r="TYP585" s="91"/>
      <c r="TYQ585" s="91"/>
      <c r="TYR585" s="221"/>
      <c r="TYT585" s="55"/>
      <c r="TYU585" s="55"/>
      <c r="TYV585" s="56"/>
      <c r="TYW585" s="57"/>
      <c r="TYY585" s="59"/>
      <c r="TYZ585" s="60"/>
      <c r="TZA585" s="61"/>
      <c r="TZB585" s="104"/>
      <c r="TZC585" s="27"/>
      <c r="TZD585" s="26"/>
      <c r="TZE585" s="28"/>
      <c r="TZF585" s="230"/>
      <c r="TZG585" s="245"/>
      <c r="TZH585" s="230"/>
      <c r="TZI585" s="92"/>
      <c r="TZJ585" s="316"/>
      <c r="TZK585" s="112"/>
      <c r="TZL585" s="313"/>
      <c r="TZM585" s="113"/>
      <c r="TZN585" s="113"/>
      <c r="TZO585" s="97"/>
      <c r="TZP585" s="98"/>
      <c r="TZQ585" s="97"/>
      <c r="TZR585" s="99"/>
      <c r="TZS585" s="100"/>
      <c r="TZT585" s="42"/>
      <c r="TZU585" s="43"/>
      <c r="TZV585" s="44"/>
      <c r="TZW585" s="45"/>
      <c r="TZX585" s="46"/>
      <c r="TZY585" s="311"/>
      <c r="TZZ585" s="160"/>
      <c r="UAA585" s="48"/>
      <c r="UAB585" s="48"/>
      <c r="UAC585" s="101"/>
      <c r="UAD585" s="91"/>
      <c r="UAE585" s="91"/>
      <c r="UAF585" s="221"/>
      <c r="UAH585" s="55"/>
      <c r="UAI585" s="55"/>
      <c r="UAJ585" s="56"/>
      <c r="UAK585" s="57"/>
      <c r="UAM585" s="59"/>
      <c r="UAN585" s="60"/>
      <c r="UAO585" s="61"/>
      <c r="UAP585" s="104"/>
      <c r="UAQ585" s="27"/>
      <c r="UAR585" s="26"/>
      <c r="UAS585" s="28"/>
      <c r="UAT585" s="230"/>
      <c r="UAU585" s="245"/>
      <c r="UAV585" s="230"/>
      <c r="UAW585" s="92"/>
      <c r="UAX585" s="316"/>
      <c r="UAY585" s="112"/>
      <c r="UAZ585" s="313"/>
      <c r="UBA585" s="113"/>
      <c r="UBB585" s="113"/>
      <c r="UBC585" s="97"/>
      <c r="UBD585" s="98"/>
      <c r="UBE585" s="97"/>
      <c r="UBF585" s="99"/>
      <c r="UBG585" s="100"/>
      <c r="UBH585" s="42"/>
      <c r="UBI585" s="43"/>
      <c r="UBJ585" s="44"/>
      <c r="UBK585" s="45"/>
      <c r="UBL585" s="46"/>
      <c r="UBM585" s="311"/>
      <c r="UBN585" s="160"/>
      <c r="UBO585" s="48"/>
      <c r="UBP585" s="48"/>
      <c r="UBQ585" s="101"/>
      <c r="UBR585" s="91"/>
      <c r="UBS585" s="91"/>
      <c r="UBT585" s="221"/>
      <c r="UBV585" s="55"/>
      <c r="UBW585" s="55"/>
      <c r="UBX585" s="56"/>
      <c r="UBY585" s="57"/>
      <c r="UCA585" s="59"/>
      <c r="UCB585" s="60"/>
      <c r="UCC585" s="61"/>
      <c r="UCD585" s="104"/>
      <c r="UCE585" s="27"/>
      <c r="UCF585" s="26"/>
      <c r="UCG585" s="28"/>
      <c r="UCH585" s="230"/>
      <c r="UCI585" s="245"/>
      <c r="UCJ585" s="230"/>
      <c r="UCK585" s="92"/>
      <c r="UCL585" s="316"/>
      <c r="UCM585" s="112"/>
      <c r="UCN585" s="313"/>
      <c r="UCO585" s="113"/>
      <c r="UCP585" s="113"/>
      <c r="UCQ585" s="97"/>
      <c r="UCR585" s="98"/>
      <c r="UCS585" s="97"/>
      <c r="UCT585" s="99"/>
      <c r="UCU585" s="100"/>
      <c r="UCV585" s="42"/>
      <c r="UCW585" s="43"/>
      <c r="UCX585" s="44"/>
      <c r="UCY585" s="45"/>
      <c r="UCZ585" s="46"/>
      <c r="UDA585" s="311"/>
      <c r="UDB585" s="160"/>
      <c r="UDC585" s="48"/>
      <c r="UDD585" s="48"/>
      <c r="UDE585" s="101"/>
      <c r="UDF585" s="91"/>
      <c r="UDG585" s="91"/>
      <c r="UDH585" s="221"/>
      <c r="UDJ585" s="55"/>
      <c r="UDK585" s="55"/>
      <c r="UDL585" s="56"/>
      <c r="UDM585" s="57"/>
      <c r="UDO585" s="59"/>
      <c r="UDP585" s="60"/>
      <c r="UDQ585" s="61"/>
      <c r="UDR585" s="104"/>
      <c r="UDS585" s="27"/>
      <c r="UDT585" s="26"/>
      <c r="UDU585" s="28"/>
      <c r="UDV585" s="230"/>
      <c r="UDW585" s="245"/>
      <c r="UDX585" s="230"/>
      <c r="UDY585" s="92"/>
      <c r="UDZ585" s="316"/>
      <c r="UEA585" s="112"/>
      <c r="UEB585" s="313"/>
      <c r="UEC585" s="113"/>
      <c r="UED585" s="113"/>
      <c r="UEE585" s="97"/>
      <c r="UEF585" s="98"/>
      <c r="UEG585" s="97"/>
      <c r="UEH585" s="99"/>
      <c r="UEI585" s="100"/>
      <c r="UEJ585" s="42"/>
      <c r="UEK585" s="43"/>
      <c r="UEL585" s="44"/>
      <c r="UEM585" s="45"/>
      <c r="UEN585" s="46"/>
      <c r="UEO585" s="311"/>
      <c r="UEP585" s="160"/>
      <c r="UEQ585" s="48"/>
      <c r="UER585" s="48"/>
      <c r="UES585" s="101"/>
      <c r="UET585" s="91"/>
      <c r="UEU585" s="91"/>
      <c r="UEV585" s="221"/>
      <c r="UEX585" s="55"/>
      <c r="UEY585" s="55"/>
      <c r="UEZ585" s="56"/>
      <c r="UFA585" s="57"/>
      <c r="UFC585" s="59"/>
      <c r="UFD585" s="60"/>
      <c r="UFE585" s="61"/>
      <c r="UFF585" s="104"/>
      <c r="UFG585" s="27"/>
      <c r="UFH585" s="26"/>
      <c r="UFI585" s="28"/>
      <c r="UFJ585" s="230"/>
      <c r="UFK585" s="245"/>
      <c r="UFL585" s="230"/>
      <c r="UFM585" s="92"/>
      <c r="UFN585" s="316"/>
      <c r="UFO585" s="112"/>
      <c r="UFP585" s="313"/>
      <c r="UFQ585" s="113"/>
      <c r="UFR585" s="113"/>
      <c r="UFS585" s="97"/>
      <c r="UFT585" s="98"/>
      <c r="UFU585" s="97"/>
      <c r="UFV585" s="99"/>
      <c r="UFW585" s="100"/>
      <c r="UFX585" s="42"/>
      <c r="UFY585" s="43"/>
      <c r="UFZ585" s="44"/>
      <c r="UGA585" s="45"/>
      <c r="UGB585" s="46"/>
      <c r="UGC585" s="311"/>
      <c r="UGD585" s="160"/>
      <c r="UGE585" s="48"/>
      <c r="UGF585" s="48"/>
      <c r="UGG585" s="101"/>
      <c r="UGH585" s="91"/>
      <c r="UGI585" s="91"/>
      <c r="UGJ585" s="221"/>
      <c r="UGL585" s="55"/>
      <c r="UGM585" s="55"/>
      <c r="UGN585" s="56"/>
      <c r="UGO585" s="57"/>
      <c r="UGQ585" s="59"/>
      <c r="UGR585" s="60"/>
      <c r="UGS585" s="61"/>
      <c r="UGT585" s="104"/>
      <c r="UGU585" s="27"/>
      <c r="UGV585" s="26"/>
      <c r="UGW585" s="28"/>
      <c r="UGX585" s="230"/>
      <c r="UGY585" s="245"/>
      <c r="UGZ585" s="230"/>
      <c r="UHA585" s="92"/>
      <c r="UHB585" s="316"/>
      <c r="UHC585" s="112"/>
      <c r="UHD585" s="313"/>
      <c r="UHE585" s="113"/>
      <c r="UHF585" s="113"/>
      <c r="UHG585" s="97"/>
      <c r="UHH585" s="98"/>
      <c r="UHI585" s="97"/>
      <c r="UHJ585" s="99"/>
      <c r="UHK585" s="100"/>
      <c r="UHL585" s="42"/>
      <c r="UHM585" s="43"/>
      <c r="UHN585" s="44"/>
      <c r="UHO585" s="45"/>
      <c r="UHP585" s="46"/>
      <c r="UHQ585" s="311"/>
      <c r="UHR585" s="160"/>
      <c r="UHS585" s="48"/>
      <c r="UHT585" s="48"/>
      <c r="UHU585" s="101"/>
      <c r="UHV585" s="91"/>
      <c r="UHW585" s="91"/>
      <c r="UHX585" s="221"/>
      <c r="UHZ585" s="55"/>
      <c r="UIA585" s="55"/>
      <c r="UIB585" s="56"/>
      <c r="UIC585" s="57"/>
      <c r="UIE585" s="59"/>
      <c r="UIF585" s="60"/>
      <c r="UIG585" s="61"/>
      <c r="UIH585" s="104"/>
      <c r="UII585" s="27"/>
      <c r="UIJ585" s="26"/>
      <c r="UIK585" s="28"/>
      <c r="UIL585" s="230"/>
      <c r="UIM585" s="245"/>
      <c r="UIN585" s="230"/>
      <c r="UIO585" s="92"/>
      <c r="UIP585" s="316"/>
      <c r="UIQ585" s="112"/>
      <c r="UIR585" s="313"/>
      <c r="UIS585" s="113"/>
      <c r="UIT585" s="113"/>
      <c r="UIU585" s="97"/>
      <c r="UIV585" s="98"/>
      <c r="UIW585" s="97"/>
      <c r="UIX585" s="99"/>
      <c r="UIY585" s="100"/>
      <c r="UIZ585" s="42"/>
      <c r="UJA585" s="43"/>
      <c r="UJB585" s="44"/>
      <c r="UJC585" s="45"/>
      <c r="UJD585" s="46"/>
      <c r="UJE585" s="311"/>
      <c r="UJF585" s="160"/>
      <c r="UJG585" s="48"/>
      <c r="UJH585" s="48"/>
      <c r="UJI585" s="101"/>
      <c r="UJJ585" s="91"/>
      <c r="UJK585" s="91"/>
      <c r="UJL585" s="221"/>
      <c r="UJN585" s="55"/>
      <c r="UJO585" s="55"/>
      <c r="UJP585" s="56"/>
      <c r="UJQ585" s="57"/>
      <c r="UJS585" s="59"/>
      <c r="UJT585" s="60"/>
      <c r="UJU585" s="61"/>
      <c r="UJV585" s="104"/>
      <c r="UJW585" s="27"/>
      <c r="UJX585" s="26"/>
      <c r="UJY585" s="28"/>
      <c r="UJZ585" s="230"/>
      <c r="UKA585" s="245"/>
      <c r="UKB585" s="230"/>
      <c r="UKC585" s="92"/>
      <c r="UKD585" s="316"/>
      <c r="UKE585" s="112"/>
      <c r="UKF585" s="313"/>
      <c r="UKG585" s="113"/>
      <c r="UKH585" s="113"/>
      <c r="UKI585" s="97"/>
      <c r="UKJ585" s="98"/>
      <c r="UKK585" s="97"/>
      <c r="UKL585" s="99"/>
      <c r="UKM585" s="100"/>
      <c r="UKN585" s="42"/>
      <c r="UKO585" s="43"/>
      <c r="UKP585" s="44"/>
      <c r="UKQ585" s="45"/>
      <c r="UKR585" s="46"/>
      <c r="UKS585" s="311"/>
      <c r="UKT585" s="160"/>
      <c r="UKU585" s="48"/>
      <c r="UKV585" s="48"/>
      <c r="UKW585" s="101"/>
      <c r="UKX585" s="91"/>
      <c r="UKY585" s="91"/>
      <c r="UKZ585" s="221"/>
      <c r="ULB585" s="55"/>
      <c r="ULC585" s="55"/>
      <c r="ULD585" s="56"/>
      <c r="ULE585" s="57"/>
      <c r="ULG585" s="59"/>
      <c r="ULH585" s="60"/>
      <c r="ULI585" s="61"/>
      <c r="ULJ585" s="104"/>
      <c r="ULK585" s="27"/>
      <c r="ULL585" s="26"/>
      <c r="ULM585" s="28"/>
      <c r="ULN585" s="230"/>
      <c r="ULO585" s="245"/>
      <c r="ULP585" s="230"/>
      <c r="ULQ585" s="92"/>
      <c r="ULR585" s="316"/>
      <c r="ULS585" s="112"/>
      <c r="ULT585" s="313"/>
      <c r="ULU585" s="113"/>
      <c r="ULV585" s="113"/>
      <c r="ULW585" s="97"/>
      <c r="ULX585" s="98"/>
      <c r="ULY585" s="97"/>
      <c r="ULZ585" s="99"/>
      <c r="UMA585" s="100"/>
      <c r="UMB585" s="42"/>
      <c r="UMC585" s="43"/>
      <c r="UMD585" s="44"/>
      <c r="UME585" s="45"/>
      <c r="UMF585" s="46"/>
      <c r="UMG585" s="311"/>
      <c r="UMH585" s="160"/>
      <c r="UMI585" s="48"/>
      <c r="UMJ585" s="48"/>
      <c r="UMK585" s="101"/>
      <c r="UML585" s="91"/>
      <c r="UMM585" s="91"/>
      <c r="UMN585" s="221"/>
      <c r="UMP585" s="55"/>
      <c r="UMQ585" s="55"/>
      <c r="UMR585" s="56"/>
      <c r="UMS585" s="57"/>
      <c r="UMU585" s="59"/>
      <c r="UMV585" s="60"/>
      <c r="UMW585" s="61"/>
      <c r="UMX585" s="104"/>
      <c r="UMY585" s="27"/>
      <c r="UMZ585" s="26"/>
      <c r="UNA585" s="28"/>
      <c r="UNB585" s="230"/>
      <c r="UNC585" s="245"/>
      <c r="UND585" s="230"/>
      <c r="UNE585" s="92"/>
      <c r="UNF585" s="316"/>
      <c r="UNG585" s="112"/>
      <c r="UNH585" s="313"/>
      <c r="UNI585" s="113"/>
      <c r="UNJ585" s="113"/>
      <c r="UNK585" s="97"/>
      <c r="UNL585" s="98"/>
      <c r="UNM585" s="97"/>
      <c r="UNN585" s="99"/>
      <c r="UNO585" s="100"/>
      <c r="UNP585" s="42"/>
      <c r="UNQ585" s="43"/>
      <c r="UNR585" s="44"/>
      <c r="UNS585" s="45"/>
      <c r="UNT585" s="46"/>
      <c r="UNU585" s="311"/>
      <c r="UNV585" s="160"/>
      <c r="UNW585" s="48"/>
      <c r="UNX585" s="48"/>
      <c r="UNY585" s="101"/>
      <c r="UNZ585" s="91"/>
      <c r="UOA585" s="91"/>
      <c r="UOB585" s="221"/>
      <c r="UOD585" s="55"/>
      <c r="UOE585" s="55"/>
      <c r="UOF585" s="56"/>
      <c r="UOG585" s="57"/>
      <c r="UOI585" s="59"/>
      <c r="UOJ585" s="60"/>
      <c r="UOK585" s="61"/>
      <c r="UOL585" s="104"/>
      <c r="UOM585" s="27"/>
      <c r="UON585" s="26"/>
      <c r="UOO585" s="28"/>
      <c r="UOP585" s="230"/>
      <c r="UOQ585" s="245"/>
      <c r="UOR585" s="230"/>
      <c r="UOS585" s="92"/>
      <c r="UOT585" s="316"/>
      <c r="UOU585" s="112"/>
      <c r="UOV585" s="313"/>
      <c r="UOW585" s="113"/>
      <c r="UOX585" s="113"/>
      <c r="UOY585" s="97"/>
      <c r="UOZ585" s="98"/>
      <c r="UPA585" s="97"/>
      <c r="UPB585" s="99"/>
      <c r="UPC585" s="100"/>
      <c r="UPD585" s="42"/>
      <c r="UPE585" s="43"/>
      <c r="UPF585" s="44"/>
      <c r="UPG585" s="45"/>
      <c r="UPH585" s="46"/>
      <c r="UPI585" s="311"/>
      <c r="UPJ585" s="160"/>
      <c r="UPK585" s="48"/>
      <c r="UPL585" s="48"/>
      <c r="UPM585" s="101"/>
      <c r="UPN585" s="91"/>
      <c r="UPO585" s="91"/>
      <c r="UPP585" s="221"/>
      <c r="UPR585" s="55"/>
      <c r="UPS585" s="55"/>
      <c r="UPT585" s="56"/>
      <c r="UPU585" s="57"/>
      <c r="UPW585" s="59"/>
      <c r="UPX585" s="60"/>
      <c r="UPY585" s="61"/>
      <c r="UPZ585" s="104"/>
      <c r="UQA585" s="27"/>
      <c r="UQB585" s="26"/>
      <c r="UQC585" s="28"/>
      <c r="UQD585" s="230"/>
      <c r="UQE585" s="245"/>
      <c r="UQF585" s="230"/>
      <c r="UQG585" s="92"/>
      <c r="UQH585" s="316"/>
      <c r="UQI585" s="112"/>
      <c r="UQJ585" s="313"/>
      <c r="UQK585" s="113"/>
      <c r="UQL585" s="113"/>
      <c r="UQM585" s="97"/>
      <c r="UQN585" s="98"/>
      <c r="UQO585" s="97"/>
      <c r="UQP585" s="99"/>
      <c r="UQQ585" s="100"/>
      <c r="UQR585" s="42"/>
      <c r="UQS585" s="43"/>
      <c r="UQT585" s="44"/>
      <c r="UQU585" s="45"/>
      <c r="UQV585" s="46"/>
      <c r="UQW585" s="311"/>
      <c r="UQX585" s="160"/>
      <c r="UQY585" s="48"/>
      <c r="UQZ585" s="48"/>
      <c r="URA585" s="101"/>
      <c r="URB585" s="91"/>
      <c r="URC585" s="91"/>
      <c r="URD585" s="221"/>
      <c r="URF585" s="55"/>
      <c r="URG585" s="55"/>
      <c r="URH585" s="56"/>
      <c r="URI585" s="57"/>
      <c r="URK585" s="59"/>
      <c r="URL585" s="60"/>
      <c r="URM585" s="61"/>
      <c r="URN585" s="104"/>
      <c r="URO585" s="27"/>
      <c r="URP585" s="26"/>
      <c r="URQ585" s="28"/>
      <c r="URR585" s="230"/>
      <c r="URS585" s="245"/>
      <c r="URT585" s="230"/>
      <c r="URU585" s="92"/>
      <c r="URV585" s="316"/>
      <c r="URW585" s="112"/>
      <c r="URX585" s="313"/>
      <c r="URY585" s="113"/>
      <c r="URZ585" s="113"/>
      <c r="USA585" s="97"/>
      <c r="USB585" s="98"/>
      <c r="USC585" s="97"/>
      <c r="USD585" s="99"/>
      <c r="USE585" s="100"/>
      <c r="USF585" s="42"/>
      <c r="USG585" s="43"/>
      <c r="USH585" s="44"/>
      <c r="USI585" s="45"/>
      <c r="USJ585" s="46"/>
      <c r="USK585" s="311"/>
      <c r="USL585" s="160"/>
      <c r="USM585" s="48"/>
      <c r="USN585" s="48"/>
      <c r="USO585" s="101"/>
      <c r="USP585" s="91"/>
      <c r="USQ585" s="91"/>
      <c r="USR585" s="221"/>
      <c r="UST585" s="55"/>
      <c r="USU585" s="55"/>
      <c r="USV585" s="56"/>
      <c r="USW585" s="57"/>
      <c r="USY585" s="59"/>
      <c r="USZ585" s="60"/>
      <c r="UTA585" s="61"/>
      <c r="UTB585" s="104"/>
      <c r="UTC585" s="27"/>
      <c r="UTD585" s="26"/>
      <c r="UTE585" s="28"/>
      <c r="UTF585" s="230"/>
      <c r="UTG585" s="245"/>
      <c r="UTH585" s="230"/>
      <c r="UTI585" s="92"/>
      <c r="UTJ585" s="316"/>
      <c r="UTK585" s="112"/>
      <c r="UTL585" s="313"/>
      <c r="UTM585" s="113"/>
      <c r="UTN585" s="113"/>
      <c r="UTO585" s="97"/>
      <c r="UTP585" s="98"/>
      <c r="UTQ585" s="97"/>
      <c r="UTR585" s="99"/>
      <c r="UTS585" s="100"/>
      <c r="UTT585" s="42"/>
      <c r="UTU585" s="43"/>
      <c r="UTV585" s="44"/>
      <c r="UTW585" s="45"/>
      <c r="UTX585" s="46"/>
      <c r="UTY585" s="311"/>
      <c r="UTZ585" s="160"/>
      <c r="UUA585" s="48"/>
      <c r="UUB585" s="48"/>
      <c r="UUC585" s="101"/>
      <c r="UUD585" s="91"/>
      <c r="UUE585" s="91"/>
      <c r="UUF585" s="221"/>
      <c r="UUH585" s="55"/>
      <c r="UUI585" s="55"/>
      <c r="UUJ585" s="56"/>
      <c r="UUK585" s="57"/>
      <c r="UUM585" s="59"/>
      <c r="UUN585" s="60"/>
      <c r="UUO585" s="61"/>
      <c r="UUP585" s="104"/>
      <c r="UUQ585" s="27"/>
      <c r="UUR585" s="26"/>
      <c r="UUS585" s="28"/>
      <c r="UUT585" s="230"/>
      <c r="UUU585" s="245"/>
      <c r="UUV585" s="230"/>
      <c r="UUW585" s="92"/>
      <c r="UUX585" s="316"/>
      <c r="UUY585" s="112"/>
      <c r="UUZ585" s="313"/>
      <c r="UVA585" s="113"/>
      <c r="UVB585" s="113"/>
      <c r="UVC585" s="97"/>
      <c r="UVD585" s="98"/>
      <c r="UVE585" s="97"/>
      <c r="UVF585" s="99"/>
      <c r="UVG585" s="100"/>
      <c r="UVH585" s="42"/>
      <c r="UVI585" s="43"/>
      <c r="UVJ585" s="44"/>
      <c r="UVK585" s="45"/>
      <c r="UVL585" s="46"/>
      <c r="UVM585" s="311"/>
      <c r="UVN585" s="160"/>
      <c r="UVO585" s="48"/>
      <c r="UVP585" s="48"/>
      <c r="UVQ585" s="101"/>
      <c r="UVR585" s="91"/>
      <c r="UVS585" s="91"/>
      <c r="UVT585" s="221"/>
      <c r="UVV585" s="55"/>
      <c r="UVW585" s="55"/>
      <c r="UVX585" s="56"/>
      <c r="UVY585" s="57"/>
      <c r="UWA585" s="59"/>
      <c r="UWB585" s="60"/>
      <c r="UWC585" s="61"/>
      <c r="UWD585" s="104"/>
      <c r="UWE585" s="27"/>
      <c r="UWF585" s="26"/>
      <c r="UWG585" s="28"/>
      <c r="UWH585" s="230"/>
      <c r="UWI585" s="245"/>
      <c r="UWJ585" s="230"/>
      <c r="UWK585" s="92"/>
      <c r="UWL585" s="316"/>
      <c r="UWM585" s="112"/>
      <c r="UWN585" s="313"/>
      <c r="UWO585" s="113"/>
      <c r="UWP585" s="113"/>
      <c r="UWQ585" s="97"/>
      <c r="UWR585" s="98"/>
      <c r="UWS585" s="97"/>
      <c r="UWT585" s="99"/>
      <c r="UWU585" s="100"/>
      <c r="UWV585" s="42"/>
      <c r="UWW585" s="43"/>
      <c r="UWX585" s="44"/>
      <c r="UWY585" s="45"/>
      <c r="UWZ585" s="46"/>
      <c r="UXA585" s="311"/>
      <c r="UXB585" s="160"/>
      <c r="UXC585" s="48"/>
      <c r="UXD585" s="48"/>
      <c r="UXE585" s="101"/>
      <c r="UXF585" s="91"/>
      <c r="UXG585" s="91"/>
      <c r="UXH585" s="221"/>
      <c r="UXJ585" s="55"/>
      <c r="UXK585" s="55"/>
      <c r="UXL585" s="56"/>
      <c r="UXM585" s="57"/>
      <c r="UXO585" s="59"/>
      <c r="UXP585" s="60"/>
      <c r="UXQ585" s="61"/>
      <c r="UXR585" s="104"/>
      <c r="UXS585" s="27"/>
      <c r="UXT585" s="26"/>
      <c r="UXU585" s="28"/>
      <c r="UXV585" s="230"/>
      <c r="UXW585" s="245"/>
      <c r="UXX585" s="230"/>
      <c r="UXY585" s="92"/>
      <c r="UXZ585" s="316"/>
      <c r="UYA585" s="112"/>
      <c r="UYB585" s="313"/>
      <c r="UYC585" s="113"/>
      <c r="UYD585" s="113"/>
      <c r="UYE585" s="97"/>
      <c r="UYF585" s="98"/>
      <c r="UYG585" s="97"/>
      <c r="UYH585" s="99"/>
      <c r="UYI585" s="100"/>
      <c r="UYJ585" s="42"/>
      <c r="UYK585" s="43"/>
      <c r="UYL585" s="44"/>
      <c r="UYM585" s="45"/>
      <c r="UYN585" s="46"/>
      <c r="UYO585" s="311"/>
      <c r="UYP585" s="160"/>
      <c r="UYQ585" s="48"/>
      <c r="UYR585" s="48"/>
      <c r="UYS585" s="101"/>
      <c r="UYT585" s="91"/>
      <c r="UYU585" s="91"/>
      <c r="UYV585" s="221"/>
      <c r="UYX585" s="55"/>
      <c r="UYY585" s="55"/>
      <c r="UYZ585" s="56"/>
      <c r="UZA585" s="57"/>
      <c r="UZC585" s="59"/>
      <c r="UZD585" s="60"/>
      <c r="UZE585" s="61"/>
      <c r="UZF585" s="104"/>
      <c r="UZG585" s="27"/>
      <c r="UZH585" s="26"/>
      <c r="UZI585" s="28"/>
      <c r="UZJ585" s="230"/>
      <c r="UZK585" s="245"/>
      <c r="UZL585" s="230"/>
      <c r="UZM585" s="92"/>
      <c r="UZN585" s="316"/>
      <c r="UZO585" s="112"/>
      <c r="UZP585" s="313"/>
      <c r="UZQ585" s="113"/>
      <c r="UZR585" s="113"/>
      <c r="UZS585" s="97"/>
      <c r="UZT585" s="98"/>
      <c r="UZU585" s="97"/>
      <c r="UZV585" s="99"/>
      <c r="UZW585" s="100"/>
      <c r="UZX585" s="42"/>
      <c r="UZY585" s="43"/>
      <c r="UZZ585" s="44"/>
      <c r="VAA585" s="45"/>
      <c r="VAB585" s="46"/>
      <c r="VAC585" s="311"/>
      <c r="VAD585" s="160"/>
      <c r="VAE585" s="48"/>
      <c r="VAF585" s="48"/>
      <c r="VAG585" s="101"/>
      <c r="VAH585" s="91"/>
      <c r="VAI585" s="91"/>
      <c r="VAJ585" s="221"/>
      <c r="VAL585" s="55"/>
      <c r="VAM585" s="55"/>
      <c r="VAN585" s="56"/>
      <c r="VAO585" s="57"/>
      <c r="VAQ585" s="59"/>
      <c r="VAR585" s="60"/>
      <c r="VAS585" s="61"/>
      <c r="VAT585" s="104"/>
      <c r="VAU585" s="27"/>
      <c r="VAV585" s="26"/>
      <c r="VAW585" s="28"/>
      <c r="VAX585" s="230"/>
      <c r="VAY585" s="245"/>
      <c r="VAZ585" s="230"/>
      <c r="VBA585" s="92"/>
      <c r="VBB585" s="316"/>
      <c r="VBC585" s="112"/>
      <c r="VBD585" s="313"/>
      <c r="VBE585" s="113"/>
      <c r="VBF585" s="113"/>
      <c r="VBG585" s="97"/>
      <c r="VBH585" s="98"/>
      <c r="VBI585" s="97"/>
      <c r="VBJ585" s="99"/>
      <c r="VBK585" s="100"/>
      <c r="VBL585" s="42"/>
      <c r="VBM585" s="43"/>
      <c r="VBN585" s="44"/>
      <c r="VBO585" s="45"/>
      <c r="VBP585" s="46"/>
      <c r="VBQ585" s="311"/>
      <c r="VBR585" s="160"/>
      <c r="VBS585" s="48"/>
      <c r="VBT585" s="48"/>
      <c r="VBU585" s="101"/>
      <c r="VBV585" s="91"/>
      <c r="VBW585" s="91"/>
      <c r="VBX585" s="221"/>
      <c r="VBZ585" s="55"/>
      <c r="VCA585" s="55"/>
      <c r="VCB585" s="56"/>
      <c r="VCC585" s="57"/>
      <c r="VCE585" s="59"/>
      <c r="VCF585" s="60"/>
      <c r="VCG585" s="61"/>
      <c r="VCH585" s="104"/>
      <c r="VCI585" s="27"/>
      <c r="VCJ585" s="26"/>
      <c r="VCK585" s="28"/>
      <c r="VCL585" s="230"/>
      <c r="VCM585" s="245"/>
      <c r="VCN585" s="230"/>
      <c r="VCO585" s="92"/>
      <c r="VCP585" s="316"/>
      <c r="VCQ585" s="112"/>
      <c r="VCR585" s="313"/>
      <c r="VCS585" s="113"/>
      <c r="VCT585" s="113"/>
      <c r="VCU585" s="97"/>
      <c r="VCV585" s="98"/>
      <c r="VCW585" s="97"/>
      <c r="VCX585" s="99"/>
      <c r="VCY585" s="100"/>
      <c r="VCZ585" s="42"/>
      <c r="VDA585" s="43"/>
      <c r="VDB585" s="44"/>
      <c r="VDC585" s="45"/>
      <c r="VDD585" s="46"/>
      <c r="VDE585" s="311"/>
      <c r="VDF585" s="160"/>
      <c r="VDG585" s="48"/>
      <c r="VDH585" s="48"/>
      <c r="VDI585" s="101"/>
      <c r="VDJ585" s="91"/>
      <c r="VDK585" s="91"/>
      <c r="VDL585" s="221"/>
      <c r="VDN585" s="55"/>
      <c r="VDO585" s="55"/>
      <c r="VDP585" s="56"/>
      <c r="VDQ585" s="57"/>
      <c r="VDS585" s="59"/>
      <c r="VDT585" s="60"/>
      <c r="VDU585" s="61"/>
      <c r="VDV585" s="104"/>
      <c r="VDW585" s="27"/>
      <c r="VDX585" s="26"/>
      <c r="VDY585" s="28"/>
      <c r="VDZ585" s="230"/>
      <c r="VEA585" s="245"/>
      <c r="VEB585" s="230"/>
      <c r="VEC585" s="92"/>
      <c r="VED585" s="316"/>
      <c r="VEE585" s="112"/>
      <c r="VEF585" s="313"/>
      <c r="VEG585" s="113"/>
      <c r="VEH585" s="113"/>
      <c r="VEI585" s="97"/>
      <c r="VEJ585" s="98"/>
      <c r="VEK585" s="97"/>
      <c r="VEL585" s="99"/>
      <c r="VEM585" s="100"/>
      <c r="VEN585" s="42"/>
      <c r="VEO585" s="43"/>
      <c r="VEP585" s="44"/>
      <c r="VEQ585" s="45"/>
      <c r="VER585" s="46"/>
      <c r="VES585" s="311"/>
      <c r="VET585" s="160"/>
      <c r="VEU585" s="48"/>
      <c r="VEV585" s="48"/>
      <c r="VEW585" s="101"/>
      <c r="VEX585" s="91"/>
      <c r="VEY585" s="91"/>
      <c r="VEZ585" s="221"/>
      <c r="VFB585" s="55"/>
      <c r="VFC585" s="55"/>
      <c r="VFD585" s="56"/>
      <c r="VFE585" s="57"/>
      <c r="VFG585" s="59"/>
      <c r="VFH585" s="60"/>
      <c r="VFI585" s="61"/>
      <c r="VFJ585" s="104"/>
      <c r="VFK585" s="27"/>
      <c r="VFL585" s="26"/>
      <c r="VFM585" s="28"/>
      <c r="VFN585" s="230"/>
      <c r="VFO585" s="245"/>
      <c r="VFP585" s="230"/>
      <c r="VFQ585" s="92"/>
      <c r="VFR585" s="316"/>
      <c r="VFS585" s="112"/>
      <c r="VFT585" s="313"/>
      <c r="VFU585" s="113"/>
      <c r="VFV585" s="113"/>
      <c r="VFW585" s="97"/>
      <c r="VFX585" s="98"/>
      <c r="VFY585" s="97"/>
      <c r="VFZ585" s="99"/>
      <c r="VGA585" s="100"/>
      <c r="VGB585" s="42"/>
      <c r="VGC585" s="43"/>
      <c r="VGD585" s="44"/>
      <c r="VGE585" s="45"/>
      <c r="VGF585" s="46"/>
      <c r="VGG585" s="311"/>
      <c r="VGH585" s="160"/>
      <c r="VGI585" s="48"/>
      <c r="VGJ585" s="48"/>
      <c r="VGK585" s="101"/>
      <c r="VGL585" s="91"/>
      <c r="VGM585" s="91"/>
      <c r="VGN585" s="221"/>
      <c r="VGP585" s="55"/>
      <c r="VGQ585" s="55"/>
      <c r="VGR585" s="56"/>
      <c r="VGS585" s="57"/>
      <c r="VGU585" s="59"/>
      <c r="VGV585" s="60"/>
      <c r="VGW585" s="61"/>
      <c r="VGX585" s="104"/>
      <c r="VGY585" s="27"/>
      <c r="VGZ585" s="26"/>
      <c r="VHA585" s="28"/>
      <c r="VHB585" s="230"/>
      <c r="VHC585" s="245"/>
      <c r="VHD585" s="230"/>
      <c r="VHE585" s="92"/>
      <c r="VHF585" s="316"/>
      <c r="VHG585" s="112"/>
      <c r="VHH585" s="313"/>
      <c r="VHI585" s="113"/>
      <c r="VHJ585" s="113"/>
      <c r="VHK585" s="97"/>
      <c r="VHL585" s="98"/>
      <c r="VHM585" s="97"/>
      <c r="VHN585" s="99"/>
      <c r="VHO585" s="100"/>
      <c r="VHP585" s="42"/>
      <c r="VHQ585" s="43"/>
      <c r="VHR585" s="44"/>
      <c r="VHS585" s="45"/>
      <c r="VHT585" s="46"/>
      <c r="VHU585" s="311"/>
      <c r="VHV585" s="160"/>
      <c r="VHW585" s="48"/>
      <c r="VHX585" s="48"/>
      <c r="VHY585" s="101"/>
      <c r="VHZ585" s="91"/>
      <c r="VIA585" s="91"/>
      <c r="VIB585" s="221"/>
      <c r="VID585" s="55"/>
      <c r="VIE585" s="55"/>
      <c r="VIF585" s="56"/>
      <c r="VIG585" s="57"/>
      <c r="VII585" s="59"/>
      <c r="VIJ585" s="60"/>
      <c r="VIK585" s="61"/>
      <c r="VIL585" s="104"/>
      <c r="VIM585" s="27"/>
      <c r="VIN585" s="26"/>
      <c r="VIO585" s="28"/>
      <c r="VIP585" s="230"/>
      <c r="VIQ585" s="245"/>
      <c r="VIR585" s="230"/>
      <c r="VIS585" s="92"/>
      <c r="VIT585" s="316"/>
      <c r="VIU585" s="112"/>
      <c r="VIV585" s="313"/>
      <c r="VIW585" s="113"/>
      <c r="VIX585" s="113"/>
      <c r="VIY585" s="97"/>
      <c r="VIZ585" s="98"/>
      <c r="VJA585" s="97"/>
      <c r="VJB585" s="99"/>
      <c r="VJC585" s="100"/>
      <c r="VJD585" s="42"/>
      <c r="VJE585" s="43"/>
      <c r="VJF585" s="44"/>
      <c r="VJG585" s="45"/>
      <c r="VJH585" s="46"/>
      <c r="VJI585" s="311"/>
      <c r="VJJ585" s="160"/>
      <c r="VJK585" s="48"/>
      <c r="VJL585" s="48"/>
      <c r="VJM585" s="101"/>
      <c r="VJN585" s="91"/>
      <c r="VJO585" s="91"/>
      <c r="VJP585" s="221"/>
      <c r="VJR585" s="55"/>
      <c r="VJS585" s="55"/>
      <c r="VJT585" s="56"/>
      <c r="VJU585" s="57"/>
      <c r="VJW585" s="59"/>
      <c r="VJX585" s="60"/>
      <c r="VJY585" s="61"/>
      <c r="VJZ585" s="104"/>
      <c r="VKA585" s="27"/>
      <c r="VKB585" s="26"/>
      <c r="VKC585" s="28"/>
      <c r="VKD585" s="230"/>
      <c r="VKE585" s="245"/>
      <c r="VKF585" s="230"/>
      <c r="VKG585" s="92"/>
      <c r="VKH585" s="316"/>
      <c r="VKI585" s="112"/>
      <c r="VKJ585" s="313"/>
      <c r="VKK585" s="113"/>
      <c r="VKL585" s="113"/>
      <c r="VKM585" s="97"/>
      <c r="VKN585" s="98"/>
      <c r="VKO585" s="97"/>
      <c r="VKP585" s="99"/>
      <c r="VKQ585" s="100"/>
      <c r="VKR585" s="42"/>
      <c r="VKS585" s="43"/>
      <c r="VKT585" s="44"/>
      <c r="VKU585" s="45"/>
      <c r="VKV585" s="46"/>
      <c r="VKW585" s="311"/>
      <c r="VKX585" s="160"/>
      <c r="VKY585" s="48"/>
      <c r="VKZ585" s="48"/>
      <c r="VLA585" s="101"/>
      <c r="VLB585" s="91"/>
      <c r="VLC585" s="91"/>
      <c r="VLD585" s="221"/>
      <c r="VLF585" s="55"/>
      <c r="VLG585" s="55"/>
      <c r="VLH585" s="56"/>
      <c r="VLI585" s="57"/>
      <c r="VLK585" s="59"/>
      <c r="VLL585" s="60"/>
      <c r="VLM585" s="61"/>
      <c r="VLN585" s="104"/>
      <c r="VLO585" s="27"/>
      <c r="VLP585" s="26"/>
      <c r="VLQ585" s="28"/>
      <c r="VLR585" s="230"/>
      <c r="VLS585" s="245"/>
      <c r="VLT585" s="230"/>
      <c r="VLU585" s="92"/>
      <c r="VLV585" s="316"/>
      <c r="VLW585" s="112"/>
      <c r="VLX585" s="313"/>
      <c r="VLY585" s="113"/>
      <c r="VLZ585" s="113"/>
      <c r="VMA585" s="97"/>
      <c r="VMB585" s="98"/>
      <c r="VMC585" s="97"/>
      <c r="VMD585" s="99"/>
      <c r="VME585" s="100"/>
      <c r="VMF585" s="42"/>
      <c r="VMG585" s="43"/>
      <c r="VMH585" s="44"/>
      <c r="VMI585" s="45"/>
      <c r="VMJ585" s="46"/>
      <c r="VMK585" s="311"/>
      <c r="VML585" s="160"/>
      <c r="VMM585" s="48"/>
      <c r="VMN585" s="48"/>
      <c r="VMO585" s="101"/>
      <c r="VMP585" s="91"/>
      <c r="VMQ585" s="91"/>
      <c r="VMR585" s="221"/>
      <c r="VMT585" s="55"/>
      <c r="VMU585" s="55"/>
      <c r="VMV585" s="56"/>
      <c r="VMW585" s="57"/>
      <c r="VMY585" s="59"/>
      <c r="VMZ585" s="60"/>
      <c r="VNA585" s="61"/>
      <c r="VNB585" s="104"/>
      <c r="VNC585" s="27"/>
      <c r="VND585" s="26"/>
      <c r="VNE585" s="28"/>
      <c r="VNF585" s="230"/>
      <c r="VNG585" s="245"/>
      <c r="VNH585" s="230"/>
      <c r="VNI585" s="92"/>
      <c r="VNJ585" s="316"/>
      <c r="VNK585" s="112"/>
      <c r="VNL585" s="313"/>
      <c r="VNM585" s="113"/>
      <c r="VNN585" s="113"/>
      <c r="VNO585" s="97"/>
      <c r="VNP585" s="98"/>
      <c r="VNQ585" s="97"/>
      <c r="VNR585" s="99"/>
      <c r="VNS585" s="100"/>
      <c r="VNT585" s="42"/>
      <c r="VNU585" s="43"/>
      <c r="VNV585" s="44"/>
      <c r="VNW585" s="45"/>
      <c r="VNX585" s="46"/>
      <c r="VNY585" s="311"/>
      <c r="VNZ585" s="160"/>
      <c r="VOA585" s="48"/>
      <c r="VOB585" s="48"/>
      <c r="VOC585" s="101"/>
      <c r="VOD585" s="91"/>
      <c r="VOE585" s="91"/>
      <c r="VOF585" s="221"/>
      <c r="VOH585" s="55"/>
      <c r="VOI585" s="55"/>
      <c r="VOJ585" s="56"/>
      <c r="VOK585" s="57"/>
      <c r="VOM585" s="59"/>
      <c r="VON585" s="60"/>
      <c r="VOO585" s="61"/>
      <c r="VOP585" s="104"/>
      <c r="VOQ585" s="27"/>
      <c r="VOR585" s="26"/>
      <c r="VOS585" s="28"/>
      <c r="VOT585" s="230"/>
      <c r="VOU585" s="245"/>
      <c r="VOV585" s="230"/>
      <c r="VOW585" s="92"/>
      <c r="VOX585" s="316"/>
      <c r="VOY585" s="112"/>
      <c r="VOZ585" s="313"/>
      <c r="VPA585" s="113"/>
      <c r="VPB585" s="113"/>
      <c r="VPC585" s="97"/>
      <c r="VPD585" s="98"/>
      <c r="VPE585" s="97"/>
      <c r="VPF585" s="99"/>
      <c r="VPG585" s="100"/>
      <c r="VPH585" s="42"/>
      <c r="VPI585" s="43"/>
      <c r="VPJ585" s="44"/>
      <c r="VPK585" s="45"/>
      <c r="VPL585" s="46"/>
      <c r="VPM585" s="311"/>
      <c r="VPN585" s="160"/>
      <c r="VPO585" s="48"/>
      <c r="VPP585" s="48"/>
      <c r="VPQ585" s="101"/>
      <c r="VPR585" s="91"/>
      <c r="VPS585" s="91"/>
      <c r="VPT585" s="221"/>
      <c r="VPV585" s="55"/>
      <c r="VPW585" s="55"/>
      <c r="VPX585" s="56"/>
      <c r="VPY585" s="57"/>
      <c r="VQA585" s="59"/>
      <c r="VQB585" s="60"/>
      <c r="VQC585" s="61"/>
      <c r="VQD585" s="104"/>
      <c r="VQE585" s="27"/>
      <c r="VQF585" s="26"/>
      <c r="VQG585" s="28"/>
      <c r="VQH585" s="230"/>
      <c r="VQI585" s="245"/>
      <c r="VQJ585" s="230"/>
      <c r="VQK585" s="92"/>
      <c r="VQL585" s="316"/>
      <c r="VQM585" s="112"/>
      <c r="VQN585" s="313"/>
      <c r="VQO585" s="113"/>
      <c r="VQP585" s="113"/>
      <c r="VQQ585" s="97"/>
      <c r="VQR585" s="98"/>
      <c r="VQS585" s="97"/>
      <c r="VQT585" s="99"/>
      <c r="VQU585" s="100"/>
      <c r="VQV585" s="42"/>
      <c r="VQW585" s="43"/>
      <c r="VQX585" s="44"/>
      <c r="VQY585" s="45"/>
      <c r="VQZ585" s="46"/>
      <c r="VRA585" s="311"/>
      <c r="VRB585" s="160"/>
      <c r="VRC585" s="48"/>
      <c r="VRD585" s="48"/>
      <c r="VRE585" s="101"/>
      <c r="VRF585" s="91"/>
      <c r="VRG585" s="91"/>
      <c r="VRH585" s="221"/>
      <c r="VRJ585" s="55"/>
      <c r="VRK585" s="55"/>
      <c r="VRL585" s="56"/>
      <c r="VRM585" s="57"/>
      <c r="VRO585" s="59"/>
      <c r="VRP585" s="60"/>
      <c r="VRQ585" s="61"/>
      <c r="VRR585" s="104"/>
      <c r="VRS585" s="27"/>
      <c r="VRT585" s="26"/>
      <c r="VRU585" s="28"/>
      <c r="VRV585" s="230"/>
      <c r="VRW585" s="245"/>
      <c r="VRX585" s="230"/>
      <c r="VRY585" s="92"/>
      <c r="VRZ585" s="316"/>
      <c r="VSA585" s="112"/>
      <c r="VSB585" s="313"/>
      <c r="VSC585" s="113"/>
      <c r="VSD585" s="113"/>
      <c r="VSE585" s="97"/>
      <c r="VSF585" s="98"/>
      <c r="VSG585" s="97"/>
      <c r="VSH585" s="99"/>
      <c r="VSI585" s="100"/>
      <c r="VSJ585" s="42"/>
      <c r="VSK585" s="43"/>
      <c r="VSL585" s="44"/>
      <c r="VSM585" s="45"/>
      <c r="VSN585" s="46"/>
      <c r="VSO585" s="311"/>
      <c r="VSP585" s="160"/>
      <c r="VSQ585" s="48"/>
      <c r="VSR585" s="48"/>
      <c r="VSS585" s="101"/>
      <c r="VST585" s="91"/>
      <c r="VSU585" s="91"/>
      <c r="VSV585" s="221"/>
      <c r="VSX585" s="55"/>
      <c r="VSY585" s="55"/>
      <c r="VSZ585" s="56"/>
      <c r="VTA585" s="57"/>
      <c r="VTC585" s="59"/>
      <c r="VTD585" s="60"/>
      <c r="VTE585" s="61"/>
      <c r="VTF585" s="104"/>
      <c r="VTG585" s="27"/>
      <c r="VTH585" s="26"/>
      <c r="VTI585" s="28"/>
      <c r="VTJ585" s="230"/>
      <c r="VTK585" s="245"/>
      <c r="VTL585" s="230"/>
      <c r="VTM585" s="92"/>
      <c r="VTN585" s="316"/>
      <c r="VTO585" s="112"/>
      <c r="VTP585" s="313"/>
      <c r="VTQ585" s="113"/>
      <c r="VTR585" s="113"/>
      <c r="VTS585" s="97"/>
      <c r="VTT585" s="98"/>
      <c r="VTU585" s="97"/>
      <c r="VTV585" s="99"/>
      <c r="VTW585" s="100"/>
      <c r="VTX585" s="42"/>
      <c r="VTY585" s="43"/>
      <c r="VTZ585" s="44"/>
      <c r="VUA585" s="45"/>
      <c r="VUB585" s="46"/>
      <c r="VUC585" s="311"/>
      <c r="VUD585" s="160"/>
      <c r="VUE585" s="48"/>
      <c r="VUF585" s="48"/>
      <c r="VUG585" s="101"/>
      <c r="VUH585" s="91"/>
      <c r="VUI585" s="91"/>
      <c r="VUJ585" s="221"/>
      <c r="VUL585" s="55"/>
      <c r="VUM585" s="55"/>
      <c r="VUN585" s="56"/>
      <c r="VUO585" s="57"/>
      <c r="VUQ585" s="59"/>
      <c r="VUR585" s="60"/>
      <c r="VUS585" s="61"/>
      <c r="VUT585" s="104"/>
      <c r="VUU585" s="27"/>
      <c r="VUV585" s="26"/>
      <c r="VUW585" s="28"/>
      <c r="VUX585" s="230"/>
      <c r="VUY585" s="245"/>
      <c r="VUZ585" s="230"/>
      <c r="VVA585" s="92"/>
      <c r="VVB585" s="316"/>
      <c r="VVC585" s="112"/>
      <c r="VVD585" s="313"/>
      <c r="VVE585" s="113"/>
      <c r="VVF585" s="113"/>
      <c r="VVG585" s="97"/>
      <c r="VVH585" s="98"/>
      <c r="VVI585" s="97"/>
      <c r="VVJ585" s="99"/>
      <c r="VVK585" s="100"/>
      <c r="VVL585" s="42"/>
      <c r="VVM585" s="43"/>
      <c r="VVN585" s="44"/>
      <c r="VVO585" s="45"/>
      <c r="VVP585" s="46"/>
      <c r="VVQ585" s="311"/>
      <c r="VVR585" s="160"/>
      <c r="VVS585" s="48"/>
      <c r="VVT585" s="48"/>
      <c r="VVU585" s="101"/>
      <c r="VVV585" s="91"/>
      <c r="VVW585" s="91"/>
      <c r="VVX585" s="221"/>
      <c r="VVZ585" s="55"/>
      <c r="VWA585" s="55"/>
      <c r="VWB585" s="56"/>
      <c r="VWC585" s="57"/>
      <c r="VWE585" s="59"/>
      <c r="VWF585" s="60"/>
      <c r="VWG585" s="61"/>
      <c r="VWH585" s="104"/>
      <c r="VWI585" s="27"/>
      <c r="VWJ585" s="26"/>
      <c r="VWK585" s="28"/>
      <c r="VWL585" s="230"/>
      <c r="VWM585" s="245"/>
      <c r="VWN585" s="230"/>
      <c r="VWO585" s="92"/>
      <c r="VWP585" s="316"/>
      <c r="VWQ585" s="112"/>
      <c r="VWR585" s="313"/>
      <c r="VWS585" s="113"/>
      <c r="VWT585" s="113"/>
      <c r="VWU585" s="97"/>
      <c r="VWV585" s="98"/>
      <c r="VWW585" s="97"/>
      <c r="VWX585" s="99"/>
      <c r="VWY585" s="100"/>
      <c r="VWZ585" s="42"/>
      <c r="VXA585" s="43"/>
      <c r="VXB585" s="44"/>
      <c r="VXC585" s="45"/>
      <c r="VXD585" s="46"/>
      <c r="VXE585" s="311"/>
      <c r="VXF585" s="160"/>
      <c r="VXG585" s="48"/>
      <c r="VXH585" s="48"/>
      <c r="VXI585" s="101"/>
      <c r="VXJ585" s="91"/>
      <c r="VXK585" s="91"/>
      <c r="VXL585" s="221"/>
      <c r="VXN585" s="55"/>
      <c r="VXO585" s="55"/>
      <c r="VXP585" s="56"/>
      <c r="VXQ585" s="57"/>
      <c r="VXS585" s="59"/>
      <c r="VXT585" s="60"/>
      <c r="VXU585" s="61"/>
      <c r="VXV585" s="104"/>
      <c r="VXW585" s="27"/>
      <c r="VXX585" s="26"/>
      <c r="VXY585" s="28"/>
      <c r="VXZ585" s="230"/>
      <c r="VYA585" s="245"/>
      <c r="VYB585" s="230"/>
      <c r="VYC585" s="92"/>
      <c r="VYD585" s="316"/>
      <c r="VYE585" s="112"/>
      <c r="VYF585" s="313"/>
      <c r="VYG585" s="113"/>
      <c r="VYH585" s="113"/>
      <c r="VYI585" s="97"/>
      <c r="VYJ585" s="98"/>
      <c r="VYK585" s="97"/>
      <c r="VYL585" s="99"/>
      <c r="VYM585" s="100"/>
      <c r="VYN585" s="42"/>
      <c r="VYO585" s="43"/>
      <c r="VYP585" s="44"/>
      <c r="VYQ585" s="45"/>
      <c r="VYR585" s="46"/>
      <c r="VYS585" s="311"/>
      <c r="VYT585" s="160"/>
      <c r="VYU585" s="48"/>
      <c r="VYV585" s="48"/>
      <c r="VYW585" s="101"/>
      <c r="VYX585" s="91"/>
      <c r="VYY585" s="91"/>
      <c r="VYZ585" s="221"/>
      <c r="VZB585" s="55"/>
      <c r="VZC585" s="55"/>
      <c r="VZD585" s="56"/>
      <c r="VZE585" s="57"/>
      <c r="VZG585" s="59"/>
      <c r="VZH585" s="60"/>
      <c r="VZI585" s="61"/>
      <c r="VZJ585" s="104"/>
      <c r="VZK585" s="27"/>
      <c r="VZL585" s="26"/>
      <c r="VZM585" s="28"/>
      <c r="VZN585" s="230"/>
      <c r="VZO585" s="245"/>
      <c r="VZP585" s="230"/>
      <c r="VZQ585" s="92"/>
      <c r="VZR585" s="316"/>
      <c r="VZS585" s="112"/>
      <c r="VZT585" s="313"/>
      <c r="VZU585" s="113"/>
      <c r="VZV585" s="113"/>
      <c r="VZW585" s="97"/>
      <c r="VZX585" s="98"/>
      <c r="VZY585" s="97"/>
      <c r="VZZ585" s="99"/>
      <c r="WAA585" s="100"/>
      <c r="WAB585" s="42"/>
      <c r="WAC585" s="43"/>
      <c r="WAD585" s="44"/>
      <c r="WAE585" s="45"/>
      <c r="WAF585" s="46"/>
      <c r="WAG585" s="311"/>
      <c r="WAH585" s="160"/>
      <c r="WAI585" s="48"/>
      <c r="WAJ585" s="48"/>
      <c r="WAK585" s="101"/>
      <c r="WAL585" s="91"/>
      <c r="WAM585" s="91"/>
      <c r="WAN585" s="221"/>
      <c r="WAP585" s="55"/>
      <c r="WAQ585" s="55"/>
      <c r="WAR585" s="56"/>
      <c r="WAS585" s="57"/>
      <c r="WAU585" s="59"/>
      <c r="WAV585" s="60"/>
      <c r="WAW585" s="61"/>
      <c r="WAX585" s="104"/>
      <c r="WAY585" s="27"/>
      <c r="WAZ585" s="26"/>
      <c r="WBA585" s="28"/>
      <c r="WBB585" s="230"/>
      <c r="WBC585" s="245"/>
      <c r="WBD585" s="230"/>
      <c r="WBE585" s="92"/>
      <c r="WBF585" s="316"/>
      <c r="WBG585" s="112"/>
      <c r="WBH585" s="313"/>
      <c r="WBI585" s="113"/>
      <c r="WBJ585" s="113"/>
      <c r="WBK585" s="97"/>
      <c r="WBL585" s="98"/>
      <c r="WBM585" s="97"/>
      <c r="WBN585" s="99"/>
      <c r="WBO585" s="100"/>
      <c r="WBP585" s="42"/>
      <c r="WBQ585" s="43"/>
      <c r="WBR585" s="44"/>
      <c r="WBS585" s="45"/>
      <c r="WBT585" s="46"/>
      <c r="WBU585" s="311"/>
      <c r="WBV585" s="160"/>
      <c r="WBW585" s="48"/>
      <c r="WBX585" s="48"/>
      <c r="WBY585" s="101"/>
      <c r="WBZ585" s="91"/>
      <c r="WCA585" s="91"/>
      <c r="WCB585" s="221"/>
      <c r="WCD585" s="55"/>
      <c r="WCE585" s="55"/>
      <c r="WCF585" s="56"/>
      <c r="WCG585" s="57"/>
      <c r="WCI585" s="59"/>
      <c r="WCJ585" s="60"/>
      <c r="WCK585" s="61"/>
      <c r="WCL585" s="104"/>
      <c r="WCM585" s="27"/>
      <c r="WCN585" s="26"/>
      <c r="WCO585" s="28"/>
      <c r="WCP585" s="230"/>
      <c r="WCQ585" s="245"/>
      <c r="WCR585" s="230"/>
      <c r="WCS585" s="92"/>
      <c r="WCT585" s="316"/>
      <c r="WCU585" s="112"/>
      <c r="WCV585" s="313"/>
      <c r="WCW585" s="113"/>
      <c r="WCX585" s="113"/>
      <c r="WCY585" s="97"/>
      <c r="WCZ585" s="98"/>
      <c r="WDA585" s="97"/>
      <c r="WDB585" s="99"/>
      <c r="WDC585" s="100"/>
      <c r="WDD585" s="42"/>
      <c r="WDE585" s="43"/>
      <c r="WDF585" s="44"/>
      <c r="WDG585" s="45"/>
      <c r="WDH585" s="46"/>
      <c r="WDI585" s="311"/>
      <c r="WDJ585" s="160"/>
      <c r="WDK585" s="48"/>
      <c r="WDL585" s="48"/>
      <c r="WDM585" s="101"/>
      <c r="WDN585" s="91"/>
      <c r="WDO585" s="91"/>
      <c r="WDP585" s="221"/>
      <c r="WDR585" s="55"/>
      <c r="WDS585" s="55"/>
      <c r="WDT585" s="56"/>
      <c r="WDU585" s="57"/>
      <c r="WDW585" s="59"/>
      <c r="WDX585" s="60"/>
      <c r="WDY585" s="61"/>
      <c r="WDZ585" s="104"/>
      <c r="WEA585" s="27"/>
      <c r="WEB585" s="26"/>
      <c r="WEC585" s="28"/>
      <c r="WED585" s="230"/>
      <c r="WEE585" s="245"/>
      <c r="WEF585" s="230"/>
      <c r="WEG585" s="92"/>
      <c r="WEH585" s="316"/>
      <c r="WEI585" s="112"/>
      <c r="WEJ585" s="313"/>
      <c r="WEK585" s="113"/>
      <c r="WEL585" s="113"/>
      <c r="WEM585" s="97"/>
      <c r="WEN585" s="98"/>
      <c r="WEO585" s="97"/>
      <c r="WEP585" s="99"/>
      <c r="WEQ585" s="100"/>
      <c r="WER585" s="42"/>
      <c r="WES585" s="43"/>
      <c r="WET585" s="44"/>
      <c r="WEU585" s="45"/>
      <c r="WEV585" s="46"/>
      <c r="WEW585" s="311"/>
      <c r="WEX585" s="160"/>
      <c r="WEY585" s="48"/>
      <c r="WEZ585" s="48"/>
      <c r="WFA585" s="101"/>
      <c r="WFB585" s="91"/>
      <c r="WFC585" s="91"/>
      <c r="WFD585" s="221"/>
      <c r="WFF585" s="55"/>
      <c r="WFG585" s="55"/>
      <c r="WFH585" s="56"/>
      <c r="WFI585" s="57"/>
      <c r="WFK585" s="59"/>
      <c r="WFL585" s="60"/>
      <c r="WFM585" s="61"/>
      <c r="WFN585" s="104"/>
      <c r="WFO585" s="27"/>
      <c r="WFP585" s="26"/>
      <c r="WFQ585" s="28"/>
      <c r="WFR585" s="230"/>
      <c r="WFS585" s="245"/>
      <c r="WFT585" s="230"/>
      <c r="WFU585" s="92"/>
      <c r="WFV585" s="316"/>
      <c r="WFW585" s="112"/>
      <c r="WFX585" s="313"/>
      <c r="WFY585" s="113"/>
      <c r="WFZ585" s="113"/>
      <c r="WGA585" s="97"/>
      <c r="WGB585" s="98"/>
      <c r="WGC585" s="97"/>
      <c r="WGD585" s="99"/>
      <c r="WGE585" s="100"/>
      <c r="WGF585" s="42"/>
      <c r="WGG585" s="43"/>
      <c r="WGH585" s="44"/>
      <c r="WGI585" s="45"/>
      <c r="WGJ585" s="46"/>
      <c r="WGK585" s="311"/>
      <c r="WGL585" s="160"/>
      <c r="WGM585" s="48"/>
      <c r="WGN585" s="48"/>
      <c r="WGO585" s="101"/>
      <c r="WGP585" s="91"/>
      <c r="WGQ585" s="91"/>
      <c r="WGR585" s="221"/>
      <c r="WGT585" s="55"/>
      <c r="WGU585" s="55"/>
      <c r="WGV585" s="56"/>
      <c r="WGW585" s="57"/>
      <c r="WGY585" s="59"/>
      <c r="WGZ585" s="60"/>
      <c r="WHA585" s="61"/>
      <c r="WHB585" s="104"/>
      <c r="WHC585" s="27"/>
      <c r="WHD585" s="26"/>
      <c r="WHE585" s="28"/>
      <c r="WHF585" s="230"/>
      <c r="WHG585" s="245"/>
      <c r="WHH585" s="230"/>
      <c r="WHI585" s="92"/>
      <c r="WHJ585" s="316"/>
      <c r="WHK585" s="112"/>
      <c r="WHL585" s="313"/>
      <c r="WHM585" s="113"/>
      <c r="WHN585" s="113"/>
      <c r="WHO585" s="97"/>
      <c r="WHP585" s="98"/>
      <c r="WHQ585" s="97"/>
      <c r="WHR585" s="99"/>
      <c r="WHS585" s="100"/>
      <c r="WHT585" s="42"/>
      <c r="WHU585" s="43"/>
      <c r="WHV585" s="44"/>
      <c r="WHW585" s="45"/>
      <c r="WHX585" s="46"/>
      <c r="WHY585" s="311"/>
      <c r="WHZ585" s="160"/>
      <c r="WIA585" s="48"/>
      <c r="WIB585" s="48"/>
      <c r="WIC585" s="101"/>
      <c r="WID585" s="91"/>
      <c r="WIE585" s="91"/>
      <c r="WIF585" s="221"/>
      <c r="WIH585" s="55"/>
      <c r="WII585" s="55"/>
      <c r="WIJ585" s="56"/>
      <c r="WIK585" s="57"/>
      <c r="WIM585" s="59"/>
      <c r="WIN585" s="60"/>
      <c r="WIO585" s="61"/>
      <c r="WIP585" s="104"/>
      <c r="WIQ585" s="27"/>
      <c r="WIR585" s="26"/>
      <c r="WIS585" s="28"/>
      <c r="WIT585" s="230"/>
      <c r="WIU585" s="245"/>
      <c r="WIV585" s="230"/>
      <c r="WIW585" s="92"/>
      <c r="WIX585" s="316"/>
      <c r="WIY585" s="112"/>
      <c r="WIZ585" s="313"/>
      <c r="WJA585" s="113"/>
      <c r="WJB585" s="113"/>
      <c r="WJC585" s="97"/>
      <c r="WJD585" s="98"/>
      <c r="WJE585" s="97"/>
      <c r="WJF585" s="99"/>
      <c r="WJG585" s="100"/>
      <c r="WJH585" s="42"/>
      <c r="WJI585" s="43"/>
      <c r="WJJ585" s="44"/>
      <c r="WJK585" s="45"/>
      <c r="WJL585" s="46"/>
      <c r="WJM585" s="311"/>
      <c r="WJN585" s="160"/>
      <c r="WJO585" s="48"/>
      <c r="WJP585" s="48"/>
      <c r="WJQ585" s="101"/>
      <c r="WJR585" s="91"/>
      <c r="WJS585" s="91"/>
      <c r="WJT585" s="221"/>
      <c r="WJV585" s="55"/>
      <c r="WJW585" s="55"/>
      <c r="WJX585" s="56"/>
      <c r="WJY585" s="57"/>
      <c r="WKA585" s="59"/>
      <c r="WKB585" s="60"/>
      <c r="WKC585" s="61"/>
      <c r="WKD585" s="104"/>
      <c r="WKE585" s="27"/>
      <c r="WKF585" s="26"/>
      <c r="WKG585" s="28"/>
      <c r="WKH585" s="230"/>
      <c r="WKI585" s="245"/>
      <c r="WKJ585" s="230"/>
      <c r="WKK585" s="92"/>
      <c r="WKL585" s="316"/>
      <c r="WKM585" s="112"/>
      <c r="WKN585" s="313"/>
      <c r="WKO585" s="113"/>
      <c r="WKP585" s="113"/>
      <c r="WKQ585" s="97"/>
      <c r="WKR585" s="98"/>
      <c r="WKS585" s="97"/>
      <c r="WKT585" s="99"/>
      <c r="WKU585" s="100"/>
      <c r="WKV585" s="42"/>
      <c r="WKW585" s="43"/>
      <c r="WKX585" s="44"/>
      <c r="WKY585" s="45"/>
      <c r="WKZ585" s="46"/>
      <c r="WLA585" s="311"/>
      <c r="WLB585" s="160"/>
      <c r="WLC585" s="48"/>
      <c r="WLD585" s="48"/>
      <c r="WLE585" s="101"/>
      <c r="WLF585" s="91"/>
      <c r="WLG585" s="91"/>
      <c r="WLH585" s="221"/>
      <c r="WLJ585" s="55"/>
      <c r="WLK585" s="55"/>
      <c r="WLL585" s="56"/>
      <c r="WLM585" s="57"/>
      <c r="WLO585" s="59"/>
      <c r="WLP585" s="60"/>
      <c r="WLQ585" s="61"/>
      <c r="WLR585" s="104"/>
      <c r="WLS585" s="27"/>
      <c r="WLT585" s="26"/>
      <c r="WLU585" s="28"/>
      <c r="WLV585" s="230"/>
      <c r="WLW585" s="245"/>
      <c r="WLX585" s="230"/>
      <c r="WLY585" s="92"/>
      <c r="WLZ585" s="316"/>
      <c r="WMA585" s="112"/>
      <c r="WMB585" s="313"/>
      <c r="WMC585" s="113"/>
      <c r="WMD585" s="113"/>
      <c r="WME585" s="97"/>
      <c r="WMF585" s="98"/>
      <c r="WMG585" s="97"/>
      <c r="WMH585" s="99"/>
      <c r="WMI585" s="100"/>
      <c r="WMJ585" s="42"/>
      <c r="WMK585" s="43"/>
      <c r="WML585" s="44"/>
      <c r="WMM585" s="45"/>
      <c r="WMN585" s="46"/>
      <c r="WMO585" s="311"/>
      <c r="WMP585" s="160"/>
      <c r="WMQ585" s="48"/>
      <c r="WMR585" s="48"/>
      <c r="WMS585" s="101"/>
      <c r="WMT585" s="91"/>
      <c r="WMU585" s="91"/>
      <c r="WMV585" s="221"/>
      <c r="WMX585" s="55"/>
      <c r="WMY585" s="55"/>
      <c r="WMZ585" s="56"/>
      <c r="WNA585" s="57"/>
      <c r="WNC585" s="59"/>
      <c r="WND585" s="60"/>
      <c r="WNE585" s="61"/>
      <c r="WNF585" s="104"/>
      <c r="WNG585" s="27"/>
      <c r="WNH585" s="26"/>
      <c r="WNI585" s="28"/>
      <c r="WNJ585" s="230"/>
      <c r="WNK585" s="245"/>
      <c r="WNL585" s="230"/>
      <c r="WNM585" s="92"/>
      <c r="WNN585" s="316"/>
      <c r="WNO585" s="112"/>
      <c r="WNP585" s="313"/>
      <c r="WNQ585" s="113"/>
      <c r="WNR585" s="113"/>
      <c r="WNS585" s="97"/>
      <c r="WNT585" s="98"/>
      <c r="WNU585" s="97"/>
      <c r="WNV585" s="99"/>
      <c r="WNW585" s="100"/>
      <c r="WNX585" s="42"/>
      <c r="WNY585" s="43"/>
      <c r="WNZ585" s="44"/>
      <c r="WOA585" s="45"/>
      <c r="WOB585" s="46"/>
      <c r="WOC585" s="311"/>
      <c r="WOD585" s="160"/>
      <c r="WOE585" s="48"/>
      <c r="WOF585" s="48"/>
      <c r="WOG585" s="101"/>
      <c r="WOH585" s="91"/>
      <c r="WOI585" s="91"/>
      <c r="WOJ585" s="221"/>
      <c r="WOL585" s="55"/>
      <c r="WOM585" s="55"/>
      <c r="WON585" s="56"/>
      <c r="WOO585" s="57"/>
      <c r="WOQ585" s="59"/>
      <c r="WOR585" s="60"/>
      <c r="WOS585" s="61"/>
      <c r="WOT585" s="104"/>
      <c r="WOU585" s="27"/>
      <c r="WOV585" s="26"/>
      <c r="WOW585" s="28"/>
      <c r="WOX585" s="230"/>
      <c r="WOY585" s="245"/>
      <c r="WOZ585" s="230"/>
      <c r="WPA585" s="92"/>
      <c r="WPB585" s="316"/>
      <c r="WPC585" s="112"/>
      <c r="WPD585" s="313"/>
      <c r="WPE585" s="113"/>
      <c r="WPF585" s="113"/>
      <c r="WPG585" s="97"/>
      <c r="WPH585" s="98"/>
      <c r="WPI585" s="97"/>
      <c r="WPJ585" s="99"/>
      <c r="WPK585" s="100"/>
      <c r="WPL585" s="42"/>
      <c r="WPM585" s="43"/>
      <c r="WPN585" s="44"/>
      <c r="WPO585" s="45"/>
      <c r="WPP585" s="46"/>
      <c r="WPQ585" s="311"/>
      <c r="WPR585" s="160"/>
      <c r="WPS585" s="48"/>
      <c r="WPT585" s="48"/>
      <c r="WPU585" s="101"/>
      <c r="WPV585" s="91"/>
      <c r="WPW585" s="91"/>
      <c r="WPX585" s="221"/>
      <c r="WPZ585" s="55"/>
      <c r="WQA585" s="55"/>
      <c r="WQB585" s="56"/>
      <c r="WQC585" s="57"/>
      <c r="WQE585" s="59"/>
      <c r="WQF585" s="60"/>
      <c r="WQG585" s="61"/>
      <c r="WQH585" s="104"/>
      <c r="WQI585" s="27"/>
      <c r="WQJ585" s="26"/>
      <c r="WQK585" s="28"/>
      <c r="WQL585" s="230"/>
      <c r="WQM585" s="245"/>
      <c r="WQN585" s="230"/>
      <c r="WQO585" s="92"/>
      <c r="WQP585" s="316"/>
      <c r="WQQ585" s="112"/>
      <c r="WQR585" s="313"/>
      <c r="WQS585" s="113"/>
      <c r="WQT585" s="113"/>
      <c r="WQU585" s="97"/>
      <c r="WQV585" s="98"/>
      <c r="WQW585" s="97"/>
      <c r="WQX585" s="99"/>
      <c r="WQY585" s="100"/>
      <c r="WQZ585" s="42"/>
      <c r="WRA585" s="43"/>
      <c r="WRB585" s="44"/>
      <c r="WRC585" s="45"/>
      <c r="WRD585" s="46"/>
      <c r="WRE585" s="311"/>
      <c r="WRF585" s="160"/>
      <c r="WRG585" s="48"/>
      <c r="WRH585" s="48"/>
      <c r="WRI585" s="101"/>
      <c r="WRJ585" s="91"/>
      <c r="WRK585" s="91"/>
      <c r="WRL585" s="221"/>
      <c r="WRN585" s="55"/>
      <c r="WRO585" s="55"/>
      <c r="WRP585" s="56"/>
      <c r="WRQ585" s="57"/>
      <c r="WRS585" s="59"/>
      <c r="WRT585" s="60"/>
      <c r="WRU585" s="61"/>
      <c r="WRV585" s="104"/>
      <c r="WRW585" s="27"/>
      <c r="WRX585" s="26"/>
      <c r="WRY585" s="28"/>
      <c r="WRZ585" s="230"/>
      <c r="WSA585" s="245"/>
      <c r="WSB585" s="230"/>
      <c r="WSC585" s="92"/>
      <c r="WSD585" s="316"/>
      <c r="WSE585" s="112"/>
      <c r="WSF585" s="313"/>
      <c r="WSG585" s="113"/>
      <c r="WSH585" s="113"/>
      <c r="WSI585" s="97"/>
      <c r="WSJ585" s="98"/>
      <c r="WSK585" s="97"/>
      <c r="WSL585" s="99"/>
      <c r="WSM585" s="100"/>
      <c r="WSN585" s="42"/>
      <c r="WSO585" s="43"/>
      <c r="WSP585" s="44"/>
      <c r="WSQ585" s="45"/>
      <c r="WSR585" s="46"/>
      <c r="WSS585" s="311"/>
      <c r="WST585" s="160"/>
      <c r="WSU585" s="48"/>
      <c r="WSV585" s="48"/>
      <c r="WSW585" s="101"/>
      <c r="WSX585" s="91"/>
      <c r="WSY585" s="91"/>
      <c r="WSZ585" s="221"/>
      <c r="WTB585" s="55"/>
      <c r="WTC585" s="55"/>
      <c r="WTD585" s="56"/>
      <c r="WTE585" s="57"/>
      <c r="WTG585" s="59"/>
      <c r="WTH585" s="60"/>
      <c r="WTI585" s="61"/>
      <c r="WTJ585" s="104"/>
      <c r="WTK585" s="27"/>
      <c r="WTL585" s="26"/>
      <c r="WTM585" s="28"/>
      <c r="WTN585" s="230"/>
      <c r="WTO585" s="245"/>
      <c r="WTP585" s="230"/>
      <c r="WTQ585" s="92"/>
      <c r="WTR585" s="316"/>
      <c r="WTS585" s="112"/>
      <c r="WTT585" s="313"/>
      <c r="WTU585" s="113"/>
      <c r="WTV585" s="113"/>
      <c r="WTW585" s="97"/>
      <c r="WTX585" s="98"/>
      <c r="WTY585" s="97"/>
      <c r="WTZ585" s="99"/>
      <c r="WUA585" s="100"/>
      <c r="WUB585" s="42"/>
      <c r="WUC585" s="43"/>
      <c r="WUD585" s="44"/>
      <c r="WUE585" s="45"/>
      <c r="WUF585" s="46"/>
      <c r="WUG585" s="311"/>
      <c r="WUH585" s="160"/>
      <c r="WUI585" s="48"/>
      <c r="WUJ585" s="48"/>
      <c r="WUK585" s="101"/>
      <c r="WUL585" s="91"/>
      <c r="WUM585" s="91"/>
      <c r="WUN585" s="221"/>
      <c r="WUP585" s="55"/>
      <c r="WUQ585" s="55"/>
      <c r="WUR585" s="56"/>
      <c r="WUS585" s="57"/>
      <c r="WUU585" s="59"/>
      <c r="WUV585" s="60"/>
      <c r="WUW585" s="61"/>
      <c r="WUX585" s="104"/>
      <c r="WUY585" s="27"/>
      <c r="WUZ585" s="26"/>
      <c r="WVA585" s="28"/>
      <c r="WVB585" s="230"/>
      <c r="WVC585" s="245"/>
      <c r="WVD585" s="230"/>
      <c r="WVE585" s="92"/>
      <c r="WVF585" s="316"/>
      <c r="WVG585" s="112"/>
      <c r="WVH585" s="313"/>
      <c r="WVI585" s="113"/>
      <c r="WVJ585" s="113"/>
      <c r="WVK585" s="97"/>
      <c r="WVL585" s="98"/>
      <c r="WVM585" s="97"/>
      <c r="WVN585" s="99"/>
      <c r="WVO585" s="100"/>
      <c r="WVP585" s="42"/>
      <c r="WVQ585" s="43"/>
      <c r="WVR585" s="44"/>
      <c r="WVS585" s="45"/>
      <c r="WVT585" s="46"/>
      <c r="WVU585" s="311"/>
      <c r="WVV585" s="160"/>
      <c r="WVW585" s="48"/>
      <c r="WVX585" s="48"/>
      <c r="WVY585" s="101"/>
      <c r="WVZ585" s="91"/>
      <c r="WWA585" s="91"/>
      <c r="WWB585" s="221"/>
      <c r="WWD585" s="55"/>
      <c r="WWE585" s="55"/>
      <c r="WWF585" s="56"/>
      <c r="WWG585" s="57"/>
      <c r="WWI585" s="59"/>
      <c r="WWJ585" s="60"/>
      <c r="WWK585" s="61"/>
      <c r="WWL585" s="104"/>
      <c r="WWM585" s="27"/>
      <c r="WWN585" s="26"/>
      <c r="WWO585" s="28"/>
      <c r="WWP585" s="230"/>
      <c r="WWQ585" s="245"/>
      <c r="WWR585" s="230"/>
      <c r="WWS585" s="92"/>
      <c r="WWT585" s="316"/>
      <c r="WWU585" s="112"/>
      <c r="WWV585" s="313"/>
      <c r="WWW585" s="113"/>
      <c r="WWX585" s="113"/>
      <c r="WWY585" s="97"/>
      <c r="WWZ585" s="98"/>
      <c r="WXA585" s="97"/>
      <c r="WXB585" s="99"/>
      <c r="WXC585" s="100"/>
      <c r="WXD585" s="42"/>
      <c r="WXE585" s="43"/>
      <c r="WXF585" s="44"/>
      <c r="WXG585" s="45"/>
      <c r="WXH585" s="46"/>
      <c r="WXI585" s="311"/>
      <c r="WXJ585" s="160"/>
      <c r="WXK585" s="48"/>
      <c r="WXL585" s="48"/>
      <c r="WXM585" s="101"/>
      <c r="WXN585" s="91"/>
      <c r="WXO585" s="91"/>
      <c r="WXP585" s="221"/>
      <c r="WXR585" s="55"/>
      <c r="WXS585" s="55"/>
      <c r="WXT585" s="56"/>
      <c r="WXU585" s="57"/>
      <c r="WXW585" s="59"/>
      <c r="WXX585" s="60"/>
      <c r="WXY585" s="61"/>
      <c r="WXZ585" s="104"/>
      <c r="WYA585" s="27"/>
      <c r="WYB585" s="26"/>
      <c r="WYC585" s="28"/>
      <c r="WYD585" s="230"/>
      <c r="WYE585" s="245"/>
      <c r="WYF585" s="230"/>
      <c r="WYG585" s="92"/>
      <c r="WYH585" s="316"/>
      <c r="WYI585" s="112"/>
      <c r="WYJ585" s="313"/>
      <c r="WYK585" s="113"/>
      <c r="WYL585" s="113"/>
      <c r="WYM585" s="97"/>
      <c r="WYN585" s="98"/>
      <c r="WYO585" s="97"/>
      <c r="WYP585" s="99"/>
      <c r="WYQ585" s="100"/>
      <c r="WYR585" s="42"/>
      <c r="WYS585" s="43"/>
      <c r="WYT585" s="44"/>
      <c r="WYU585" s="45"/>
      <c r="WYV585" s="46"/>
      <c r="WYW585" s="311"/>
      <c r="WYX585" s="160"/>
      <c r="WYY585" s="48"/>
      <c r="WYZ585" s="48"/>
      <c r="WZA585" s="101"/>
      <c r="WZB585" s="91"/>
      <c r="WZC585" s="91"/>
      <c r="WZD585" s="221"/>
      <c r="WZF585" s="55"/>
      <c r="WZG585" s="55"/>
      <c r="WZH585" s="56"/>
      <c r="WZI585" s="57"/>
      <c r="WZK585" s="59"/>
      <c r="WZL585" s="60"/>
      <c r="WZM585" s="61"/>
      <c r="WZN585" s="104"/>
      <c r="WZO585" s="27"/>
      <c r="WZP585" s="26"/>
      <c r="WZQ585" s="28"/>
      <c r="WZR585" s="230"/>
      <c r="WZS585" s="245"/>
      <c r="WZT585" s="230"/>
      <c r="WZU585" s="92"/>
      <c r="WZV585" s="316"/>
      <c r="WZW585" s="112"/>
      <c r="WZX585" s="313"/>
      <c r="WZY585" s="113"/>
      <c r="WZZ585" s="113"/>
      <c r="XAA585" s="97"/>
      <c r="XAB585" s="98"/>
      <c r="XAC585" s="97"/>
      <c r="XAD585" s="99"/>
      <c r="XAE585" s="100"/>
      <c r="XAF585" s="42"/>
      <c r="XAG585" s="43"/>
      <c r="XAH585" s="44"/>
      <c r="XAI585" s="45"/>
      <c r="XAJ585" s="46"/>
      <c r="XAK585" s="311"/>
      <c r="XAL585" s="160"/>
      <c r="XAM585" s="48"/>
      <c r="XAN585" s="48"/>
      <c r="XAO585" s="101"/>
      <c r="XAP585" s="91"/>
      <c r="XAQ585" s="91"/>
      <c r="XAR585" s="221"/>
      <c r="XAT585" s="55"/>
      <c r="XAU585" s="55"/>
      <c r="XAV585" s="56"/>
      <c r="XAW585" s="57"/>
      <c r="XAY585" s="59"/>
      <c r="XAZ585" s="60"/>
      <c r="XBA585" s="61"/>
      <c r="XBB585" s="104"/>
      <c r="XBC585" s="27"/>
      <c r="XBD585" s="26"/>
      <c r="XBE585" s="28"/>
      <c r="XBF585" s="230"/>
      <c r="XBG585" s="245"/>
      <c r="XBH585" s="230"/>
      <c r="XBI585" s="92"/>
      <c r="XBJ585" s="316"/>
      <c r="XBK585" s="112"/>
      <c r="XBL585" s="313"/>
      <c r="XBM585" s="113"/>
      <c r="XBN585" s="113"/>
      <c r="XBO585" s="97"/>
      <c r="XBP585" s="98"/>
      <c r="XBQ585" s="97"/>
      <c r="XBR585" s="99"/>
      <c r="XBS585" s="100"/>
      <c r="XBT585" s="42"/>
      <c r="XBU585" s="43"/>
      <c r="XBV585" s="44"/>
      <c r="XBW585" s="45"/>
      <c r="XBX585" s="46"/>
      <c r="XBY585" s="311"/>
      <c r="XBZ585" s="160"/>
      <c r="XCA585" s="48"/>
      <c r="XCB585" s="48"/>
      <c r="XCC585" s="101"/>
      <c r="XCD585" s="91"/>
      <c r="XCE585" s="91"/>
      <c r="XCF585" s="221"/>
      <c r="XCH585" s="55"/>
      <c r="XCI585" s="55"/>
      <c r="XCJ585" s="56"/>
      <c r="XCK585" s="57"/>
      <c r="XCM585" s="59"/>
      <c r="XCN585" s="60"/>
      <c r="XCO585" s="61"/>
      <c r="XCP585" s="104"/>
      <c r="XCQ585" s="27"/>
      <c r="XCR585" s="26"/>
      <c r="XCS585" s="28"/>
      <c r="XCT585" s="230"/>
      <c r="XCU585" s="245"/>
      <c r="XCV585" s="230"/>
      <c r="XCW585" s="92"/>
      <c r="XCX585" s="316"/>
      <c r="XCY585" s="112"/>
      <c r="XCZ585" s="313"/>
      <c r="XDA585" s="113"/>
      <c r="XDB585" s="113"/>
      <c r="XDC585" s="97"/>
      <c r="XDD585" s="98"/>
      <c r="XDE585" s="97"/>
      <c r="XDF585" s="99"/>
      <c r="XDG585" s="100"/>
      <c r="XDH585" s="42"/>
      <c r="XDI585" s="43"/>
      <c r="XDJ585" s="44"/>
      <c r="XDK585" s="45"/>
      <c r="XDL585" s="46"/>
      <c r="XDM585" s="311"/>
      <c r="XDN585" s="160"/>
      <c r="XDO585" s="48"/>
      <c r="XDP585" s="48"/>
      <c r="XDQ585" s="101"/>
      <c r="XDR585" s="91"/>
      <c r="XDS585" s="91"/>
      <c r="XDT585" s="221"/>
      <c r="XDV585" s="55"/>
      <c r="XDW585" s="55"/>
      <c r="XDX585" s="56"/>
      <c r="XDY585" s="57"/>
      <c r="XEA585" s="59"/>
      <c r="XEB585" s="60"/>
      <c r="XEC585" s="61"/>
      <c r="XED585" s="104"/>
      <c r="XEE585" s="27"/>
      <c r="XEF585" s="26"/>
      <c r="XEG585" s="28"/>
      <c r="XEH585" s="230"/>
      <c r="XEI585" s="245"/>
      <c r="XEJ585" s="230"/>
      <c r="XEK585" s="92"/>
      <c r="XEL585" s="316"/>
      <c r="XEM585" s="112"/>
      <c r="XEN585" s="313"/>
      <c r="XEO585" s="113"/>
      <c r="XEP585" s="113"/>
      <c r="XEQ585" s="97"/>
      <c r="XER585" s="98"/>
      <c r="XES585" s="97"/>
      <c r="XET585" s="99"/>
      <c r="XEU585" s="100"/>
      <c r="XEV585" s="42"/>
      <c r="XEW585" s="43"/>
      <c r="XEX585" s="44"/>
      <c r="XEY585" s="45"/>
      <c r="XEZ585" s="46"/>
      <c r="XFA585" s="311"/>
      <c r="XFB585" s="160"/>
    </row>
    <row r="586" spans="1:16382" s="54" customFormat="1" ht="34.5" customHeight="1" x14ac:dyDescent="0.25">
      <c r="A586" s="27">
        <v>849</v>
      </c>
      <c r="B586" s="26">
        <v>461</v>
      </c>
      <c r="C586" s="28" t="s">
        <v>1662</v>
      </c>
      <c r="D586" s="81" t="s">
        <v>132</v>
      </c>
      <c r="E586" s="105" t="s">
        <v>111</v>
      </c>
      <c r="F586" s="81" t="s">
        <v>112</v>
      </c>
      <c r="G586" s="92" t="s">
        <v>1500</v>
      </c>
      <c r="H586" s="93">
        <v>890910913</v>
      </c>
      <c r="I586" s="94" t="s">
        <v>119</v>
      </c>
      <c r="J586" s="266">
        <v>206159191</v>
      </c>
      <c r="K586" s="69" t="s">
        <v>1663</v>
      </c>
      <c r="L586" s="96" t="s">
        <v>1649</v>
      </c>
      <c r="M586" s="97" t="s">
        <v>174</v>
      </c>
      <c r="N586" s="98" cm="1">
        <f t="array" ref="N586">_xlfn.XLOOKUP(Contrato[[#This Row],[SUPERVISOR TITULAR]],[1]!PERSONAL_ACTIVO_2024[[#All],[Nombre completo]],[1]!PERSONAL_ACTIVO_2024[[#All],[Documento identidad]],"",0)</f>
        <v>1035231869</v>
      </c>
      <c r="O586" s="97" t="s">
        <v>751</v>
      </c>
      <c r="P586" s="99" cm="1">
        <f t="array" ref="P586">_xlfn.XLOOKUP(Contrato[[#This Row],[SUPERVISOR SUPLENTE ]],[1]!PERSONAL_ACTIVO_2024[[#All],[Nombre completo]],[1]!PERSONAL_ACTIVO_2024[[#All],[Documento identidad]],"",0)</f>
        <v>1027954329</v>
      </c>
      <c r="Q586" s="100">
        <v>653</v>
      </c>
      <c r="R586" s="42" t="str" cm="1">
        <f t="array" ref="R586">_xlfn.XLOOKUP(Contrato[[#This Row],[CDP]],[1]!DISPONIBILIDADES_2024[[#All],[consecutivo]],[1]!DISPONIBILIDADES_2024[[#All],[fecha_aprobacion]],"",0)</f>
        <v>11/07/2024 15:05</v>
      </c>
      <c r="S586" s="43">
        <f>SUMIF([1]!DISPONIBILIDADES_2024[[#All],[consecutivo]],Contrato[[#This Row],[CDP]],[1]!DISPONIBILIDADES_2024[[#All],[valor_total_rubro]])</f>
        <v>0</v>
      </c>
      <c r="T586" s="44" cm="1">
        <f t="array" ref="T586">_xlfn.XLOOKUP(Contrato[[#This Row],[CONTRATO]]&amp;Contrato[[#This Row],[CDP]],[1]!Corr_Contr_CDP[[#All],[CONTRATO-CDP]],[1]!Corr_Contr_CDP[[#All],[CRP]],_xlfn.XLOOKUP(Contrato[[#This Row],[CDP]],[1]!COMPROMISOS_2024[[#All],[disponibilidad]],[1]!COMPROMISOS_2024[[#All],[consecutivo]],"",0),0)</f>
        <v>8445</v>
      </c>
      <c r="U586" s="45" t="str" cm="1">
        <f t="array" ref="U586">+_xlfn.XLOOKUP(Contrato[[#This Row],[RCP]],[1]!COMPROMISOS_2024[[#All],[consecutivo]],[1]!COMPROMISOS_2024[[#All],[fecha_aprobacion]],"",0)</f>
        <v>23/08/2024 8:51</v>
      </c>
      <c r="V586" s="46">
        <f>SUMIF([1]!COMPROMISOS_2024[[#All],[consecutivo]],Contrato[[#This Row],[RCP]],[1]!COMPROMISOS_2024[[#All],[valor_total]])</f>
        <v>206159191</v>
      </c>
      <c r="W586" s="311">
        <v>45526</v>
      </c>
      <c r="X586" s="160">
        <v>45527</v>
      </c>
      <c r="Y586" s="48">
        <v>45527</v>
      </c>
      <c r="Z586" s="49">
        <v>45596</v>
      </c>
      <c r="AA586" s="101" t="s">
        <v>1664</v>
      </c>
      <c r="AB586" s="91" t="s">
        <v>68</v>
      </c>
      <c r="AC586" s="91"/>
      <c r="AD586" s="221">
        <v>202000005022</v>
      </c>
      <c r="AE586" s="54" t="s">
        <v>75</v>
      </c>
      <c r="AF586" s="55" t="str">
        <f>TEXT(LEFT(Contrato[[#This Row],[CONTRATO]],3),"0")</f>
        <v>461</v>
      </c>
      <c r="AG586" s="55" t="str">
        <f>IF(LEN(Contrato[[#This Row],[Contrato2]])=3,Contrato[[#This Row],[Contrato2]],TEXT(Contrato[[#This Row],[Contrato2]],"000"))</f>
        <v>461</v>
      </c>
      <c r="AH586" s="56">
        <f ca="1">IFERROR(_xlfn.DAYS(Contrato[[#This Row],[Fecha Proyectada liquidación]],TODAY())/30,"")</f>
        <v>0.1</v>
      </c>
      <c r="AI586" s="57">
        <f>+Contrato[[#This Row],[FECHA TERMINACIÓN ]]+120</f>
        <v>45716</v>
      </c>
      <c r="AK586" s="59" t="str">
        <f ca="1">IF(Contrato[[#This Row],[FECHA TERMINACIÓN ]]&lt;TODAY(), "Terminado",IF(ISNUMBER(Contrato[[#This Row],[Fecha Real de liquiidación ]]),"Liquidado",IF(Contrato[[#This Row],[FECHA TERMINACIÓN ]]&gt;=TODAY(),"En ejecución","")))</f>
        <v>Terminado</v>
      </c>
      <c r="AL586" s="60">
        <f>SUMIF([1]!COMPROMISOS_2024[[#All],[consecutivo]],Contrato[[#This Row],[RCP]],[1]!COMPROMISOS_2024[[#All],[Total pagado]])</f>
        <v>206159191</v>
      </c>
      <c r="AM586" s="61">
        <f>IFERROR(Contrato[[#This Row],[Pagos]]/Contrato[[#This Row],[VALOR CONTRATO]],0)</f>
        <v>1</v>
      </c>
      <c r="AN586" s="104">
        <f>+Contrato[[#This Row],[VALOR CONTRATO]]-Contrato[[#This Row],[Pagos]]</f>
        <v>0</v>
      </c>
      <c r="AO586" s="54" t="str" cm="1">
        <f t="array" ref="AO586">_xlfn.XLOOKUP(Contrato[[#This Row],[DOCUMENTO ]],[1]!PERSONAL_ACTIVO_2024[[#All],[Documento identidad]],[1]!PERSONAL_ACTIVO_2024[[#All],[Mail ]],0,0)</f>
        <v>yondago24@hotmail.com</v>
      </c>
      <c r="AP586" s="54" t="str" cm="1">
        <f t="array" ref="AP586">_xlfn.XLOOKUP(Contrato[[#This Row],[DOCUMENTO]],[1]!PERSONAL_ACTIVO_2024[[#All],[Documento identidad]],[1]!PERSONAL_ACTIVO_2024[[#All],[Mail ]],0,0)</f>
        <v>bocampo@indeportesantioquia.gov.co</v>
      </c>
      <c r="AQ586" s="54" t="str" cm="1">
        <f t="array" ref="AQ586">IF(ISBLANK(Contrato[[#This Row],[DEPENDENCIA ]]),0,IFERROR(_xlfn.XLOOKUP(Contrato[[#This Row],[DEPENDENCIA ]],[1]!PERSONAL_ACTIVO_2024[[#All],[Dependencia]],[1]!PERSONAL_ACTIVO_2024[[#All],[Mail ]],0,0),0))</f>
        <v>fcardona@indeportesantioquia.gov.co</v>
      </c>
    </row>
    <row r="587" spans="1:16382" s="54" customFormat="1" ht="34.5" customHeight="1" x14ac:dyDescent="0.25">
      <c r="A587" s="27">
        <v>976</v>
      </c>
      <c r="B587" s="26">
        <v>462</v>
      </c>
      <c r="C587" s="28" t="s">
        <v>1665</v>
      </c>
      <c r="D587" s="81" t="s">
        <v>123</v>
      </c>
      <c r="E587" s="105" t="s">
        <v>111</v>
      </c>
      <c r="F587" s="81" t="s">
        <v>142</v>
      </c>
      <c r="G587" s="92" t="s">
        <v>1666</v>
      </c>
      <c r="H587" s="93">
        <v>1001478996</v>
      </c>
      <c r="I587" s="94">
        <v>4171510</v>
      </c>
      <c r="J587" s="266">
        <v>22327996</v>
      </c>
      <c r="K587" s="154" t="s">
        <v>1667</v>
      </c>
      <c r="L587" s="96" t="s">
        <v>1668</v>
      </c>
      <c r="M587" s="97" t="s">
        <v>299</v>
      </c>
      <c r="N587" s="98" cm="1">
        <f t="array" ref="N587">_xlfn.XLOOKUP(Contrato[[#This Row],[SUPERVISOR TITULAR]],[1]!PERSONAL_ACTIVO_2024[[#All],[Nombre completo]],[1]!PERSONAL_ACTIVO_2024[[#All],[Documento identidad]],"",0)</f>
        <v>1017148180</v>
      </c>
      <c r="O587" s="97" t="s">
        <v>124</v>
      </c>
      <c r="P587" s="99" cm="1">
        <f t="array" ref="P587">_xlfn.XLOOKUP(Contrato[[#This Row],[SUPERVISOR SUPLENTE ]],[1]!PERSONAL_ACTIVO_2024[[#All],[Nombre completo]],[1]!PERSONAL_ACTIVO_2024[[#All],[Documento identidad]],"",0)</f>
        <v>43575980</v>
      </c>
      <c r="Q587" s="100">
        <v>746</v>
      </c>
      <c r="R587" s="42" t="str" cm="1">
        <f t="array" ref="R587">_xlfn.XLOOKUP(Contrato[[#This Row],[CDP]],[1]!DISPONIBILIDADES_2024[[#All],[consecutivo]],[1]!DISPONIBILIDADES_2024[[#All],[fecha_aprobacion]],"",0)</f>
        <v>19/07/2024 0:00</v>
      </c>
      <c r="S587" s="43">
        <f>SUMIF([1]!DISPONIBILIDADES_2024[[#All],[consecutivo]],Contrato[[#This Row],[CDP]],[1]!DISPONIBILIDADES_2024[[#All],[valor_total_rubro]])</f>
        <v>0</v>
      </c>
      <c r="T587" s="44" cm="1">
        <f t="array" ref="T587">_xlfn.XLOOKUP(Contrato[[#This Row],[CONTRATO]]&amp;Contrato[[#This Row],[CDP]],[1]!Corr_Contr_CDP[[#All],[CONTRATO-CDP]],[1]!Corr_Contr_CDP[[#All],[CRP]],_xlfn.XLOOKUP(Contrato[[#This Row],[CDP]],[1]!COMPROMISOS_2024[[#All],[disponibilidad]],[1]!COMPROMISOS_2024[[#All],[consecutivo]],"",0),0)</f>
        <v>8190</v>
      </c>
      <c r="U587" s="45" t="str" cm="1">
        <f t="array" ref="U587">+_xlfn.XLOOKUP(Contrato[[#This Row],[RCP]],[1]!COMPROMISOS_2024[[#All],[consecutivo]],[1]!COMPROMISOS_2024[[#All],[fecha_aprobacion]],"",0)</f>
        <v>9/08/2024 9:37</v>
      </c>
      <c r="V587" s="46">
        <f>SUMIF([1]!COMPROMISOS_2024[[#All],[consecutivo]],Contrato[[#This Row],[RCP]],[1]!COMPROMISOS_2024[[#All],[valor_total]])</f>
        <v>22327996</v>
      </c>
      <c r="W587" s="311">
        <v>45510</v>
      </c>
      <c r="X587" s="311" t="s">
        <v>379</v>
      </c>
      <c r="Y587" s="48">
        <v>45516</v>
      </c>
      <c r="Z587" s="49">
        <v>45657</v>
      </c>
      <c r="AA587" s="101" t="s">
        <v>1669</v>
      </c>
      <c r="AB587" s="91" t="s">
        <v>1670</v>
      </c>
      <c r="AC587" s="91"/>
      <c r="AD587" s="221">
        <v>202000005023</v>
      </c>
      <c r="AE587" s="54" t="s">
        <v>75</v>
      </c>
      <c r="AF587" s="55" t="str">
        <f>TEXT(LEFT(Contrato[[#This Row],[CONTRATO]],3),"0")</f>
        <v>462</v>
      </c>
      <c r="AG587" s="55" t="str">
        <f>IF(LEN(Contrato[[#This Row],[Contrato2]])=3,Contrato[[#This Row],[Contrato2]],TEXT(Contrato[[#This Row],[Contrato2]],"000"))</f>
        <v>462</v>
      </c>
      <c r="AH587" s="56">
        <f ca="1">IFERROR(_xlfn.DAYS(Contrato[[#This Row],[Fecha Proyectada liquidación]],TODAY())/30,"")</f>
        <v>2.1333333333333333</v>
      </c>
      <c r="AI587" s="57">
        <f>+Contrato[[#This Row],[FECHA TERMINACIÓN ]]+120</f>
        <v>45777</v>
      </c>
      <c r="AK587" s="59" t="str">
        <f ca="1">IF(Contrato[[#This Row],[FECHA TERMINACIÓN ]]&lt;TODAY(), "Terminado",IF(ISNUMBER(Contrato[[#This Row],[Fecha Real de liquiidación ]]),"Liquidado",IF(Contrato[[#This Row],[FECHA TERMINACIÓN ]]&gt;=TODAY(),"En ejecución","")))</f>
        <v>Terminado</v>
      </c>
      <c r="AL587" s="60">
        <f>SUMIF([1]!COMPROMISOS_2024[[#All],[consecutivo]],Contrato[[#This Row],[RCP]],[1]!COMPROMISOS_2024[[#All],[Total pagado]])</f>
        <v>19327996</v>
      </c>
      <c r="AM587" s="61">
        <f>IFERROR(Contrato[[#This Row],[Pagos]]/Contrato[[#This Row],[VALOR CONTRATO]],0)</f>
        <v>0.86563953164448793</v>
      </c>
      <c r="AN587" s="104">
        <f>+Contrato[[#This Row],[VALOR CONTRATO]]-Contrato[[#This Row],[Pagos]]</f>
        <v>3000000</v>
      </c>
      <c r="AO587" s="54" t="str" cm="1">
        <f t="array" ref="AO587">_xlfn.XLOOKUP(Contrato[[#This Row],[DOCUMENTO ]],[1]!PERSONAL_ACTIVO_2024[[#All],[Documento identidad]],[1]!PERSONAL_ACTIVO_2024[[#All],[Mail ]],0,0)</f>
        <v>aarredondo@indeportesantioquia.gov.co</v>
      </c>
      <c r="AP587" s="54" t="str" cm="1">
        <f t="array" ref="AP587">_xlfn.XLOOKUP(Contrato[[#This Row],[DOCUMENTO]],[1]!PERSONAL_ACTIVO_2024[[#All],[Documento identidad]],[1]!PERSONAL_ACTIVO_2024[[#All],[Mail ]],0,0)</f>
        <v>lloaiza@indeportesantioquia.gov.co</v>
      </c>
      <c r="AQ587" s="54" cm="1">
        <f t="array" ref="AQ587">IF(ISBLANK(Contrato[[#This Row],[DEPENDENCIA ]]),0,IFERROR(_xlfn.XLOOKUP(Contrato[[#This Row],[DEPENDENCIA ]],[1]!PERSONAL_ACTIVO_2024[[#All],[Dependencia]],[1]!PERSONAL_ACTIVO_2024[[#All],[Mail ]],0,0),0))</f>
        <v>0</v>
      </c>
    </row>
    <row r="588" spans="1:16382" s="54" customFormat="1" ht="34.5" customHeight="1" x14ac:dyDescent="0.25">
      <c r="A588" s="27">
        <v>820</v>
      </c>
      <c r="B588" s="26">
        <v>463</v>
      </c>
      <c r="C588" s="28" t="s">
        <v>1671</v>
      </c>
      <c r="D588" s="81" t="s">
        <v>123</v>
      </c>
      <c r="E588" s="105" t="s">
        <v>111</v>
      </c>
      <c r="F588" s="81" t="s">
        <v>142</v>
      </c>
      <c r="G588" s="92" t="s">
        <v>1672</v>
      </c>
      <c r="H588" s="93">
        <v>1017201665</v>
      </c>
      <c r="I588" s="94">
        <v>4908936</v>
      </c>
      <c r="J588" s="266">
        <v>22417474</v>
      </c>
      <c r="K588" s="69" t="s">
        <v>48</v>
      </c>
      <c r="L588" s="96" t="s">
        <v>1668</v>
      </c>
      <c r="M588" s="97" t="s">
        <v>306</v>
      </c>
      <c r="N588" s="98" cm="1">
        <f t="array" ref="N588">_xlfn.XLOOKUP(Contrato[[#This Row],[SUPERVISOR TITULAR]],[1]!PERSONAL_ACTIVO_2024[[#All],[Nombre completo]],[1]!PERSONAL_ACTIVO_2024[[#All],[Documento identidad]],"",0)</f>
        <v>75075150</v>
      </c>
      <c r="O588" s="97" t="s">
        <v>125</v>
      </c>
      <c r="P588" s="99" t="str" cm="1">
        <f t="array" ref="P588">_xlfn.XLOOKUP(Contrato[[#This Row],[SUPERVISOR SUPLENTE ]],[1]!PERSONAL_ACTIVO_2024[[#All],[Nombre completo]],[1]!PERSONAL_ACTIVO_2024[[#All],[Documento identidad]],"",0)</f>
        <v/>
      </c>
      <c r="Q588" s="100">
        <v>807</v>
      </c>
      <c r="R588" s="42" t="str" cm="1">
        <f t="array" ref="R588">_xlfn.XLOOKUP(Contrato[[#This Row],[CDP]],[1]!DISPONIBILIDADES_2024[[#All],[consecutivo]],[1]!DISPONIBILIDADES_2024[[#All],[fecha_aprobacion]],"",0)</f>
        <v>19/07/2024 0:00</v>
      </c>
      <c r="S588" s="43">
        <f>SUMIF([1]!DISPONIBILIDADES_2024[[#All],[consecutivo]],Contrato[[#This Row],[CDP]],[1]!DISPONIBILIDADES_2024[[#All],[valor_total_rubro]])</f>
        <v>0</v>
      </c>
      <c r="T588" s="44" cm="1">
        <f t="array" ref="T588">_xlfn.XLOOKUP(Contrato[[#This Row],[CONTRATO]]&amp;Contrato[[#This Row],[CDP]],[1]!Corr_Contr_CDP[[#All],[CONTRATO-CDP]],[1]!Corr_Contr_CDP[[#All],[CRP]],_xlfn.XLOOKUP(Contrato[[#This Row],[CDP]],[1]!COMPROMISOS_2024[[#All],[disponibilidad]],[1]!COMPROMISOS_2024[[#All],[consecutivo]],"",0),0)</f>
        <v>8165</v>
      </c>
      <c r="U588" s="45" t="str" cm="1">
        <f t="array" ref="U588">+_xlfn.XLOOKUP(Contrato[[#This Row],[RCP]],[1]!COMPROMISOS_2024[[#All],[consecutivo]],[1]!COMPROMISOS_2024[[#All],[fecha_aprobacion]],"",0)</f>
        <v>6/08/2024 15:18</v>
      </c>
      <c r="V588" s="46">
        <f>SUMIF([1]!COMPROMISOS_2024[[#All],[consecutivo]],Contrato[[#This Row],[RCP]],[1]!COMPROMISOS_2024[[#All],[valor_total]])</f>
        <v>22417474</v>
      </c>
      <c r="W588" s="311">
        <v>45509</v>
      </c>
      <c r="X588" s="311" t="s">
        <v>379</v>
      </c>
      <c r="Y588" s="48">
        <v>45510</v>
      </c>
      <c r="Z588" s="49">
        <v>45643</v>
      </c>
      <c r="AA588" s="101" t="s">
        <v>1673</v>
      </c>
      <c r="AB588" s="91" t="s">
        <v>1674</v>
      </c>
      <c r="AC588" s="91"/>
      <c r="AD588" s="221">
        <v>202000005024</v>
      </c>
      <c r="AE588" s="54" t="s">
        <v>75</v>
      </c>
      <c r="AF588" s="55" t="str">
        <f>TEXT(LEFT(Contrato[[#This Row],[CONTRATO]],3),"0")</f>
        <v>463</v>
      </c>
      <c r="AG588" s="55" t="str">
        <f>IF(LEN(Contrato[[#This Row],[Contrato2]])=3,Contrato[[#This Row],[Contrato2]],TEXT(Contrato[[#This Row],[Contrato2]],"000"))</f>
        <v>463</v>
      </c>
      <c r="AH588" s="56">
        <f ca="1">IFERROR(_xlfn.DAYS(Contrato[[#This Row],[Fecha Proyectada liquidación]],TODAY())/30,"")</f>
        <v>1.6666666666666667</v>
      </c>
      <c r="AI588" s="57">
        <f>+Contrato[[#This Row],[FECHA TERMINACIÓN ]]+120</f>
        <v>45763</v>
      </c>
      <c r="AK588" s="59" t="str">
        <f ca="1">IF(Contrato[[#This Row],[FECHA TERMINACIÓN ]]&lt;TODAY(), "Terminado",IF(ISNUMBER(Contrato[[#This Row],[Fecha Real de liquiidación ]]),"Liquidado",IF(Contrato[[#This Row],[FECHA TERMINACIÓN ]]&gt;=TODAY(),"En ejecución","")))</f>
        <v>Terminado</v>
      </c>
      <c r="AL588" s="60">
        <f>SUMIF([1]!COMPROMISOS_2024[[#All],[consecutivo]],Contrato[[#This Row],[RCP]],[1]!COMPROMISOS_2024[[#All],[Total pagado]])</f>
        <v>21599318</v>
      </c>
      <c r="AM588" s="61">
        <f>IFERROR(Contrato[[#This Row],[Pagos]]/Contrato[[#This Row],[VALOR CONTRATO]],0)</f>
        <v>0.96350364898382401</v>
      </c>
      <c r="AN588" s="104">
        <f>+Contrato[[#This Row],[VALOR CONTRATO]]-Contrato[[#This Row],[Pagos]]</f>
        <v>818156</v>
      </c>
      <c r="AO588" s="54" t="str" cm="1">
        <f t="array" ref="AO588">_xlfn.XLOOKUP(Contrato[[#This Row],[DOCUMENTO ]],[1]!PERSONAL_ACTIVO_2024[[#All],[Documento identidad]],[1]!PERSONAL_ACTIVO_2024[[#All],[Mail ]],0,0)</f>
        <v>anavarro@indeportesantioquia.gov.co</v>
      </c>
      <c r="AP588" s="54" cm="1">
        <f t="array" ref="AP588">_xlfn.XLOOKUP(Contrato[[#This Row],[DOCUMENTO]],[1]!PERSONAL_ACTIVO_2024[[#All],[Documento identidad]],[1]!PERSONAL_ACTIVO_2024[[#All],[Mail ]],0,0)</f>
        <v>0</v>
      </c>
      <c r="AQ588" s="54" cm="1">
        <f t="array" ref="AQ588">IF(ISBLANK(Contrato[[#This Row],[DEPENDENCIA ]]),0,IFERROR(_xlfn.XLOOKUP(Contrato[[#This Row],[DEPENDENCIA ]],[1]!PERSONAL_ACTIVO_2024[[#All],[Dependencia]],[1]!PERSONAL_ACTIVO_2024[[#All],[Mail ]],0,0),0))</f>
        <v>0</v>
      </c>
    </row>
    <row r="589" spans="1:16382" s="54" customFormat="1" ht="34.5" customHeight="1" x14ac:dyDescent="0.25">
      <c r="A589" s="27">
        <v>977</v>
      </c>
      <c r="B589" s="26">
        <v>464</v>
      </c>
      <c r="C589" s="28" t="s">
        <v>1675</v>
      </c>
      <c r="D589" s="81" t="s">
        <v>123</v>
      </c>
      <c r="E589" s="105" t="s">
        <v>111</v>
      </c>
      <c r="F589" s="81" t="s">
        <v>142</v>
      </c>
      <c r="G589" s="92" t="s">
        <v>291</v>
      </c>
      <c r="H589" s="93">
        <v>1048017635</v>
      </c>
      <c r="I589" s="94">
        <v>6879081</v>
      </c>
      <c r="J589" s="95">
        <v>40873075</v>
      </c>
      <c r="K589" s="154" t="s">
        <v>1676</v>
      </c>
      <c r="L589" s="96" t="s">
        <v>1668</v>
      </c>
      <c r="M589" s="97" t="s">
        <v>218</v>
      </c>
      <c r="N589" s="98" cm="1">
        <f t="array" ref="N589">_xlfn.XLOOKUP(Contrato[[#This Row],[SUPERVISOR TITULAR]],[1]!PERSONAL_ACTIVO_2024[[#All],[Nombre completo]],[1]!PERSONAL_ACTIVO_2024[[#All],[Documento identidad]],"",0)</f>
        <v>98556206</v>
      </c>
      <c r="O589" s="97" t="s">
        <v>222</v>
      </c>
      <c r="P589" s="99" cm="1">
        <f t="array" ref="P589">_xlfn.XLOOKUP(Contrato[[#This Row],[SUPERVISOR SUPLENTE ]],[1]!PERSONAL_ACTIVO_2024[[#All],[Nombre completo]],[1]!PERSONAL_ACTIVO_2024[[#All],[Documento identidad]],"",0)</f>
        <v>10267189</v>
      </c>
      <c r="Q589" s="100">
        <v>749</v>
      </c>
      <c r="R589" s="42" t="str" cm="1">
        <f t="array" ref="R589">_xlfn.XLOOKUP(Contrato[[#This Row],[CDP]],[1]!DISPONIBILIDADES_2024[[#All],[consecutivo]],[1]!DISPONIBILIDADES_2024[[#All],[fecha_aprobacion]],"",0)</f>
        <v>19/07/2024 0:00</v>
      </c>
      <c r="S589" s="43">
        <f>SUMIF([1]!DISPONIBILIDADES_2024[[#All],[consecutivo]],Contrato[[#This Row],[CDP]],[1]!DISPONIBILIDADES_2024[[#All],[valor_total_rubro]])</f>
        <v>0</v>
      </c>
      <c r="T589" s="44" cm="1">
        <f t="array" ref="T589">_xlfn.XLOOKUP(Contrato[[#This Row],[CONTRATO]]&amp;Contrato[[#This Row],[CDP]],[1]!Corr_Contr_CDP[[#All],[CONTRATO-CDP]],[1]!Corr_Contr_CDP[[#All],[CRP]],_xlfn.XLOOKUP(Contrato[[#This Row],[CDP]],[1]!COMPROMISOS_2024[[#All],[disponibilidad]],[1]!COMPROMISOS_2024[[#All],[consecutivo]],"",0),0)</f>
        <v>8188</v>
      </c>
      <c r="U589" s="45" t="str" cm="1">
        <f t="array" ref="U589">+_xlfn.XLOOKUP(Contrato[[#This Row],[RCP]],[1]!COMPROMISOS_2024[[#All],[consecutivo]],[1]!COMPROMISOS_2024[[#All],[fecha_aprobacion]],"",0)</f>
        <v>8/08/2024 16:39</v>
      </c>
      <c r="V589" s="46">
        <f>SUMIF([1]!COMPROMISOS_2024[[#All],[consecutivo]],Contrato[[#This Row],[RCP]],[1]!COMPROMISOS_2024[[#All],[valor_total]])</f>
        <v>40873075</v>
      </c>
      <c r="W589" s="311">
        <v>45510</v>
      </c>
      <c r="X589" s="311" t="s">
        <v>379</v>
      </c>
      <c r="Y589" s="48">
        <v>45516</v>
      </c>
      <c r="Z589" s="49">
        <v>45657</v>
      </c>
      <c r="AA589" s="101" t="s">
        <v>1677</v>
      </c>
      <c r="AB589" s="91" t="s">
        <v>1670</v>
      </c>
      <c r="AC589" s="91"/>
      <c r="AD589" s="78">
        <v>202000005025</v>
      </c>
      <c r="AE589" s="54" t="s">
        <v>75</v>
      </c>
      <c r="AF589" s="55" t="str">
        <f>TEXT(LEFT(Contrato[[#This Row],[CONTRATO]],3),"0")</f>
        <v>464</v>
      </c>
      <c r="AG589" s="55" t="str">
        <f>IF(LEN(Contrato[[#This Row],[Contrato2]])=3,Contrato[[#This Row],[Contrato2]],TEXT(Contrato[[#This Row],[Contrato2]],"000"))</f>
        <v>464</v>
      </c>
      <c r="AH589" s="56">
        <f ca="1">IFERROR(_xlfn.DAYS(Contrato[[#This Row],[Fecha Proyectada liquidación]],TODAY())/30,"")</f>
        <v>2.1333333333333333</v>
      </c>
      <c r="AI589" s="57">
        <f>+Contrato[[#This Row],[FECHA TERMINACIÓN ]]+120</f>
        <v>45777</v>
      </c>
      <c r="AK589" s="59" t="str">
        <f ca="1">IF(Contrato[[#This Row],[FECHA TERMINACIÓN ]]&lt;TODAY(), "Terminado",IF(ISNUMBER(Contrato[[#This Row],[Fecha Real de liquiidación ]]),"Liquidado",IF(Contrato[[#This Row],[FECHA TERMINACIÓN ]]&gt;=TODAY(),"En ejecución","")))</f>
        <v>Terminado</v>
      </c>
      <c r="AL589" s="60">
        <f>SUMIF([1]!COMPROMISOS_2024[[#All],[consecutivo]],Contrato[[#This Row],[RCP]],[1]!COMPROMISOS_2024[[#All],[Total pagado]])</f>
        <v>32728075</v>
      </c>
      <c r="AM589" s="61">
        <f>IFERROR(Contrato[[#This Row],[Pagos]]/Contrato[[#This Row],[VALOR CONTRATO]],0)</f>
        <v>0.80072456011689852</v>
      </c>
      <c r="AN589" s="104">
        <f>+Contrato[[#This Row],[VALOR CONTRATO]]-Contrato[[#This Row],[Pagos]]</f>
        <v>8145000</v>
      </c>
      <c r="AO589" s="54" t="str" cm="1">
        <f t="array" ref="AO589">_xlfn.XLOOKUP(Contrato[[#This Row],[DOCUMENTO ]],[1]!PERSONAL_ACTIVO_2024[[#All],[Documento identidad]],[1]!PERSONAL_ACTIVO_2024[[#All],[Mail ]],0,0)</f>
        <v>ahiguitae@indeportesantioquia.gov.co</v>
      </c>
      <c r="AP589" s="54" t="str" cm="1">
        <f t="array" ref="AP589">_xlfn.XLOOKUP(Contrato[[#This Row],[DOCUMENTO]],[1]!PERSONAL_ACTIVO_2024[[#All],[Documento identidad]],[1]!PERSONAL_ACTIVO_2024[[#All],[Mail ]],0,0)</f>
        <v>hveleza@indeportesantioquia.gov.co</v>
      </c>
      <c r="AQ589" s="54" cm="1">
        <f t="array" ref="AQ589">IF(ISBLANK(Contrato[[#This Row],[DEPENDENCIA ]]),0,IFERROR(_xlfn.XLOOKUP(Contrato[[#This Row],[DEPENDENCIA ]],[1]!PERSONAL_ACTIVO_2024[[#All],[Dependencia]],[1]!PERSONAL_ACTIVO_2024[[#All],[Mail ]],0,0),0))</f>
        <v>0</v>
      </c>
    </row>
    <row r="590" spans="1:16382" s="54" customFormat="1" ht="34.5" customHeight="1" x14ac:dyDescent="0.25">
      <c r="A590" s="27">
        <v>978</v>
      </c>
      <c r="B590" s="26">
        <v>465</v>
      </c>
      <c r="C590" s="28" t="s">
        <v>1678</v>
      </c>
      <c r="D590" s="81" t="s">
        <v>123</v>
      </c>
      <c r="E590" s="105" t="s">
        <v>111</v>
      </c>
      <c r="F590" s="81" t="s">
        <v>142</v>
      </c>
      <c r="G590" s="92" t="s">
        <v>295</v>
      </c>
      <c r="H590" s="93">
        <v>1127802529</v>
      </c>
      <c r="I590" s="94">
        <v>6879081</v>
      </c>
      <c r="J590" s="95">
        <v>35873075</v>
      </c>
      <c r="K590" s="154" t="s">
        <v>1679</v>
      </c>
      <c r="L590" s="96" t="s">
        <v>1668</v>
      </c>
      <c r="M590" s="97" t="s">
        <v>222</v>
      </c>
      <c r="N590" s="98" cm="1">
        <f t="array" ref="N590">_xlfn.XLOOKUP(Contrato[[#This Row],[SUPERVISOR TITULAR]],[1]!PERSONAL_ACTIVO_2024[[#All],[Nombre completo]],[1]!PERSONAL_ACTIVO_2024[[#All],[Documento identidad]],"",0)</f>
        <v>10267189</v>
      </c>
      <c r="O590" s="97" t="s">
        <v>218</v>
      </c>
      <c r="P590" s="99" cm="1">
        <f t="array" ref="P590">_xlfn.XLOOKUP(Contrato[[#This Row],[SUPERVISOR SUPLENTE ]],[1]!PERSONAL_ACTIVO_2024[[#All],[Nombre completo]],[1]!PERSONAL_ACTIVO_2024[[#All],[Documento identidad]],"",0)</f>
        <v>98556206</v>
      </c>
      <c r="Q590" s="100">
        <v>748</v>
      </c>
      <c r="R590" s="42" t="str" cm="1">
        <f t="array" ref="R590">_xlfn.XLOOKUP(Contrato[[#This Row],[CDP]],[1]!DISPONIBILIDADES_2024[[#All],[consecutivo]],[1]!DISPONIBILIDADES_2024[[#All],[fecha_aprobacion]],"",0)</f>
        <v>19/07/2024 0:00</v>
      </c>
      <c r="S590" s="43">
        <f>SUMIF([1]!DISPONIBILIDADES_2024[[#All],[consecutivo]],Contrato[[#This Row],[CDP]],[1]!DISPONIBILIDADES_2024[[#All],[valor_total_rubro]])</f>
        <v>0</v>
      </c>
      <c r="T590" s="44" cm="1">
        <f t="array" ref="T590">_xlfn.XLOOKUP(Contrato[[#This Row],[CONTRATO]]&amp;Contrato[[#This Row],[CDP]],[1]!Corr_Contr_CDP[[#All],[CONTRATO-CDP]],[1]!Corr_Contr_CDP[[#All],[CRP]],_xlfn.XLOOKUP(Contrato[[#This Row],[CDP]],[1]!COMPROMISOS_2024[[#All],[disponibilidad]],[1]!COMPROMISOS_2024[[#All],[consecutivo]],"",0),0)</f>
        <v>8186</v>
      </c>
      <c r="U590" s="45" t="str" cm="1">
        <f t="array" ref="U590">+_xlfn.XLOOKUP(Contrato[[#This Row],[RCP]],[1]!COMPROMISOS_2024[[#All],[consecutivo]],[1]!COMPROMISOS_2024[[#All],[fecha_aprobacion]],"",0)</f>
        <v>8/08/2024 16:27</v>
      </c>
      <c r="V590" s="46">
        <f>SUMIF([1]!COMPROMISOS_2024[[#All],[consecutivo]],Contrato[[#This Row],[RCP]],[1]!COMPROMISOS_2024[[#All],[valor_total]])</f>
        <v>35873075</v>
      </c>
      <c r="W590" s="311">
        <v>45512</v>
      </c>
      <c r="X590" s="311" t="s">
        <v>379</v>
      </c>
      <c r="Y590" s="48">
        <v>45516</v>
      </c>
      <c r="Z590" s="49">
        <v>45657</v>
      </c>
      <c r="AA590" s="101" t="s">
        <v>1680</v>
      </c>
      <c r="AB590" s="91" t="s">
        <v>1670</v>
      </c>
      <c r="AC590" s="91"/>
      <c r="AD590" s="78">
        <v>202000005026</v>
      </c>
      <c r="AE590" s="54" t="s">
        <v>75</v>
      </c>
      <c r="AF590" s="55" t="str">
        <f>TEXT(LEFT(Contrato[[#This Row],[CONTRATO]],3),"0")</f>
        <v>465</v>
      </c>
      <c r="AG590" s="55" t="str">
        <f>IF(LEN(Contrato[[#This Row],[Contrato2]])=3,Contrato[[#This Row],[Contrato2]],TEXT(Contrato[[#This Row],[Contrato2]],"000"))</f>
        <v>465</v>
      </c>
      <c r="AH590" s="56">
        <f ca="1">IFERROR(_xlfn.DAYS(Contrato[[#This Row],[Fecha Proyectada liquidación]],TODAY())/30,"")</f>
        <v>2.1333333333333333</v>
      </c>
      <c r="AI590" s="57">
        <f>+Contrato[[#This Row],[FECHA TERMINACIÓN ]]+120</f>
        <v>45777</v>
      </c>
      <c r="AK590" s="59" t="str">
        <f ca="1">IF(Contrato[[#This Row],[FECHA TERMINACIÓN ]]&lt;TODAY(), "Terminado",IF(ISNUMBER(Contrato[[#This Row],[Fecha Real de liquiidación ]]),"Liquidado",IF(Contrato[[#This Row],[FECHA TERMINACIÓN ]]&gt;=TODAY(),"En ejecución","")))</f>
        <v>Terminado</v>
      </c>
      <c r="AL590" s="60">
        <f>SUMIF([1]!COMPROMISOS_2024[[#All],[consecutivo]],Contrato[[#This Row],[RCP]],[1]!COMPROMISOS_2024[[#All],[Total pagado]])</f>
        <v>35652175</v>
      </c>
      <c r="AM590" s="61">
        <f>IFERROR(Contrato[[#This Row],[Pagos]]/Contrato[[#This Row],[VALOR CONTRATO]],0)</f>
        <v>0.99384217829109989</v>
      </c>
      <c r="AN590" s="104">
        <f>+Contrato[[#This Row],[VALOR CONTRATO]]-Contrato[[#This Row],[Pagos]]</f>
        <v>220900</v>
      </c>
      <c r="AO590" s="54" t="str" cm="1">
        <f t="array" ref="AO590">_xlfn.XLOOKUP(Contrato[[#This Row],[DOCUMENTO ]],[1]!PERSONAL_ACTIVO_2024[[#All],[Documento identidad]],[1]!PERSONAL_ACTIVO_2024[[#All],[Mail ]],0,0)</f>
        <v>hveleza@indeportesantioquia.gov.co</v>
      </c>
      <c r="AP590" s="54" t="str" cm="1">
        <f t="array" ref="AP590">_xlfn.XLOOKUP(Contrato[[#This Row],[DOCUMENTO]],[1]!PERSONAL_ACTIVO_2024[[#All],[Documento identidad]],[1]!PERSONAL_ACTIVO_2024[[#All],[Mail ]],0,0)</f>
        <v>ahiguitae@indeportesantioquia.gov.co</v>
      </c>
      <c r="AQ590" s="54" cm="1">
        <f t="array" ref="AQ590">IF(ISBLANK(Contrato[[#This Row],[DEPENDENCIA ]]),0,IFERROR(_xlfn.XLOOKUP(Contrato[[#This Row],[DEPENDENCIA ]],[1]!PERSONAL_ACTIVO_2024[[#All],[Dependencia]],[1]!PERSONAL_ACTIVO_2024[[#All],[Mail ]],0,0),0))</f>
        <v>0</v>
      </c>
    </row>
    <row r="591" spans="1:16382" s="54" customFormat="1" ht="34.5" customHeight="1" x14ac:dyDescent="0.25">
      <c r="A591" s="27">
        <v>979</v>
      </c>
      <c r="B591" s="26">
        <v>466</v>
      </c>
      <c r="C591" s="28" t="s">
        <v>1681</v>
      </c>
      <c r="D591" s="81" t="s">
        <v>123</v>
      </c>
      <c r="E591" s="105" t="s">
        <v>111</v>
      </c>
      <c r="F591" s="81" t="s">
        <v>142</v>
      </c>
      <c r="G591" s="92" t="s">
        <v>302</v>
      </c>
      <c r="H591" s="93">
        <v>1001248974</v>
      </c>
      <c r="I591" s="94">
        <v>4171510</v>
      </c>
      <c r="J591" s="95">
        <v>27327996</v>
      </c>
      <c r="K591" s="154" t="s">
        <v>1682</v>
      </c>
      <c r="L591" s="96" t="s">
        <v>1668</v>
      </c>
      <c r="M591" s="97" t="s">
        <v>218</v>
      </c>
      <c r="N591" s="98" cm="1">
        <f t="array" ref="N591">_xlfn.XLOOKUP(Contrato[[#This Row],[SUPERVISOR TITULAR]],[1]!PERSONAL_ACTIVO_2024[[#All],[Nombre completo]],[1]!PERSONAL_ACTIVO_2024[[#All],[Documento identidad]],"",0)</f>
        <v>98556206</v>
      </c>
      <c r="O591" s="97" t="s">
        <v>222</v>
      </c>
      <c r="P591" s="99" cm="1">
        <f t="array" ref="P591">_xlfn.XLOOKUP(Contrato[[#This Row],[SUPERVISOR SUPLENTE ]],[1]!PERSONAL_ACTIVO_2024[[#All],[Nombre completo]],[1]!PERSONAL_ACTIVO_2024[[#All],[Documento identidad]],"",0)</f>
        <v>10267189</v>
      </c>
      <c r="Q591" s="100">
        <v>747</v>
      </c>
      <c r="R591" s="42" t="str" cm="1">
        <f t="array" ref="R591">_xlfn.XLOOKUP(Contrato[[#This Row],[CDP]],[1]!DISPONIBILIDADES_2024[[#All],[consecutivo]],[1]!DISPONIBILIDADES_2024[[#All],[fecha_aprobacion]],"",0)</f>
        <v>19/07/2024 0:00</v>
      </c>
      <c r="S591" s="43">
        <f>SUMIF([1]!DISPONIBILIDADES_2024[[#All],[consecutivo]],Contrato[[#This Row],[CDP]],[1]!DISPONIBILIDADES_2024[[#All],[valor_total_rubro]])</f>
        <v>0</v>
      </c>
      <c r="T591" s="44" cm="1">
        <f t="array" ref="T591">_xlfn.XLOOKUP(Contrato[[#This Row],[CONTRATO]]&amp;Contrato[[#This Row],[CDP]],[1]!Corr_Contr_CDP[[#All],[CONTRATO-CDP]],[1]!Corr_Contr_CDP[[#All],[CRP]],_xlfn.XLOOKUP(Contrato[[#This Row],[CDP]],[1]!COMPROMISOS_2024[[#All],[disponibilidad]],[1]!COMPROMISOS_2024[[#All],[consecutivo]],"",0),0)</f>
        <v>8187</v>
      </c>
      <c r="U591" s="45" t="str" cm="1">
        <f t="array" ref="U591">+_xlfn.XLOOKUP(Contrato[[#This Row],[RCP]],[1]!COMPROMISOS_2024[[#All],[consecutivo]],[1]!COMPROMISOS_2024[[#All],[fecha_aprobacion]],"",0)</f>
        <v>8/08/2024 16:35</v>
      </c>
      <c r="V591" s="46">
        <f>SUMIF([1]!COMPROMISOS_2024[[#All],[consecutivo]],Contrato[[#This Row],[RCP]],[1]!COMPROMISOS_2024[[#All],[valor_total]])</f>
        <v>27327996</v>
      </c>
      <c r="W591" s="311">
        <v>45512</v>
      </c>
      <c r="X591" s="311" t="s">
        <v>379</v>
      </c>
      <c r="Y591" s="48">
        <v>45516</v>
      </c>
      <c r="Z591" s="49">
        <v>45657</v>
      </c>
      <c r="AA591" s="101" t="s">
        <v>1683</v>
      </c>
      <c r="AB591" s="91" t="s">
        <v>1670</v>
      </c>
      <c r="AC591" s="91"/>
      <c r="AD591" s="78">
        <v>202000005027</v>
      </c>
      <c r="AE591" s="54" t="s">
        <v>75</v>
      </c>
      <c r="AF591" s="55" t="str">
        <f>TEXT(LEFT(Contrato[[#This Row],[CONTRATO]],3),"0")</f>
        <v>466</v>
      </c>
      <c r="AG591" s="55" t="str">
        <f>IF(LEN(Contrato[[#This Row],[Contrato2]])=3,Contrato[[#This Row],[Contrato2]],TEXT(Contrato[[#This Row],[Contrato2]],"000"))</f>
        <v>466</v>
      </c>
      <c r="AH591" s="56">
        <f ca="1">IFERROR(_xlfn.DAYS(Contrato[[#This Row],[Fecha Proyectada liquidación]],TODAY())/30,"")</f>
        <v>2.1333333333333333</v>
      </c>
      <c r="AI591" s="57">
        <f>+Contrato[[#This Row],[FECHA TERMINACIÓN ]]+120</f>
        <v>45777</v>
      </c>
      <c r="AK591" s="59" t="str">
        <f ca="1">IF(Contrato[[#This Row],[FECHA TERMINACIÓN ]]&lt;TODAY(), "Terminado",IF(ISNUMBER(Contrato[[#This Row],[Fecha Real de liquiidación ]]),"Liquidado",IF(Contrato[[#This Row],[FECHA TERMINACIÓN ]]&gt;=TODAY(),"En ejecución","")))</f>
        <v>Terminado</v>
      </c>
      <c r="AL591" s="60">
        <f>SUMIF([1]!COMPROMISOS_2024[[#All],[consecutivo]],Contrato[[#This Row],[RCP]],[1]!COMPROMISOS_2024[[#All],[Total pagado]])</f>
        <v>21248526</v>
      </c>
      <c r="AM591" s="61">
        <f>IFERROR(Contrato[[#This Row],[Pagos]]/Contrato[[#This Row],[VALOR CONTRATO]],0)</f>
        <v>0.77753692586898793</v>
      </c>
      <c r="AN591" s="104">
        <f>+Contrato[[#This Row],[VALOR CONTRATO]]-Contrato[[#This Row],[Pagos]]</f>
        <v>6079470</v>
      </c>
      <c r="AO591" s="54" t="str" cm="1">
        <f t="array" ref="AO591">_xlfn.XLOOKUP(Contrato[[#This Row],[DOCUMENTO ]],[1]!PERSONAL_ACTIVO_2024[[#All],[Documento identidad]],[1]!PERSONAL_ACTIVO_2024[[#All],[Mail ]],0,0)</f>
        <v>ahiguitae@indeportesantioquia.gov.co</v>
      </c>
      <c r="AP591" s="54" t="str" cm="1">
        <f t="array" ref="AP591">_xlfn.XLOOKUP(Contrato[[#This Row],[DOCUMENTO]],[1]!PERSONAL_ACTIVO_2024[[#All],[Documento identidad]],[1]!PERSONAL_ACTIVO_2024[[#All],[Mail ]],0,0)</f>
        <v>hveleza@indeportesantioquia.gov.co</v>
      </c>
      <c r="AQ591" s="54" cm="1">
        <f t="array" ref="AQ591">IF(ISBLANK(Contrato[[#This Row],[DEPENDENCIA ]]),0,IFERROR(_xlfn.XLOOKUP(Contrato[[#This Row],[DEPENDENCIA ]],[1]!PERSONAL_ACTIVO_2024[[#All],[Dependencia]],[1]!PERSONAL_ACTIVO_2024[[#All],[Mail ]],0,0),0))</f>
        <v>0</v>
      </c>
    </row>
    <row r="592" spans="1:16382" s="54" customFormat="1" ht="34.5" customHeight="1" x14ac:dyDescent="0.25">
      <c r="A592" s="27">
        <v>848</v>
      </c>
      <c r="B592" s="26">
        <v>467</v>
      </c>
      <c r="C592" s="28" t="s">
        <v>1684</v>
      </c>
      <c r="D592" s="81" t="s">
        <v>132</v>
      </c>
      <c r="E592" s="105" t="s">
        <v>111</v>
      </c>
      <c r="F592" s="81" t="s">
        <v>112</v>
      </c>
      <c r="G592" s="92" t="s">
        <v>1313</v>
      </c>
      <c r="H592" s="93">
        <v>890980850</v>
      </c>
      <c r="I592" s="94" t="s">
        <v>48</v>
      </c>
      <c r="J592" s="95">
        <v>225964521</v>
      </c>
      <c r="K592" s="69" t="s">
        <v>1685</v>
      </c>
      <c r="L592" s="96" t="s">
        <v>1668</v>
      </c>
      <c r="M592" s="97" t="s">
        <v>174</v>
      </c>
      <c r="N592" s="98" cm="1">
        <f t="array" ref="N592">_xlfn.XLOOKUP(Contrato[[#This Row],[SUPERVISOR TITULAR]],[1]!PERSONAL_ACTIVO_2024[[#All],[Nombre completo]],[1]!PERSONAL_ACTIVO_2024[[#All],[Documento identidad]],"",0)</f>
        <v>1035231869</v>
      </c>
      <c r="O592" s="97" t="s">
        <v>751</v>
      </c>
      <c r="P592" s="99" cm="1">
        <f t="array" ref="P592">_xlfn.XLOOKUP(Contrato[[#This Row],[SUPERVISOR SUPLENTE ]],[1]!PERSONAL_ACTIVO_2024[[#All],[Nombre completo]],[1]!PERSONAL_ACTIVO_2024[[#All],[Documento identidad]],"",0)</f>
        <v>1027954329</v>
      </c>
      <c r="Q592" s="100">
        <v>646</v>
      </c>
      <c r="R592" s="42" t="str" cm="1">
        <f t="array" ref="R592">_xlfn.XLOOKUP(Contrato[[#This Row],[CDP]],[1]!DISPONIBILIDADES_2024[[#All],[consecutivo]],[1]!DISPONIBILIDADES_2024[[#All],[fecha_aprobacion]],"",0)</f>
        <v>11/07/2024 14:23</v>
      </c>
      <c r="S592" s="43">
        <f>SUMIF([1]!DISPONIBILIDADES_2024[[#All],[consecutivo]],Contrato[[#This Row],[CDP]],[1]!DISPONIBILIDADES_2024[[#All],[valor_total_rubro]])</f>
        <v>0</v>
      </c>
      <c r="T592" s="44" cm="1">
        <f t="array" ref="T592">_xlfn.XLOOKUP(Contrato[[#This Row],[CONTRATO]]&amp;Contrato[[#This Row],[CDP]],[1]!Corr_Contr_CDP[[#All],[CONTRATO-CDP]],[1]!Corr_Contr_CDP[[#All],[CRP]],_xlfn.XLOOKUP(Contrato[[#This Row],[CDP]],[1]!COMPROMISOS_2024[[#All],[disponibilidad]],[1]!COMPROMISOS_2024[[#All],[consecutivo]],"",0),0)</f>
        <v>8448</v>
      </c>
      <c r="U592" s="45" t="str" cm="1">
        <f t="array" ref="U592">+_xlfn.XLOOKUP(Contrato[[#This Row],[RCP]],[1]!COMPROMISOS_2024[[#All],[consecutivo]],[1]!COMPROMISOS_2024[[#All],[fecha_aprobacion]],"",0)</f>
        <v>23/08/2024 16:47</v>
      </c>
      <c r="V592" s="46">
        <f>SUMIF([1]!COMPROMISOS_2024[[#All],[consecutivo]],Contrato[[#This Row],[RCP]],[1]!COMPROMISOS_2024[[#All],[valor_total]])</f>
        <v>225964521</v>
      </c>
      <c r="W592" s="311">
        <v>45526</v>
      </c>
      <c r="X592" s="160">
        <v>45527</v>
      </c>
      <c r="Y592" s="48">
        <v>45527</v>
      </c>
      <c r="Z592" s="49">
        <v>45596</v>
      </c>
      <c r="AA592" s="101" t="s">
        <v>1686</v>
      </c>
      <c r="AB592" s="91" t="s">
        <v>68</v>
      </c>
      <c r="AC592" s="91"/>
      <c r="AD592" s="78">
        <v>202000005028</v>
      </c>
      <c r="AE592" s="54" t="s">
        <v>75</v>
      </c>
      <c r="AF592" s="55" t="str">
        <f>TEXT(LEFT(Contrato[[#This Row],[CONTRATO]],3),"0")</f>
        <v>467</v>
      </c>
      <c r="AG592" s="55" t="str">
        <f>IF(LEN(Contrato[[#This Row],[Contrato2]])=3,Contrato[[#This Row],[Contrato2]],TEXT(Contrato[[#This Row],[Contrato2]],"000"))</f>
        <v>467</v>
      </c>
      <c r="AH592" s="56">
        <f ca="1">IFERROR(_xlfn.DAYS(Contrato[[#This Row],[Fecha Proyectada liquidación]],TODAY())/30,"")</f>
        <v>0.1</v>
      </c>
      <c r="AI592" s="57">
        <f>+Contrato[[#This Row],[FECHA TERMINACIÓN ]]+120</f>
        <v>45716</v>
      </c>
      <c r="AK592" s="59" t="str">
        <f ca="1">IF(Contrato[[#This Row],[FECHA TERMINACIÓN ]]&lt;TODAY(), "Terminado",IF(ISNUMBER(Contrato[[#This Row],[Fecha Real de liquiidación ]]),"Liquidado",IF(Contrato[[#This Row],[FECHA TERMINACIÓN ]]&gt;=TODAY(),"En ejecución","")))</f>
        <v>Terminado</v>
      </c>
      <c r="AL592" s="60">
        <f>SUMIF([1]!COMPROMISOS_2024[[#All],[consecutivo]],Contrato[[#This Row],[RCP]],[1]!COMPROMISOS_2024[[#All],[Total pagado]])</f>
        <v>222031521</v>
      </c>
      <c r="AM592" s="61">
        <f>IFERROR(Contrato[[#This Row],[Pagos]]/Contrato[[#This Row],[VALOR CONTRATO]],0)</f>
        <v>0.98259461271798509</v>
      </c>
      <c r="AN592" s="104">
        <f>+Contrato[[#This Row],[VALOR CONTRATO]]-Contrato[[#This Row],[Pagos]]</f>
        <v>3933000</v>
      </c>
      <c r="AO592" s="54" t="str" cm="1">
        <f t="array" ref="AO592">_xlfn.XLOOKUP(Contrato[[#This Row],[DOCUMENTO ]],[1]!PERSONAL_ACTIVO_2024[[#All],[Documento identidad]],[1]!PERSONAL_ACTIVO_2024[[#All],[Mail ]],0,0)</f>
        <v>yondago24@hotmail.com</v>
      </c>
      <c r="AP592" s="54" t="str" cm="1">
        <f t="array" ref="AP592">_xlfn.XLOOKUP(Contrato[[#This Row],[DOCUMENTO]],[1]!PERSONAL_ACTIVO_2024[[#All],[Documento identidad]],[1]!PERSONAL_ACTIVO_2024[[#All],[Mail ]],0,0)</f>
        <v>bocampo@indeportesantioquia.gov.co</v>
      </c>
      <c r="AQ592" s="54" t="str" cm="1">
        <f t="array" ref="AQ592">IF(ISBLANK(Contrato[[#This Row],[DEPENDENCIA ]]),0,IFERROR(_xlfn.XLOOKUP(Contrato[[#This Row],[DEPENDENCIA ]],[1]!PERSONAL_ACTIVO_2024[[#All],[Dependencia]],[1]!PERSONAL_ACTIVO_2024[[#All],[Mail ]],0,0),0))</f>
        <v>fcardona@indeportesantioquia.gov.co</v>
      </c>
    </row>
    <row r="593" spans="1:43" s="54" customFormat="1" ht="34.5" customHeight="1" x14ac:dyDescent="0.25">
      <c r="A593" s="27">
        <v>856</v>
      </c>
      <c r="B593" s="26">
        <v>468</v>
      </c>
      <c r="C593" s="28" t="s">
        <v>1687</v>
      </c>
      <c r="D593" s="81" t="s">
        <v>123</v>
      </c>
      <c r="E593" s="105" t="s">
        <v>111</v>
      </c>
      <c r="F593" s="81" t="s">
        <v>142</v>
      </c>
      <c r="G593" s="92" t="s">
        <v>1688</v>
      </c>
      <c r="H593" s="93">
        <v>15511044</v>
      </c>
      <c r="I593" s="94">
        <v>6920169</v>
      </c>
      <c r="J593" s="95">
        <v>28142021</v>
      </c>
      <c r="K593" s="69" t="s">
        <v>48</v>
      </c>
      <c r="L593" s="96" t="s">
        <v>1668</v>
      </c>
      <c r="M593" s="97" t="s">
        <v>306</v>
      </c>
      <c r="N593" s="98" cm="1">
        <f t="array" ref="N593">_xlfn.XLOOKUP(Contrato[[#This Row],[SUPERVISOR TITULAR]],[1]!PERSONAL_ACTIVO_2024[[#All],[Nombre completo]],[1]!PERSONAL_ACTIVO_2024[[#All],[Documento identidad]],"",0)</f>
        <v>75075150</v>
      </c>
      <c r="O593" s="97" t="s">
        <v>125</v>
      </c>
      <c r="P593" s="99" t="str" cm="1">
        <f t="array" ref="P593">_xlfn.XLOOKUP(Contrato[[#This Row],[SUPERVISOR SUPLENTE ]],[1]!PERSONAL_ACTIVO_2024[[#All],[Nombre completo]],[1]!PERSONAL_ACTIVO_2024[[#All],[Documento identidad]],"",0)</f>
        <v/>
      </c>
      <c r="Q593" s="100">
        <v>724</v>
      </c>
      <c r="R593" s="42" t="str" cm="1">
        <f t="array" ref="R593">_xlfn.XLOOKUP(Contrato[[#This Row],[CDP]],[1]!DISPONIBILIDADES_2024[[#All],[consecutivo]],[1]!DISPONIBILIDADES_2024[[#All],[fecha_aprobacion]],"",0)</f>
        <v>19/07/2024 0:00</v>
      </c>
      <c r="S593" s="43">
        <f>SUMIF([1]!DISPONIBILIDADES_2024[[#All],[consecutivo]],Contrato[[#This Row],[CDP]],[1]!DISPONIBILIDADES_2024[[#All],[valor_total_rubro]])</f>
        <v>0</v>
      </c>
      <c r="T593" s="44" cm="1">
        <f t="array" ref="T593">_xlfn.XLOOKUP(Contrato[[#This Row],[CONTRATO]]&amp;Contrato[[#This Row],[CDP]],[1]!Corr_Contr_CDP[[#All],[CONTRATO-CDP]],[1]!Corr_Contr_CDP[[#All],[CRP]],_xlfn.XLOOKUP(Contrato[[#This Row],[CDP]],[1]!COMPROMISOS_2024[[#All],[disponibilidad]],[1]!COMPROMISOS_2024[[#All],[consecutivo]],"",0),0)</f>
        <v>8309</v>
      </c>
      <c r="U593" s="45" t="str" cm="1">
        <f t="array" ref="U593">+_xlfn.XLOOKUP(Contrato[[#This Row],[RCP]],[1]!COMPROMISOS_2024[[#All],[consecutivo]],[1]!COMPROMISOS_2024[[#All],[fecha_aprobacion]],"",0)</f>
        <v>14/08/2024 17:25</v>
      </c>
      <c r="V593" s="46">
        <f>SUMIF([1]!COMPROMISOS_2024[[#All],[consecutivo]],Contrato[[#This Row],[RCP]],[1]!COMPROMISOS_2024[[#All],[valor_total]])</f>
        <v>28142021</v>
      </c>
      <c r="W593" s="311">
        <v>45516</v>
      </c>
      <c r="X593" s="311" t="s">
        <v>379</v>
      </c>
      <c r="Y593" s="48">
        <v>45520</v>
      </c>
      <c r="Z593" s="49">
        <v>45643</v>
      </c>
      <c r="AA593" s="101" t="s">
        <v>1689</v>
      </c>
      <c r="AB593" s="91" t="s">
        <v>1690</v>
      </c>
      <c r="AC593" s="91"/>
      <c r="AD593" s="78">
        <v>202000005029</v>
      </c>
      <c r="AE593" s="54" t="s">
        <v>75</v>
      </c>
      <c r="AF593" s="55" t="str">
        <f>TEXT(LEFT(Contrato[[#This Row],[CONTRATO]],3),"0")</f>
        <v>468</v>
      </c>
      <c r="AG593" s="55" t="str">
        <f>IF(LEN(Contrato[[#This Row],[Contrato2]])=3,Contrato[[#This Row],[Contrato2]],TEXT(Contrato[[#This Row],[Contrato2]],"000"))</f>
        <v>468</v>
      </c>
      <c r="AH593" s="56">
        <f ca="1">IFERROR(_xlfn.DAYS(Contrato[[#This Row],[Fecha Proyectada liquidación]],TODAY())/30,"")</f>
        <v>1.6666666666666667</v>
      </c>
      <c r="AI593" s="57">
        <f>+Contrato[[#This Row],[FECHA TERMINACIÓN ]]+120</f>
        <v>45763</v>
      </c>
      <c r="AK593" s="59" t="str">
        <f ca="1">IF(Contrato[[#This Row],[FECHA TERMINACIÓN ]]&lt;TODAY(), "Terminado",IF(ISNUMBER(Contrato[[#This Row],[Fecha Real de liquiidación ]]),"Liquidado",IF(Contrato[[#This Row],[FECHA TERMINACIÓN ]]&gt;=TODAY(),"En ejecución","")))</f>
        <v>Terminado</v>
      </c>
      <c r="AL593" s="60">
        <f>SUMIF([1]!COMPROMISOS_2024[[#All],[consecutivo]],Contrato[[#This Row],[RCP]],[1]!COMPROMISOS_2024[[#All],[Total pagado]])</f>
        <v>28142021</v>
      </c>
      <c r="AM593" s="61">
        <f>IFERROR(Contrato[[#This Row],[Pagos]]/Contrato[[#This Row],[VALOR CONTRATO]],0)</f>
        <v>1</v>
      </c>
      <c r="AN593" s="104">
        <f>+Contrato[[#This Row],[VALOR CONTRATO]]-Contrato[[#This Row],[Pagos]]</f>
        <v>0</v>
      </c>
      <c r="AO593" s="54" t="str" cm="1">
        <f t="array" ref="AO593">_xlfn.XLOOKUP(Contrato[[#This Row],[DOCUMENTO ]],[1]!PERSONAL_ACTIVO_2024[[#All],[Documento identidad]],[1]!PERSONAL_ACTIVO_2024[[#All],[Mail ]],0,0)</f>
        <v>anavarro@indeportesantioquia.gov.co</v>
      </c>
      <c r="AP593" s="54" cm="1">
        <f t="array" ref="AP593">_xlfn.XLOOKUP(Contrato[[#This Row],[DOCUMENTO]],[1]!PERSONAL_ACTIVO_2024[[#All],[Documento identidad]],[1]!PERSONAL_ACTIVO_2024[[#All],[Mail ]],0,0)</f>
        <v>0</v>
      </c>
      <c r="AQ593" s="54" cm="1">
        <f t="array" ref="AQ593">IF(ISBLANK(Contrato[[#This Row],[DEPENDENCIA ]]),0,IFERROR(_xlfn.XLOOKUP(Contrato[[#This Row],[DEPENDENCIA ]],[1]!PERSONAL_ACTIVO_2024[[#All],[Dependencia]],[1]!PERSONAL_ACTIVO_2024[[#All],[Mail ]],0,0),0))</f>
        <v>0</v>
      </c>
    </row>
    <row r="594" spans="1:43" s="54" customFormat="1" ht="34.5" customHeight="1" x14ac:dyDescent="0.2">
      <c r="A594" s="27">
        <v>857</v>
      </c>
      <c r="B594" s="26">
        <v>469</v>
      </c>
      <c r="C594" s="28" t="s">
        <v>1687</v>
      </c>
      <c r="D594" s="81" t="s">
        <v>123</v>
      </c>
      <c r="E594" s="105" t="s">
        <v>111</v>
      </c>
      <c r="F594" s="81" t="s">
        <v>142</v>
      </c>
      <c r="G594" s="92" t="s">
        <v>1691</v>
      </c>
      <c r="H594" s="93">
        <v>94537978</v>
      </c>
      <c r="I594" s="94">
        <v>5931149</v>
      </c>
      <c r="J594" s="317">
        <v>24120006</v>
      </c>
      <c r="K594" s="69" t="s">
        <v>48</v>
      </c>
      <c r="L594" s="304" t="s">
        <v>1668</v>
      </c>
      <c r="M594" s="97" t="s">
        <v>306</v>
      </c>
      <c r="N594" s="98" cm="1">
        <f t="array" ref="N594">_xlfn.XLOOKUP(Contrato[[#This Row],[SUPERVISOR TITULAR]],[1]!PERSONAL_ACTIVO_2024[[#All],[Nombre completo]],[1]!PERSONAL_ACTIVO_2024[[#All],[Documento identidad]],"",0)</f>
        <v>75075150</v>
      </c>
      <c r="O594" s="97" t="s">
        <v>125</v>
      </c>
      <c r="P594" s="99" t="str" cm="1">
        <f t="array" ref="P594">_xlfn.XLOOKUP(Contrato[[#This Row],[SUPERVISOR SUPLENTE ]],[1]!PERSONAL_ACTIVO_2024[[#All],[Nombre completo]],[1]!PERSONAL_ACTIVO_2024[[#All],[Documento identidad]],"",0)</f>
        <v/>
      </c>
      <c r="Q594" s="100">
        <v>725</v>
      </c>
      <c r="R594" s="42" t="str" cm="1">
        <f t="array" ref="R594">_xlfn.XLOOKUP(Contrato[[#This Row],[CDP]],[1]!DISPONIBILIDADES_2024[[#All],[consecutivo]],[1]!DISPONIBILIDADES_2024[[#All],[fecha_aprobacion]],"",0)</f>
        <v>19/07/2024 0:00</v>
      </c>
      <c r="S594" s="43">
        <f>SUMIF([1]!DISPONIBILIDADES_2024[[#All],[consecutivo]],Contrato[[#This Row],[CDP]],[1]!DISPONIBILIDADES_2024[[#All],[valor_total_rubro]])</f>
        <v>0</v>
      </c>
      <c r="T594" s="44" cm="1">
        <f t="array" ref="T594">_xlfn.XLOOKUP(Contrato[[#This Row],[CONTRATO]]&amp;Contrato[[#This Row],[CDP]],[1]!Corr_Contr_CDP[[#All],[CONTRATO-CDP]],[1]!Corr_Contr_CDP[[#All],[CRP]],_xlfn.XLOOKUP(Contrato[[#This Row],[CDP]],[1]!COMPROMISOS_2024[[#All],[disponibilidad]],[1]!COMPROMISOS_2024[[#All],[consecutivo]],"",0),0)</f>
        <v>8208</v>
      </c>
      <c r="U594" s="45" t="str" cm="1">
        <f t="array" ref="U594">+_xlfn.XLOOKUP(Contrato[[#This Row],[RCP]],[1]!COMPROMISOS_2024[[#All],[consecutivo]],[1]!COMPROMISOS_2024[[#All],[fecha_aprobacion]],"",0)</f>
        <v>13/08/2024 15:30</v>
      </c>
      <c r="V594" s="46">
        <f>SUMIF([1]!COMPROMISOS_2024[[#All],[consecutivo]],Contrato[[#This Row],[RCP]],[1]!COMPROMISOS_2024[[#All],[valor_total]])</f>
        <v>24120006</v>
      </c>
      <c r="W594" s="311">
        <v>45516</v>
      </c>
      <c r="X594" s="311" t="s">
        <v>379</v>
      </c>
      <c r="Y594" s="48">
        <v>45520</v>
      </c>
      <c r="Z594" s="49">
        <v>45643</v>
      </c>
      <c r="AA594" s="123" t="s">
        <v>1692</v>
      </c>
      <c r="AB594" s="91" t="s">
        <v>1690</v>
      </c>
      <c r="AC594" s="91"/>
      <c r="AD594" s="78">
        <v>202000005030</v>
      </c>
      <c r="AE594" s="54" t="s">
        <v>75</v>
      </c>
      <c r="AF594" s="55" t="str">
        <f>TEXT(LEFT(Contrato[[#This Row],[CONTRATO]],3),"0")</f>
        <v>469</v>
      </c>
      <c r="AG594" s="55" t="str">
        <f>IF(LEN(Contrato[[#This Row],[Contrato2]])=3,Contrato[[#This Row],[Contrato2]],TEXT(Contrato[[#This Row],[Contrato2]],"000"))</f>
        <v>469</v>
      </c>
      <c r="AH594" s="56">
        <f ca="1">IFERROR(_xlfn.DAYS(Contrato[[#This Row],[Fecha Proyectada liquidación]],TODAY())/30,"")</f>
        <v>1.6666666666666667</v>
      </c>
      <c r="AI594" s="57">
        <f>+Contrato[[#This Row],[FECHA TERMINACIÓN ]]+120</f>
        <v>45763</v>
      </c>
      <c r="AK594" s="59" t="str">
        <f ca="1">IF(Contrato[[#This Row],[FECHA TERMINACIÓN ]]&lt;TODAY(), "Terminado",IF(ISNUMBER(Contrato[[#This Row],[Fecha Real de liquiidación ]]),"Liquidado",IF(Contrato[[#This Row],[FECHA TERMINACIÓN ]]&gt;=TODAY(),"En ejecución","")))</f>
        <v>Terminado</v>
      </c>
      <c r="AL594" s="60">
        <f>SUMIF([1]!COMPROMISOS_2024[[#All],[consecutivo]],Contrato[[#This Row],[RCP]],[1]!COMPROMISOS_2024[[#All],[Total pagado]])</f>
        <v>24120006</v>
      </c>
      <c r="AM594" s="61">
        <f>IFERROR(Contrato[[#This Row],[Pagos]]/Contrato[[#This Row],[VALOR CONTRATO]],0)</f>
        <v>1</v>
      </c>
      <c r="AN594" s="104">
        <f>+Contrato[[#This Row],[VALOR CONTRATO]]-Contrato[[#This Row],[Pagos]]</f>
        <v>0</v>
      </c>
      <c r="AO594" s="54" t="str" cm="1">
        <f t="array" ref="AO594">_xlfn.XLOOKUP(Contrato[[#This Row],[DOCUMENTO ]],[1]!PERSONAL_ACTIVO_2024[[#All],[Documento identidad]],[1]!PERSONAL_ACTIVO_2024[[#All],[Mail ]],0,0)</f>
        <v>anavarro@indeportesantioquia.gov.co</v>
      </c>
      <c r="AP594" s="54" cm="1">
        <f t="array" ref="AP594">_xlfn.XLOOKUP(Contrato[[#This Row],[DOCUMENTO]],[1]!PERSONAL_ACTIVO_2024[[#All],[Documento identidad]],[1]!PERSONAL_ACTIVO_2024[[#All],[Mail ]],0,0)</f>
        <v>0</v>
      </c>
      <c r="AQ594" s="54" cm="1">
        <f t="array" ref="AQ594">IF(ISBLANK(Contrato[[#This Row],[DEPENDENCIA ]]),0,IFERROR(_xlfn.XLOOKUP(Contrato[[#This Row],[DEPENDENCIA ]],[1]!PERSONAL_ACTIVO_2024[[#All],[Dependencia]],[1]!PERSONAL_ACTIVO_2024[[#All],[Mail ]],0,0),0))</f>
        <v>0</v>
      </c>
    </row>
    <row r="595" spans="1:43" s="54" customFormat="1" ht="34.5" customHeight="1" x14ac:dyDescent="0.2">
      <c r="A595" s="27">
        <v>858</v>
      </c>
      <c r="B595" s="26">
        <v>470</v>
      </c>
      <c r="C595" s="28" t="s">
        <v>1687</v>
      </c>
      <c r="D595" s="81" t="s">
        <v>123</v>
      </c>
      <c r="E595" s="105" t="s">
        <v>111</v>
      </c>
      <c r="F595" s="81" t="s">
        <v>142</v>
      </c>
      <c r="G595" s="92" t="s">
        <v>1693</v>
      </c>
      <c r="H595" s="93">
        <v>71313409</v>
      </c>
      <c r="I595" s="94">
        <v>4908936</v>
      </c>
      <c r="J595" s="317">
        <v>19963006</v>
      </c>
      <c r="K595" s="69" t="s">
        <v>48</v>
      </c>
      <c r="L595" s="304" t="s">
        <v>1668</v>
      </c>
      <c r="M595" s="97" t="s">
        <v>306</v>
      </c>
      <c r="N595" s="98" cm="1">
        <f t="array" ref="N595">_xlfn.XLOOKUP(Contrato[[#This Row],[SUPERVISOR TITULAR]],[1]!PERSONAL_ACTIVO_2024[[#All],[Nombre completo]],[1]!PERSONAL_ACTIVO_2024[[#All],[Documento identidad]],"",0)</f>
        <v>75075150</v>
      </c>
      <c r="O595" s="97" t="s">
        <v>125</v>
      </c>
      <c r="P595" s="99" t="str" cm="1">
        <f t="array" ref="P595">_xlfn.XLOOKUP(Contrato[[#This Row],[SUPERVISOR SUPLENTE ]],[1]!PERSONAL_ACTIVO_2024[[#All],[Nombre completo]],[1]!PERSONAL_ACTIVO_2024[[#All],[Documento identidad]],"",0)</f>
        <v/>
      </c>
      <c r="Q595" s="100">
        <v>726</v>
      </c>
      <c r="R595" s="42" t="str" cm="1">
        <f t="array" ref="R595">_xlfn.XLOOKUP(Contrato[[#This Row],[CDP]],[1]!DISPONIBILIDADES_2024[[#All],[consecutivo]],[1]!DISPONIBILIDADES_2024[[#All],[fecha_aprobacion]],"",0)</f>
        <v>19/07/2024 0:00</v>
      </c>
      <c r="S595" s="43">
        <f>SUMIF([1]!DISPONIBILIDADES_2024[[#All],[consecutivo]],Contrato[[#This Row],[CDP]],[1]!DISPONIBILIDADES_2024[[#All],[valor_total_rubro]])</f>
        <v>0</v>
      </c>
      <c r="T595" s="44" cm="1">
        <f t="array" ref="T595">_xlfn.XLOOKUP(Contrato[[#This Row],[CONTRATO]]&amp;Contrato[[#This Row],[CDP]],[1]!Corr_Contr_CDP[[#All],[CONTRATO-CDP]],[1]!Corr_Contr_CDP[[#All],[CRP]],_xlfn.XLOOKUP(Contrato[[#This Row],[CDP]],[1]!COMPROMISOS_2024[[#All],[disponibilidad]],[1]!COMPROMISOS_2024[[#All],[consecutivo]],"",0),0)</f>
        <v>8255</v>
      </c>
      <c r="U595" s="45" t="str" cm="1">
        <f t="array" ref="U595">+_xlfn.XLOOKUP(Contrato[[#This Row],[RCP]],[1]!COMPROMISOS_2024[[#All],[consecutivo]],[1]!COMPROMISOS_2024[[#All],[fecha_aprobacion]],"",0)</f>
        <v>14/08/2024 13:29</v>
      </c>
      <c r="V595" s="46">
        <f>SUMIF([1]!COMPROMISOS_2024[[#All],[consecutivo]],Contrato[[#This Row],[RCP]],[1]!COMPROMISOS_2024[[#All],[valor_total]])</f>
        <v>19963006</v>
      </c>
      <c r="W595" s="311">
        <v>45516</v>
      </c>
      <c r="X595" s="311" t="s">
        <v>379</v>
      </c>
      <c r="Y595" s="48">
        <v>45520</v>
      </c>
      <c r="Z595" s="49">
        <v>45643</v>
      </c>
      <c r="AA595" s="123" t="s">
        <v>1689</v>
      </c>
      <c r="AB595" s="91" t="s">
        <v>1690</v>
      </c>
      <c r="AC595" s="91"/>
      <c r="AD595" s="78">
        <v>202000005031</v>
      </c>
      <c r="AE595" s="54" t="s">
        <v>75</v>
      </c>
      <c r="AF595" s="55" t="str">
        <f>TEXT(LEFT(Contrato[[#This Row],[CONTRATO]],3),"0")</f>
        <v>470</v>
      </c>
      <c r="AG595" s="55" t="str">
        <f>IF(LEN(Contrato[[#This Row],[Contrato2]])=3,Contrato[[#This Row],[Contrato2]],TEXT(Contrato[[#This Row],[Contrato2]],"000"))</f>
        <v>470</v>
      </c>
      <c r="AH595" s="56">
        <f ca="1">IFERROR(_xlfn.DAYS(Contrato[[#This Row],[Fecha Proyectada liquidación]],TODAY())/30,"")</f>
        <v>1.6666666666666667</v>
      </c>
      <c r="AI595" s="57">
        <f>+Contrato[[#This Row],[FECHA TERMINACIÓN ]]+120</f>
        <v>45763</v>
      </c>
      <c r="AK595" s="59" t="str">
        <f ca="1">IF(Contrato[[#This Row],[FECHA TERMINACIÓN ]]&lt;TODAY(), "Terminado",IF(ISNUMBER(Contrato[[#This Row],[Fecha Real de liquiidación ]]),"Liquidado",IF(Contrato[[#This Row],[FECHA TERMINACIÓN ]]&gt;=TODAY(),"En ejecución","")))</f>
        <v>Terminado</v>
      </c>
      <c r="AL595" s="60">
        <f>SUMIF([1]!COMPROMISOS_2024[[#All],[consecutivo]],Contrato[[#This Row],[RCP]],[1]!COMPROMISOS_2024[[#All],[Total pagado]])</f>
        <v>19963006</v>
      </c>
      <c r="AM595" s="61">
        <f>IFERROR(Contrato[[#This Row],[Pagos]]/Contrato[[#This Row],[VALOR CONTRATO]],0)</f>
        <v>1</v>
      </c>
      <c r="AN595" s="104">
        <f>+Contrato[[#This Row],[VALOR CONTRATO]]-Contrato[[#This Row],[Pagos]]</f>
        <v>0</v>
      </c>
      <c r="AO595" s="54" t="str" cm="1">
        <f t="array" ref="AO595">_xlfn.XLOOKUP(Contrato[[#This Row],[DOCUMENTO ]],[1]!PERSONAL_ACTIVO_2024[[#All],[Documento identidad]],[1]!PERSONAL_ACTIVO_2024[[#All],[Mail ]],0,0)</f>
        <v>anavarro@indeportesantioquia.gov.co</v>
      </c>
      <c r="AP595" s="54" cm="1">
        <f t="array" ref="AP595">_xlfn.XLOOKUP(Contrato[[#This Row],[DOCUMENTO]],[1]!PERSONAL_ACTIVO_2024[[#All],[Documento identidad]],[1]!PERSONAL_ACTIVO_2024[[#All],[Mail ]],0,0)</f>
        <v>0</v>
      </c>
      <c r="AQ595" s="54" cm="1">
        <f t="array" ref="AQ595">IF(ISBLANK(Contrato[[#This Row],[DEPENDENCIA ]]),0,IFERROR(_xlfn.XLOOKUP(Contrato[[#This Row],[DEPENDENCIA ]],[1]!PERSONAL_ACTIVO_2024[[#All],[Dependencia]],[1]!PERSONAL_ACTIVO_2024[[#All],[Mail ]],0,0),0))</f>
        <v>0</v>
      </c>
    </row>
    <row r="596" spans="1:43" s="54" customFormat="1" ht="34.5" customHeight="1" x14ac:dyDescent="0.2">
      <c r="A596" s="27">
        <v>859</v>
      </c>
      <c r="B596" s="26">
        <v>471</v>
      </c>
      <c r="C596" s="28" t="s">
        <v>1687</v>
      </c>
      <c r="D596" s="81" t="s">
        <v>123</v>
      </c>
      <c r="E596" s="105" t="s">
        <v>111</v>
      </c>
      <c r="F596" s="81" t="s">
        <v>142</v>
      </c>
      <c r="G596" s="92" t="s">
        <v>314</v>
      </c>
      <c r="H596" s="93">
        <v>71279580</v>
      </c>
      <c r="I596" s="94">
        <v>2574842</v>
      </c>
      <c r="J596" s="317">
        <v>10471024</v>
      </c>
      <c r="K596" s="69" t="s">
        <v>48</v>
      </c>
      <c r="L596" s="304" t="s">
        <v>1668</v>
      </c>
      <c r="M596" s="97" t="s">
        <v>306</v>
      </c>
      <c r="N596" s="98" cm="1">
        <f t="array" ref="N596">_xlfn.XLOOKUP(Contrato[[#This Row],[SUPERVISOR TITULAR]],[1]!PERSONAL_ACTIVO_2024[[#All],[Nombre completo]],[1]!PERSONAL_ACTIVO_2024[[#All],[Documento identidad]],"",0)</f>
        <v>75075150</v>
      </c>
      <c r="O596" s="97" t="s">
        <v>125</v>
      </c>
      <c r="P596" s="99" t="str" cm="1">
        <f t="array" ref="P596">_xlfn.XLOOKUP(Contrato[[#This Row],[SUPERVISOR SUPLENTE ]],[1]!PERSONAL_ACTIVO_2024[[#All],[Nombre completo]],[1]!PERSONAL_ACTIVO_2024[[#All],[Documento identidad]],"",0)</f>
        <v/>
      </c>
      <c r="Q596" s="100">
        <v>674</v>
      </c>
      <c r="R596" s="42" t="str" cm="1">
        <f t="array" ref="R596">_xlfn.XLOOKUP(Contrato[[#This Row],[CDP]],[1]!DISPONIBILIDADES_2024[[#All],[consecutivo]],[1]!DISPONIBILIDADES_2024[[#All],[fecha_aprobacion]],"",0)</f>
        <v>19/07/2024 0:00</v>
      </c>
      <c r="S596" s="43">
        <f>SUMIF([1]!DISPONIBILIDADES_2024[[#All],[consecutivo]],Contrato[[#This Row],[CDP]],[1]!DISPONIBILIDADES_2024[[#All],[valor_total_rubro]])</f>
        <v>0</v>
      </c>
      <c r="T596" s="44" cm="1">
        <f t="array" ref="T596">_xlfn.XLOOKUP(Contrato[[#This Row],[CONTRATO]]&amp;Contrato[[#This Row],[CDP]],[1]!Corr_Contr_CDP[[#All],[CONTRATO-CDP]],[1]!Corr_Contr_CDP[[#All],[CRP]],_xlfn.XLOOKUP(Contrato[[#This Row],[CDP]],[1]!COMPROMISOS_2024[[#All],[disponibilidad]],[1]!COMPROMISOS_2024[[#All],[consecutivo]],"",0),0)</f>
        <v>8210</v>
      </c>
      <c r="U596" s="45" t="str" cm="1">
        <f t="array" ref="U596">+_xlfn.XLOOKUP(Contrato[[#This Row],[RCP]],[1]!COMPROMISOS_2024[[#All],[consecutivo]],[1]!COMPROMISOS_2024[[#All],[fecha_aprobacion]],"",0)</f>
        <v>13/08/2024 15:36</v>
      </c>
      <c r="V596" s="46">
        <f>SUMIF([1]!COMPROMISOS_2024[[#All],[consecutivo]],Contrato[[#This Row],[RCP]],[1]!COMPROMISOS_2024[[#All],[valor_total]])</f>
        <v>10471024</v>
      </c>
      <c r="W596" s="311">
        <v>45516</v>
      </c>
      <c r="X596" s="311" t="s">
        <v>379</v>
      </c>
      <c r="Y596" s="48">
        <v>45520</v>
      </c>
      <c r="Z596" s="49">
        <v>45643</v>
      </c>
      <c r="AA596" s="123" t="s">
        <v>1694</v>
      </c>
      <c r="AB596" s="91" t="s">
        <v>1690</v>
      </c>
      <c r="AC596" s="91"/>
      <c r="AD596" s="78">
        <v>202000005032</v>
      </c>
      <c r="AE596" s="54" t="s">
        <v>75</v>
      </c>
      <c r="AF596" s="55" t="str">
        <f>TEXT(LEFT(Contrato[[#This Row],[CONTRATO]],3),"0")</f>
        <v>471</v>
      </c>
      <c r="AG596" s="55" t="str">
        <f>IF(LEN(Contrato[[#This Row],[Contrato2]])=3,Contrato[[#This Row],[Contrato2]],TEXT(Contrato[[#This Row],[Contrato2]],"000"))</f>
        <v>471</v>
      </c>
      <c r="AH596" s="56">
        <f ca="1">IFERROR(_xlfn.DAYS(Contrato[[#This Row],[Fecha Proyectada liquidación]],TODAY())/30,"")</f>
        <v>1.6666666666666667</v>
      </c>
      <c r="AI596" s="57">
        <f>+Contrato[[#This Row],[FECHA TERMINACIÓN ]]+120</f>
        <v>45763</v>
      </c>
      <c r="AK596" s="59" t="str">
        <f ca="1">IF(Contrato[[#This Row],[FECHA TERMINACIÓN ]]&lt;TODAY(), "Terminado",IF(ISNUMBER(Contrato[[#This Row],[Fecha Real de liquiidación ]]),"Liquidado",IF(Contrato[[#This Row],[FECHA TERMINACIÓN ]]&gt;=TODAY(),"En ejecución","")))</f>
        <v>Terminado</v>
      </c>
      <c r="AL596" s="60">
        <f>SUMIF([1]!COMPROMISOS_2024[[#All],[consecutivo]],Contrato[[#This Row],[RCP]],[1]!COMPROMISOS_2024[[#All],[Total pagado]])</f>
        <v>10471024</v>
      </c>
      <c r="AM596" s="61">
        <f>IFERROR(Contrato[[#This Row],[Pagos]]/Contrato[[#This Row],[VALOR CONTRATO]],0)</f>
        <v>1</v>
      </c>
      <c r="AN596" s="104">
        <f>+Contrato[[#This Row],[VALOR CONTRATO]]-Contrato[[#This Row],[Pagos]]</f>
        <v>0</v>
      </c>
      <c r="AO596" s="54" t="str" cm="1">
        <f t="array" ref="AO596">_xlfn.XLOOKUP(Contrato[[#This Row],[DOCUMENTO ]],[1]!PERSONAL_ACTIVO_2024[[#All],[Documento identidad]],[1]!PERSONAL_ACTIVO_2024[[#All],[Mail ]],0,0)</f>
        <v>anavarro@indeportesantioquia.gov.co</v>
      </c>
      <c r="AP596" s="54" cm="1">
        <f t="array" ref="AP596">_xlfn.XLOOKUP(Contrato[[#This Row],[DOCUMENTO]],[1]!PERSONAL_ACTIVO_2024[[#All],[Documento identidad]],[1]!PERSONAL_ACTIVO_2024[[#All],[Mail ]],0,0)</f>
        <v>0</v>
      </c>
      <c r="AQ596" s="54" cm="1">
        <f t="array" ref="AQ596">IF(ISBLANK(Contrato[[#This Row],[DEPENDENCIA ]]),0,IFERROR(_xlfn.XLOOKUP(Contrato[[#This Row],[DEPENDENCIA ]],[1]!PERSONAL_ACTIVO_2024[[#All],[Dependencia]],[1]!PERSONAL_ACTIVO_2024[[#All],[Mail ]],0,0),0))</f>
        <v>0</v>
      </c>
    </row>
    <row r="597" spans="1:43" s="54" customFormat="1" ht="34.5" customHeight="1" x14ac:dyDescent="0.2">
      <c r="A597" s="27">
        <v>860</v>
      </c>
      <c r="B597" s="26">
        <v>472</v>
      </c>
      <c r="C597" s="28" t="s">
        <v>1695</v>
      </c>
      <c r="D597" s="81" t="s">
        <v>123</v>
      </c>
      <c r="E597" s="105" t="s">
        <v>111</v>
      </c>
      <c r="F597" s="81" t="s">
        <v>142</v>
      </c>
      <c r="G597" s="92" t="s">
        <v>1696</v>
      </c>
      <c r="H597" s="93">
        <v>43809808</v>
      </c>
      <c r="I597" s="94">
        <v>5931149</v>
      </c>
      <c r="J597" s="317">
        <v>24120006</v>
      </c>
      <c r="K597" s="69" t="s">
        <v>48</v>
      </c>
      <c r="L597" s="304" t="s">
        <v>1668</v>
      </c>
      <c r="M597" s="97" t="s">
        <v>306</v>
      </c>
      <c r="N597" s="98" cm="1">
        <f t="array" ref="N597">_xlfn.XLOOKUP(Contrato[[#This Row],[SUPERVISOR TITULAR]],[1]!PERSONAL_ACTIVO_2024[[#All],[Nombre completo]],[1]!PERSONAL_ACTIVO_2024[[#All],[Documento identidad]],"",0)</f>
        <v>75075150</v>
      </c>
      <c r="O597" s="97" t="s">
        <v>125</v>
      </c>
      <c r="P597" s="99" t="str" cm="1">
        <f t="array" ref="P597">_xlfn.XLOOKUP(Contrato[[#This Row],[SUPERVISOR SUPLENTE ]],[1]!PERSONAL_ACTIVO_2024[[#All],[Nombre completo]],[1]!PERSONAL_ACTIVO_2024[[#All],[Documento identidad]],"",0)</f>
        <v/>
      </c>
      <c r="Q597" s="100">
        <v>769</v>
      </c>
      <c r="R597" s="42" t="str" cm="1">
        <f t="array" ref="R597">_xlfn.XLOOKUP(Contrato[[#This Row],[CDP]],[1]!DISPONIBILIDADES_2024[[#All],[consecutivo]],[1]!DISPONIBILIDADES_2024[[#All],[fecha_aprobacion]],"",0)</f>
        <v>19/07/2024 0:00</v>
      </c>
      <c r="S597" s="43">
        <f>SUMIF([1]!DISPONIBILIDADES_2024[[#All],[consecutivo]],Contrato[[#This Row],[CDP]],[1]!DISPONIBILIDADES_2024[[#All],[valor_total_rubro]])</f>
        <v>0</v>
      </c>
      <c r="T597" s="44" cm="1">
        <f t="array" ref="T597">_xlfn.XLOOKUP(Contrato[[#This Row],[CONTRATO]]&amp;Contrato[[#This Row],[CDP]],[1]!Corr_Contr_CDP[[#All],[CONTRATO-CDP]],[1]!Corr_Contr_CDP[[#All],[CRP]],_xlfn.XLOOKUP(Contrato[[#This Row],[CDP]],[1]!COMPROMISOS_2024[[#All],[disponibilidad]],[1]!COMPROMISOS_2024[[#All],[consecutivo]],"",0),0)</f>
        <v>8275</v>
      </c>
      <c r="U597" s="45" t="str" cm="1">
        <f t="array" ref="U597">+_xlfn.XLOOKUP(Contrato[[#This Row],[RCP]],[1]!COMPROMISOS_2024[[#All],[consecutivo]],[1]!COMPROMISOS_2024[[#All],[fecha_aprobacion]],"",0)</f>
        <v>14/08/2024 14:12</v>
      </c>
      <c r="V597" s="46">
        <f>SUMIF([1]!COMPROMISOS_2024[[#All],[consecutivo]],Contrato[[#This Row],[RCP]],[1]!COMPROMISOS_2024[[#All],[valor_total]])</f>
        <v>24120006</v>
      </c>
      <c r="W597" s="311">
        <v>45516</v>
      </c>
      <c r="X597" s="311" t="s">
        <v>379</v>
      </c>
      <c r="Y597" s="48">
        <v>45520</v>
      </c>
      <c r="Z597" s="49">
        <v>45643</v>
      </c>
      <c r="AA597" s="123" t="s">
        <v>1697</v>
      </c>
      <c r="AB597" s="91" t="s">
        <v>1690</v>
      </c>
      <c r="AC597" s="91"/>
      <c r="AD597" s="78">
        <v>202000005033</v>
      </c>
      <c r="AE597" s="54" t="s">
        <v>75</v>
      </c>
      <c r="AF597" s="55" t="str">
        <f>TEXT(LEFT(Contrato[[#This Row],[CONTRATO]],3),"0")</f>
        <v>472</v>
      </c>
      <c r="AG597" s="55" t="str">
        <f>IF(LEN(Contrato[[#This Row],[Contrato2]])=3,Contrato[[#This Row],[Contrato2]],TEXT(Contrato[[#This Row],[Contrato2]],"000"))</f>
        <v>472</v>
      </c>
      <c r="AH597" s="56">
        <f ca="1">IFERROR(_xlfn.DAYS(Contrato[[#This Row],[Fecha Proyectada liquidación]],TODAY())/30,"")</f>
        <v>1.6666666666666667</v>
      </c>
      <c r="AI597" s="57">
        <f>+Contrato[[#This Row],[FECHA TERMINACIÓN ]]+120</f>
        <v>45763</v>
      </c>
      <c r="AK597" s="59" t="str">
        <f ca="1">IF(Contrato[[#This Row],[FECHA TERMINACIÓN ]]&lt;TODAY(), "Terminado",IF(ISNUMBER(Contrato[[#This Row],[Fecha Real de liquiidación ]]),"Liquidado",IF(Contrato[[#This Row],[FECHA TERMINACIÓN ]]&gt;=TODAY(),"En ejecución","")))</f>
        <v>Terminado</v>
      </c>
      <c r="AL597" s="60">
        <f>SUMIF([1]!COMPROMISOS_2024[[#All],[consecutivo]],Contrato[[#This Row],[RCP]],[1]!COMPROMISOS_2024[[#All],[Total pagado]])</f>
        <v>24120006</v>
      </c>
      <c r="AM597" s="61">
        <f>IFERROR(Contrato[[#This Row],[Pagos]]/Contrato[[#This Row],[VALOR CONTRATO]],0)</f>
        <v>1</v>
      </c>
      <c r="AN597" s="104">
        <f>+Contrato[[#This Row],[VALOR CONTRATO]]-Contrato[[#This Row],[Pagos]]</f>
        <v>0</v>
      </c>
      <c r="AO597" s="54" t="str" cm="1">
        <f t="array" ref="AO597">_xlfn.XLOOKUP(Contrato[[#This Row],[DOCUMENTO ]],[1]!PERSONAL_ACTIVO_2024[[#All],[Documento identidad]],[1]!PERSONAL_ACTIVO_2024[[#All],[Mail ]],0,0)</f>
        <v>anavarro@indeportesantioquia.gov.co</v>
      </c>
      <c r="AP597" s="54" cm="1">
        <f t="array" ref="AP597">_xlfn.XLOOKUP(Contrato[[#This Row],[DOCUMENTO]],[1]!PERSONAL_ACTIVO_2024[[#All],[Documento identidad]],[1]!PERSONAL_ACTIVO_2024[[#All],[Mail ]],0,0)</f>
        <v>0</v>
      </c>
      <c r="AQ597" s="54" cm="1">
        <f t="array" ref="AQ597">IF(ISBLANK(Contrato[[#This Row],[DEPENDENCIA ]]),0,IFERROR(_xlfn.XLOOKUP(Contrato[[#This Row],[DEPENDENCIA ]],[1]!PERSONAL_ACTIVO_2024[[#All],[Dependencia]],[1]!PERSONAL_ACTIVO_2024[[#All],[Mail ]],0,0),0))</f>
        <v>0</v>
      </c>
    </row>
    <row r="598" spans="1:43" s="54" customFormat="1" ht="34.5" customHeight="1" x14ac:dyDescent="0.2">
      <c r="A598" s="27">
        <v>861</v>
      </c>
      <c r="B598" s="26">
        <v>473</v>
      </c>
      <c r="C598" s="28" t="s">
        <v>1695</v>
      </c>
      <c r="D598" s="81" t="s">
        <v>123</v>
      </c>
      <c r="E598" s="105" t="s">
        <v>111</v>
      </c>
      <c r="F598" s="81" t="s">
        <v>142</v>
      </c>
      <c r="G598" s="92" t="s">
        <v>1698</v>
      </c>
      <c r="H598" s="93">
        <v>1017224696</v>
      </c>
      <c r="I598" s="94">
        <v>3952382</v>
      </c>
      <c r="J598" s="317">
        <v>16073020</v>
      </c>
      <c r="K598" s="69" t="s">
        <v>48</v>
      </c>
      <c r="L598" s="304" t="s">
        <v>1668</v>
      </c>
      <c r="M598" s="97" t="s">
        <v>306</v>
      </c>
      <c r="N598" s="98" cm="1">
        <f t="array" ref="N598">_xlfn.XLOOKUP(Contrato[[#This Row],[SUPERVISOR TITULAR]],[1]!PERSONAL_ACTIVO_2024[[#All],[Nombre completo]],[1]!PERSONAL_ACTIVO_2024[[#All],[Documento identidad]],"",0)</f>
        <v>75075150</v>
      </c>
      <c r="O598" s="97" t="s">
        <v>125</v>
      </c>
      <c r="P598" s="99" t="str" cm="1">
        <f t="array" ref="P598">_xlfn.XLOOKUP(Contrato[[#This Row],[SUPERVISOR SUPLENTE ]],[1]!PERSONAL_ACTIVO_2024[[#All],[Nombre completo]],[1]!PERSONAL_ACTIVO_2024[[#All],[Documento identidad]],"",0)</f>
        <v/>
      </c>
      <c r="Q598" s="100">
        <v>770</v>
      </c>
      <c r="R598" s="42" t="str" cm="1">
        <f t="array" ref="R598">_xlfn.XLOOKUP(Contrato[[#This Row],[CDP]],[1]!DISPONIBILIDADES_2024[[#All],[consecutivo]],[1]!DISPONIBILIDADES_2024[[#All],[fecha_aprobacion]],"",0)</f>
        <v>19/07/2024 0:00</v>
      </c>
      <c r="S598" s="43">
        <f>SUMIF([1]!DISPONIBILIDADES_2024[[#All],[consecutivo]],Contrato[[#This Row],[CDP]],[1]!DISPONIBILIDADES_2024[[#All],[valor_total_rubro]])</f>
        <v>0</v>
      </c>
      <c r="T598" s="44" cm="1">
        <f t="array" ref="T598">_xlfn.XLOOKUP(Contrato[[#This Row],[CONTRATO]]&amp;Contrato[[#This Row],[CDP]],[1]!Corr_Contr_CDP[[#All],[CONTRATO-CDP]],[1]!Corr_Contr_CDP[[#All],[CRP]],_xlfn.XLOOKUP(Contrato[[#This Row],[CDP]],[1]!COMPROMISOS_2024[[#All],[disponibilidad]],[1]!COMPROMISOS_2024[[#All],[consecutivo]],"",0),0)</f>
        <v>8200</v>
      </c>
      <c r="U598" s="45" t="str" cm="1">
        <f t="array" ref="U598">+_xlfn.XLOOKUP(Contrato[[#This Row],[RCP]],[1]!COMPROMISOS_2024[[#All],[consecutivo]],[1]!COMPROMISOS_2024[[#All],[fecha_aprobacion]],"",0)</f>
        <v>13/08/2024 14:51</v>
      </c>
      <c r="V598" s="46">
        <f>SUMIF([1]!COMPROMISOS_2024[[#All],[consecutivo]],Contrato[[#This Row],[RCP]],[1]!COMPROMISOS_2024[[#All],[valor_total]])</f>
        <v>16073020</v>
      </c>
      <c r="W598" s="311">
        <v>45516</v>
      </c>
      <c r="X598" s="311" t="s">
        <v>379</v>
      </c>
      <c r="Y598" s="48">
        <v>45520</v>
      </c>
      <c r="Z598" s="49">
        <v>45643</v>
      </c>
      <c r="AA598" s="123" t="s">
        <v>1692</v>
      </c>
      <c r="AB598" s="91" t="s">
        <v>1690</v>
      </c>
      <c r="AC598" s="91"/>
      <c r="AD598" s="78">
        <v>202000005034</v>
      </c>
      <c r="AE598" s="54" t="s">
        <v>75</v>
      </c>
      <c r="AF598" s="55" t="str">
        <f>TEXT(LEFT(Contrato[[#This Row],[CONTRATO]],3),"0")</f>
        <v>473</v>
      </c>
      <c r="AG598" s="55" t="str">
        <f>IF(LEN(Contrato[[#This Row],[Contrato2]])=3,Contrato[[#This Row],[Contrato2]],TEXT(Contrato[[#This Row],[Contrato2]],"000"))</f>
        <v>473</v>
      </c>
      <c r="AH598" s="56">
        <f ca="1">IFERROR(_xlfn.DAYS(Contrato[[#This Row],[Fecha Proyectada liquidación]],TODAY())/30,"")</f>
        <v>1.6666666666666667</v>
      </c>
      <c r="AI598" s="57">
        <f>+Contrato[[#This Row],[FECHA TERMINACIÓN ]]+120</f>
        <v>45763</v>
      </c>
      <c r="AK598" s="59" t="str">
        <f ca="1">IF(Contrato[[#This Row],[FECHA TERMINACIÓN ]]&lt;TODAY(), "Terminado",IF(ISNUMBER(Contrato[[#This Row],[Fecha Real de liquiidación ]]),"Liquidado",IF(Contrato[[#This Row],[FECHA TERMINACIÓN ]]&gt;=TODAY(),"En ejecución","")))</f>
        <v>Terminado</v>
      </c>
      <c r="AL598" s="60">
        <f>SUMIF([1]!COMPROMISOS_2024[[#All],[consecutivo]],Contrato[[#This Row],[RCP]],[1]!COMPROMISOS_2024[[#All],[Total pagado]])</f>
        <v>16073020</v>
      </c>
      <c r="AM598" s="61">
        <f>IFERROR(Contrato[[#This Row],[Pagos]]/Contrato[[#This Row],[VALOR CONTRATO]],0)</f>
        <v>1</v>
      </c>
      <c r="AN598" s="104">
        <f>+Contrato[[#This Row],[VALOR CONTRATO]]-Contrato[[#This Row],[Pagos]]</f>
        <v>0</v>
      </c>
      <c r="AO598" s="54" t="str" cm="1">
        <f t="array" ref="AO598">_xlfn.XLOOKUP(Contrato[[#This Row],[DOCUMENTO ]],[1]!PERSONAL_ACTIVO_2024[[#All],[Documento identidad]],[1]!PERSONAL_ACTIVO_2024[[#All],[Mail ]],0,0)</f>
        <v>anavarro@indeportesantioquia.gov.co</v>
      </c>
      <c r="AP598" s="54" cm="1">
        <f t="array" ref="AP598">_xlfn.XLOOKUP(Contrato[[#This Row],[DOCUMENTO]],[1]!PERSONAL_ACTIVO_2024[[#All],[Documento identidad]],[1]!PERSONAL_ACTIVO_2024[[#All],[Mail ]],0,0)</f>
        <v>0</v>
      </c>
      <c r="AQ598" s="54" cm="1">
        <f t="array" ref="AQ598">IF(ISBLANK(Contrato[[#This Row],[DEPENDENCIA ]]),0,IFERROR(_xlfn.XLOOKUP(Contrato[[#This Row],[DEPENDENCIA ]],[1]!PERSONAL_ACTIVO_2024[[#All],[Dependencia]],[1]!PERSONAL_ACTIVO_2024[[#All],[Mail ]],0,0),0))</f>
        <v>0</v>
      </c>
    </row>
    <row r="599" spans="1:43" s="54" customFormat="1" ht="34.5" customHeight="1" x14ac:dyDescent="0.2">
      <c r="A599" s="27">
        <v>862</v>
      </c>
      <c r="B599" s="26">
        <v>474</v>
      </c>
      <c r="C599" s="28" t="s">
        <v>1695</v>
      </c>
      <c r="D599" s="81" t="s">
        <v>123</v>
      </c>
      <c r="E599" s="105" t="s">
        <v>111</v>
      </c>
      <c r="F599" s="81" t="s">
        <v>142</v>
      </c>
      <c r="G599" s="92" t="s">
        <v>1699</v>
      </c>
      <c r="H599" s="93">
        <v>21526783</v>
      </c>
      <c r="I599" s="94">
        <v>5931149</v>
      </c>
      <c r="J599" s="317">
        <v>24120006</v>
      </c>
      <c r="K599" s="69" t="s">
        <v>48</v>
      </c>
      <c r="L599" s="304" t="s">
        <v>1668</v>
      </c>
      <c r="M599" s="97" t="s">
        <v>306</v>
      </c>
      <c r="N599" s="98" cm="1">
        <f t="array" ref="N599">_xlfn.XLOOKUP(Contrato[[#This Row],[SUPERVISOR TITULAR]],[1]!PERSONAL_ACTIVO_2024[[#All],[Nombre completo]],[1]!PERSONAL_ACTIVO_2024[[#All],[Documento identidad]],"",0)</f>
        <v>75075150</v>
      </c>
      <c r="O599" s="97" t="s">
        <v>125</v>
      </c>
      <c r="P599" s="99" t="str" cm="1">
        <f t="array" ref="P599">_xlfn.XLOOKUP(Contrato[[#This Row],[SUPERVISOR SUPLENTE ]],[1]!PERSONAL_ACTIVO_2024[[#All],[Nombre completo]],[1]!PERSONAL_ACTIVO_2024[[#All],[Documento identidad]],"",0)</f>
        <v/>
      </c>
      <c r="Q599" s="100">
        <v>727</v>
      </c>
      <c r="R599" s="42" t="str" cm="1">
        <f t="array" ref="R599">_xlfn.XLOOKUP(Contrato[[#This Row],[CDP]],[1]!DISPONIBILIDADES_2024[[#All],[consecutivo]],[1]!DISPONIBILIDADES_2024[[#All],[fecha_aprobacion]],"",0)</f>
        <v>19/07/2024 0:00</v>
      </c>
      <c r="S599" s="43">
        <f>SUMIF([1]!DISPONIBILIDADES_2024[[#All],[consecutivo]],Contrato[[#This Row],[CDP]],[1]!DISPONIBILIDADES_2024[[#All],[valor_total_rubro]])</f>
        <v>0</v>
      </c>
      <c r="T599" s="44" cm="1">
        <f t="array" ref="T599">_xlfn.XLOOKUP(Contrato[[#This Row],[CONTRATO]]&amp;Contrato[[#This Row],[CDP]],[1]!Corr_Contr_CDP[[#All],[CONTRATO-CDP]],[1]!Corr_Contr_CDP[[#All],[CRP]],_xlfn.XLOOKUP(Contrato[[#This Row],[CDP]],[1]!COMPROMISOS_2024[[#All],[disponibilidad]],[1]!COMPROMISOS_2024[[#All],[consecutivo]],"",0),0)</f>
        <v>8310</v>
      </c>
      <c r="U599" s="45" t="str" cm="1">
        <f t="array" ref="U599">+_xlfn.XLOOKUP(Contrato[[#This Row],[RCP]],[1]!COMPROMISOS_2024[[#All],[consecutivo]],[1]!COMPROMISOS_2024[[#All],[fecha_aprobacion]],"",0)</f>
        <v>14/08/2024 17:26</v>
      </c>
      <c r="V599" s="46">
        <f>SUMIF([1]!COMPROMISOS_2024[[#All],[consecutivo]],Contrato[[#This Row],[RCP]],[1]!COMPROMISOS_2024[[#All],[valor_total]])</f>
        <v>24120006</v>
      </c>
      <c r="W599" s="311">
        <v>45516</v>
      </c>
      <c r="X599" s="311" t="s">
        <v>379</v>
      </c>
      <c r="Y599" s="48">
        <v>45520</v>
      </c>
      <c r="Z599" s="49">
        <v>45643</v>
      </c>
      <c r="AA599" s="123" t="s">
        <v>1697</v>
      </c>
      <c r="AB599" s="91" t="s">
        <v>1690</v>
      </c>
      <c r="AC599" s="91"/>
      <c r="AD599" s="78">
        <v>202000005035</v>
      </c>
      <c r="AE599" s="54" t="s">
        <v>75</v>
      </c>
      <c r="AF599" s="55" t="str">
        <f>TEXT(LEFT(Contrato[[#This Row],[CONTRATO]],3),"0")</f>
        <v>474</v>
      </c>
      <c r="AG599" s="55" t="str">
        <f>IF(LEN(Contrato[[#This Row],[Contrato2]])=3,Contrato[[#This Row],[Contrato2]],TEXT(Contrato[[#This Row],[Contrato2]],"000"))</f>
        <v>474</v>
      </c>
      <c r="AH599" s="56">
        <f ca="1">IFERROR(_xlfn.DAYS(Contrato[[#This Row],[Fecha Proyectada liquidación]],TODAY())/30,"")</f>
        <v>1.6666666666666667</v>
      </c>
      <c r="AI599" s="57">
        <f>+Contrato[[#This Row],[FECHA TERMINACIÓN ]]+120</f>
        <v>45763</v>
      </c>
      <c r="AK599" s="59" t="str">
        <f ca="1">IF(Contrato[[#This Row],[FECHA TERMINACIÓN ]]&lt;TODAY(), "Terminado",IF(ISNUMBER(Contrato[[#This Row],[Fecha Real de liquiidación ]]),"Liquidado",IF(Contrato[[#This Row],[FECHA TERMINACIÓN ]]&gt;=TODAY(),"En ejecución","")))</f>
        <v>Terminado</v>
      </c>
      <c r="AL599" s="60">
        <f>SUMIF([1]!COMPROMISOS_2024[[#All],[consecutivo]],Contrato[[#This Row],[RCP]],[1]!COMPROMISOS_2024[[#All],[Total pagado]])</f>
        <v>24120006</v>
      </c>
      <c r="AM599" s="61">
        <f>IFERROR(Contrato[[#This Row],[Pagos]]/Contrato[[#This Row],[VALOR CONTRATO]],0)</f>
        <v>1</v>
      </c>
      <c r="AN599" s="104">
        <f>+Contrato[[#This Row],[VALOR CONTRATO]]-Contrato[[#This Row],[Pagos]]</f>
        <v>0</v>
      </c>
      <c r="AO599" s="54" t="str" cm="1">
        <f t="array" ref="AO599">_xlfn.XLOOKUP(Contrato[[#This Row],[DOCUMENTO ]],[1]!PERSONAL_ACTIVO_2024[[#All],[Documento identidad]],[1]!PERSONAL_ACTIVO_2024[[#All],[Mail ]],0,0)</f>
        <v>anavarro@indeportesantioquia.gov.co</v>
      </c>
      <c r="AP599" s="54" cm="1">
        <f t="array" ref="AP599">_xlfn.XLOOKUP(Contrato[[#This Row],[DOCUMENTO]],[1]!PERSONAL_ACTIVO_2024[[#All],[Documento identidad]],[1]!PERSONAL_ACTIVO_2024[[#All],[Mail ]],0,0)</f>
        <v>0</v>
      </c>
      <c r="AQ599" s="54" cm="1">
        <f t="array" ref="AQ599">IF(ISBLANK(Contrato[[#This Row],[DEPENDENCIA ]]),0,IFERROR(_xlfn.XLOOKUP(Contrato[[#This Row],[DEPENDENCIA ]],[1]!PERSONAL_ACTIVO_2024[[#All],[Dependencia]],[1]!PERSONAL_ACTIVO_2024[[#All],[Mail ]],0,0),0))</f>
        <v>0</v>
      </c>
    </row>
    <row r="600" spans="1:43" s="54" customFormat="1" ht="34.5" customHeight="1" x14ac:dyDescent="0.2">
      <c r="A600" s="27">
        <v>863</v>
      </c>
      <c r="B600" s="26">
        <v>475</v>
      </c>
      <c r="C600" s="28" t="s">
        <v>1695</v>
      </c>
      <c r="D600" s="81" t="s">
        <v>123</v>
      </c>
      <c r="E600" s="105" t="s">
        <v>111</v>
      </c>
      <c r="F600" s="81" t="s">
        <v>142</v>
      </c>
      <c r="G600" s="92" t="s">
        <v>1700</v>
      </c>
      <c r="H600" s="93">
        <v>1214734553</v>
      </c>
      <c r="I600" s="94">
        <v>2574842</v>
      </c>
      <c r="J600" s="317">
        <v>10471024</v>
      </c>
      <c r="K600" s="69" t="s">
        <v>48</v>
      </c>
      <c r="L600" s="304" t="s">
        <v>1668</v>
      </c>
      <c r="M600" s="97" t="s">
        <v>306</v>
      </c>
      <c r="N600" s="98" cm="1">
        <f t="array" ref="N600">_xlfn.XLOOKUP(Contrato[[#This Row],[SUPERVISOR TITULAR]],[1]!PERSONAL_ACTIVO_2024[[#All],[Nombre completo]],[1]!PERSONAL_ACTIVO_2024[[#All],[Documento identidad]],"",0)</f>
        <v>75075150</v>
      </c>
      <c r="O600" s="97" t="s">
        <v>125</v>
      </c>
      <c r="P600" s="99" t="str" cm="1">
        <f t="array" ref="P600">_xlfn.XLOOKUP(Contrato[[#This Row],[SUPERVISOR SUPLENTE ]],[1]!PERSONAL_ACTIVO_2024[[#All],[Nombre completo]],[1]!PERSONAL_ACTIVO_2024[[#All],[Documento identidad]],"",0)</f>
        <v/>
      </c>
      <c r="Q600" s="100">
        <v>675</v>
      </c>
      <c r="R600" s="42" t="str" cm="1">
        <f t="array" ref="R600">_xlfn.XLOOKUP(Contrato[[#This Row],[CDP]],[1]!DISPONIBILIDADES_2024[[#All],[consecutivo]],[1]!DISPONIBILIDADES_2024[[#All],[fecha_aprobacion]],"",0)</f>
        <v>19/07/2024 0:00</v>
      </c>
      <c r="S600" s="43">
        <f>SUMIF([1]!DISPONIBILIDADES_2024[[#All],[consecutivo]],Contrato[[#This Row],[CDP]],[1]!DISPONIBILIDADES_2024[[#All],[valor_total_rubro]])</f>
        <v>0</v>
      </c>
      <c r="T600" s="44" cm="1">
        <f t="array" ref="T600">_xlfn.XLOOKUP(Contrato[[#This Row],[CONTRATO]]&amp;Contrato[[#This Row],[CDP]],[1]!Corr_Contr_CDP[[#All],[CONTRATO-CDP]],[1]!Corr_Contr_CDP[[#All],[CRP]],_xlfn.XLOOKUP(Contrato[[#This Row],[CDP]],[1]!COMPROMISOS_2024[[#All],[disponibilidad]],[1]!COMPROMISOS_2024[[#All],[consecutivo]],"",0),0)</f>
        <v>8215</v>
      </c>
      <c r="U600" s="45" t="str" cm="1">
        <f t="array" ref="U600">+_xlfn.XLOOKUP(Contrato[[#This Row],[RCP]],[1]!COMPROMISOS_2024[[#All],[consecutivo]],[1]!COMPROMISOS_2024[[#All],[fecha_aprobacion]],"",0)</f>
        <v>13/08/2024 15:56</v>
      </c>
      <c r="V600" s="46">
        <f>SUMIF([1]!COMPROMISOS_2024[[#All],[consecutivo]],Contrato[[#This Row],[RCP]],[1]!COMPROMISOS_2024[[#All],[valor_total]])</f>
        <v>10471024</v>
      </c>
      <c r="W600" s="311">
        <v>45516</v>
      </c>
      <c r="X600" s="311" t="s">
        <v>379</v>
      </c>
      <c r="Y600" s="48">
        <v>45520</v>
      </c>
      <c r="Z600" s="49">
        <v>45643</v>
      </c>
      <c r="AA600" s="123" t="s">
        <v>1692</v>
      </c>
      <c r="AB600" s="91" t="s">
        <v>1690</v>
      </c>
      <c r="AC600" s="91"/>
      <c r="AD600" s="78">
        <v>202000005036</v>
      </c>
      <c r="AE600" s="54" t="s">
        <v>75</v>
      </c>
      <c r="AF600" s="55" t="str">
        <f>TEXT(LEFT(Contrato[[#This Row],[CONTRATO]],3),"0")</f>
        <v>475</v>
      </c>
      <c r="AG600" s="55" t="str">
        <f>IF(LEN(Contrato[[#This Row],[Contrato2]])=3,Contrato[[#This Row],[Contrato2]],TEXT(Contrato[[#This Row],[Contrato2]],"000"))</f>
        <v>475</v>
      </c>
      <c r="AH600" s="56">
        <f ca="1">IFERROR(_xlfn.DAYS(Contrato[[#This Row],[Fecha Proyectada liquidación]],TODAY())/30,"")</f>
        <v>1.6666666666666667</v>
      </c>
      <c r="AI600" s="57">
        <f>+Contrato[[#This Row],[FECHA TERMINACIÓN ]]+120</f>
        <v>45763</v>
      </c>
      <c r="AK600" s="59" t="str">
        <f ca="1">IF(Contrato[[#This Row],[FECHA TERMINACIÓN ]]&lt;TODAY(), "Terminado",IF(ISNUMBER(Contrato[[#This Row],[Fecha Real de liquiidación ]]),"Liquidado",IF(Contrato[[#This Row],[FECHA TERMINACIÓN ]]&gt;=TODAY(),"En ejecución","")))</f>
        <v>Terminado</v>
      </c>
      <c r="AL600" s="60">
        <f>SUMIF([1]!COMPROMISOS_2024[[#All],[consecutivo]],Contrato[[#This Row],[RCP]],[1]!COMPROMISOS_2024[[#All],[Total pagado]])</f>
        <v>10471024</v>
      </c>
      <c r="AM600" s="61">
        <f>IFERROR(Contrato[[#This Row],[Pagos]]/Contrato[[#This Row],[VALOR CONTRATO]],0)</f>
        <v>1</v>
      </c>
      <c r="AN600" s="104">
        <f>+Contrato[[#This Row],[VALOR CONTRATO]]-Contrato[[#This Row],[Pagos]]</f>
        <v>0</v>
      </c>
      <c r="AO600" s="54" t="str" cm="1">
        <f t="array" ref="AO600">_xlfn.XLOOKUP(Contrato[[#This Row],[DOCUMENTO ]],[1]!PERSONAL_ACTIVO_2024[[#All],[Documento identidad]],[1]!PERSONAL_ACTIVO_2024[[#All],[Mail ]],0,0)</f>
        <v>anavarro@indeportesantioquia.gov.co</v>
      </c>
      <c r="AP600" s="54" cm="1">
        <f t="array" ref="AP600">_xlfn.XLOOKUP(Contrato[[#This Row],[DOCUMENTO]],[1]!PERSONAL_ACTIVO_2024[[#All],[Documento identidad]],[1]!PERSONAL_ACTIVO_2024[[#All],[Mail ]],0,0)</f>
        <v>0</v>
      </c>
      <c r="AQ600" s="54" cm="1">
        <f t="array" ref="AQ600">IF(ISBLANK(Contrato[[#This Row],[DEPENDENCIA ]]),0,IFERROR(_xlfn.XLOOKUP(Contrato[[#This Row],[DEPENDENCIA ]],[1]!PERSONAL_ACTIVO_2024[[#All],[Dependencia]],[1]!PERSONAL_ACTIVO_2024[[#All],[Mail ]],0,0),0))</f>
        <v>0</v>
      </c>
    </row>
    <row r="601" spans="1:43" s="54" customFormat="1" ht="34.5" customHeight="1" x14ac:dyDescent="0.2">
      <c r="A601" s="27">
        <v>864</v>
      </c>
      <c r="B601" s="26">
        <v>476</v>
      </c>
      <c r="C601" s="28" t="s">
        <v>1701</v>
      </c>
      <c r="D601" s="81" t="s">
        <v>123</v>
      </c>
      <c r="E601" s="105" t="s">
        <v>111</v>
      </c>
      <c r="F601" s="81" t="s">
        <v>142</v>
      </c>
      <c r="G601" s="92" t="s">
        <v>1702</v>
      </c>
      <c r="H601" s="93">
        <v>98521638</v>
      </c>
      <c r="I601" s="94">
        <v>4908936</v>
      </c>
      <c r="J601" s="317">
        <v>19963006</v>
      </c>
      <c r="K601" s="69" t="s">
        <v>48</v>
      </c>
      <c r="L601" s="304" t="s">
        <v>1668</v>
      </c>
      <c r="M601" s="97" t="s">
        <v>306</v>
      </c>
      <c r="N601" s="98" cm="1">
        <f t="array" ref="N601">_xlfn.XLOOKUP(Contrato[[#This Row],[SUPERVISOR TITULAR]],[1]!PERSONAL_ACTIVO_2024[[#All],[Nombre completo]],[1]!PERSONAL_ACTIVO_2024[[#All],[Documento identidad]],"",0)</f>
        <v>75075150</v>
      </c>
      <c r="O601" s="97" t="s">
        <v>125</v>
      </c>
      <c r="P601" s="99" t="str" cm="1">
        <f t="array" ref="P601">_xlfn.XLOOKUP(Contrato[[#This Row],[SUPERVISOR SUPLENTE ]],[1]!PERSONAL_ACTIVO_2024[[#All],[Nombre completo]],[1]!PERSONAL_ACTIVO_2024[[#All],[Documento identidad]],"",0)</f>
        <v/>
      </c>
      <c r="Q601" s="100">
        <v>728</v>
      </c>
      <c r="R601" s="42" t="str" cm="1">
        <f t="array" ref="R601">_xlfn.XLOOKUP(Contrato[[#This Row],[CDP]],[1]!DISPONIBILIDADES_2024[[#All],[consecutivo]],[1]!DISPONIBILIDADES_2024[[#All],[fecha_aprobacion]],"",0)</f>
        <v>19/07/2024 0:00</v>
      </c>
      <c r="S601" s="43">
        <f>SUMIF([1]!DISPONIBILIDADES_2024[[#All],[consecutivo]],Contrato[[#This Row],[CDP]],[1]!DISPONIBILIDADES_2024[[#All],[valor_total_rubro]])</f>
        <v>0</v>
      </c>
      <c r="T601" s="44" cm="1">
        <f t="array" ref="T601">_xlfn.XLOOKUP(Contrato[[#This Row],[CONTRATO]]&amp;Contrato[[#This Row],[CDP]],[1]!Corr_Contr_CDP[[#All],[CONTRATO-CDP]],[1]!Corr_Contr_CDP[[#All],[CRP]],_xlfn.XLOOKUP(Contrato[[#This Row],[CDP]],[1]!COMPROMISOS_2024[[#All],[disponibilidad]],[1]!COMPROMISOS_2024[[#All],[consecutivo]],"",0),0)</f>
        <v>8307</v>
      </c>
      <c r="U601" s="45" t="str" cm="1">
        <f t="array" ref="U601">+_xlfn.XLOOKUP(Contrato[[#This Row],[RCP]],[1]!COMPROMISOS_2024[[#All],[consecutivo]],[1]!COMPROMISOS_2024[[#All],[fecha_aprobacion]],"",0)</f>
        <v>14/08/2024 17:23</v>
      </c>
      <c r="V601" s="46">
        <f>SUMIF([1]!COMPROMISOS_2024[[#All],[consecutivo]],Contrato[[#This Row],[RCP]],[1]!COMPROMISOS_2024[[#All],[valor_total]])</f>
        <v>19963006</v>
      </c>
      <c r="W601" s="311">
        <v>45516</v>
      </c>
      <c r="X601" s="311" t="s">
        <v>379</v>
      </c>
      <c r="Y601" s="48">
        <v>45520</v>
      </c>
      <c r="Z601" s="49">
        <v>45643</v>
      </c>
      <c r="AA601" s="123" t="s">
        <v>1697</v>
      </c>
      <c r="AB601" s="91" t="s">
        <v>1690</v>
      </c>
      <c r="AC601" s="91"/>
      <c r="AD601" s="78">
        <v>202000005037</v>
      </c>
      <c r="AE601" s="54" t="s">
        <v>75</v>
      </c>
      <c r="AF601" s="55" t="str">
        <f>TEXT(LEFT(Contrato[[#This Row],[CONTRATO]],3),"0")</f>
        <v>476</v>
      </c>
      <c r="AG601" s="55" t="str">
        <f>IF(LEN(Contrato[[#This Row],[Contrato2]])=3,Contrato[[#This Row],[Contrato2]],TEXT(Contrato[[#This Row],[Contrato2]],"000"))</f>
        <v>476</v>
      </c>
      <c r="AH601" s="56">
        <f ca="1">IFERROR(_xlfn.DAYS(Contrato[[#This Row],[Fecha Proyectada liquidación]],TODAY())/30,"")</f>
        <v>1.6666666666666667</v>
      </c>
      <c r="AI601" s="57">
        <f>+Contrato[[#This Row],[FECHA TERMINACIÓN ]]+120</f>
        <v>45763</v>
      </c>
      <c r="AK601" s="59" t="str">
        <f ca="1">IF(Contrato[[#This Row],[FECHA TERMINACIÓN ]]&lt;TODAY(), "Terminado",IF(ISNUMBER(Contrato[[#This Row],[Fecha Real de liquiidación ]]),"Liquidado",IF(Contrato[[#This Row],[FECHA TERMINACIÓN ]]&gt;=TODAY(),"En ejecución","")))</f>
        <v>Terminado</v>
      </c>
      <c r="AL601" s="60">
        <f>SUMIF([1]!COMPROMISOS_2024[[#All],[consecutivo]],Contrato[[#This Row],[RCP]],[1]!COMPROMISOS_2024[[#All],[Total pagado]])</f>
        <v>19963006</v>
      </c>
      <c r="AM601" s="61">
        <f>IFERROR(Contrato[[#This Row],[Pagos]]/Contrato[[#This Row],[VALOR CONTRATO]],0)</f>
        <v>1</v>
      </c>
      <c r="AN601" s="104">
        <f>+Contrato[[#This Row],[VALOR CONTRATO]]-Contrato[[#This Row],[Pagos]]</f>
        <v>0</v>
      </c>
      <c r="AO601" s="54" t="str" cm="1">
        <f t="array" ref="AO601">_xlfn.XLOOKUP(Contrato[[#This Row],[DOCUMENTO ]],[1]!PERSONAL_ACTIVO_2024[[#All],[Documento identidad]],[1]!PERSONAL_ACTIVO_2024[[#All],[Mail ]],0,0)</f>
        <v>anavarro@indeportesantioquia.gov.co</v>
      </c>
      <c r="AP601" s="54" cm="1">
        <f t="array" ref="AP601">_xlfn.XLOOKUP(Contrato[[#This Row],[DOCUMENTO]],[1]!PERSONAL_ACTIVO_2024[[#All],[Documento identidad]],[1]!PERSONAL_ACTIVO_2024[[#All],[Mail ]],0,0)</f>
        <v>0</v>
      </c>
      <c r="AQ601" s="54" cm="1">
        <f t="array" ref="AQ601">IF(ISBLANK(Contrato[[#This Row],[DEPENDENCIA ]]),0,IFERROR(_xlfn.XLOOKUP(Contrato[[#This Row],[DEPENDENCIA ]],[1]!PERSONAL_ACTIVO_2024[[#All],[Dependencia]],[1]!PERSONAL_ACTIVO_2024[[#All],[Mail ]],0,0),0))</f>
        <v>0</v>
      </c>
    </row>
    <row r="602" spans="1:43" s="54" customFormat="1" ht="34.5" customHeight="1" x14ac:dyDescent="0.2">
      <c r="A602" s="27">
        <v>865</v>
      </c>
      <c r="B602" s="26">
        <v>477</v>
      </c>
      <c r="C602" s="28" t="s">
        <v>1701</v>
      </c>
      <c r="D602" s="81" t="s">
        <v>123</v>
      </c>
      <c r="E602" s="105" t="s">
        <v>111</v>
      </c>
      <c r="F602" s="81" t="s">
        <v>142</v>
      </c>
      <c r="G602" s="92" t="s">
        <v>1703</v>
      </c>
      <c r="H602" s="93">
        <v>71775672</v>
      </c>
      <c r="I602" s="94">
        <v>4908936</v>
      </c>
      <c r="J602" s="317">
        <v>19963006</v>
      </c>
      <c r="K602" s="69" t="s">
        <v>48</v>
      </c>
      <c r="L602" s="304" t="s">
        <v>1668</v>
      </c>
      <c r="M602" s="97" t="s">
        <v>306</v>
      </c>
      <c r="N602" s="98" cm="1">
        <f t="array" ref="N602">_xlfn.XLOOKUP(Contrato[[#This Row],[SUPERVISOR TITULAR]],[1]!PERSONAL_ACTIVO_2024[[#All],[Nombre completo]],[1]!PERSONAL_ACTIVO_2024[[#All],[Documento identidad]],"",0)</f>
        <v>75075150</v>
      </c>
      <c r="O602" s="97" t="s">
        <v>125</v>
      </c>
      <c r="P602" s="99" t="str" cm="1">
        <f t="array" ref="P602">_xlfn.XLOOKUP(Contrato[[#This Row],[SUPERVISOR SUPLENTE ]],[1]!PERSONAL_ACTIVO_2024[[#All],[Nombre completo]],[1]!PERSONAL_ACTIVO_2024[[#All],[Documento identidad]],"",0)</f>
        <v/>
      </c>
      <c r="Q602" s="100">
        <v>676</v>
      </c>
      <c r="R602" s="42" t="str" cm="1">
        <f t="array" ref="R602">_xlfn.XLOOKUP(Contrato[[#This Row],[CDP]],[1]!DISPONIBILIDADES_2024[[#All],[consecutivo]],[1]!DISPONIBILIDADES_2024[[#All],[fecha_aprobacion]],"",0)</f>
        <v>19/07/2024 0:00</v>
      </c>
      <c r="S602" s="43">
        <f>SUMIF([1]!DISPONIBILIDADES_2024[[#All],[consecutivo]],Contrato[[#This Row],[CDP]],[1]!DISPONIBILIDADES_2024[[#All],[valor_total_rubro]])</f>
        <v>0</v>
      </c>
      <c r="T602" s="44" cm="1">
        <f t="array" ref="T602">_xlfn.XLOOKUP(Contrato[[#This Row],[CONTRATO]]&amp;Contrato[[#This Row],[CDP]],[1]!Corr_Contr_CDP[[#All],[CONTRATO-CDP]],[1]!Corr_Contr_CDP[[#All],[CRP]],_xlfn.XLOOKUP(Contrato[[#This Row],[CDP]],[1]!COMPROMISOS_2024[[#All],[disponibilidad]],[1]!COMPROMISOS_2024[[#All],[consecutivo]],"",0),0)</f>
        <v>8304</v>
      </c>
      <c r="U602" s="45" t="str" cm="1">
        <f t="array" ref="U602">+_xlfn.XLOOKUP(Contrato[[#This Row],[RCP]],[1]!COMPROMISOS_2024[[#All],[consecutivo]],[1]!COMPROMISOS_2024[[#All],[fecha_aprobacion]],"",0)</f>
        <v>14/08/2024 15:05</v>
      </c>
      <c r="V602" s="46">
        <f>SUMIF([1]!COMPROMISOS_2024[[#All],[consecutivo]],Contrato[[#This Row],[RCP]],[1]!COMPROMISOS_2024[[#All],[valor_total]])</f>
        <v>19963006</v>
      </c>
      <c r="W602" s="311">
        <v>45516</v>
      </c>
      <c r="X602" s="311" t="s">
        <v>379</v>
      </c>
      <c r="Y602" s="48">
        <v>45520</v>
      </c>
      <c r="Z602" s="49">
        <v>45643</v>
      </c>
      <c r="AA602" s="123" t="s">
        <v>1697</v>
      </c>
      <c r="AB602" s="91" t="s">
        <v>1690</v>
      </c>
      <c r="AC602" s="91"/>
      <c r="AD602" s="78">
        <v>202000005038</v>
      </c>
      <c r="AE602" s="54" t="s">
        <v>75</v>
      </c>
      <c r="AF602" s="55" t="str">
        <f>TEXT(LEFT(Contrato[[#This Row],[CONTRATO]],3),"0")</f>
        <v>477</v>
      </c>
      <c r="AG602" s="55" t="str">
        <f>IF(LEN(Contrato[[#This Row],[Contrato2]])=3,Contrato[[#This Row],[Contrato2]],TEXT(Contrato[[#This Row],[Contrato2]],"000"))</f>
        <v>477</v>
      </c>
      <c r="AH602" s="56">
        <f ca="1">IFERROR(_xlfn.DAYS(Contrato[[#This Row],[Fecha Proyectada liquidación]],TODAY())/30,"")</f>
        <v>1.6666666666666667</v>
      </c>
      <c r="AI602" s="57">
        <f>+Contrato[[#This Row],[FECHA TERMINACIÓN ]]+120</f>
        <v>45763</v>
      </c>
      <c r="AK602" s="59" t="str">
        <f ca="1">IF(Contrato[[#This Row],[FECHA TERMINACIÓN ]]&lt;TODAY(), "Terminado",IF(ISNUMBER(Contrato[[#This Row],[Fecha Real de liquiidación ]]),"Liquidado",IF(Contrato[[#This Row],[FECHA TERMINACIÓN ]]&gt;=TODAY(),"En ejecución","")))</f>
        <v>Terminado</v>
      </c>
      <c r="AL602" s="60">
        <f>SUMIF([1]!COMPROMISOS_2024[[#All],[consecutivo]],Contrato[[#This Row],[RCP]],[1]!COMPROMISOS_2024[[#All],[Total pagado]])</f>
        <v>19963006</v>
      </c>
      <c r="AM602" s="61">
        <f>IFERROR(Contrato[[#This Row],[Pagos]]/Contrato[[#This Row],[VALOR CONTRATO]],0)</f>
        <v>1</v>
      </c>
      <c r="AN602" s="104">
        <f>+Contrato[[#This Row],[VALOR CONTRATO]]-Contrato[[#This Row],[Pagos]]</f>
        <v>0</v>
      </c>
      <c r="AO602" s="54" t="str" cm="1">
        <f t="array" ref="AO602">_xlfn.XLOOKUP(Contrato[[#This Row],[DOCUMENTO ]],[1]!PERSONAL_ACTIVO_2024[[#All],[Documento identidad]],[1]!PERSONAL_ACTIVO_2024[[#All],[Mail ]],0,0)</f>
        <v>anavarro@indeportesantioquia.gov.co</v>
      </c>
      <c r="AP602" s="54" cm="1">
        <f t="array" ref="AP602">_xlfn.XLOOKUP(Contrato[[#This Row],[DOCUMENTO]],[1]!PERSONAL_ACTIVO_2024[[#All],[Documento identidad]],[1]!PERSONAL_ACTIVO_2024[[#All],[Mail ]],0,0)</f>
        <v>0</v>
      </c>
      <c r="AQ602" s="54" cm="1">
        <f t="array" ref="AQ602">IF(ISBLANK(Contrato[[#This Row],[DEPENDENCIA ]]),0,IFERROR(_xlfn.XLOOKUP(Contrato[[#This Row],[DEPENDENCIA ]],[1]!PERSONAL_ACTIVO_2024[[#All],[Dependencia]],[1]!PERSONAL_ACTIVO_2024[[#All],[Mail ]],0,0),0))</f>
        <v>0</v>
      </c>
    </row>
    <row r="603" spans="1:43" s="54" customFormat="1" ht="34.5" customHeight="1" x14ac:dyDescent="0.2">
      <c r="A603" s="27">
        <v>866</v>
      </c>
      <c r="B603" s="26">
        <v>478</v>
      </c>
      <c r="C603" s="28" t="s">
        <v>1701</v>
      </c>
      <c r="D603" s="81" t="s">
        <v>123</v>
      </c>
      <c r="E603" s="105" t="s">
        <v>111</v>
      </c>
      <c r="F603" s="81" t="s">
        <v>142</v>
      </c>
      <c r="G603" s="92" t="s">
        <v>330</v>
      </c>
      <c r="H603" s="93">
        <v>70564744</v>
      </c>
      <c r="I603" s="94">
        <v>4908936</v>
      </c>
      <c r="J603" s="317">
        <v>19963006</v>
      </c>
      <c r="K603" s="69" t="s">
        <v>48</v>
      </c>
      <c r="L603" s="304" t="s">
        <v>1668</v>
      </c>
      <c r="M603" s="97" t="s">
        <v>306</v>
      </c>
      <c r="N603" s="98" cm="1">
        <f t="array" ref="N603">_xlfn.XLOOKUP(Contrato[[#This Row],[SUPERVISOR TITULAR]],[1]!PERSONAL_ACTIVO_2024[[#All],[Nombre completo]],[1]!PERSONAL_ACTIVO_2024[[#All],[Documento identidad]],"",0)</f>
        <v>75075150</v>
      </c>
      <c r="O603" s="97" t="s">
        <v>125</v>
      </c>
      <c r="P603" s="99" t="str" cm="1">
        <f t="array" ref="P603">_xlfn.XLOOKUP(Contrato[[#This Row],[SUPERVISOR SUPLENTE ]],[1]!PERSONAL_ACTIVO_2024[[#All],[Nombre completo]],[1]!PERSONAL_ACTIVO_2024[[#All],[Documento identidad]],"",0)</f>
        <v/>
      </c>
      <c r="Q603" s="100">
        <v>771</v>
      </c>
      <c r="R603" s="42" t="str" cm="1">
        <f t="array" ref="R603">_xlfn.XLOOKUP(Contrato[[#This Row],[CDP]],[1]!DISPONIBILIDADES_2024[[#All],[consecutivo]],[1]!DISPONIBILIDADES_2024[[#All],[fecha_aprobacion]],"",0)</f>
        <v>19/07/2024 0:00</v>
      </c>
      <c r="S603" s="43">
        <f>SUMIF([1]!DISPONIBILIDADES_2024[[#All],[consecutivo]],Contrato[[#This Row],[CDP]],[1]!DISPONIBILIDADES_2024[[#All],[valor_total_rubro]])</f>
        <v>0</v>
      </c>
      <c r="T603" s="44" cm="1">
        <f t="array" ref="T603">_xlfn.XLOOKUP(Contrato[[#This Row],[CONTRATO]]&amp;Contrato[[#This Row],[CDP]],[1]!Corr_Contr_CDP[[#All],[CONTRATO-CDP]],[1]!Corr_Contr_CDP[[#All],[CRP]],_xlfn.XLOOKUP(Contrato[[#This Row],[CDP]],[1]!COMPROMISOS_2024[[#All],[disponibilidad]],[1]!COMPROMISOS_2024[[#All],[consecutivo]],"",0),0)</f>
        <v>8225</v>
      </c>
      <c r="U603" s="45" t="str" cm="1">
        <f t="array" ref="U603">+_xlfn.XLOOKUP(Contrato[[#This Row],[RCP]],[1]!COMPROMISOS_2024[[#All],[consecutivo]],[1]!COMPROMISOS_2024[[#All],[fecha_aprobacion]],"",0)</f>
        <v>13/08/2024 16:43</v>
      </c>
      <c r="V603" s="46">
        <f>SUMIF([1]!COMPROMISOS_2024[[#All],[consecutivo]],Contrato[[#This Row],[RCP]],[1]!COMPROMISOS_2024[[#All],[valor_total]])</f>
        <v>19963006</v>
      </c>
      <c r="W603" s="311">
        <v>45516</v>
      </c>
      <c r="X603" s="311" t="s">
        <v>379</v>
      </c>
      <c r="Y603" s="48">
        <v>45520</v>
      </c>
      <c r="Z603" s="49">
        <v>45643</v>
      </c>
      <c r="AA603" s="123" t="s">
        <v>1694</v>
      </c>
      <c r="AB603" s="91" t="s">
        <v>1690</v>
      </c>
      <c r="AC603" s="91"/>
      <c r="AD603" s="78">
        <v>202000005040</v>
      </c>
      <c r="AE603" s="54" t="s">
        <v>75</v>
      </c>
      <c r="AF603" s="55" t="str">
        <f>TEXT(LEFT(Contrato[[#This Row],[CONTRATO]],3),"0")</f>
        <v>478</v>
      </c>
      <c r="AG603" s="55" t="str">
        <f>IF(LEN(Contrato[[#This Row],[Contrato2]])=3,Contrato[[#This Row],[Contrato2]],TEXT(Contrato[[#This Row],[Contrato2]],"000"))</f>
        <v>478</v>
      </c>
      <c r="AH603" s="56">
        <f ca="1">IFERROR(_xlfn.DAYS(Contrato[[#This Row],[Fecha Proyectada liquidación]],TODAY())/30,"")</f>
        <v>1.6666666666666667</v>
      </c>
      <c r="AI603" s="57">
        <f>+Contrato[[#This Row],[FECHA TERMINACIÓN ]]+120</f>
        <v>45763</v>
      </c>
      <c r="AK603" s="59" t="str">
        <f ca="1">IF(Contrato[[#This Row],[FECHA TERMINACIÓN ]]&lt;TODAY(), "Terminado",IF(ISNUMBER(Contrato[[#This Row],[Fecha Real de liquiidación ]]),"Liquidado",IF(Contrato[[#This Row],[FECHA TERMINACIÓN ]]&gt;=TODAY(),"En ejecución","")))</f>
        <v>Terminado</v>
      </c>
      <c r="AL603" s="60">
        <f>SUMIF([1]!COMPROMISOS_2024[[#All],[consecutivo]],Contrato[[#This Row],[RCP]],[1]!COMPROMISOS_2024[[#All],[Total pagado]])</f>
        <v>19963006</v>
      </c>
      <c r="AM603" s="61">
        <f>IFERROR(Contrato[[#This Row],[Pagos]]/Contrato[[#This Row],[VALOR CONTRATO]],0)</f>
        <v>1</v>
      </c>
      <c r="AN603" s="104">
        <f>+Contrato[[#This Row],[VALOR CONTRATO]]-Contrato[[#This Row],[Pagos]]</f>
        <v>0</v>
      </c>
      <c r="AO603" s="54" t="str" cm="1">
        <f t="array" ref="AO603">_xlfn.XLOOKUP(Contrato[[#This Row],[DOCUMENTO ]],[1]!PERSONAL_ACTIVO_2024[[#All],[Documento identidad]],[1]!PERSONAL_ACTIVO_2024[[#All],[Mail ]],0,0)</f>
        <v>anavarro@indeportesantioquia.gov.co</v>
      </c>
      <c r="AP603" s="54" cm="1">
        <f t="array" ref="AP603">_xlfn.XLOOKUP(Contrato[[#This Row],[DOCUMENTO]],[1]!PERSONAL_ACTIVO_2024[[#All],[Documento identidad]],[1]!PERSONAL_ACTIVO_2024[[#All],[Mail ]],0,0)</f>
        <v>0</v>
      </c>
      <c r="AQ603" s="54" cm="1">
        <f t="array" ref="AQ603">IF(ISBLANK(Contrato[[#This Row],[DEPENDENCIA ]]),0,IFERROR(_xlfn.XLOOKUP(Contrato[[#This Row],[DEPENDENCIA ]],[1]!PERSONAL_ACTIVO_2024[[#All],[Dependencia]],[1]!PERSONAL_ACTIVO_2024[[#All],[Mail ]],0,0),0))</f>
        <v>0</v>
      </c>
    </row>
    <row r="604" spans="1:43" s="54" customFormat="1" ht="34.5" customHeight="1" x14ac:dyDescent="0.2">
      <c r="A604" s="27">
        <v>867</v>
      </c>
      <c r="B604" s="26">
        <v>479</v>
      </c>
      <c r="C604" s="28" t="s">
        <v>1701</v>
      </c>
      <c r="D604" s="81" t="s">
        <v>123</v>
      </c>
      <c r="E604" s="105" t="s">
        <v>111</v>
      </c>
      <c r="F604" s="81" t="s">
        <v>142</v>
      </c>
      <c r="G604" s="92" t="s">
        <v>1704</v>
      </c>
      <c r="H604" s="93">
        <v>1065894539</v>
      </c>
      <c r="I604" s="94">
        <v>4908936</v>
      </c>
      <c r="J604" s="317">
        <v>19963006</v>
      </c>
      <c r="K604" s="69" t="s">
        <v>48</v>
      </c>
      <c r="L604" s="304" t="s">
        <v>1668</v>
      </c>
      <c r="M604" s="97" t="s">
        <v>306</v>
      </c>
      <c r="N604" s="98" cm="1">
        <f t="array" ref="N604">_xlfn.XLOOKUP(Contrato[[#This Row],[SUPERVISOR TITULAR]],[1]!PERSONAL_ACTIVO_2024[[#All],[Nombre completo]],[1]!PERSONAL_ACTIVO_2024[[#All],[Documento identidad]],"",0)</f>
        <v>75075150</v>
      </c>
      <c r="O604" s="97" t="s">
        <v>125</v>
      </c>
      <c r="P604" s="99" t="str" cm="1">
        <f t="array" ref="P604">_xlfn.XLOOKUP(Contrato[[#This Row],[SUPERVISOR SUPLENTE ]],[1]!PERSONAL_ACTIVO_2024[[#All],[Nombre completo]],[1]!PERSONAL_ACTIVO_2024[[#All],[Documento identidad]],"",0)</f>
        <v/>
      </c>
      <c r="Q604" s="100">
        <v>677</v>
      </c>
      <c r="R604" s="42" t="str" cm="1">
        <f t="array" ref="R604">_xlfn.XLOOKUP(Contrato[[#This Row],[CDP]],[1]!DISPONIBILIDADES_2024[[#All],[consecutivo]],[1]!DISPONIBILIDADES_2024[[#All],[fecha_aprobacion]],"",0)</f>
        <v>19/07/2024 0:00</v>
      </c>
      <c r="S604" s="43">
        <f>SUMIF([1]!DISPONIBILIDADES_2024[[#All],[consecutivo]],Contrato[[#This Row],[CDP]],[1]!DISPONIBILIDADES_2024[[#All],[valor_total_rubro]])</f>
        <v>0</v>
      </c>
      <c r="T604" s="44" cm="1">
        <f t="array" ref="T604">_xlfn.XLOOKUP(Contrato[[#This Row],[CONTRATO]]&amp;Contrato[[#This Row],[CDP]],[1]!Corr_Contr_CDP[[#All],[CONTRATO-CDP]],[1]!Corr_Contr_CDP[[#All],[CRP]],_xlfn.XLOOKUP(Contrato[[#This Row],[CDP]],[1]!COMPROMISOS_2024[[#All],[disponibilidad]],[1]!COMPROMISOS_2024[[#All],[consecutivo]],"",0),0)</f>
        <v>8226</v>
      </c>
      <c r="U604" s="45" t="str" cm="1">
        <f t="array" ref="U604">+_xlfn.XLOOKUP(Contrato[[#This Row],[RCP]],[1]!COMPROMISOS_2024[[#All],[consecutivo]],[1]!COMPROMISOS_2024[[#All],[fecha_aprobacion]],"",0)</f>
        <v>13/08/2024 22:02</v>
      </c>
      <c r="V604" s="46">
        <f>SUMIF([1]!COMPROMISOS_2024[[#All],[consecutivo]],Contrato[[#This Row],[RCP]],[1]!COMPROMISOS_2024[[#All],[valor_total]])</f>
        <v>19963006</v>
      </c>
      <c r="W604" s="311">
        <v>45516</v>
      </c>
      <c r="X604" s="311" t="s">
        <v>379</v>
      </c>
      <c r="Y604" s="48">
        <v>45520</v>
      </c>
      <c r="Z604" s="49">
        <v>45643</v>
      </c>
      <c r="AA604" s="123" t="s">
        <v>1705</v>
      </c>
      <c r="AB604" s="91" t="s">
        <v>1690</v>
      </c>
      <c r="AC604" s="91"/>
      <c r="AD604" s="78">
        <v>202000005041</v>
      </c>
      <c r="AE604" s="54" t="s">
        <v>75</v>
      </c>
      <c r="AF604" s="55" t="str">
        <f>TEXT(LEFT(Contrato[[#This Row],[CONTRATO]],3),"0")</f>
        <v>479</v>
      </c>
      <c r="AG604" s="55" t="str">
        <f>IF(LEN(Contrato[[#This Row],[Contrato2]])=3,Contrato[[#This Row],[Contrato2]],TEXT(Contrato[[#This Row],[Contrato2]],"000"))</f>
        <v>479</v>
      </c>
      <c r="AH604" s="56">
        <f ca="1">IFERROR(_xlfn.DAYS(Contrato[[#This Row],[Fecha Proyectada liquidación]],TODAY())/30,"")</f>
        <v>1.6666666666666667</v>
      </c>
      <c r="AI604" s="57">
        <f>+Contrato[[#This Row],[FECHA TERMINACIÓN ]]+120</f>
        <v>45763</v>
      </c>
      <c r="AK604" s="59" t="str">
        <f ca="1">IF(Contrato[[#This Row],[FECHA TERMINACIÓN ]]&lt;TODAY(), "Terminado",IF(ISNUMBER(Contrato[[#This Row],[Fecha Real de liquiidación ]]),"Liquidado",IF(Contrato[[#This Row],[FECHA TERMINACIÓN ]]&gt;=TODAY(),"En ejecución","")))</f>
        <v>Terminado</v>
      </c>
      <c r="AL604" s="60">
        <f>SUMIF([1]!COMPROMISOS_2024[[#All],[consecutivo]],Contrato[[#This Row],[RCP]],[1]!COMPROMISOS_2024[[#All],[Total pagado]])</f>
        <v>19963006</v>
      </c>
      <c r="AM604" s="61">
        <f>IFERROR(Contrato[[#This Row],[Pagos]]/Contrato[[#This Row],[VALOR CONTRATO]],0)</f>
        <v>1</v>
      </c>
      <c r="AN604" s="104">
        <f>+Contrato[[#This Row],[VALOR CONTRATO]]-Contrato[[#This Row],[Pagos]]</f>
        <v>0</v>
      </c>
      <c r="AO604" s="54" t="str" cm="1">
        <f t="array" ref="AO604">_xlfn.XLOOKUP(Contrato[[#This Row],[DOCUMENTO ]],[1]!PERSONAL_ACTIVO_2024[[#All],[Documento identidad]],[1]!PERSONAL_ACTIVO_2024[[#All],[Mail ]],0,0)</f>
        <v>anavarro@indeportesantioquia.gov.co</v>
      </c>
      <c r="AP604" s="54" cm="1">
        <f t="array" ref="AP604">_xlfn.XLOOKUP(Contrato[[#This Row],[DOCUMENTO]],[1]!PERSONAL_ACTIVO_2024[[#All],[Documento identidad]],[1]!PERSONAL_ACTIVO_2024[[#All],[Mail ]],0,0)</f>
        <v>0</v>
      </c>
      <c r="AQ604" s="54" cm="1">
        <f t="array" ref="AQ604">IF(ISBLANK(Contrato[[#This Row],[DEPENDENCIA ]]),0,IFERROR(_xlfn.XLOOKUP(Contrato[[#This Row],[DEPENDENCIA ]],[1]!PERSONAL_ACTIVO_2024[[#All],[Dependencia]],[1]!PERSONAL_ACTIVO_2024[[#All],[Mail ]],0,0),0))</f>
        <v>0</v>
      </c>
    </row>
    <row r="605" spans="1:43" s="54" customFormat="1" ht="34.5" customHeight="1" x14ac:dyDescent="0.2">
      <c r="A605" s="27">
        <v>868</v>
      </c>
      <c r="B605" s="26">
        <v>480</v>
      </c>
      <c r="C605" s="28" t="s">
        <v>1706</v>
      </c>
      <c r="D605" s="81" t="s">
        <v>123</v>
      </c>
      <c r="E605" s="105" t="s">
        <v>111</v>
      </c>
      <c r="F605" s="81" t="s">
        <v>142</v>
      </c>
      <c r="G605" s="92" t="s">
        <v>1707</v>
      </c>
      <c r="H605" s="93">
        <v>98588501</v>
      </c>
      <c r="I605" s="94">
        <v>4908936</v>
      </c>
      <c r="J605" s="317">
        <v>19963006</v>
      </c>
      <c r="K605" s="69" t="s">
        <v>48</v>
      </c>
      <c r="L605" s="304" t="s">
        <v>1668</v>
      </c>
      <c r="M605" s="97" t="s">
        <v>218</v>
      </c>
      <c r="N605" s="98" cm="1">
        <f t="array" ref="N605">_xlfn.XLOOKUP(Contrato[[#This Row],[SUPERVISOR TITULAR]],[1]!PERSONAL_ACTIVO_2024[[#All],[Nombre completo]],[1]!PERSONAL_ACTIVO_2024[[#All],[Documento identidad]],"",0)</f>
        <v>98556206</v>
      </c>
      <c r="O605" s="97" t="s">
        <v>222</v>
      </c>
      <c r="P605" s="99" cm="1">
        <f t="array" ref="P605">_xlfn.XLOOKUP(Contrato[[#This Row],[SUPERVISOR SUPLENTE ]],[1]!PERSONAL_ACTIVO_2024[[#All],[Nombre completo]],[1]!PERSONAL_ACTIVO_2024[[#All],[Documento identidad]],"",0)</f>
        <v>10267189</v>
      </c>
      <c r="Q605" s="100">
        <v>772</v>
      </c>
      <c r="R605" s="42" t="str" cm="1">
        <f t="array" ref="R605">_xlfn.XLOOKUP(Contrato[[#This Row],[CDP]],[1]!DISPONIBILIDADES_2024[[#All],[consecutivo]],[1]!DISPONIBILIDADES_2024[[#All],[fecha_aprobacion]],"",0)</f>
        <v>19/07/2024 0:00</v>
      </c>
      <c r="S605" s="43">
        <f>SUMIF([1]!DISPONIBILIDADES_2024[[#All],[consecutivo]],Contrato[[#This Row],[CDP]],[1]!DISPONIBILIDADES_2024[[#All],[valor_total_rubro]])</f>
        <v>0</v>
      </c>
      <c r="T605" s="44" cm="1">
        <f t="array" ref="T605">_xlfn.XLOOKUP(Contrato[[#This Row],[CONTRATO]]&amp;Contrato[[#This Row],[CDP]],[1]!Corr_Contr_CDP[[#All],[CONTRATO-CDP]],[1]!Corr_Contr_CDP[[#All],[CRP]],_xlfn.XLOOKUP(Contrato[[#This Row],[CDP]],[1]!COMPROMISOS_2024[[#All],[disponibilidad]],[1]!COMPROMISOS_2024[[#All],[consecutivo]],"",0),0)</f>
        <v>8302</v>
      </c>
      <c r="U605" s="45" t="str" cm="1">
        <f t="array" ref="U605">+_xlfn.XLOOKUP(Contrato[[#This Row],[RCP]],[1]!COMPROMISOS_2024[[#All],[consecutivo]],[1]!COMPROMISOS_2024[[#All],[fecha_aprobacion]],"",0)</f>
        <v>14/08/2024 15:02</v>
      </c>
      <c r="V605" s="46">
        <f>SUMIF([1]!COMPROMISOS_2024[[#All],[consecutivo]],Contrato[[#This Row],[RCP]],[1]!COMPROMISOS_2024[[#All],[valor_total]])</f>
        <v>19963006</v>
      </c>
      <c r="W605" s="311">
        <v>45516</v>
      </c>
      <c r="X605" s="311" t="s">
        <v>379</v>
      </c>
      <c r="Y605" s="48">
        <v>45520</v>
      </c>
      <c r="Z605" s="49">
        <v>45643</v>
      </c>
      <c r="AA605" s="123" t="s">
        <v>1697</v>
      </c>
      <c r="AB605" s="91" t="s">
        <v>1690</v>
      </c>
      <c r="AC605" s="91"/>
      <c r="AD605" s="78">
        <v>202000005042</v>
      </c>
      <c r="AE605" s="54" t="s">
        <v>75</v>
      </c>
      <c r="AF605" s="55" t="str">
        <f>TEXT(LEFT(Contrato[[#This Row],[CONTRATO]],3),"0")</f>
        <v>480</v>
      </c>
      <c r="AG605" s="55" t="str">
        <f>IF(LEN(Contrato[[#This Row],[Contrato2]])=3,Contrato[[#This Row],[Contrato2]],TEXT(Contrato[[#This Row],[Contrato2]],"000"))</f>
        <v>480</v>
      </c>
      <c r="AH605" s="56">
        <f ca="1">IFERROR(_xlfn.DAYS(Contrato[[#This Row],[Fecha Proyectada liquidación]],TODAY())/30,"")</f>
        <v>1.6666666666666667</v>
      </c>
      <c r="AI605" s="57">
        <f>+Contrato[[#This Row],[FECHA TERMINACIÓN ]]+120</f>
        <v>45763</v>
      </c>
      <c r="AK605" s="59" t="str">
        <f ca="1">IF(Contrato[[#This Row],[FECHA TERMINACIÓN ]]&lt;TODAY(), "Terminado",IF(ISNUMBER(Contrato[[#This Row],[Fecha Real de liquiidación ]]),"Liquidado",IF(Contrato[[#This Row],[FECHA TERMINACIÓN ]]&gt;=TODAY(),"En ejecución","")))</f>
        <v>Terminado</v>
      </c>
      <c r="AL605" s="60">
        <f>SUMIF([1]!COMPROMISOS_2024[[#All],[consecutivo]],Contrato[[#This Row],[RCP]],[1]!COMPROMISOS_2024[[#All],[Total pagado]])</f>
        <v>19963006</v>
      </c>
      <c r="AM605" s="61">
        <f>IFERROR(Contrato[[#This Row],[Pagos]]/Contrato[[#This Row],[VALOR CONTRATO]],0)</f>
        <v>1</v>
      </c>
      <c r="AN605" s="104">
        <f>+Contrato[[#This Row],[VALOR CONTRATO]]-Contrato[[#This Row],[Pagos]]</f>
        <v>0</v>
      </c>
      <c r="AO605" s="54" t="str" cm="1">
        <f t="array" ref="AO605">_xlfn.XLOOKUP(Contrato[[#This Row],[DOCUMENTO ]],[1]!PERSONAL_ACTIVO_2024[[#All],[Documento identidad]],[1]!PERSONAL_ACTIVO_2024[[#All],[Mail ]],0,0)</f>
        <v>ahiguitae@indeportesantioquia.gov.co</v>
      </c>
      <c r="AP605" s="54" t="str" cm="1">
        <f t="array" ref="AP605">_xlfn.XLOOKUP(Contrato[[#This Row],[DOCUMENTO]],[1]!PERSONAL_ACTIVO_2024[[#All],[Documento identidad]],[1]!PERSONAL_ACTIVO_2024[[#All],[Mail ]],0,0)</f>
        <v>hveleza@indeportesantioquia.gov.co</v>
      </c>
      <c r="AQ605" s="54" cm="1">
        <f t="array" ref="AQ605">IF(ISBLANK(Contrato[[#This Row],[DEPENDENCIA ]]),0,IFERROR(_xlfn.XLOOKUP(Contrato[[#This Row],[DEPENDENCIA ]],[1]!PERSONAL_ACTIVO_2024[[#All],[Dependencia]],[1]!PERSONAL_ACTIVO_2024[[#All],[Mail ]],0,0),0))</f>
        <v>0</v>
      </c>
    </row>
    <row r="606" spans="1:43" s="54" customFormat="1" ht="34.5" customHeight="1" x14ac:dyDescent="0.2">
      <c r="A606" s="27">
        <v>869</v>
      </c>
      <c r="B606" s="26">
        <v>481</v>
      </c>
      <c r="C606" s="28" t="s">
        <v>1706</v>
      </c>
      <c r="D606" s="81" t="s">
        <v>123</v>
      </c>
      <c r="E606" s="105" t="s">
        <v>111</v>
      </c>
      <c r="F606" s="81" t="s">
        <v>142</v>
      </c>
      <c r="G606" s="92" t="s">
        <v>336</v>
      </c>
      <c r="H606" s="93">
        <v>1036638220</v>
      </c>
      <c r="I606" s="94">
        <v>4908936</v>
      </c>
      <c r="J606" s="317">
        <v>19963006</v>
      </c>
      <c r="K606" s="69" t="s">
        <v>48</v>
      </c>
      <c r="L606" s="304" t="s">
        <v>1668</v>
      </c>
      <c r="M606" s="97" t="s">
        <v>218</v>
      </c>
      <c r="N606" s="98" cm="1">
        <f t="array" ref="N606">_xlfn.XLOOKUP(Contrato[[#This Row],[SUPERVISOR TITULAR]],[1]!PERSONAL_ACTIVO_2024[[#All],[Nombre completo]],[1]!PERSONAL_ACTIVO_2024[[#All],[Documento identidad]],"",0)</f>
        <v>98556206</v>
      </c>
      <c r="O606" s="97" t="s">
        <v>222</v>
      </c>
      <c r="P606" s="99" cm="1">
        <f t="array" ref="P606">_xlfn.XLOOKUP(Contrato[[#This Row],[SUPERVISOR SUPLENTE ]],[1]!PERSONAL_ACTIVO_2024[[#All],[Nombre completo]],[1]!PERSONAL_ACTIVO_2024[[#All],[Documento identidad]],"",0)</f>
        <v>10267189</v>
      </c>
      <c r="Q606" s="100">
        <v>773</v>
      </c>
      <c r="R606" s="42" t="str" cm="1">
        <f t="array" ref="R606">_xlfn.XLOOKUP(Contrato[[#This Row],[CDP]],[1]!DISPONIBILIDADES_2024[[#All],[consecutivo]],[1]!DISPONIBILIDADES_2024[[#All],[fecha_aprobacion]],"",0)</f>
        <v>19/07/2024 0:00</v>
      </c>
      <c r="S606" s="43">
        <f>SUMIF([1]!DISPONIBILIDADES_2024[[#All],[consecutivo]],Contrato[[#This Row],[CDP]],[1]!DISPONIBILIDADES_2024[[#All],[valor_total_rubro]])</f>
        <v>0</v>
      </c>
      <c r="T606" s="44" cm="1">
        <f t="array" ref="T606">_xlfn.XLOOKUP(Contrato[[#This Row],[CONTRATO]]&amp;Contrato[[#This Row],[CDP]],[1]!Corr_Contr_CDP[[#All],[CONTRATO-CDP]],[1]!Corr_Contr_CDP[[#All],[CRP]],_xlfn.XLOOKUP(Contrato[[#This Row],[CDP]],[1]!COMPROMISOS_2024[[#All],[disponibilidad]],[1]!COMPROMISOS_2024[[#All],[consecutivo]],"",0),0)</f>
        <v>8224</v>
      </c>
      <c r="U606" s="45" t="str" cm="1">
        <f t="array" ref="U606">+_xlfn.XLOOKUP(Contrato[[#This Row],[RCP]],[1]!COMPROMISOS_2024[[#All],[consecutivo]],[1]!COMPROMISOS_2024[[#All],[fecha_aprobacion]],"",0)</f>
        <v>13/08/2024 16:40</v>
      </c>
      <c r="V606" s="46">
        <f>SUMIF([1]!COMPROMISOS_2024[[#All],[consecutivo]],Contrato[[#This Row],[RCP]],[1]!COMPROMISOS_2024[[#All],[valor_total]])</f>
        <v>19963006</v>
      </c>
      <c r="W606" s="311">
        <v>45516</v>
      </c>
      <c r="X606" s="311" t="s">
        <v>379</v>
      </c>
      <c r="Y606" s="48">
        <v>45520</v>
      </c>
      <c r="Z606" s="49">
        <v>45643</v>
      </c>
      <c r="AA606" s="123" t="s">
        <v>1694</v>
      </c>
      <c r="AB606" s="91" t="s">
        <v>1690</v>
      </c>
      <c r="AC606" s="91"/>
      <c r="AD606" s="78">
        <v>202000005043</v>
      </c>
      <c r="AE606" s="54" t="s">
        <v>75</v>
      </c>
      <c r="AF606" s="55" t="str">
        <f>TEXT(LEFT(Contrato[[#This Row],[CONTRATO]],3),"0")</f>
        <v>481</v>
      </c>
      <c r="AG606" s="55" t="str">
        <f>IF(LEN(Contrato[[#This Row],[Contrato2]])=3,Contrato[[#This Row],[Contrato2]],TEXT(Contrato[[#This Row],[Contrato2]],"000"))</f>
        <v>481</v>
      </c>
      <c r="AH606" s="56">
        <f ca="1">IFERROR(_xlfn.DAYS(Contrato[[#This Row],[Fecha Proyectada liquidación]],TODAY())/30,"")</f>
        <v>1.6666666666666667</v>
      </c>
      <c r="AI606" s="57">
        <f>+Contrato[[#This Row],[FECHA TERMINACIÓN ]]+120</f>
        <v>45763</v>
      </c>
      <c r="AK606" s="59" t="str">
        <f ca="1">IF(Contrato[[#This Row],[FECHA TERMINACIÓN ]]&lt;TODAY(), "Terminado",IF(ISNUMBER(Contrato[[#This Row],[Fecha Real de liquiidación ]]),"Liquidado",IF(Contrato[[#This Row],[FECHA TERMINACIÓN ]]&gt;=TODAY(),"En ejecución","")))</f>
        <v>Terminado</v>
      </c>
      <c r="AL606" s="60">
        <f>SUMIF([1]!COMPROMISOS_2024[[#All],[consecutivo]],Contrato[[#This Row],[RCP]],[1]!COMPROMISOS_2024[[#All],[Total pagado]])</f>
        <v>19963006</v>
      </c>
      <c r="AM606" s="61">
        <f>IFERROR(Contrato[[#This Row],[Pagos]]/Contrato[[#This Row],[VALOR CONTRATO]],0)</f>
        <v>1</v>
      </c>
      <c r="AN606" s="104">
        <f>+Contrato[[#This Row],[VALOR CONTRATO]]-Contrato[[#This Row],[Pagos]]</f>
        <v>0</v>
      </c>
      <c r="AO606" s="54" t="str" cm="1">
        <f t="array" ref="AO606">_xlfn.XLOOKUP(Contrato[[#This Row],[DOCUMENTO ]],[1]!PERSONAL_ACTIVO_2024[[#All],[Documento identidad]],[1]!PERSONAL_ACTIVO_2024[[#All],[Mail ]],0,0)</f>
        <v>ahiguitae@indeportesantioquia.gov.co</v>
      </c>
      <c r="AP606" s="54" t="str" cm="1">
        <f t="array" ref="AP606">_xlfn.XLOOKUP(Contrato[[#This Row],[DOCUMENTO]],[1]!PERSONAL_ACTIVO_2024[[#All],[Documento identidad]],[1]!PERSONAL_ACTIVO_2024[[#All],[Mail ]],0,0)</f>
        <v>hveleza@indeportesantioquia.gov.co</v>
      </c>
      <c r="AQ606" s="54" cm="1">
        <f t="array" ref="AQ606">IF(ISBLANK(Contrato[[#This Row],[DEPENDENCIA ]]),0,IFERROR(_xlfn.XLOOKUP(Contrato[[#This Row],[DEPENDENCIA ]],[1]!PERSONAL_ACTIVO_2024[[#All],[Dependencia]],[1]!PERSONAL_ACTIVO_2024[[#All],[Mail ]],0,0),0))</f>
        <v>0</v>
      </c>
    </row>
    <row r="607" spans="1:43" s="54" customFormat="1" ht="34.5" customHeight="1" x14ac:dyDescent="0.2">
      <c r="A607" s="27">
        <v>870</v>
      </c>
      <c r="B607" s="26">
        <v>482</v>
      </c>
      <c r="C607" s="28" t="s">
        <v>1706</v>
      </c>
      <c r="D607" s="81" t="s">
        <v>123</v>
      </c>
      <c r="E607" s="105" t="s">
        <v>111</v>
      </c>
      <c r="F607" s="81" t="s">
        <v>142</v>
      </c>
      <c r="G607" s="92" t="s">
        <v>1708</v>
      </c>
      <c r="H607" s="93">
        <v>1152456582</v>
      </c>
      <c r="I607" s="94">
        <v>3952382</v>
      </c>
      <c r="J607" s="317">
        <v>16073020</v>
      </c>
      <c r="K607" s="69" t="s">
        <v>48</v>
      </c>
      <c r="L607" s="304" t="s">
        <v>1668</v>
      </c>
      <c r="M607" s="97" t="s">
        <v>218</v>
      </c>
      <c r="N607" s="98" cm="1">
        <f t="array" ref="N607">_xlfn.XLOOKUP(Contrato[[#This Row],[SUPERVISOR TITULAR]],[1]!PERSONAL_ACTIVO_2024[[#All],[Nombre completo]],[1]!PERSONAL_ACTIVO_2024[[#All],[Documento identidad]],"",0)</f>
        <v>98556206</v>
      </c>
      <c r="O607" s="97" t="s">
        <v>222</v>
      </c>
      <c r="P607" s="99" cm="1">
        <f t="array" ref="P607">_xlfn.XLOOKUP(Contrato[[#This Row],[SUPERVISOR SUPLENTE ]],[1]!PERSONAL_ACTIVO_2024[[#All],[Nombre completo]],[1]!PERSONAL_ACTIVO_2024[[#All],[Documento identidad]],"",0)</f>
        <v>10267189</v>
      </c>
      <c r="Q607" s="100">
        <v>774</v>
      </c>
      <c r="R607" s="42" t="str" cm="1">
        <f t="array" ref="R607">_xlfn.XLOOKUP(Contrato[[#This Row],[CDP]],[1]!DISPONIBILIDADES_2024[[#All],[consecutivo]],[1]!DISPONIBILIDADES_2024[[#All],[fecha_aprobacion]],"",0)</f>
        <v>19/07/2024 0:00</v>
      </c>
      <c r="S607" s="43">
        <f>SUMIF([1]!DISPONIBILIDADES_2024[[#All],[consecutivo]],Contrato[[#This Row],[CDP]],[1]!DISPONIBILIDADES_2024[[#All],[valor_total_rubro]])</f>
        <v>0</v>
      </c>
      <c r="T607" s="44" cm="1">
        <f t="array" ref="T607">_xlfn.XLOOKUP(Contrato[[#This Row],[CONTRATO]]&amp;Contrato[[#This Row],[CDP]],[1]!Corr_Contr_CDP[[#All],[CONTRATO-CDP]],[1]!Corr_Contr_CDP[[#All],[CRP]],_xlfn.XLOOKUP(Contrato[[#This Row],[CDP]],[1]!COMPROMISOS_2024[[#All],[disponibilidad]],[1]!COMPROMISOS_2024[[#All],[consecutivo]],"",0),0)</f>
        <v>8209</v>
      </c>
      <c r="U607" s="45" t="str" cm="1">
        <f t="array" ref="U607">+_xlfn.XLOOKUP(Contrato[[#This Row],[RCP]],[1]!COMPROMISOS_2024[[#All],[consecutivo]],[1]!COMPROMISOS_2024[[#All],[fecha_aprobacion]],"",0)</f>
        <v>13/08/2024 15:33</v>
      </c>
      <c r="V607" s="46">
        <f>SUMIF([1]!COMPROMISOS_2024[[#All],[consecutivo]],Contrato[[#This Row],[RCP]],[1]!COMPROMISOS_2024[[#All],[valor_total]])</f>
        <v>16073020</v>
      </c>
      <c r="W607" s="311">
        <v>45516</v>
      </c>
      <c r="X607" s="311" t="s">
        <v>379</v>
      </c>
      <c r="Y607" s="48">
        <v>45520</v>
      </c>
      <c r="Z607" s="49">
        <v>45643</v>
      </c>
      <c r="AA607" s="123" t="s">
        <v>1694</v>
      </c>
      <c r="AB607" s="91" t="s">
        <v>1690</v>
      </c>
      <c r="AC607" s="91"/>
      <c r="AD607" s="78">
        <v>202000005044</v>
      </c>
      <c r="AE607" s="54" t="s">
        <v>75</v>
      </c>
      <c r="AF607" s="55" t="str">
        <f>TEXT(LEFT(Contrato[[#This Row],[CONTRATO]],3),"0")</f>
        <v>482</v>
      </c>
      <c r="AG607" s="55" t="str">
        <f>IF(LEN(Contrato[[#This Row],[Contrato2]])=3,Contrato[[#This Row],[Contrato2]],TEXT(Contrato[[#This Row],[Contrato2]],"000"))</f>
        <v>482</v>
      </c>
      <c r="AH607" s="56">
        <f ca="1">IFERROR(_xlfn.DAYS(Contrato[[#This Row],[Fecha Proyectada liquidación]],TODAY())/30,"")</f>
        <v>1.6666666666666667</v>
      </c>
      <c r="AI607" s="57">
        <f>+Contrato[[#This Row],[FECHA TERMINACIÓN ]]+120</f>
        <v>45763</v>
      </c>
      <c r="AK607" s="59" t="str">
        <f ca="1">IF(Contrato[[#This Row],[FECHA TERMINACIÓN ]]&lt;TODAY(), "Terminado",IF(ISNUMBER(Contrato[[#This Row],[Fecha Real de liquiidación ]]),"Liquidado",IF(Contrato[[#This Row],[FECHA TERMINACIÓN ]]&gt;=TODAY(),"En ejecución","")))</f>
        <v>Terminado</v>
      </c>
      <c r="AL607" s="60">
        <f>SUMIF([1]!COMPROMISOS_2024[[#All],[consecutivo]],Contrato[[#This Row],[RCP]],[1]!COMPROMISOS_2024[[#All],[Total pagado]])</f>
        <v>16073020</v>
      </c>
      <c r="AM607" s="61">
        <f>IFERROR(Contrato[[#This Row],[Pagos]]/Contrato[[#This Row],[VALOR CONTRATO]],0)</f>
        <v>1</v>
      </c>
      <c r="AN607" s="104">
        <f>+Contrato[[#This Row],[VALOR CONTRATO]]-Contrato[[#This Row],[Pagos]]</f>
        <v>0</v>
      </c>
      <c r="AO607" s="54" t="str" cm="1">
        <f t="array" ref="AO607">_xlfn.XLOOKUP(Contrato[[#This Row],[DOCUMENTO ]],[1]!PERSONAL_ACTIVO_2024[[#All],[Documento identidad]],[1]!PERSONAL_ACTIVO_2024[[#All],[Mail ]],0,0)</f>
        <v>ahiguitae@indeportesantioquia.gov.co</v>
      </c>
      <c r="AP607" s="54" t="str" cm="1">
        <f t="array" ref="AP607">_xlfn.XLOOKUP(Contrato[[#This Row],[DOCUMENTO]],[1]!PERSONAL_ACTIVO_2024[[#All],[Documento identidad]],[1]!PERSONAL_ACTIVO_2024[[#All],[Mail ]],0,0)</f>
        <v>hveleza@indeportesantioquia.gov.co</v>
      </c>
      <c r="AQ607" s="54" cm="1">
        <f t="array" ref="AQ607">IF(ISBLANK(Contrato[[#This Row],[DEPENDENCIA ]]),0,IFERROR(_xlfn.XLOOKUP(Contrato[[#This Row],[DEPENDENCIA ]],[1]!PERSONAL_ACTIVO_2024[[#All],[Dependencia]],[1]!PERSONAL_ACTIVO_2024[[#All],[Mail ]],0,0),0))</f>
        <v>0</v>
      </c>
    </row>
    <row r="608" spans="1:43" s="54" customFormat="1" ht="34.5" customHeight="1" x14ac:dyDescent="0.2">
      <c r="A608" s="27">
        <v>871</v>
      </c>
      <c r="B608" s="26">
        <v>483</v>
      </c>
      <c r="C608" s="28" t="s">
        <v>1706</v>
      </c>
      <c r="D608" s="81" t="s">
        <v>123</v>
      </c>
      <c r="E608" s="105" t="s">
        <v>111</v>
      </c>
      <c r="F608" s="81" t="s">
        <v>142</v>
      </c>
      <c r="G608" s="92" t="s">
        <v>1709</v>
      </c>
      <c r="H608" s="93">
        <v>1036603305</v>
      </c>
      <c r="I608" s="94">
        <v>4908936</v>
      </c>
      <c r="J608" s="317">
        <v>19963006</v>
      </c>
      <c r="K608" s="69" t="s">
        <v>48</v>
      </c>
      <c r="L608" s="304" t="s">
        <v>1668</v>
      </c>
      <c r="M608" s="97" t="s">
        <v>218</v>
      </c>
      <c r="N608" s="98" cm="1">
        <f t="array" ref="N608">_xlfn.XLOOKUP(Contrato[[#This Row],[SUPERVISOR TITULAR]],[1]!PERSONAL_ACTIVO_2024[[#All],[Nombre completo]],[1]!PERSONAL_ACTIVO_2024[[#All],[Documento identidad]],"",0)</f>
        <v>98556206</v>
      </c>
      <c r="O608" s="97" t="s">
        <v>222</v>
      </c>
      <c r="P608" s="99" cm="1">
        <f t="array" ref="P608">_xlfn.XLOOKUP(Contrato[[#This Row],[SUPERVISOR SUPLENTE ]],[1]!PERSONAL_ACTIVO_2024[[#All],[Nombre completo]],[1]!PERSONAL_ACTIVO_2024[[#All],[Documento identidad]],"",0)</f>
        <v>10267189</v>
      </c>
      <c r="Q608" s="100">
        <v>775</v>
      </c>
      <c r="R608" s="42" t="str" cm="1">
        <f t="array" ref="R608">_xlfn.XLOOKUP(Contrato[[#This Row],[CDP]],[1]!DISPONIBILIDADES_2024[[#All],[consecutivo]],[1]!DISPONIBILIDADES_2024[[#All],[fecha_aprobacion]],"",0)</f>
        <v>19/07/2024 0:00</v>
      </c>
      <c r="S608" s="43">
        <f>SUMIF([1]!DISPONIBILIDADES_2024[[#All],[consecutivo]],Contrato[[#This Row],[CDP]],[1]!DISPONIBILIDADES_2024[[#All],[valor_total_rubro]])</f>
        <v>0</v>
      </c>
      <c r="T608" s="44" cm="1">
        <f t="array" ref="T608">_xlfn.XLOOKUP(Contrato[[#This Row],[CONTRATO]]&amp;Contrato[[#This Row],[CDP]],[1]!Corr_Contr_CDP[[#All],[CONTRATO-CDP]],[1]!Corr_Contr_CDP[[#All],[CRP]],_xlfn.XLOOKUP(Contrato[[#This Row],[CDP]],[1]!COMPROMISOS_2024[[#All],[disponibilidad]],[1]!COMPROMISOS_2024[[#All],[consecutivo]],"",0),0)</f>
        <v>8239</v>
      </c>
      <c r="U608" s="45" t="str" cm="1">
        <f t="array" ref="U608">+_xlfn.XLOOKUP(Contrato[[#This Row],[RCP]],[1]!COMPROMISOS_2024[[#All],[consecutivo]],[1]!COMPROMISOS_2024[[#All],[fecha_aprobacion]],"",0)</f>
        <v>14/08/2024 10:42</v>
      </c>
      <c r="V608" s="46">
        <f>SUMIF([1]!COMPROMISOS_2024[[#All],[consecutivo]],Contrato[[#This Row],[RCP]],[1]!COMPROMISOS_2024[[#All],[valor_total]])</f>
        <v>19963006</v>
      </c>
      <c r="W608" s="311">
        <v>45517</v>
      </c>
      <c r="X608" s="311" t="s">
        <v>379</v>
      </c>
      <c r="Y608" s="48">
        <v>45520</v>
      </c>
      <c r="Z608" s="49">
        <v>45643</v>
      </c>
      <c r="AA608" s="123" t="s">
        <v>1697</v>
      </c>
      <c r="AB608" s="91" t="s">
        <v>1690</v>
      </c>
      <c r="AC608" s="91"/>
      <c r="AD608" s="78">
        <v>202000005045</v>
      </c>
      <c r="AE608" s="54" t="s">
        <v>75</v>
      </c>
      <c r="AF608" s="55" t="str">
        <f>TEXT(LEFT(Contrato[[#This Row],[CONTRATO]],3),"0")</f>
        <v>483</v>
      </c>
      <c r="AG608" s="55" t="str">
        <f>IF(LEN(Contrato[[#This Row],[Contrato2]])=3,Contrato[[#This Row],[Contrato2]],TEXT(Contrato[[#This Row],[Contrato2]],"000"))</f>
        <v>483</v>
      </c>
      <c r="AH608" s="56">
        <f ca="1">IFERROR(_xlfn.DAYS(Contrato[[#This Row],[Fecha Proyectada liquidación]],TODAY())/30,"")</f>
        <v>1.6666666666666667</v>
      </c>
      <c r="AI608" s="57">
        <f>+Contrato[[#This Row],[FECHA TERMINACIÓN ]]+120</f>
        <v>45763</v>
      </c>
      <c r="AK608" s="59" t="str">
        <f ca="1">IF(Contrato[[#This Row],[FECHA TERMINACIÓN ]]&lt;TODAY(), "Terminado",IF(ISNUMBER(Contrato[[#This Row],[Fecha Real de liquiidación ]]),"Liquidado",IF(Contrato[[#This Row],[FECHA TERMINACIÓN ]]&gt;=TODAY(),"En ejecución","")))</f>
        <v>Terminado</v>
      </c>
      <c r="AL608" s="60">
        <f>SUMIF([1]!COMPROMISOS_2024[[#All],[consecutivo]],Contrato[[#This Row],[RCP]],[1]!COMPROMISOS_2024[[#All],[Total pagado]])</f>
        <v>19963006</v>
      </c>
      <c r="AM608" s="61">
        <f>IFERROR(Contrato[[#This Row],[Pagos]]/Contrato[[#This Row],[VALOR CONTRATO]],0)</f>
        <v>1</v>
      </c>
      <c r="AN608" s="104">
        <f>+Contrato[[#This Row],[VALOR CONTRATO]]-Contrato[[#This Row],[Pagos]]</f>
        <v>0</v>
      </c>
      <c r="AO608" s="54" t="str" cm="1">
        <f t="array" ref="AO608">_xlfn.XLOOKUP(Contrato[[#This Row],[DOCUMENTO ]],[1]!PERSONAL_ACTIVO_2024[[#All],[Documento identidad]],[1]!PERSONAL_ACTIVO_2024[[#All],[Mail ]],0,0)</f>
        <v>ahiguitae@indeportesantioquia.gov.co</v>
      </c>
      <c r="AP608" s="54" t="str" cm="1">
        <f t="array" ref="AP608">_xlfn.XLOOKUP(Contrato[[#This Row],[DOCUMENTO]],[1]!PERSONAL_ACTIVO_2024[[#All],[Documento identidad]],[1]!PERSONAL_ACTIVO_2024[[#All],[Mail ]],0,0)</f>
        <v>hveleza@indeportesantioquia.gov.co</v>
      </c>
      <c r="AQ608" s="54" cm="1">
        <f t="array" ref="AQ608">IF(ISBLANK(Contrato[[#This Row],[DEPENDENCIA ]]),0,IFERROR(_xlfn.XLOOKUP(Contrato[[#This Row],[DEPENDENCIA ]],[1]!PERSONAL_ACTIVO_2024[[#All],[Dependencia]],[1]!PERSONAL_ACTIVO_2024[[#All],[Mail ]],0,0),0))</f>
        <v>0</v>
      </c>
    </row>
    <row r="609" spans="1:43" s="54" customFormat="1" ht="34.5" customHeight="1" x14ac:dyDescent="0.2">
      <c r="A609" s="27">
        <v>872</v>
      </c>
      <c r="B609" s="26">
        <v>484</v>
      </c>
      <c r="C609" s="28" t="s">
        <v>1710</v>
      </c>
      <c r="D609" s="81" t="s">
        <v>123</v>
      </c>
      <c r="E609" s="105" t="s">
        <v>111</v>
      </c>
      <c r="F609" s="81" t="s">
        <v>142</v>
      </c>
      <c r="G609" s="92" t="s">
        <v>1711</v>
      </c>
      <c r="H609" s="93">
        <v>3391900</v>
      </c>
      <c r="I609" s="94">
        <v>3952382</v>
      </c>
      <c r="J609" s="317">
        <v>16073020</v>
      </c>
      <c r="K609" s="69" t="s">
        <v>48</v>
      </c>
      <c r="L609" s="304" t="s">
        <v>1668</v>
      </c>
      <c r="M609" s="97" t="s">
        <v>218</v>
      </c>
      <c r="N609" s="98" cm="1">
        <f t="array" ref="N609">_xlfn.XLOOKUP(Contrato[[#This Row],[SUPERVISOR TITULAR]],[1]!PERSONAL_ACTIVO_2024[[#All],[Nombre completo]],[1]!PERSONAL_ACTIVO_2024[[#All],[Documento identidad]],"",0)</f>
        <v>98556206</v>
      </c>
      <c r="O609" s="97" t="s">
        <v>222</v>
      </c>
      <c r="P609" s="99" cm="1">
        <f t="array" ref="P609">_xlfn.XLOOKUP(Contrato[[#This Row],[SUPERVISOR SUPLENTE ]],[1]!PERSONAL_ACTIVO_2024[[#All],[Nombre completo]],[1]!PERSONAL_ACTIVO_2024[[#All],[Documento identidad]],"",0)</f>
        <v>10267189</v>
      </c>
      <c r="Q609" s="100">
        <v>729</v>
      </c>
      <c r="R609" s="42" t="str" cm="1">
        <f t="array" ref="R609">_xlfn.XLOOKUP(Contrato[[#This Row],[CDP]],[1]!DISPONIBILIDADES_2024[[#All],[consecutivo]],[1]!DISPONIBILIDADES_2024[[#All],[fecha_aprobacion]],"",0)</f>
        <v>19/07/2024 0:00</v>
      </c>
      <c r="S609" s="43">
        <f>SUMIF([1]!DISPONIBILIDADES_2024[[#All],[consecutivo]],Contrato[[#This Row],[CDP]],[1]!DISPONIBILIDADES_2024[[#All],[valor_total_rubro]])</f>
        <v>0</v>
      </c>
      <c r="T609" s="44" cm="1">
        <f t="array" ref="T609">_xlfn.XLOOKUP(Contrato[[#This Row],[CONTRATO]]&amp;Contrato[[#This Row],[CDP]],[1]!Corr_Contr_CDP[[#All],[CONTRATO-CDP]],[1]!Corr_Contr_CDP[[#All],[CRP]],_xlfn.XLOOKUP(Contrato[[#This Row],[CDP]],[1]!COMPROMISOS_2024[[#All],[disponibilidad]],[1]!COMPROMISOS_2024[[#All],[consecutivo]],"",0),0)</f>
        <v>8196</v>
      </c>
      <c r="U609" s="45" t="str" cm="1">
        <f t="array" ref="U609">+_xlfn.XLOOKUP(Contrato[[#This Row],[RCP]],[1]!COMPROMISOS_2024[[#All],[consecutivo]],[1]!COMPROMISOS_2024[[#All],[fecha_aprobacion]],"",0)</f>
        <v>13/08/2024 14:27</v>
      </c>
      <c r="V609" s="46">
        <f>SUMIF([1]!COMPROMISOS_2024[[#All],[consecutivo]],Contrato[[#This Row],[RCP]],[1]!COMPROMISOS_2024[[#All],[valor_total]])</f>
        <v>16073020</v>
      </c>
      <c r="W609" s="311">
        <v>45516</v>
      </c>
      <c r="X609" s="311" t="s">
        <v>379</v>
      </c>
      <c r="Y609" s="48">
        <v>45520</v>
      </c>
      <c r="Z609" s="49">
        <v>45643</v>
      </c>
      <c r="AA609" s="123" t="s">
        <v>1694</v>
      </c>
      <c r="AB609" s="91" t="s">
        <v>1690</v>
      </c>
      <c r="AC609" s="91"/>
      <c r="AD609" s="78">
        <v>202000005046</v>
      </c>
      <c r="AE609" s="54" t="s">
        <v>75</v>
      </c>
      <c r="AF609" s="55" t="str">
        <f>TEXT(LEFT(Contrato[[#This Row],[CONTRATO]],3),"0")</f>
        <v>484</v>
      </c>
      <c r="AG609" s="55" t="str">
        <f>IF(LEN(Contrato[[#This Row],[Contrato2]])=3,Contrato[[#This Row],[Contrato2]],TEXT(Contrato[[#This Row],[Contrato2]],"000"))</f>
        <v>484</v>
      </c>
      <c r="AH609" s="56">
        <f ca="1">IFERROR(_xlfn.DAYS(Contrato[[#This Row],[Fecha Proyectada liquidación]],TODAY())/30,"")</f>
        <v>1.6666666666666667</v>
      </c>
      <c r="AI609" s="57">
        <f>+Contrato[[#This Row],[FECHA TERMINACIÓN ]]+120</f>
        <v>45763</v>
      </c>
      <c r="AK609" s="59" t="str">
        <f ca="1">IF(Contrato[[#This Row],[FECHA TERMINACIÓN ]]&lt;TODAY(), "Terminado",IF(ISNUMBER(Contrato[[#This Row],[Fecha Real de liquiidación ]]),"Liquidado",IF(Contrato[[#This Row],[FECHA TERMINACIÓN ]]&gt;=TODAY(),"En ejecución","")))</f>
        <v>Terminado</v>
      </c>
      <c r="AL609" s="60">
        <f>SUMIF([1]!COMPROMISOS_2024[[#All],[consecutivo]],Contrato[[#This Row],[RCP]],[1]!COMPROMISOS_2024[[#All],[Total pagado]])</f>
        <v>16073020</v>
      </c>
      <c r="AM609" s="61">
        <f>IFERROR(Contrato[[#This Row],[Pagos]]/Contrato[[#This Row],[VALOR CONTRATO]],0)</f>
        <v>1</v>
      </c>
      <c r="AN609" s="104">
        <f>+Contrato[[#This Row],[VALOR CONTRATO]]-Contrato[[#This Row],[Pagos]]</f>
        <v>0</v>
      </c>
      <c r="AO609" s="54" t="str" cm="1">
        <f t="array" ref="AO609">_xlfn.XLOOKUP(Contrato[[#This Row],[DOCUMENTO ]],[1]!PERSONAL_ACTIVO_2024[[#All],[Documento identidad]],[1]!PERSONAL_ACTIVO_2024[[#All],[Mail ]],0,0)</f>
        <v>ahiguitae@indeportesantioquia.gov.co</v>
      </c>
      <c r="AP609" s="54" t="str" cm="1">
        <f t="array" ref="AP609">_xlfn.XLOOKUP(Contrato[[#This Row],[DOCUMENTO]],[1]!PERSONAL_ACTIVO_2024[[#All],[Documento identidad]],[1]!PERSONAL_ACTIVO_2024[[#All],[Mail ]],0,0)</f>
        <v>hveleza@indeportesantioquia.gov.co</v>
      </c>
      <c r="AQ609" s="54" cm="1">
        <f t="array" ref="AQ609">IF(ISBLANK(Contrato[[#This Row],[DEPENDENCIA ]]),0,IFERROR(_xlfn.XLOOKUP(Contrato[[#This Row],[DEPENDENCIA ]],[1]!PERSONAL_ACTIVO_2024[[#All],[Dependencia]],[1]!PERSONAL_ACTIVO_2024[[#All],[Mail ]],0,0),0))</f>
        <v>0</v>
      </c>
    </row>
    <row r="610" spans="1:43" s="54" customFormat="1" ht="34.5" customHeight="1" x14ac:dyDescent="0.2">
      <c r="A610" s="27">
        <v>873</v>
      </c>
      <c r="B610" s="26">
        <v>485</v>
      </c>
      <c r="C610" s="28" t="s">
        <v>1710</v>
      </c>
      <c r="D610" s="81" t="s">
        <v>123</v>
      </c>
      <c r="E610" s="105" t="s">
        <v>111</v>
      </c>
      <c r="F610" s="81" t="s">
        <v>142</v>
      </c>
      <c r="G610" s="92" t="s">
        <v>1712</v>
      </c>
      <c r="H610" s="93">
        <v>98554081</v>
      </c>
      <c r="I610" s="94">
        <v>7908765</v>
      </c>
      <c r="J610" s="317">
        <v>32162311</v>
      </c>
      <c r="K610" s="69" t="s">
        <v>48</v>
      </c>
      <c r="L610" s="304" t="s">
        <v>1668</v>
      </c>
      <c r="M610" s="97" t="s">
        <v>218</v>
      </c>
      <c r="N610" s="98" cm="1">
        <f t="array" ref="N610">_xlfn.XLOOKUP(Contrato[[#This Row],[SUPERVISOR TITULAR]],[1]!PERSONAL_ACTIVO_2024[[#All],[Nombre completo]],[1]!PERSONAL_ACTIVO_2024[[#All],[Documento identidad]],"",0)</f>
        <v>98556206</v>
      </c>
      <c r="O610" s="97" t="s">
        <v>222</v>
      </c>
      <c r="P610" s="99" cm="1">
        <f t="array" ref="P610">_xlfn.XLOOKUP(Contrato[[#This Row],[SUPERVISOR SUPLENTE ]],[1]!PERSONAL_ACTIVO_2024[[#All],[Nombre completo]],[1]!PERSONAL_ACTIVO_2024[[#All],[Documento identidad]],"",0)</f>
        <v>10267189</v>
      </c>
      <c r="Q610" s="100">
        <v>678</v>
      </c>
      <c r="R610" s="42" t="str" cm="1">
        <f t="array" ref="R610">_xlfn.XLOOKUP(Contrato[[#This Row],[CDP]],[1]!DISPONIBILIDADES_2024[[#All],[consecutivo]],[1]!DISPONIBILIDADES_2024[[#All],[fecha_aprobacion]],"",0)</f>
        <v>19/07/2024 0:00</v>
      </c>
      <c r="S610" s="43">
        <f>SUMIF([1]!DISPONIBILIDADES_2024[[#All],[consecutivo]],Contrato[[#This Row],[CDP]],[1]!DISPONIBILIDADES_2024[[#All],[valor_total_rubro]])</f>
        <v>0</v>
      </c>
      <c r="T610" s="44" cm="1">
        <f t="array" ref="T610">_xlfn.XLOOKUP(Contrato[[#This Row],[CONTRATO]]&amp;Contrato[[#This Row],[CDP]],[1]!Corr_Contr_CDP[[#All],[CONTRATO-CDP]],[1]!Corr_Contr_CDP[[#All],[CRP]],_xlfn.XLOOKUP(Contrato[[#This Row],[CDP]],[1]!COMPROMISOS_2024[[#All],[disponibilidad]],[1]!COMPROMISOS_2024[[#All],[consecutivo]],"",0),0)</f>
        <v>8312</v>
      </c>
      <c r="U610" s="45" t="str" cm="1">
        <f t="array" ref="U610">+_xlfn.XLOOKUP(Contrato[[#This Row],[RCP]],[1]!COMPROMISOS_2024[[#All],[consecutivo]],[1]!COMPROMISOS_2024[[#All],[fecha_aprobacion]],"",0)</f>
        <v>14/08/2024 17:28</v>
      </c>
      <c r="V610" s="46">
        <f>SUMIF([1]!COMPROMISOS_2024[[#All],[consecutivo]],Contrato[[#This Row],[RCP]],[1]!COMPROMISOS_2024[[#All],[valor_total]])</f>
        <v>32162311</v>
      </c>
      <c r="W610" s="311">
        <v>45516</v>
      </c>
      <c r="X610" s="311" t="s">
        <v>379</v>
      </c>
      <c r="Y610" s="48">
        <v>45520</v>
      </c>
      <c r="Z610" s="49">
        <v>45643</v>
      </c>
      <c r="AA610" s="123" t="s">
        <v>1713</v>
      </c>
      <c r="AB610" s="91" t="s">
        <v>1690</v>
      </c>
      <c r="AC610" s="91"/>
      <c r="AD610" s="78">
        <v>202000005047</v>
      </c>
      <c r="AE610" s="54" t="s">
        <v>75</v>
      </c>
      <c r="AF610" s="55" t="str">
        <f>TEXT(LEFT(Contrato[[#This Row],[CONTRATO]],3),"0")</f>
        <v>485</v>
      </c>
      <c r="AG610" s="55" t="str">
        <f>IF(LEN(Contrato[[#This Row],[Contrato2]])=3,Contrato[[#This Row],[Contrato2]],TEXT(Contrato[[#This Row],[Contrato2]],"000"))</f>
        <v>485</v>
      </c>
      <c r="AH610" s="56">
        <f ca="1">IFERROR(_xlfn.DAYS(Contrato[[#This Row],[Fecha Proyectada liquidación]],TODAY())/30,"")</f>
        <v>1.6666666666666667</v>
      </c>
      <c r="AI610" s="57">
        <f>+Contrato[[#This Row],[FECHA TERMINACIÓN ]]+120</f>
        <v>45763</v>
      </c>
      <c r="AK610" s="59" t="str">
        <f ca="1">IF(Contrato[[#This Row],[FECHA TERMINACIÓN ]]&lt;TODAY(), "Terminado",IF(ISNUMBER(Contrato[[#This Row],[Fecha Real de liquiidación ]]),"Liquidado",IF(Contrato[[#This Row],[FECHA TERMINACIÓN ]]&gt;=TODAY(),"En ejecución","")))</f>
        <v>Terminado</v>
      </c>
      <c r="AL610" s="60">
        <f>SUMIF([1]!COMPROMISOS_2024[[#All],[consecutivo]],Contrato[[#This Row],[RCP]],[1]!COMPROMISOS_2024[[#All],[Total pagado]])</f>
        <v>32162311</v>
      </c>
      <c r="AM610" s="61">
        <f>IFERROR(Contrato[[#This Row],[Pagos]]/Contrato[[#This Row],[VALOR CONTRATO]],0)</f>
        <v>1</v>
      </c>
      <c r="AN610" s="104">
        <f>+Contrato[[#This Row],[VALOR CONTRATO]]-Contrato[[#This Row],[Pagos]]</f>
        <v>0</v>
      </c>
      <c r="AO610" s="54" t="str" cm="1">
        <f t="array" ref="AO610">_xlfn.XLOOKUP(Contrato[[#This Row],[DOCUMENTO ]],[1]!PERSONAL_ACTIVO_2024[[#All],[Documento identidad]],[1]!PERSONAL_ACTIVO_2024[[#All],[Mail ]],0,0)</f>
        <v>ahiguitae@indeportesantioquia.gov.co</v>
      </c>
      <c r="AP610" s="54" t="str" cm="1">
        <f t="array" ref="AP610">_xlfn.XLOOKUP(Contrato[[#This Row],[DOCUMENTO]],[1]!PERSONAL_ACTIVO_2024[[#All],[Documento identidad]],[1]!PERSONAL_ACTIVO_2024[[#All],[Mail ]],0,0)</f>
        <v>hveleza@indeportesantioquia.gov.co</v>
      </c>
      <c r="AQ610" s="54" cm="1">
        <f t="array" ref="AQ610">IF(ISBLANK(Contrato[[#This Row],[DEPENDENCIA ]]),0,IFERROR(_xlfn.XLOOKUP(Contrato[[#This Row],[DEPENDENCIA ]],[1]!PERSONAL_ACTIVO_2024[[#All],[Dependencia]],[1]!PERSONAL_ACTIVO_2024[[#All],[Mail ]],0,0),0))</f>
        <v>0</v>
      </c>
    </row>
    <row r="611" spans="1:43" s="54" customFormat="1" ht="34.5" customHeight="1" x14ac:dyDescent="0.2">
      <c r="A611" s="27">
        <v>874</v>
      </c>
      <c r="B611" s="26">
        <v>486</v>
      </c>
      <c r="C611" s="28" t="s">
        <v>1714</v>
      </c>
      <c r="D611" s="81" t="s">
        <v>123</v>
      </c>
      <c r="E611" s="105" t="s">
        <v>111</v>
      </c>
      <c r="F611" s="81" t="s">
        <v>142</v>
      </c>
      <c r="G611" s="92" t="s">
        <v>347</v>
      </c>
      <c r="H611" s="93">
        <v>71263460</v>
      </c>
      <c r="I611" s="94">
        <v>3952382</v>
      </c>
      <c r="J611" s="317">
        <v>16073020</v>
      </c>
      <c r="K611" s="69" t="s">
        <v>48</v>
      </c>
      <c r="L611" s="304" t="s">
        <v>1668</v>
      </c>
      <c r="M611" s="97" t="s">
        <v>306</v>
      </c>
      <c r="N611" s="98" cm="1">
        <f t="array" ref="N611">_xlfn.XLOOKUP(Contrato[[#This Row],[SUPERVISOR TITULAR]],[1]!PERSONAL_ACTIVO_2024[[#All],[Nombre completo]],[1]!PERSONAL_ACTIVO_2024[[#All],[Documento identidad]],"",0)</f>
        <v>75075150</v>
      </c>
      <c r="O611" s="97" t="s">
        <v>125</v>
      </c>
      <c r="P611" s="99" t="str" cm="1">
        <f t="array" ref="P611">_xlfn.XLOOKUP(Contrato[[#This Row],[SUPERVISOR SUPLENTE ]],[1]!PERSONAL_ACTIVO_2024[[#All],[Nombre completo]],[1]!PERSONAL_ACTIVO_2024[[#All],[Documento identidad]],"",0)</f>
        <v/>
      </c>
      <c r="Q611" s="100">
        <v>680</v>
      </c>
      <c r="R611" s="42" t="str" cm="1">
        <f t="array" ref="R611">_xlfn.XLOOKUP(Contrato[[#This Row],[CDP]],[1]!DISPONIBILIDADES_2024[[#All],[consecutivo]],[1]!DISPONIBILIDADES_2024[[#All],[fecha_aprobacion]],"",0)</f>
        <v>19/07/2024 0:00</v>
      </c>
      <c r="S611" s="43">
        <f>SUMIF([1]!DISPONIBILIDADES_2024[[#All],[consecutivo]],Contrato[[#This Row],[CDP]],[1]!DISPONIBILIDADES_2024[[#All],[valor_total_rubro]])</f>
        <v>0</v>
      </c>
      <c r="T611" s="44" cm="1">
        <f t="array" ref="T611">_xlfn.XLOOKUP(Contrato[[#This Row],[CONTRATO]]&amp;Contrato[[#This Row],[CDP]],[1]!Corr_Contr_CDP[[#All],[CONTRATO-CDP]],[1]!Corr_Contr_CDP[[#All],[CRP]],_xlfn.XLOOKUP(Contrato[[#This Row],[CDP]],[1]!COMPROMISOS_2024[[#All],[disponibilidad]],[1]!COMPROMISOS_2024[[#All],[consecutivo]],"",0),0)</f>
        <v>8308</v>
      </c>
      <c r="U611" s="45" t="str" cm="1">
        <f t="array" ref="U611">+_xlfn.XLOOKUP(Contrato[[#This Row],[RCP]],[1]!COMPROMISOS_2024[[#All],[consecutivo]],[1]!COMPROMISOS_2024[[#All],[fecha_aprobacion]],"",0)</f>
        <v>14/08/2024 17:24</v>
      </c>
      <c r="V611" s="46">
        <f>SUMIF([1]!COMPROMISOS_2024[[#All],[consecutivo]],Contrato[[#This Row],[RCP]],[1]!COMPROMISOS_2024[[#All],[valor_total]])</f>
        <v>16073020</v>
      </c>
      <c r="W611" s="311">
        <v>45516</v>
      </c>
      <c r="X611" s="311" t="s">
        <v>379</v>
      </c>
      <c r="Y611" s="48">
        <v>45520</v>
      </c>
      <c r="Z611" s="49">
        <v>45643</v>
      </c>
      <c r="AA611" s="101" t="s">
        <v>1715</v>
      </c>
      <c r="AB611" s="91" t="s">
        <v>1690</v>
      </c>
      <c r="AC611" s="91"/>
      <c r="AD611" s="78">
        <v>202000005048</v>
      </c>
      <c r="AE611" s="54" t="s">
        <v>75</v>
      </c>
      <c r="AF611" s="55" t="str">
        <f>TEXT(LEFT(Contrato[[#This Row],[CONTRATO]],3),"0")</f>
        <v>486</v>
      </c>
      <c r="AG611" s="55" t="str">
        <f>IF(LEN(Contrato[[#This Row],[Contrato2]])=3,Contrato[[#This Row],[Contrato2]],TEXT(Contrato[[#This Row],[Contrato2]],"000"))</f>
        <v>486</v>
      </c>
      <c r="AH611" s="56">
        <f ca="1">IFERROR(_xlfn.DAYS(Contrato[[#This Row],[Fecha Proyectada liquidación]],TODAY())/30,"")</f>
        <v>1.6666666666666667</v>
      </c>
      <c r="AI611" s="57">
        <f>+Contrato[[#This Row],[FECHA TERMINACIÓN ]]+120</f>
        <v>45763</v>
      </c>
      <c r="AK611" s="59" t="str">
        <f ca="1">IF(Contrato[[#This Row],[FECHA TERMINACIÓN ]]&lt;TODAY(), "Terminado",IF(ISNUMBER(Contrato[[#This Row],[Fecha Real de liquiidación ]]),"Liquidado",IF(Contrato[[#This Row],[FECHA TERMINACIÓN ]]&gt;=TODAY(),"En ejecución","")))</f>
        <v>Terminado</v>
      </c>
      <c r="AL611" s="60">
        <f>SUMIF([1]!COMPROMISOS_2024[[#All],[consecutivo]],Contrato[[#This Row],[RCP]],[1]!COMPROMISOS_2024[[#All],[Total pagado]])</f>
        <v>16073020</v>
      </c>
      <c r="AM611" s="61">
        <f>IFERROR(Contrato[[#This Row],[Pagos]]/Contrato[[#This Row],[VALOR CONTRATO]],0)</f>
        <v>1</v>
      </c>
      <c r="AN611" s="104">
        <f>+Contrato[[#This Row],[VALOR CONTRATO]]-Contrato[[#This Row],[Pagos]]</f>
        <v>0</v>
      </c>
      <c r="AO611" s="54" t="str" cm="1">
        <f t="array" ref="AO611">_xlfn.XLOOKUP(Contrato[[#This Row],[DOCUMENTO ]],[1]!PERSONAL_ACTIVO_2024[[#All],[Documento identidad]],[1]!PERSONAL_ACTIVO_2024[[#All],[Mail ]],0,0)</f>
        <v>anavarro@indeportesantioquia.gov.co</v>
      </c>
      <c r="AP611" s="54" cm="1">
        <f t="array" ref="AP611">_xlfn.XLOOKUP(Contrato[[#This Row],[DOCUMENTO]],[1]!PERSONAL_ACTIVO_2024[[#All],[Documento identidad]],[1]!PERSONAL_ACTIVO_2024[[#All],[Mail ]],0,0)</f>
        <v>0</v>
      </c>
      <c r="AQ611" s="54" cm="1">
        <f t="array" ref="AQ611">IF(ISBLANK(Contrato[[#This Row],[DEPENDENCIA ]]),0,IFERROR(_xlfn.XLOOKUP(Contrato[[#This Row],[DEPENDENCIA ]],[1]!PERSONAL_ACTIVO_2024[[#All],[Dependencia]],[1]!PERSONAL_ACTIVO_2024[[#All],[Mail ]],0,0),0))</f>
        <v>0</v>
      </c>
    </row>
    <row r="612" spans="1:43" s="54" customFormat="1" ht="34.5" customHeight="1" x14ac:dyDescent="0.2">
      <c r="A612" s="27">
        <v>875</v>
      </c>
      <c r="B612" s="26">
        <v>487</v>
      </c>
      <c r="C612" s="28" t="s">
        <v>1714</v>
      </c>
      <c r="D612" s="81" t="s">
        <v>123</v>
      </c>
      <c r="E612" s="105" t="s">
        <v>111</v>
      </c>
      <c r="F612" s="81" t="s">
        <v>142</v>
      </c>
      <c r="G612" s="92" t="s">
        <v>1716</v>
      </c>
      <c r="H612" s="93">
        <v>70908694</v>
      </c>
      <c r="I612" s="94">
        <v>5931149</v>
      </c>
      <c r="J612" s="317">
        <v>24120006</v>
      </c>
      <c r="K612" s="69" t="s">
        <v>48</v>
      </c>
      <c r="L612" s="304" t="s">
        <v>1668</v>
      </c>
      <c r="M612" s="97" t="s">
        <v>306</v>
      </c>
      <c r="N612" s="98" cm="1">
        <f t="array" ref="N612">_xlfn.XLOOKUP(Contrato[[#This Row],[SUPERVISOR TITULAR]],[1]!PERSONAL_ACTIVO_2024[[#All],[Nombre completo]],[1]!PERSONAL_ACTIVO_2024[[#All],[Documento identidad]],"",0)</f>
        <v>75075150</v>
      </c>
      <c r="O612" s="97" t="s">
        <v>125</v>
      </c>
      <c r="P612" s="99" t="str" cm="1">
        <f t="array" ref="P612">_xlfn.XLOOKUP(Contrato[[#This Row],[SUPERVISOR SUPLENTE ]],[1]!PERSONAL_ACTIVO_2024[[#All],[Nombre completo]],[1]!PERSONAL_ACTIVO_2024[[#All],[Documento identidad]],"",0)</f>
        <v/>
      </c>
      <c r="Q612" s="100">
        <v>776</v>
      </c>
      <c r="R612" s="42" t="str" cm="1">
        <f t="array" ref="R612">_xlfn.XLOOKUP(Contrato[[#This Row],[CDP]],[1]!DISPONIBILIDADES_2024[[#All],[consecutivo]],[1]!DISPONIBILIDADES_2024[[#All],[fecha_aprobacion]],"",0)</f>
        <v>19/07/2024 0:00</v>
      </c>
      <c r="S612" s="43">
        <f>SUMIF([1]!DISPONIBILIDADES_2024[[#All],[consecutivo]],Contrato[[#This Row],[CDP]],[1]!DISPONIBILIDADES_2024[[#All],[valor_total_rubro]])</f>
        <v>0</v>
      </c>
      <c r="T612" s="44" cm="1">
        <f t="array" ref="T612">_xlfn.XLOOKUP(Contrato[[#This Row],[CONTRATO]]&amp;Contrato[[#This Row],[CDP]],[1]!Corr_Contr_CDP[[#All],[CONTRATO-CDP]],[1]!Corr_Contr_CDP[[#All],[CRP]],_xlfn.XLOOKUP(Contrato[[#This Row],[CDP]],[1]!COMPROMISOS_2024[[#All],[disponibilidad]],[1]!COMPROMISOS_2024[[#All],[consecutivo]],"",0),0)</f>
        <v>8201</v>
      </c>
      <c r="U612" s="45" t="str" cm="1">
        <f t="array" ref="U612">+_xlfn.XLOOKUP(Contrato[[#This Row],[RCP]],[1]!COMPROMISOS_2024[[#All],[consecutivo]],[1]!COMPROMISOS_2024[[#All],[fecha_aprobacion]],"",0)</f>
        <v>13/08/2024 14:55</v>
      </c>
      <c r="V612" s="46">
        <f>SUMIF([1]!COMPROMISOS_2024[[#All],[consecutivo]],Contrato[[#This Row],[RCP]],[1]!COMPROMISOS_2024[[#All],[valor_total]])</f>
        <v>24120006</v>
      </c>
      <c r="W612" s="311">
        <v>45516</v>
      </c>
      <c r="X612" s="311" t="s">
        <v>379</v>
      </c>
      <c r="Y612" s="48">
        <v>45520</v>
      </c>
      <c r="Z612" s="49">
        <v>45643</v>
      </c>
      <c r="AA612" s="123" t="s">
        <v>1694</v>
      </c>
      <c r="AB612" s="91" t="s">
        <v>1690</v>
      </c>
      <c r="AC612" s="91"/>
      <c r="AD612" s="78">
        <v>202000005049</v>
      </c>
      <c r="AE612" s="54" t="s">
        <v>75</v>
      </c>
      <c r="AF612" s="55" t="str">
        <f>TEXT(LEFT(Contrato[[#This Row],[CONTRATO]],3),"0")</f>
        <v>487</v>
      </c>
      <c r="AG612" s="55" t="str">
        <f>IF(LEN(Contrato[[#This Row],[Contrato2]])=3,Contrato[[#This Row],[Contrato2]],TEXT(Contrato[[#This Row],[Contrato2]],"000"))</f>
        <v>487</v>
      </c>
      <c r="AH612" s="56">
        <f ca="1">IFERROR(_xlfn.DAYS(Contrato[[#This Row],[Fecha Proyectada liquidación]],TODAY())/30,"")</f>
        <v>1.6666666666666667</v>
      </c>
      <c r="AI612" s="57">
        <f>+Contrato[[#This Row],[FECHA TERMINACIÓN ]]+120</f>
        <v>45763</v>
      </c>
      <c r="AK612" s="59" t="str">
        <f ca="1">IF(Contrato[[#This Row],[FECHA TERMINACIÓN ]]&lt;TODAY(), "Terminado",IF(ISNUMBER(Contrato[[#This Row],[Fecha Real de liquiidación ]]),"Liquidado",IF(Contrato[[#This Row],[FECHA TERMINACIÓN ]]&gt;=TODAY(),"En ejecución","")))</f>
        <v>Terminado</v>
      </c>
      <c r="AL612" s="60">
        <f>SUMIF([1]!COMPROMISOS_2024[[#All],[consecutivo]],Contrato[[#This Row],[RCP]],[1]!COMPROMISOS_2024[[#All],[Total pagado]])</f>
        <v>24120006</v>
      </c>
      <c r="AM612" s="61">
        <f>IFERROR(Contrato[[#This Row],[Pagos]]/Contrato[[#This Row],[VALOR CONTRATO]],0)</f>
        <v>1</v>
      </c>
      <c r="AN612" s="104">
        <f>+Contrato[[#This Row],[VALOR CONTRATO]]-Contrato[[#This Row],[Pagos]]</f>
        <v>0</v>
      </c>
      <c r="AO612" s="54" t="str" cm="1">
        <f t="array" ref="AO612">_xlfn.XLOOKUP(Contrato[[#This Row],[DOCUMENTO ]],[1]!PERSONAL_ACTIVO_2024[[#All],[Documento identidad]],[1]!PERSONAL_ACTIVO_2024[[#All],[Mail ]],0,0)</f>
        <v>anavarro@indeportesantioquia.gov.co</v>
      </c>
      <c r="AP612" s="54" cm="1">
        <f t="array" ref="AP612">_xlfn.XLOOKUP(Contrato[[#This Row],[DOCUMENTO]],[1]!PERSONAL_ACTIVO_2024[[#All],[Documento identidad]],[1]!PERSONAL_ACTIVO_2024[[#All],[Mail ]],0,0)</f>
        <v>0</v>
      </c>
      <c r="AQ612" s="54" cm="1">
        <f t="array" ref="AQ612">IF(ISBLANK(Contrato[[#This Row],[DEPENDENCIA ]]),0,IFERROR(_xlfn.XLOOKUP(Contrato[[#This Row],[DEPENDENCIA ]],[1]!PERSONAL_ACTIVO_2024[[#All],[Dependencia]],[1]!PERSONAL_ACTIVO_2024[[#All],[Mail ]],0,0),0))</f>
        <v>0</v>
      </c>
    </row>
    <row r="613" spans="1:43" s="54" customFormat="1" ht="34.5" customHeight="1" x14ac:dyDescent="0.2">
      <c r="A613" s="27">
        <v>876</v>
      </c>
      <c r="B613" s="26">
        <v>488</v>
      </c>
      <c r="C613" s="28" t="s">
        <v>1714</v>
      </c>
      <c r="D613" s="81" t="s">
        <v>123</v>
      </c>
      <c r="E613" s="105" t="s">
        <v>111</v>
      </c>
      <c r="F613" s="81" t="s">
        <v>142</v>
      </c>
      <c r="G613" s="92" t="s">
        <v>1717</v>
      </c>
      <c r="H613" s="93">
        <v>8335617</v>
      </c>
      <c r="I613" s="94">
        <v>2574842</v>
      </c>
      <c r="J613" s="317">
        <v>10471024</v>
      </c>
      <c r="K613" s="69" t="s">
        <v>48</v>
      </c>
      <c r="L613" s="304" t="s">
        <v>1668</v>
      </c>
      <c r="M613" s="97" t="s">
        <v>306</v>
      </c>
      <c r="N613" s="98" cm="1">
        <f t="array" ref="N613">_xlfn.XLOOKUP(Contrato[[#This Row],[SUPERVISOR TITULAR]],[1]!PERSONAL_ACTIVO_2024[[#All],[Nombre completo]],[1]!PERSONAL_ACTIVO_2024[[#All],[Documento identidad]],"",0)</f>
        <v>75075150</v>
      </c>
      <c r="O613" s="97" t="s">
        <v>125</v>
      </c>
      <c r="P613" s="99" t="str" cm="1">
        <f t="array" ref="P613">_xlfn.XLOOKUP(Contrato[[#This Row],[SUPERVISOR SUPLENTE ]],[1]!PERSONAL_ACTIVO_2024[[#All],[Nombre completo]],[1]!PERSONAL_ACTIVO_2024[[#All],[Documento identidad]],"",0)</f>
        <v/>
      </c>
      <c r="Q613" s="100">
        <v>777</v>
      </c>
      <c r="R613" s="42" t="str" cm="1">
        <f t="array" ref="R613">_xlfn.XLOOKUP(Contrato[[#This Row],[CDP]],[1]!DISPONIBILIDADES_2024[[#All],[consecutivo]],[1]!DISPONIBILIDADES_2024[[#All],[fecha_aprobacion]],"",0)</f>
        <v>19/07/2024 0:00</v>
      </c>
      <c r="S613" s="43">
        <f>SUMIF([1]!DISPONIBILIDADES_2024[[#All],[consecutivo]],Contrato[[#This Row],[CDP]],[1]!DISPONIBILIDADES_2024[[#All],[valor_total_rubro]])</f>
        <v>0</v>
      </c>
      <c r="T613" s="44" cm="1">
        <f t="array" ref="T613">_xlfn.XLOOKUP(Contrato[[#This Row],[CONTRATO]]&amp;Contrato[[#This Row],[CDP]],[1]!Corr_Contr_CDP[[#All],[CONTRATO-CDP]],[1]!Corr_Contr_CDP[[#All],[CRP]],_xlfn.XLOOKUP(Contrato[[#This Row],[CDP]],[1]!COMPROMISOS_2024[[#All],[disponibilidad]],[1]!COMPROMISOS_2024[[#All],[consecutivo]],"",0),0)</f>
        <v>8195</v>
      </c>
      <c r="U613" s="45" t="str" cm="1">
        <f t="array" ref="U613">+_xlfn.XLOOKUP(Contrato[[#This Row],[RCP]],[1]!COMPROMISOS_2024[[#All],[consecutivo]],[1]!COMPROMISOS_2024[[#All],[fecha_aprobacion]],"",0)</f>
        <v>13/08/2024 14:21</v>
      </c>
      <c r="V613" s="46">
        <f>SUMIF([1]!COMPROMISOS_2024[[#All],[consecutivo]],Contrato[[#This Row],[RCP]],[1]!COMPROMISOS_2024[[#All],[valor_total]])</f>
        <v>10471024</v>
      </c>
      <c r="W613" s="311">
        <v>45516</v>
      </c>
      <c r="X613" s="311" t="s">
        <v>379</v>
      </c>
      <c r="Y613" s="48">
        <v>45520</v>
      </c>
      <c r="Z613" s="49">
        <v>45643</v>
      </c>
      <c r="AA613" s="123" t="s">
        <v>1694</v>
      </c>
      <c r="AB613" s="91" t="s">
        <v>1690</v>
      </c>
      <c r="AC613" s="91"/>
      <c r="AD613" s="78">
        <v>202000005051</v>
      </c>
      <c r="AE613" s="54" t="s">
        <v>75</v>
      </c>
      <c r="AF613" s="55" t="str">
        <f>TEXT(LEFT(Contrato[[#This Row],[CONTRATO]],3),"0")</f>
        <v>488</v>
      </c>
      <c r="AG613" s="55" t="str">
        <f>IF(LEN(Contrato[[#This Row],[Contrato2]])=3,Contrato[[#This Row],[Contrato2]],TEXT(Contrato[[#This Row],[Contrato2]],"000"))</f>
        <v>488</v>
      </c>
      <c r="AH613" s="56">
        <f ca="1">IFERROR(_xlfn.DAYS(Contrato[[#This Row],[Fecha Proyectada liquidación]],TODAY())/30,"")</f>
        <v>1.6666666666666667</v>
      </c>
      <c r="AI613" s="57">
        <f>+Contrato[[#This Row],[FECHA TERMINACIÓN ]]+120</f>
        <v>45763</v>
      </c>
      <c r="AK613" s="59" t="str">
        <f ca="1">IF(Contrato[[#This Row],[FECHA TERMINACIÓN ]]&lt;TODAY(), "Terminado",IF(ISNUMBER(Contrato[[#This Row],[Fecha Real de liquiidación ]]),"Liquidado",IF(Contrato[[#This Row],[FECHA TERMINACIÓN ]]&gt;=TODAY(),"En ejecución","")))</f>
        <v>Terminado</v>
      </c>
      <c r="AL613" s="60">
        <f>SUMIF([1]!COMPROMISOS_2024[[#All],[consecutivo]],Contrato[[#This Row],[RCP]],[1]!COMPROMISOS_2024[[#All],[Total pagado]])</f>
        <v>10471024</v>
      </c>
      <c r="AM613" s="61">
        <f>IFERROR(Contrato[[#This Row],[Pagos]]/Contrato[[#This Row],[VALOR CONTRATO]],0)</f>
        <v>1</v>
      </c>
      <c r="AN613" s="104">
        <f>+Contrato[[#This Row],[VALOR CONTRATO]]-Contrato[[#This Row],[Pagos]]</f>
        <v>0</v>
      </c>
      <c r="AO613" s="54" t="str" cm="1">
        <f t="array" ref="AO613">_xlfn.XLOOKUP(Contrato[[#This Row],[DOCUMENTO ]],[1]!PERSONAL_ACTIVO_2024[[#All],[Documento identidad]],[1]!PERSONAL_ACTIVO_2024[[#All],[Mail ]],0,0)</f>
        <v>anavarro@indeportesantioquia.gov.co</v>
      </c>
      <c r="AP613" s="54" cm="1">
        <f t="array" ref="AP613">_xlfn.XLOOKUP(Contrato[[#This Row],[DOCUMENTO]],[1]!PERSONAL_ACTIVO_2024[[#All],[Documento identidad]],[1]!PERSONAL_ACTIVO_2024[[#All],[Mail ]],0,0)</f>
        <v>0</v>
      </c>
      <c r="AQ613" s="54" cm="1">
        <f t="array" ref="AQ613">IF(ISBLANK(Contrato[[#This Row],[DEPENDENCIA ]]),0,IFERROR(_xlfn.XLOOKUP(Contrato[[#This Row],[DEPENDENCIA ]],[1]!PERSONAL_ACTIVO_2024[[#All],[Dependencia]],[1]!PERSONAL_ACTIVO_2024[[#All],[Mail ]],0,0),0))</f>
        <v>0</v>
      </c>
    </row>
    <row r="614" spans="1:43" s="54" customFormat="1" ht="34.5" customHeight="1" x14ac:dyDescent="0.25">
      <c r="A614" s="27">
        <v>877</v>
      </c>
      <c r="B614" s="26">
        <v>489</v>
      </c>
      <c r="C614" s="28" t="s">
        <v>1718</v>
      </c>
      <c r="D614" s="81" t="s">
        <v>123</v>
      </c>
      <c r="E614" s="105" t="s">
        <v>111</v>
      </c>
      <c r="F614" s="81" t="s">
        <v>142</v>
      </c>
      <c r="G614" s="92" t="s">
        <v>1719</v>
      </c>
      <c r="H614" s="93">
        <v>21533036</v>
      </c>
      <c r="I614" s="94">
        <v>4908936</v>
      </c>
      <c r="J614" s="266">
        <v>19963006</v>
      </c>
      <c r="K614" s="69" t="s">
        <v>48</v>
      </c>
      <c r="L614" s="96" t="s">
        <v>1668</v>
      </c>
      <c r="M614" s="97" t="s">
        <v>306</v>
      </c>
      <c r="N614" s="98" cm="1">
        <f t="array" ref="N614">_xlfn.XLOOKUP(Contrato[[#This Row],[SUPERVISOR TITULAR]],[1]!PERSONAL_ACTIVO_2024[[#All],[Nombre completo]],[1]!PERSONAL_ACTIVO_2024[[#All],[Documento identidad]],"",0)</f>
        <v>75075150</v>
      </c>
      <c r="O614" s="97" t="s">
        <v>125</v>
      </c>
      <c r="P614" s="99" t="str" cm="1">
        <f t="array" ref="P614">_xlfn.XLOOKUP(Contrato[[#This Row],[SUPERVISOR SUPLENTE ]],[1]!PERSONAL_ACTIVO_2024[[#All],[Nombre completo]],[1]!PERSONAL_ACTIVO_2024[[#All],[Documento identidad]],"",0)</f>
        <v/>
      </c>
      <c r="Q614" s="100">
        <v>778</v>
      </c>
      <c r="R614" s="42" t="str" cm="1">
        <f t="array" ref="R614">_xlfn.XLOOKUP(Contrato[[#This Row],[CDP]],[1]!DISPONIBILIDADES_2024[[#All],[consecutivo]],[1]!DISPONIBILIDADES_2024[[#All],[fecha_aprobacion]],"",0)</f>
        <v>19/07/2024 0:00</v>
      </c>
      <c r="S614" s="43">
        <f>SUMIF([1]!DISPONIBILIDADES_2024[[#All],[consecutivo]],Contrato[[#This Row],[CDP]],[1]!DISPONIBILIDADES_2024[[#All],[valor_total_rubro]])</f>
        <v>0</v>
      </c>
      <c r="T614" s="44" cm="1">
        <f t="array" ref="T614">_xlfn.XLOOKUP(Contrato[[#This Row],[CONTRATO]]&amp;Contrato[[#This Row],[CDP]],[1]!Corr_Contr_CDP[[#All],[CONTRATO-CDP]],[1]!Corr_Contr_CDP[[#All],[CRP]],_xlfn.XLOOKUP(Contrato[[#This Row],[CDP]],[1]!COMPROMISOS_2024[[#All],[disponibilidad]],[1]!COMPROMISOS_2024[[#All],[consecutivo]],"",0),0)</f>
        <v>8264</v>
      </c>
      <c r="U614" s="45" t="str" cm="1">
        <f t="array" ref="U614">+_xlfn.XLOOKUP(Contrato[[#This Row],[RCP]],[1]!COMPROMISOS_2024[[#All],[consecutivo]],[1]!COMPROMISOS_2024[[#All],[fecha_aprobacion]],"",0)</f>
        <v>14/08/2024 13:51</v>
      </c>
      <c r="V614" s="46">
        <f>SUMIF([1]!COMPROMISOS_2024[[#All],[consecutivo]],Contrato[[#This Row],[RCP]],[1]!COMPROMISOS_2024[[#All],[valor_total]])</f>
        <v>19963006</v>
      </c>
      <c r="W614" s="311">
        <v>45516</v>
      </c>
      <c r="X614" s="311" t="s">
        <v>379</v>
      </c>
      <c r="Y614" s="48">
        <v>45520</v>
      </c>
      <c r="Z614" s="49">
        <v>45643</v>
      </c>
      <c r="AA614" s="123" t="s">
        <v>1689</v>
      </c>
      <c r="AB614" s="91" t="s">
        <v>1690</v>
      </c>
      <c r="AC614" s="91"/>
      <c r="AD614" s="78">
        <v>202000005052</v>
      </c>
      <c r="AE614" s="54" t="s">
        <v>75</v>
      </c>
      <c r="AF614" s="55" t="str">
        <f>TEXT(LEFT(Contrato[[#This Row],[CONTRATO]],3),"0")</f>
        <v>489</v>
      </c>
      <c r="AG614" s="55" t="str">
        <f>IF(LEN(Contrato[[#This Row],[Contrato2]])=3,Contrato[[#This Row],[Contrato2]],TEXT(Contrato[[#This Row],[Contrato2]],"000"))</f>
        <v>489</v>
      </c>
      <c r="AH614" s="56">
        <f ca="1">IFERROR(_xlfn.DAYS(Contrato[[#This Row],[Fecha Proyectada liquidación]],TODAY())/30,"")</f>
        <v>1.6666666666666667</v>
      </c>
      <c r="AI614" s="57">
        <f>+Contrato[[#This Row],[FECHA TERMINACIÓN ]]+120</f>
        <v>45763</v>
      </c>
      <c r="AK614" s="59" t="str">
        <f ca="1">IF(Contrato[[#This Row],[FECHA TERMINACIÓN ]]&lt;TODAY(), "Terminado",IF(ISNUMBER(Contrato[[#This Row],[Fecha Real de liquiidación ]]),"Liquidado",IF(Contrato[[#This Row],[FECHA TERMINACIÓN ]]&gt;=TODAY(),"En ejecución","")))</f>
        <v>Terminado</v>
      </c>
      <c r="AL614" s="60">
        <f>SUMIF([1]!COMPROMISOS_2024[[#All],[consecutivo]],Contrato[[#This Row],[RCP]],[1]!COMPROMISOS_2024[[#All],[Total pagado]])</f>
        <v>19963006</v>
      </c>
      <c r="AM614" s="61">
        <f>IFERROR(Contrato[[#This Row],[Pagos]]/Contrato[[#This Row],[VALOR CONTRATO]],0)</f>
        <v>1</v>
      </c>
      <c r="AN614" s="104">
        <f>+Contrato[[#This Row],[VALOR CONTRATO]]-Contrato[[#This Row],[Pagos]]</f>
        <v>0</v>
      </c>
      <c r="AO614" s="54" t="str" cm="1">
        <f t="array" ref="AO614">_xlfn.XLOOKUP(Contrato[[#This Row],[DOCUMENTO ]],[1]!PERSONAL_ACTIVO_2024[[#All],[Documento identidad]],[1]!PERSONAL_ACTIVO_2024[[#All],[Mail ]],0,0)</f>
        <v>anavarro@indeportesantioquia.gov.co</v>
      </c>
      <c r="AP614" s="54" cm="1">
        <f t="array" ref="AP614">_xlfn.XLOOKUP(Contrato[[#This Row],[DOCUMENTO]],[1]!PERSONAL_ACTIVO_2024[[#All],[Documento identidad]],[1]!PERSONAL_ACTIVO_2024[[#All],[Mail ]],0,0)</f>
        <v>0</v>
      </c>
      <c r="AQ614" s="54" cm="1">
        <f t="array" ref="AQ614">IF(ISBLANK(Contrato[[#This Row],[DEPENDENCIA ]]),0,IFERROR(_xlfn.XLOOKUP(Contrato[[#This Row],[DEPENDENCIA ]],[1]!PERSONAL_ACTIVO_2024[[#All],[Dependencia]],[1]!PERSONAL_ACTIVO_2024[[#All],[Mail ]],0,0),0))</f>
        <v>0</v>
      </c>
    </row>
    <row r="615" spans="1:43" s="54" customFormat="1" ht="34.5" customHeight="1" x14ac:dyDescent="0.25">
      <c r="A615" s="27">
        <v>878</v>
      </c>
      <c r="B615" s="26">
        <v>490</v>
      </c>
      <c r="C615" s="28" t="s">
        <v>1720</v>
      </c>
      <c r="D615" s="81" t="s">
        <v>123</v>
      </c>
      <c r="E615" s="105" t="s">
        <v>111</v>
      </c>
      <c r="F615" s="81" t="s">
        <v>142</v>
      </c>
      <c r="G615" s="92" t="s">
        <v>1721</v>
      </c>
      <c r="H615" s="93">
        <v>1026137307</v>
      </c>
      <c r="I615" s="94">
        <v>5931149</v>
      </c>
      <c r="J615" s="266">
        <v>24120006</v>
      </c>
      <c r="K615" s="69" t="s">
        <v>48</v>
      </c>
      <c r="L615" s="96" t="s">
        <v>1668</v>
      </c>
      <c r="M615" s="97" t="s">
        <v>222</v>
      </c>
      <c r="N615" s="98" cm="1">
        <f t="array" ref="N615">_xlfn.XLOOKUP(Contrato[[#This Row],[SUPERVISOR TITULAR]],[1]!PERSONAL_ACTIVO_2024[[#All],[Nombre completo]],[1]!PERSONAL_ACTIVO_2024[[#All],[Documento identidad]],"",0)</f>
        <v>10267189</v>
      </c>
      <c r="O615" s="97" t="s">
        <v>218</v>
      </c>
      <c r="P615" s="99" cm="1">
        <f t="array" ref="P615">_xlfn.XLOOKUP(Contrato[[#This Row],[SUPERVISOR SUPLENTE ]],[1]!PERSONAL_ACTIVO_2024[[#All],[Nombre completo]],[1]!PERSONAL_ACTIVO_2024[[#All],[Documento identidad]],"",0)</f>
        <v>98556206</v>
      </c>
      <c r="Q615" s="100">
        <v>779</v>
      </c>
      <c r="R615" s="42" t="str" cm="1">
        <f t="array" ref="R615">_xlfn.XLOOKUP(Contrato[[#This Row],[CDP]],[1]!DISPONIBILIDADES_2024[[#All],[consecutivo]],[1]!DISPONIBILIDADES_2024[[#All],[fecha_aprobacion]],"",0)</f>
        <v>19/07/2024 0:00</v>
      </c>
      <c r="S615" s="43">
        <f>SUMIF([1]!DISPONIBILIDADES_2024[[#All],[consecutivo]],Contrato[[#This Row],[CDP]],[1]!DISPONIBILIDADES_2024[[#All],[valor_total_rubro]])</f>
        <v>0</v>
      </c>
      <c r="T615" s="44" cm="1">
        <f t="array" ref="T615">_xlfn.XLOOKUP(Contrato[[#This Row],[CONTRATO]]&amp;Contrato[[#This Row],[CDP]],[1]!Corr_Contr_CDP[[#All],[CONTRATO-CDP]],[1]!Corr_Contr_CDP[[#All],[CRP]],_xlfn.XLOOKUP(Contrato[[#This Row],[CDP]],[1]!COMPROMISOS_2024[[#All],[disponibilidad]],[1]!COMPROMISOS_2024[[#All],[consecutivo]],"",0),0)</f>
        <v>8285</v>
      </c>
      <c r="U615" s="45" t="str" cm="1">
        <f t="array" ref="U615">+_xlfn.XLOOKUP(Contrato[[#This Row],[RCP]],[1]!COMPROMISOS_2024[[#All],[consecutivo]],[1]!COMPROMISOS_2024[[#All],[fecha_aprobacion]],"",0)</f>
        <v>14/08/2024 14:34</v>
      </c>
      <c r="V615" s="46">
        <f>SUMIF([1]!COMPROMISOS_2024[[#All],[consecutivo]],Contrato[[#This Row],[RCP]],[1]!COMPROMISOS_2024[[#All],[valor_total]])</f>
        <v>24120006</v>
      </c>
      <c r="W615" s="311">
        <v>45516</v>
      </c>
      <c r="X615" s="311" t="s">
        <v>379</v>
      </c>
      <c r="Y615" s="48">
        <v>45520</v>
      </c>
      <c r="Z615" s="49">
        <v>45643</v>
      </c>
      <c r="AA615" s="123" t="s">
        <v>1689</v>
      </c>
      <c r="AB615" s="91" t="s">
        <v>1690</v>
      </c>
      <c r="AC615" s="91"/>
      <c r="AD615" s="78">
        <v>202000005053</v>
      </c>
      <c r="AE615" s="54" t="s">
        <v>75</v>
      </c>
      <c r="AF615" s="55" t="str">
        <f>TEXT(LEFT(Contrato[[#This Row],[CONTRATO]],3),"0")</f>
        <v>490</v>
      </c>
      <c r="AG615" s="55" t="str">
        <f>IF(LEN(Contrato[[#This Row],[Contrato2]])=3,Contrato[[#This Row],[Contrato2]],TEXT(Contrato[[#This Row],[Contrato2]],"000"))</f>
        <v>490</v>
      </c>
      <c r="AH615" s="56">
        <f ca="1">IFERROR(_xlfn.DAYS(Contrato[[#This Row],[Fecha Proyectada liquidación]],TODAY())/30,"")</f>
        <v>1.6666666666666667</v>
      </c>
      <c r="AI615" s="57">
        <f>+Contrato[[#This Row],[FECHA TERMINACIÓN ]]+120</f>
        <v>45763</v>
      </c>
      <c r="AK615" s="59" t="str">
        <f ca="1">IF(Contrato[[#This Row],[FECHA TERMINACIÓN ]]&lt;TODAY(), "Terminado",IF(ISNUMBER(Contrato[[#This Row],[Fecha Real de liquiidación ]]),"Liquidado",IF(Contrato[[#This Row],[FECHA TERMINACIÓN ]]&gt;=TODAY(),"En ejecución","")))</f>
        <v>Terminado</v>
      </c>
      <c r="AL615" s="60">
        <f>SUMIF([1]!COMPROMISOS_2024[[#All],[consecutivo]],Contrato[[#This Row],[RCP]],[1]!COMPROMISOS_2024[[#All],[Total pagado]])</f>
        <v>24120006</v>
      </c>
      <c r="AM615" s="61">
        <f>IFERROR(Contrato[[#This Row],[Pagos]]/Contrato[[#This Row],[VALOR CONTRATO]],0)</f>
        <v>1</v>
      </c>
      <c r="AN615" s="104">
        <f>+Contrato[[#This Row],[VALOR CONTRATO]]-Contrato[[#This Row],[Pagos]]</f>
        <v>0</v>
      </c>
      <c r="AO615" s="54" t="str" cm="1">
        <f t="array" ref="AO615">_xlfn.XLOOKUP(Contrato[[#This Row],[DOCUMENTO ]],[1]!PERSONAL_ACTIVO_2024[[#All],[Documento identidad]],[1]!PERSONAL_ACTIVO_2024[[#All],[Mail ]],0,0)</f>
        <v>hveleza@indeportesantioquia.gov.co</v>
      </c>
      <c r="AP615" s="54" t="str" cm="1">
        <f t="array" ref="AP615">_xlfn.XLOOKUP(Contrato[[#This Row],[DOCUMENTO]],[1]!PERSONAL_ACTIVO_2024[[#All],[Documento identidad]],[1]!PERSONAL_ACTIVO_2024[[#All],[Mail ]],0,0)</f>
        <v>ahiguitae@indeportesantioquia.gov.co</v>
      </c>
      <c r="AQ615" s="54" cm="1">
        <f t="array" ref="AQ615">IF(ISBLANK(Contrato[[#This Row],[DEPENDENCIA ]]),0,IFERROR(_xlfn.XLOOKUP(Contrato[[#This Row],[DEPENDENCIA ]],[1]!PERSONAL_ACTIVO_2024[[#All],[Dependencia]],[1]!PERSONAL_ACTIVO_2024[[#All],[Mail ]],0,0),0))</f>
        <v>0</v>
      </c>
    </row>
    <row r="616" spans="1:43" s="54" customFormat="1" ht="34.5" customHeight="1" x14ac:dyDescent="0.25">
      <c r="A616" s="27">
        <v>879</v>
      </c>
      <c r="B616" s="26">
        <v>491</v>
      </c>
      <c r="C616" s="28" t="s">
        <v>1722</v>
      </c>
      <c r="D616" s="81" t="s">
        <v>123</v>
      </c>
      <c r="E616" s="105" t="s">
        <v>111</v>
      </c>
      <c r="F616" s="81" t="s">
        <v>142</v>
      </c>
      <c r="G616" s="92" t="s">
        <v>1723</v>
      </c>
      <c r="H616" s="93">
        <v>98575572</v>
      </c>
      <c r="I616" s="94">
        <v>3952382</v>
      </c>
      <c r="J616" s="266">
        <v>16073020</v>
      </c>
      <c r="K616" s="69" t="s">
        <v>48</v>
      </c>
      <c r="L616" s="96" t="s">
        <v>1668</v>
      </c>
      <c r="M616" s="97" t="s">
        <v>222</v>
      </c>
      <c r="N616" s="98" cm="1">
        <f t="array" ref="N616">_xlfn.XLOOKUP(Contrato[[#This Row],[SUPERVISOR TITULAR]],[1]!PERSONAL_ACTIVO_2024[[#All],[Nombre completo]],[1]!PERSONAL_ACTIVO_2024[[#All],[Documento identidad]],"",0)</f>
        <v>10267189</v>
      </c>
      <c r="O616" s="97" t="s">
        <v>218</v>
      </c>
      <c r="P616" s="99" cm="1">
        <f t="array" ref="P616">_xlfn.XLOOKUP(Contrato[[#This Row],[SUPERVISOR SUPLENTE ]],[1]!PERSONAL_ACTIVO_2024[[#All],[Nombre completo]],[1]!PERSONAL_ACTIVO_2024[[#All],[Documento identidad]],"",0)</f>
        <v>98556206</v>
      </c>
      <c r="Q616" s="100">
        <v>780</v>
      </c>
      <c r="R616" s="42" t="str" cm="1">
        <f t="array" ref="R616">_xlfn.XLOOKUP(Contrato[[#This Row],[CDP]],[1]!DISPONIBILIDADES_2024[[#All],[consecutivo]],[1]!DISPONIBILIDADES_2024[[#All],[fecha_aprobacion]],"",0)</f>
        <v>19/07/2024 0:00</v>
      </c>
      <c r="S616" s="43">
        <f>SUMIF([1]!DISPONIBILIDADES_2024[[#All],[consecutivo]],Contrato[[#This Row],[CDP]],[1]!DISPONIBILIDADES_2024[[#All],[valor_total_rubro]])</f>
        <v>0</v>
      </c>
      <c r="T616" s="44" cm="1">
        <f t="array" ref="T616">_xlfn.XLOOKUP(Contrato[[#This Row],[CONTRATO]]&amp;Contrato[[#This Row],[CDP]],[1]!Corr_Contr_CDP[[#All],[CONTRATO-CDP]],[1]!Corr_Contr_CDP[[#All],[CRP]],_xlfn.XLOOKUP(Contrato[[#This Row],[CDP]],[1]!COMPROMISOS_2024[[#All],[disponibilidad]],[1]!COMPROMISOS_2024[[#All],[consecutivo]],"",0),0)</f>
        <v>8296</v>
      </c>
      <c r="U616" s="45" t="str" cm="1">
        <f t="array" ref="U616">+_xlfn.XLOOKUP(Contrato[[#This Row],[RCP]],[1]!COMPROMISOS_2024[[#All],[consecutivo]],[1]!COMPROMISOS_2024[[#All],[fecha_aprobacion]],"",0)</f>
        <v>14/08/2024 14:50</v>
      </c>
      <c r="V616" s="46">
        <f>SUMIF([1]!COMPROMISOS_2024[[#All],[consecutivo]],Contrato[[#This Row],[RCP]],[1]!COMPROMISOS_2024[[#All],[valor_total]])</f>
        <v>16073020</v>
      </c>
      <c r="W616" s="311">
        <v>45516</v>
      </c>
      <c r="X616" s="311" t="s">
        <v>379</v>
      </c>
      <c r="Y616" s="48">
        <v>45520</v>
      </c>
      <c r="Z616" s="49">
        <v>45643</v>
      </c>
      <c r="AA616" s="123" t="s">
        <v>1689</v>
      </c>
      <c r="AB616" s="91" t="s">
        <v>1690</v>
      </c>
      <c r="AC616" s="91"/>
      <c r="AD616" s="78">
        <v>202000005054</v>
      </c>
      <c r="AE616" s="54" t="s">
        <v>75</v>
      </c>
      <c r="AF616" s="55" t="str">
        <f>TEXT(LEFT(Contrato[[#This Row],[CONTRATO]],3),"0")</f>
        <v>491</v>
      </c>
      <c r="AG616" s="55" t="str">
        <f>IF(LEN(Contrato[[#This Row],[Contrato2]])=3,Contrato[[#This Row],[Contrato2]],TEXT(Contrato[[#This Row],[Contrato2]],"000"))</f>
        <v>491</v>
      </c>
      <c r="AH616" s="56">
        <f ca="1">IFERROR(_xlfn.DAYS(Contrato[[#This Row],[Fecha Proyectada liquidación]],TODAY())/30,"")</f>
        <v>1.6666666666666667</v>
      </c>
      <c r="AI616" s="57">
        <f>+Contrato[[#This Row],[FECHA TERMINACIÓN ]]+120</f>
        <v>45763</v>
      </c>
      <c r="AK616" s="59" t="str">
        <f ca="1">IF(Contrato[[#This Row],[FECHA TERMINACIÓN ]]&lt;TODAY(), "Terminado",IF(ISNUMBER(Contrato[[#This Row],[Fecha Real de liquiidación ]]),"Liquidado",IF(Contrato[[#This Row],[FECHA TERMINACIÓN ]]&gt;=TODAY(),"En ejecución","")))</f>
        <v>Terminado</v>
      </c>
      <c r="AL616" s="60">
        <f>SUMIF([1]!COMPROMISOS_2024[[#All],[consecutivo]],Contrato[[#This Row],[RCP]],[1]!COMPROMISOS_2024[[#All],[Total pagado]])</f>
        <v>16073020</v>
      </c>
      <c r="AM616" s="61">
        <f>IFERROR(Contrato[[#This Row],[Pagos]]/Contrato[[#This Row],[VALOR CONTRATO]],0)</f>
        <v>1</v>
      </c>
      <c r="AN616" s="104">
        <f>+Contrato[[#This Row],[VALOR CONTRATO]]-Contrato[[#This Row],[Pagos]]</f>
        <v>0</v>
      </c>
      <c r="AO616" s="54" t="str" cm="1">
        <f t="array" ref="AO616">_xlfn.XLOOKUP(Contrato[[#This Row],[DOCUMENTO ]],[1]!PERSONAL_ACTIVO_2024[[#All],[Documento identidad]],[1]!PERSONAL_ACTIVO_2024[[#All],[Mail ]],0,0)</f>
        <v>hveleza@indeportesantioquia.gov.co</v>
      </c>
      <c r="AP616" s="54" t="str" cm="1">
        <f t="array" ref="AP616">_xlfn.XLOOKUP(Contrato[[#This Row],[DOCUMENTO]],[1]!PERSONAL_ACTIVO_2024[[#All],[Documento identidad]],[1]!PERSONAL_ACTIVO_2024[[#All],[Mail ]],0,0)</f>
        <v>ahiguitae@indeportesantioquia.gov.co</v>
      </c>
      <c r="AQ616" s="54" cm="1">
        <f t="array" ref="AQ616">IF(ISBLANK(Contrato[[#This Row],[DEPENDENCIA ]]),0,IFERROR(_xlfn.XLOOKUP(Contrato[[#This Row],[DEPENDENCIA ]],[1]!PERSONAL_ACTIVO_2024[[#All],[Dependencia]],[1]!PERSONAL_ACTIVO_2024[[#All],[Mail ]],0,0),0))</f>
        <v>0</v>
      </c>
    </row>
    <row r="617" spans="1:43" s="54" customFormat="1" ht="34.5" customHeight="1" x14ac:dyDescent="0.25">
      <c r="A617" s="27">
        <v>880</v>
      </c>
      <c r="B617" s="26">
        <v>492</v>
      </c>
      <c r="C617" s="28" t="s">
        <v>1722</v>
      </c>
      <c r="D617" s="81" t="s">
        <v>123</v>
      </c>
      <c r="E617" s="105" t="s">
        <v>111</v>
      </c>
      <c r="F617" s="81" t="s">
        <v>142</v>
      </c>
      <c r="G617" s="92" t="s">
        <v>1724</v>
      </c>
      <c r="H617" s="93">
        <v>71734412</v>
      </c>
      <c r="I617" s="94">
        <v>3952382</v>
      </c>
      <c r="J617" s="266">
        <v>16073020</v>
      </c>
      <c r="K617" s="69" t="s">
        <v>48</v>
      </c>
      <c r="L617" s="96" t="s">
        <v>1668</v>
      </c>
      <c r="M617" s="97" t="s">
        <v>222</v>
      </c>
      <c r="N617" s="98" cm="1">
        <f t="array" ref="N617">_xlfn.XLOOKUP(Contrato[[#This Row],[SUPERVISOR TITULAR]],[1]!PERSONAL_ACTIVO_2024[[#All],[Nombre completo]],[1]!PERSONAL_ACTIVO_2024[[#All],[Documento identidad]],"",0)</f>
        <v>10267189</v>
      </c>
      <c r="O617" s="97" t="s">
        <v>218</v>
      </c>
      <c r="P617" s="99" cm="1">
        <f t="array" ref="P617">_xlfn.XLOOKUP(Contrato[[#This Row],[SUPERVISOR SUPLENTE ]],[1]!PERSONAL_ACTIVO_2024[[#All],[Nombre completo]],[1]!PERSONAL_ACTIVO_2024[[#All],[Documento identidad]],"",0)</f>
        <v>98556206</v>
      </c>
      <c r="Q617" s="100">
        <v>730</v>
      </c>
      <c r="R617" s="42" t="str" cm="1">
        <f t="array" ref="R617">_xlfn.XLOOKUP(Contrato[[#This Row],[CDP]],[1]!DISPONIBILIDADES_2024[[#All],[consecutivo]],[1]!DISPONIBILIDADES_2024[[#All],[fecha_aprobacion]],"",0)</f>
        <v>19/07/2024 0:00</v>
      </c>
      <c r="S617" s="43">
        <f>SUMIF([1]!DISPONIBILIDADES_2024[[#All],[consecutivo]],Contrato[[#This Row],[CDP]],[1]!DISPONIBILIDADES_2024[[#All],[valor_total_rubro]])</f>
        <v>0</v>
      </c>
      <c r="T617" s="44" cm="1">
        <f t="array" ref="T617">_xlfn.XLOOKUP(Contrato[[#This Row],[CONTRATO]]&amp;Contrato[[#This Row],[CDP]],[1]!Corr_Contr_CDP[[#All],[CONTRATO-CDP]],[1]!Corr_Contr_CDP[[#All],[CRP]],_xlfn.XLOOKUP(Contrato[[#This Row],[CDP]],[1]!COMPROMISOS_2024[[#All],[disponibilidad]],[1]!COMPROMISOS_2024[[#All],[consecutivo]],"",0),0)</f>
        <v>8238</v>
      </c>
      <c r="U617" s="45" t="str" cm="1">
        <f t="array" ref="U617">+_xlfn.XLOOKUP(Contrato[[#This Row],[RCP]],[1]!COMPROMISOS_2024[[#All],[consecutivo]],[1]!COMPROMISOS_2024[[#All],[fecha_aprobacion]],"",0)</f>
        <v>14/08/2024 10:41</v>
      </c>
      <c r="V617" s="46">
        <f>SUMIF([1]!COMPROMISOS_2024[[#All],[consecutivo]],Contrato[[#This Row],[RCP]],[1]!COMPROMISOS_2024[[#All],[valor_total]])</f>
        <v>16073020</v>
      </c>
      <c r="W617" s="311">
        <v>45517</v>
      </c>
      <c r="X617" s="311" t="s">
        <v>379</v>
      </c>
      <c r="Y617" s="48">
        <v>45520</v>
      </c>
      <c r="Z617" s="49">
        <v>45643</v>
      </c>
      <c r="AA617" s="123" t="s">
        <v>1689</v>
      </c>
      <c r="AB617" s="91" t="s">
        <v>1690</v>
      </c>
      <c r="AC617" s="91"/>
      <c r="AD617" s="78">
        <v>202000005055</v>
      </c>
      <c r="AE617" s="54" t="s">
        <v>75</v>
      </c>
      <c r="AF617" s="55" t="str">
        <f>TEXT(LEFT(Contrato[[#This Row],[CONTRATO]],3),"0")</f>
        <v>492</v>
      </c>
      <c r="AG617" s="55" t="str">
        <f>IF(LEN(Contrato[[#This Row],[Contrato2]])=3,Contrato[[#This Row],[Contrato2]],TEXT(Contrato[[#This Row],[Contrato2]],"000"))</f>
        <v>492</v>
      </c>
      <c r="AH617" s="56">
        <f ca="1">IFERROR(_xlfn.DAYS(Contrato[[#This Row],[Fecha Proyectada liquidación]],TODAY())/30,"")</f>
        <v>1.6666666666666667</v>
      </c>
      <c r="AI617" s="57">
        <f>+Contrato[[#This Row],[FECHA TERMINACIÓN ]]+120</f>
        <v>45763</v>
      </c>
      <c r="AK617" s="59" t="str">
        <f ca="1">IF(Contrato[[#This Row],[FECHA TERMINACIÓN ]]&lt;TODAY(), "Terminado",IF(ISNUMBER(Contrato[[#This Row],[Fecha Real de liquiidación ]]),"Liquidado",IF(Contrato[[#This Row],[FECHA TERMINACIÓN ]]&gt;=TODAY(),"En ejecución","")))</f>
        <v>Terminado</v>
      </c>
      <c r="AL617" s="60">
        <f>SUMIF([1]!COMPROMISOS_2024[[#All],[consecutivo]],Contrato[[#This Row],[RCP]],[1]!COMPROMISOS_2024[[#All],[Total pagado]])</f>
        <v>16073020</v>
      </c>
      <c r="AM617" s="61">
        <f>IFERROR(Contrato[[#This Row],[Pagos]]/Contrato[[#This Row],[VALOR CONTRATO]],0)</f>
        <v>1</v>
      </c>
      <c r="AN617" s="104">
        <f>+Contrato[[#This Row],[VALOR CONTRATO]]-Contrato[[#This Row],[Pagos]]</f>
        <v>0</v>
      </c>
      <c r="AO617" s="54" t="str" cm="1">
        <f t="array" ref="AO617">_xlfn.XLOOKUP(Contrato[[#This Row],[DOCUMENTO ]],[1]!PERSONAL_ACTIVO_2024[[#All],[Documento identidad]],[1]!PERSONAL_ACTIVO_2024[[#All],[Mail ]],0,0)</f>
        <v>hveleza@indeportesantioquia.gov.co</v>
      </c>
      <c r="AP617" s="54" t="str" cm="1">
        <f t="array" ref="AP617">_xlfn.XLOOKUP(Contrato[[#This Row],[DOCUMENTO]],[1]!PERSONAL_ACTIVO_2024[[#All],[Documento identidad]],[1]!PERSONAL_ACTIVO_2024[[#All],[Mail ]],0,0)</f>
        <v>ahiguitae@indeportesantioquia.gov.co</v>
      </c>
      <c r="AQ617" s="54" cm="1">
        <f t="array" ref="AQ617">IF(ISBLANK(Contrato[[#This Row],[DEPENDENCIA ]]),0,IFERROR(_xlfn.XLOOKUP(Contrato[[#This Row],[DEPENDENCIA ]],[1]!PERSONAL_ACTIVO_2024[[#All],[Dependencia]],[1]!PERSONAL_ACTIVO_2024[[#All],[Mail ]],0,0),0))</f>
        <v>0</v>
      </c>
    </row>
    <row r="618" spans="1:43" s="54" customFormat="1" ht="34.5" customHeight="1" x14ac:dyDescent="0.25">
      <c r="A618" s="27">
        <v>881</v>
      </c>
      <c r="B618" s="26">
        <v>493</v>
      </c>
      <c r="C618" s="28" t="s">
        <v>1725</v>
      </c>
      <c r="D618" s="81" t="s">
        <v>123</v>
      </c>
      <c r="E618" s="105" t="s">
        <v>111</v>
      </c>
      <c r="F618" s="81" t="s">
        <v>142</v>
      </c>
      <c r="G618" s="92" t="s">
        <v>360</v>
      </c>
      <c r="H618" s="93">
        <v>43209715</v>
      </c>
      <c r="I618" s="94">
        <v>3952382</v>
      </c>
      <c r="J618" s="266">
        <v>16073020</v>
      </c>
      <c r="K618" s="69" t="s">
        <v>48</v>
      </c>
      <c r="L618" s="96" t="s">
        <v>1668</v>
      </c>
      <c r="M618" s="97" t="s">
        <v>222</v>
      </c>
      <c r="N618" s="98" cm="1">
        <f t="array" ref="N618">_xlfn.XLOOKUP(Contrato[[#This Row],[SUPERVISOR TITULAR]],[1]!PERSONAL_ACTIVO_2024[[#All],[Nombre completo]],[1]!PERSONAL_ACTIVO_2024[[#All],[Documento identidad]],"",0)</f>
        <v>10267189</v>
      </c>
      <c r="O618" s="97" t="s">
        <v>218</v>
      </c>
      <c r="P618" s="99" cm="1">
        <f t="array" ref="P618">_xlfn.XLOOKUP(Contrato[[#This Row],[SUPERVISOR SUPLENTE ]],[1]!PERSONAL_ACTIVO_2024[[#All],[Nombre completo]],[1]!PERSONAL_ACTIVO_2024[[#All],[Documento identidad]],"",0)</f>
        <v>98556206</v>
      </c>
      <c r="Q618" s="100">
        <v>731</v>
      </c>
      <c r="R618" s="42" t="str" cm="1">
        <f t="array" ref="R618">_xlfn.XLOOKUP(Contrato[[#This Row],[CDP]],[1]!DISPONIBILIDADES_2024[[#All],[consecutivo]],[1]!DISPONIBILIDADES_2024[[#All],[fecha_aprobacion]],"",0)</f>
        <v>19/07/2024 0:00</v>
      </c>
      <c r="S618" s="43">
        <f>SUMIF([1]!DISPONIBILIDADES_2024[[#All],[consecutivo]],Contrato[[#This Row],[CDP]],[1]!DISPONIBILIDADES_2024[[#All],[valor_total_rubro]])</f>
        <v>0</v>
      </c>
      <c r="T618" s="44" cm="1">
        <f t="array" ref="T618">_xlfn.XLOOKUP(Contrato[[#This Row],[CONTRATO]]&amp;Contrato[[#This Row],[CDP]],[1]!Corr_Contr_CDP[[#All],[CONTRATO-CDP]],[1]!Corr_Contr_CDP[[#All],[CRP]],_xlfn.XLOOKUP(Contrato[[#This Row],[CDP]],[1]!COMPROMISOS_2024[[#All],[disponibilidad]],[1]!COMPROMISOS_2024[[#All],[consecutivo]],"",0),0)</f>
        <v>8306</v>
      </c>
      <c r="U618" s="45" t="str" cm="1">
        <f t="array" ref="U618">+_xlfn.XLOOKUP(Contrato[[#This Row],[RCP]],[1]!COMPROMISOS_2024[[#All],[consecutivo]],[1]!COMPROMISOS_2024[[#All],[fecha_aprobacion]],"",0)</f>
        <v>14/08/2024 17:20</v>
      </c>
      <c r="V618" s="46">
        <f>SUMIF([1]!COMPROMISOS_2024[[#All],[consecutivo]],Contrato[[#This Row],[RCP]],[1]!COMPROMISOS_2024[[#All],[valor_total]])</f>
        <v>16073020</v>
      </c>
      <c r="W618" s="311">
        <v>45516</v>
      </c>
      <c r="X618" s="311" t="s">
        <v>379</v>
      </c>
      <c r="Y618" s="48">
        <v>45520</v>
      </c>
      <c r="Z618" s="49">
        <v>45643</v>
      </c>
      <c r="AA618" s="123" t="s">
        <v>1689</v>
      </c>
      <c r="AB618" s="91" t="s">
        <v>1690</v>
      </c>
      <c r="AC618" s="91"/>
      <c r="AD618" s="78">
        <v>202000005056</v>
      </c>
      <c r="AE618" s="54" t="s">
        <v>75</v>
      </c>
      <c r="AF618" s="55" t="str">
        <f>TEXT(LEFT(Contrato[[#This Row],[CONTRATO]],3),"0")</f>
        <v>493</v>
      </c>
      <c r="AG618" s="55" t="str">
        <f>IF(LEN(Contrato[[#This Row],[Contrato2]])=3,Contrato[[#This Row],[Contrato2]],TEXT(Contrato[[#This Row],[Contrato2]],"000"))</f>
        <v>493</v>
      </c>
      <c r="AH618" s="56">
        <f ca="1">IFERROR(_xlfn.DAYS(Contrato[[#This Row],[Fecha Proyectada liquidación]],TODAY())/30,"")</f>
        <v>1.6666666666666667</v>
      </c>
      <c r="AI618" s="57">
        <f>+Contrato[[#This Row],[FECHA TERMINACIÓN ]]+120</f>
        <v>45763</v>
      </c>
      <c r="AK618" s="59" t="str">
        <f ca="1">IF(Contrato[[#This Row],[FECHA TERMINACIÓN ]]&lt;TODAY(), "Terminado",IF(ISNUMBER(Contrato[[#This Row],[Fecha Real de liquiidación ]]),"Liquidado",IF(Contrato[[#This Row],[FECHA TERMINACIÓN ]]&gt;=TODAY(),"En ejecución","")))</f>
        <v>Terminado</v>
      </c>
      <c r="AL618" s="60">
        <f>SUMIF([1]!COMPROMISOS_2024[[#All],[consecutivo]],Contrato[[#This Row],[RCP]],[1]!COMPROMISOS_2024[[#All],[Total pagado]])</f>
        <v>16073020</v>
      </c>
      <c r="AM618" s="61">
        <f>IFERROR(Contrato[[#This Row],[Pagos]]/Contrato[[#This Row],[VALOR CONTRATO]],0)</f>
        <v>1</v>
      </c>
      <c r="AN618" s="104">
        <f>+Contrato[[#This Row],[VALOR CONTRATO]]-Contrato[[#This Row],[Pagos]]</f>
        <v>0</v>
      </c>
      <c r="AO618" s="54" t="str" cm="1">
        <f t="array" ref="AO618">_xlfn.XLOOKUP(Contrato[[#This Row],[DOCUMENTO ]],[1]!PERSONAL_ACTIVO_2024[[#All],[Documento identidad]],[1]!PERSONAL_ACTIVO_2024[[#All],[Mail ]],0,0)</f>
        <v>hveleza@indeportesantioquia.gov.co</v>
      </c>
      <c r="AP618" s="54" t="str" cm="1">
        <f t="array" ref="AP618">_xlfn.XLOOKUP(Contrato[[#This Row],[DOCUMENTO]],[1]!PERSONAL_ACTIVO_2024[[#All],[Documento identidad]],[1]!PERSONAL_ACTIVO_2024[[#All],[Mail ]],0,0)</f>
        <v>ahiguitae@indeportesantioquia.gov.co</v>
      </c>
      <c r="AQ618" s="54" cm="1">
        <f t="array" ref="AQ618">IF(ISBLANK(Contrato[[#This Row],[DEPENDENCIA ]]),0,IFERROR(_xlfn.XLOOKUP(Contrato[[#This Row],[DEPENDENCIA ]],[1]!PERSONAL_ACTIVO_2024[[#All],[Dependencia]],[1]!PERSONAL_ACTIVO_2024[[#All],[Mail ]],0,0),0))</f>
        <v>0</v>
      </c>
    </row>
    <row r="619" spans="1:43" s="54" customFormat="1" ht="34.5" customHeight="1" x14ac:dyDescent="0.25">
      <c r="A619" s="27">
        <v>882</v>
      </c>
      <c r="B619" s="26">
        <v>494</v>
      </c>
      <c r="C619" s="28" t="s">
        <v>1726</v>
      </c>
      <c r="D619" s="81" t="s">
        <v>123</v>
      </c>
      <c r="E619" s="105" t="s">
        <v>111</v>
      </c>
      <c r="F619" s="81" t="s">
        <v>142</v>
      </c>
      <c r="G619" s="92" t="s">
        <v>1727</v>
      </c>
      <c r="H619" s="93">
        <v>1037600702</v>
      </c>
      <c r="I619" s="94">
        <v>3952382</v>
      </c>
      <c r="J619" s="266">
        <v>15677782</v>
      </c>
      <c r="K619" s="69" t="s">
        <v>48</v>
      </c>
      <c r="L619" s="96" t="s">
        <v>1668</v>
      </c>
      <c r="M619" s="97" t="s">
        <v>222</v>
      </c>
      <c r="N619" s="98" cm="1">
        <f t="array" ref="N619">_xlfn.XLOOKUP(Contrato[[#This Row],[SUPERVISOR TITULAR]],[1]!PERSONAL_ACTIVO_2024[[#All],[Nombre completo]],[1]!PERSONAL_ACTIVO_2024[[#All],[Documento identidad]],"",0)</f>
        <v>10267189</v>
      </c>
      <c r="O619" s="97" t="s">
        <v>218</v>
      </c>
      <c r="P619" s="99" cm="1">
        <f t="array" ref="P619">_xlfn.XLOOKUP(Contrato[[#This Row],[SUPERVISOR SUPLENTE ]],[1]!PERSONAL_ACTIVO_2024[[#All],[Nombre completo]],[1]!PERSONAL_ACTIVO_2024[[#All],[Documento identidad]],"",0)</f>
        <v>98556206</v>
      </c>
      <c r="Q619" s="100">
        <v>781</v>
      </c>
      <c r="R619" s="42" t="str" cm="1">
        <f t="array" ref="R619">_xlfn.XLOOKUP(Contrato[[#This Row],[CDP]],[1]!DISPONIBILIDADES_2024[[#All],[consecutivo]],[1]!DISPONIBILIDADES_2024[[#All],[fecha_aprobacion]],"",0)</f>
        <v>19/07/2024 0:00</v>
      </c>
      <c r="S619" s="43">
        <f>SUMIF([1]!DISPONIBILIDADES_2024[[#All],[consecutivo]],Contrato[[#This Row],[CDP]],[1]!DISPONIBILIDADES_2024[[#All],[valor_total_rubro]])</f>
        <v>0</v>
      </c>
      <c r="T619" s="44" cm="1">
        <f t="array" ref="T619">_xlfn.XLOOKUP(Contrato[[#This Row],[CONTRATO]]&amp;Contrato[[#This Row],[CDP]],[1]!Corr_Contr_CDP[[#All],[CONTRATO-CDP]],[1]!Corr_Contr_CDP[[#All],[CRP]],_xlfn.XLOOKUP(Contrato[[#This Row],[CDP]],[1]!COMPROMISOS_2024[[#All],[disponibilidad]],[1]!COMPROMISOS_2024[[#All],[consecutivo]],"",0),0)</f>
        <v>8294</v>
      </c>
      <c r="U619" s="45" t="str" cm="1">
        <f t="array" ref="U619">+_xlfn.XLOOKUP(Contrato[[#This Row],[RCP]],[1]!COMPROMISOS_2024[[#All],[consecutivo]],[1]!COMPROMISOS_2024[[#All],[fecha_aprobacion]],"",0)</f>
        <v>14/08/2024 14:47</v>
      </c>
      <c r="V619" s="46">
        <f>SUMIF([1]!COMPROMISOS_2024[[#All],[consecutivo]],Contrato[[#This Row],[RCP]],[1]!COMPROMISOS_2024[[#All],[valor_total]])</f>
        <v>15677782</v>
      </c>
      <c r="W619" s="311">
        <v>45516</v>
      </c>
      <c r="X619" s="311" t="s">
        <v>379</v>
      </c>
      <c r="Y619" s="48">
        <v>45523</v>
      </c>
      <c r="Z619" s="49">
        <v>45643</v>
      </c>
      <c r="AA619" s="123" t="s">
        <v>1689</v>
      </c>
      <c r="AB619" s="91" t="s">
        <v>1728</v>
      </c>
      <c r="AC619" s="91"/>
      <c r="AD619" s="78">
        <v>202000005057</v>
      </c>
      <c r="AE619" s="54" t="s">
        <v>75</v>
      </c>
      <c r="AF619" s="55" t="str">
        <f>TEXT(LEFT(Contrato[[#This Row],[CONTRATO]],3),"0")</f>
        <v>494</v>
      </c>
      <c r="AG619" s="55" t="str">
        <f>IF(LEN(Contrato[[#This Row],[Contrato2]])=3,Contrato[[#This Row],[Contrato2]],TEXT(Contrato[[#This Row],[Contrato2]],"000"))</f>
        <v>494</v>
      </c>
      <c r="AH619" s="56">
        <f ca="1">IFERROR(_xlfn.DAYS(Contrato[[#This Row],[Fecha Proyectada liquidación]],TODAY())/30,"")</f>
        <v>1.6666666666666667</v>
      </c>
      <c r="AI619" s="57">
        <f>+Contrato[[#This Row],[FECHA TERMINACIÓN ]]+120</f>
        <v>45763</v>
      </c>
      <c r="AK619" s="59" t="str">
        <f ca="1">IF(Contrato[[#This Row],[FECHA TERMINACIÓN ]]&lt;TODAY(), "Terminado",IF(ISNUMBER(Contrato[[#This Row],[Fecha Real de liquiidación ]]),"Liquidado",IF(Contrato[[#This Row],[FECHA TERMINACIÓN ]]&gt;=TODAY(),"En ejecución","")))</f>
        <v>Terminado</v>
      </c>
      <c r="AL619" s="60">
        <f>SUMIF([1]!COMPROMISOS_2024[[#All],[consecutivo]],Contrato[[#This Row],[RCP]],[1]!COMPROMISOS_2024[[#All],[Total pagado]])</f>
        <v>14096829</v>
      </c>
      <c r="AM619" s="61">
        <f>IFERROR(Contrato[[#This Row],[Pagos]]/Contrato[[#This Row],[VALOR CONTRATO]],0)</f>
        <v>0.89915965153744326</v>
      </c>
      <c r="AN619" s="104">
        <f>+Contrato[[#This Row],[VALOR CONTRATO]]-Contrato[[#This Row],[Pagos]]</f>
        <v>1580953</v>
      </c>
      <c r="AO619" s="54" t="str" cm="1">
        <f t="array" ref="AO619">_xlfn.XLOOKUP(Contrato[[#This Row],[DOCUMENTO ]],[1]!PERSONAL_ACTIVO_2024[[#All],[Documento identidad]],[1]!PERSONAL_ACTIVO_2024[[#All],[Mail ]],0,0)</f>
        <v>hveleza@indeportesantioquia.gov.co</v>
      </c>
      <c r="AP619" s="54" t="str" cm="1">
        <f t="array" ref="AP619">_xlfn.XLOOKUP(Contrato[[#This Row],[DOCUMENTO]],[1]!PERSONAL_ACTIVO_2024[[#All],[Documento identidad]],[1]!PERSONAL_ACTIVO_2024[[#All],[Mail ]],0,0)</f>
        <v>ahiguitae@indeportesantioquia.gov.co</v>
      </c>
      <c r="AQ619" s="54" cm="1">
        <f t="array" ref="AQ619">IF(ISBLANK(Contrato[[#This Row],[DEPENDENCIA ]]),0,IFERROR(_xlfn.XLOOKUP(Contrato[[#This Row],[DEPENDENCIA ]],[1]!PERSONAL_ACTIVO_2024[[#All],[Dependencia]],[1]!PERSONAL_ACTIVO_2024[[#All],[Mail ]],0,0),0))</f>
        <v>0</v>
      </c>
    </row>
    <row r="620" spans="1:43" s="54" customFormat="1" ht="34.5" customHeight="1" x14ac:dyDescent="0.25">
      <c r="A620" s="27">
        <v>883</v>
      </c>
      <c r="B620" s="26">
        <v>495</v>
      </c>
      <c r="C620" s="28" t="s">
        <v>1720</v>
      </c>
      <c r="D620" s="81" t="s">
        <v>123</v>
      </c>
      <c r="E620" s="105" t="s">
        <v>111</v>
      </c>
      <c r="F620" s="81" t="s">
        <v>142</v>
      </c>
      <c r="G620" s="92" t="s">
        <v>364</v>
      </c>
      <c r="H620" s="93">
        <v>1027966747</v>
      </c>
      <c r="I620" s="94">
        <v>4908936</v>
      </c>
      <c r="J620" s="266">
        <v>19963006</v>
      </c>
      <c r="K620" s="69" t="s">
        <v>48</v>
      </c>
      <c r="L620" s="96" t="s">
        <v>1668</v>
      </c>
      <c r="M620" s="97" t="s">
        <v>222</v>
      </c>
      <c r="N620" s="98" cm="1">
        <f t="array" ref="N620">_xlfn.XLOOKUP(Contrato[[#This Row],[SUPERVISOR TITULAR]],[1]!PERSONAL_ACTIVO_2024[[#All],[Nombre completo]],[1]!PERSONAL_ACTIVO_2024[[#All],[Documento identidad]],"",0)</f>
        <v>10267189</v>
      </c>
      <c r="O620" s="97" t="s">
        <v>218</v>
      </c>
      <c r="P620" s="99" cm="1">
        <f t="array" ref="P620">_xlfn.XLOOKUP(Contrato[[#This Row],[SUPERVISOR SUPLENTE ]],[1]!PERSONAL_ACTIVO_2024[[#All],[Nombre completo]],[1]!PERSONAL_ACTIVO_2024[[#All],[Documento identidad]],"",0)</f>
        <v>98556206</v>
      </c>
      <c r="Q620" s="100">
        <v>782</v>
      </c>
      <c r="R620" s="42" t="str" cm="1">
        <f t="array" ref="R620">_xlfn.XLOOKUP(Contrato[[#This Row],[CDP]],[1]!DISPONIBILIDADES_2024[[#All],[consecutivo]],[1]!DISPONIBILIDADES_2024[[#All],[fecha_aprobacion]],"",0)</f>
        <v>19/07/2024 0:00</v>
      </c>
      <c r="S620" s="43">
        <f>SUMIF([1]!DISPONIBILIDADES_2024[[#All],[consecutivo]],Contrato[[#This Row],[CDP]],[1]!DISPONIBILIDADES_2024[[#All],[valor_total_rubro]])</f>
        <v>0</v>
      </c>
      <c r="T620" s="44" cm="1">
        <f t="array" ref="T620">_xlfn.XLOOKUP(Contrato[[#This Row],[CONTRATO]]&amp;Contrato[[#This Row],[CDP]],[1]!Corr_Contr_CDP[[#All],[CONTRATO-CDP]],[1]!Corr_Contr_CDP[[#All],[CRP]],_xlfn.XLOOKUP(Contrato[[#This Row],[CDP]],[1]!COMPROMISOS_2024[[#All],[disponibilidad]],[1]!COMPROMISOS_2024[[#All],[consecutivo]],"",0),0)</f>
        <v>8206</v>
      </c>
      <c r="U620" s="45" t="str" cm="1">
        <f t="array" ref="U620">+_xlfn.XLOOKUP(Contrato[[#This Row],[RCP]],[1]!COMPROMISOS_2024[[#All],[consecutivo]],[1]!COMPROMISOS_2024[[#All],[fecha_aprobacion]],"",0)</f>
        <v>13/08/2024 15:22</v>
      </c>
      <c r="V620" s="46">
        <f>SUMIF([1]!COMPROMISOS_2024[[#All],[consecutivo]],Contrato[[#This Row],[RCP]],[1]!COMPROMISOS_2024[[#All],[valor_total]])</f>
        <v>19963006</v>
      </c>
      <c r="W620" s="311">
        <v>45516</v>
      </c>
      <c r="X620" s="311" t="s">
        <v>379</v>
      </c>
      <c r="Y620" s="48">
        <v>45520</v>
      </c>
      <c r="Z620" s="49">
        <v>45643</v>
      </c>
      <c r="AA620" s="123" t="s">
        <v>1692</v>
      </c>
      <c r="AB620" s="91" t="s">
        <v>1690</v>
      </c>
      <c r="AC620" s="91"/>
      <c r="AD620" s="78">
        <v>202000005058</v>
      </c>
      <c r="AE620" s="54" t="s">
        <v>75</v>
      </c>
      <c r="AF620" s="55" t="str">
        <f>TEXT(LEFT(Contrato[[#This Row],[CONTRATO]],3),"0")</f>
        <v>495</v>
      </c>
      <c r="AG620" s="55" t="str">
        <f>IF(LEN(Contrato[[#This Row],[Contrato2]])=3,Contrato[[#This Row],[Contrato2]],TEXT(Contrato[[#This Row],[Contrato2]],"000"))</f>
        <v>495</v>
      </c>
      <c r="AH620" s="56">
        <f ca="1">IFERROR(_xlfn.DAYS(Contrato[[#This Row],[Fecha Proyectada liquidación]],TODAY())/30,"")</f>
        <v>1.6666666666666667</v>
      </c>
      <c r="AI620" s="57">
        <f>+Contrato[[#This Row],[FECHA TERMINACIÓN ]]+120</f>
        <v>45763</v>
      </c>
      <c r="AK620" s="59" t="str">
        <f ca="1">IF(Contrato[[#This Row],[FECHA TERMINACIÓN ]]&lt;TODAY(), "Terminado",IF(ISNUMBER(Contrato[[#This Row],[Fecha Real de liquiidación ]]),"Liquidado",IF(Contrato[[#This Row],[FECHA TERMINACIÓN ]]&gt;=TODAY(),"En ejecución","")))</f>
        <v>Terminado</v>
      </c>
      <c r="AL620" s="60">
        <f>SUMIF([1]!COMPROMISOS_2024[[#All],[consecutivo]],Contrato[[#This Row],[RCP]],[1]!COMPROMISOS_2024[[#All],[Total pagado]])</f>
        <v>19963006</v>
      </c>
      <c r="AM620" s="61">
        <f>IFERROR(Contrato[[#This Row],[Pagos]]/Contrato[[#This Row],[VALOR CONTRATO]],0)</f>
        <v>1</v>
      </c>
      <c r="AN620" s="104">
        <f>+Contrato[[#This Row],[VALOR CONTRATO]]-Contrato[[#This Row],[Pagos]]</f>
        <v>0</v>
      </c>
      <c r="AO620" s="54" t="str" cm="1">
        <f t="array" ref="AO620">_xlfn.XLOOKUP(Contrato[[#This Row],[DOCUMENTO ]],[1]!PERSONAL_ACTIVO_2024[[#All],[Documento identidad]],[1]!PERSONAL_ACTIVO_2024[[#All],[Mail ]],0,0)</f>
        <v>hveleza@indeportesantioquia.gov.co</v>
      </c>
      <c r="AP620" s="54" t="str" cm="1">
        <f t="array" ref="AP620">_xlfn.XLOOKUP(Contrato[[#This Row],[DOCUMENTO]],[1]!PERSONAL_ACTIVO_2024[[#All],[Documento identidad]],[1]!PERSONAL_ACTIVO_2024[[#All],[Mail ]],0,0)</f>
        <v>ahiguitae@indeportesantioquia.gov.co</v>
      </c>
      <c r="AQ620" s="54" cm="1">
        <f t="array" ref="AQ620">IF(ISBLANK(Contrato[[#This Row],[DEPENDENCIA ]]),0,IFERROR(_xlfn.XLOOKUP(Contrato[[#This Row],[DEPENDENCIA ]],[1]!PERSONAL_ACTIVO_2024[[#All],[Dependencia]],[1]!PERSONAL_ACTIVO_2024[[#All],[Mail ]],0,0),0))</f>
        <v>0</v>
      </c>
    </row>
    <row r="621" spans="1:43" s="54" customFormat="1" ht="34.5" customHeight="1" x14ac:dyDescent="0.25">
      <c r="A621" s="27">
        <v>884</v>
      </c>
      <c r="B621" s="26">
        <v>496</v>
      </c>
      <c r="C621" s="28" t="s">
        <v>1729</v>
      </c>
      <c r="D621" s="81" t="s">
        <v>123</v>
      </c>
      <c r="E621" s="105" t="s">
        <v>111</v>
      </c>
      <c r="F621" s="81" t="s">
        <v>142</v>
      </c>
      <c r="G621" s="92" t="s">
        <v>366</v>
      </c>
      <c r="H621" s="93">
        <v>71744403</v>
      </c>
      <c r="I621" s="94">
        <v>3952382</v>
      </c>
      <c r="J621" s="266">
        <v>16073020</v>
      </c>
      <c r="K621" s="69" t="s">
        <v>48</v>
      </c>
      <c r="L621" s="96" t="s">
        <v>1668</v>
      </c>
      <c r="M621" s="97" t="s">
        <v>222</v>
      </c>
      <c r="N621" s="98" cm="1">
        <f t="array" ref="N621">_xlfn.XLOOKUP(Contrato[[#This Row],[SUPERVISOR TITULAR]],[1]!PERSONAL_ACTIVO_2024[[#All],[Nombre completo]],[1]!PERSONAL_ACTIVO_2024[[#All],[Documento identidad]],"",0)</f>
        <v>10267189</v>
      </c>
      <c r="O621" s="97" t="s">
        <v>218</v>
      </c>
      <c r="P621" s="99" cm="1">
        <f t="array" ref="P621">_xlfn.XLOOKUP(Contrato[[#This Row],[SUPERVISOR SUPLENTE ]],[1]!PERSONAL_ACTIVO_2024[[#All],[Nombre completo]],[1]!PERSONAL_ACTIVO_2024[[#All],[Documento identidad]],"",0)</f>
        <v>98556206</v>
      </c>
      <c r="Q621" s="100">
        <v>732</v>
      </c>
      <c r="R621" s="42" t="str" cm="1">
        <f t="array" ref="R621">_xlfn.XLOOKUP(Contrato[[#This Row],[CDP]],[1]!DISPONIBILIDADES_2024[[#All],[consecutivo]],[1]!DISPONIBILIDADES_2024[[#All],[fecha_aprobacion]],"",0)</f>
        <v>19/07/2024 0:00</v>
      </c>
      <c r="S621" s="43">
        <f>SUMIF([1]!DISPONIBILIDADES_2024[[#All],[consecutivo]],Contrato[[#This Row],[CDP]],[1]!DISPONIBILIDADES_2024[[#All],[valor_total_rubro]])</f>
        <v>0</v>
      </c>
      <c r="T621" s="44" cm="1">
        <f t="array" ref="T621">_xlfn.XLOOKUP(Contrato[[#This Row],[CONTRATO]]&amp;Contrato[[#This Row],[CDP]],[1]!Corr_Contr_CDP[[#All],[CONTRATO-CDP]],[1]!Corr_Contr_CDP[[#All],[CRP]],_xlfn.XLOOKUP(Contrato[[#This Row],[CDP]],[1]!COMPROMISOS_2024[[#All],[disponibilidad]],[1]!COMPROMISOS_2024[[#All],[consecutivo]],"",0),0)</f>
        <v>8270</v>
      </c>
      <c r="U621" s="45" t="str" cm="1">
        <f t="array" ref="U621">+_xlfn.XLOOKUP(Contrato[[#This Row],[RCP]],[1]!COMPROMISOS_2024[[#All],[consecutivo]],[1]!COMPROMISOS_2024[[#All],[fecha_aprobacion]],"",0)</f>
        <v>14/08/2024 14:03</v>
      </c>
      <c r="V621" s="46">
        <f>SUMIF([1]!COMPROMISOS_2024[[#All],[consecutivo]],Contrato[[#This Row],[RCP]],[1]!COMPROMISOS_2024[[#All],[valor_total]])</f>
        <v>16073020</v>
      </c>
      <c r="W621" s="311">
        <v>45516</v>
      </c>
      <c r="X621" s="311" t="s">
        <v>379</v>
      </c>
      <c r="Y621" s="48">
        <v>45520</v>
      </c>
      <c r="Z621" s="49">
        <v>45643</v>
      </c>
      <c r="AA621" s="318" t="s">
        <v>1689</v>
      </c>
      <c r="AB621" s="91" t="s">
        <v>1690</v>
      </c>
      <c r="AC621" s="91"/>
      <c r="AD621" s="78">
        <v>202000005059</v>
      </c>
      <c r="AE621" s="54" t="s">
        <v>75</v>
      </c>
      <c r="AF621" s="55" t="str">
        <f>TEXT(LEFT(Contrato[[#This Row],[CONTRATO]],3),"0")</f>
        <v>496</v>
      </c>
      <c r="AG621" s="55" t="str">
        <f>IF(LEN(Contrato[[#This Row],[Contrato2]])=3,Contrato[[#This Row],[Contrato2]],TEXT(Contrato[[#This Row],[Contrato2]],"000"))</f>
        <v>496</v>
      </c>
      <c r="AH621" s="56">
        <f ca="1">IFERROR(_xlfn.DAYS(Contrato[[#This Row],[Fecha Proyectada liquidación]],TODAY())/30,"")</f>
        <v>1.6666666666666667</v>
      </c>
      <c r="AI621" s="57">
        <f>+Contrato[[#This Row],[FECHA TERMINACIÓN ]]+120</f>
        <v>45763</v>
      </c>
      <c r="AK621" s="59" t="str">
        <f ca="1">IF(Contrato[[#This Row],[FECHA TERMINACIÓN ]]&lt;TODAY(), "Terminado",IF(ISNUMBER(Contrato[[#This Row],[Fecha Real de liquiidación ]]),"Liquidado",IF(Contrato[[#This Row],[FECHA TERMINACIÓN ]]&gt;=TODAY(),"En ejecución","")))</f>
        <v>Terminado</v>
      </c>
      <c r="AL621" s="60">
        <f>SUMIF([1]!COMPROMISOS_2024[[#All],[consecutivo]],Contrato[[#This Row],[RCP]],[1]!COMPROMISOS_2024[[#All],[Total pagado]])</f>
        <v>16073020</v>
      </c>
      <c r="AM621" s="61">
        <f>IFERROR(Contrato[[#This Row],[Pagos]]/Contrato[[#This Row],[VALOR CONTRATO]],0)</f>
        <v>1</v>
      </c>
      <c r="AN621" s="104">
        <f>+Contrato[[#This Row],[VALOR CONTRATO]]-Contrato[[#This Row],[Pagos]]</f>
        <v>0</v>
      </c>
      <c r="AO621" s="54" t="str" cm="1">
        <f t="array" ref="AO621">_xlfn.XLOOKUP(Contrato[[#This Row],[DOCUMENTO ]],[1]!PERSONAL_ACTIVO_2024[[#All],[Documento identidad]],[1]!PERSONAL_ACTIVO_2024[[#All],[Mail ]],0,0)</f>
        <v>hveleza@indeportesantioquia.gov.co</v>
      </c>
      <c r="AP621" s="54" t="str" cm="1">
        <f t="array" ref="AP621">_xlfn.XLOOKUP(Contrato[[#This Row],[DOCUMENTO]],[1]!PERSONAL_ACTIVO_2024[[#All],[Documento identidad]],[1]!PERSONAL_ACTIVO_2024[[#All],[Mail ]],0,0)</f>
        <v>ahiguitae@indeportesantioquia.gov.co</v>
      </c>
      <c r="AQ621" s="54" cm="1">
        <f t="array" ref="AQ621">IF(ISBLANK(Contrato[[#This Row],[DEPENDENCIA ]]),0,IFERROR(_xlfn.XLOOKUP(Contrato[[#This Row],[DEPENDENCIA ]],[1]!PERSONAL_ACTIVO_2024[[#All],[Dependencia]],[1]!PERSONAL_ACTIVO_2024[[#All],[Mail ]],0,0),0))</f>
        <v>0</v>
      </c>
    </row>
    <row r="622" spans="1:43" s="54" customFormat="1" ht="34.5" customHeight="1" x14ac:dyDescent="0.25">
      <c r="A622" s="27">
        <v>885</v>
      </c>
      <c r="B622" s="26">
        <v>497</v>
      </c>
      <c r="C622" s="28" t="s">
        <v>1730</v>
      </c>
      <c r="D622" s="81" t="s">
        <v>123</v>
      </c>
      <c r="E622" s="105" t="s">
        <v>111</v>
      </c>
      <c r="F622" s="81" t="s">
        <v>142</v>
      </c>
      <c r="G622" s="92" t="s">
        <v>368</v>
      </c>
      <c r="H622" s="93">
        <v>1035222143</v>
      </c>
      <c r="I622" s="94">
        <v>3952382</v>
      </c>
      <c r="J622" s="266">
        <v>15677782</v>
      </c>
      <c r="K622" s="69" t="s">
        <v>48</v>
      </c>
      <c r="L622" s="96" t="s">
        <v>1668</v>
      </c>
      <c r="M622" s="97" t="s">
        <v>222</v>
      </c>
      <c r="N622" s="98" cm="1">
        <f t="array" ref="N622">_xlfn.XLOOKUP(Contrato[[#This Row],[SUPERVISOR TITULAR]],[1]!PERSONAL_ACTIVO_2024[[#All],[Nombre completo]],[1]!PERSONAL_ACTIVO_2024[[#All],[Documento identidad]],"",0)</f>
        <v>10267189</v>
      </c>
      <c r="O622" s="97" t="s">
        <v>218</v>
      </c>
      <c r="P622" s="99" cm="1">
        <f t="array" ref="P622">_xlfn.XLOOKUP(Contrato[[#This Row],[SUPERVISOR SUPLENTE ]],[1]!PERSONAL_ACTIVO_2024[[#All],[Nombre completo]],[1]!PERSONAL_ACTIVO_2024[[#All],[Documento identidad]],"",0)</f>
        <v>98556206</v>
      </c>
      <c r="Q622" s="100">
        <v>733</v>
      </c>
      <c r="R622" s="42" t="str" cm="1">
        <f t="array" ref="R622">_xlfn.XLOOKUP(Contrato[[#This Row],[CDP]],[1]!DISPONIBILIDADES_2024[[#All],[consecutivo]],[1]!DISPONIBILIDADES_2024[[#All],[fecha_aprobacion]],"",0)</f>
        <v>19/07/2024 0:00</v>
      </c>
      <c r="S622" s="43">
        <f>SUMIF([1]!DISPONIBILIDADES_2024[[#All],[consecutivo]],Contrato[[#This Row],[CDP]],[1]!DISPONIBILIDADES_2024[[#All],[valor_total_rubro]])</f>
        <v>0</v>
      </c>
      <c r="T622" s="44" cm="1">
        <f t="array" ref="T622">_xlfn.XLOOKUP(Contrato[[#This Row],[CONTRATO]]&amp;Contrato[[#This Row],[CDP]],[1]!Corr_Contr_CDP[[#All],[CONTRATO-CDP]],[1]!Corr_Contr_CDP[[#All],[CRP]],_xlfn.XLOOKUP(Contrato[[#This Row],[CDP]],[1]!COMPROMISOS_2024[[#All],[disponibilidad]],[1]!COMPROMISOS_2024[[#All],[consecutivo]],"",0),0)</f>
        <v>8293</v>
      </c>
      <c r="U622" s="45" t="str" cm="1">
        <f t="array" ref="U622">+_xlfn.XLOOKUP(Contrato[[#This Row],[RCP]],[1]!COMPROMISOS_2024[[#All],[consecutivo]],[1]!COMPROMISOS_2024[[#All],[fecha_aprobacion]],"",0)</f>
        <v>14/08/2024 14:46</v>
      </c>
      <c r="V622" s="46">
        <f>SUMIF([1]!COMPROMISOS_2024[[#All],[consecutivo]],Contrato[[#This Row],[RCP]],[1]!COMPROMISOS_2024[[#All],[valor_total]])</f>
        <v>15677782</v>
      </c>
      <c r="W622" s="311">
        <v>45516</v>
      </c>
      <c r="X622" s="311" t="s">
        <v>379</v>
      </c>
      <c r="Y622" s="48">
        <v>45523</v>
      </c>
      <c r="Z622" s="49">
        <v>45643</v>
      </c>
      <c r="AA622" s="123" t="s">
        <v>1689</v>
      </c>
      <c r="AB622" s="91" t="s">
        <v>1728</v>
      </c>
      <c r="AC622" s="91"/>
      <c r="AD622" s="78">
        <v>202000005060</v>
      </c>
      <c r="AE622" s="54" t="s">
        <v>75</v>
      </c>
      <c r="AF622" s="55" t="str">
        <f>TEXT(LEFT(Contrato[[#This Row],[CONTRATO]],3),"0")</f>
        <v>497</v>
      </c>
      <c r="AG622" s="55" t="str">
        <f>IF(LEN(Contrato[[#This Row],[Contrato2]])=3,Contrato[[#This Row],[Contrato2]],TEXT(Contrato[[#This Row],[Contrato2]],"000"))</f>
        <v>497</v>
      </c>
      <c r="AH622" s="56">
        <f ca="1">IFERROR(_xlfn.DAYS(Contrato[[#This Row],[Fecha Proyectada liquidación]],TODAY())/30,"")</f>
        <v>1.6666666666666667</v>
      </c>
      <c r="AI622" s="57">
        <f>+Contrato[[#This Row],[FECHA TERMINACIÓN ]]+120</f>
        <v>45763</v>
      </c>
      <c r="AK622" s="59" t="str">
        <f ca="1">IF(Contrato[[#This Row],[FECHA TERMINACIÓN ]]&lt;TODAY(), "Terminado",IF(ISNUMBER(Contrato[[#This Row],[Fecha Real de liquiidación ]]),"Liquidado",IF(Contrato[[#This Row],[FECHA TERMINACIÓN ]]&gt;=TODAY(),"En ejecución","")))</f>
        <v>Terminado</v>
      </c>
      <c r="AL622" s="60">
        <f>SUMIF([1]!COMPROMISOS_2024[[#All],[consecutivo]],Contrato[[#This Row],[RCP]],[1]!COMPROMISOS_2024[[#All],[Total pagado]])</f>
        <v>15677782</v>
      </c>
      <c r="AM622" s="61">
        <f>IFERROR(Contrato[[#This Row],[Pagos]]/Contrato[[#This Row],[VALOR CONTRATO]],0)</f>
        <v>1</v>
      </c>
      <c r="AN622" s="104">
        <f>+Contrato[[#This Row],[VALOR CONTRATO]]-Contrato[[#This Row],[Pagos]]</f>
        <v>0</v>
      </c>
      <c r="AO622" s="54" t="str" cm="1">
        <f t="array" ref="AO622">_xlfn.XLOOKUP(Contrato[[#This Row],[DOCUMENTO ]],[1]!PERSONAL_ACTIVO_2024[[#All],[Documento identidad]],[1]!PERSONAL_ACTIVO_2024[[#All],[Mail ]],0,0)</f>
        <v>hveleza@indeportesantioquia.gov.co</v>
      </c>
      <c r="AP622" s="54" t="str" cm="1">
        <f t="array" ref="AP622">_xlfn.XLOOKUP(Contrato[[#This Row],[DOCUMENTO]],[1]!PERSONAL_ACTIVO_2024[[#All],[Documento identidad]],[1]!PERSONAL_ACTIVO_2024[[#All],[Mail ]],0,0)</f>
        <v>ahiguitae@indeportesantioquia.gov.co</v>
      </c>
      <c r="AQ622" s="54" cm="1">
        <f t="array" ref="AQ622">IF(ISBLANK(Contrato[[#This Row],[DEPENDENCIA ]]),0,IFERROR(_xlfn.XLOOKUP(Contrato[[#This Row],[DEPENDENCIA ]],[1]!PERSONAL_ACTIVO_2024[[#All],[Dependencia]],[1]!PERSONAL_ACTIVO_2024[[#All],[Mail ]],0,0),0))</f>
        <v>0</v>
      </c>
    </row>
    <row r="623" spans="1:43" s="54" customFormat="1" ht="34.5" customHeight="1" x14ac:dyDescent="0.25">
      <c r="A623" s="27">
        <v>886</v>
      </c>
      <c r="B623" s="26">
        <v>498</v>
      </c>
      <c r="C623" s="28" t="s">
        <v>1731</v>
      </c>
      <c r="D623" s="81" t="s">
        <v>123</v>
      </c>
      <c r="E623" s="105" t="s">
        <v>111</v>
      </c>
      <c r="F623" s="81" t="s">
        <v>142</v>
      </c>
      <c r="G623" s="92" t="s">
        <v>1732</v>
      </c>
      <c r="H623" s="93">
        <v>71773738</v>
      </c>
      <c r="I623" s="94">
        <v>5931149</v>
      </c>
      <c r="J623" s="266">
        <v>24120006</v>
      </c>
      <c r="K623" s="69" t="s">
        <v>48</v>
      </c>
      <c r="L623" s="96" t="s">
        <v>1668</v>
      </c>
      <c r="M623" s="97" t="s">
        <v>306</v>
      </c>
      <c r="N623" s="98" cm="1">
        <f t="array" ref="N623">_xlfn.XLOOKUP(Contrato[[#This Row],[SUPERVISOR TITULAR]],[1]!PERSONAL_ACTIVO_2024[[#All],[Nombre completo]],[1]!PERSONAL_ACTIVO_2024[[#All],[Documento identidad]],"",0)</f>
        <v>75075150</v>
      </c>
      <c r="O623" s="97" t="s">
        <v>125</v>
      </c>
      <c r="P623" s="99" t="str" cm="1">
        <f t="array" ref="P623">_xlfn.XLOOKUP(Contrato[[#This Row],[SUPERVISOR SUPLENTE ]],[1]!PERSONAL_ACTIVO_2024[[#All],[Nombre completo]],[1]!PERSONAL_ACTIVO_2024[[#All],[Documento identidad]],"",0)</f>
        <v/>
      </c>
      <c r="Q623" s="100">
        <v>783</v>
      </c>
      <c r="R623" s="42" t="str" cm="1">
        <f t="array" ref="R623">_xlfn.XLOOKUP(Contrato[[#This Row],[CDP]],[1]!DISPONIBILIDADES_2024[[#All],[consecutivo]],[1]!DISPONIBILIDADES_2024[[#All],[fecha_aprobacion]],"",0)</f>
        <v>19/07/2024 0:00</v>
      </c>
      <c r="S623" s="43">
        <f>SUMIF([1]!DISPONIBILIDADES_2024[[#All],[consecutivo]],Contrato[[#This Row],[CDP]],[1]!DISPONIBILIDADES_2024[[#All],[valor_total_rubro]])</f>
        <v>0</v>
      </c>
      <c r="T623" s="44" cm="1">
        <f t="array" ref="T623">_xlfn.XLOOKUP(Contrato[[#This Row],[CONTRATO]]&amp;Contrato[[#This Row],[CDP]],[1]!Corr_Contr_CDP[[#All],[CONTRATO-CDP]],[1]!Corr_Contr_CDP[[#All],[CRP]],_xlfn.XLOOKUP(Contrato[[#This Row],[CDP]],[1]!COMPROMISOS_2024[[#All],[disponibilidad]],[1]!COMPROMISOS_2024[[#All],[consecutivo]],"",0),0)</f>
        <v>8276</v>
      </c>
      <c r="U623" s="45" t="str" cm="1">
        <f t="array" ref="U623">+_xlfn.XLOOKUP(Contrato[[#This Row],[RCP]],[1]!COMPROMISOS_2024[[#All],[consecutivo]],[1]!COMPROMISOS_2024[[#All],[fecha_aprobacion]],"",0)</f>
        <v>14/08/2024 14:22</v>
      </c>
      <c r="V623" s="46">
        <f>SUMIF([1]!COMPROMISOS_2024[[#All],[consecutivo]],Contrato[[#This Row],[RCP]],[1]!COMPROMISOS_2024[[#All],[valor_total]])</f>
        <v>24120006</v>
      </c>
      <c r="W623" s="311">
        <v>45516</v>
      </c>
      <c r="X623" s="311" t="s">
        <v>379</v>
      </c>
      <c r="Y623" s="48">
        <v>45520</v>
      </c>
      <c r="Z623" s="49">
        <v>45643</v>
      </c>
      <c r="AA623" s="123" t="s">
        <v>1733</v>
      </c>
      <c r="AB623" s="91" t="s">
        <v>1690</v>
      </c>
      <c r="AC623" s="91"/>
      <c r="AD623" s="78">
        <v>202000005061</v>
      </c>
      <c r="AE623" s="54" t="s">
        <v>75</v>
      </c>
      <c r="AF623" s="55" t="str">
        <f>TEXT(LEFT(Contrato[[#This Row],[CONTRATO]],3),"0")</f>
        <v>498</v>
      </c>
      <c r="AG623" s="55" t="str">
        <f>IF(LEN(Contrato[[#This Row],[Contrato2]])=3,Contrato[[#This Row],[Contrato2]],TEXT(Contrato[[#This Row],[Contrato2]],"000"))</f>
        <v>498</v>
      </c>
      <c r="AH623" s="56">
        <f ca="1">IFERROR(_xlfn.DAYS(Contrato[[#This Row],[Fecha Proyectada liquidación]],TODAY())/30,"")</f>
        <v>1.6666666666666667</v>
      </c>
      <c r="AI623" s="57">
        <f>+Contrato[[#This Row],[FECHA TERMINACIÓN ]]+120</f>
        <v>45763</v>
      </c>
      <c r="AK623" s="59" t="str">
        <f ca="1">IF(Contrato[[#This Row],[FECHA TERMINACIÓN ]]&lt;TODAY(), "Terminado",IF(ISNUMBER(Contrato[[#This Row],[Fecha Real de liquiidación ]]),"Liquidado",IF(Contrato[[#This Row],[FECHA TERMINACIÓN ]]&gt;=TODAY(),"En ejecución","")))</f>
        <v>Terminado</v>
      </c>
      <c r="AL623" s="60">
        <f>SUMIF([1]!COMPROMISOS_2024[[#All],[consecutivo]],Contrato[[#This Row],[RCP]],[1]!COMPROMISOS_2024[[#All],[Total pagado]])</f>
        <v>24120006</v>
      </c>
      <c r="AM623" s="61">
        <f>IFERROR(Contrato[[#This Row],[Pagos]]/Contrato[[#This Row],[VALOR CONTRATO]],0)</f>
        <v>1</v>
      </c>
      <c r="AN623" s="104">
        <f>+Contrato[[#This Row],[VALOR CONTRATO]]-Contrato[[#This Row],[Pagos]]</f>
        <v>0</v>
      </c>
      <c r="AO623" s="54" t="str" cm="1">
        <f t="array" ref="AO623">_xlfn.XLOOKUP(Contrato[[#This Row],[DOCUMENTO ]],[1]!PERSONAL_ACTIVO_2024[[#All],[Documento identidad]],[1]!PERSONAL_ACTIVO_2024[[#All],[Mail ]],0,0)</f>
        <v>anavarro@indeportesantioquia.gov.co</v>
      </c>
      <c r="AP623" s="54" cm="1">
        <f t="array" ref="AP623">_xlfn.XLOOKUP(Contrato[[#This Row],[DOCUMENTO]],[1]!PERSONAL_ACTIVO_2024[[#All],[Documento identidad]],[1]!PERSONAL_ACTIVO_2024[[#All],[Mail ]],0,0)</f>
        <v>0</v>
      </c>
      <c r="AQ623" s="54" cm="1">
        <f t="array" ref="AQ623">IF(ISBLANK(Contrato[[#This Row],[DEPENDENCIA ]]),0,IFERROR(_xlfn.XLOOKUP(Contrato[[#This Row],[DEPENDENCIA ]],[1]!PERSONAL_ACTIVO_2024[[#All],[Dependencia]],[1]!PERSONAL_ACTIVO_2024[[#All],[Mail ]],0,0),0))</f>
        <v>0</v>
      </c>
    </row>
    <row r="624" spans="1:43" s="54" customFormat="1" ht="34.5" customHeight="1" x14ac:dyDescent="0.25">
      <c r="A624" s="27">
        <v>887</v>
      </c>
      <c r="B624" s="26">
        <v>499</v>
      </c>
      <c r="C624" s="28" t="s">
        <v>1731</v>
      </c>
      <c r="D624" s="81" t="s">
        <v>123</v>
      </c>
      <c r="E624" s="105" t="s">
        <v>111</v>
      </c>
      <c r="F624" s="81" t="s">
        <v>142</v>
      </c>
      <c r="G624" s="92" t="s">
        <v>1734</v>
      </c>
      <c r="H624" s="93">
        <v>1017274008</v>
      </c>
      <c r="I624" s="94">
        <v>2574842</v>
      </c>
      <c r="J624" s="266">
        <v>10471024</v>
      </c>
      <c r="K624" s="69" t="s">
        <v>48</v>
      </c>
      <c r="L624" s="96" t="s">
        <v>1668</v>
      </c>
      <c r="M624" s="97" t="s">
        <v>306</v>
      </c>
      <c r="N624" s="98" cm="1">
        <f t="array" ref="N624">_xlfn.XLOOKUP(Contrato[[#This Row],[SUPERVISOR TITULAR]],[1]!PERSONAL_ACTIVO_2024[[#All],[Nombre completo]],[1]!PERSONAL_ACTIVO_2024[[#All],[Documento identidad]],"",0)</f>
        <v>75075150</v>
      </c>
      <c r="O624" s="97" t="s">
        <v>125</v>
      </c>
      <c r="P624" s="99" t="str" cm="1">
        <f t="array" ref="P624">_xlfn.XLOOKUP(Contrato[[#This Row],[SUPERVISOR SUPLENTE ]],[1]!PERSONAL_ACTIVO_2024[[#All],[Nombre completo]],[1]!PERSONAL_ACTIVO_2024[[#All],[Documento identidad]],"",0)</f>
        <v/>
      </c>
      <c r="Q624" s="100">
        <v>734</v>
      </c>
      <c r="R624" s="42" t="str" cm="1">
        <f t="array" ref="R624">_xlfn.XLOOKUP(Contrato[[#This Row],[CDP]],[1]!DISPONIBILIDADES_2024[[#All],[consecutivo]],[1]!DISPONIBILIDADES_2024[[#All],[fecha_aprobacion]],"",0)</f>
        <v>19/07/2024 0:00</v>
      </c>
      <c r="S624" s="43">
        <f>SUMIF([1]!DISPONIBILIDADES_2024[[#All],[consecutivo]],Contrato[[#This Row],[CDP]],[1]!DISPONIBILIDADES_2024[[#All],[valor_total_rubro]])</f>
        <v>0</v>
      </c>
      <c r="T624" s="44" cm="1">
        <f t="array" ref="T624">_xlfn.XLOOKUP(Contrato[[#This Row],[CONTRATO]]&amp;Contrato[[#This Row],[CDP]],[1]!Corr_Contr_CDP[[#All],[CONTRATO-CDP]],[1]!Corr_Contr_CDP[[#All],[CRP]],_xlfn.XLOOKUP(Contrato[[#This Row],[CDP]],[1]!COMPROMISOS_2024[[#All],[disponibilidad]],[1]!COMPROMISOS_2024[[#All],[consecutivo]],"",0),0)</f>
        <v>8197</v>
      </c>
      <c r="U624" s="45" t="str" cm="1">
        <f t="array" ref="U624">+_xlfn.XLOOKUP(Contrato[[#This Row],[RCP]],[1]!COMPROMISOS_2024[[#All],[consecutivo]],[1]!COMPROMISOS_2024[[#All],[fecha_aprobacion]],"",0)</f>
        <v>13/08/2024 14:33</v>
      </c>
      <c r="V624" s="46">
        <f>SUMIF([1]!COMPROMISOS_2024[[#All],[consecutivo]],Contrato[[#This Row],[RCP]],[1]!COMPROMISOS_2024[[#All],[valor_total]])</f>
        <v>10471024</v>
      </c>
      <c r="W624" s="311">
        <v>45516</v>
      </c>
      <c r="X624" s="311" t="s">
        <v>379</v>
      </c>
      <c r="Y624" s="48">
        <v>45520</v>
      </c>
      <c r="Z624" s="49">
        <v>45643</v>
      </c>
      <c r="AA624" s="123" t="s">
        <v>1692</v>
      </c>
      <c r="AB624" s="91" t="s">
        <v>1690</v>
      </c>
      <c r="AC624" s="91"/>
      <c r="AD624" s="78">
        <v>202000005062</v>
      </c>
      <c r="AE624" s="54" t="s">
        <v>75</v>
      </c>
      <c r="AF624" s="55" t="str">
        <f>TEXT(LEFT(Contrato[[#This Row],[CONTRATO]],3),"0")</f>
        <v>499</v>
      </c>
      <c r="AG624" s="55" t="str">
        <f>IF(LEN(Contrato[[#This Row],[Contrato2]])=3,Contrato[[#This Row],[Contrato2]],TEXT(Contrato[[#This Row],[Contrato2]],"000"))</f>
        <v>499</v>
      </c>
      <c r="AH624" s="56">
        <f ca="1">IFERROR(_xlfn.DAYS(Contrato[[#This Row],[Fecha Proyectada liquidación]],TODAY())/30,"")</f>
        <v>1.6666666666666667</v>
      </c>
      <c r="AI624" s="57">
        <f>+Contrato[[#This Row],[FECHA TERMINACIÓN ]]+120</f>
        <v>45763</v>
      </c>
      <c r="AK624" s="59" t="str">
        <f ca="1">IF(Contrato[[#This Row],[FECHA TERMINACIÓN ]]&lt;TODAY(), "Terminado",IF(ISNUMBER(Contrato[[#This Row],[Fecha Real de liquiidación ]]),"Liquidado",IF(Contrato[[#This Row],[FECHA TERMINACIÓN ]]&gt;=TODAY(),"En ejecución","")))</f>
        <v>Terminado</v>
      </c>
      <c r="AL624" s="60">
        <f>SUMIF([1]!COMPROMISOS_2024[[#All],[consecutivo]],Contrato[[#This Row],[RCP]],[1]!COMPROMISOS_2024[[#All],[Total pagado]])</f>
        <v>10471024</v>
      </c>
      <c r="AM624" s="61">
        <f>IFERROR(Contrato[[#This Row],[Pagos]]/Contrato[[#This Row],[VALOR CONTRATO]],0)</f>
        <v>1</v>
      </c>
      <c r="AN624" s="104">
        <f>+Contrato[[#This Row],[VALOR CONTRATO]]-Contrato[[#This Row],[Pagos]]</f>
        <v>0</v>
      </c>
      <c r="AO624" s="54" t="str" cm="1">
        <f t="array" ref="AO624">_xlfn.XLOOKUP(Contrato[[#This Row],[DOCUMENTO ]],[1]!PERSONAL_ACTIVO_2024[[#All],[Documento identidad]],[1]!PERSONAL_ACTIVO_2024[[#All],[Mail ]],0,0)</f>
        <v>anavarro@indeportesantioquia.gov.co</v>
      </c>
      <c r="AP624" s="54" cm="1">
        <f t="array" ref="AP624">_xlfn.XLOOKUP(Contrato[[#This Row],[DOCUMENTO]],[1]!PERSONAL_ACTIVO_2024[[#All],[Documento identidad]],[1]!PERSONAL_ACTIVO_2024[[#All],[Mail ]],0,0)</f>
        <v>0</v>
      </c>
      <c r="AQ624" s="54" cm="1">
        <f t="array" ref="AQ624">IF(ISBLANK(Contrato[[#This Row],[DEPENDENCIA ]]),0,IFERROR(_xlfn.XLOOKUP(Contrato[[#This Row],[DEPENDENCIA ]],[1]!PERSONAL_ACTIVO_2024[[#All],[Dependencia]],[1]!PERSONAL_ACTIVO_2024[[#All],[Mail ]],0,0),0))</f>
        <v>0</v>
      </c>
    </row>
    <row r="625" spans="1:43" s="54" customFormat="1" ht="34.5" customHeight="1" x14ac:dyDescent="0.25">
      <c r="A625" s="27">
        <v>888</v>
      </c>
      <c r="B625" s="26">
        <v>500</v>
      </c>
      <c r="C625" s="28" t="s">
        <v>1735</v>
      </c>
      <c r="D625" s="81" t="s">
        <v>123</v>
      </c>
      <c r="E625" s="105" t="s">
        <v>111</v>
      </c>
      <c r="F625" s="81" t="s">
        <v>142</v>
      </c>
      <c r="G625" s="92" t="s">
        <v>1736</v>
      </c>
      <c r="H625" s="93">
        <v>1056302283</v>
      </c>
      <c r="I625" s="94">
        <v>2574842</v>
      </c>
      <c r="J625" s="95">
        <v>10471024</v>
      </c>
      <c r="K625" s="69" t="s">
        <v>48</v>
      </c>
      <c r="L625" s="96" t="s">
        <v>1668</v>
      </c>
      <c r="M625" s="97" t="s">
        <v>306</v>
      </c>
      <c r="N625" s="98" cm="1">
        <f t="array" ref="N625">_xlfn.XLOOKUP(Contrato[[#This Row],[SUPERVISOR TITULAR]],[1]!PERSONAL_ACTIVO_2024[[#All],[Nombre completo]],[1]!PERSONAL_ACTIVO_2024[[#All],[Documento identidad]],"",0)</f>
        <v>75075150</v>
      </c>
      <c r="O625" s="97" t="s">
        <v>125</v>
      </c>
      <c r="P625" s="99" t="str" cm="1">
        <f t="array" ref="P625">_xlfn.XLOOKUP(Contrato[[#This Row],[SUPERVISOR SUPLENTE ]],[1]!PERSONAL_ACTIVO_2024[[#All],[Nombre completo]],[1]!PERSONAL_ACTIVO_2024[[#All],[Documento identidad]],"",0)</f>
        <v/>
      </c>
      <c r="Q625" s="100">
        <v>784</v>
      </c>
      <c r="R625" s="42" t="str" cm="1">
        <f t="array" ref="R625">_xlfn.XLOOKUP(Contrato[[#This Row],[CDP]],[1]!DISPONIBILIDADES_2024[[#All],[consecutivo]],[1]!DISPONIBILIDADES_2024[[#All],[fecha_aprobacion]],"",0)</f>
        <v>19/07/2024 0:00</v>
      </c>
      <c r="S625" s="43">
        <f>SUMIF([1]!DISPONIBILIDADES_2024[[#All],[consecutivo]],Contrato[[#This Row],[CDP]],[1]!DISPONIBILIDADES_2024[[#All],[valor_total_rubro]])</f>
        <v>0</v>
      </c>
      <c r="T625" s="44" cm="1">
        <f t="array" ref="T625">_xlfn.XLOOKUP(Contrato[[#This Row],[CONTRATO]]&amp;Contrato[[#This Row],[CDP]],[1]!Corr_Contr_CDP[[#All],[CONTRATO-CDP]],[1]!Corr_Contr_CDP[[#All],[CRP]],_xlfn.XLOOKUP(Contrato[[#This Row],[CDP]],[1]!COMPROMISOS_2024[[#All],[disponibilidad]],[1]!COMPROMISOS_2024[[#All],[consecutivo]],"",0),0)</f>
        <v>8198</v>
      </c>
      <c r="U625" s="45" t="str" cm="1">
        <f t="array" ref="U625">+_xlfn.XLOOKUP(Contrato[[#This Row],[RCP]],[1]!COMPROMISOS_2024[[#All],[consecutivo]],[1]!COMPROMISOS_2024[[#All],[fecha_aprobacion]],"",0)</f>
        <v>13/08/2024 14:40</v>
      </c>
      <c r="V625" s="46">
        <f>SUMIF([1]!COMPROMISOS_2024[[#All],[consecutivo]],Contrato[[#This Row],[RCP]],[1]!COMPROMISOS_2024[[#All],[valor_total]])</f>
        <v>10471024</v>
      </c>
      <c r="W625" s="311">
        <v>45516</v>
      </c>
      <c r="X625" s="311" t="s">
        <v>379</v>
      </c>
      <c r="Y625" s="48">
        <v>45520</v>
      </c>
      <c r="Z625" s="49">
        <v>45643</v>
      </c>
      <c r="AA625" s="123" t="s">
        <v>1692</v>
      </c>
      <c r="AB625" s="91" t="s">
        <v>1690</v>
      </c>
      <c r="AC625" s="91"/>
      <c r="AD625" s="78">
        <v>202000005063</v>
      </c>
      <c r="AE625" s="54" t="s">
        <v>75</v>
      </c>
      <c r="AF625" s="55" t="str">
        <f>TEXT(LEFT(Contrato[[#This Row],[CONTRATO]],3),"0")</f>
        <v>500</v>
      </c>
      <c r="AG625" s="55" t="str">
        <f>IF(LEN(Contrato[[#This Row],[Contrato2]])=3,Contrato[[#This Row],[Contrato2]],TEXT(Contrato[[#This Row],[Contrato2]],"000"))</f>
        <v>500</v>
      </c>
      <c r="AH625" s="56">
        <f ca="1">IFERROR(_xlfn.DAYS(Contrato[[#This Row],[Fecha Proyectada liquidación]],TODAY())/30,"")</f>
        <v>1.6666666666666667</v>
      </c>
      <c r="AI625" s="57">
        <f>+Contrato[[#This Row],[FECHA TERMINACIÓN ]]+120</f>
        <v>45763</v>
      </c>
      <c r="AK625" s="59" t="str">
        <f ca="1">IF(Contrato[[#This Row],[FECHA TERMINACIÓN ]]&lt;TODAY(), "Terminado",IF(ISNUMBER(Contrato[[#This Row],[Fecha Real de liquiidación ]]),"Liquidado",IF(Contrato[[#This Row],[FECHA TERMINACIÓN ]]&gt;=TODAY(),"En ejecución","")))</f>
        <v>Terminado</v>
      </c>
      <c r="AL625" s="60">
        <f>SUMIF([1]!COMPROMISOS_2024[[#All],[consecutivo]],Contrato[[#This Row],[RCP]],[1]!COMPROMISOS_2024[[#All],[Total pagado]])</f>
        <v>10471024</v>
      </c>
      <c r="AM625" s="61">
        <f>IFERROR(Contrato[[#This Row],[Pagos]]/Contrato[[#This Row],[VALOR CONTRATO]],0)</f>
        <v>1</v>
      </c>
      <c r="AN625" s="104">
        <f>+Contrato[[#This Row],[VALOR CONTRATO]]-Contrato[[#This Row],[Pagos]]</f>
        <v>0</v>
      </c>
      <c r="AO625" s="54" t="str" cm="1">
        <f t="array" ref="AO625">_xlfn.XLOOKUP(Contrato[[#This Row],[DOCUMENTO ]],[1]!PERSONAL_ACTIVO_2024[[#All],[Documento identidad]],[1]!PERSONAL_ACTIVO_2024[[#All],[Mail ]],0,0)</f>
        <v>anavarro@indeportesantioquia.gov.co</v>
      </c>
      <c r="AP625" s="54" cm="1">
        <f t="array" ref="AP625">_xlfn.XLOOKUP(Contrato[[#This Row],[DOCUMENTO]],[1]!PERSONAL_ACTIVO_2024[[#All],[Documento identidad]],[1]!PERSONAL_ACTIVO_2024[[#All],[Mail ]],0,0)</f>
        <v>0</v>
      </c>
      <c r="AQ625" s="54" cm="1">
        <f t="array" ref="AQ625">IF(ISBLANK(Contrato[[#This Row],[DEPENDENCIA ]]),0,IFERROR(_xlfn.XLOOKUP(Contrato[[#This Row],[DEPENDENCIA ]],[1]!PERSONAL_ACTIVO_2024[[#All],[Dependencia]],[1]!PERSONAL_ACTIVO_2024[[#All],[Mail ]],0,0),0))</f>
        <v>0</v>
      </c>
    </row>
    <row r="626" spans="1:43" s="54" customFormat="1" ht="34.5" customHeight="1" x14ac:dyDescent="0.25">
      <c r="A626" s="27">
        <v>889</v>
      </c>
      <c r="B626" s="26">
        <v>501</v>
      </c>
      <c r="C626" s="28" t="s">
        <v>1735</v>
      </c>
      <c r="D626" s="81" t="s">
        <v>123</v>
      </c>
      <c r="E626" s="105" t="s">
        <v>111</v>
      </c>
      <c r="F626" s="81" t="s">
        <v>142</v>
      </c>
      <c r="G626" s="92" t="s">
        <v>1737</v>
      </c>
      <c r="H626" s="93">
        <v>1020470234</v>
      </c>
      <c r="I626" s="94">
        <v>4908936</v>
      </c>
      <c r="J626" s="95">
        <v>19963006</v>
      </c>
      <c r="K626" s="69" t="s">
        <v>48</v>
      </c>
      <c r="L626" s="96" t="s">
        <v>1668</v>
      </c>
      <c r="M626" s="97" t="s">
        <v>306</v>
      </c>
      <c r="N626" s="98" cm="1">
        <f t="array" ref="N626">_xlfn.XLOOKUP(Contrato[[#This Row],[SUPERVISOR TITULAR]],[1]!PERSONAL_ACTIVO_2024[[#All],[Nombre completo]],[1]!PERSONAL_ACTIVO_2024[[#All],[Documento identidad]],"",0)</f>
        <v>75075150</v>
      </c>
      <c r="O626" s="97" t="s">
        <v>125</v>
      </c>
      <c r="P626" s="99" t="str" cm="1">
        <f t="array" ref="P626">_xlfn.XLOOKUP(Contrato[[#This Row],[SUPERVISOR SUPLENTE ]],[1]!PERSONAL_ACTIVO_2024[[#All],[Nombre completo]],[1]!PERSONAL_ACTIVO_2024[[#All],[Documento identidad]],"",0)</f>
        <v/>
      </c>
      <c r="Q626" s="100">
        <v>735</v>
      </c>
      <c r="R626" s="42" t="str" cm="1">
        <f t="array" ref="R626">_xlfn.XLOOKUP(Contrato[[#This Row],[CDP]],[1]!DISPONIBILIDADES_2024[[#All],[consecutivo]],[1]!DISPONIBILIDADES_2024[[#All],[fecha_aprobacion]],"",0)</f>
        <v>19/07/2024 0:00</v>
      </c>
      <c r="S626" s="43">
        <f>SUMIF([1]!DISPONIBILIDADES_2024[[#All],[consecutivo]],Contrato[[#This Row],[CDP]],[1]!DISPONIBILIDADES_2024[[#All],[valor_total_rubro]])</f>
        <v>0</v>
      </c>
      <c r="T626" s="44" cm="1">
        <f t="array" ref="T626">_xlfn.XLOOKUP(Contrato[[#This Row],[CONTRATO]]&amp;Contrato[[#This Row],[CDP]],[1]!Corr_Contr_CDP[[#All],[CONTRATO-CDP]],[1]!Corr_Contr_CDP[[#All],[CRP]],_xlfn.XLOOKUP(Contrato[[#This Row],[CDP]],[1]!COMPROMISOS_2024[[#All],[disponibilidad]],[1]!COMPROMISOS_2024[[#All],[consecutivo]],"",0),0)</f>
        <v>8283</v>
      </c>
      <c r="U626" s="45" t="str" cm="1">
        <f t="array" ref="U626">+_xlfn.XLOOKUP(Contrato[[#This Row],[RCP]],[1]!COMPROMISOS_2024[[#All],[consecutivo]],[1]!COMPROMISOS_2024[[#All],[fecha_aprobacion]],"",0)</f>
        <v>14/08/2024 14:31</v>
      </c>
      <c r="V626" s="46">
        <f>SUMIF([1]!COMPROMISOS_2024[[#All],[consecutivo]],Contrato[[#This Row],[RCP]],[1]!COMPROMISOS_2024[[#All],[valor_total]])</f>
        <v>19963006</v>
      </c>
      <c r="W626" s="311">
        <v>45516</v>
      </c>
      <c r="X626" s="311" t="s">
        <v>379</v>
      </c>
      <c r="Y626" s="48">
        <v>45520</v>
      </c>
      <c r="Z626" s="49">
        <v>45643</v>
      </c>
      <c r="AA626" s="123" t="s">
        <v>1689</v>
      </c>
      <c r="AB626" s="91" t="s">
        <v>1690</v>
      </c>
      <c r="AC626" s="91"/>
      <c r="AD626" s="78">
        <v>202000005064</v>
      </c>
      <c r="AE626" s="54" t="s">
        <v>75</v>
      </c>
      <c r="AF626" s="55" t="str">
        <f>TEXT(LEFT(Contrato[[#This Row],[CONTRATO]],3),"0")</f>
        <v>501</v>
      </c>
      <c r="AG626" s="55" t="str">
        <f>IF(LEN(Contrato[[#This Row],[Contrato2]])=3,Contrato[[#This Row],[Contrato2]],TEXT(Contrato[[#This Row],[Contrato2]],"000"))</f>
        <v>501</v>
      </c>
      <c r="AH626" s="56">
        <f ca="1">IFERROR(_xlfn.DAYS(Contrato[[#This Row],[Fecha Proyectada liquidación]],TODAY())/30,"")</f>
        <v>1.6666666666666667</v>
      </c>
      <c r="AI626" s="57">
        <f>+Contrato[[#This Row],[FECHA TERMINACIÓN ]]+120</f>
        <v>45763</v>
      </c>
      <c r="AK626" s="59" t="str">
        <f ca="1">IF(Contrato[[#This Row],[FECHA TERMINACIÓN ]]&lt;TODAY(), "Terminado",IF(ISNUMBER(Contrato[[#This Row],[Fecha Real de liquiidación ]]),"Liquidado",IF(Contrato[[#This Row],[FECHA TERMINACIÓN ]]&gt;=TODAY(),"En ejecución","")))</f>
        <v>Terminado</v>
      </c>
      <c r="AL626" s="60">
        <f>SUMIF([1]!COMPROMISOS_2024[[#All],[consecutivo]],Contrato[[#This Row],[RCP]],[1]!COMPROMISOS_2024[[#All],[Total pagado]])</f>
        <v>19963006</v>
      </c>
      <c r="AM626" s="61">
        <f>IFERROR(Contrato[[#This Row],[Pagos]]/Contrato[[#This Row],[VALOR CONTRATO]],0)</f>
        <v>1</v>
      </c>
      <c r="AN626" s="104">
        <f>+Contrato[[#This Row],[VALOR CONTRATO]]-Contrato[[#This Row],[Pagos]]</f>
        <v>0</v>
      </c>
      <c r="AO626" s="54" t="str" cm="1">
        <f t="array" ref="AO626">_xlfn.XLOOKUP(Contrato[[#This Row],[DOCUMENTO ]],[1]!PERSONAL_ACTIVO_2024[[#All],[Documento identidad]],[1]!PERSONAL_ACTIVO_2024[[#All],[Mail ]],0,0)</f>
        <v>anavarro@indeportesantioquia.gov.co</v>
      </c>
      <c r="AP626" s="54" cm="1">
        <f t="array" ref="AP626">_xlfn.XLOOKUP(Contrato[[#This Row],[DOCUMENTO]],[1]!PERSONAL_ACTIVO_2024[[#All],[Documento identidad]],[1]!PERSONAL_ACTIVO_2024[[#All],[Mail ]],0,0)</f>
        <v>0</v>
      </c>
      <c r="AQ626" s="54" cm="1">
        <f t="array" ref="AQ626">IF(ISBLANK(Contrato[[#This Row],[DEPENDENCIA ]]),0,IFERROR(_xlfn.XLOOKUP(Contrato[[#This Row],[DEPENDENCIA ]],[1]!PERSONAL_ACTIVO_2024[[#All],[Dependencia]],[1]!PERSONAL_ACTIVO_2024[[#All],[Mail ]],0,0),0))</f>
        <v>0</v>
      </c>
    </row>
    <row r="627" spans="1:43" s="54" customFormat="1" ht="34.5" customHeight="1" x14ac:dyDescent="0.25">
      <c r="A627" s="27">
        <v>890</v>
      </c>
      <c r="B627" s="26">
        <v>502</v>
      </c>
      <c r="C627" s="28" t="s">
        <v>1738</v>
      </c>
      <c r="D627" s="81" t="s">
        <v>123</v>
      </c>
      <c r="E627" s="105" t="s">
        <v>111</v>
      </c>
      <c r="F627" s="81" t="s">
        <v>142</v>
      </c>
      <c r="G627" s="92" t="s">
        <v>388</v>
      </c>
      <c r="H627" s="93">
        <v>8439119</v>
      </c>
      <c r="I627" s="94">
        <v>5931149</v>
      </c>
      <c r="J627" s="95">
        <v>24120006</v>
      </c>
      <c r="K627" s="69" t="s">
        <v>48</v>
      </c>
      <c r="L627" s="96" t="s">
        <v>1668</v>
      </c>
      <c r="M627" s="97" t="s">
        <v>306</v>
      </c>
      <c r="N627" s="98" cm="1">
        <f t="array" ref="N627">_xlfn.XLOOKUP(Contrato[[#This Row],[SUPERVISOR TITULAR]],[1]!PERSONAL_ACTIVO_2024[[#All],[Nombre completo]],[1]!PERSONAL_ACTIVO_2024[[#All],[Documento identidad]],"",0)</f>
        <v>75075150</v>
      </c>
      <c r="O627" s="97" t="s">
        <v>125</v>
      </c>
      <c r="P627" s="99" t="str" cm="1">
        <f t="array" ref="P627">_xlfn.XLOOKUP(Contrato[[#This Row],[SUPERVISOR SUPLENTE ]],[1]!PERSONAL_ACTIVO_2024[[#All],[Nombre completo]],[1]!PERSONAL_ACTIVO_2024[[#All],[Documento identidad]],"",0)</f>
        <v/>
      </c>
      <c r="Q627" s="100">
        <v>736</v>
      </c>
      <c r="R627" s="42" t="str" cm="1">
        <f t="array" ref="R627">_xlfn.XLOOKUP(Contrato[[#This Row],[CDP]],[1]!DISPONIBILIDADES_2024[[#All],[consecutivo]],[1]!DISPONIBILIDADES_2024[[#All],[fecha_aprobacion]],"",0)</f>
        <v>19/07/2024 0:00</v>
      </c>
      <c r="S627" s="43">
        <f>SUMIF([1]!DISPONIBILIDADES_2024[[#All],[consecutivo]],Contrato[[#This Row],[CDP]],[1]!DISPONIBILIDADES_2024[[#All],[valor_total_rubro]])</f>
        <v>0</v>
      </c>
      <c r="T627" s="44" cm="1">
        <f t="array" ref="T627">_xlfn.XLOOKUP(Contrato[[#This Row],[CONTRATO]]&amp;Contrato[[#This Row],[CDP]],[1]!Corr_Contr_CDP[[#All],[CONTRATO-CDP]],[1]!Corr_Contr_CDP[[#All],[CRP]],_xlfn.XLOOKUP(Contrato[[#This Row],[CDP]],[1]!COMPROMISOS_2024[[#All],[disponibilidad]],[1]!COMPROMISOS_2024[[#All],[consecutivo]],"",0),0)</f>
        <v>8290</v>
      </c>
      <c r="U627" s="45" t="str" cm="1">
        <f t="array" ref="U627">+_xlfn.XLOOKUP(Contrato[[#This Row],[RCP]],[1]!COMPROMISOS_2024[[#All],[consecutivo]],[1]!COMPROMISOS_2024[[#All],[fecha_aprobacion]],"",0)</f>
        <v>14/08/2024 14:41</v>
      </c>
      <c r="V627" s="46">
        <f>SUMIF([1]!COMPROMISOS_2024[[#All],[consecutivo]],Contrato[[#This Row],[RCP]],[1]!COMPROMISOS_2024[[#All],[valor_total]])</f>
        <v>24120006</v>
      </c>
      <c r="W627" s="311">
        <v>45516</v>
      </c>
      <c r="X627" s="311" t="s">
        <v>379</v>
      </c>
      <c r="Y627" s="48">
        <v>45520</v>
      </c>
      <c r="Z627" s="49">
        <v>45643</v>
      </c>
      <c r="AA627" s="123" t="s">
        <v>1689</v>
      </c>
      <c r="AB627" s="91" t="s">
        <v>1690</v>
      </c>
      <c r="AC627" s="91"/>
      <c r="AD627" s="78">
        <v>202000005065</v>
      </c>
      <c r="AE627" s="54" t="s">
        <v>75</v>
      </c>
      <c r="AF627" s="55" t="str">
        <f>TEXT(LEFT(Contrato[[#This Row],[CONTRATO]],3),"0")</f>
        <v>502</v>
      </c>
      <c r="AG627" s="55" t="str">
        <f>IF(LEN(Contrato[[#This Row],[Contrato2]])=3,Contrato[[#This Row],[Contrato2]],TEXT(Contrato[[#This Row],[Contrato2]],"000"))</f>
        <v>502</v>
      </c>
      <c r="AH627" s="56">
        <f ca="1">IFERROR(_xlfn.DAYS(Contrato[[#This Row],[Fecha Proyectada liquidación]],TODAY())/30,"")</f>
        <v>1.6666666666666667</v>
      </c>
      <c r="AI627" s="57">
        <f>+Contrato[[#This Row],[FECHA TERMINACIÓN ]]+120</f>
        <v>45763</v>
      </c>
      <c r="AK627" s="59" t="str">
        <f ca="1">IF(Contrato[[#This Row],[FECHA TERMINACIÓN ]]&lt;TODAY(), "Terminado",IF(ISNUMBER(Contrato[[#This Row],[Fecha Real de liquiidación ]]),"Liquidado",IF(Contrato[[#This Row],[FECHA TERMINACIÓN ]]&gt;=TODAY(),"En ejecución","")))</f>
        <v>Terminado</v>
      </c>
      <c r="AL627" s="60">
        <f>SUMIF([1]!COMPROMISOS_2024[[#All],[consecutivo]],Contrato[[#This Row],[RCP]],[1]!COMPROMISOS_2024[[#All],[Total pagado]])</f>
        <v>24120006</v>
      </c>
      <c r="AM627" s="61">
        <f>IFERROR(Contrato[[#This Row],[Pagos]]/Contrato[[#This Row],[VALOR CONTRATO]],0)</f>
        <v>1</v>
      </c>
      <c r="AN627" s="104">
        <f>+Contrato[[#This Row],[VALOR CONTRATO]]-Contrato[[#This Row],[Pagos]]</f>
        <v>0</v>
      </c>
      <c r="AO627" s="54" t="str" cm="1">
        <f t="array" ref="AO627">_xlfn.XLOOKUP(Contrato[[#This Row],[DOCUMENTO ]],[1]!PERSONAL_ACTIVO_2024[[#All],[Documento identidad]],[1]!PERSONAL_ACTIVO_2024[[#All],[Mail ]],0,0)</f>
        <v>anavarro@indeportesantioquia.gov.co</v>
      </c>
      <c r="AP627" s="54" cm="1">
        <f t="array" ref="AP627">_xlfn.XLOOKUP(Contrato[[#This Row],[DOCUMENTO]],[1]!PERSONAL_ACTIVO_2024[[#All],[Documento identidad]],[1]!PERSONAL_ACTIVO_2024[[#All],[Mail ]],0,0)</f>
        <v>0</v>
      </c>
      <c r="AQ627" s="54" cm="1">
        <f t="array" ref="AQ627">IF(ISBLANK(Contrato[[#This Row],[DEPENDENCIA ]]),0,IFERROR(_xlfn.XLOOKUP(Contrato[[#This Row],[DEPENDENCIA ]],[1]!PERSONAL_ACTIVO_2024[[#All],[Dependencia]],[1]!PERSONAL_ACTIVO_2024[[#All],[Mail ]],0,0),0))</f>
        <v>0</v>
      </c>
    </row>
    <row r="628" spans="1:43" s="54" customFormat="1" ht="34.5" customHeight="1" x14ac:dyDescent="0.25">
      <c r="A628" s="27">
        <v>891</v>
      </c>
      <c r="B628" s="26">
        <v>503</v>
      </c>
      <c r="C628" s="28" t="s">
        <v>1738</v>
      </c>
      <c r="D628" s="81" t="s">
        <v>123</v>
      </c>
      <c r="E628" s="105" t="s">
        <v>111</v>
      </c>
      <c r="F628" s="81" t="s">
        <v>142</v>
      </c>
      <c r="G628" s="92" t="s">
        <v>390</v>
      </c>
      <c r="H628" s="93">
        <v>1037595831</v>
      </c>
      <c r="I628" s="94">
        <v>3952382</v>
      </c>
      <c r="J628" s="95">
        <v>16073020</v>
      </c>
      <c r="K628" s="69" t="s">
        <v>48</v>
      </c>
      <c r="L628" s="96" t="s">
        <v>1668</v>
      </c>
      <c r="M628" s="97" t="s">
        <v>306</v>
      </c>
      <c r="N628" s="98" cm="1">
        <f t="array" ref="N628">_xlfn.XLOOKUP(Contrato[[#This Row],[SUPERVISOR TITULAR]],[1]!PERSONAL_ACTIVO_2024[[#All],[Nombre completo]],[1]!PERSONAL_ACTIVO_2024[[#All],[Documento identidad]],"",0)</f>
        <v>75075150</v>
      </c>
      <c r="O628" s="97" t="s">
        <v>125</v>
      </c>
      <c r="P628" s="99" t="str" cm="1">
        <f t="array" ref="P628">_xlfn.XLOOKUP(Contrato[[#This Row],[SUPERVISOR SUPLENTE ]],[1]!PERSONAL_ACTIVO_2024[[#All],[Nombre completo]],[1]!PERSONAL_ACTIVO_2024[[#All],[Documento identidad]],"",0)</f>
        <v/>
      </c>
      <c r="Q628" s="100">
        <v>737</v>
      </c>
      <c r="R628" s="42" t="str" cm="1">
        <f t="array" ref="R628">_xlfn.XLOOKUP(Contrato[[#This Row],[CDP]],[1]!DISPONIBILIDADES_2024[[#All],[consecutivo]],[1]!DISPONIBILIDADES_2024[[#All],[fecha_aprobacion]],"",0)</f>
        <v>19/07/2024 0:00</v>
      </c>
      <c r="S628" s="43">
        <f>SUMIF([1]!DISPONIBILIDADES_2024[[#All],[consecutivo]],Contrato[[#This Row],[CDP]],[1]!DISPONIBILIDADES_2024[[#All],[valor_total_rubro]])</f>
        <v>0</v>
      </c>
      <c r="T628" s="44" cm="1">
        <f t="array" ref="T628">_xlfn.XLOOKUP(Contrato[[#This Row],[CONTRATO]]&amp;Contrato[[#This Row],[CDP]],[1]!Corr_Contr_CDP[[#All],[CONTRATO-CDP]],[1]!Corr_Contr_CDP[[#All],[CRP]],_xlfn.XLOOKUP(Contrato[[#This Row],[CDP]],[1]!COMPROMISOS_2024[[#All],[disponibilidad]],[1]!COMPROMISOS_2024[[#All],[consecutivo]],"",0),0)</f>
        <v>8194</v>
      </c>
      <c r="U628" s="45" t="str" cm="1">
        <f t="array" ref="U628">+_xlfn.XLOOKUP(Contrato[[#This Row],[RCP]],[1]!COMPROMISOS_2024[[#All],[consecutivo]],[1]!COMPROMISOS_2024[[#All],[fecha_aprobacion]],"",0)</f>
        <v>13/08/2024 14:06</v>
      </c>
      <c r="V628" s="46">
        <f>SUMIF([1]!COMPROMISOS_2024[[#All],[consecutivo]],Contrato[[#This Row],[RCP]],[1]!COMPROMISOS_2024[[#All],[valor_total]])</f>
        <v>16073020</v>
      </c>
      <c r="W628" s="311">
        <v>45516</v>
      </c>
      <c r="X628" s="311" t="s">
        <v>379</v>
      </c>
      <c r="Y628" s="48">
        <v>45520</v>
      </c>
      <c r="Z628" s="49">
        <v>45643</v>
      </c>
      <c r="AA628" s="123" t="s">
        <v>1694</v>
      </c>
      <c r="AB628" s="91" t="s">
        <v>1739</v>
      </c>
      <c r="AC628" s="91"/>
      <c r="AD628" s="78">
        <v>202000005066</v>
      </c>
      <c r="AE628" s="54" t="s">
        <v>75</v>
      </c>
      <c r="AF628" s="55" t="str">
        <f>TEXT(LEFT(Contrato[[#This Row],[CONTRATO]],3),"0")</f>
        <v>503</v>
      </c>
      <c r="AG628" s="55" t="str">
        <f>IF(LEN(Contrato[[#This Row],[Contrato2]])=3,Contrato[[#This Row],[Contrato2]],TEXT(Contrato[[#This Row],[Contrato2]],"000"))</f>
        <v>503</v>
      </c>
      <c r="AH628" s="56">
        <f ca="1">IFERROR(_xlfn.DAYS(Contrato[[#This Row],[Fecha Proyectada liquidación]],TODAY())/30,"")</f>
        <v>1.6666666666666667</v>
      </c>
      <c r="AI628" s="57">
        <f>+Contrato[[#This Row],[FECHA TERMINACIÓN ]]+120</f>
        <v>45763</v>
      </c>
      <c r="AK628" s="59" t="str">
        <f ca="1">IF(Contrato[[#This Row],[FECHA TERMINACIÓN ]]&lt;TODAY(), "Terminado",IF(ISNUMBER(Contrato[[#This Row],[Fecha Real de liquiidación ]]),"Liquidado",IF(Contrato[[#This Row],[FECHA TERMINACIÓN ]]&gt;=TODAY(),"En ejecución","")))</f>
        <v>Terminado</v>
      </c>
      <c r="AL628" s="60">
        <f>SUMIF([1]!COMPROMISOS_2024[[#All],[consecutivo]],Contrato[[#This Row],[RCP]],[1]!COMPROMISOS_2024[[#All],[Total pagado]])</f>
        <v>16073020</v>
      </c>
      <c r="AM628" s="61">
        <f>IFERROR(Contrato[[#This Row],[Pagos]]/Contrato[[#This Row],[VALOR CONTRATO]],0)</f>
        <v>1</v>
      </c>
      <c r="AN628" s="104">
        <f>+Contrato[[#This Row],[VALOR CONTRATO]]-Contrato[[#This Row],[Pagos]]</f>
        <v>0</v>
      </c>
      <c r="AO628" s="54" t="str" cm="1">
        <f t="array" ref="AO628">_xlfn.XLOOKUP(Contrato[[#This Row],[DOCUMENTO ]],[1]!PERSONAL_ACTIVO_2024[[#All],[Documento identidad]],[1]!PERSONAL_ACTIVO_2024[[#All],[Mail ]],0,0)</f>
        <v>anavarro@indeportesantioquia.gov.co</v>
      </c>
      <c r="AP628" s="54" cm="1">
        <f t="array" ref="AP628">_xlfn.XLOOKUP(Contrato[[#This Row],[DOCUMENTO]],[1]!PERSONAL_ACTIVO_2024[[#All],[Documento identidad]],[1]!PERSONAL_ACTIVO_2024[[#All],[Mail ]],0,0)</f>
        <v>0</v>
      </c>
      <c r="AQ628" s="54" cm="1">
        <f t="array" ref="AQ628">IF(ISBLANK(Contrato[[#This Row],[DEPENDENCIA ]]),0,IFERROR(_xlfn.XLOOKUP(Contrato[[#This Row],[DEPENDENCIA ]],[1]!PERSONAL_ACTIVO_2024[[#All],[Dependencia]],[1]!PERSONAL_ACTIVO_2024[[#All],[Mail ]],0,0),0))</f>
        <v>0</v>
      </c>
    </row>
    <row r="629" spans="1:43" s="54" customFormat="1" ht="34.5" customHeight="1" x14ac:dyDescent="0.25">
      <c r="A629" s="27">
        <v>892</v>
      </c>
      <c r="B629" s="26">
        <v>504</v>
      </c>
      <c r="C629" s="28" t="s">
        <v>1738</v>
      </c>
      <c r="D629" s="81" t="s">
        <v>123</v>
      </c>
      <c r="E629" s="105" t="s">
        <v>111</v>
      </c>
      <c r="F629" s="81" t="s">
        <v>142</v>
      </c>
      <c r="G629" s="92" t="s">
        <v>1740</v>
      </c>
      <c r="H629" s="93">
        <v>71254179</v>
      </c>
      <c r="I629" s="94">
        <v>5931149</v>
      </c>
      <c r="J629" s="95">
        <v>24120006</v>
      </c>
      <c r="K629" s="69" t="s">
        <v>48</v>
      </c>
      <c r="L629" s="96" t="s">
        <v>1668</v>
      </c>
      <c r="M629" s="97" t="s">
        <v>306</v>
      </c>
      <c r="N629" s="98" cm="1">
        <f t="array" ref="N629">_xlfn.XLOOKUP(Contrato[[#This Row],[SUPERVISOR TITULAR]],[1]!PERSONAL_ACTIVO_2024[[#All],[Nombre completo]],[1]!PERSONAL_ACTIVO_2024[[#All],[Documento identidad]],"",0)</f>
        <v>75075150</v>
      </c>
      <c r="O629" s="97" t="s">
        <v>125</v>
      </c>
      <c r="P629" s="99" t="str" cm="1">
        <f t="array" ref="P629">_xlfn.XLOOKUP(Contrato[[#This Row],[SUPERVISOR SUPLENTE ]],[1]!PERSONAL_ACTIVO_2024[[#All],[Nombre completo]],[1]!PERSONAL_ACTIVO_2024[[#All],[Documento identidad]],"",0)</f>
        <v/>
      </c>
      <c r="Q629" s="100">
        <v>684</v>
      </c>
      <c r="R629" s="42" t="str" cm="1">
        <f t="array" ref="R629">_xlfn.XLOOKUP(Contrato[[#This Row],[CDP]],[1]!DISPONIBILIDADES_2024[[#All],[consecutivo]],[1]!DISPONIBILIDADES_2024[[#All],[fecha_aprobacion]],"",0)</f>
        <v>19/07/2024 0:00</v>
      </c>
      <c r="S629" s="43">
        <f>SUMIF([1]!DISPONIBILIDADES_2024[[#All],[consecutivo]],Contrato[[#This Row],[CDP]],[1]!DISPONIBILIDADES_2024[[#All],[valor_total_rubro]])</f>
        <v>0</v>
      </c>
      <c r="T629" s="44" cm="1">
        <f t="array" ref="T629">_xlfn.XLOOKUP(Contrato[[#This Row],[CONTRATO]]&amp;Contrato[[#This Row],[CDP]],[1]!Corr_Contr_CDP[[#All],[CONTRATO-CDP]],[1]!Corr_Contr_CDP[[#All],[CRP]],_xlfn.XLOOKUP(Contrato[[#This Row],[CDP]],[1]!COMPROMISOS_2024[[#All],[disponibilidad]],[1]!COMPROMISOS_2024[[#All],[consecutivo]],"",0),0)</f>
        <v>8193</v>
      </c>
      <c r="U629" s="45" t="str" cm="1">
        <f t="array" ref="U629">+_xlfn.XLOOKUP(Contrato[[#This Row],[RCP]],[1]!COMPROMISOS_2024[[#All],[consecutivo]],[1]!COMPROMISOS_2024[[#All],[fecha_aprobacion]],"",0)</f>
        <v>13/08/2024 14:00</v>
      </c>
      <c r="V629" s="46">
        <f>SUMIF([1]!COMPROMISOS_2024[[#All],[consecutivo]],Contrato[[#This Row],[RCP]],[1]!COMPROMISOS_2024[[#All],[valor_total]])</f>
        <v>24120006</v>
      </c>
      <c r="W629" s="311">
        <v>45516</v>
      </c>
      <c r="X629" s="311" t="s">
        <v>379</v>
      </c>
      <c r="Y629" s="48">
        <v>45520</v>
      </c>
      <c r="Z629" s="49">
        <v>45643</v>
      </c>
      <c r="AA629" s="123" t="s">
        <v>1694</v>
      </c>
      <c r="AB629" s="91" t="s">
        <v>1739</v>
      </c>
      <c r="AC629" s="91"/>
      <c r="AD629" s="78">
        <v>202000005067</v>
      </c>
      <c r="AE629" s="54" t="s">
        <v>75</v>
      </c>
      <c r="AF629" s="55" t="str">
        <f>TEXT(LEFT(Contrato[[#This Row],[CONTRATO]],3),"0")</f>
        <v>504</v>
      </c>
      <c r="AG629" s="55" t="str">
        <f>IF(LEN(Contrato[[#This Row],[Contrato2]])=3,Contrato[[#This Row],[Contrato2]],TEXT(Contrato[[#This Row],[Contrato2]],"000"))</f>
        <v>504</v>
      </c>
      <c r="AH629" s="56">
        <f ca="1">IFERROR(_xlfn.DAYS(Contrato[[#This Row],[Fecha Proyectada liquidación]],TODAY())/30,"")</f>
        <v>1.6666666666666667</v>
      </c>
      <c r="AI629" s="57">
        <f>+Contrato[[#This Row],[FECHA TERMINACIÓN ]]+120</f>
        <v>45763</v>
      </c>
      <c r="AK629" s="59" t="str">
        <f ca="1">IF(Contrato[[#This Row],[FECHA TERMINACIÓN ]]&lt;TODAY(), "Terminado",IF(ISNUMBER(Contrato[[#This Row],[Fecha Real de liquiidación ]]),"Liquidado",IF(Contrato[[#This Row],[FECHA TERMINACIÓN ]]&gt;=TODAY(),"En ejecución","")))</f>
        <v>Terminado</v>
      </c>
      <c r="AL629" s="60">
        <f>SUMIF([1]!COMPROMISOS_2024[[#All],[consecutivo]],Contrato[[#This Row],[RCP]],[1]!COMPROMISOS_2024[[#All],[Total pagado]])</f>
        <v>24120006</v>
      </c>
      <c r="AM629" s="61">
        <f>IFERROR(Contrato[[#This Row],[Pagos]]/Contrato[[#This Row],[VALOR CONTRATO]],0)</f>
        <v>1</v>
      </c>
      <c r="AN629" s="104">
        <f>+Contrato[[#This Row],[VALOR CONTRATO]]-Contrato[[#This Row],[Pagos]]</f>
        <v>0</v>
      </c>
      <c r="AO629" s="54" t="str" cm="1">
        <f t="array" ref="AO629">_xlfn.XLOOKUP(Contrato[[#This Row],[DOCUMENTO ]],[1]!PERSONAL_ACTIVO_2024[[#All],[Documento identidad]],[1]!PERSONAL_ACTIVO_2024[[#All],[Mail ]],0,0)</f>
        <v>anavarro@indeportesantioquia.gov.co</v>
      </c>
      <c r="AP629" s="54" cm="1">
        <f t="array" ref="AP629">_xlfn.XLOOKUP(Contrato[[#This Row],[DOCUMENTO]],[1]!PERSONAL_ACTIVO_2024[[#All],[Documento identidad]],[1]!PERSONAL_ACTIVO_2024[[#All],[Mail ]],0,0)</f>
        <v>0</v>
      </c>
      <c r="AQ629" s="54" cm="1">
        <f t="array" ref="AQ629">IF(ISBLANK(Contrato[[#This Row],[DEPENDENCIA ]]),0,IFERROR(_xlfn.XLOOKUP(Contrato[[#This Row],[DEPENDENCIA ]],[1]!PERSONAL_ACTIVO_2024[[#All],[Dependencia]],[1]!PERSONAL_ACTIVO_2024[[#All],[Mail ]],0,0),0))</f>
        <v>0</v>
      </c>
    </row>
    <row r="630" spans="1:43" s="54" customFormat="1" ht="34.5" customHeight="1" x14ac:dyDescent="0.25">
      <c r="A630" s="27">
        <v>893</v>
      </c>
      <c r="B630" s="26">
        <v>505</v>
      </c>
      <c r="C630" s="28" t="s">
        <v>1738</v>
      </c>
      <c r="D630" s="81" t="s">
        <v>123</v>
      </c>
      <c r="E630" s="105" t="s">
        <v>111</v>
      </c>
      <c r="F630" s="81" t="s">
        <v>142</v>
      </c>
      <c r="G630" s="92" t="s">
        <v>1741</v>
      </c>
      <c r="H630" s="93">
        <v>8395754</v>
      </c>
      <c r="I630" s="94">
        <v>7908765</v>
      </c>
      <c r="J630" s="95">
        <v>32162311</v>
      </c>
      <c r="K630" s="69" t="s">
        <v>48</v>
      </c>
      <c r="L630" s="96" t="s">
        <v>1668</v>
      </c>
      <c r="M630" s="97" t="s">
        <v>306</v>
      </c>
      <c r="N630" s="98" cm="1">
        <f t="array" ref="N630">_xlfn.XLOOKUP(Contrato[[#This Row],[SUPERVISOR TITULAR]],[1]!PERSONAL_ACTIVO_2024[[#All],[Nombre completo]],[1]!PERSONAL_ACTIVO_2024[[#All],[Documento identidad]],"",0)</f>
        <v>75075150</v>
      </c>
      <c r="O630" s="97" t="s">
        <v>125</v>
      </c>
      <c r="P630" s="99" t="str" cm="1">
        <f t="array" ref="P630">_xlfn.XLOOKUP(Contrato[[#This Row],[SUPERVISOR SUPLENTE ]],[1]!PERSONAL_ACTIVO_2024[[#All],[Nombre completo]],[1]!PERSONAL_ACTIVO_2024[[#All],[Documento identidad]],"",0)</f>
        <v/>
      </c>
      <c r="Q630" s="100">
        <v>785</v>
      </c>
      <c r="R630" s="42" t="str" cm="1">
        <f t="array" ref="R630">_xlfn.XLOOKUP(Contrato[[#This Row],[CDP]],[1]!DISPONIBILIDADES_2024[[#All],[consecutivo]],[1]!DISPONIBILIDADES_2024[[#All],[fecha_aprobacion]],"",0)</f>
        <v>19/07/2024 0:00</v>
      </c>
      <c r="S630" s="43">
        <f>SUMIF([1]!DISPONIBILIDADES_2024[[#All],[consecutivo]],Contrato[[#This Row],[CDP]],[1]!DISPONIBILIDADES_2024[[#All],[valor_total_rubro]])</f>
        <v>0</v>
      </c>
      <c r="T630" s="44" cm="1">
        <f t="array" ref="T630">_xlfn.XLOOKUP(Contrato[[#This Row],[CONTRATO]]&amp;Contrato[[#This Row],[CDP]],[1]!Corr_Contr_CDP[[#All],[CONTRATO-CDP]],[1]!Corr_Contr_CDP[[#All],[CRP]],_xlfn.XLOOKUP(Contrato[[#This Row],[CDP]],[1]!COMPROMISOS_2024[[#All],[disponibilidad]],[1]!COMPROMISOS_2024[[#All],[consecutivo]],"",0),0)</f>
        <v>8297</v>
      </c>
      <c r="U630" s="45" t="str" cm="1">
        <f t="array" ref="U630">+_xlfn.XLOOKUP(Contrato[[#This Row],[RCP]],[1]!COMPROMISOS_2024[[#All],[consecutivo]],[1]!COMPROMISOS_2024[[#All],[fecha_aprobacion]],"",0)</f>
        <v>14/08/2024 14:52</v>
      </c>
      <c r="V630" s="46">
        <f>SUMIF([1]!COMPROMISOS_2024[[#All],[consecutivo]],Contrato[[#This Row],[RCP]],[1]!COMPROMISOS_2024[[#All],[valor_total]])</f>
        <v>32162311</v>
      </c>
      <c r="W630" s="311">
        <v>45516</v>
      </c>
      <c r="X630" s="311" t="s">
        <v>379</v>
      </c>
      <c r="Y630" s="48">
        <v>45520</v>
      </c>
      <c r="Z630" s="49">
        <v>45643</v>
      </c>
      <c r="AA630" s="123" t="s">
        <v>1697</v>
      </c>
      <c r="AB630" s="91" t="s">
        <v>1690</v>
      </c>
      <c r="AC630" s="91"/>
      <c r="AD630" s="78">
        <v>202000005068</v>
      </c>
      <c r="AE630" s="54" t="s">
        <v>75</v>
      </c>
      <c r="AF630" s="55" t="str">
        <f>TEXT(LEFT(Contrato[[#This Row],[CONTRATO]],3),"0")</f>
        <v>505</v>
      </c>
      <c r="AG630" s="55" t="str">
        <f>IF(LEN(Contrato[[#This Row],[Contrato2]])=3,Contrato[[#This Row],[Contrato2]],TEXT(Contrato[[#This Row],[Contrato2]],"000"))</f>
        <v>505</v>
      </c>
      <c r="AH630" s="56">
        <f ca="1">IFERROR(_xlfn.DAYS(Contrato[[#This Row],[Fecha Proyectada liquidación]],TODAY())/30,"")</f>
        <v>1.6666666666666667</v>
      </c>
      <c r="AI630" s="57">
        <f>+Contrato[[#This Row],[FECHA TERMINACIÓN ]]+120</f>
        <v>45763</v>
      </c>
      <c r="AK630" s="59" t="str">
        <f ca="1">IF(Contrato[[#This Row],[FECHA TERMINACIÓN ]]&lt;TODAY(), "Terminado",IF(ISNUMBER(Contrato[[#This Row],[Fecha Real de liquiidación ]]),"Liquidado",IF(Contrato[[#This Row],[FECHA TERMINACIÓN ]]&gt;=TODAY(),"En ejecución","")))</f>
        <v>Terminado</v>
      </c>
      <c r="AL630" s="60">
        <f>SUMIF([1]!COMPROMISOS_2024[[#All],[consecutivo]],Contrato[[#This Row],[RCP]],[1]!COMPROMISOS_2024[[#All],[Total pagado]])</f>
        <v>32162311</v>
      </c>
      <c r="AM630" s="61">
        <f>IFERROR(Contrato[[#This Row],[Pagos]]/Contrato[[#This Row],[VALOR CONTRATO]],0)</f>
        <v>1</v>
      </c>
      <c r="AN630" s="104">
        <f>+Contrato[[#This Row],[VALOR CONTRATO]]-Contrato[[#This Row],[Pagos]]</f>
        <v>0</v>
      </c>
      <c r="AO630" s="54" t="str" cm="1">
        <f t="array" ref="AO630">_xlfn.XLOOKUP(Contrato[[#This Row],[DOCUMENTO ]],[1]!PERSONAL_ACTIVO_2024[[#All],[Documento identidad]],[1]!PERSONAL_ACTIVO_2024[[#All],[Mail ]],0,0)</f>
        <v>anavarro@indeportesantioquia.gov.co</v>
      </c>
      <c r="AP630" s="54" cm="1">
        <f t="array" ref="AP630">_xlfn.XLOOKUP(Contrato[[#This Row],[DOCUMENTO]],[1]!PERSONAL_ACTIVO_2024[[#All],[Documento identidad]],[1]!PERSONAL_ACTIVO_2024[[#All],[Mail ]],0,0)</f>
        <v>0</v>
      </c>
      <c r="AQ630" s="54" cm="1">
        <f t="array" ref="AQ630">IF(ISBLANK(Contrato[[#This Row],[DEPENDENCIA ]]),0,IFERROR(_xlfn.XLOOKUP(Contrato[[#This Row],[DEPENDENCIA ]],[1]!PERSONAL_ACTIVO_2024[[#All],[Dependencia]],[1]!PERSONAL_ACTIVO_2024[[#All],[Mail ]],0,0),0))</f>
        <v>0</v>
      </c>
    </row>
    <row r="631" spans="1:43" s="54" customFormat="1" ht="34.5" customHeight="1" x14ac:dyDescent="0.25">
      <c r="A631" s="27">
        <v>894</v>
      </c>
      <c r="B631" s="26">
        <v>506</v>
      </c>
      <c r="C631" s="28" t="s">
        <v>1738</v>
      </c>
      <c r="D631" s="81" t="s">
        <v>123</v>
      </c>
      <c r="E631" s="105" t="s">
        <v>111</v>
      </c>
      <c r="F631" s="81" t="s">
        <v>142</v>
      </c>
      <c r="G631" s="92" t="s">
        <v>396</v>
      </c>
      <c r="H631" s="93">
        <v>32294449</v>
      </c>
      <c r="I631" s="94">
        <v>4908936</v>
      </c>
      <c r="J631" s="95">
        <v>19963006</v>
      </c>
      <c r="K631" s="69" t="s">
        <v>48</v>
      </c>
      <c r="L631" s="96" t="s">
        <v>1668</v>
      </c>
      <c r="M631" s="97" t="s">
        <v>306</v>
      </c>
      <c r="N631" s="98" cm="1">
        <f t="array" ref="N631">_xlfn.XLOOKUP(Contrato[[#This Row],[SUPERVISOR TITULAR]],[1]!PERSONAL_ACTIVO_2024[[#All],[Nombre completo]],[1]!PERSONAL_ACTIVO_2024[[#All],[Documento identidad]],"",0)</f>
        <v>75075150</v>
      </c>
      <c r="O631" s="97" t="s">
        <v>125</v>
      </c>
      <c r="P631" s="99" t="str" cm="1">
        <f t="array" ref="P631">_xlfn.XLOOKUP(Contrato[[#This Row],[SUPERVISOR SUPLENTE ]],[1]!PERSONAL_ACTIVO_2024[[#All],[Nombre completo]],[1]!PERSONAL_ACTIVO_2024[[#All],[Documento identidad]],"",0)</f>
        <v/>
      </c>
      <c r="Q631" s="100">
        <v>786</v>
      </c>
      <c r="R631" s="42" t="str" cm="1">
        <f t="array" ref="R631">_xlfn.XLOOKUP(Contrato[[#This Row],[CDP]],[1]!DISPONIBILIDADES_2024[[#All],[consecutivo]],[1]!DISPONIBILIDADES_2024[[#All],[fecha_aprobacion]],"",0)</f>
        <v>19/07/2024 0:00</v>
      </c>
      <c r="S631" s="43">
        <f>SUMIF([1]!DISPONIBILIDADES_2024[[#All],[consecutivo]],Contrato[[#This Row],[CDP]],[1]!DISPONIBILIDADES_2024[[#All],[valor_total_rubro]])</f>
        <v>0</v>
      </c>
      <c r="T631" s="44" cm="1">
        <f t="array" ref="T631">_xlfn.XLOOKUP(Contrato[[#This Row],[CONTRATO]]&amp;Contrato[[#This Row],[CDP]],[1]!Corr_Contr_CDP[[#All],[CONTRATO-CDP]],[1]!Corr_Contr_CDP[[#All],[CRP]],_xlfn.XLOOKUP(Contrato[[#This Row],[CDP]],[1]!COMPROMISOS_2024[[#All],[disponibilidad]],[1]!COMPROMISOS_2024[[#All],[consecutivo]],"",0),0)</f>
        <v>8280</v>
      </c>
      <c r="U631" s="45" t="str" cm="1">
        <f t="array" ref="U631">+_xlfn.XLOOKUP(Contrato[[#This Row],[RCP]],[1]!COMPROMISOS_2024[[#All],[consecutivo]],[1]!COMPROMISOS_2024[[#All],[fecha_aprobacion]],"",0)</f>
        <v>14/08/2024 14:28</v>
      </c>
      <c r="V631" s="46">
        <f>SUMIF([1]!COMPROMISOS_2024[[#All],[consecutivo]],Contrato[[#This Row],[RCP]],[1]!COMPROMISOS_2024[[#All],[valor_total]])</f>
        <v>19963006</v>
      </c>
      <c r="W631" s="311">
        <v>45516</v>
      </c>
      <c r="X631" s="311" t="s">
        <v>379</v>
      </c>
      <c r="Y631" s="48">
        <v>45520</v>
      </c>
      <c r="Z631" s="49">
        <v>45643</v>
      </c>
      <c r="AA631" s="123" t="s">
        <v>1697</v>
      </c>
      <c r="AB631" s="91" t="s">
        <v>1690</v>
      </c>
      <c r="AC631" s="91"/>
      <c r="AD631" s="78">
        <v>202000005069</v>
      </c>
      <c r="AE631" s="54" t="s">
        <v>75</v>
      </c>
      <c r="AF631" s="55" t="str">
        <f>TEXT(LEFT(Contrato[[#This Row],[CONTRATO]],3),"0")</f>
        <v>506</v>
      </c>
      <c r="AG631" s="55" t="str">
        <f>IF(LEN(Contrato[[#This Row],[Contrato2]])=3,Contrato[[#This Row],[Contrato2]],TEXT(Contrato[[#This Row],[Contrato2]],"000"))</f>
        <v>506</v>
      </c>
      <c r="AH631" s="56">
        <f ca="1">IFERROR(_xlfn.DAYS(Contrato[[#This Row],[Fecha Proyectada liquidación]],TODAY())/30,"")</f>
        <v>1.6666666666666667</v>
      </c>
      <c r="AI631" s="57">
        <f>+Contrato[[#This Row],[FECHA TERMINACIÓN ]]+120</f>
        <v>45763</v>
      </c>
      <c r="AK631" s="59" t="str">
        <f ca="1">IF(Contrato[[#This Row],[FECHA TERMINACIÓN ]]&lt;TODAY(), "Terminado",IF(ISNUMBER(Contrato[[#This Row],[Fecha Real de liquiidación ]]),"Liquidado",IF(Contrato[[#This Row],[FECHA TERMINACIÓN ]]&gt;=TODAY(),"En ejecución","")))</f>
        <v>Terminado</v>
      </c>
      <c r="AL631" s="60">
        <f>SUMIF([1]!COMPROMISOS_2024[[#All],[consecutivo]],Contrato[[#This Row],[RCP]],[1]!COMPROMISOS_2024[[#All],[Total pagado]])</f>
        <v>19963006</v>
      </c>
      <c r="AM631" s="61">
        <f>IFERROR(Contrato[[#This Row],[Pagos]]/Contrato[[#This Row],[VALOR CONTRATO]],0)</f>
        <v>1</v>
      </c>
      <c r="AN631" s="104">
        <f>+Contrato[[#This Row],[VALOR CONTRATO]]-Contrato[[#This Row],[Pagos]]</f>
        <v>0</v>
      </c>
      <c r="AO631" s="54" t="str" cm="1">
        <f t="array" ref="AO631">_xlfn.XLOOKUP(Contrato[[#This Row],[DOCUMENTO ]],[1]!PERSONAL_ACTIVO_2024[[#All],[Documento identidad]],[1]!PERSONAL_ACTIVO_2024[[#All],[Mail ]],0,0)</f>
        <v>anavarro@indeportesantioquia.gov.co</v>
      </c>
      <c r="AP631" s="54" cm="1">
        <f t="array" ref="AP631">_xlfn.XLOOKUP(Contrato[[#This Row],[DOCUMENTO]],[1]!PERSONAL_ACTIVO_2024[[#All],[Documento identidad]],[1]!PERSONAL_ACTIVO_2024[[#All],[Mail ]],0,0)</f>
        <v>0</v>
      </c>
      <c r="AQ631" s="54" cm="1">
        <f t="array" ref="AQ631">IF(ISBLANK(Contrato[[#This Row],[DEPENDENCIA ]]),0,IFERROR(_xlfn.XLOOKUP(Contrato[[#This Row],[DEPENDENCIA ]],[1]!PERSONAL_ACTIVO_2024[[#All],[Dependencia]],[1]!PERSONAL_ACTIVO_2024[[#All],[Mail ]],0,0),0))</f>
        <v>0</v>
      </c>
    </row>
    <row r="632" spans="1:43" s="54" customFormat="1" ht="34.5" customHeight="1" x14ac:dyDescent="0.25">
      <c r="A632" s="27">
        <v>895</v>
      </c>
      <c r="B632" s="26">
        <v>507</v>
      </c>
      <c r="C632" s="28" t="s">
        <v>1738</v>
      </c>
      <c r="D632" s="81" t="s">
        <v>123</v>
      </c>
      <c r="E632" s="105" t="s">
        <v>111</v>
      </c>
      <c r="F632" s="81" t="s">
        <v>142</v>
      </c>
      <c r="G632" s="92" t="s">
        <v>1742</v>
      </c>
      <c r="H632" s="93">
        <v>70128720</v>
      </c>
      <c r="I632" s="94">
        <v>9212989</v>
      </c>
      <c r="J632" s="95">
        <v>37466155</v>
      </c>
      <c r="K632" s="69" t="s">
        <v>48</v>
      </c>
      <c r="L632" s="96" t="s">
        <v>1668</v>
      </c>
      <c r="M632" s="97" t="s">
        <v>306</v>
      </c>
      <c r="N632" s="98" cm="1">
        <f t="array" ref="N632">_xlfn.XLOOKUP(Contrato[[#This Row],[SUPERVISOR TITULAR]],[1]!PERSONAL_ACTIVO_2024[[#All],[Nombre completo]],[1]!PERSONAL_ACTIVO_2024[[#All],[Documento identidad]],"",0)</f>
        <v>75075150</v>
      </c>
      <c r="O632" s="97" t="s">
        <v>125</v>
      </c>
      <c r="P632" s="99" t="str" cm="1">
        <f t="array" ref="P632">_xlfn.XLOOKUP(Contrato[[#This Row],[SUPERVISOR SUPLENTE ]],[1]!PERSONAL_ACTIVO_2024[[#All],[Nombre completo]],[1]!PERSONAL_ACTIVO_2024[[#All],[Documento identidad]],"",0)</f>
        <v/>
      </c>
      <c r="Q632" s="100">
        <v>688</v>
      </c>
      <c r="R632" s="42" t="str" cm="1">
        <f t="array" ref="R632">_xlfn.XLOOKUP(Contrato[[#This Row],[CDP]],[1]!DISPONIBILIDADES_2024[[#All],[consecutivo]],[1]!DISPONIBILIDADES_2024[[#All],[fecha_aprobacion]],"",0)</f>
        <v>19/07/2024 0:00</v>
      </c>
      <c r="S632" s="43">
        <f>SUMIF([1]!DISPONIBILIDADES_2024[[#All],[consecutivo]],Contrato[[#This Row],[CDP]],[1]!DISPONIBILIDADES_2024[[#All],[valor_total_rubro]])</f>
        <v>0</v>
      </c>
      <c r="T632" s="44" cm="1">
        <f t="array" ref="T632">_xlfn.XLOOKUP(Contrato[[#This Row],[CONTRATO]]&amp;Contrato[[#This Row],[CDP]],[1]!Corr_Contr_CDP[[#All],[CONTRATO-CDP]],[1]!Corr_Contr_CDP[[#All],[CRP]],_xlfn.XLOOKUP(Contrato[[#This Row],[CDP]],[1]!COMPROMISOS_2024[[#All],[disponibilidad]],[1]!COMPROMISOS_2024[[#All],[consecutivo]],"",0),0)</f>
        <v>8269</v>
      </c>
      <c r="U632" s="45" t="str" cm="1">
        <f t="array" ref="U632">+_xlfn.XLOOKUP(Contrato[[#This Row],[RCP]],[1]!COMPROMISOS_2024[[#All],[consecutivo]],[1]!COMPROMISOS_2024[[#All],[fecha_aprobacion]],"",0)</f>
        <v>14/08/2024 14:02</v>
      </c>
      <c r="V632" s="46">
        <f>SUMIF([1]!COMPROMISOS_2024[[#All],[consecutivo]],Contrato[[#This Row],[RCP]],[1]!COMPROMISOS_2024[[#All],[valor_total]])</f>
        <v>37466155</v>
      </c>
      <c r="W632" s="311">
        <v>45516</v>
      </c>
      <c r="X632" s="311" t="s">
        <v>379</v>
      </c>
      <c r="Y632" s="48">
        <v>45520</v>
      </c>
      <c r="Z632" s="49">
        <v>45643</v>
      </c>
      <c r="AA632" s="123" t="s">
        <v>1743</v>
      </c>
      <c r="AB632" s="91" t="s">
        <v>1690</v>
      </c>
      <c r="AC632" s="91"/>
      <c r="AD632" s="78">
        <v>202000005070</v>
      </c>
      <c r="AE632" s="54" t="s">
        <v>75</v>
      </c>
      <c r="AF632" s="55" t="str">
        <f>TEXT(LEFT(Contrato[[#This Row],[CONTRATO]],3),"0")</f>
        <v>507</v>
      </c>
      <c r="AG632" s="55" t="str">
        <f>IF(LEN(Contrato[[#This Row],[Contrato2]])=3,Contrato[[#This Row],[Contrato2]],TEXT(Contrato[[#This Row],[Contrato2]],"000"))</f>
        <v>507</v>
      </c>
      <c r="AH632" s="56">
        <f ca="1">IFERROR(_xlfn.DAYS(Contrato[[#This Row],[Fecha Proyectada liquidación]],TODAY())/30,"")</f>
        <v>1.6666666666666667</v>
      </c>
      <c r="AI632" s="57">
        <f>+Contrato[[#This Row],[FECHA TERMINACIÓN ]]+120</f>
        <v>45763</v>
      </c>
      <c r="AK632" s="59" t="str">
        <f ca="1">IF(Contrato[[#This Row],[FECHA TERMINACIÓN ]]&lt;TODAY(), "Terminado",IF(ISNUMBER(Contrato[[#This Row],[Fecha Real de liquiidación ]]),"Liquidado",IF(Contrato[[#This Row],[FECHA TERMINACIÓN ]]&gt;=TODAY(),"En ejecución","")))</f>
        <v>Terminado</v>
      </c>
      <c r="AL632" s="60">
        <f>SUMIF([1]!COMPROMISOS_2024[[#All],[consecutivo]],Contrato[[#This Row],[RCP]],[1]!COMPROMISOS_2024[[#All],[Total pagado]])</f>
        <v>37466155</v>
      </c>
      <c r="AM632" s="61">
        <f>IFERROR(Contrato[[#This Row],[Pagos]]/Contrato[[#This Row],[VALOR CONTRATO]],0)</f>
        <v>1</v>
      </c>
      <c r="AN632" s="104">
        <f>+Contrato[[#This Row],[VALOR CONTRATO]]-Contrato[[#This Row],[Pagos]]</f>
        <v>0</v>
      </c>
      <c r="AO632" s="54" t="str" cm="1">
        <f t="array" ref="AO632">_xlfn.XLOOKUP(Contrato[[#This Row],[DOCUMENTO ]],[1]!PERSONAL_ACTIVO_2024[[#All],[Documento identidad]],[1]!PERSONAL_ACTIVO_2024[[#All],[Mail ]],0,0)</f>
        <v>anavarro@indeportesantioquia.gov.co</v>
      </c>
      <c r="AP632" s="54" cm="1">
        <f t="array" ref="AP632">_xlfn.XLOOKUP(Contrato[[#This Row],[DOCUMENTO]],[1]!PERSONAL_ACTIVO_2024[[#All],[Documento identidad]],[1]!PERSONAL_ACTIVO_2024[[#All],[Mail ]],0,0)</f>
        <v>0</v>
      </c>
      <c r="AQ632" s="54" cm="1">
        <f t="array" ref="AQ632">IF(ISBLANK(Contrato[[#This Row],[DEPENDENCIA ]]),0,IFERROR(_xlfn.XLOOKUP(Contrato[[#This Row],[DEPENDENCIA ]],[1]!PERSONAL_ACTIVO_2024[[#All],[Dependencia]],[1]!PERSONAL_ACTIVO_2024[[#All],[Mail ]],0,0),0))</f>
        <v>0</v>
      </c>
    </row>
    <row r="633" spans="1:43" s="54" customFormat="1" ht="34.5" customHeight="1" x14ac:dyDescent="0.25">
      <c r="A633" s="27">
        <v>896</v>
      </c>
      <c r="B633" s="26">
        <v>508</v>
      </c>
      <c r="C633" s="28" t="s">
        <v>1738</v>
      </c>
      <c r="D633" s="81" t="s">
        <v>123</v>
      </c>
      <c r="E633" s="105" t="s">
        <v>111</v>
      </c>
      <c r="F633" s="81" t="s">
        <v>142</v>
      </c>
      <c r="G633" s="92" t="s">
        <v>1744</v>
      </c>
      <c r="H633" s="93">
        <v>2000009732</v>
      </c>
      <c r="I633" s="94">
        <v>7908765</v>
      </c>
      <c r="J633" s="95">
        <v>32162311</v>
      </c>
      <c r="K633" s="69" t="s">
        <v>48</v>
      </c>
      <c r="L633" s="96" t="s">
        <v>1668</v>
      </c>
      <c r="M633" s="97" t="s">
        <v>306</v>
      </c>
      <c r="N633" s="98" cm="1">
        <f t="array" ref="N633">_xlfn.XLOOKUP(Contrato[[#This Row],[SUPERVISOR TITULAR]],[1]!PERSONAL_ACTIVO_2024[[#All],[Nombre completo]],[1]!PERSONAL_ACTIVO_2024[[#All],[Documento identidad]],"",0)</f>
        <v>75075150</v>
      </c>
      <c r="O633" s="97" t="s">
        <v>125</v>
      </c>
      <c r="P633" s="99" t="str" cm="1">
        <f t="array" ref="P633">_xlfn.XLOOKUP(Contrato[[#This Row],[SUPERVISOR SUPLENTE ]],[1]!PERSONAL_ACTIVO_2024[[#All],[Nombre completo]],[1]!PERSONAL_ACTIVO_2024[[#All],[Documento identidad]],"",0)</f>
        <v/>
      </c>
      <c r="Q633" s="100">
        <v>787</v>
      </c>
      <c r="R633" s="42" t="str" cm="1">
        <f t="array" ref="R633">_xlfn.XLOOKUP(Contrato[[#This Row],[CDP]],[1]!DISPONIBILIDADES_2024[[#All],[consecutivo]],[1]!DISPONIBILIDADES_2024[[#All],[fecha_aprobacion]],"",0)</f>
        <v>19/07/2024 0:00</v>
      </c>
      <c r="S633" s="43">
        <f>SUMIF([1]!DISPONIBILIDADES_2024[[#All],[consecutivo]],Contrato[[#This Row],[CDP]],[1]!DISPONIBILIDADES_2024[[#All],[valor_total_rubro]])</f>
        <v>0</v>
      </c>
      <c r="T633" s="44" cm="1">
        <f t="array" ref="T633">_xlfn.XLOOKUP(Contrato[[#This Row],[CONTRATO]]&amp;Contrato[[#This Row],[CDP]],[1]!Corr_Contr_CDP[[#All],[CONTRATO-CDP]],[1]!Corr_Contr_CDP[[#All],[CRP]],_xlfn.XLOOKUP(Contrato[[#This Row],[CDP]],[1]!COMPROMISOS_2024[[#All],[disponibilidad]],[1]!COMPROMISOS_2024[[#All],[consecutivo]],"",0),0)</f>
        <v>8313</v>
      </c>
      <c r="U633" s="45" t="str" cm="1">
        <f t="array" ref="U633">+_xlfn.XLOOKUP(Contrato[[#This Row],[RCP]],[1]!COMPROMISOS_2024[[#All],[consecutivo]],[1]!COMPROMISOS_2024[[#All],[fecha_aprobacion]],"",0)</f>
        <v>15/08/2024 8:56</v>
      </c>
      <c r="V633" s="46">
        <f>SUMIF([1]!COMPROMISOS_2024[[#All],[consecutivo]],Contrato[[#This Row],[RCP]],[1]!COMPROMISOS_2024[[#All],[valor_total]])</f>
        <v>32162311</v>
      </c>
      <c r="W633" s="311">
        <v>45517</v>
      </c>
      <c r="X633" s="311" t="s">
        <v>379</v>
      </c>
      <c r="Y633" s="48">
        <v>45520</v>
      </c>
      <c r="Z633" s="49">
        <v>45643</v>
      </c>
      <c r="AA633" s="123" t="s">
        <v>1697</v>
      </c>
      <c r="AB633" s="91" t="s">
        <v>1690</v>
      </c>
      <c r="AC633" s="91"/>
      <c r="AD633" s="78">
        <v>202000005071</v>
      </c>
      <c r="AE633" s="54" t="s">
        <v>75</v>
      </c>
      <c r="AF633" s="55" t="str">
        <f>TEXT(LEFT(Contrato[[#This Row],[CONTRATO]],3),"0")</f>
        <v>508</v>
      </c>
      <c r="AG633" s="55" t="str">
        <f>IF(LEN(Contrato[[#This Row],[Contrato2]])=3,Contrato[[#This Row],[Contrato2]],TEXT(Contrato[[#This Row],[Contrato2]],"000"))</f>
        <v>508</v>
      </c>
      <c r="AH633" s="56">
        <f ca="1">IFERROR(_xlfn.DAYS(Contrato[[#This Row],[Fecha Proyectada liquidación]],TODAY())/30,"")</f>
        <v>1.6666666666666667</v>
      </c>
      <c r="AI633" s="57">
        <f>+Contrato[[#This Row],[FECHA TERMINACIÓN ]]+120</f>
        <v>45763</v>
      </c>
      <c r="AK633" s="59" t="str">
        <f ca="1">IF(Contrato[[#This Row],[FECHA TERMINACIÓN ]]&lt;TODAY(), "Terminado",IF(ISNUMBER(Contrato[[#This Row],[Fecha Real de liquiidación ]]),"Liquidado",IF(Contrato[[#This Row],[FECHA TERMINACIÓN ]]&gt;=TODAY(),"En ejecución","")))</f>
        <v>Terminado</v>
      </c>
      <c r="AL633" s="60">
        <f>SUMIF([1]!COMPROMISOS_2024[[#All],[consecutivo]],Contrato[[#This Row],[RCP]],[1]!COMPROMISOS_2024[[#All],[Total pagado]])</f>
        <v>32162311</v>
      </c>
      <c r="AM633" s="61">
        <f>IFERROR(Contrato[[#This Row],[Pagos]]/Contrato[[#This Row],[VALOR CONTRATO]],0)</f>
        <v>1</v>
      </c>
      <c r="AN633" s="104">
        <f>+Contrato[[#This Row],[VALOR CONTRATO]]-Contrato[[#This Row],[Pagos]]</f>
        <v>0</v>
      </c>
      <c r="AO633" s="54" t="str" cm="1">
        <f t="array" ref="AO633">_xlfn.XLOOKUP(Contrato[[#This Row],[DOCUMENTO ]],[1]!PERSONAL_ACTIVO_2024[[#All],[Documento identidad]],[1]!PERSONAL_ACTIVO_2024[[#All],[Mail ]],0,0)</f>
        <v>anavarro@indeportesantioquia.gov.co</v>
      </c>
      <c r="AP633" s="54" cm="1">
        <f t="array" ref="AP633">_xlfn.XLOOKUP(Contrato[[#This Row],[DOCUMENTO]],[1]!PERSONAL_ACTIVO_2024[[#All],[Documento identidad]],[1]!PERSONAL_ACTIVO_2024[[#All],[Mail ]],0,0)</f>
        <v>0</v>
      </c>
      <c r="AQ633" s="54" cm="1">
        <f t="array" ref="AQ633">IF(ISBLANK(Contrato[[#This Row],[DEPENDENCIA ]]),0,IFERROR(_xlfn.XLOOKUP(Contrato[[#This Row],[DEPENDENCIA ]],[1]!PERSONAL_ACTIVO_2024[[#All],[Dependencia]],[1]!PERSONAL_ACTIVO_2024[[#All],[Mail ]],0,0),0))</f>
        <v>0</v>
      </c>
    </row>
    <row r="634" spans="1:43" s="54" customFormat="1" ht="34.5" customHeight="1" x14ac:dyDescent="0.25">
      <c r="A634" s="27">
        <v>897</v>
      </c>
      <c r="B634" s="26">
        <v>509</v>
      </c>
      <c r="C634" s="28" t="s">
        <v>1745</v>
      </c>
      <c r="D634" s="81" t="s">
        <v>123</v>
      </c>
      <c r="E634" s="105" t="s">
        <v>111</v>
      </c>
      <c r="F634" s="81" t="s">
        <v>142</v>
      </c>
      <c r="G634" s="92" t="s">
        <v>1746</v>
      </c>
      <c r="H634" s="93">
        <v>71338359</v>
      </c>
      <c r="I634" s="94">
        <v>4908936</v>
      </c>
      <c r="J634" s="95">
        <v>19963006</v>
      </c>
      <c r="K634" s="69" t="s">
        <v>48</v>
      </c>
      <c r="L634" s="96" t="s">
        <v>1668</v>
      </c>
      <c r="M634" s="97" t="s">
        <v>306</v>
      </c>
      <c r="N634" s="98" cm="1">
        <f t="array" ref="N634">_xlfn.XLOOKUP(Contrato[[#This Row],[SUPERVISOR TITULAR]],[1]!PERSONAL_ACTIVO_2024[[#All],[Nombre completo]],[1]!PERSONAL_ACTIVO_2024[[#All],[Documento identidad]],"",0)</f>
        <v>75075150</v>
      </c>
      <c r="O634" s="97" t="s">
        <v>125</v>
      </c>
      <c r="P634" s="99" t="str" cm="1">
        <f t="array" ref="P634">_xlfn.XLOOKUP(Contrato[[#This Row],[SUPERVISOR SUPLENTE ]],[1]!PERSONAL_ACTIVO_2024[[#All],[Nombre completo]],[1]!PERSONAL_ACTIVO_2024[[#All],[Documento identidad]],"",0)</f>
        <v/>
      </c>
      <c r="Q634" s="100">
        <v>690</v>
      </c>
      <c r="R634" s="42" t="str" cm="1">
        <f t="array" ref="R634">_xlfn.XLOOKUP(Contrato[[#This Row],[CDP]],[1]!DISPONIBILIDADES_2024[[#All],[consecutivo]],[1]!DISPONIBILIDADES_2024[[#All],[fecha_aprobacion]],"",0)</f>
        <v>19/07/2024 0:00</v>
      </c>
      <c r="S634" s="43">
        <f>SUMIF([1]!DISPONIBILIDADES_2024[[#All],[consecutivo]],Contrato[[#This Row],[CDP]],[1]!DISPONIBILIDADES_2024[[#All],[valor_total_rubro]])</f>
        <v>0</v>
      </c>
      <c r="T634" s="44" cm="1">
        <f t="array" ref="T634">_xlfn.XLOOKUP(Contrato[[#This Row],[CONTRATO]]&amp;Contrato[[#This Row],[CDP]],[1]!Corr_Contr_CDP[[#All],[CONTRATO-CDP]],[1]!Corr_Contr_CDP[[#All],[CRP]],_xlfn.XLOOKUP(Contrato[[#This Row],[CDP]],[1]!COMPROMISOS_2024[[#All],[disponibilidad]],[1]!COMPROMISOS_2024[[#All],[consecutivo]],"",0),0)</f>
        <v>8230</v>
      </c>
      <c r="U634" s="45" t="str" cm="1">
        <f t="array" ref="U634">+_xlfn.XLOOKUP(Contrato[[#This Row],[RCP]],[1]!COMPROMISOS_2024[[#All],[consecutivo]],[1]!COMPROMISOS_2024[[#All],[fecha_aprobacion]],"",0)</f>
        <v>14/08/2024 8:15</v>
      </c>
      <c r="V634" s="46">
        <f>SUMIF([1]!COMPROMISOS_2024[[#All],[consecutivo]],Contrato[[#This Row],[RCP]],[1]!COMPROMISOS_2024[[#All],[valor_total]])</f>
        <v>19963006</v>
      </c>
      <c r="W634" s="311">
        <v>45517</v>
      </c>
      <c r="X634" s="311" t="s">
        <v>379</v>
      </c>
      <c r="Y634" s="48">
        <v>45520</v>
      </c>
      <c r="Z634" s="49">
        <v>45643</v>
      </c>
      <c r="AA634" s="123" t="s">
        <v>1747</v>
      </c>
      <c r="AB634" s="91" t="s">
        <v>1690</v>
      </c>
      <c r="AC634" s="91"/>
      <c r="AD634" s="78">
        <v>202000005072</v>
      </c>
      <c r="AE634" s="54" t="s">
        <v>75</v>
      </c>
      <c r="AF634" s="55" t="str">
        <f>TEXT(LEFT(Contrato[[#This Row],[CONTRATO]],3),"0")</f>
        <v>509</v>
      </c>
      <c r="AG634" s="55" t="str">
        <f>IF(LEN(Contrato[[#This Row],[Contrato2]])=3,Contrato[[#This Row],[Contrato2]],TEXT(Contrato[[#This Row],[Contrato2]],"000"))</f>
        <v>509</v>
      </c>
      <c r="AH634" s="56">
        <f ca="1">IFERROR(_xlfn.DAYS(Contrato[[#This Row],[Fecha Proyectada liquidación]],TODAY())/30,"")</f>
        <v>1.6666666666666667</v>
      </c>
      <c r="AI634" s="57">
        <f>+Contrato[[#This Row],[FECHA TERMINACIÓN ]]+120</f>
        <v>45763</v>
      </c>
      <c r="AK634" s="59" t="str">
        <f ca="1">IF(Contrato[[#This Row],[FECHA TERMINACIÓN ]]&lt;TODAY(), "Terminado",IF(ISNUMBER(Contrato[[#This Row],[Fecha Real de liquiidación ]]),"Liquidado",IF(Contrato[[#This Row],[FECHA TERMINACIÓN ]]&gt;=TODAY(),"En ejecución","")))</f>
        <v>Terminado</v>
      </c>
      <c r="AL634" s="60">
        <f>SUMIF([1]!COMPROMISOS_2024[[#All],[consecutivo]],Contrato[[#This Row],[RCP]],[1]!COMPROMISOS_2024[[#All],[Total pagado]])</f>
        <v>19963006</v>
      </c>
      <c r="AM634" s="61">
        <f>IFERROR(Contrato[[#This Row],[Pagos]]/Contrato[[#This Row],[VALOR CONTRATO]],0)</f>
        <v>1</v>
      </c>
      <c r="AN634" s="104">
        <f>+Contrato[[#This Row],[VALOR CONTRATO]]-Contrato[[#This Row],[Pagos]]</f>
        <v>0</v>
      </c>
      <c r="AO634" s="54" t="str" cm="1">
        <f t="array" ref="AO634">_xlfn.XLOOKUP(Contrato[[#This Row],[DOCUMENTO ]],[1]!PERSONAL_ACTIVO_2024[[#All],[Documento identidad]],[1]!PERSONAL_ACTIVO_2024[[#All],[Mail ]],0,0)</f>
        <v>anavarro@indeportesantioquia.gov.co</v>
      </c>
      <c r="AP634" s="54" cm="1">
        <f t="array" ref="AP634">_xlfn.XLOOKUP(Contrato[[#This Row],[DOCUMENTO]],[1]!PERSONAL_ACTIVO_2024[[#All],[Documento identidad]],[1]!PERSONAL_ACTIVO_2024[[#All],[Mail ]],0,0)</f>
        <v>0</v>
      </c>
      <c r="AQ634" s="54" cm="1">
        <f t="array" ref="AQ634">IF(ISBLANK(Contrato[[#This Row],[DEPENDENCIA ]]),0,IFERROR(_xlfn.XLOOKUP(Contrato[[#This Row],[DEPENDENCIA ]],[1]!PERSONAL_ACTIVO_2024[[#All],[Dependencia]],[1]!PERSONAL_ACTIVO_2024[[#All],[Mail ]],0,0),0))</f>
        <v>0</v>
      </c>
    </row>
    <row r="635" spans="1:43" s="54" customFormat="1" ht="34.5" customHeight="1" x14ac:dyDescent="0.25">
      <c r="A635" s="27">
        <v>898</v>
      </c>
      <c r="B635" s="26">
        <v>510</v>
      </c>
      <c r="C635" s="28" t="s">
        <v>1745</v>
      </c>
      <c r="D635" s="81" t="s">
        <v>123</v>
      </c>
      <c r="E635" s="105" t="s">
        <v>111</v>
      </c>
      <c r="F635" s="81" t="s">
        <v>142</v>
      </c>
      <c r="G635" s="92" t="s">
        <v>1748</v>
      </c>
      <c r="H635" s="93">
        <v>16225228</v>
      </c>
      <c r="I635" s="94">
        <v>4908936</v>
      </c>
      <c r="J635" s="95">
        <v>19963006</v>
      </c>
      <c r="K635" s="69" t="s">
        <v>48</v>
      </c>
      <c r="L635" s="96" t="s">
        <v>1668</v>
      </c>
      <c r="M635" s="97" t="s">
        <v>306</v>
      </c>
      <c r="N635" s="98" cm="1">
        <f t="array" ref="N635">_xlfn.XLOOKUP(Contrato[[#This Row],[SUPERVISOR TITULAR]],[1]!PERSONAL_ACTIVO_2024[[#All],[Nombre completo]],[1]!PERSONAL_ACTIVO_2024[[#All],[Documento identidad]],"",0)</f>
        <v>75075150</v>
      </c>
      <c r="O635" s="97" t="s">
        <v>125</v>
      </c>
      <c r="P635" s="99" t="str" cm="1">
        <f t="array" ref="P635">_xlfn.XLOOKUP(Contrato[[#This Row],[SUPERVISOR SUPLENTE ]],[1]!PERSONAL_ACTIVO_2024[[#All],[Nombre completo]],[1]!PERSONAL_ACTIVO_2024[[#All],[Documento identidad]],"",0)</f>
        <v/>
      </c>
      <c r="Q635" s="100">
        <v>799</v>
      </c>
      <c r="R635" s="42" t="str" cm="1">
        <f t="array" ref="R635">_xlfn.XLOOKUP(Contrato[[#This Row],[CDP]],[1]!DISPONIBILIDADES_2024[[#All],[consecutivo]],[1]!DISPONIBILIDADES_2024[[#All],[fecha_aprobacion]],"",0)</f>
        <v>19/07/2024 0:00</v>
      </c>
      <c r="S635" s="43">
        <f>SUMIF([1]!DISPONIBILIDADES_2024[[#All],[consecutivo]],Contrato[[#This Row],[CDP]],[1]!DISPONIBILIDADES_2024[[#All],[valor_total_rubro]])</f>
        <v>0</v>
      </c>
      <c r="T635" s="44" cm="1">
        <f t="array" ref="T635">_xlfn.XLOOKUP(Contrato[[#This Row],[CONTRATO]]&amp;Contrato[[#This Row],[CDP]],[1]!Corr_Contr_CDP[[#All],[CONTRATO-CDP]],[1]!Corr_Contr_CDP[[#All],[CRP]],_xlfn.XLOOKUP(Contrato[[#This Row],[CDP]],[1]!COMPROMISOS_2024[[#All],[disponibilidad]],[1]!COMPROMISOS_2024[[#All],[consecutivo]],"",0),0)</f>
        <v>8231</v>
      </c>
      <c r="U635" s="45" t="str" cm="1">
        <f t="array" ref="U635">+_xlfn.XLOOKUP(Contrato[[#This Row],[RCP]],[1]!COMPROMISOS_2024[[#All],[consecutivo]],[1]!COMPROMISOS_2024[[#All],[fecha_aprobacion]],"",0)</f>
        <v>14/08/2024 9:48</v>
      </c>
      <c r="V635" s="46">
        <f>SUMIF([1]!COMPROMISOS_2024[[#All],[consecutivo]],Contrato[[#This Row],[RCP]],[1]!COMPROMISOS_2024[[#All],[valor_total]])</f>
        <v>19963006</v>
      </c>
      <c r="W635" s="311">
        <v>45517</v>
      </c>
      <c r="X635" s="311" t="s">
        <v>379</v>
      </c>
      <c r="Y635" s="48">
        <v>45520</v>
      </c>
      <c r="Z635" s="49">
        <v>45643</v>
      </c>
      <c r="AA635" s="123" t="s">
        <v>1689</v>
      </c>
      <c r="AB635" s="91" t="s">
        <v>1690</v>
      </c>
      <c r="AC635" s="91"/>
      <c r="AD635" s="78">
        <v>202000005073</v>
      </c>
      <c r="AE635" s="54" t="s">
        <v>75</v>
      </c>
      <c r="AF635" s="55" t="str">
        <f>TEXT(LEFT(Contrato[[#This Row],[CONTRATO]],3),"0")</f>
        <v>510</v>
      </c>
      <c r="AG635" s="55" t="str">
        <f>IF(LEN(Contrato[[#This Row],[Contrato2]])=3,Contrato[[#This Row],[Contrato2]],TEXT(Contrato[[#This Row],[Contrato2]],"000"))</f>
        <v>510</v>
      </c>
      <c r="AH635" s="56">
        <f ca="1">IFERROR(_xlfn.DAYS(Contrato[[#This Row],[Fecha Proyectada liquidación]],TODAY())/30,"")</f>
        <v>1.6666666666666667</v>
      </c>
      <c r="AI635" s="57">
        <f>+Contrato[[#This Row],[FECHA TERMINACIÓN ]]+120</f>
        <v>45763</v>
      </c>
      <c r="AK635" s="59" t="str">
        <f ca="1">IF(Contrato[[#This Row],[FECHA TERMINACIÓN ]]&lt;TODAY(), "Terminado",IF(ISNUMBER(Contrato[[#This Row],[Fecha Real de liquiidación ]]),"Liquidado",IF(Contrato[[#This Row],[FECHA TERMINACIÓN ]]&gt;=TODAY(),"En ejecución","")))</f>
        <v>Terminado</v>
      </c>
      <c r="AL635" s="60">
        <f>SUMIF([1]!COMPROMISOS_2024[[#All],[consecutivo]],Contrato[[#This Row],[RCP]],[1]!COMPROMISOS_2024[[#All],[Total pagado]])</f>
        <v>19963006</v>
      </c>
      <c r="AM635" s="61">
        <f>IFERROR(Contrato[[#This Row],[Pagos]]/Contrato[[#This Row],[VALOR CONTRATO]],0)</f>
        <v>1</v>
      </c>
      <c r="AN635" s="104">
        <f>+Contrato[[#This Row],[VALOR CONTRATO]]-Contrato[[#This Row],[Pagos]]</f>
        <v>0</v>
      </c>
      <c r="AO635" s="54" t="str" cm="1">
        <f t="array" ref="AO635">_xlfn.XLOOKUP(Contrato[[#This Row],[DOCUMENTO ]],[1]!PERSONAL_ACTIVO_2024[[#All],[Documento identidad]],[1]!PERSONAL_ACTIVO_2024[[#All],[Mail ]],0,0)</f>
        <v>anavarro@indeportesantioquia.gov.co</v>
      </c>
      <c r="AP635" s="54" cm="1">
        <f t="array" ref="AP635">_xlfn.XLOOKUP(Contrato[[#This Row],[DOCUMENTO]],[1]!PERSONAL_ACTIVO_2024[[#All],[Documento identidad]],[1]!PERSONAL_ACTIVO_2024[[#All],[Mail ]],0,0)</f>
        <v>0</v>
      </c>
      <c r="AQ635" s="54" cm="1">
        <f t="array" ref="AQ635">IF(ISBLANK(Contrato[[#This Row],[DEPENDENCIA ]]),0,IFERROR(_xlfn.XLOOKUP(Contrato[[#This Row],[DEPENDENCIA ]],[1]!PERSONAL_ACTIVO_2024[[#All],[Dependencia]],[1]!PERSONAL_ACTIVO_2024[[#All],[Mail ]],0,0),0))</f>
        <v>0</v>
      </c>
    </row>
    <row r="636" spans="1:43" s="54" customFormat="1" ht="34.5" customHeight="1" x14ac:dyDescent="0.25">
      <c r="A636" s="27">
        <v>899</v>
      </c>
      <c r="B636" s="26">
        <v>511</v>
      </c>
      <c r="C636" s="28" t="s">
        <v>1745</v>
      </c>
      <c r="D636" s="81" t="s">
        <v>123</v>
      </c>
      <c r="E636" s="105" t="s">
        <v>111</v>
      </c>
      <c r="F636" s="81" t="s">
        <v>142</v>
      </c>
      <c r="G636" s="92" t="s">
        <v>1749</v>
      </c>
      <c r="H636" s="93">
        <v>1128478578</v>
      </c>
      <c r="I636" s="94">
        <v>2574842</v>
      </c>
      <c r="J636" s="95">
        <v>10471024</v>
      </c>
      <c r="K636" s="69" t="s">
        <v>48</v>
      </c>
      <c r="L636" s="96" t="s">
        <v>1668</v>
      </c>
      <c r="M636" s="97" t="s">
        <v>306</v>
      </c>
      <c r="N636" s="98" cm="1">
        <f t="array" ref="N636">_xlfn.XLOOKUP(Contrato[[#This Row],[SUPERVISOR TITULAR]],[1]!PERSONAL_ACTIVO_2024[[#All],[Nombre completo]],[1]!PERSONAL_ACTIVO_2024[[#All],[Documento identidad]],"",0)</f>
        <v>75075150</v>
      </c>
      <c r="O636" s="97" t="s">
        <v>125</v>
      </c>
      <c r="P636" s="99" t="str" cm="1">
        <f t="array" ref="P636">_xlfn.XLOOKUP(Contrato[[#This Row],[SUPERVISOR SUPLENTE ]],[1]!PERSONAL_ACTIVO_2024[[#All],[Nombre completo]],[1]!PERSONAL_ACTIVO_2024[[#All],[Documento identidad]],"",0)</f>
        <v/>
      </c>
      <c r="Q636" s="100">
        <v>798</v>
      </c>
      <c r="R636" s="42" t="str" cm="1">
        <f t="array" ref="R636">_xlfn.XLOOKUP(Contrato[[#This Row],[CDP]],[1]!DISPONIBILIDADES_2024[[#All],[consecutivo]],[1]!DISPONIBILIDADES_2024[[#All],[fecha_aprobacion]],"",0)</f>
        <v>19/07/2024 0:00</v>
      </c>
      <c r="S636" s="43">
        <f>SUMIF([1]!DISPONIBILIDADES_2024[[#All],[consecutivo]],Contrato[[#This Row],[CDP]],[1]!DISPONIBILIDADES_2024[[#All],[valor_total_rubro]])</f>
        <v>0</v>
      </c>
      <c r="T636" s="44" cm="1">
        <f t="array" ref="T636">_xlfn.XLOOKUP(Contrato[[#This Row],[CONTRATO]]&amp;Contrato[[#This Row],[CDP]],[1]!Corr_Contr_CDP[[#All],[CONTRATO-CDP]],[1]!Corr_Contr_CDP[[#All],[CRP]],_xlfn.XLOOKUP(Contrato[[#This Row],[CDP]],[1]!COMPROMISOS_2024[[#All],[disponibilidad]],[1]!COMPROMISOS_2024[[#All],[consecutivo]],"",0),0)</f>
        <v>8203</v>
      </c>
      <c r="U636" s="45" t="str" cm="1">
        <f t="array" ref="U636">+_xlfn.XLOOKUP(Contrato[[#This Row],[RCP]],[1]!COMPROMISOS_2024[[#All],[consecutivo]],[1]!COMPROMISOS_2024[[#All],[fecha_aprobacion]],"",0)</f>
        <v>13/08/2024 15:07</v>
      </c>
      <c r="V636" s="46">
        <f>SUMIF([1]!COMPROMISOS_2024[[#All],[consecutivo]],Contrato[[#This Row],[RCP]],[1]!COMPROMISOS_2024[[#All],[valor_total]])</f>
        <v>10471024</v>
      </c>
      <c r="W636" s="311">
        <v>45516</v>
      </c>
      <c r="X636" s="311" t="s">
        <v>379</v>
      </c>
      <c r="Y636" s="48">
        <v>45520</v>
      </c>
      <c r="Z636" s="49">
        <v>45643</v>
      </c>
      <c r="AA636" s="123" t="s">
        <v>1692</v>
      </c>
      <c r="AB636" s="91" t="s">
        <v>1690</v>
      </c>
      <c r="AC636" s="91"/>
      <c r="AD636" s="78">
        <v>202000005074</v>
      </c>
      <c r="AE636" s="54" t="s">
        <v>75</v>
      </c>
      <c r="AF636" s="55" t="str">
        <f>TEXT(LEFT(Contrato[[#This Row],[CONTRATO]],3),"0")</f>
        <v>511</v>
      </c>
      <c r="AG636" s="55" t="str">
        <f>IF(LEN(Contrato[[#This Row],[Contrato2]])=3,Contrato[[#This Row],[Contrato2]],TEXT(Contrato[[#This Row],[Contrato2]],"000"))</f>
        <v>511</v>
      </c>
      <c r="AH636" s="56">
        <f ca="1">IFERROR(_xlfn.DAYS(Contrato[[#This Row],[Fecha Proyectada liquidación]],TODAY())/30,"")</f>
        <v>1.6666666666666667</v>
      </c>
      <c r="AI636" s="57">
        <f>+Contrato[[#This Row],[FECHA TERMINACIÓN ]]+120</f>
        <v>45763</v>
      </c>
      <c r="AK636" s="59" t="str">
        <f ca="1">IF(Contrato[[#This Row],[FECHA TERMINACIÓN ]]&lt;TODAY(), "Terminado",IF(ISNUMBER(Contrato[[#This Row],[Fecha Real de liquiidación ]]),"Liquidado",IF(Contrato[[#This Row],[FECHA TERMINACIÓN ]]&gt;=TODAY(),"En ejecución","")))</f>
        <v>Terminado</v>
      </c>
      <c r="AL636" s="60">
        <f>SUMIF([1]!COMPROMISOS_2024[[#All],[consecutivo]],Contrato[[#This Row],[RCP]],[1]!COMPROMISOS_2024[[#All],[Total pagado]])</f>
        <v>10471024</v>
      </c>
      <c r="AM636" s="61">
        <f>IFERROR(Contrato[[#This Row],[Pagos]]/Contrato[[#This Row],[VALOR CONTRATO]],0)</f>
        <v>1</v>
      </c>
      <c r="AN636" s="104">
        <f>+Contrato[[#This Row],[VALOR CONTRATO]]-Contrato[[#This Row],[Pagos]]</f>
        <v>0</v>
      </c>
      <c r="AO636" s="54" t="str" cm="1">
        <f t="array" ref="AO636">_xlfn.XLOOKUP(Contrato[[#This Row],[DOCUMENTO ]],[1]!PERSONAL_ACTIVO_2024[[#All],[Documento identidad]],[1]!PERSONAL_ACTIVO_2024[[#All],[Mail ]],0,0)</f>
        <v>anavarro@indeportesantioquia.gov.co</v>
      </c>
      <c r="AP636" s="54" cm="1">
        <f t="array" ref="AP636">_xlfn.XLOOKUP(Contrato[[#This Row],[DOCUMENTO]],[1]!PERSONAL_ACTIVO_2024[[#All],[Documento identidad]],[1]!PERSONAL_ACTIVO_2024[[#All],[Mail ]],0,0)</f>
        <v>0</v>
      </c>
      <c r="AQ636" s="54" cm="1">
        <f t="array" ref="AQ636">IF(ISBLANK(Contrato[[#This Row],[DEPENDENCIA ]]),0,IFERROR(_xlfn.XLOOKUP(Contrato[[#This Row],[DEPENDENCIA ]],[1]!PERSONAL_ACTIVO_2024[[#All],[Dependencia]],[1]!PERSONAL_ACTIVO_2024[[#All],[Mail ]],0,0),0))</f>
        <v>0</v>
      </c>
    </row>
    <row r="637" spans="1:43" s="54" customFormat="1" ht="34.5" customHeight="1" x14ac:dyDescent="0.25">
      <c r="A637" s="27">
        <v>900</v>
      </c>
      <c r="B637" s="26">
        <v>512</v>
      </c>
      <c r="C637" s="28" t="s">
        <v>1745</v>
      </c>
      <c r="D637" s="81" t="s">
        <v>123</v>
      </c>
      <c r="E637" s="105" t="s">
        <v>111</v>
      </c>
      <c r="F637" s="81" t="s">
        <v>142</v>
      </c>
      <c r="G637" s="92" t="s">
        <v>1750</v>
      </c>
      <c r="H637" s="93">
        <v>70328845</v>
      </c>
      <c r="I637" s="94">
        <v>3952382</v>
      </c>
      <c r="J637" s="95">
        <v>16073020</v>
      </c>
      <c r="K637" s="69" t="s">
        <v>48</v>
      </c>
      <c r="L637" s="96" t="s">
        <v>1668</v>
      </c>
      <c r="M637" s="97" t="s">
        <v>306</v>
      </c>
      <c r="N637" s="98" cm="1">
        <f t="array" ref="N637">_xlfn.XLOOKUP(Contrato[[#This Row],[SUPERVISOR TITULAR]],[1]!PERSONAL_ACTIVO_2024[[#All],[Nombre completo]],[1]!PERSONAL_ACTIVO_2024[[#All],[Documento identidad]],"",0)</f>
        <v>75075150</v>
      </c>
      <c r="O637" s="97" t="s">
        <v>125</v>
      </c>
      <c r="P637" s="99" t="str" cm="1">
        <f t="array" ref="P637">_xlfn.XLOOKUP(Contrato[[#This Row],[SUPERVISOR SUPLENTE ]],[1]!PERSONAL_ACTIVO_2024[[#All],[Nombre completo]],[1]!PERSONAL_ACTIVO_2024[[#All],[Documento identidad]],"",0)</f>
        <v/>
      </c>
      <c r="Q637" s="100">
        <v>723</v>
      </c>
      <c r="R637" s="42" t="str" cm="1">
        <f t="array" ref="R637">_xlfn.XLOOKUP(Contrato[[#This Row],[CDP]],[1]!DISPONIBILIDADES_2024[[#All],[consecutivo]],[1]!DISPONIBILIDADES_2024[[#All],[fecha_aprobacion]],"",0)</f>
        <v>19/07/2024 0:00</v>
      </c>
      <c r="S637" s="43">
        <f>SUMIF([1]!DISPONIBILIDADES_2024[[#All],[consecutivo]],Contrato[[#This Row],[CDP]],[1]!DISPONIBILIDADES_2024[[#All],[valor_total_rubro]])</f>
        <v>0</v>
      </c>
      <c r="T637" s="44" cm="1">
        <f t="array" ref="T637">_xlfn.XLOOKUP(Contrato[[#This Row],[CONTRATO]]&amp;Contrato[[#This Row],[CDP]],[1]!Corr_Contr_CDP[[#All],[CONTRATO-CDP]],[1]!Corr_Contr_CDP[[#All],[CRP]],_xlfn.XLOOKUP(Contrato[[#This Row],[CDP]],[1]!COMPROMISOS_2024[[#All],[disponibilidad]],[1]!COMPROMISOS_2024[[#All],[consecutivo]],"",0),0)</f>
        <v>8192</v>
      </c>
      <c r="U637" s="45" t="str" cm="1">
        <f t="array" ref="U637">+_xlfn.XLOOKUP(Contrato[[#This Row],[RCP]],[1]!COMPROMISOS_2024[[#All],[consecutivo]],[1]!COMPROMISOS_2024[[#All],[fecha_aprobacion]],"",0)</f>
        <v>13/08/2024 13:48</v>
      </c>
      <c r="V637" s="46">
        <f>SUMIF([1]!COMPROMISOS_2024[[#All],[consecutivo]],Contrato[[#This Row],[RCP]],[1]!COMPROMISOS_2024[[#All],[valor_total]])</f>
        <v>16073020</v>
      </c>
      <c r="W637" s="311">
        <v>45516</v>
      </c>
      <c r="X637" s="311" t="s">
        <v>379</v>
      </c>
      <c r="Y637" s="48">
        <v>45520</v>
      </c>
      <c r="Z637" s="49">
        <v>45643</v>
      </c>
      <c r="AA637" s="123" t="s">
        <v>1692</v>
      </c>
      <c r="AB637" s="91" t="s">
        <v>1739</v>
      </c>
      <c r="AC637" s="91"/>
      <c r="AD637" s="78">
        <v>202000005075</v>
      </c>
      <c r="AE637" s="54" t="s">
        <v>75</v>
      </c>
      <c r="AF637" s="55" t="str">
        <f>TEXT(LEFT(Contrato[[#This Row],[CONTRATO]],3),"0")</f>
        <v>512</v>
      </c>
      <c r="AG637" s="55" t="str">
        <f>IF(LEN(Contrato[[#This Row],[Contrato2]])=3,Contrato[[#This Row],[Contrato2]],TEXT(Contrato[[#This Row],[Contrato2]],"000"))</f>
        <v>512</v>
      </c>
      <c r="AH637" s="56">
        <f ca="1">IFERROR(_xlfn.DAYS(Contrato[[#This Row],[Fecha Proyectada liquidación]],TODAY())/30,"")</f>
        <v>1.6666666666666667</v>
      </c>
      <c r="AI637" s="57">
        <f>+Contrato[[#This Row],[FECHA TERMINACIÓN ]]+120</f>
        <v>45763</v>
      </c>
      <c r="AK637" s="59" t="str">
        <f ca="1">IF(Contrato[[#This Row],[FECHA TERMINACIÓN ]]&lt;TODAY(), "Terminado",IF(ISNUMBER(Contrato[[#This Row],[Fecha Real de liquiidación ]]),"Liquidado",IF(Contrato[[#This Row],[FECHA TERMINACIÓN ]]&gt;=TODAY(),"En ejecución","")))</f>
        <v>Terminado</v>
      </c>
      <c r="AL637" s="60">
        <f>SUMIF([1]!COMPROMISOS_2024[[#All],[consecutivo]],Contrato[[#This Row],[RCP]],[1]!COMPROMISOS_2024[[#All],[Total pagado]])</f>
        <v>16073020</v>
      </c>
      <c r="AM637" s="61">
        <f>IFERROR(Contrato[[#This Row],[Pagos]]/Contrato[[#This Row],[VALOR CONTRATO]],0)</f>
        <v>1</v>
      </c>
      <c r="AN637" s="104">
        <f>+Contrato[[#This Row],[VALOR CONTRATO]]-Contrato[[#This Row],[Pagos]]</f>
        <v>0</v>
      </c>
      <c r="AO637" s="54" t="str" cm="1">
        <f t="array" ref="AO637">_xlfn.XLOOKUP(Contrato[[#This Row],[DOCUMENTO ]],[1]!PERSONAL_ACTIVO_2024[[#All],[Documento identidad]],[1]!PERSONAL_ACTIVO_2024[[#All],[Mail ]],0,0)</f>
        <v>anavarro@indeportesantioquia.gov.co</v>
      </c>
      <c r="AP637" s="54" cm="1">
        <f t="array" ref="AP637">_xlfn.XLOOKUP(Contrato[[#This Row],[DOCUMENTO]],[1]!PERSONAL_ACTIVO_2024[[#All],[Documento identidad]],[1]!PERSONAL_ACTIVO_2024[[#All],[Mail ]],0,0)</f>
        <v>0</v>
      </c>
      <c r="AQ637" s="54" cm="1">
        <f t="array" ref="AQ637">IF(ISBLANK(Contrato[[#This Row],[DEPENDENCIA ]]),0,IFERROR(_xlfn.XLOOKUP(Contrato[[#This Row],[DEPENDENCIA ]],[1]!PERSONAL_ACTIVO_2024[[#All],[Dependencia]],[1]!PERSONAL_ACTIVO_2024[[#All],[Mail ]],0,0),0))</f>
        <v>0</v>
      </c>
    </row>
    <row r="638" spans="1:43" s="54" customFormat="1" ht="34.5" customHeight="1" x14ac:dyDescent="0.25">
      <c r="A638" s="27">
        <v>901</v>
      </c>
      <c r="B638" s="26">
        <v>513</v>
      </c>
      <c r="C638" s="28" t="s">
        <v>1751</v>
      </c>
      <c r="D638" s="81" t="s">
        <v>123</v>
      </c>
      <c r="E638" s="105" t="s">
        <v>111</v>
      </c>
      <c r="F638" s="81" t="s">
        <v>142</v>
      </c>
      <c r="G638" s="92" t="s">
        <v>1752</v>
      </c>
      <c r="H638" s="93">
        <v>700148202</v>
      </c>
      <c r="I638" s="94">
        <v>4908936</v>
      </c>
      <c r="J638" s="95">
        <v>19963006</v>
      </c>
      <c r="K638" s="69" t="s">
        <v>48</v>
      </c>
      <c r="L638" s="96" t="s">
        <v>1668</v>
      </c>
      <c r="M638" s="97" t="s">
        <v>222</v>
      </c>
      <c r="N638" s="98" cm="1">
        <f t="array" ref="N638">_xlfn.XLOOKUP(Contrato[[#This Row],[SUPERVISOR TITULAR]],[1]!PERSONAL_ACTIVO_2024[[#All],[Nombre completo]],[1]!PERSONAL_ACTIVO_2024[[#All],[Documento identidad]],"",0)</f>
        <v>10267189</v>
      </c>
      <c r="O638" s="97" t="s">
        <v>218</v>
      </c>
      <c r="P638" s="99" cm="1">
        <f t="array" ref="P638">_xlfn.XLOOKUP(Contrato[[#This Row],[SUPERVISOR SUPLENTE ]],[1]!PERSONAL_ACTIVO_2024[[#All],[Nombre completo]],[1]!PERSONAL_ACTIVO_2024[[#All],[Documento identidad]],"",0)</f>
        <v>98556206</v>
      </c>
      <c r="Q638" s="100">
        <v>797</v>
      </c>
      <c r="R638" s="42" t="str" cm="1">
        <f t="array" ref="R638">_xlfn.XLOOKUP(Contrato[[#This Row],[CDP]],[1]!DISPONIBILIDADES_2024[[#All],[consecutivo]],[1]!DISPONIBILIDADES_2024[[#All],[fecha_aprobacion]],"",0)</f>
        <v>19/07/2024 0:00</v>
      </c>
      <c r="S638" s="43">
        <f>SUMIF([1]!DISPONIBILIDADES_2024[[#All],[consecutivo]],Contrato[[#This Row],[CDP]],[1]!DISPONIBILIDADES_2024[[#All],[valor_total_rubro]])</f>
        <v>0</v>
      </c>
      <c r="T638" s="44" cm="1">
        <f t="array" ref="T638">_xlfn.XLOOKUP(Contrato[[#This Row],[CONTRATO]]&amp;Contrato[[#This Row],[CDP]],[1]!Corr_Contr_CDP[[#All],[CONTRATO-CDP]],[1]!Corr_Contr_CDP[[#All],[CRP]],_xlfn.XLOOKUP(Contrato[[#This Row],[CDP]],[1]!COMPROMISOS_2024[[#All],[disponibilidad]],[1]!COMPROMISOS_2024[[#All],[consecutivo]],"",0),0)</f>
        <v>8300</v>
      </c>
      <c r="U638" s="45" t="str" cm="1">
        <f t="array" ref="U638">+_xlfn.XLOOKUP(Contrato[[#This Row],[RCP]],[1]!COMPROMISOS_2024[[#All],[consecutivo]],[1]!COMPROMISOS_2024[[#All],[fecha_aprobacion]],"",0)</f>
        <v>14/08/2024 14:59</v>
      </c>
      <c r="V638" s="46">
        <f>SUMIF([1]!COMPROMISOS_2024[[#All],[consecutivo]],Contrato[[#This Row],[RCP]],[1]!COMPROMISOS_2024[[#All],[valor_total]])</f>
        <v>19963006</v>
      </c>
      <c r="W638" s="311">
        <v>45516</v>
      </c>
      <c r="X638" s="311" t="s">
        <v>379</v>
      </c>
      <c r="Y638" s="48">
        <v>45520</v>
      </c>
      <c r="Z638" s="49">
        <v>45643</v>
      </c>
      <c r="AA638" s="123" t="s">
        <v>1689</v>
      </c>
      <c r="AB638" s="91" t="s">
        <v>1690</v>
      </c>
      <c r="AC638" s="91"/>
      <c r="AD638" s="78">
        <v>202000005076</v>
      </c>
      <c r="AE638" s="54" t="s">
        <v>75</v>
      </c>
      <c r="AF638" s="55" t="str">
        <f>TEXT(LEFT(Contrato[[#This Row],[CONTRATO]],3),"0")</f>
        <v>513</v>
      </c>
      <c r="AG638" s="55" t="str">
        <f>IF(LEN(Contrato[[#This Row],[Contrato2]])=3,Contrato[[#This Row],[Contrato2]],TEXT(Contrato[[#This Row],[Contrato2]],"000"))</f>
        <v>513</v>
      </c>
      <c r="AH638" s="56">
        <f ca="1">IFERROR(_xlfn.DAYS(Contrato[[#This Row],[Fecha Proyectada liquidación]],TODAY())/30,"")</f>
        <v>1.6666666666666667</v>
      </c>
      <c r="AI638" s="57">
        <f>+Contrato[[#This Row],[FECHA TERMINACIÓN ]]+120</f>
        <v>45763</v>
      </c>
      <c r="AK638" s="59" t="str">
        <f ca="1">IF(Contrato[[#This Row],[FECHA TERMINACIÓN ]]&lt;TODAY(), "Terminado",IF(ISNUMBER(Contrato[[#This Row],[Fecha Real de liquiidación ]]),"Liquidado",IF(Contrato[[#This Row],[FECHA TERMINACIÓN ]]&gt;=TODAY(),"En ejecución","")))</f>
        <v>Terminado</v>
      </c>
      <c r="AL638" s="60">
        <f>SUMIF([1]!COMPROMISOS_2024[[#All],[consecutivo]],Contrato[[#This Row],[RCP]],[1]!COMPROMISOS_2024[[#All],[Total pagado]])</f>
        <v>19963006</v>
      </c>
      <c r="AM638" s="61">
        <f>IFERROR(Contrato[[#This Row],[Pagos]]/Contrato[[#This Row],[VALOR CONTRATO]],0)</f>
        <v>1</v>
      </c>
      <c r="AN638" s="104">
        <f>+Contrato[[#This Row],[VALOR CONTRATO]]-Contrato[[#This Row],[Pagos]]</f>
        <v>0</v>
      </c>
      <c r="AO638" s="54" t="str" cm="1">
        <f t="array" ref="AO638">_xlfn.XLOOKUP(Contrato[[#This Row],[DOCUMENTO ]],[1]!PERSONAL_ACTIVO_2024[[#All],[Documento identidad]],[1]!PERSONAL_ACTIVO_2024[[#All],[Mail ]],0,0)</f>
        <v>hveleza@indeportesantioquia.gov.co</v>
      </c>
      <c r="AP638" s="54" t="str" cm="1">
        <f t="array" ref="AP638">_xlfn.XLOOKUP(Contrato[[#This Row],[DOCUMENTO]],[1]!PERSONAL_ACTIVO_2024[[#All],[Documento identidad]],[1]!PERSONAL_ACTIVO_2024[[#All],[Mail ]],0,0)</f>
        <v>ahiguitae@indeportesantioquia.gov.co</v>
      </c>
      <c r="AQ638" s="54" cm="1">
        <f t="array" ref="AQ638">IF(ISBLANK(Contrato[[#This Row],[DEPENDENCIA ]]),0,IFERROR(_xlfn.XLOOKUP(Contrato[[#This Row],[DEPENDENCIA ]],[1]!PERSONAL_ACTIVO_2024[[#All],[Dependencia]],[1]!PERSONAL_ACTIVO_2024[[#All],[Mail ]],0,0),0))</f>
        <v>0</v>
      </c>
    </row>
    <row r="639" spans="1:43" s="54" customFormat="1" ht="34.5" customHeight="1" x14ac:dyDescent="0.25">
      <c r="A639" s="27">
        <v>902</v>
      </c>
      <c r="B639" s="26">
        <v>514</v>
      </c>
      <c r="C639" s="28" t="s">
        <v>1751</v>
      </c>
      <c r="D639" s="81" t="s">
        <v>123</v>
      </c>
      <c r="E639" s="105" t="s">
        <v>111</v>
      </c>
      <c r="F639" s="81" t="s">
        <v>142</v>
      </c>
      <c r="G639" s="92" t="s">
        <v>1753</v>
      </c>
      <c r="H639" s="93">
        <v>16708074</v>
      </c>
      <c r="I639" s="94">
        <v>4908936</v>
      </c>
      <c r="J639" s="95">
        <v>19963006</v>
      </c>
      <c r="K639" s="69" t="s">
        <v>48</v>
      </c>
      <c r="L639" s="96" t="s">
        <v>1668</v>
      </c>
      <c r="M639" s="97" t="s">
        <v>222</v>
      </c>
      <c r="N639" s="98" cm="1">
        <f t="array" ref="N639">_xlfn.XLOOKUP(Contrato[[#This Row],[SUPERVISOR TITULAR]],[1]!PERSONAL_ACTIVO_2024[[#All],[Nombre completo]],[1]!PERSONAL_ACTIVO_2024[[#All],[Documento identidad]],"",0)</f>
        <v>10267189</v>
      </c>
      <c r="O639" s="97" t="s">
        <v>218</v>
      </c>
      <c r="P639" s="99" cm="1">
        <f t="array" ref="P639">_xlfn.XLOOKUP(Contrato[[#This Row],[SUPERVISOR SUPLENTE ]],[1]!PERSONAL_ACTIVO_2024[[#All],[Nombre completo]],[1]!PERSONAL_ACTIVO_2024[[#All],[Documento identidad]],"",0)</f>
        <v>98556206</v>
      </c>
      <c r="Q639" s="100">
        <v>796</v>
      </c>
      <c r="R639" s="42" t="str" cm="1">
        <f t="array" ref="R639">_xlfn.XLOOKUP(Contrato[[#This Row],[CDP]],[1]!DISPONIBILIDADES_2024[[#All],[consecutivo]],[1]!DISPONIBILIDADES_2024[[#All],[fecha_aprobacion]],"",0)</f>
        <v>19/07/2024 0:00</v>
      </c>
      <c r="S639" s="43">
        <f>SUMIF([1]!DISPONIBILIDADES_2024[[#All],[consecutivo]],Contrato[[#This Row],[CDP]],[1]!DISPONIBILIDADES_2024[[#All],[valor_total_rubro]])</f>
        <v>0</v>
      </c>
      <c r="T639" s="44" cm="1">
        <f t="array" ref="T639">_xlfn.XLOOKUP(Contrato[[#This Row],[CONTRATO]]&amp;Contrato[[#This Row],[CDP]],[1]!Corr_Contr_CDP[[#All],[CONTRATO-CDP]],[1]!Corr_Contr_CDP[[#All],[CRP]],_xlfn.XLOOKUP(Contrato[[#This Row],[CDP]],[1]!COMPROMISOS_2024[[#All],[disponibilidad]],[1]!COMPROMISOS_2024[[#All],[consecutivo]],"",0),0)</f>
        <v>8298</v>
      </c>
      <c r="U639" s="45" t="str" cm="1">
        <f t="array" ref="U639">+_xlfn.XLOOKUP(Contrato[[#This Row],[RCP]],[1]!COMPROMISOS_2024[[#All],[consecutivo]],[1]!COMPROMISOS_2024[[#All],[fecha_aprobacion]],"",0)</f>
        <v>14/08/2024 14:53</v>
      </c>
      <c r="V639" s="46">
        <f>SUMIF([1]!COMPROMISOS_2024[[#All],[consecutivo]],Contrato[[#This Row],[RCP]],[1]!COMPROMISOS_2024[[#All],[valor_total]])</f>
        <v>19963006</v>
      </c>
      <c r="W639" s="311">
        <v>45516</v>
      </c>
      <c r="X639" s="311" t="s">
        <v>379</v>
      </c>
      <c r="Y639" s="48">
        <v>45520</v>
      </c>
      <c r="Z639" s="49">
        <v>45643</v>
      </c>
      <c r="AA639" s="123" t="s">
        <v>1697</v>
      </c>
      <c r="AB639" s="91" t="s">
        <v>1690</v>
      </c>
      <c r="AC639" s="91"/>
      <c r="AD639" s="78">
        <v>202000005077</v>
      </c>
      <c r="AE639" s="54" t="s">
        <v>75</v>
      </c>
      <c r="AF639" s="55" t="str">
        <f>TEXT(LEFT(Contrato[[#This Row],[CONTRATO]],3),"0")</f>
        <v>514</v>
      </c>
      <c r="AG639" s="55" t="str">
        <f>IF(LEN(Contrato[[#This Row],[Contrato2]])=3,Contrato[[#This Row],[Contrato2]],TEXT(Contrato[[#This Row],[Contrato2]],"000"))</f>
        <v>514</v>
      </c>
      <c r="AH639" s="56">
        <f ca="1">IFERROR(_xlfn.DAYS(Contrato[[#This Row],[Fecha Proyectada liquidación]],TODAY())/30,"")</f>
        <v>1.6666666666666667</v>
      </c>
      <c r="AI639" s="57">
        <f>+Contrato[[#This Row],[FECHA TERMINACIÓN ]]+120</f>
        <v>45763</v>
      </c>
      <c r="AK639" s="59" t="str">
        <f ca="1">IF(Contrato[[#This Row],[FECHA TERMINACIÓN ]]&lt;TODAY(), "Terminado",IF(ISNUMBER(Contrato[[#This Row],[Fecha Real de liquiidación ]]),"Liquidado",IF(Contrato[[#This Row],[FECHA TERMINACIÓN ]]&gt;=TODAY(),"En ejecución","")))</f>
        <v>Terminado</v>
      </c>
      <c r="AL639" s="60">
        <f>SUMIF([1]!COMPROMISOS_2024[[#All],[consecutivo]],Contrato[[#This Row],[RCP]],[1]!COMPROMISOS_2024[[#All],[Total pagado]])</f>
        <v>19963006</v>
      </c>
      <c r="AM639" s="61">
        <f>IFERROR(Contrato[[#This Row],[Pagos]]/Contrato[[#This Row],[VALOR CONTRATO]],0)</f>
        <v>1</v>
      </c>
      <c r="AN639" s="104">
        <f>+Contrato[[#This Row],[VALOR CONTRATO]]-Contrato[[#This Row],[Pagos]]</f>
        <v>0</v>
      </c>
      <c r="AO639" s="54" t="str" cm="1">
        <f t="array" ref="AO639">_xlfn.XLOOKUP(Contrato[[#This Row],[DOCUMENTO ]],[1]!PERSONAL_ACTIVO_2024[[#All],[Documento identidad]],[1]!PERSONAL_ACTIVO_2024[[#All],[Mail ]],0,0)</f>
        <v>hveleza@indeportesantioquia.gov.co</v>
      </c>
      <c r="AP639" s="54" t="str" cm="1">
        <f t="array" ref="AP639">_xlfn.XLOOKUP(Contrato[[#This Row],[DOCUMENTO]],[1]!PERSONAL_ACTIVO_2024[[#All],[Documento identidad]],[1]!PERSONAL_ACTIVO_2024[[#All],[Mail ]],0,0)</f>
        <v>ahiguitae@indeportesantioquia.gov.co</v>
      </c>
      <c r="AQ639" s="54" cm="1">
        <f t="array" ref="AQ639">IF(ISBLANK(Contrato[[#This Row],[DEPENDENCIA ]]),0,IFERROR(_xlfn.XLOOKUP(Contrato[[#This Row],[DEPENDENCIA ]],[1]!PERSONAL_ACTIVO_2024[[#All],[Dependencia]],[1]!PERSONAL_ACTIVO_2024[[#All],[Mail ]],0,0),0))</f>
        <v>0</v>
      </c>
    </row>
    <row r="640" spans="1:43" s="54" customFormat="1" ht="34.5" customHeight="1" x14ac:dyDescent="0.25">
      <c r="A640" s="27">
        <v>903</v>
      </c>
      <c r="B640" s="26">
        <v>515</v>
      </c>
      <c r="C640" s="28" t="s">
        <v>1754</v>
      </c>
      <c r="D640" s="81" t="s">
        <v>123</v>
      </c>
      <c r="E640" s="105" t="s">
        <v>111</v>
      </c>
      <c r="F640" s="81" t="s">
        <v>142</v>
      </c>
      <c r="G640" s="92" t="s">
        <v>1755</v>
      </c>
      <c r="H640" s="93">
        <v>1128269668</v>
      </c>
      <c r="I640" s="94">
        <v>4908936</v>
      </c>
      <c r="J640" s="95">
        <v>19963006</v>
      </c>
      <c r="K640" s="69" t="s">
        <v>48</v>
      </c>
      <c r="L640" s="96" t="s">
        <v>1668</v>
      </c>
      <c r="M640" s="97" t="s">
        <v>222</v>
      </c>
      <c r="N640" s="98" cm="1">
        <f t="array" ref="N640">_xlfn.XLOOKUP(Contrato[[#This Row],[SUPERVISOR TITULAR]],[1]!PERSONAL_ACTIVO_2024[[#All],[Nombre completo]],[1]!PERSONAL_ACTIVO_2024[[#All],[Documento identidad]],"",0)</f>
        <v>10267189</v>
      </c>
      <c r="O640" s="97" t="s">
        <v>218</v>
      </c>
      <c r="P640" s="99" cm="1">
        <f t="array" ref="P640">_xlfn.XLOOKUP(Contrato[[#This Row],[SUPERVISOR SUPLENTE ]],[1]!PERSONAL_ACTIVO_2024[[#All],[Nombre completo]],[1]!PERSONAL_ACTIVO_2024[[#All],[Documento identidad]],"",0)</f>
        <v>98556206</v>
      </c>
      <c r="Q640" s="100">
        <v>795</v>
      </c>
      <c r="R640" s="42" t="str" cm="1">
        <f t="array" ref="R640">_xlfn.XLOOKUP(Contrato[[#This Row],[CDP]],[1]!DISPONIBILIDADES_2024[[#All],[consecutivo]],[1]!DISPONIBILIDADES_2024[[#All],[fecha_aprobacion]],"",0)</f>
        <v>19/07/2024 0:00</v>
      </c>
      <c r="S640" s="43">
        <f>SUMIF([1]!DISPONIBILIDADES_2024[[#All],[consecutivo]],Contrato[[#This Row],[CDP]],[1]!DISPONIBILIDADES_2024[[#All],[valor_total_rubro]])</f>
        <v>0</v>
      </c>
      <c r="T640" s="44" cm="1">
        <f t="array" ref="T640">_xlfn.XLOOKUP(Contrato[[#This Row],[CONTRATO]]&amp;Contrato[[#This Row],[CDP]],[1]!Corr_Contr_CDP[[#All],[CONTRATO-CDP]],[1]!Corr_Contr_CDP[[#All],[CRP]],_xlfn.XLOOKUP(Contrato[[#This Row],[CDP]],[1]!COMPROMISOS_2024[[#All],[disponibilidad]],[1]!COMPROMISOS_2024[[#All],[consecutivo]],"",0),0)</f>
        <v>8303</v>
      </c>
      <c r="U640" s="45" t="str" cm="1">
        <f t="array" ref="U640">+_xlfn.XLOOKUP(Contrato[[#This Row],[RCP]],[1]!COMPROMISOS_2024[[#All],[consecutivo]],[1]!COMPROMISOS_2024[[#All],[fecha_aprobacion]],"",0)</f>
        <v>14/08/2024 15:04</v>
      </c>
      <c r="V640" s="46">
        <f>SUMIF([1]!COMPROMISOS_2024[[#All],[consecutivo]],Contrato[[#This Row],[RCP]],[1]!COMPROMISOS_2024[[#All],[valor_total]])</f>
        <v>19963006</v>
      </c>
      <c r="W640" s="311">
        <v>45516</v>
      </c>
      <c r="X640" s="311" t="s">
        <v>379</v>
      </c>
      <c r="Y640" s="48">
        <v>45520</v>
      </c>
      <c r="Z640" s="49">
        <v>45643</v>
      </c>
      <c r="AA640" s="123" t="s">
        <v>1697</v>
      </c>
      <c r="AB640" s="91" t="s">
        <v>1690</v>
      </c>
      <c r="AC640" s="91"/>
      <c r="AD640" s="78">
        <v>202000005078</v>
      </c>
      <c r="AE640" s="54" t="s">
        <v>75</v>
      </c>
      <c r="AF640" s="55" t="str">
        <f>TEXT(LEFT(Contrato[[#This Row],[CONTRATO]],3),"0")</f>
        <v>515</v>
      </c>
      <c r="AG640" s="55" t="str">
        <f>IF(LEN(Contrato[[#This Row],[Contrato2]])=3,Contrato[[#This Row],[Contrato2]],TEXT(Contrato[[#This Row],[Contrato2]],"000"))</f>
        <v>515</v>
      </c>
      <c r="AH640" s="56">
        <f ca="1">IFERROR(_xlfn.DAYS(Contrato[[#This Row],[Fecha Proyectada liquidación]],TODAY())/30,"")</f>
        <v>1.6666666666666667</v>
      </c>
      <c r="AI640" s="57">
        <f>+Contrato[[#This Row],[FECHA TERMINACIÓN ]]+120</f>
        <v>45763</v>
      </c>
      <c r="AK640" s="59" t="str">
        <f ca="1">IF(Contrato[[#This Row],[FECHA TERMINACIÓN ]]&lt;TODAY(), "Terminado",IF(ISNUMBER(Contrato[[#This Row],[Fecha Real de liquiidación ]]),"Liquidado",IF(Contrato[[#This Row],[FECHA TERMINACIÓN ]]&gt;=TODAY(),"En ejecución","")))</f>
        <v>Terminado</v>
      </c>
      <c r="AL640" s="60">
        <f>SUMIF([1]!COMPROMISOS_2024[[#All],[consecutivo]],Contrato[[#This Row],[RCP]],[1]!COMPROMISOS_2024[[#All],[Total pagado]])</f>
        <v>19963006</v>
      </c>
      <c r="AM640" s="61">
        <f>IFERROR(Contrato[[#This Row],[Pagos]]/Contrato[[#This Row],[VALOR CONTRATO]],0)</f>
        <v>1</v>
      </c>
      <c r="AN640" s="104">
        <f>+Contrato[[#This Row],[VALOR CONTRATO]]-Contrato[[#This Row],[Pagos]]</f>
        <v>0</v>
      </c>
      <c r="AO640" s="54" t="str" cm="1">
        <f t="array" ref="AO640">_xlfn.XLOOKUP(Contrato[[#This Row],[DOCUMENTO ]],[1]!PERSONAL_ACTIVO_2024[[#All],[Documento identidad]],[1]!PERSONAL_ACTIVO_2024[[#All],[Mail ]],0,0)</f>
        <v>hveleza@indeportesantioquia.gov.co</v>
      </c>
      <c r="AP640" s="54" t="str" cm="1">
        <f t="array" ref="AP640">_xlfn.XLOOKUP(Contrato[[#This Row],[DOCUMENTO]],[1]!PERSONAL_ACTIVO_2024[[#All],[Documento identidad]],[1]!PERSONAL_ACTIVO_2024[[#All],[Mail ]],0,0)</f>
        <v>ahiguitae@indeportesantioquia.gov.co</v>
      </c>
      <c r="AQ640" s="54" cm="1">
        <f t="array" ref="AQ640">IF(ISBLANK(Contrato[[#This Row],[DEPENDENCIA ]]),0,IFERROR(_xlfn.XLOOKUP(Contrato[[#This Row],[DEPENDENCIA ]],[1]!PERSONAL_ACTIVO_2024[[#All],[Dependencia]],[1]!PERSONAL_ACTIVO_2024[[#All],[Mail ]],0,0),0))</f>
        <v>0</v>
      </c>
    </row>
    <row r="641" spans="1:43" s="54" customFormat="1" ht="34.5" customHeight="1" x14ac:dyDescent="0.25">
      <c r="A641" s="27">
        <v>904</v>
      </c>
      <c r="B641" s="26">
        <v>516</v>
      </c>
      <c r="C641" s="28" t="s">
        <v>1754</v>
      </c>
      <c r="D641" s="81" t="s">
        <v>123</v>
      </c>
      <c r="E641" s="105" t="s">
        <v>111</v>
      </c>
      <c r="F641" s="81" t="s">
        <v>142</v>
      </c>
      <c r="G641" s="92" t="s">
        <v>418</v>
      </c>
      <c r="H641" s="93">
        <v>1128276428</v>
      </c>
      <c r="I641" s="94">
        <v>3952382</v>
      </c>
      <c r="J641" s="95">
        <v>16073020</v>
      </c>
      <c r="K641" s="69" t="s">
        <v>48</v>
      </c>
      <c r="L641" s="96" t="s">
        <v>1668</v>
      </c>
      <c r="M641" s="97" t="s">
        <v>222</v>
      </c>
      <c r="N641" s="98" cm="1">
        <f t="array" ref="N641">_xlfn.XLOOKUP(Contrato[[#This Row],[SUPERVISOR TITULAR]],[1]!PERSONAL_ACTIVO_2024[[#All],[Nombre completo]],[1]!PERSONAL_ACTIVO_2024[[#All],[Documento identidad]],"",0)</f>
        <v>10267189</v>
      </c>
      <c r="O641" s="97" t="s">
        <v>218</v>
      </c>
      <c r="P641" s="99" cm="1">
        <f t="array" ref="P641">_xlfn.XLOOKUP(Contrato[[#This Row],[SUPERVISOR SUPLENTE ]],[1]!PERSONAL_ACTIVO_2024[[#All],[Nombre completo]],[1]!PERSONAL_ACTIVO_2024[[#All],[Documento identidad]],"",0)</f>
        <v>98556206</v>
      </c>
      <c r="Q641" s="100">
        <v>722</v>
      </c>
      <c r="R641" s="42" t="str" cm="1">
        <f t="array" ref="R641">_xlfn.XLOOKUP(Contrato[[#This Row],[CDP]],[1]!DISPONIBILIDADES_2024[[#All],[consecutivo]],[1]!DISPONIBILIDADES_2024[[#All],[fecha_aprobacion]],"",0)</f>
        <v>19/07/2024 0:00</v>
      </c>
      <c r="S641" s="43">
        <f>SUMIF([1]!DISPONIBILIDADES_2024[[#All],[consecutivo]],Contrato[[#This Row],[CDP]],[1]!DISPONIBILIDADES_2024[[#All],[valor_total_rubro]])</f>
        <v>0</v>
      </c>
      <c r="T641" s="44" cm="1">
        <f t="array" ref="T641">_xlfn.XLOOKUP(Contrato[[#This Row],[CONTRATO]]&amp;Contrato[[#This Row],[CDP]],[1]!Corr_Contr_CDP[[#All],[CONTRATO-CDP]],[1]!Corr_Contr_CDP[[#All],[CRP]],_xlfn.XLOOKUP(Contrato[[#This Row],[CDP]],[1]!COMPROMISOS_2024[[#All],[disponibilidad]],[1]!COMPROMISOS_2024[[#All],[consecutivo]],"",0),0)</f>
        <v>8259</v>
      </c>
      <c r="U641" s="45" t="str" cm="1">
        <f t="array" ref="U641">+_xlfn.XLOOKUP(Contrato[[#This Row],[RCP]],[1]!COMPROMISOS_2024[[#All],[consecutivo]],[1]!COMPROMISOS_2024[[#All],[fecha_aprobacion]],"",0)</f>
        <v>14/08/2024 13:46</v>
      </c>
      <c r="V641" s="46">
        <f>SUMIF([1]!COMPROMISOS_2024[[#All],[consecutivo]],Contrato[[#This Row],[RCP]],[1]!COMPROMISOS_2024[[#All],[valor_total]])</f>
        <v>16073020</v>
      </c>
      <c r="W641" s="311">
        <v>45516</v>
      </c>
      <c r="X641" s="311" t="s">
        <v>379</v>
      </c>
      <c r="Y641" s="48">
        <v>45520</v>
      </c>
      <c r="Z641" s="49">
        <v>45643</v>
      </c>
      <c r="AA641" s="123" t="s">
        <v>1697</v>
      </c>
      <c r="AB641" s="91" t="s">
        <v>1690</v>
      </c>
      <c r="AC641" s="91"/>
      <c r="AD641" s="78">
        <v>202000005079</v>
      </c>
      <c r="AE641" s="54" t="s">
        <v>75</v>
      </c>
      <c r="AF641" s="55" t="str">
        <f>TEXT(LEFT(Contrato[[#This Row],[CONTRATO]],3),"0")</f>
        <v>516</v>
      </c>
      <c r="AG641" s="55" t="str">
        <f>IF(LEN(Contrato[[#This Row],[Contrato2]])=3,Contrato[[#This Row],[Contrato2]],TEXT(Contrato[[#This Row],[Contrato2]],"000"))</f>
        <v>516</v>
      </c>
      <c r="AH641" s="56">
        <f ca="1">IFERROR(_xlfn.DAYS(Contrato[[#This Row],[Fecha Proyectada liquidación]],TODAY())/30,"")</f>
        <v>1.6666666666666667</v>
      </c>
      <c r="AI641" s="57">
        <f>+Contrato[[#This Row],[FECHA TERMINACIÓN ]]+120</f>
        <v>45763</v>
      </c>
      <c r="AK641" s="59" t="str">
        <f ca="1">IF(Contrato[[#This Row],[FECHA TERMINACIÓN ]]&lt;TODAY(), "Terminado",IF(ISNUMBER(Contrato[[#This Row],[Fecha Real de liquiidación ]]),"Liquidado",IF(Contrato[[#This Row],[FECHA TERMINACIÓN ]]&gt;=TODAY(),"En ejecución","")))</f>
        <v>Terminado</v>
      </c>
      <c r="AL641" s="60">
        <f>SUMIF([1]!COMPROMISOS_2024[[#All],[consecutivo]],Contrato[[#This Row],[RCP]],[1]!COMPROMISOS_2024[[#All],[Total pagado]])</f>
        <v>16073020</v>
      </c>
      <c r="AM641" s="61">
        <f>IFERROR(Contrato[[#This Row],[Pagos]]/Contrato[[#This Row],[VALOR CONTRATO]],0)</f>
        <v>1</v>
      </c>
      <c r="AN641" s="104">
        <f>+Contrato[[#This Row],[VALOR CONTRATO]]-Contrato[[#This Row],[Pagos]]</f>
        <v>0</v>
      </c>
      <c r="AO641" s="54" t="str" cm="1">
        <f t="array" ref="AO641">_xlfn.XLOOKUP(Contrato[[#This Row],[DOCUMENTO ]],[1]!PERSONAL_ACTIVO_2024[[#All],[Documento identidad]],[1]!PERSONAL_ACTIVO_2024[[#All],[Mail ]],0,0)</f>
        <v>hveleza@indeportesantioquia.gov.co</v>
      </c>
      <c r="AP641" s="54" t="str" cm="1">
        <f t="array" ref="AP641">_xlfn.XLOOKUP(Contrato[[#This Row],[DOCUMENTO]],[1]!PERSONAL_ACTIVO_2024[[#All],[Documento identidad]],[1]!PERSONAL_ACTIVO_2024[[#All],[Mail ]],0,0)</f>
        <v>ahiguitae@indeportesantioquia.gov.co</v>
      </c>
      <c r="AQ641" s="54" cm="1">
        <f t="array" ref="AQ641">IF(ISBLANK(Contrato[[#This Row],[DEPENDENCIA ]]),0,IFERROR(_xlfn.XLOOKUP(Contrato[[#This Row],[DEPENDENCIA ]],[1]!PERSONAL_ACTIVO_2024[[#All],[Dependencia]],[1]!PERSONAL_ACTIVO_2024[[#All],[Mail ]],0,0),0))</f>
        <v>0</v>
      </c>
    </row>
    <row r="642" spans="1:43" s="54" customFormat="1" ht="34.5" customHeight="1" x14ac:dyDescent="0.25">
      <c r="A642" s="27">
        <v>905</v>
      </c>
      <c r="B642" s="26">
        <v>517</v>
      </c>
      <c r="C642" s="28" t="s">
        <v>1754</v>
      </c>
      <c r="D642" s="81" t="s">
        <v>123</v>
      </c>
      <c r="E642" s="105" t="s">
        <v>111</v>
      </c>
      <c r="F642" s="81" t="s">
        <v>142</v>
      </c>
      <c r="G642" s="92" t="s">
        <v>420</v>
      </c>
      <c r="H642" s="93">
        <v>1128280663</v>
      </c>
      <c r="I642" s="94">
        <v>3952382</v>
      </c>
      <c r="J642" s="95">
        <v>16073020</v>
      </c>
      <c r="K642" s="69" t="s">
        <v>48</v>
      </c>
      <c r="L642" s="96" t="s">
        <v>1668</v>
      </c>
      <c r="M642" s="97" t="s">
        <v>222</v>
      </c>
      <c r="N642" s="98" cm="1">
        <f t="array" ref="N642">_xlfn.XLOOKUP(Contrato[[#This Row],[SUPERVISOR TITULAR]],[1]!PERSONAL_ACTIVO_2024[[#All],[Nombre completo]],[1]!PERSONAL_ACTIVO_2024[[#All],[Documento identidad]],"",0)</f>
        <v>10267189</v>
      </c>
      <c r="O642" s="97" t="s">
        <v>218</v>
      </c>
      <c r="P642" s="99" cm="1">
        <f t="array" ref="P642">_xlfn.XLOOKUP(Contrato[[#This Row],[SUPERVISOR SUPLENTE ]],[1]!PERSONAL_ACTIVO_2024[[#All],[Nombre completo]],[1]!PERSONAL_ACTIVO_2024[[#All],[Documento identidad]],"",0)</f>
        <v>98556206</v>
      </c>
      <c r="Q642" s="100">
        <v>809</v>
      </c>
      <c r="R642" s="42" t="str" cm="1">
        <f t="array" ref="R642">_xlfn.XLOOKUP(Contrato[[#This Row],[CDP]],[1]!DISPONIBILIDADES_2024[[#All],[consecutivo]],[1]!DISPONIBILIDADES_2024[[#All],[fecha_aprobacion]],"",0)</f>
        <v>19/07/2024 0:00</v>
      </c>
      <c r="S642" s="43">
        <f>SUMIF([1]!DISPONIBILIDADES_2024[[#All],[consecutivo]],Contrato[[#This Row],[CDP]],[1]!DISPONIBILIDADES_2024[[#All],[valor_total_rubro]])</f>
        <v>0</v>
      </c>
      <c r="T642" s="44" cm="1">
        <f t="array" ref="T642">_xlfn.XLOOKUP(Contrato[[#This Row],[CONTRATO]]&amp;Contrato[[#This Row],[CDP]],[1]!Corr_Contr_CDP[[#All],[CONTRATO-CDP]],[1]!Corr_Contr_CDP[[#All],[CRP]],_xlfn.XLOOKUP(Contrato[[#This Row],[CDP]],[1]!COMPROMISOS_2024[[#All],[disponibilidad]],[1]!COMPROMISOS_2024[[#All],[consecutivo]],"",0),0)</f>
        <v>8204</v>
      </c>
      <c r="U642" s="45" t="str" cm="1">
        <f t="array" ref="U642">+_xlfn.XLOOKUP(Contrato[[#This Row],[RCP]],[1]!COMPROMISOS_2024[[#All],[consecutivo]],[1]!COMPROMISOS_2024[[#All],[fecha_aprobacion]],"",0)</f>
        <v>13/08/2024 15:12</v>
      </c>
      <c r="V642" s="46">
        <f>SUMIF([1]!COMPROMISOS_2024[[#All],[consecutivo]],Contrato[[#This Row],[RCP]],[1]!COMPROMISOS_2024[[#All],[valor_total]])</f>
        <v>16073020</v>
      </c>
      <c r="W642" s="311">
        <v>45516</v>
      </c>
      <c r="X642" s="311" t="s">
        <v>379</v>
      </c>
      <c r="Y642" s="48">
        <v>45520</v>
      </c>
      <c r="Z642" s="49">
        <v>45643</v>
      </c>
      <c r="AA642" s="123" t="s">
        <v>1694</v>
      </c>
      <c r="AB642" s="91" t="s">
        <v>1739</v>
      </c>
      <c r="AC642" s="91"/>
      <c r="AD642" s="78">
        <v>202000005080</v>
      </c>
      <c r="AE642" s="54" t="s">
        <v>75</v>
      </c>
      <c r="AF642" s="55" t="str">
        <f>TEXT(LEFT(Contrato[[#This Row],[CONTRATO]],3),"0")</f>
        <v>517</v>
      </c>
      <c r="AG642" s="55" t="str">
        <f>IF(LEN(Contrato[[#This Row],[Contrato2]])=3,Contrato[[#This Row],[Contrato2]],TEXT(Contrato[[#This Row],[Contrato2]],"000"))</f>
        <v>517</v>
      </c>
      <c r="AH642" s="56">
        <f ca="1">IFERROR(_xlfn.DAYS(Contrato[[#This Row],[Fecha Proyectada liquidación]],TODAY())/30,"")</f>
        <v>1.6666666666666667</v>
      </c>
      <c r="AI642" s="57">
        <f>+Contrato[[#This Row],[FECHA TERMINACIÓN ]]+120</f>
        <v>45763</v>
      </c>
      <c r="AK642" s="59" t="str">
        <f ca="1">IF(Contrato[[#This Row],[FECHA TERMINACIÓN ]]&lt;TODAY(), "Terminado",IF(ISNUMBER(Contrato[[#This Row],[Fecha Real de liquiidación ]]),"Liquidado",IF(Contrato[[#This Row],[FECHA TERMINACIÓN ]]&gt;=TODAY(),"En ejecución","")))</f>
        <v>Terminado</v>
      </c>
      <c r="AL642" s="60">
        <f>SUMIF([1]!COMPROMISOS_2024[[#All],[consecutivo]],Contrato[[#This Row],[RCP]],[1]!COMPROMISOS_2024[[#All],[Total pagado]])</f>
        <v>16073020</v>
      </c>
      <c r="AM642" s="61">
        <f>IFERROR(Contrato[[#This Row],[Pagos]]/Contrato[[#This Row],[VALOR CONTRATO]],0)</f>
        <v>1</v>
      </c>
      <c r="AN642" s="104">
        <f>+Contrato[[#This Row],[VALOR CONTRATO]]-Contrato[[#This Row],[Pagos]]</f>
        <v>0</v>
      </c>
      <c r="AO642" s="54" t="str" cm="1">
        <f t="array" ref="AO642">_xlfn.XLOOKUP(Contrato[[#This Row],[DOCUMENTO ]],[1]!PERSONAL_ACTIVO_2024[[#All],[Documento identidad]],[1]!PERSONAL_ACTIVO_2024[[#All],[Mail ]],0,0)</f>
        <v>hveleza@indeportesantioquia.gov.co</v>
      </c>
      <c r="AP642" s="54" t="str" cm="1">
        <f t="array" ref="AP642">_xlfn.XLOOKUP(Contrato[[#This Row],[DOCUMENTO]],[1]!PERSONAL_ACTIVO_2024[[#All],[Documento identidad]],[1]!PERSONAL_ACTIVO_2024[[#All],[Mail ]],0,0)</f>
        <v>ahiguitae@indeportesantioquia.gov.co</v>
      </c>
      <c r="AQ642" s="54" cm="1">
        <f t="array" ref="AQ642">IF(ISBLANK(Contrato[[#This Row],[DEPENDENCIA ]]),0,IFERROR(_xlfn.XLOOKUP(Contrato[[#This Row],[DEPENDENCIA ]],[1]!PERSONAL_ACTIVO_2024[[#All],[Dependencia]],[1]!PERSONAL_ACTIVO_2024[[#All],[Mail ]],0,0),0))</f>
        <v>0</v>
      </c>
    </row>
    <row r="643" spans="1:43" s="54" customFormat="1" ht="34.5" customHeight="1" x14ac:dyDescent="0.25">
      <c r="A643" s="27">
        <v>906</v>
      </c>
      <c r="B643" s="26">
        <v>518</v>
      </c>
      <c r="C643" s="28" t="s">
        <v>1720</v>
      </c>
      <c r="D643" s="81" t="s">
        <v>123</v>
      </c>
      <c r="E643" s="105" t="s">
        <v>111</v>
      </c>
      <c r="F643" s="81" t="s">
        <v>142</v>
      </c>
      <c r="G643" s="92" t="s">
        <v>1756</v>
      </c>
      <c r="H643" s="93">
        <v>71315062</v>
      </c>
      <c r="I643" s="94">
        <v>3952382</v>
      </c>
      <c r="J643" s="95">
        <v>16073020</v>
      </c>
      <c r="K643" s="69" t="s">
        <v>48</v>
      </c>
      <c r="L643" s="96" t="s">
        <v>1668</v>
      </c>
      <c r="M643" s="97" t="s">
        <v>222</v>
      </c>
      <c r="N643" s="98" cm="1">
        <f t="array" ref="N643">_xlfn.XLOOKUP(Contrato[[#This Row],[SUPERVISOR TITULAR]],[1]!PERSONAL_ACTIVO_2024[[#All],[Nombre completo]],[1]!PERSONAL_ACTIVO_2024[[#All],[Documento identidad]],"",0)</f>
        <v>10267189</v>
      </c>
      <c r="O643" s="97" t="s">
        <v>218</v>
      </c>
      <c r="P643" s="99" cm="1">
        <f t="array" ref="P643">_xlfn.XLOOKUP(Contrato[[#This Row],[SUPERVISOR SUPLENTE ]],[1]!PERSONAL_ACTIVO_2024[[#All],[Nombre completo]],[1]!PERSONAL_ACTIVO_2024[[#All],[Documento identidad]],"",0)</f>
        <v>98556206</v>
      </c>
      <c r="Q643" s="100">
        <v>794</v>
      </c>
      <c r="R643" s="42" t="str" cm="1">
        <f t="array" ref="R643">_xlfn.XLOOKUP(Contrato[[#This Row],[CDP]],[1]!DISPONIBILIDADES_2024[[#All],[consecutivo]],[1]!DISPONIBILIDADES_2024[[#All],[fecha_aprobacion]],"",0)</f>
        <v>19/07/2024 0:00</v>
      </c>
      <c r="S643" s="43">
        <f>SUMIF([1]!DISPONIBILIDADES_2024[[#All],[consecutivo]],Contrato[[#This Row],[CDP]],[1]!DISPONIBILIDADES_2024[[#All],[valor_total_rubro]])</f>
        <v>0</v>
      </c>
      <c r="T643" s="44" cm="1">
        <f t="array" ref="T643">_xlfn.XLOOKUP(Contrato[[#This Row],[CONTRATO]]&amp;Contrato[[#This Row],[CDP]],[1]!Corr_Contr_CDP[[#All],[CONTRATO-CDP]],[1]!Corr_Contr_CDP[[#All],[CRP]],_xlfn.XLOOKUP(Contrato[[#This Row],[CDP]],[1]!COMPROMISOS_2024[[#All],[disponibilidad]],[1]!COMPROMISOS_2024[[#All],[consecutivo]],"",0),0)</f>
        <v>8289</v>
      </c>
      <c r="U643" s="45" t="str" cm="1">
        <f t="array" ref="U643">+_xlfn.XLOOKUP(Contrato[[#This Row],[RCP]],[1]!COMPROMISOS_2024[[#All],[consecutivo]],[1]!COMPROMISOS_2024[[#All],[fecha_aprobacion]],"",0)</f>
        <v>14/08/2024 14:40</v>
      </c>
      <c r="V643" s="46">
        <f>SUMIF([1]!COMPROMISOS_2024[[#All],[consecutivo]],Contrato[[#This Row],[RCP]],[1]!COMPROMISOS_2024[[#All],[valor_total]])</f>
        <v>16073020</v>
      </c>
      <c r="W643" s="311">
        <v>45516</v>
      </c>
      <c r="X643" s="311" t="s">
        <v>379</v>
      </c>
      <c r="Y643" s="48">
        <v>45520</v>
      </c>
      <c r="Z643" s="49">
        <v>45643</v>
      </c>
      <c r="AA643" s="123" t="s">
        <v>1697</v>
      </c>
      <c r="AB643" s="91" t="s">
        <v>1690</v>
      </c>
      <c r="AC643" s="91"/>
      <c r="AD643" s="78">
        <v>202000005081</v>
      </c>
      <c r="AE643" s="54" t="s">
        <v>75</v>
      </c>
      <c r="AF643" s="55" t="str">
        <f>TEXT(LEFT(Contrato[[#This Row],[CONTRATO]],3),"0")</f>
        <v>518</v>
      </c>
      <c r="AG643" s="55" t="str">
        <f>IF(LEN(Contrato[[#This Row],[Contrato2]])=3,Contrato[[#This Row],[Contrato2]],TEXT(Contrato[[#This Row],[Contrato2]],"000"))</f>
        <v>518</v>
      </c>
      <c r="AH643" s="56">
        <f ca="1">IFERROR(_xlfn.DAYS(Contrato[[#This Row],[Fecha Proyectada liquidación]],TODAY())/30,"")</f>
        <v>1.6666666666666667</v>
      </c>
      <c r="AI643" s="57">
        <f>+Contrato[[#This Row],[FECHA TERMINACIÓN ]]+120</f>
        <v>45763</v>
      </c>
      <c r="AK643" s="59" t="str">
        <f ca="1">IF(Contrato[[#This Row],[FECHA TERMINACIÓN ]]&lt;TODAY(), "Terminado",IF(ISNUMBER(Contrato[[#This Row],[Fecha Real de liquiidación ]]),"Liquidado",IF(Contrato[[#This Row],[FECHA TERMINACIÓN ]]&gt;=TODAY(),"En ejecución","")))</f>
        <v>Terminado</v>
      </c>
      <c r="AL643" s="60">
        <f>SUMIF([1]!COMPROMISOS_2024[[#All],[consecutivo]],Contrato[[#This Row],[RCP]],[1]!COMPROMISOS_2024[[#All],[Total pagado]])</f>
        <v>16073020</v>
      </c>
      <c r="AM643" s="61">
        <f>IFERROR(Contrato[[#This Row],[Pagos]]/Contrato[[#This Row],[VALOR CONTRATO]],0)</f>
        <v>1</v>
      </c>
      <c r="AN643" s="104">
        <f>+Contrato[[#This Row],[VALOR CONTRATO]]-Contrato[[#This Row],[Pagos]]</f>
        <v>0</v>
      </c>
      <c r="AO643" s="54" t="str" cm="1">
        <f t="array" ref="AO643">_xlfn.XLOOKUP(Contrato[[#This Row],[DOCUMENTO ]],[1]!PERSONAL_ACTIVO_2024[[#All],[Documento identidad]],[1]!PERSONAL_ACTIVO_2024[[#All],[Mail ]],0,0)</f>
        <v>hveleza@indeportesantioquia.gov.co</v>
      </c>
      <c r="AP643" s="54" t="str" cm="1">
        <f t="array" ref="AP643">_xlfn.XLOOKUP(Contrato[[#This Row],[DOCUMENTO]],[1]!PERSONAL_ACTIVO_2024[[#All],[Documento identidad]],[1]!PERSONAL_ACTIVO_2024[[#All],[Mail ]],0,0)</f>
        <v>ahiguitae@indeportesantioquia.gov.co</v>
      </c>
      <c r="AQ643" s="54" cm="1">
        <f t="array" ref="AQ643">IF(ISBLANK(Contrato[[#This Row],[DEPENDENCIA ]]),0,IFERROR(_xlfn.XLOOKUP(Contrato[[#This Row],[DEPENDENCIA ]],[1]!PERSONAL_ACTIVO_2024[[#All],[Dependencia]],[1]!PERSONAL_ACTIVO_2024[[#All],[Mail ]],0,0),0))</f>
        <v>0</v>
      </c>
    </row>
    <row r="644" spans="1:43" s="54" customFormat="1" ht="34.5" customHeight="1" x14ac:dyDescent="0.25">
      <c r="A644" s="27">
        <v>907</v>
      </c>
      <c r="B644" s="26">
        <v>519</v>
      </c>
      <c r="C644" s="28" t="s">
        <v>1757</v>
      </c>
      <c r="D644" s="81" t="s">
        <v>123</v>
      </c>
      <c r="E644" s="105" t="s">
        <v>111</v>
      </c>
      <c r="F644" s="81" t="s">
        <v>142</v>
      </c>
      <c r="G644" s="92" t="s">
        <v>1758</v>
      </c>
      <c r="H644" s="93">
        <v>71378071</v>
      </c>
      <c r="I644" s="94">
        <v>5931149</v>
      </c>
      <c r="J644" s="95">
        <v>24120006</v>
      </c>
      <c r="K644" s="69" t="s">
        <v>48</v>
      </c>
      <c r="L644" s="96" t="s">
        <v>1668</v>
      </c>
      <c r="M644" s="97" t="s">
        <v>222</v>
      </c>
      <c r="N644" s="98" cm="1">
        <f t="array" ref="N644">_xlfn.XLOOKUP(Contrato[[#This Row],[SUPERVISOR TITULAR]],[1]!PERSONAL_ACTIVO_2024[[#All],[Nombre completo]],[1]!PERSONAL_ACTIVO_2024[[#All],[Documento identidad]],"",0)</f>
        <v>10267189</v>
      </c>
      <c r="O644" s="97" t="s">
        <v>218</v>
      </c>
      <c r="P644" s="99" cm="1">
        <f t="array" ref="P644">_xlfn.XLOOKUP(Contrato[[#This Row],[SUPERVISOR SUPLENTE ]],[1]!PERSONAL_ACTIVO_2024[[#All],[Nombre completo]],[1]!PERSONAL_ACTIVO_2024[[#All],[Documento identidad]],"",0)</f>
        <v>98556206</v>
      </c>
      <c r="Q644" s="100">
        <v>793</v>
      </c>
      <c r="R644" s="42" t="str" cm="1">
        <f t="array" ref="R644">_xlfn.XLOOKUP(Contrato[[#This Row],[CDP]],[1]!DISPONIBILIDADES_2024[[#All],[consecutivo]],[1]!DISPONIBILIDADES_2024[[#All],[fecha_aprobacion]],"",0)</f>
        <v>19/07/2024 0:00</v>
      </c>
      <c r="S644" s="43">
        <f>SUMIF([1]!DISPONIBILIDADES_2024[[#All],[consecutivo]],Contrato[[#This Row],[CDP]],[1]!DISPONIBILIDADES_2024[[#All],[valor_total_rubro]])</f>
        <v>0</v>
      </c>
      <c r="T644" s="44" cm="1">
        <f t="array" ref="T644">_xlfn.XLOOKUP(Contrato[[#This Row],[CONTRATO]]&amp;Contrato[[#This Row],[CDP]],[1]!Corr_Contr_CDP[[#All],[CONTRATO-CDP]],[1]!Corr_Contr_CDP[[#All],[CRP]],_xlfn.XLOOKUP(Contrato[[#This Row],[CDP]],[1]!COMPROMISOS_2024[[#All],[disponibilidad]],[1]!COMPROMISOS_2024[[#All],[consecutivo]],"",0),0)</f>
        <v>8291</v>
      </c>
      <c r="U644" s="45" t="str" cm="1">
        <f t="array" ref="U644">+_xlfn.XLOOKUP(Contrato[[#This Row],[RCP]],[1]!COMPROMISOS_2024[[#All],[consecutivo]],[1]!COMPROMISOS_2024[[#All],[fecha_aprobacion]],"",0)</f>
        <v>14/08/2024 14:43</v>
      </c>
      <c r="V644" s="46">
        <f>SUMIF([1]!COMPROMISOS_2024[[#All],[consecutivo]],Contrato[[#This Row],[RCP]],[1]!COMPROMISOS_2024[[#All],[valor_total]])</f>
        <v>24120006</v>
      </c>
      <c r="W644" s="311">
        <v>45516</v>
      </c>
      <c r="X644" s="311" t="s">
        <v>379</v>
      </c>
      <c r="Y644" s="48">
        <v>45520</v>
      </c>
      <c r="Z644" s="49">
        <v>45643</v>
      </c>
      <c r="AA644" s="123" t="s">
        <v>1697</v>
      </c>
      <c r="AB644" s="91" t="s">
        <v>1690</v>
      </c>
      <c r="AC644" s="91"/>
      <c r="AD644" s="78">
        <v>202000005083</v>
      </c>
      <c r="AE644" s="54" t="s">
        <v>75</v>
      </c>
      <c r="AF644" s="55" t="str">
        <f>TEXT(LEFT(Contrato[[#This Row],[CONTRATO]],3),"0")</f>
        <v>519</v>
      </c>
      <c r="AG644" s="55" t="str">
        <f>IF(LEN(Contrato[[#This Row],[Contrato2]])=3,Contrato[[#This Row],[Contrato2]],TEXT(Contrato[[#This Row],[Contrato2]],"000"))</f>
        <v>519</v>
      </c>
      <c r="AH644" s="56">
        <f ca="1">IFERROR(_xlfn.DAYS(Contrato[[#This Row],[Fecha Proyectada liquidación]],TODAY())/30,"")</f>
        <v>1.6666666666666667</v>
      </c>
      <c r="AI644" s="57">
        <f>+Contrato[[#This Row],[FECHA TERMINACIÓN ]]+120</f>
        <v>45763</v>
      </c>
      <c r="AK644" s="59" t="str">
        <f ca="1">IF(Contrato[[#This Row],[FECHA TERMINACIÓN ]]&lt;TODAY(), "Terminado",IF(ISNUMBER(Contrato[[#This Row],[Fecha Real de liquiidación ]]),"Liquidado",IF(Contrato[[#This Row],[FECHA TERMINACIÓN ]]&gt;=TODAY(),"En ejecución","")))</f>
        <v>Terminado</v>
      </c>
      <c r="AL644" s="60">
        <f>SUMIF([1]!COMPROMISOS_2024[[#All],[consecutivo]],Contrato[[#This Row],[RCP]],[1]!COMPROMISOS_2024[[#All],[Total pagado]])</f>
        <v>24120006</v>
      </c>
      <c r="AM644" s="61">
        <f>IFERROR(Contrato[[#This Row],[Pagos]]/Contrato[[#This Row],[VALOR CONTRATO]],0)</f>
        <v>1</v>
      </c>
      <c r="AN644" s="104">
        <f>+Contrato[[#This Row],[VALOR CONTRATO]]-Contrato[[#This Row],[Pagos]]</f>
        <v>0</v>
      </c>
      <c r="AO644" s="54" t="str" cm="1">
        <f t="array" ref="AO644">_xlfn.XLOOKUP(Contrato[[#This Row],[DOCUMENTO ]],[1]!PERSONAL_ACTIVO_2024[[#All],[Documento identidad]],[1]!PERSONAL_ACTIVO_2024[[#All],[Mail ]],0,0)</f>
        <v>hveleza@indeportesantioquia.gov.co</v>
      </c>
      <c r="AP644" s="54" t="str" cm="1">
        <f t="array" ref="AP644">_xlfn.XLOOKUP(Contrato[[#This Row],[DOCUMENTO]],[1]!PERSONAL_ACTIVO_2024[[#All],[Documento identidad]],[1]!PERSONAL_ACTIVO_2024[[#All],[Mail ]],0,0)</f>
        <v>ahiguitae@indeportesantioquia.gov.co</v>
      </c>
      <c r="AQ644" s="54" cm="1">
        <f t="array" ref="AQ644">IF(ISBLANK(Contrato[[#This Row],[DEPENDENCIA ]]),0,IFERROR(_xlfn.XLOOKUP(Contrato[[#This Row],[DEPENDENCIA ]],[1]!PERSONAL_ACTIVO_2024[[#All],[Dependencia]],[1]!PERSONAL_ACTIVO_2024[[#All],[Mail ]],0,0),0))</f>
        <v>0</v>
      </c>
    </row>
    <row r="645" spans="1:43" s="54" customFormat="1" ht="34.5" customHeight="1" x14ac:dyDescent="0.25">
      <c r="A645" s="27">
        <v>908</v>
      </c>
      <c r="B645" s="26">
        <v>520</v>
      </c>
      <c r="C645" s="28" t="s">
        <v>1759</v>
      </c>
      <c r="D645" s="81" t="s">
        <v>123</v>
      </c>
      <c r="E645" s="105" t="s">
        <v>111</v>
      </c>
      <c r="F645" s="81" t="s">
        <v>142</v>
      </c>
      <c r="G645" s="92" t="s">
        <v>427</v>
      </c>
      <c r="H645" s="93">
        <v>15368469</v>
      </c>
      <c r="I645" s="94">
        <v>7908765</v>
      </c>
      <c r="J645" s="95">
        <v>32162311</v>
      </c>
      <c r="K645" s="69" t="s">
        <v>48</v>
      </c>
      <c r="L645" s="96" t="s">
        <v>1668</v>
      </c>
      <c r="M645" s="97" t="s">
        <v>222</v>
      </c>
      <c r="N645" s="98" cm="1">
        <f t="array" ref="N645">_xlfn.XLOOKUP(Contrato[[#This Row],[SUPERVISOR TITULAR]],[1]!PERSONAL_ACTIVO_2024[[#All],[Nombre completo]],[1]!PERSONAL_ACTIVO_2024[[#All],[Documento identidad]],"",0)</f>
        <v>10267189</v>
      </c>
      <c r="O645" s="97" t="s">
        <v>218</v>
      </c>
      <c r="P645" s="99" cm="1">
        <f t="array" ref="P645">_xlfn.XLOOKUP(Contrato[[#This Row],[SUPERVISOR SUPLENTE ]],[1]!PERSONAL_ACTIVO_2024[[#All],[Nombre completo]],[1]!PERSONAL_ACTIVO_2024[[#All],[Documento identidad]],"",0)</f>
        <v>98556206</v>
      </c>
      <c r="Q645" s="100">
        <v>792</v>
      </c>
      <c r="R645" s="42" t="str" cm="1">
        <f t="array" ref="R645">_xlfn.XLOOKUP(Contrato[[#This Row],[CDP]],[1]!DISPONIBILIDADES_2024[[#All],[consecutivo]],[1]!DISPONIBILIDADES_2024[[#All],[fecha_aprobacion]],"",0)</f>
        <v>19/07/2024 0:00</v>
      </c>
      <c r="S645" s="43">
        <f>SUMIF([1]!DISPONIBILIDADES_2024[[#All],[consecutivo]],Contrato[[#This Row],[CDP]],[1]!DISPONIBILIDADES_2024[[#All],[valor_total_rubro]])</f>
        <v>0</v>
      </c>
      <c r="T645" s="44" cm="1">
        <f t="array" ref="T645">_xlfn.XLOOKUP(Contrato[[#This Row],[CONTRATO]]&amp;Contrato[[#This Row],[CDP]],[1]!Corr_Contr_CDP[[#All],[CONTRATO-CDP]],[1]!Corr_Contr_CDP[[#All],[CRP]],_xlfn.XLOOKUP(Contrato[[#This Row],[CDP]],[1]!COMPROMISOS_2024[[#All],[disponibilidad]],[1]!COMPROMISOS_2024[[#All],[consecutivo]],"",0),0)</f>
        <v>8235</v>
      </c>
      <c r="U645" s="45" t="str" cm="1">
        <f t="array" ref="U645">+_xlfn.XLOOKUP(Contrato[[#This Row],[RCP]],[1]!COMPROMISOS_2024[[#All],[consecutivo]],[1]!COMPROMISOS_2024[[#All],[fecha_aprobacion]],"",0)</f>
        <v>14/08/2024 10:33</v>
      </c>
      <c r="V645" s="46">
        <f>SUMIF([1]!COMPROMISOS_2024[[#All],[consecutivo]],Contrato[[#This Row],[RCP]],[1]!COMPROMISOS_2024[[#All],[valor_total]])</f>
        <v>32162311</v>
      </c>
      <c r="W645" s="311">
        <v>45517</v>
      </c>
      <c r="X645" s="311" t="s">
        <v>379</v>
      </c>
      <c r="Y645" s="48">
        <v>45520</v>
      </c>
      <c r="Z645" s="49">
        <v>45643</v>
      </c>
      <c r="AA645" s="123" t="s">
        <v>1689</v>
      </c>
      <c r="AB645" s="91" t="s">
        <v>1690</v>
      </c>
      <c r="AC645" s="91"/>
      <c r="AD645" s="78">
        <v>202000005084</v>
      </c>
      <c r="AE645" s="54" t="s">
        <v>75</v>
      </c>
      <c r="AF645" s="55" t="str">
        <f>TEXT(LEFT(Contrato[[#This Row],[CONTRATO]],3),"0")</f>
        <v>520</v>
      </c>
      <c r="AG645" s="55" t="str">
        <f>IF(LEN(Contrato[[#This Row],[Contrato2]])=3,Contrato[[#This Row],[Contrato2]],TEXT(Contrato[[#This Row],[Contrato2]],"000"))</f>
        <v>520</v>
      </c>
      <c r="AH645" s="56">
        <f ca="1">IFERROR(_xlfn.DAYS(Contrato[[#This Row],[Fecha Proyectada liquidación]],TODAY())/30,"")</f>
        <v>1.6666666666666667</v>
      </c>
      <c r="AI645" s="57">
        <f>+Contrato[[#This Row],[FECHA TERMINACIÓN ]]+120</f>
        <v>45763</v>
      </c>
      <c r="AK645" s="59" t="str">
        <f ca="1">IF(Contrato[[#This Row],[FECHA TERMINACIÓN ]]&lt;TODAY(), "Terminado",IF(ISNUMBER(Contrato[[#This Row],[Fecha Real de liquiidación ]]),"Liquidado",IF(Contrato[[#This Row],[FECHA TERMINACIÓN ]]&gt;=TODAY(),"En ejecución","")))</f>
        <v>Terminado</v>
      </c>
      <c r="AL645" s="60">
        <f>SUMIF([1]!COMPROMISOS_2024[[#All],[consecutivo]],Contrato[[#This Row],[RCP]],[1]!COMPROMISOS_2024[[#All],[Total pagado]])</f>
        <v>32162311</v>
      </c>
      <c r="AM645" s="61">
        <f>IFERROR(Contrato[[#This Row],[Pagos]]/Contrato[[#This Row],[VALOR CONTRATO]],0)</f>
        <v>1</v>
      </c>
      <c r="AN645" s="104">
        <f>+Contrato[[#This Row],[VALOR CONTRATO]]-Contrato[[#This Row],[Pagos]]</f>
        <v>0</v>
      </c>
      <c r="AO645" s="54" t="str" cm="1">
        <f t="array" ref="AO645">_xlfn.XLOOKUP(Contrato[[#This Row],[DOCUMENTO ]],[1]!PERSONAL_ACTIVO_2024[[#All],[Documento identidad]],[1]!PERSONAL_ACTIVO_2024[[#All],[Mail ]],0,0)</f>
        <v>hveleza@indeportesantioquia.gov.co</v>
      </c>
      <c r="AP645" s="54" t="str" cm="1">
        <f t="array" ref="AP645">_xlfn.XLOOKUP(Contrato[[#This Row],[DOCUMENTO]],[1]!PERSONAL_ACTIVO_2024[[#All],[Documento identidad]],[1]!PERSONAL_ACTIVO_2024[[#All],[Mail ]],0,0)</f>
        <v>ahiguitae@indeportesantioquia.gov.co</v>
      </c>
      <c r="AQ645" s="54" cm="1">
        <f t="array" ref="AQ645">IF(ISBLANK(Contrato[[#This Row],[DEPENDENCIA ]]),0,IFERROR(_xlfn.XLOOKUP(Contrato[[#This Row],[DEPENDENCIA ]],[1]!PERSONAL_ACTIVO_2024[[#All],[Dependencia]],[1]!PERSONAL_ACTIVO_2024[[#All],[Mail ]],0,0),0))</f>
        <v>0</v>
      </c>
    </row>
    <row r="646" spans="1:43" s="54" customFormat="1" ht="34.5" customHeight="1" x14ac:dyDescent="0.25">
      <c r="A646" s="27">
        <v>909</v>
      </c>
      <c r="B646" s="26">
        <v>521</v>
      </c>
      <c r="C646" s="28" t="s">
        <v>1759</v>
      </c>
      <c r="D646" s="81" t="s">
        <v>123</v>
      </c>
      <c r="E646" s="105" t="s">
        <v>111</v>
      </c>
      <c r="F646" s="81" t="s">
        <v>142</v>
      </c>
      <c r="G646" s="92" t="s">
        <v>429</v>
      </c>
      <c r="H646" s="93">
        <v>70527132</v>
      </c>
      <c r="I646" s="94">
        <v>4908936</v>
      </c>
      <c r="J646" s="95">
        <v>19963006</v>
      </c>
      <c r="K646" s="69" t="s">
        <v>48</v>
      </c>
      <c r="L646" s="96" t="s">
        <v>1668</v>
      </c>
      <c r="M646" s="97" t="s">
        <v>222</v>
      </c>
      <c r="N646" s="98" cm="1">
        <f t="array" ref="N646">_xlfn.XLOOKUP(Contrato[[#This Row],[SUPERVISOR TITULAR]],[1]!PERSONAL_ACTIVO_2024[[#All],[Nombre completo]],[1]!PERSONAL_ACTIVO_2024[[#All],[Documento identidad]],"",0)</f>
        <v>10267189</v>
      </c>
      <c r="O646" s="97" t="s">
        <v>218</v>
      </c>
      <c r="P646" s="99" cm="1">
        <f t="array" ref="P646">_xlfn.XLOOKUP(Contrato[[#This Row],[SUPERVISOR SUPLENTE ]],[1]!PERSONAL_ACTIVO_2024[[#All],[Nombre completo]],[1]!PERSONAL_ACTIVO_2024[[#All],[Documento identidad]],"",0)</f>
        <v>98556206</v>
      </c>
      <c r="Q646" s="100">
        <v>691</v>
      </c>
      <c r="R646" s="42" t="str" cm="1">
        <f t="array" ref="R646">_xlfn.XLOOKUP(Contrato[[#This Row],[CDP]],[1]!DISPONIBILIDADES_2024[[#All],[consecutivo]],[1]!DISPONIBILIDADES_2024[[#All],[fecha_aprobacion]],"",0)</f>
        <v>19/07/2024 0:00</v>
      </c>
      <c r="S646" s="43">
        <f>SUMIF([1]!DISPONIBILIDADES_2024[[#All],[consecutivo]],Contrato[[#This Row],[CDP]],[1]!DISPONIBILIDADES_2024[[#All],[valor_total_rubro]])</f>
        <v>0</v>
      </c>
      <c r="T646" s="44" cm="1">
        <f t="array" ref="T646">_xlfn.XLOOKUP(Contrato[[#This Row],[CONTRATO]]&amp;Contrato[[#This Row],[CDP]],[1]!Corr_Contr_CDP[[#All],[CONTRATO-CDP]],[1]!Corr_Contr_CDP[[#All],[CRP]],_xlfn.XLOOKUP(Contrato[[#This Row],[CDP]],[1]!COMPROMISOS_2024[[#All],[disponibilidad]],[1]!COMPROMISOS_2024[[#All],[consecutivo]],"",0),0)</f>
        <v>8202</v>
      </c>
      <c r="U646" s="45" t="str" cm="1">
        <f t="array" ref="U646">+_xlfn.XLOOKUP(Contrato[[#This Row],[RCP]],[1]!COMPROMISOS_2024[[#All],[consecutivo]],[1]!COMPROMISOS_2024[[#All],[fecha_aprobacion]],"",0)</f>
        <v>13/08/2024 15:03</v>
      </c>
      <c r="V646" s="46">
        <f>SUMIF([1]!COMPROMISOS_2024[[#All],[consecutivo]],Contrato[[#This Row],[RCP]],[1]!COMPROMISOS_2024[[#All],[valor_total]])</f>
        <v>19963006</v>
      </c>
      <c r="W646" s="311">
        <v>45516</v>
      </c>
      <c r="X646" s="160" t="s">
        <v>379</v>
      </c>
      <c r="Y646" s="48">
        <v>45520</v>
      </c>
      <c r="Z646" s="49">
        <v>45643</v>
      </c>
      <c r="AA646" s="123" t="s">
        <v>1760</v>
      </c>
      <c r="AB646" s="91" t="s">
        <v>1690</v>
      </c>
      <c r="AC646" s="91"/>
      <c r="AD646" s="78">
        <v>202000005085</v>
      </c>
      <c r="AE646" s="54" t="s">
        <v>75</v>
      </c>
      <c r="AF646" s="55" t="str">
        <f>TEXT(LEFT(Contrato[[#This Row],[CONTRATO]],3),"0")</f>
        <v>521</v>
      </c>
      <c r="AG646" s="55" t="str">
        <f>IF(LEN(Contrato[[#This Row],[Contrato2]])=3,Contrato[[#This Row],[Contrato2]],TEXT(Contrato[[#This Row],[Contrato2]],"000"))</f>
        <v>521</v>
      </c>
      <c r="AH646" s="56">
        <f ca="1">IFERROR(_xlfn.DAYS(Contrato[[#This Row],[Fecha Proyectada liquidación]],TODAY())/30,"")</f>
        <v>1.6666666666666667</v>
      </c>
      <c r="AI646" s="57">
        <f>+Contrato[[#This Row],[FECHA TERMINACIÓN ]]+120</f>
        <v>45763</v>
      </c>
      <c r="AK646" s="59" t="str">
        <f ca="1">IF(Contrato[[#This Row],[FECHA TERMINACIÓN ]]&lt;TODAY(), "Terminado",IF(ISNUMBER(Contrato[[#This Row],[Fecha Real de liquiidación ]]),"Liquidado",IF(Contrato[[#This Row],[FECHA TERMINACIÓN ]]&gt;=TODAY(),"En ejecución","")))</f>
        <v>Terminado</v>
      </c>
      <c r="AL646" s="60">
        <f>SUMIF([1]!COMPROMISOS_2024[[#All],[consecutivo]],Contrato[[#This Row],[RCP]],[1]!COMPROMISOS_2024[[#All],[Total pagado]])</f>
        <v>19963006</v>
      </c>
      <c r="AM646" s="61">
        <f>IFERROR(Contrato[[#This Row],[Pagos]]/Contrato[[#This Row],[VALOR CONTRATO]],0)</f>
        <v>1</v>
      </c>
      <c r="AN646" s="104">
        <f>+Contrato[[#This Row],[VALOR CONTRATO]]-Contrato[[#This Row],[Pagos]]</f>
        <v>0</v>
      </c>
      <c r="AO646" s="54" t="str" cm="1">
        <f t="array" ref="AO646">_xlfn.XLOOKUP(Contrato[[#This Row],[DOCUMENTO ]],[1]!PERSONAL_ACTIVO_2024[[#All],[Documento identidad]],[1]!PERSONAL_ACTIVO_2024[[#All],[Mail ]],0,0)</f>
        <v>hveleza@indeportesantioquia.gov.co</v>
      </c>
      <c r="AP646" s="54" t="str" cm="1">
        <f t="array" ref="AP646">_xlfn.XLOOKUP(Contrato[[#This Row],[DOCUMENTO]],[1]!PERSONAL_ACTIVO_2024[[#All],[Documento identidad]],[1]!PERSONAL_ACTIVO_2024[[#All],[Mail ]],0,0)</f>
        <v>ahiguitae@indeportesantioquia.gov.co</v>
      </c>
      <c r="AQ646" s="54" cm="1">
        <f t="array" ref="AQ646">IF(ISBLANK(Contrato[[#This Row],[DEPENDENCIA ]]),0,IFERROR(_xlfn.XLOOKUP(Contrato[[#This Row],[DEPENDENCIA ]],[1]!PERSONAL_ACTIVO_2024[[#All],[Dependencia]],[1]!PERSONAL_ACTIVO_2024[[#All],[Mail ]],0,0),0))</f>
        <v>0</v>
      </c>
    </row>
    <row r="647" spans="1:43" s="54" customFormat="1" ht="34.5" customHeight="1" x14ac:dyDescent="0.25">
      <c r="A647" s="27">
        <v>911</v>
      </c>
      <c r="B647" s="26">
        <v>522</v>
      </c>
      <c r="C647" s="28" t="s">
        <v>1761</v>
      </c>
      <c r="D647" s="81" t="s">
        <v>123</v>
      </c>
      <c r="E647" s="105" t="s">
        <v>111</v>
      </c>
      <c r="F647" s="81" t="s">
        <v>142</v>
      </c>
      <c r="G647" s="92" t="s">
        <v>433</v>
      </c>
      <c r="H647" s="93">
        <v>1017163203</v>
      </c>
      <c r="I647" s="94">
        <v>4908936</v>
      </c>
      <c r="J647" s="95">
        <v>19963006</v>
      </c>
      <c r="K647" s="69" t="s">
        <v>48</v>
      </c>
      <c r="L647" s="96" t="s">
        <v>1668</v>
      </c>
      <c r="M647" s="97" t="s">
        <v>125</v>
      </c>
      <c r="N647" s="98" t="str" cm="1">
        <f t="array" ref="N647">_xlfn.XLOOKUP(Contrato[[#This Row],[SUPERVISOR TITULAR]],[1]!PERSONAL_ACTIVO_2024[[#All],[Nombre completo]],[1]!PERSONAL_ACTIVO_2024[[#All],[Documento identidad]],"",0)</f>
        <v/>
      </c>
      <c r="O647" s="97" t="s">
        <v>226</v>
      </c>
      <c r="P647" s="99" t="str" cm="1">
        <f t="array" ref="P647">_xlfn.XLOOKUP(Contrato[[#This Row],[SUPERVISOR SUPLENTE ]],[1]!PERSONAL_ACTIVO_2024[[#All],[Nombre completo]],[1]!PERSONAL_ACTIVO_2024[[#All],[Documento identidad]],"",0)</f>
        <v/>
      </c>
      <c r="Q647" s="100">
        <v>692</v>
      </c>
      <c r="R647" s="42" t="str" cm="1">
        <f t="array" ref="R647">_xlfn.XLOOKUP(Contrato[[#This Row],[CDP]],[1]!DISPONIBILIDADES_2024[[#All],[consecutivo]],[1]!DISPONIBILIDADES_2024[[#All],[fecha_aprobacion]],"",0)</f>
        <v>19/07/2024 0:00</v>
      </c>
      <c r="S647" s="43">
        <f>SUMIF([1]!DISPONIBILIDADES_2024[[#All],[consecutivo]],Contrato[[#This Row],[CDP]],[1]!DISPONIBILIDADES_2024[[#All],[valor_total_rubro]])</f>
        <v>0</v>
      </c>
      <c r="T647" s="44" cm="1">
        <f t="array" ref="T647">_xlfn.XLOOKUP(Contrato[[#This Row],[CONTRATO]]&amp;Contrato[[#This Row],[CDP]],[1]!Corr_Contr_CDP[[#All],[CONTRATO-CDP]],[1]!Corr_Contr_CDP[[#All],[CRP]],_xlfn.XLOOKUP(Contrato[[#This Row],[CDP]],[1]!COMPROMISOS_2024[[#All],[disponibilidad]],[1]!COMPROMISOS_2024[[#All],[consecutivo]],"",0),0)</f>
        <v>8220</v>
      </c>
      <c r="U647" s="45" t="str" cm="1">
        <f t="array" ref="U647">+_xlfn.XLOOKUP(Contrato[[#This Row],[RCP]],[1]!COMPROMISOS_2024[[#All],[consecutivo]],[1]!COMPROMISOS_2024[[#All],[fecha_aprobacion]],"",0)</f>
        <v>13/08/2024 16:24</v>
      </c>
      <c r="V647" s="46">
        <f>SUMIF([1]!COMPROMISOS_2024[[#All],[consecutivo]],Contrato[[#This Row],[RCP]],[1]!COMPROMISOS_2024[[#All],[valor_total]])</f>
        <v>19963006</v>
      </c>
      <c r="W647" s="311">
        <v>45516</v>
      </c>
      <c r="X647" s="160" t="s">
        <v>379</v>
      </c>
      <c r="Y647" s="48">
        <v>45520</v>
      </c>
      <c r="Z647" s="49">
        <v>45643</v>
      </c>
      <c r="AA647" s="123" t="s">
        <v>1694</v>
      </c>
      <c r="AB647" s="91" t="s">
        <v>1739</v>
      </c>
      <c r="AC647" s="91"/>
      <c r="AD647" s="78">
        <v>202000005086</v>
      </c>
      <c r="AE647" s="54" t="s">
        <v>75</v>
      </c>
      <c r="AF647" s="55" t="str">
        <f>TEXT(LEFT(Contrato[[#This Row],[CONTRATO]],3),"0")</f>
        <v>522</v>
      </c>
      <c r="AG647" s="55" t="str">
        <f>IF(LEN(Contrato[[#This Row],[Contrato2]])=3,Contrato[[#This Row],[Contrato2]],TEXT(Contrato[[#This Row],[Contrato2]],"000"))</f>
        <v>522</v>
      </c>
      <c r="AH647" s="56">
        <f ca="1">IFERROR(_xlfn.DAYS(Contrato[[#This Row],[Fecha Proyectada liquidación]],TODAY())/30,"")</f>
        <v>1.6666666666666667</v>
      </c>
      <c r="AI647" s="57">
        <f>+Contrato[[#This Row],[FECHA TERMINACIÓN ]]+120</f>
        <v>45763</v>
      </c>
      <c r="AK647" s="59" t="str">
        <f ca="1">IF(Contrato[[#This Row],[FECHA TERMINACIÓN ]]&lt;TODAY(), "Terminado",IF(ISNUMBER(Contrato[[#This Row],[Fecha Real de liquiidación ]]),"Liquidado",IF(Contrato[[#This Row],[FECHA TERMINACIÓN ]]&gt;=TODAY(),"En ejecución","")))</f>
        <v>Terminado</v>
      </c>
      <c r="AL647" s="60">
        <f>SUMIF([1]!COMPROMISOS_2024[[#All],[consecutivo]],Contrato[[#This Row],[RCP]],[1]!COMPROMISOS_2024[[#All],[Total pagado]])</f>
        <v>19963006</v>
      </c>
      <c r="AM647" s="61">
        <f>IFERROR(Contrato[[#This Row],[Pagos]]/Contrato[[#This Row],[VALOR CONTRATO]],0)</f>
        <v>1</v>
      </c>
      <c r="AN647" s="104">
        <f>+Contrato[[#This Row],[VALOR CONTRATO]]-Contrato[[#This Row],[Pagos]]</f>
        <v>0</v>
      </c>
      <c r="AO647" s="54" cm="1">
        <f t="array" ref="AO647">_xlfn.XLOOKUP(Contrato[[#This Row],[DOCUMENTO ]],[1]!PERSONAL_ACTIVO_2024[[#All],[Documento identidad]],[1]!PERSONAL_ACTIVO_2024[[#All],[Mail ]],0,0)</f>
        <v>0</v>
      </c>
      <c r="AP647" s="54" cm="1">
        <f t="array" ref="AP647">_xlfn.XLOOKUP(Contrato[[#This Row],[DOCUMENTO]],[1]!PERSONAL_ACTIVO_2024[[#All],[Documento identidad]],[1]!PERSONAL_ACTIVO_2024[[#All],[Mail ]],0,0)</f>
        <v>0</v>
      </c>
      <c r="AQ647" s="54" cm="1">
        <f t="array" ref="AQ647">IF(ISBLANK(Contrato[[#This Row],[DEPENDENCIA ]]),0,IFERROR(_xlfn.XLOOKUP(Contrato[[#This Row],[DEPENDENCIA ]],[1]!PERSONAL_ACTIVO_2024[[#All],[Dependencia]],[1]!PERSONAL_ACTIVO_2024[[#All],[Mail ]],0,0),0))</f>
        <v>0</v>
      </c>
    </row>
    <row r="648" spans="1:43" s="54" customFormat="1" ht="34.5" customHeight="1" x14ac:dyDescent="0.25">
      <c r="A648" s="54">
        <v>912</v>
      </c>
      <c r="B648" s="26">
        <v>523</v>
      </c>
      <c r="C648" s="28" t="s">
        <v>1761</v>
      </c>
      <c r="D648" s="81" t="s">
        <v>123</v>
      </c>
      <c r="E648" s="105" t="s">
        <v>111</v>
      </c>
      <c r="F648" s="81" t="s">
        <v>142</v>
      </c>
      <c r="G648" s="92" t="s">
        <v>1762</v>
      </c>
      <c r="H648" s="93">
        <v>700205055</v>
      </c>
      <c r="I648" s="94">
        <v>5931149</v>
      </c>
      <c r="J648" s="95">
        <v>24120006</v>
      </c>
      <c r="K648" s="69" t="s">
        <v>48</v>
      </c>
      <c r="L648" s="96" t="s">
        <v>1668</v>
      </c>
      <c r="M648" s="97" t="s">
        <v>125</v>
      </c>
      <c r="N648" s="98" t="str" cm="1">
        <f t="array" ref="N648">_xlfn.XLOOKUP(Contrato[[#This Row],[SUPERVISOR TITULAR]],[1]!PERSONAL_ACTIVO_2024[[#All],[Nombre completo]],[1]!PERSONAL_ACTIVO_2024[[#All],[Documento identidad]],"",0)</f>
        <v/>
      </c>
      <c r="O648" s="97" t="s">
        <v>226</v>
      </c>
      <c r="P648" s="99" t="str" cm="1">
        <f t="array" ref="P648">_xlfn.XLOOKUP(Contrato[[#This Row],[SUPERVISOR SUPLENTE ]],[1]!PERSONAL_ACTIVO_2024[[#All],[Nombre completo]],[1]!PERSONAL_ACTIVO_2024[[#All],[Documento identidad]],"",0)</f>
        <v/>
      </c>
      <c r="Q648" s="100">
        <v>791</v>
      </c>
      <c r="R648" s="42" t="str" cm="1">
        <f t="array" ref="R648">_xlfn.XLOOKUP(Contrato[[#This Row],[CDP]],[1]!DISPONIBILIDADES_2024[[#All],[consecutivo]],[1]!DISPONIBILIDADES_2024[[#All],[fecha_aprobacion]],"",0)</f>
        <v>19/07/2024 0:00</v>
      </c>
      <c r="S648" s="43">
        <f>SUMIF([1]!DISPONIBILIDADES_2024[[#All],[consecutivo]],Contrato[[#This Row],[CDP]],[1]!DISPONIBILIDADES_2024[[#All],[valor_total_rubro]])</f>
        <v>0</v>
      </c>
      <c r="T648" s="44" cm="1">
        <f t="array" ref="T648">_xlfn.XLOOKUP(Contrato[[#This Row],[CONTRATO]]&amp;Contrato[[#This Row],[CDP]],[1]!Corr_Contr_CDP[[#All],[CONTRATO-CDP]],[1]!Corr_Contr_CDP[[#All],[CRP]],_xlfn.XLOOKUP(Contrato[[#This Row],[CDP]],[1]!COMPROMISOS_2024[[#All],[disponibilidad]],[1]!COMPROMISOS_2024[[#All],[consecutivo]],"",0),0)</f>
        <v>8213</v>
      </c>
      <c r="U648" s="45" t="str" cm="1">
        <f t="array" ref="U648">+_xlfn.XLOOKUP(Contrato[[#This Row],[RCP]],[1]!COMPROMISOS_2024[[#All],[consecutivo]],[1]!COMPROMISOS_2024[[#All],[fecha_aprobacion]],"",0)</f>
        <v>13/08/2024 15:49</v>
      </c>
      <c r="V648" s="46">
        <f>SUMIF([1]!COMPROMISOS_2024[[#All],[consecutivo]],Contrato[[#This Row],[RCP]],[1]!COMPROMISOS_2024[[#All],[valor_total]])</f>
        <v>24120006</v>
      </c>
      <c r="W648" s="311">
        <v>45516</v>
      </c>
      <c r="X648" s="160" t="s">
        <v>379</v>
      </c>
      <c r="Y648" s="48">
        <v>45520</v>
      </c>
      <c r="Z648" s="49">
        <v>45643</v>
      </c>
      <c r="AA648" s="123" t="s">
        <v>1694</v>
      </c>
      <c r="AB648" s="91" t="s">
        <v>1739</v>
      </c>
      <c r="AC648" s="91"/>
      <c r="AD648" s="78">
        <v>202000005087</v>
      </c>
      <c r="AE648" s="54" t="s">
        <v>75</v>
      </c>
      <c r="AF648" s="55" t="str">
        <f>TEXT(LEFT(Contrato[[#This Row],[CONTRATO]],3),"0")</f>
        <v>523</v>
      </c>
      <c r="AG648" s="55" t="str">
        <f>IF(LEN(Contrato[[#This Row],[Contrato2]])=3,Contrato[[#This Row],[Contrato2]],TEXT(Contrato[[#This Row],[Contrato2]],"000"))</f>
        <v>523</v>
      </c>
      <c r="AH648" s="56">
        <f ca="1">IFERROR(_xlfn.DAYS(Contrato[[#This Row],[Fecha Proyectada liquidación]],TODAY())/30,"")</f>
        <v>1.6666666666666667</v>
      </c>
      <c r="AI648" s="57">
        <f>+Contrato[[#This Row],[FECHA TERMINACIÓN ]]+120</f>
        <v>45763</v>
      </c>
      <c r="AK648" s="59" t="str">
        <f ca="1">IF(Contrato[[#This Row],[FECHA TERMINACIÓN ]]&lt;TODAY(), "Terminado",IF(ISNUMBER(Contrato[[#This Row],[Fecha Real de liquiidación ]]),"Liquidado",IF(Contrato[[#This Row],[FECHA TERMINACIÓN ]]&gt;=TODAY(),"En ejecución","")))</f>
        <v>Terminado</v>
      </c>
      <c r="AL648" s="60">
        <f>SUMIF([1]!COMPROMISOS_2024[[#All],[consecutivo]],Contrato[[#This Row],[RCP]],[1]!COMPROMISOS_2024[[#All],[Total pagado]])</f>
        <v>24120006</v>
      </c>
      <c r="AM648" s="61">
        <f>IFERROR(Contrato[[#This Row],[Pagos]]/Contrato[[#This Row],[VALOR CONTRATO]],0)</f>
        <v>1</v>
      </c>
      <c r="AN648" s="104">
        <f>+Contrato[[#This Row],[VALOR CONTRATO]]-Contrato[[#This Row],[Pagos]]</f>
        <v>0</v>
      </c>
      <c r="AO648" s="54" cm="1">
        <f t="array" ref="AO648">_xlfn.XLOOKUP(Contrato[[#This Row],[DOCUMENTO ]],[1]!PERSONAL_ACTIVO_2024[[#All],[Documento identidad]],[1]!PERSONAL_ACTIVO_2024[[#All],[Mail ]],0,0)</f>
        <v>0</v>
      </c>
      <c r="AP648" s="54" cm="1">
        <f t="array" ref="AP648">_xlfn.XLOOKUP(Contrato[[#This Row],[DOCUMENTO]],[1]!PERSONAL_ACTIVO_2024[[#All],[Documento identidad]],[1]!PERSONAL_ACTIVO_2024[[#All],[Mail ]],0,0)</f>
        <v>0</v>
      </c>
      <c r="AQ648" s="54" cm="1">
        <f t="array" ref="AQ648">IF(ISBLANK(Contrato[[#This Row],[DEPENDENCIA ]]),0,IFERROR(_xlfn.XLOOKUP(Contrato[[#This Row],[DEPENDENCIA ]],[1]!PERSONAL_ACTIVO_2024[[#All],[Dependencia]],[1]!PERSONAL_ACTIVO_2024[[#All],[Mail ]],0,0),0))</f>
        <v>0</v>
      </c>
    </row>
    <row r="649" spans="1:43" s="54" customFormat="1" ht="34.5" customHeight="1" x14ac:dyDescent="0.25">
      <c r="A649" s="54">
        <v>913</v>
      </c>
      <c r="B649" s="26">
        <v>524</v>
      </c>
      <c r="C649" s="28" t="s">
        <v>1761</v>
      </c>
      <c r="D649" s="81" t="s">
        <v>123</v>
      </c>
      <c r="E649" s="105" t="s">
        <v>111</v>
      </c>
      <c r="F649" s="81" t="s">
        <v>142</v>
      </c>
      <c r="G649" s="92" t="s">
        <v>437</v>
      </c>
      <c r="H649" s="93">
        <v>1152440541</v>
      </c>
      <c r="I649" s="94">
        <v>5931149</v>
      </c>
      <c r="J649" s="95">
        <v>24120006</v>
      </c>
      <c r="K649" s="69" t="s">
        <v>48</v>
      </c>
      <c r="L649" s="96" t="s">
        <v>1668</v>
      </c>
      <c r="M649" s="97" t="s">
        <v>125</v>
      </c>
      <c r="N649" s="98" t="str" cm="1">
        <f t="array" ref="N649">_xlfn.XLOOKUP(Contrato[[#This Row],[SUPERVISOR TITULAR]],[1]!PERSONAL_ACTIVO_2024[[#All],[Nombre completo]],[1]!PERSONAL_ACTIVO_2024[[#All],[Documento identidad]],"",0)</f>
        <v/>
      </c>
      <c r="O649" s="97" t="s">
        <v>226</v>
      </c>
      <c r="P649" s="99" t="str" cm="1">
        <f t="array" ref="P649">_xlfn.XLOOKUP(Contrato[[#This Row],[SUPERVISOR SUPLENTE ]],[1]!PERSONAL_ACTIVO_2024[[#All],[Nombre completo]],[1]!PERSONAL_ACTIVO_2024[[#All],[Documento identidad]],"",0)</f>
        <v/>
      </c>
      <c r="Q649" s="100">
        <v>720</v>
      </c>
      <c r="R649" s="42" t="str" cm="1">
        <f t="array" ref="R649">_xlfn.XLOOKUP(Contrato[[#This Row],[CDP]],[1]!DISPONIBILIDADES_2024[[#All],[consecutivo]],[1]!DISPONIBILIDADES_2024[[#All],[fecha_aprobacion]],"",0)</f>
        <v>19/07/2024 0:00</v>
      </c>
      <c r="S649" s="43">
        <f>SUMIF([1]!DISPONIBILIDADES_2024[[#All],[consecutivo]],Contrato[[#This Row],[CDP]],[1]!DISPONIBILIDADES_2024[[#All],[valor_total_rubro]])</f>
        <v>0</v>
      </c>
      <c r="T649" s="44" cm="1">
        <f t="array" ref="T649">_xlfn.XLOOKUP(Contrato[[#This Row],[CONTRATO]]&amp;Contrato[[#This Row],[CDP]],[1]!Corr_Contr_CDP[[#All],[CONTRATO-CDP]],[1]!Corr_Contr_CDP[[#All],[CRP]],_xlfn.XLOOKUP(Contrato[[#This Row],[CDP]],[1]!COMPROMISOS_2024[[#All],[disponibilidad]],[1]!COMPROMISOS_2024[[#All],[consecutivo]],"",0),0)</f>
        <v>8292</v>
      </c>
      <c r="U649" s="45" t="str" cm="1">
        <f t="array" ref="U649">+_xlfn.XLOOKUP(Contrato[[#This Row],[RCP]],[1]!COMPROMISOS_2024[[#All],[consecutivo]],[1]!COMPROMISOS_2024[[#All],[fecha_aprobacion]],"",0)</f>
        <v>14/08/2024 14:44</v>
      </c>
      <c r="V649" s="46">
        <f>SUMIF([1]!COMPROMISOS_2024[[#All],[consecutivo]],Contrato[[#This Row],[RCP]],[1]!COMPROMISOS_2024[[#All],[valor_total]])</f>
        <v>24120006</v>
      </c>
      <c r="W649" s="311">
        <v>45516</v>
      </c>
      <c r="X649" s="160" t="s">
        <v>379</v>
      </c>
      <c r="Y649" s="48">
        <v>45520</v>
      </c>
      <c r="Z649" s="49">
        <v>45643</v>
      </c>
      <c r="AA649" s="123" t="s">
        <v>1689</v>
      </c>
      <c r="AB649" s="91" t="s">
        <v>1690</v>
      </c>
      <c r="AC649" s="91"/>
      <c r="AD649" s="78">
        <v>202000005088</v>
      </c>
      <c r="AE649" s="54" t="s">
        <v>75</v>
      </c>
      <c r="AF649" s="55" t="str">
        <f>TEXT(LEFT(Contrato[[#This Row],[CONTRATO]],3),"0")</f>
        <v>524</v>
      </c>
      <c r="AG649" s="55" t="str">
        <f>IF(LEN(Contrato[[#This Row],[Contrato2]])=3,Contrato[[#This Row],[Contrato2]],TEXT(Contrato[[#This Row],[Contrato2]],"000"))</f>
        <v>524</v>
      </c>
      <c r="AH649" s="56">
        <f ca="1">IFERROR(_xlfn.DAYS(Contrato[[#This Row],[Fecha Proyectada liquidación]],TODAY())/30,"")</f>
        <v>1.6666666666666667</v>
      </c>
      <c r="AI649" s="57">
        <f>+Contrato[[#This Row],[FECHA TERMINACIÓN ]]+120</f>
        <v>45763</v>
      </c>
      <c r="AK649" s="59" t="str">
        <f ca="1">IF(Contrato[[#This Row],[FECHA TERMINACIÓN ]]&lt;TODAY(), "Terminado",IF(ISNUMBER(Contrato[[#This Row],[Fecha Real de liquiidación ]]),"Liquidado",IF(Contrato[[#This Row],[FECHA TERMINACIÓN ]]&gt;=TODAY(),"En ejecución","")))</f>
        <v>Terminado</v>
      </c>
      <c r="AL649" s="60">
        <f>SUMIF([1]!COMPROMISOS_2024[[#All],[consecutivo]],Contrato[[#This Row],[RCP]],[1]!COMPROMISOS_2024[[#All],[Total pagado]])</f>
        <v>24120006</v>
      </c>
      <c r="AM649" s="61">
        <f>IFERROR(Contrato[[#This Row],[Pagos]]/Contrato[[#This Row],[VALOR CONTRATO]],0)</f>
        <v>1</v>
      </c>
      <c r="AN649" s="104">
        <f>+Contrato[[#This Row],[VALOR CONTRATO]]-Contrato[[#This Row],[Pagos]]</f>
        <v>0</v>
      </c>
      <c r="AO649" s="54" cm="1">
        <f t="array" ref="AO649">_xlfn.XLOOKUP(Contrato[[#This Row],[DOCUMENTO ]],[1]!PERSONAL_ACTIVO_2024[[#All],[Documento identidad]],[1]!PERSONAL_ACTIVO_2024[[#All],[Mail ]],0,0)</f>
        <v>0</v>
      </c>
      <c r="AP649" s="54" cm="1">
        <f t="array" ref="AP649">_xlfn.XLOOKUP(Contrato[[#This Row],[DOCUMENTO]],[1]!PERSONAL_ACTIVO_2024[[#All],[Documento identidad]],[1]!PERSONAL_ACTIVO_2024[[#All],[Mail ]],0,0)</f>
        <v>0</v>
      </c>
      <c r="AQ649" s="54" cm="1">
        <f t="array" ref="AQ649">IF(ISBLANK(Contrato[[#This Row],[DEPENDENCIA ]]),0,IFERROR(_xlfn.XLOOKUP(Contrato[[#This Row],[DEPENDENCIA ]],[1]!PERSONAL_ACTIVO_2024[[#All],[Dependencia]],[1]!PERSONAL_ACTIVO_2024[[#All],[Mail ]],0,0),0))</f>
        <v>0</v>
      </c>
    </row>
    <row r="650" spans="1:43" s="54" customFormat="1" ht="34.5" customHeight="1" x14ac:dyDescent="0.25">
      <c r="A650" s="54">
        <v>914</v>
      </c>
      <c r="B650" s="26">
        <v>525</v>
      </c>
      <c r="C650" s="28" t="s">
        <v>1761</v>
      </c>
      <c r="D650" s="81" t="s">
        <v>123</v>
      </c>
      <c r="E650" s="105" t="s">
        <v>111</v>
      </c>
      <c r="F650" s="81" t="s">
        <v>142</v>
      </c>
      <c r="G650" s="92" t="s">
        <v>1763</v>
      </c>
      <c r="H650" s="93">
        <v>43113989</v>
      </c>
      <c r="I650" s="94">
        <v>2574842</v>
      </c>
      <c r="J650" s="95">
        <v>10471024</v>
      </c>
      <c r="K650" s="69" t="s">
        <v>48</v>
      </c>
      <c r="L650" s="96" t="s">
        <v>1668</v>
      </c>
      <c r="M650" s="97" t="s">
        <v>125</v>
      </c>
      <c r="N650" s="98" t="str" cm="1">
        <f t="array" ref="N650">_xlfn.XLOOKUP(Contrato[[#This Row],[SUPERVISOR TITULAR]],[1]!PERSONAL_ACTIVO_2024[[#All],[Nombre completo]],[1]!PERSONAL_ACTIVO_2024[[#All],[Documento identidad]],"",0)</f>
        <v/>
      </c>
      <c r="O650" s="97" t="s">
        <v>226</v>
      </c>
      <c r="P650" s="99" t="str" cm="1">
        <f t="array" ref="P650">_xlfn.XLOOKUP(Contrato[[#This Row],[SUPERVISOR SUPLENTE ]],[1]!PERSONAL_ACTIVO_2024[[#All],[Nombre completo]],[1]!PERSONAL_ACTIVO_2024[[#All],[Documento identidad]],"",0)</f>
        <v/>
      </c>
      <c r="Q650" s="100">
        <v>693</v>
      </c>
      <c r="R650" s="42" t="str" cm="1">
        <f t="array" ref="R650">_xlfn.XLOOKUP(Contrato[[#This Row],[CDP]],[1]!DISPONIBILIDADES_2024[[#All],[consecutivo]],[1]!DISPONIBILIDADES_2024[[#All],[fecha_aprobacion]],"",0)</f>
        <v>19/07/2024 0:00</v>
      </c>
      <c r="S650" s="43">
        <f>SUMIF([1]!DISPONIBILIDADES_2024[[#All],[consecutivo]],Contrato[[#This Row],[CDP]],[1]!DISPONIBILIDADES_2024[[#All],[valor_total_rubro]])</f>
        <v>0</v>
      </c>
      <c r="T650" s="44" cm="1">
        <f t="array" ref="T650">_xlfn.XLOOKUP(Contrato[[#This Row],[CONTRATO]]&amp;Contrato[[#This Row],[CDP]],[1]!Corr_Contr_CDP[[#All],[CONTRATO-CDP]],[1]!Corr_Contr_CDP[[#All],[CRP]],_xlfn.XLOOKUP(Contrato[[#This Row],[CDP]],[1]!COMPROMISOS_2024[[#All],[disponibilidad]],[1]!COMPROMISOS_2024[[#All],[consecutivo]],"",0),0)</f>
        <v>8222</v>
      </c>
      <c r="U650" s="45" t="str" cm="1">
        <f t="array" ref="U650">+_xlfn.XLOOKUP(Contrato[[#This Row],[RCP]],[1]!COMPROMISOS_2024[[#All],[consecutivo]],[1]!COMPROMISOS_2024[[#All],[fecha_aprobacion]],"",0)</f>
        <v>13/08/2024 16:33</v>
      </c>
      <c r="V650" s="46">
        <f>SUMIF([1]!COMPROMISOS_2024[[#All],[consecutivo]],Contrato[[#This Row],[RCP]],[1]!COMPROMISOS_2024[[#All],[valor_total]])</f>
        <v>10471024</v>
      </c>
      <c r="W650" s="311">
        <v>45516</v>
      </c>
      <c r="X650" s="160" t="s">
        <v>379</v>
      </c>
      <c r="Y650" s="48">
        <v>45520</v>
      </c>
      <c r="Z650" s="49">
        <v>45643</v>
      </c>
      <c r="AA650" s="123" t="s">
        <v>1694</v>
      </c>
      <c r="AB650" s="91" t="s">
        <v>1690</v>
      </c>
      <c r="AC650" s="91"/>
      <c r="AD650" s="78">
        <v>202000005089</v>
      </c>
      <c r="AE650" s="54" t="s">
        <v>75</v>
      </c>
      <c r="AF650" s="55" t="str">
        <f>TEXT(LEFT(Contrato[[#This Row],[CONTRATO]],3),"0")</f>
        <v>525</v>
      </c>
      <c r="AG650" s="55" t="str">
        <f>IF(LEN(Contrato[[#This Row],[Contrato2]])=3,Contrato[[#This Row],[Contrato2]],TEXT(Contrato[[#This Row],[Contrato2]],"000"))</f>
        <v>525</v>
      </c>
      <c r="AH650" s="56">
        <f ca="1">IFERROR(_xlfn.DAYS(Contrato[[#This Row],[Fecha Proyectada liquidación]],TODAY())/30,"")</f>
        <v>1.6666666666666667</v>
      </c>
      <c r="AI650" s="57">
        <f>+Contrato[[#This Row],[FECHA TERMINACIÓN ]]+120</f>
        <v>45763</v>
      </c>
      <c r="AK650" s="59" t="str">
        <f ca="1">IF(Contrato[[#This Row],[FECHA TERMINACIÓN ]]&lt;TODAY(), "Terminado",IF(ISNUMBER(Contrato[[#This Row],[Fecha Real de liquiidación ]]),"Liquidado",IF(Contrato[[#This Row],[FECHA TERMINACIÓN ]]&gt;=TODAY(),"En ejecución","")))</f>
        <v>Terminado</v>
      </c>
      <c r="AL650" s="60">
        <f>SUMIF([1]!COMPROMISOS_2024[[#All],[consecutivo]],Contrato[[#This Row],[RCP]],[1]!COMPROMISOS_2024[[#All],[Total pagado]])</f>
        <v>10471024</v>
      </c>
      <c r="AM650" s="61">
        <f>IFERROR(Contrato[[#This Row],[Pagos]]/Contrato[[#This Row],[VALOR CONTRATO]],0)</f>
        <v>1</v>
      </c>
      <c r="AN650" s="104">
        <f>+Contrato[[#This Row],[VALOR CONTRATO]]-Contrato[[#This Row],[Pagos]]</f>
        <v>0</v>
      </c>
      <c r="AO650" s="54" cm="1">
        <f t="array" ref="AO650">_xlfn.XLOOKUP(Contrato[[#This Row],[DOCUMENTO ]],[1]!PERSONAL_ACTIVO_2024[[#All],[Documento identidad]],[1]!PERSONAL_ACTIVO_2024[[#All],[Mail ]],0,0)</f>
        <v>0</v>
      </c>
      <c r="AP650" s="54" cm="1">
        <f t="array" ref="AP650">_xlfn.XLOOKUP(Contrato[[#This Row],[DOCUMENTO]],[1]!PERSONAL_ACTIVO_2024[[#All],[Documento identidad]],[1]!PERSONAL_ACTIVO_2024[[#All],[Mail ]],0,0)</f>
        <v>0</v>
      </c>
      <c r="AQ650" s="54" cm="1">
        <f t="array" ref="AQ650">IF(ISBLANK(Contrato[[#This Row],[DEPENDENCIA ]]),0,IFERROR(_xlfn.XLOOKUP(Contrato[[#This Row],[DEPENDENCIA ]],[1]!PERSONAL_ACTIVO_2024[[#All],[Dependencia]],[1]!PERSONAL_ACTIVO_2024[[#All],[Mail ]],0,0),0))</f>
        <v>0</v>
      </c>
    </row>
    <row r="651" spans="1:43" s="54" customFormat="1" ht="34.5" customHeight="1" x14ac:dyDescent="0.25">
      <c r="A651" s="54">
        <v>915</v>
      </c>
      <c r="B651" s="26">
        <v>526</v>
      </c>
      <c r="C651" s="28" t="s">
        <v>1761</v>
      </c>
      <c r="D651" s="81" t="s">
        <v>123</v>
      </c>
      <c r="E651" s="105" t="s">
        <v>111</v>
      </c>
      <c r="F651" s="81" t="s">
        <v>142</v>
      </c>
      <c r="G651" s="92" t="s">
        <v>441</v>
      </c>
      <c r="H651" s="93">
        <v>1037578877</v>
      </c>
      <c r="I651" s="94">
        <v>3952382</v>
      </c>
      <c r="J651" s="95">
        <v>16073020</v>
      </c>
      <c r="K651" s="69" t="s">
        <v>48</v>
      </c>
      <c r="L651" s="96" t="s">
        <v>1668</v>
      </c>
      <c r="M651" s="97" t="s">
        <v>125</v>
      </c>
      <c r="N651" s="98" t="str" cm="1">
        <f t="array" ref="N651">_xlfn.XLOOKUP(Contrato[[#This Row],[SUPERVISOR TITULAR]],[1]!PERSONAL_ACTIVO_2024[[#All],[Nombre completo]],[1]!PERSONAL_ACTIVO_2024[[#All],[Documento identidad]],"",0)</f>
        <v/>
      </c>
      <c r="O651" s="97" t="s">
        <v>226</v>
      </c>
      <c r="P651" s="99" t="str" cm="1">
        <f t="array" ref="P651">_xlfn.XLOOKUP(Contrato[[#This Row],[SUPERVISOR SUPLENTE ]],[1]!PERSONAL_ACTIVO_2024[[#All],[Nombre completo]],[1]!PERSONAL_ACTIVO_2024[[#All],[Documento identidad]],"",0)</f>
        <v/>
      </c>
      <c r="Q651" s="100">
        <v>695</v>
      </c>
      <c r="R651" s="42" t="str" cm="1">
        <f t="array" ref="R651">_xlfn.XLOOKUP(Contrato[[#This Row],[CDP]],[1]!DISPONIBILIDADES_2024[[#All],[consecutivo]],[1]!DISPONIBILIDADES_2024[[#All],[fecha_aprobacion]],"",0)</f>
        <v>19/07/2024 0:00</v>
      </c>
      <c r="S651" s="43">
        <f>SUMIF([1]!DISPONIBILIDADES_2024[[#All],[consecutivo]],Contrato[[#This Row],[CDP]],[1]!DISPONIBILIDADES_2024[[#All],[valor_total_rubro]])</f>
        <v>0</v>
      </c>
      <c r="T651" s="44" cm="1">
        <f t="array" ref="T651">_xlfn.XLOOKUP(Contrato[[#This Row],[CONTRATO]]&amp;Contrato[[#This Row],[CDP]],[1]!Corr_Contr_CDP[[#All],[CONTRATO-CDP]],[1]!Corr_Contr_CDP[[#All],[CRP]],_xlfn.XLOOKUP(Contrato[[#This Row],[CDP]],[1]!COMPROMISOS_2024[[#All],[disponibilidad]],[1]!COMPROMISOS_2024[[#All],[consecutivo]],"",0),0)</f>
        <v>8314</v>
      </c>
      <c r="U651" s="45" t="str" cm="1">
        <f t="array" ref="U651">+_xlfn.XLOOKUP(Contrato[[#This Row],[RCP]],[1]!COMPROMISOS_2024[[#All],[consecutivo]],[1]!COMPROMISOS_2024[[#All],[fecha_aprobacion]],"",0)</f>
        <v>15/08/2024 15:20</v>
      </c>
      <c r="V651" s="46">
        <f>SUMIF([1]!COMPROMISOS_2024[[#All],[consecutivo]],Contrato[[#This Row],[RCP]],[1]!COMPROMISOS_2024[[#All],[valor_total]])</f>
        <v>16073020</v>
      </c>
      <c r="W651" s="311">
        <v>45516</v>
      </c>
      <c r="X651" s="160" t="s">
        <v>379</v>
      </c>
      <c r="Y651" s="48">
        <v>45520</v>
      </c>
      <c r="Z651" s="49">
        <v>45643</v>
      </c>
      <c r="AA651" s="123" t="s">
        <v>1697</v>
      </c>
      <c r="AB651" s="91" t="s">
        <v>1690</v>
      </c>
      <c r="AC651" s="91"/>
      <c r="AD651" s="78">
        <v>202000005090</v>
      </c>
      <c r="AE651" s="54" t="s">
        <v>75</v>
      </c>
      <c r="AF651" s="55" t="str">
        <f>TEXT(LEFT(Contrato[[#This Row],[CONTRATO]],3),"0")</f>
        <v>526</v>
      </c>
      <c r="AG651" s="55" t="str">
        <f>IF(LEN(Contrato[[#This Row],[Contrato2]])=3,Contrato[[#This Row],[Contrato2]],TEXT(Contrato[[#This Row],[Contrato2]],"000"))</f>
        <v>526</v>
      </c>
      <c r="AH651" s="56">
        <f ca="1">IFERROR(_xlfn.DAYS(Contrato[[#This Row],[Fecha Proyectada liquidación]],TODAY())/30,"")</f>
        <v>1.6666666666666667</v>
      </c>
      <c r="AI651" s="57">
        <f>+Contrato[[#This Row],[FECHA TERMINACIÓN ]]+120</f>
        <v>45763</v>
      </c>
      <c r="AK651" s="59" t="str">
        <f ca="1">IF(Contrato[[#This Row],[FECHA TERMINACIÓN ]]&lt;TODAY(), "Terminado",IF(ISNUMBER(Contrato[[#This Row],[Fecha Real de liquiidación ]]),"Liquidado",IF(Contrato[[#This Row],[FECHA TERMINACIÓN ]]&gt;=TODAY(),"En ejecución","")))</f>
        <v>Terminado</v>
      </c>
      <c r="AL651" s="60">
        <f>SUMIF([1]!COMPROMISOS_2024[[#All],[consecutivo]],Contrato[[#This Row],[RCP]],[1]!COMPROMISOS_2024[[#All],[Total pagado]])</f>
        <v>16073020</v>
      </c>
      <c r="AM651" s="61">
        <f>IFERROR(Contrato[[#This Row],[Pagos]]/Contrato[[#This Row],[VALOR CONTRATO]],0)</f>
        <v>1</v>
      </c>
      <c r="AN651" s="104">
        <f>+Contrato[[#This Row],[VALOR CONTRATO]]-Contrato[[#This Row],[Pagos]]</f>
        <v>0</v>
      </c>
      <c r="AO651" s="54" cm="1">
        <f t="array" ref="AO651">_xlfn.XLOOKUP(Contrato[[#This Row],[DOCUMENTO ]],[1]!PERSONAL_ACTIVO_2024[[#All],[Documento identidad]],[1]!PERSONAL_ACTIVO_2024[[#All],[Mail ]],0,0)</f>
        <v>0</v>
      </c>
      <c r="AP651" s="54" cm="1">
        <f t="array" ref="AP651">_xlfn.XLOOKUP(Contrato[[#This Row],[DOCUMENTO]],[1]!PERSONAL_ACTIVO_2024[[#All],[Documento identidad]],[1]!PERSONAL_ACTIVO_2024[[#All],[Mail ]],0,0)</f>
        <v>0</v>
      </c>
      <c r="AQ651" s="54" cm="1">
        <f t="array" ref="AQ651">IF(ISBLANK(Contrato[[#This Row],[DEPENDENCIA ]]),0,IFERROR(_xlfn.XLOOKUP(Contrato[[#This Row],[DEPENDENCIA ]],[1]!PERSONAL_ACTIVO_2024[[#All],[Dependencia]],[1]!PERSONAL_ACTIVO_2024[[#All],[Mail ]],0,0),0))</f>
        <v>0</v>
      </c>
    </row>
    <row r="652" spans="1:43" s="54" customFormat="1" ht="34.5" customHeight="1" x14ac:dyDescent="0.25">
      <c r="A652" s="54">
        <v>916</v>
      </c>
      <c r="B652" s="26">
        <v>527</v>
      </c>
      <c r="C652" s="28" t="s">
        <v>1761</v>
      </c>
      <c r="D652" s="81" t="s">
        <v>123</v>
      </c>
      <c r="E652" s="105" t="s">
        <v>111</v>
      </c>
      <c r="F652" s="81" t="s">
        <v>142</v>
      </c>
      <c r="G652" s="92" t="s">
        <v>443</v>
      </c>
      <c r="H652" s="93">
        <v>1035429696</v>
      </c>
      <c r="I652" s="94">
        <v>2574842</v>
      </c>
      <c r="J652" s="95">
        <v>10471024</v>
      </c>
      <c r="K652" s="69" t="s">
        <v>48</v>
      </c>
      <c r="L652" s="96" t="s">
        <v>1668</v>
      </c>
      <c r="M652" s="97" t="s">
        <v>125</v>
      </c>
      <c r="N652" s="98" t="str" cm="1">
        <f t="array" ref="N652">_xlfn.XLOOKUP(Contrato[[#This Row],[SUPERVISOR TITULAR]],[1]!PERSONAL_ACTIVO_2024[[#All],[Nombre completo]],[1]!PERSONAL_ACTIVO_2024[[#All],[Documento identidad]],"",0)</f>
        <v/>
      </c>
      <c r="O652" s="97" t="s">
        <v>226</v>
      </c>
      <c r="P652" s="99" t="str" cm="1">
        <f t="array" ref="P652">_xlfn.XLOOKUP(Contrato[[#This Row],[SUPERVISOR SUPLENTE ]],[1]!PERSONAL_ACTIVO_2024[[#All],[Nombre completo]],[1]!PERSONAL_ACTIVO_2024[[#All],[Documento identidad]],"",0)</f>
        <v/>
      </c>
      <c r="Q652" s="100">
        <v>790</v>
      </c>
      <c r="R652" s="42" t="str" cm="1">
        <f t="array" ref="R652">_xlfn.XLOOKUP(Contrato[[#This Row],[CDP]],[1]!DISPONIBILIDADES_2024[[#All],[consecutivo]],[1]!DISPONIBILIDADES_2024[[#All],[fecha_aprobacion]],"",0)</f>
        <v>19/07/2024 0:00</v>
      </c>
      <c r="S652" s="43">
        <f>SUMIF([1]!DISPONIBILIDADES_2024[[#All],[consecutivo]],Contrato[[#This Row],[CDP]],[1]!DISPONIBILIDADES_2024[[#All],[valor_total_rubro]])</f>
        <v>0</v>
      </c>
      <c r="T652" s="44" cm="1">
        <f t="array" ref="T652">_xlfn.XLOOKUP(Contrato[[#This Row],[CONTRATO]]&amp;Contrato[[#This Row],[CDP]],[1]!Corr_Contr_CDP[[#All],[CONTRATO-CDP]],[1]!Corr_Contr_CDP[[#All],[CRP]],_xlfn.XLOOKUP(Contrato[[#This Row],[CDP]],[1]!COMPROMISOS_2024[[#All],[disponibilidad]],[1]!COMPROMISOS_2024[[#All],[consecutivo]],"",0),0)</f>
        <v>8217</v>
      </c>
      <c r="U652" s="45" t="str" cm="1">
        <f t="array" ref="U652">+_xlfn.XLOOKUP(Contrato[[#This Row],[RCP]],[1]!COMPROMISOS_2024[[#All],[consecutivo]],[1]!COMPROMISOS_2024[[#All],[fecha_aprobacion]],"",0)</f>
        <v>13/08/2024 16:02</v>
      </c>
      <c r="V652" s="46">
        <f>SUMIF([1]!COMPROMISOS_2024[[#All],[consecutivo]],Contrato[[#This Row],[RCP]],[1]!COMPROMISOS_2024[[#All],[valor_total]])</f>
        <v>10471024</v>
      </c>
      <c r="W652" s="311">
        <v>45516</v>
      </c>
      <c r="X652" s="160" t="s">
        <v>379</v>
      </c>
      <c r="Y652" s="48">
        <v>45520</v>
      </c>
      <c r="Z652" s="49">
        <v>45643</v>
      </c>
      <c r="AA652" s="123" t="s">
        <v>1694</v>
      </c>
      <c r="AB652" s="91" t="s">
        <v>1739</v>
      </c>
      <c r="AC652" s="91"/>
      <c r="AD652" s="78">
        <v>202000005091</v>
      </c>
      <c r="AE652" s="54" t="s">
        <v>75</v>
      </c>
      <c r="AF652" s="55" t="str">
        <f>TEXT(LEFT(Contrato[[#This Row],[CONTRATO]],3),"0")</f>
        <v>527</v>
      </c>
      <c r="AG652" s="55" t="str">
        <f>IF(LEN(Contrato[[#This Row],[Contrato2]])=3,Contrato[[#This Row],[Contrato2]],TEXT(Contrato[[#This Row],[Contrato2]],"000"))</f>
        <v>527</v>
      </c>
      <c r="AH652" s="56">
        <f ca="1">IFERROR(_xlfn.DAYS(Contrato[[#This Row],[Fecha Proyectada liquidación]],TODAY())/30,"")</f>
        <v>1.6666666666666667</v>
      </c>
      <c r="AI652" s="57">
        <f>+Contrato[[#This Row],[FECHA TERMINACIÓN ]]+120</f>
        <v>45763</v>
      </c>
      <c r="AK652" s="59" t="str">
        <f ca="1">IF(Contrato[[#This Row],[FECHA TERMINACIÓN ]]&lt;TODAY(), "Terminado",IF(ISNUMBER(Contrato[[#This Row],[Fecha Real de liquiidación ]]),"Liquidado",IF(Contrato[[#This Row],[FECHA TERMINACIÓN ]]&gt;=TODAY(),"En ejecución","")))</f>
        <v>Terminado</v>
      </c>
      <c r="AL652" s="60">
        <f>SUMIF([1]!COMPROMISOS_2024[[#All],[consecutivo]],Contrato[[#This Row],[RCP]],[1]!COMPROMISOS_2024[[#All],[Total pagado]])</f>
        <v>10471024</v>
      </c>
      <c r="AM652" s="61">
        <f>IFERROR(Contrato[[#This Row],[Pagos]]/Contrato[[#This Row],[VALOR CONTRATO]],0)</f>
        <v>1</v>
      </c>
      <c r="AN652" s="104">
        <f>+Contrato[[#This Row],[VALOR CONTRATO]]-Contrato[[#This Row],[Pagos]]</f>
        <v>0</v>
      </c>
      <c r="AO652" s="54" cm="1">
        <f t="array" ref="AO652">_xlfn.XLOOKUP(Contrato[[#This Row],[DOCUMENTO ]],[1]!PERSONAL_ACTIVO_2024[[#All],[Documento identidad]],[1]!PERSONAL_ACTIVO_2024[[#All],[Mail ]],0,0)</f>
        <v>0</v>
      </c>
      <c r="AP652" s="54" cm="1">
        <f t="array" ref="AP652">_xlfn.XLOOKUP(Contrato[[#This Row],[DOCUMENTO]],[1]!PERSONAL_ACTIVO_2024[[#All],[Documento identidad]],[1]!PERSONAL_ACTIVO_2024[[#All],[Mail ]],0,0)</f>
        <v>0</v>
      </c>
      <c r="AQ652" s="54" cm="1">
        <f t="array" ref="AQ652">IF(ISBLANK(Contrato[[#This Row],[DEPENDENCIA ]]),0,IFERROR(_xlfn.XLOOKUP(Contrato[[#This Row],[DEPENDENCIA ]],[1]!PERSONAL_ACTIVO_2024[[#All],[Dependencia]],[1]!PERSONAL_ACTIVO_2024[[#All],[Mail ]],0,0),0))</f>
        <v>0</v>
      </c>
    </row>
    <row r="653" spans="1:43" s="54" customFormat="1" ht="34.5" customHeight="1" x14ac:dyDescent="0.25">
      <c r="A653" s="54">
        <v>917</v>
      </c>
      <c r="B653" s="26">
        <v>528</v>
      </c>
      <c r="C653" s="28" t="s">
        <v>1761</v>
      </c>
      <c r="D653" s="81" t="s">
        <v>123</v>
      </c>
      <c r="E653" s="105" t="s">
        <v>111</v>
      </c>
      <c r="F653" s="81" t="s">
        <v>142</v>
      </c>
      <c r="G653" s="92" t="s">
        <v>445</v>
      </c>
      <c r="H653" s="93">
        <v>3474237</v>
      </c>
      <c r="I653" s="94">
        <v>7908765</v>
      </c>
      <c r="J653" s="95">
        <v>32162311</v>
      </c>
      <c r="K653" s="69" t="s">
        <v>48</v>
      </c>
      <c r="L653" s="96" t="s">
        <v>1668</v>
      </c>
      <c r="M653" s="97" t="s">
        <v>125</v>
      </c>
      <c r="N653" s="98" t="str" cm="1">
        <f t="array" ref="N653">_xlfn.XLOOKUP(Contrato[[#This Row],[SUPERVISOR TITULAR]],[1]!PERSONAL_ACTIVO_2024[[#All],[Nombre completo]],[1]!PERSONAL_ACTIVO_2024[[#All],[Documento identidad]],"",0)</f>
        <v/>
      </c>
      <c r="O653" s="97" t="s">
        <v>226</v>
      </c>
      <c r="P653" s="99" t="str" cm="1">
        <f t="array" ref="P653">_xlfn.XLOOKUP(Contrato[[#This Row],[SUPERVISOR SUPLENTE ]],[1]!PERSONAL_ACTIVO_2024[[#All],[Nombre completo]],[1]!PERSONAL_ACTIVO_2024[[#All],[Documento identidad]],"",0)</f>
        <v/>
      </c>
      <c r="Q653" s="100">
        <v>719</v>
      </c>
      <c r="R653" s="42" t="str" cm="1">
        <f t="array" ref="R653">_xlfn.XLOOKUP(Contrato[[#This Row],[CDP]],[1]!DISPONIBILIDADES_2024[[#All],[consecutivo]],[1]!DISPONIBILIDADES_2024[[#All],[fecha_aprobacion]],"",0)</f>
        <v>19/07/2024 0:00</v>
      </c>
      <c r="S653" s="43">
        <f>SUMIF([1]!DISPONIBILIDADES_2024[[#All],[consecutivo]],Contrato[[#This Row],[CDP]],[1]!DISPONIBILIDADES_2024[[#All],[valor_total_rubro]])</f>
        <v>0</v>
      </c>
      <c r="T653" s="44" cm="1">
        <f t="array" ref="T653">_xlfn.XLOOKUP(Contrato[[#This Row],[CONTRATO]]&amp;Contrato[[#This Row],[CDP]],[1]!Corr_Contr_CDP[[#All],[CONTRATO-CDP]],[1]!Corr_Contr_CDP[[#All],[CRP]],_xlfn.XLOOKUP(Contrato[[#This Row],[CDP]],[1]!COMPROMISOS_2024[[#All],[disponibilidad]],[1]!COMPROMISOS_2024[[#All],[consecutivo]],"",0),0)</f>
        <v>8278</v>
      </c>
      <c r="U653" s="45" t="str" cm="1">
        <f t="array" ref="U653">+_xlfn.XLOOKUP(Contrato[[#This Row],[RCP]],[1]!COMPROMISOS_2024[[#All],[consecutivo]],[1]!COMPROMISOS_2024[[#All],[fecha_aprobacion]],"",0)</f>
        <v>14/08/2024 14:26</v>
      </c>
      <c r="V653" s="46">
        <f>SUMIF([1]!COMPROMISOS_2024[[#All],[consecutivo]],Contrato[[#This Row],[RCP]],[1]!COMPROMISOS_2024[[#All],[valor_total]])</f>
        <v>32162311</v>
      </c>
      <c r="W653" s="311">
        <v>45516</v>
      </c>
      <c r="X653" s="160" t="s">
        <v>379</v>
      </c>
      <c r="Y653" s="48">
        <v>45520</v>
      </c>
      <c r="Z653" s="49">
        <v>45643</v>
      </c>
      <c r="AA653" s="123" t="s">
        <v>1697</v>
      </c>
      <c r="AB653" s="91" t="s">
        <v>1690</v>
      </c>
      <c r="AC653" s="91"/>
      <c r="AD653" s="78">
        <v>202000005092</v>
      </c>
      <c r="AE653" s="54" t="s">
        <v>75</v>
      </c>
      <c r="AF653" s="55" t="str">
        <f>TEXT(LEFT(Contrato[[#This Row],[CONTRATO]],3),"0")</f>
        <v>528</v>
      </c>
      <c r="AG653" s="55" t="str">
        <f>IF(LEN(Contrato[[#This Row],[Contrato2]])=3,Contrato[[#This Row],[Contrato2]],TEXT(Contrato[[#This Row],[Contrato2]],"000"))</f>
        <v>528</v>
      </c>
      <c r="AH653" s="56">
        <f ca="1">IFERROR(_xlfn.DAYS(Contrato[[#This Row],[Fecha Proyectada liquidación]],TODAY())/30,"")</f>
        <v>1.6666666666666667</v>
      </c>
      <c r="AI653" s="57">
        <f>+Contrato[[#This Row],[FECHA TERMINACIÓN ]]+120</f>
        <v>45763</v>
      </c>
      <c r="AK653" s="59" t="str">
        <f ca="1">IF(Contrato[[#This Row],[FECHA TERMINACIÓN ]]&lt;TODAY(), "Terminado",IF(ISNUMBER(Contrato[[#This Row],[Fecha Real de liquiidación ]]),"Liquidado",IF(Contrato[[#This Row],[FECHA TERMINACIÓN ]]&gt;=TODAY(),"En ejecución","")))</f>
        <v>Terminado</v>
      </c>
      <c r="AL653" s="60">
        <f>SUMIF([1]!COMPROMISOS_2024[[#All],[consecutivo]],Contrato[[#This Row],[RCP]],[1]!COMPROMISOS_2024[[#All],[Total pagado]])</f>
        <v>32162311</v>
      </c>
      <c r="AM653" s="61">
        <f>IFERROR(Contrato[[#This Row],[Pagos]]/Contrato[[#This Row],[VALOR CONTRATO]],0)</f>
        <v>1</v>
      </c>
      <c r="AN653" s="104">
        <f>+Contrato[[#This Row],[VALOR CONTRATO]]-Contrato[[#This Row],[Pagos]]</f>
        <v>0</v>
      </c>
      <c r="AO653" s="54" cm="1">
        <f t="array" ref="AO653">_xlfn.XLOOKUP(Contrato[[#This Row],[DOCUMENTO ]],[1]!PERSONAL_ACTIVO_2024[[#All],[Documento identidad]],[1]!PERSONAL_ACTIVO_2024[[#All],[Mail ]],0,0)</f>
        <v>0</v>
      </c>
      <c r="AP653" s="54" cm="1">
        <f t="array" ref="AP653">_xlfn.XLOOKUP(Contrato[[#This Row],[DOCUMENTO]],[1]!PERSONAL_ACTIVO_2024[[#All],[Documento identidad]],[1]!PERSONAL_ACTIVO_2024[[#All],[Mail ]],0,0)</f>
        <v>0</v>
      </c>
      <c r="AQ653" s="54" cm="1">
        <f t="array" ref="AQ653">IF(ISBLANK(Contrato[[#This Row],[DEPENDENCIA ]]),0,IFERROR(_xlfn.XLOOKUP(Contrato[[#This Row],[DEPENDENCIA ]],[1]!PERSONAL_ACTIVO_2024[[#All],[Dependencia]],[1]!PERSONAL_ACTIVO_2024[[#All],[Mail ]],0,0),0))</f>
        <v>0</v>
      </c>
    </row>
    <row r="654" spans="1:43" s="54" customFormat="1" ht="34.5" customHeight="1" x14ac:dyDescent="0.25">
      <c r="A654" s="54">
        <v>918</v>
      </c>
      <c r="B654" s="26">
        <v>529</v>
      </c>
      <c r="C654" s="28" t="s">
        <v>1761</v>
      </c>
      <c r="D654" s="81" t="s">
        <v>123</v>
      </c>
      <c r="E654" s="105" t="s">
        <v>111</v>
      </c>
      <c r="F654" s="81" t="s">
        <v>142</v>
      </c>
      <c r="G654" s="92" t="s">
        <v>447</v>
      </c>
      <c r="H654" s="93">
        <v>15302841</v>
      </c>
      <c r="I654" s="94">
        <v>6920169</v>
      </c>
      <c r="J654" s="95">
        <v>28142021</v>
      </c>
      <c r="K654" s="69" t="s">
        <v>48</v>
      </c>
      <c r="L654" s="96" t="s">
        <v>1668</v>
      </c>
      <c r="M654" s="97" t="s">
        <v>125</v>
      </c>
      <c r="N654" s="98" t="str" cm="1">
        <f t="array" ref="N654">_xlfn.XLOOKUP(Contrato[[#This Row],[SUPERVISOR TITULAR]],[1]!PERSONAL_ACTIVO_2024[[#All],[Nombre completo]],[1]!PERSONAL_ACTIVO_2024[[#All],[Documento identidad]],"",0)</f>
        <v/>
      </c>
      <c r="O654" s="97" t="s">
        <v>226</v>
      </c>
      <c r="P654" s="99" t="str" cm="1">
        <f t="array" ref="P654">_xlfn.XLOOKUP(Contrato[[#This Row],[SUPERVISOR SUPLENTE ]],[1]!PERSONAL_ACTIVO_2024[[#All],[Nombre completo]],[1]!PERSONAL_ACTIVO_2024[[#All],[Documento identidad]],"",0)</f>
        <v/>
      </c>
      <c r="Q654" s="100">
        <v>768</v>
      </c>
      <c r="R654" s="42" t="str" cm="1">
        <f t="array" ref="R654">_xlfn.XLOOKUP(Contrato[[#This Row],[CDP]],[1]!DISPONIBILIDADES_2024[[#All],[consecutivo]],[1]!DISPONIBILIDADES_2024[[#All],[fecha_aprobacion]],"",0)</f>
        <v>19/07/2024 0:00</v>
      </c>
      <c r="S654" s="43">
        <f>SUMIF([1]!DISPONIBILIDADES_2024[[#All],[consecutivo]],Contrato[[#This Row],[CDP]],[1]!DISPONIBILIDADES_2024[[#All],[valor_total_rubro]])</f>
        <v>0</v>
      </c>
      <c r="T654" s="44" cm="1">
        <f t="array" ref="T654">_xlfn.XLOOKUP(Contrato[[#This Row],[CONTRATO]]&amp;Contrato[[#This Row],[CDP]],[1]!Corr_Contr_CDP[[#All],[CONTRATO-CDP]],[1]!Corr_Contr_CDP[[#All],[CRP]],_xlfn.XLOOKUP(Contrato[[#This Row],[CDP]],[1]!COMPROMISOS_2024[[#All],[disponibilidad]],[1]!COMPROMISOS_2024[[#All],[consecutivo]],"",0),0)</f>
        <v>8295</v>
      </c>
      <c r="U654" s="45" t="str" cm="1">
        <f t="array" ref="U654">+_xlfn.XLOOKUP(Contrato[[#This Row],[RCP]],[1]!COMPROMISOS_2024[[#All],[consecutivo]],[1]!COMPROMISOS_2024[[#All],[fecha_aprobacion]],"",0)</f>
        <v>14/08/2024 14:49</v>
      </c>
      <c r="V654" s="46">
        <f>SUMIF([1]!COMPROMISOS_2024[[#All],[consecutivo]],Contrato[[#This Row],[RCP]],[1]!COMPROMISOS_2024[[#All],[valor_total]])</f>
        <v>28142021</v>
      </c>
      <c r="W654" s="311">
        <v>45516</v>
      </c>
      <c r="X654" s="160" t="s">
        <v>379</v>
      </c>
      <c r="Y654" s="48">
        <v>45520</v>
      </c>
      <c r="Z654" s="49">
        <v>45643</v>
      </c>
      <c r="AA654" s="123" t="s">
        <v>1697</v>
      </c>
      <c r="AB654" s="91" t="s">
        <v>1690</v>
      </c>
      <c r="AC654" s="91"/>
      <c r="AD654" s="78">
        <v>202000005093</v>
      </c>
      <c r="AE654" s="54" t="s">
        <v>75</v>
      </c>
      <c r="AF654" s="55" t="str">
        <f>TEXT(LEFT(Contrato[[#This Row],[CONTRATO]],3),"0")</f>
        <v>529</v>
      </c>
      <c r="AG654" s="55" t="str">
        <f>IF(LEN(Contrato[[#This Row],[Contrato2]])=3,Contrato[[#This Row],[Contrato2]],TEXT(Contrato[[#This Row],[Contrato2]],"000"))</f>
        <v>529</v>
      </c>
      <c r="AH654" s="56">
        <f ca="1">IFERROR(_xlfn.DAYS(Contrato[[#This Row],[Fecha Proyectada liquidación]],TODAY())/30,"")</f>
        <v>1.6666666666666667</v>
      </c>
      <c r="AI654" s="57">
        <f>+Contrato[[#This Row],[FECHA TERMINACIÓN ]]+120</f>
        <v>45763</v>
      </c>
      <c r="AK654" s="59" t="str">
        <f ca="1">IF(Contrato[[#This Row],[FECHA TERMINACIÓN ]]&lt;TODAY(), "Terminado",IF(ISNUMBER(Contrato[[#This Row],[Fecha Real de liquiidación ]]),"Liquidado",IF(Contrato[[#This Row],[FECHA TERMINACIÓN ]]&gt;=TODAY(),"En ejecución","")))</f>
        <v>Terminado</v>
      </c>
      <c r="AL654" s="60">
        <f>SUMIF([1]!COMPROMISOS_2024[[#All],[consecutivo]],Contrato[[#This Row],[RCP]],[1]!COMPROMISOS_2024[[#All],[Total pagado]])</f>
        <v>28142021</v>
      </c>
      <c r="AM654" s="61">
        <f>IFERROR(Contrato[[#This Row],[Pagos]]/Contrato[[#This Row],[VALOR CONTRATO]],0)</f>
        <v>1</v>
      </c>
      <c r="AN654" s="104">
        <f>+Contrato[[#This Row],[VALOR CONTRATO]]-Contrato[[#This Row],[Pagos]]</f>
        <v>0</v>
      </c>
      <c r="AO654" s="54" cm="1">
        <f t="array" ref="AO654">_xlfn.XLOOKUP(Contrato[[#This Row],[DOCUMENTO ]],[1]!PERSONAL_ACTIVO_2024[[#All],[Documento identidad]],[1]!PERSONAL_ACTIVO_2024[[#All],[Mail ]],0,0)</f>
        <v>0</v>
      </c>
      <c r="AP654" s="54" cm="1">
        <f t="array" ref="AP654">_xlfn.XLOOKUP(Contrato[[#This Row],[DOCUMENTO]],[1]!PERSONAL_ACTIVO_2024[[#All],[Documento identidad]],[1]!PERSONAL_ACTIVO_2024[[#All],[Mail ]],0,0)</f>
        <v>0</v>
      </c>
      <c r="AQ654" s="54" cm="1">
        <f t="array" ref="AQ654">IF(ISBLANK(Contrato[[#This Row],[DEPENDENCIA ]]),0,IFERROR(_xlfn.XLOOKUP(Contrato[[#This Row],[DEPENDENCIA ]],[1]!PERSONAL_ACTIVO_2024[[#All],[Dependencia]],[1]!PERSONAL_ACTIVO_2024[[#All],[Mail ]],0,0),0))</f>
        <v>0</v>
      </c>
    </row>
    <row r="655" spans="1:43" s="54" customFormat="1" ht="34.5" customHeight="1" x14ac:dyDescent="0.25">
      <c r="A655" s="54">
        <v>919</v>
      </c>
      <c r="B655" s="26">
        <v>530</v>
      </c>
      <c r="C655" s="28" t="s">
        <v>1761</v>
      </c>
      <c r="D655" s="81" t="s">
        <v>123</v>
      </c>
      <c r="E655" s="105" t="s">
        <v>111</v>
      </c>
      <c r="F655" s="81" t="s">
        <v>142</v>
      </c>
      <c r="G655" s="92" t="s">
        <v>449</v>
      </c>
      <c r="H655" s="93">
        <v>1036622309</v>
      </c>
      <c r="I655" s="94">
        <v>4908936</v>
      </c>
      <c r="J655" s="95">
        <v>19963006</v>
      </c>
      <c r="K655" s="69" t="s">
        <v>48</v>
      </c>
      <c r="L655" s="96" t="s">
        <v>1668</v>
      </c>
      <c r="M655" s="97" t="s">
        <v>125</v>
      </c>
      <c r="N655" s="98" t="str" cm="1">
        <f t="array" ref="N655">_xlfn.XLOOKUP(Contrato[[#This Row],[SUPERVISOR TITULAR]],[1]!PERSONAL_ACTIVO_2024[[#All],[Nombre completo]],[1]!PERSONAL_ACTIVO_2024[[#All],[Documento identidad]],"",0)</f>
        <v/>
      </c>
      <c r="O655" s="97" t="s">
        <v>226</v>
      </c>
      <c r="P655" s="99" t="str" cm="1">
        <f t="array" ref="P655">_xlfn.XLOOKUP(Contrato[[#This Row],[SUPERVISOR SUPLENTE ]],[1]!PERSONAL_ACTIVO_2024[[#All],[Nombre completo]],[1]!PERSONAL_ACTIVO_2024[[#All],[Documento identidad]],"",0)</f>
        <v/>
      </c>
      <c r="Q655" s="100">
        <v>717</v>
      </c>
      <c r="R655" s="42" t="str" cm="1">
        <f t="array" ref="R655">_xlfn.XLOOKUP(Contrato[[#This Row],[CDP]],[1]!DISPONIBILIDADES_2024[[#All],[consecutivo]],[1]!DISPONIBILIDADES_2024[[#All],[fecha_aprobacion]],"",0)</f>
        <v>19/07/2024 0:00</v>
      </c>
      <c r="S655" s="43">
        <f>SUMIF([1]!DISPONIBILIDADES_2024[[#All],[consecutivo]],Contrato[[#This Row],[CDP]],[1]!DISPONIBILIDADES_2024[[#All],[valor_total_rubro]])</f>
        <v>0</v>
      </c>
      <c r="T655" s="44" cm="1">
        <f t="array" ref="T655">_xlfn.XLOOKUP(Contrato[[#This Row],[CONTRATO]]&amp;Contrato[[#This Row],[CDP]],[1]!Corr_Contr_CDP[[#All],[CONTRATO-CDP]],[1]!Corr_Contr_CDP[[#All],[CRP]],_xlfn.XLOOKUP(Contrato[[#This Row],[CDP]],[1]!COMPROMISOS_2024[[#All],[disponibilidad]],[1]!COMPROMISOS_2024[[#All],[consecutivo]],"",0),0)</f>
        <v>8279</v>
      </c>
      <c r="U655" s="45" t="str" cm="1">
        <f t="array" ref="U655">+_xlfn.XLOOKUP(Contrato[[#This Row],[RCP]],[1]!COMPROMISOS_2024[[#All],[consecutivo]],[1]!COMPROMISOS_2024[[#All],[fecha_aprobacion]],"",0)</f>
        <v>14/08/2024 14:27</v>
      </c>
      <c r="V655" s="46">
        <f>SUMIF([1]!COMPROMISOS_2024[[#All],[consecutivo]],Contrato[[#This Row],[RCP]],[1]!COMPROMISOS_2024[[#All],[valor_total]])</f>
        <v>19963006</v>
      </c>
      <c r="W655" s="311">
        <v>45516</v>
      </c>
      <c r="X655" s="160" t="s">
        <v>379</v>
      </c>
      <c r="Y655" s="48">
        <v>45520</v>
      </c>
      <c r="Z655" s="49">
        <v>45643</v>
      </c>
      <c r="AA655" s="123" t="s">
        <v>1697</v>
      </c>
      <c r="AB655" s="91" t="s">
        <v>1690</v>
      </c>
      <c r="AC655" s="91"/>
      <c r="AD655" s="78">
        <v>202000005094</v>
      </c>
      <c r="AE655" s="54" t="s">
        <v>75</v>
      </c>
      <c r="AF655" s="55" t="str">
        <f>TEXT(LEFT(Contrato[[#This Row],[CONTRATO]],3),"0")</f>
        <v>530</v>
      </c>
      <c r="AG655" s="55" t="str">
        <f>IF(LEN(Contrato[[#This Row],[Contrato2]])=3,Contrato[[#This Row],[Contrato2]],TEXT(Contrato[[#This Row],[Contrato2]],"000"))</f>
        <v>530</v>
      </c>
      <c r="AH655" s="56">
        <f ca="1">IFERROR(_xlfn.DAYS(Contrato[[#This Row],[Fecha Proyectada liquidación]],TODAY())/30,"")</f>
        <v>1.6666666666666667</v>
      </c>
      <c r="AI655" s="57">
        <f>+Contrato[[#This Row],[FECHA TERMINACIÓN ]]+120</f>
        <v>45763</v>
      </c>
      <c r="AK655" s="59" t="str">
        <f ca="1">IF(Contrato[[#This Row],[FECHA TERMINACIÓN ]]&lt;TODAY(), "Terminado",IF(ISNUMBER(Contrato[[#This Row],[Fecha Real de liquiidación ]]),"Liquidado",IF(Contrato[[#This Row],[FECHA TERMINACIÓN ]]&gt;=TODAY(),"En ejecución","")))</f>
        <v>Terminado</v>
      </c>
      <c r="AL655" s="60">
        <f>SUMIF([1]!COMPROMISOS_2024[[#All],[consecutivo]],Contrato[[#This Row],[RCP]],[1]!COMPROMISOS_2024[[#All],[Total pagado]])</f>
        <v>19963006</v>
      </c>
      <c r="AM655" s="61">
        <f>IFERROR(Contrato[[#This Row],[Pagos]]/Contrato[[#This Row],[VALOR CONTRATO]],0)</f>
        <v>1</v>
      </c>
      <c r="AN655" s="104">
        <f>+Contrato[[#This Row],[VALOR CONTRATO]]-Contrato[[#This Row],[Pagos]]</f>
        <v>0</v>
      </c>
      <c r="AO655" s="54" cm="1">
        <f t="array" ref="AO655">_xlfn.XLOOKUP(Contrato[[#This Row],[DOCUMENTO ]],[1]!PERSONAL_ACTIVO_2024[[#All],[Documento identidad]],[1]!PERSONAL_ACTIVO_2024[[#All],[Mail ]],0,0)</f>
        <v>0</v>
      </c>
      <c r="AP655" s="54" cm="1">
        <f t="array" ref="AP655">_xlfn.XLOOKUP(Contrato[[#This Row],[DOCUMENTO]],[1]!PERSONAL_ACTIVO_2024[[#All],[Documento identidad]],[1]!PERSONAL_ACTIVO_2024[[#All],[Mail ]],0,0)</f>
        <v>0</v>
      </c>
      <c r="AQ655" s="54" cm="1">
        <f t="array" ref="AQ655">IF(ISBLANK(Contrato[[#This Row],[DEPENDENCIA ]]),0,IFERROR(_xlfn.XLOOKUP(Contrato[[#This Row],[DEPENDENCIA ]],[1]!PERSONAL_ACTIVO_2024[[#All],[Dependencia]],[1]!PERSONAL_ACTIVO_2024[[#All],[Mail ]],0,0),0))</f>
        <v>0</v>
      </c>
    </row>
    <row r="656" spans="1:43" s="54" customFormat="1" ht="34.5" customHeight="1" x14ac:dyDescent="0.25">
      <c r="A656" s="54">
        <v>920</v>
      </c>
      <c r="B656" s="26">
        <v>531</v>
      </c>
      <c r="C656" s="28" t="s">
        <v>1764</v>
      </c>
      <c r="D656" s="81" t="s">
        <v>123</v>
      </c>
      <c r="E656" s="105" t="s">
        <v>111</v>
      </c>
      <c r="F656" s="81" t="s">
        <v>142</v>
      </c>
      <c r="G656" s="92" t="s">
        <v>1765</v>
      </c>
      <c r="H656" s="93">
        <v>1146434793</v>
      </c>
      <c r="I656" s="94">
        <v>3952382</v>
      </c>
      <c r="J656" s="95">
        <v>16073020</v>
      </c>
      <c r="K656" s="69" t="s">
        <v>48</v>
      </c>
      <c r="L656" s="96" t="s">
        <v>1668</v>
      </c>
      <c r="M656" s="97" t="s">
        <v>222</v>
      </c>
      <c r="N656" s="98" cm="1">
        <f t="array" ref="N656">_xlfn.XLOOKUP(Contrato[[#This Row],[SUPERVISOR TITULAR]],[1]!PERSONAL_ACTIVO_2024[[#All],[Nombre completo]],[1]!PERSONAL_ACTIVO_2024[[#All],[Documento identidad]],"",0)</f>
        <v>10267189</v>
      </c>
      <c r="O656" s="97" t="s">
        <v>218</v>
      </c>
      <c r="P656" s="99" cm="1">
        <f t="array" ref="P656">_xlfn.XLOOKUP(Contrato[[#This Row],[SUPERVISOR SUPLENTE ]],[1]!PERSONAL_ACTIVO_2024[[#All],[Nombre completo]],[1]!PERSONAL_ACTIVO_2024[[#All],[Documento identidad]],"",0)</f>
        <v>98556206</v>
      </c>
      <c r="Q656" s="100">
        <v>718</v>
      </c>
      <c r="R656" s="42" t="str" cm="1">
        <f t="array" ref="R656">_xlfn.XLOOKUP(Contrato[[#This Row],[CDP]],[1]!DISPONIBILIDADES_2024[[#All],[consecutivo]],[1]!DISPONIBILIDADES_2024[[#All],[fecha_aprobacion]],"",0)</f>
        <v>19/07/2024 0:00</v>
      </c>
      <c r="S656" s="43">
        <f>SUMIF([1]!DISPONIBILIDADES_2024[[#All],[consecutivo]],Contrato[[#This Row],[CDP]],[1]!DISPONIBILIDADES_2024[[#All],[valor_total_rubro]])</f>
        <v>0</v>
      </c>
      <c r="T656" s="44" cm="1">
        <f t="array" ref="T656">_xlfn.XLOOKUP(Contrato[[#This Row],[CONTRATO]]&amp;Contrato[[#This Row],[CDP]],[1]!Corr_Contr_CDP[[#All],[CONTRATO-CDP]],[1]!Corr_Contr_CDP[[#All],[CRP]],_xlfn.XLOOKUP(Contrato[[#This Row],[CDP]],[1]!COMPROMISOS_2024[[#All],[disponibilidad]],[1]!COMPROMISOS_2024[[#All],[consecutivo]],"",0),0)</f>
        <v>8301</v>
      </c>
      <c r="U656" s="45" t="str" cm="1">
        <f t="array" ref="U656">+_xlfn.XLOOKUP(Contrato[[#This Row],[RCP]],[1]!COMPROMISOS_2024[[#All],[consecutivo]],[1]!COMPROMISOS_2024[[#All],[fecha_aprobacion]],"",0)</f>
        <v>14/08/2024 15:01</v>
      </c>
      <c r="V656" s="46">
        <f>SUMIF([1]!COMPROMISOS_2024[[#All],[consecutivo]],Contrato[[#This Row],[RCP]],[1]!COMPROMISOS_2024[[#All],[valor_total]])</f>
        <v>16073020</v>
      </c>
      <c r="W656" s="311">
        <v>45516</v>
      </c>
      <c r="X656" s="311" t="s">
        <v>379</v>
      </c>
      <c r="Y656" s="48">
        <v>45520</v>
      </c>
      <c r="Z656" s="49">
        <v>45643</v>
      </c>
      <c r="AA656" s="123" t="s">
        <v>1697</v>
      </c>
      <c r="AB656" s="91" t="s">
        <v>1690</v>
      </c>
      <c r="AC656" s="91"/>
      <c r="AD656" s="78">
        <v>202000005095</v>
      </c>
      <c r="AE656" s="54" t="s">
        <v>75</v>
      </c>
      <c r="AF656" s="55" t="str">
        <f>TEXT(LEFT(Contrato[[#This Row],[CONTRATO]],3),"0")</f>
        <v>531</v>
      </c>
      <c r="AG656" s="55" t="str">
        <f>IF(LEN(Contrato[[#This Row],[Contrato2]])=3,Contrato[[#This Row],[Contrato2]],TEXT(Contrato[[#This Row],[Contrato2]],"000"))</f>
        <v>531</v>
      </c>
      <c r="AH656" s="56">
        <f ca="1">IFERROR(_xlfn.DAYS(Contrato[[#This Row],[Fecha Proyectada liquidación]],TODAY())/30,"")</f>
        <v>1.6666666666666667</v>
      </c>
      <c r="AI656" s="57">
        <f>+Contrato[[#This Row],[FECHA TERMINACIÓN ]]+120</f>
        <v>45763</v>
      </c>
      <c r="AK656" s="59" t="str">
        <f ca="1">IF(Contrato[[#This Row],[FECHA TERMINACIÓN ]]&lt;TODAY(), "Terminado",IF(ISNUMBER(Contrato[[#This Row],[Fecha Real de liquiidación ]]),"Liquidado",IF(Contrato[[#This Row],[FECHA TERMINACIÓN ]]&gt;=TODAY(),"En ejecución","")))</f>
        <v>Terminado</v>
      </c>
      <c r="AL656" s="60">
        <f>SUMIF([1]!COMPROMISOS_2024[[#All],[consecutivo]],Contrato[[#This Row],[RCP]],[1]!COMPROMISOS_2024[[#All],[Total pagado]])</f>
        <v>16073020</v>
      </c>
      <c r="AM656" s="61">
        <f>IFERROR(Contrato[[#This Row],[Pagos]]/Contrato[[#This Row],[VALOR CONTRATO]],0)</f>
        <v>1</v>
      </c>
      <c r="AN656" s="104">
        <f>+Contrato[[#This Row],[VALOR CONTRATO]]-Contrato[[#This Row],[Pagos]]</f>
        <v>0</v>
      </c>
      <c r="AO656" s="54" t="str" cm="1">
        <f t="array" ref="AO656">_xlfn.XLOOKUP(Contrato[[#This Row],[DOCUMENTO ]],[1]!PERSONAL_ACTIVO_2024[[#All],[Documento identidad]],[1]!PERSONAL_ACTIVO_2024[[#All],[Mail ]],0,0)</f>
        <v>hveleza@indeportesantioquia.gov.co</v>
      </c>
      <c r="AP656" s="54" t="str" cm="1">
        <f t="array" ref="AP656">_xlfn.XLOOKUP(Contrato[[#This Row],[DOCUMENTO]],[1]!PERSONAL_ACTIVO_2024[[#All],[Documento identidad]],[1]!PERSONAL_ACTIVO_2024[[#All],[Mail ]],0,0)</f>
        <v>ahiguitae@indeportesantioquia.gov.co</v>
      </c>
      <c r="AQ656" s="54" cm="1">
        <f t="array" ref="AQ656">IF(ISBLANK(Contrato[[#This Row],[DEPENDENCIA ]]),0,IFERROR(_xlfn.XLOOKUP(Contrato[[#This Row],[DEPENDENCIA ]],[1]!PERSONAL_ACTIVO_2024[[#All],[Dependencia]],[1]!PERSONAL_ACTIVO_2024[[#All],[Mail ]],0,0),0))</f>
        <v>0</v>
      </c>
    </row>
    <row r="657" spans="1:43" s="54" customFormat="1" ht="34.5" customHeight="1" x14ac:dyDescent="0.25">
      <c r="A657" s="54">
        <v>921</v>
      </c>
      <c r="B657" s="26">
        <v>532</v>
      </c>
      <c r="C657" s="28" t="s">
        <v>1757</v>
      </c>
      <c r="D657" s="81" t="s">
        <v>123</v>
      </c>
      <c r="E657" s="105" t="s">
        <v>111</v>
      </c>
      <c r="F657" s="81" t="s">
        <v>142</v>
      </c>
      <c r="G657" s="92" t="s">
        <v>457</v>
      </c>
      <c r="H657" s="93">
        <v>1128401285</v>
      </c>
      <c r="I657" s="94">
        <v>2574842</v>
      </c>
      <c r="J657" s="95">
        <v>10471024</v>
      </c>
      <c r="K657" s="69" t="s">
        <v>48</v>
      </c>
      <c r="L657" s="96" t="s">
        <v>1668</v>
      </c>
      <c r="M657" s="97" t="s">
        <v>222</v>
      </c>
      <c r="N657" s="98" cm="1">
        <f t="array" ref="N657">_xlfn.XLOOKUP(Contrato[[#This Row],[SUPERVISOR TITULAR]],[1]!PERSONAL_ACTIVO_2024[[#All],[Nombre completo]],[1]!PERSONAL_ACTIVO_2024[[#All],[Documento identidad]],"",0)</f>
        <v>10267189</v>
      </c>
      <c r="O657" s="97" t="s">
        <v>218</v>
      </c>
      <c r="P657" s="99" cm="1">
        <f t="array" ref="P657">_xlfn.XLOOKUP(Contrato[[#This Row],[SUPERVISOR SUPLENTE ]],[1]!PERSONAL_ACTIVO_2024[[#All],[Nombre completo]],[1]!PERSONAL_ACTIVO_2024[[#All],[Documento identidad]],"",0)</f>
        <v>98556206</v>
      </c>
      <c r="Q657" s="100">
        <v>716</v>
      </c>
      <c r="R657" s="42" t="str" cm="1">
        <f t="array" ref="R657">_xlfn.XLOOKUP(Contrato[[#This Row],[CDP]],[1]!DISPONIBILIDADES_2024[[#All],[consecutivo]],[1]!DISPONIBILIDADES_2024[[#All],[fecha_aprobacion]],"",0)</f>
        <v>19/07/2024 0:00</v>
      </c>
      <c r="S657" s="43">
        <f>SUMIF([1]!DISPONIBILIDADES_2024[[#All],[consecutivo]],Contrato[[#This Row],[CDP]],[1]!DISPONIBILIDADES_2024[[#All],[valor_total_rubro]])</f>
        <v>0</v>
      </c>
      <c r="T657" s="44" cm="1">
        <f t="array" ref="T657">_xlfn.XLOOKUP(Contrato[[#This Row],[CONTRATO]]&amp;Contrato[[#This Row],[CDP]],[1]!Corr_Contr_CDP[[#All],[CONTRATO-CDP]],[1]!Corr_Contr_CDP[[#All],[CRP]],_xlfn.XLOOKUP(Contrato[[#This Row],[CDP]],[1]!COMPROMISOS_2024[[#All],[disponibilidad]],[1]!COMPROMISOS_2024[[#All],[consecutivo]],"",0),0)</f>
        <v>8236</v>
      </c>
      <c r="U657" s="45" t="str" cm="1">
        <f t="array" ref="U657">+_xlfn.XLOOKUP(Contrato[[#This Row],[RCP]],[1]!COMPROMISOS_2024[[#All],[consecutivo]],[1]!COMPROMISOS_2024[[#All],[fecha_aprobacion]],"",0)</f>
        <v>14/08/2024 10:36</v>
      </c>
      <c r="V657" s="46">
        <f>SUMIF([1]!COMPROMISOS_2024[[#All],[consecutivo]],Contrato[[#This Row],[RCP]],[1]!COMPROMISOS_2024[[#All],[valor_total]])</f>
        <v>10471024</v>
      </c>
      <c r="W657" s="311">
        <v>45516</v>
      </c>
      <c r="X657" s="311" t="s">
        <v>379</v>
      </c>
      <c r="Y657" s="48">
        <v>45520</v>
      </c>
      <c r="Z657" s="49">
        <v>45643</v>
      </c>
      <c r="AA657" s="123" t="s">
        <v>1697</v>
      </c>
      <c r="AB657" s="91" t="s">
        <v>1690</v>
      </c>
      <c r="AC657" s="91"/>
      <c r="AD657" s="78">
        <v>202000005096</v>
      </c>
      <c r="AE657" s="54" t="s">
        <v>75</v>
      </c>
      <c r="AF657" s="55" t="str">
        <f>TEXT(LEFT(Contrato[[#This Row],[CONTRATO]],3),"0")</f>
        <v>532</v>
      </c>
      <c r="AG657" s="55" t="str">
        <f>IF(LEN(Contrato[[#This Row],[Contrato2]])=3,Contrato[[#This Row],[Contrato2]],TEXT(Contrato[[#This Row],[Contrato2]],"000"))</f>
        <v>532</v>
      </c>
      <c r="AH657" s="56">
        <f ca="1">IFERROR(_xlfn.DAYS(Contrato[[#This Row],[Fecha Proyectada liquidación]],TODAY())/30,"")</f>
        <v>1.6666666666666667</v>
      </c>
      <c r="AI657" s="57">
        <f>+Contrato[[#This Row],[FECHA TERMINACIÓN ]]+120</f>
        <v>45763</v>
      </c>
      <c r="AK657" s="59" t="str">
        <f ca="1">IF(Contrato[[#This Row],[FECHA TERMINACIÓN ]]&lt;TODAY(), "Terminado",IF(ISNUMBER(Contrato[[#This Row],[Fecha Real de liquiidación ]]),"Liquidado",IF(Contrato[[#This Row],[FECHA TERMINACIÓN ]]&gt;=TODAY(),"En ejecución","")))</f>
        <v>Terminado</v>
      </c>
      <c r="AL657" s="60">
        <f>SUMIF([1]!COMPROMISOS_2024[[#All],[consecutivo]],Contrato[[#This Row],[RCP]],[1]!COMPROMISOS_2024[[#All],[Total pagado]])</f>
        <v>10471024</v>
      </c>
      <c r="AM657" s="61">
        <f>IFERROR(Contrato[[#This Row],[Pagos]]/Contrato[[#This Row],[VALOR CONTRATO]],0)</f>
        <v>1</v>
      </c>
      <c r="AN657" s="104">
        <f>+Contrato[[#This Row],[VALOR CONTRATO]]-Contrato[[#This Row],[Pagos]]</f>
        <v>0</v>
      </c>
      <c r="AO657" s="54" t="str" cm="1">
        <f t="array" ref="AO657">_xlfn.XLOOKUP(Contrato[[#This Row],[DOCUMENTO ]],[1]!PERSONAL_ACTIVO_2024[[#All],[Documento identidad]],[1]!PERSONAL_ACTIVO_2024[[#All],[Mail ]],0,0)</f>
        <v>hveleza@indeportesantioquia.gov.co</v>
      </c>
      <c r="AP657" s="54" t="str" cm="1">
        <f t="array" ref="AP657">_xlfn.XLOOKUP(Contrato[[#This Row],[DOCUMENTO]],[1]!PERSONAL_ACTIVO_2024[[#All],[Documento identidad]],[1]!PERSONAL_ACTIVO_2024[[#All],[Mail ]],0,0)</f>
        <v>ahiguitae@indeportesantioquia.gov.co</v>
      </c>
      <c r="AQ657" s="54" cm="1">
        <f t="array" ref="AQ657">IF(ISBLANK(Contrato[[#This Row],[DEPENDENCIA ]]),0,IFERROR(_xlfn.XLOOKUP(Contrato[[#This Row],[DEPENDENCIA ]],[1]!PERSONAL_ACTIVO_2024[[#All],[Dependencia]],[1]!PERSONAL_ACTIVO_2024[[#All],[Mail ]],0,0),0))</f>
        <v>0</v>
      </c>
    </row>
    <row r="658" spans="1:43" s="54" customFormat="1" ht="34.5" customHeight="1" x14ac:dyDescent="0.25">
      <c r="A658" s="54">
        <v>922</v>
      </c>
      <c r="B658" s="26">
        <v>533</v>
      </c>
      <c r="C658" s="28" t="s">
        <v>1757</v>
      </c>
      <c r="D658" s="81" t="s">
        <v>123</v>
      </c>
      <c r="E658" s="105" t="s">
        <v>111</v>
      </c>
      <c r="F658" s="81" t="s">
        <v>142</v>
      </c>
      <c r="G658" s="92" t="s">
        <v>1766</v>
      </c>
      <c r="H658" s="93">
        <v>1007239999</v>
      </c>
      <c r="I658" s="94">
        <v>2574842</v>
      </c>
      <c r="J658" s="95">
        <v>10471024</v>
      </c>
      <c r="K658" s="69" t="s">
        <v>48</v>
      </c>
      <c r="L658" s="96" t="s">
        <v>1668</v>
      </c>
      <c r="M658" s="97" t="s">
        <v>222</v>
      </c>
      <c r="N658" s="98" cm="1">
        <f t="array" ref="N658">_xlfn.XLOOKUP(Contrato[[#This Row],[SUPERVISOR TITULAR]],[1]!PERSONAL_ACTIVO_2024[[#All],[Nombre completo]],[1]!PERSONAL_ACTIVO_2024[[#All],[Documento identidad]],"",0)</f>
        <v>10267189</v>
      </c>
      <c r="O658" s="97" t="s">
        <v>218</v>
      </c>
      <c r="P658" s="99" cm="1">
        <f t="array" ref="P658">_xlfn.XLOOKUP(Contrato[[#This Row],[SUPERVISOR SUPLENTE ]],[1]!PERSONAL_ACTIVO_2024[[#All],[Nombre completo]],[1]!PERSONAL_ACTIVO_2024[[#All],[Documento identidad]],"",0)</f>
        <v>98556206</v>
      </c>
      <c r="Q658" s="100">
        <v>767</v>
      </c>
      <c r="R658" s="42" t="str" cm="1">
        <f t="array" ref="R658">_xlfn.XLOOKUP(Contrato[[#This Row],[CDP]],[1]!DISPONIBILIDADES_2024[[#All],[consecutivo]],[1]!DISPONIBILIDADES_2024[[#All],[fecha_aprobacion]],"",0)</f>
        <v>19/07/2024 0:00</v>
      </c>
      <c r="S658" s="43">
        <f>SUMIF([1]!DISPONIBILIDADES_2024[[#All],[consecutivo]],Contrato[[#This Row],[CDP]],[1]!DISPONIBILIDADES_2024[[#All],[valor_total_rubro]])</f>
        <v>0</v>
      </c>
      <c r="T658" s="44" cm="1">
        <f t="array" ref="T658">_xlfn.XLOOKUP(Contrato[[#This Row],[CONTRATO]]&amp;Contrato[[#This Row],[CDP]],[1]!Corr_Contr_CDP[[#All],[CONTRATO-CDP]],[1]!Corr_Contr_CDP[[#All],[CRP]],_xlfn.XLOOKUP(Contrato[[#This Row],[CDP]],[1]!COMPROMISOS_2024[[#All],[disponibilidad]],[1]!COMPROMISOS_2024[[#All],[consecutivo]],"",0),0)</f>
        <v>8221</v>
      </c>
      <c r="U658" s="45" t="str" cm="1">
        <f t="array" ref="U658">+_xlfn.XLOOKUP(Contrato[[#This Row],[RCP]],[1]!COMPROMISOS_2024[[#All],[consecutivo]],[1]!COMPROMISOS_2024[[#All],[fecha_aprobacion]],"",0)</f>
        <v>13/08/2024 16:30</v>
      </c>
      <c r="V658" s="46">
        <f>SUMIF([1]!COMPROMISOS_2024[[#All],[consecutivo]],Contrato[[#This Row],[RCP]],[1]!COMPROMISOS_2024[[#All],[valor_total]])</f>
        <v>10471024</v>
      </c>
      <c r="W658" s="311">
        <v>45516</v>
      </c>
      <c r="X658" s="311" t="s">
        <v>379</v>
      </c>
      <c r="Y658" s="48">
        <v>45520</v>
      </c>
      <c r="Z658" s="49">
        <v>45643</v>
      </c>
      <c r="AA658" s="123" t="s">
        <v>1767</v>
      </c>
      <c r="AB658" s="91" t="s">
        <v>1739</v>
      </c>
      <c r="AC658" s="91"/>
      <c r="AD658" s="78">
        <v>202000005097</v>
      </c>
      <c r="AE658" s="54" t="s">
        <v>75</v>
      </c>
      <c r="AF658" s="55" t="str">
        <f>TEXT(LEFT(Contrato[[#This Row],[CONTRATO]],3),"0")</f>
        <v>533</v>
      </c>
      <c r="AG658" s="55" t="str">
        <f>IF(LEN(Contrato[[#This Row],[Contrato2]])=3,Contrato[[#This Row],[Contrato2]],TEXT(Contrato[[#This Row],[Contrato2]],"000"))</f>
        <v>533</v>
      </c>
      <c r="AH658" s="56">
        <f ca="1">IFERROR(_xlfn.DAYS(Contrato[[#This Row],[Fecha Proyectada liquidación]],TODAY())/30,"")</f>
        <v>1.6666666666666667</v>
      </c>
      <c r="AI658" s="57">
        <f>+Contrato[[#This Row],[FECHA TERMINACIÓN ]]+120</f>
        <v>45763</v>
      </c>
      <c r="AK658" s="59" t="str">
        <f ca="1">IF(Contrato[[#This Row],[FECHA TERMINACIÓN ]]&lt;TODAY(), "Terminado",IF(ISNUMBER(Contrato[[#This Row],[Fecha Real de liquiidación ]]),"Liquidado",IF(Contrato[[#This Row],[FECHA TERMINACIÓN ]]&gt;=TODAY(),"En ejecución","")))</f>
        <v>Terminado</v>
      </c>
      <c r="AL658" s="60">
        <f>SUMIF([1]!COMPROMISOS_2024[[#All],[consecutivo]],Contrato[[#This Row],[RCP]],[1]!COMPROMISOS_2024[[#All],[Total pagado]])</f>
        <v>10471024</v>
      </c>
      <c r="AM658" s="61">
        <f>IFERROR(Contrato[[#This Row],[Pagos]]/Contrato[[#This Row],[VALOR CONTRATO]],0)</f>
        <v>1</v>
      </c>
      <c r="AN658" s="104">
        <f>+Contrato[[#This Row],[VALOR CONTRATO]]-Contrato[[#This Row],[Pagos]]</f>
        <v>0</v>
      </c>
      <c r="AO658" s="54" t="str" cm="1">
        <f t="array" ref="AO658">_xlfn.XLOOKUP(Contrato[[#This Row],[DOCUMENTO ]],[1]!PERSONAL_ACTIVO_2024[[#All],[Documento identidad]],[1]!PERSONAL_ACTIVO_2024[[#All],[Mail ]],0,0)</f>
        <v>hveleza@indeportesantioquia.gov.co</v>
      </c>
      <c r="AP658" s="54" t="str" cm="1">
        <f t="array" ref="AP658">_xlfn.XLOOKUP(Contrato[[#This Row],[DOCUMENTO]],[1]!PERSONAL_ACTIVO_2024[[#All],[Documento identidad]],[1]!PERSONAL_ACTIVO_2024[[#All],[Mail ]],0,0)</f>
        <v>ahiguitae@indeportesantioquia.gov.co</v>
      </c>
      <c r="AQ658" s="54" cm="1">
        <f t="array" ref="AQ658">IF(ISBLANK(Contrato[[#This Row],[DEPENDENCIA ]]),0,IFERROR(_xlfn.XLOOKUP(Contrato[[#This Row],[DEPENDENCIA ]],[1]!PERSONAL_ACTIVO_2024[[#All],[Dependencia]],[1]!PERSONAL_ACTIVO_2024[[#All],[Mail ]],0,0),0))</f>
        <v>0</v>
      </c>
    </row>
    <row r="659" spans="1:43" s="54" customFormat="1" ht="34.5" customHeight="1" x14ac:dyDescent="0.25">
      <c r="A659" s="54">
        <v>923</v>
      </c>
      <c r="B659" s="26">
        <v>534</v>
      </c>
      <c r="C659" s="28" t="s">
        <v>1768</v>
      </c>
      <c r="D659" s="81" t="s">
        <v>123</v>
      </c>
      <c r="E659" s="105" t="s">
        <v>111</v>
      </c>
      <c r="F659" s="81" t="s">
        <v>142</v>
      </c>
      <c r="G659" s="92" t="s">
        <v>1769</v>
      </c>
      <c r="H659" s="93">
        <v>1017230955</v>
      </c>
      <c r="I659" s="94">
        <v>2574842</v>
      </c>
      <c r="J659" s="95">
        <v>10471024</v>
      </c>
      <c r="K659" s="69" t="s">
        <v>48</v>
      </c>
      <c r="L659" s="96" t="s">
        <v>1668</v>
      </c>
      <c r="M659" s="97" t="s">
        <v>218</v>
      </c>
      <c r="N659" s="98" cm="1">
        <f t="array" ref="N659">_xlfn.XLOOKUP(Contrato[[#This Row],[SUPERVISOR TITULAR]],[1]!PERSONAL_ACTIVO_2024[[#All],[Nombre completo]],[1]!PERSONAL_ACTIVO_2024[[#All],[Documento identidad]],"",0)</f>
        <v>98556206</v>
      </c>
      <c r="O659" s="97" t="s">
        <v>222</v>
      </c>
      <c r="P659" s="99" cm="1">
        <f t="array" ref="P659">_xlfn.XLOOKUP(Contrato[[#This Row],[SUPERVISOR SUPLENTE ]],[1]!PERSONAL_ACTIVO_2024[[#All],[Nombre completo]],[1]!PERSONAL_ACTIVO_2024[[#All],[Documento identidad]],"",0)</f>
        <v>10267189</v>
      </c>
      <c r="Q659" s="100">
        <v>715</v>
      </c>
      <c r="R659" s="42" t="str" cm="1">
        <f t="array" ref="R659">_xlfn.XLOOKUP(Contrato[[#This Row],[CDP]],[1]!DISPONIBILIDADES_2024[[#All],[consecutivo]],[1]!DISPONIBILIDADES_2024[[#All],[fecha_aprobacion]],"",0)</f>
        <v>19/07/2024 0:00</v>
      </c>
      <c r="S659" s="43">
        <f>SUMIF([1]!DISPONIBILIDADES_2024[[#All],[consecutivo]],Contrato[[#This Row],[CDP]],[1]!DISPONIBILIDADES_2024[[#All],[valor_total_rubro]])</f>
        <v>0</v>
      </c>
      <c r="T659" s="44" cm="1">
        <f t="array" ref="T659">_xlfn.XLOOKUP(Contrato[[#This Row],[CONTRATO]]&amp;Contrato[[#This Row],[CDP]],[1]!Corr_Contr_CDP[[#All],[CONTRATO-CDP]],[1]!Corr_Contr_CDP[[#All],[CRP]],_xlfn.XLOOKUP(Contrato[[#This Row],[CDP]],[1]!COMPROMISOS_2024[[#All],[disponibilidad]],[1]!COMPROMISOS_2024[[#All],[consecutivo]],"",0),0)</f>
        <v>8219</v>
      </c>
      <c r="U659" s="45" t="str" cm="1">
        <f t="array" ref="U659">+_xlfn.XLOOKUP(Contrato[[#This Row],[RCP]],[1]!COMPROMISOS_2024[[#All],[consecutivo]],[1]!COMPROMISOS_2024[[#All],[fecha_aprobacion]],"",0)</f>
        <v>13/08/2024 16:13</v>
      </c>
      <c r="V659" s="46">
        <f>SUMIF([1]!COMPROMISOS_2024[[#All],[consecutivo]],Contrato[[#This Row],[RCP]],[1]!COMPROMISOS_2024[[#All],[valor_total]])</f>
        <v>10471024</v>
      </c>
      <c r="W659" s="311">
        <v>45516</v>
      </c>
      <c r="X659" s="311" t="s">
        <v>379</v>
      </c>
      <c r="Y659" s="48">
        <v>45520</v>
      </c>
      <c r="Z659" s="49">
        <v>45643</v>
      </c>
      <c r="AA659" s="123" t="s">
        <v>1694</v>
      </c>
      <c r="AB659" s="91" t="s">
        <v>1739</v>
      </c>
      <c r="AC659" s="91"/>
      <c r="AD659" s="78">
        <v>202000005098</v>
      </c>
      <c r="AE659" s="54" t="s">
        <v>75</v>
      </c>
      <c r="AF659" s="55" t="str">
        <f>TEXT(LEFT(Contrato[[#This Row],[CONTRATO]],3),"0")</f>
        <v>534</v>
      </c>
      <c r="AG659" s="55" t="str">
        <f>IF(LEN(Contrato[[#This Row],[Contrato2]])=3,Contrato[[#This Row],[Contrato2]],TEXT(Contrato[[#This Row],[Contrato2]],"000"))</f>
        <v>534</v>
      </c>
      <c r="AH659" s="56">
        <f ca="1">IFERROR(_xlfn.DAYS(Contrato[[#This Row],[Fecha Proyectada liquidación]],TODAY())/30,"")</f>
        <v>1.6666666666666667</v>
      </c>
      <c r="AI659" s="57">
        <f>+Contrato[[#This Row],[FECHA TERMINACIÓN ]]+120</f>
        <v>45763</v>
      </c>
      <c r="AK659" s="59" t="str">
        <f ca="1">IF(Contrato[[#This Row],[FECHA TERMINACIÓN ]]&lt;TODAY(), "Terminado",IF(ISNUMBER(Contrato[[#This Row],[Fecha Real de liquiidación ]]),"Liquidado",IF(Contrato[[#This Row],[FECHA TERMINACIÓN ]]&gt;=TODAY(),"En ejecución","")))</f>
        <v>Terminado</v>
      </c>
      <c r="AL659" s="60">
        <f>SUMIF([1]!COMPROMISOS_2024[[#All],[consecutivo]],Contrato[[#This Row],[RCP]],[1]!COMPROMISOS_2024[[#All],[Total pagado]])</f>
        <v>10471024</v>
      </c>
      <c r="AM659" s="61">
        <f>IFERROR(Contrato[[#This Row],[Pagos]]/Contrato[[#This Row],[VALOR CONTRATO]],0)</f>
        <v>1</v>
      </c>
      <c r="AN659" s="104">
        <f>+Contrato[[#This Row],[VALOR CONTRATO]]-Contrato[[#This Row],[Pagos]]</f>
        <v>0</v>
      </c>
      <c r="AO659" s="54" t="str" cm="1">
        <f t="array" ref="AO659">_xlfn.XLOOKUP(Contrato[[#This Row],[DOCUMENTO ]],[1]!PERSONAL_ACTIVO_2024[[#All],[Documento identidad]],[1]!PERSONAL_ACTIVO_2024[[#All],[Mail ]],0,0)</f>
        <v>ahiguitae@indeportesantioquia.gov.co</v>
      </c>
      <c r="AP659" s="54" t="str" cm="1">
        <f t="array" ref="AP659">_xlfn.XLOOKUP(Contrato[[#This Row],[DOCUMENTO]],[1]!PERSONAL_ACTIVO_2024[[#All],[Documento identidad]],[1]!PERSONAL_ACTIVO_2024[[#All],[Mail ]],0,0)</f>
        <v>hveleza@indeportesantioquia.gov.co</v>
      </c>
      <c r="AQ659" s="54" cm="1">
        <f t="array" ref="AQ659">IF(ISBLANK(Contrato[[#This Row],[DEPENDENCIA ]]),0,IFERROR(_xlfn.XLOOKUP(Contrato[[#This Row],[DEPENDENCIA ]],[1]!PERSONAL_ACTIVO_2024[[#All],[Dependencia]],[1]!PERSONAL_ACTIVO_2024[[#All],[Mail ]],0,0),0))</f>
        <v>0</v>
      </c>
    </row>
    <row r="660" spans="1:43" s="54" customFormat="1" ht="34.5" customHeight="1" x14ac:dyDescent="0.25">
      <c r="A660" s="54">
        <v>924</v>
      </c>
      <c r="B660" s="26">
        <v>535</v>
      </c>
      <c r="C660" s="28" t="s">
        <v>1768</v>
      </c>
      <c r="D660" s="81" t="s">
        <v>123</v>
      </c>
      <c r="E660" s="105" t="s">
        <v>111</v>
      </c>
      <c r="F660" s="81" t="s">
        <v>142</v>
      </c>
      <c r="G660" s="92" t="s">
        <v>1770</v>
      </c>
      <c r="H660" s="93">
        <v>1038410802</v>
      </c>
      <c r="I660" s="94">
        <v>3952382</v>
      </c>
      <c r="J660" s="95">
        <v>16073020</v>
      </c>
      <c r="K660" s="69" t="s">
        <v>48</v>
      </c>
      <c r="L660" s="96" t="s">
        <v>1668</v>
      </c>
      <c r="M660" s="97" t="s">
        <v>218</v>
      </c>
      <c r="N660" s="98" cm="1">
        <f t="array" ref="N660">_xlfn.XLOOKUP(Contrato[[#This Row],[SUPERVISOR TITULAR]],[1]!PERSONAL_ACTIVO_2024[[#All],[Nombre completo]],[1]!PERSONAL_ACTIVO_2024[[#All],[Documento identidad]],"",0)</f>
        <v>98556206</v>
      </c>
      <c r="O660" s="97" t="s">
        <v>222</v>
      </c>
      <c r="P660" s="99" cm="1">
        <f t="array" ref="P660">_xlfn.XLOOKUP(Contrato[[#This Row],[SUPERVISOR SUPLENTE ]],[1]!PERSONAL_ACTIVO_2024[[#All],[Nombre completo]],[1]!PERSONAL_ACTIVO_2024[[#All],[Documento identidad]],"",0)</f>
        <v>10267189</v>
      </c>
      <c r="Q660" s="100">
        <v>766</v>
      </c>
      <c r="R660" s="42" t="str" cm="1">
        <f t="array" ref="R660">_xlfn.XLOOKUP(Contrato[[#This Row],[CDP]],[1]!DISPONIBILIDADES_2024[[#All],[consecutivo]],[1]!DISPONIBILIDADES_2024[[#All],[fecha_aprobacion]],"",0)</f>
        <v>19/07/2024 0:00</v>
      </c>
      <c r="S660" s="43">
        <f>SUMIF([1]!DISPONIBILIDADES_2024[[#All],[consecutivo]],Contrato[[#This Row],[CDP]],[1]!DISPONIBILIDADES_2024[[#All],[valor_total_rubro]])</f>
        <v>0</v>
      </c>
      <c r="T660" s="44" cm="1">
        <f t="array" ref="T660">_xlfn.XLOOKUP(Contrato[[#This Row],[CONTRATO]]&amp;Contrato[[#This Row],[CDP]],[1]!Corr_Contr_CDP[[#All],[CONTRATO-CDP]],[1]!Corr_Contr_CDP[[#All],[CRP]],_xlfn.XLOOKUP(Contrato[[#This Row],[CDP]],[1]!COMPROMISOS_2024[[#All],[disponibilidad]],[1]!COMPROMISOS_2024[[#All],[consecutivo]],"",0),0)</f>
        <v>8274</v>
      </c>
      <c r="U660" s="45" t="str" cm="1">
        <f t="array" ref="U660">+_xlfn.XLOOKUP(Contrato[[#This Row],[RCP]],[1]!COMPROMISOS_2024[[#All],[consecutivo]],[1]!COMPROMISOS_2024[[#All],[fecha_aprobacion]],"",0)</f>
        <v>14/08/2024 14:11</v>
      </c>
      <c r="V660" s="46">
        <f>SUMIF([1]!COMPROMISOS_2024[[#All],[consecutivo]],Contrato[[#This Row],[RCP]],[1]!COMPROMISOS_2024[[#All],[valor_total]])</f>
        <v>16073020</v>
      </c>
      <c r="W660" s="311">
        <v>45516</v>
      </c>
      <c r="X660" s="311" t="s">
        <v>379</v>
      </c>
      <c r="Y660" s="48">
        <v>45520</v>
      </c>
      <c r="Z660" s="49">
        <v>45643</v>
      </c>
      <c r="AA660" s="123" t="s">
        <v>1697</v>
      </c>
      <c r="AB660" s="91" t="s">
        <v>1690</v>
      </c>
      <c r="AC660" s="91"/>
      <c r="AD660" s="78">
        <v>202000005099</v>
      </c>
      <c r="AE660" s="54" t="s">
        <v>75</v>
      </c>
      <c r="AF660" s="55" t="str">
        <f>TEXT(LEFT(Contrato[[#This Row],[CONTRATO]],3),"0")</f>
        <v>535</v>
      </c>
      <c r="AG660" s="55" t="str">
        <f>IF(LEN(Contrato[[#This Row],[Contrato2]])=3,Contrato[[#This Row],[Contrato2]],TEXT(Contrato[[#This Row],[Contrato2]],"000"))</f>
        <v>535</v>
      </c>
      <c r="AH660" s="56">
        <f ca="1">IFERROR(_xlfn.DAYS(Contrato[[#This Row],[Fecha Proyectada liquidación]],TODAY())/30,"")</f>
        <v>1.6666666666666667</v>
      </c>
      <c r="AI660" s="57">
        <f>+Contrato[[#This Row],[FECHA TERMINACIÓN ]]+120</f>
        <v>45763</v>
      </c>
      <c r="AK660" s="59" t="str">
        <f ca="1">IF(Contrato[[#This Row],[FECHA TERMINACIÓN ]]&lt;TODAY(), "Terminado",IF(ISNUMBER(Contrato[[#This Row],[Fecha Real de liquiidación ]]),"Liquidado",IF(Contrato[[#This Row],[FECHA TERMINACIÓN ]]&gt;=TODAY(),"En ejecución","")))</f>
        <v>Terminado</v>
      </c>
      <c r="AL660" s="60">
        <f>SUMIF([1]!COMPROMISOS_2024[[#All],[consecutivo]],Contrato[[#This Row],[RCP]],[1]!COMPROMISOS_2024[[#All],[Total pagado]])</f>
        <v>16073020</v>
      </c>
      <c r="AM660" s="61">
        <f>IFERROR(Contrato[[#This Row],[Pagos]]/Contrato[[#This Row],[VALOR CONTRATO]],0)</f>
        <v>1</v>
      </c>
      <c r="AN660" s="104">
        <f>+Contrato[[#This Row],[VALOR CONTRATO]]-Contrato[[#This Row],[Pagos]]</f>
        <v>0</v>
      </c>
      <c r="AO660" s="54" t="str" cm="1">
        <f t="array" ref="AO660">_xlfn.XLOOKUP(Contrato[[#This Row],[DOCUMENTO ]],[1]!PERSONAL_ACTIVO_2024[[#All],[Documento identidad]],[1]!PERSONAL_ACTIVO_2024[[#All],[Mail ]],0,0)</f>
        <v>ahiguitae@indeportesantioquia.gov.co</v>
      </c>
      <c r="AP660" s="54" t="str" cm="1">
        <f t="array" ref="AP660">_xlfn.XLOOKUP(Contrato[[#This Row],[DOCUMENTO]],[1]!PERSONAL_ACTIVO_2024[[#All],[Documento identidad]],[1]!PERSONAL_ACTIVO_2024[[#All],[Mail ]],0,0)</f>
        <v>hveleza@indeportesantioquia.gov.co</v>
      </c>
      <c r="AQ660" s="54" cm="1">
        <f t="array" ref="AQ660">IF(ISBLANK(Contrato[[#This Row],[DEPENDENCIA ]]),0,IFERROR(_xlfn.XLOOKUP(Contrato[[#This Row],[DEPENDENCIA ]],[1]!PERSONAL_ACTIVO_2024[[#All],[Dependencia]],[1]!PERSONAL_ACTIVO_2024[[#All],[Mail ]],0,0),0))</f>
        <v>0</v>
      </c>
    </row>
    <row r="661" spans="1:43" s="54" customFormat="1" ht="34.5" customHeight="1" x14ac:dyDescent="0.25">
      <c r="A661" s="54">
        <v>925</v>
      </c>
      <c r="B661" s="26">
        <v>536</v>
      </c>
      <c r="C661" s="28" t="s">
        <v>1768</v>
      </c>
      <c r="D661" s="81" t="s">
        <v>123</v>
      </c>
      <c r="E661" s="105" t="s">
        <v>111</v>
      </c>
      <c r="F661" s="81" t="s">
        <v>142</v>
      </c>
      <c r="G661" s="92" t="s">
        <v>465</v>
      </c>
      <c r="H661" s="93">
        <v>71276076</v>
      </c>
      <c r="I661" s="94">
        <v>4908936</v>
      </c>
      <c r="J661" s="95">
        <v>19963006</v>
      </c>
      <c r="K661" s="69" t="s">
        <v>48</v>
      </c>
      <c r="L661" s="96" t="s">
        <v>1668</v>
      </c>
      <c r="M661" s="97" t="s">
        <v>218</v>
      </c>
      <c r="N661" s="98" cm="1">
        <f t="array" ref="N661">_xlfn.XLOOKUP(Contrato[[#This Row],[SUPERVISOR TITULAR]],[1]!PERSONAL_ACTIVO_2024[[#All],[Nombre completo]],[1]!PERSONAL_ACTIVO_2024[[#All],[Documento identidad]],"",0)</f>
        <v>98556206</v>
      </c>
      <c r="O661" s="97" t="s">
        <v>222</v>
      </c>
      <c r="P661" s="99" cm="1">
        <f t="array" ref="P661">_xlfn.XLOOKUP(Contrato[[#This Row],[SUPERVISOR SUPLENTE ]],[1]!PERSONAL_ACTIVO_2024[[#All],[Nombre completo]],[1]!PERSONAL_ACTIVO_2024[[#All],[Documento identidad]],"",0)</f>
        <v>10267189</v>
      </c>
      <c r="Q661" s="100">
        <v>789</v>
      </c>
      <c r="R661" s="42" t="str" cm="1">
        <f t="array" ref="R661">_xlfn.XLOOKUP(Contrato[[#This Row],[CDP]],[1]!DISPONIBILIDADES_2024[[#All],[consecutivo]],[1]!DISPONIBILIDADES_2024[[#All],[fecha_aprobacion]],"",0)</f>
        <v>19/07/2024 0:00</v>
      </c>
      <c r="S661" s="43">
        <f>SUMIF([1]!DISPONIBILIDADES_2024[[#All],[consecutivo]],Contrato[[#This Row],[CDP]],[1]!DISPONIBILIDADES_2024[[#All],[valor_total_rubro]])</f>
        <v>0</v>
      </c>
      <c r="T661" s="44" cm="1">
        <f t="array" ref="T661">_xlfn.XLOOKUP(Contrato[[#This Row],[CONTRATO]]&amp;Contrato[[#This Row],[CDP]],[1]!Corr_Contr_CDP[[#All],[CONTRATO-CDP]],[1]!Corr_Contr_CDP[[#All],[CRP]],_xlfn.XLOOKUP(Contrato[[#This Row],[CDP]],[1]!COMPROMISOS_2024[[#All],[disponibilidad]],[1]!COMPROMISOS_2024[[#All],[consecutivo]],"",0),0)</f>
        <v>8252</v>
      </c>
      <c r="U661" s="45" t="str" cm="1">
        <f t="array" ref="U661">+_xlfn.XLOOKUP(Contrato[[#This Row],[RCP]],[1]!COMPROMISOS_2024[[#All],[consecutivo]],[1]!COMPROMISOS_2024[[#All],[fecha_aprobacion]],"",0)</f>
        <v>14/08/2024 12:00</v>
      </c>
      <c r="V661" s="46">
        <f>SUMIF([1]!COMPROMISOS_2024[[#All],[consecutivo]],Contrato[[#This Row],[RCP]],[1]!COMPROMISOS_2024[[#All],[valor_total]])</f>
        <v>19963006</v>
      </c>
      <c r="W661" s="311">
        <v>45516</v>
      </c>
      <c r="X661" s="311" t="s">
        <v>379</v>
      </c>
      <c r="Y661" s="48">
        <v>45520</v>
      </c>
      <c r="Z661" s="49">
        <v>45643</v>
      </c>
      <c r="AA661" s="123" t="s">
        <v>1697</v>
      </c>
      <c r="AB661" s="91" t="s">
        <v>1690</v>
      </c>
      <c r="AC661" s="91"/>
      <c r="AD661" s="78">
        <v>202000005101</v>
      </c>
      <c r="AE661" s="54" t="s">
        <v>75</v>
      </c>
      <c r="AF661" s="55" t="str">
        <f>TEXT(LEFT(Contrato[[#This Row],[CONTRATO]],3),"0")</f>
        <v>536</v>
      </c>
      <c r="AG661" s="55" t="str">
        <f>IF(LEN(Contrato[[#This Row],[Contrato2]])=3,Contrato[[#This Row],[Contrato2]],TEXT(Contrato[[#This Row],[Contrato2]],"000"))</f>
        <v>536</v>
      </c>
      <c r="AH661" s="56">
        <f ca="1">IFERROR(_xlfn.DAYS(Contrato[[#This Row],[Fecha Proyectada liquidación]],TODAY())/30,"")</f>
        <v>1.6666666666666667</v>
      </c>
      <c r="AI661" s="57">
        <f>+Contrato[[#This Row],[FECHA TERMINACIÓN ]]+120</f>
        <v>45763</v>
      </c>
      <c r="AK661" s="59" t="str">
        <f ca="1">IF(Contrato[[#This Row],[FECHA TERMINACIÓN ]]&lt;TODAY(), "Terminado",IF(ISNUMBER(Contrato[[#This Row],[Fecha Real de liquiidación ]]),"Liquidado",IF(Contrato[[#This Row],[FECHA TERMINACIÓN ]]&gt;=TODAY(),"En ejecución","")))</f>
        <v>Terminado</v>
      </c>
      <c r="AL661" s="60">
        <f>SUMIF([1]!COMPROMISOS_2024[[#All],[consecutivo]],Contrato[[#This Row],[RCP]],[1]!COMPROMISOS_2024[[#All],[Total pagado]])</f>
        <v>19963006</v>
      </c>
      <c r="AM661" s="61">
        <f>IFERROR(Contrato[[#This Row],[Pagos]]/Contrato[[#This Row],[VALOR CONTRATO]],0)</f>
        <v>1</v>
      </c>
      <c r="AN661" s="104">
        <f>+Contrato[[#This Row],[VALOR CONTRATO]]-Contrato[[#This Row],[Pagos]]</f>
        <v>0</v>
      </c>
      <c r="AO661" s="54" t="str" cm="1">
        <f t="array" ref="AO661">_xlfn.XLOOKUP(Contrato[[#This Row],[DOCUMENTO ]],[1]!PERSONAL_ACTIVO_2024[[#All],[Documento identidad]],[1]!PERSONAL_ACTIVO_2024[[#All],[Mail ]],0,0)</f>
        <v>ahiguitae@indeportesantioquia.gov.co</v>
      </c>
      <c r="AP661" s="54" t="str" cm="1">
        <f t="array" ref="AP661">_xlfn.XLOOKUP(Contrato[[#This Row],[DOCUMENTO]],[1]!PERSONAL_ACTIVO_2024[[#All],[Documento identidad]],[1]!PERSONAL_ACTIVO_2024[[#All],[Mail ]],0,0)</f>
        <v>hveleza@indeportesantioquia.gov.co</v>
      </c>
      <c r="AQ661" s="54" cm="1">
        <f t="array" ref="AQ661">IF(ISBLANK(Contrato[[#This Row],[DEPENDENCIA ]]),0,IFERROR(_xlfn.XLOOKUP(Contrato[[#This Row],[DEPENDENCIA ]],[1]!PERSONAL_ACTIVO_2024[[#All],[Dependencia]],[1]!PERSONAL_ACTIVO_2024[[#All],[Mail ]],0,0),0))</f>
        <v>0</v>
      </c>
    </row>
    <row r="662" spans="1:43" s="54" customFormat="1" ht="34.5" customHeight="1" x14ac:dyDescent="0.25">
      <c r="A662" s="54">
        <v>926</v>
      </c>
      <c r="B662" s="26">
        <v>537</v>
      </c>
      <c r="C662" s="28" t="s">
        <v>1771</v>
      </c>
      <c r="D662" s="81" t="s">
        <v>123</v>
      </c>
      <c r="E662" s="105" t="s">
        <v>111</v>
      </c>
      <c r="F662" s="81" t="s">
        <v>142</v>
      </c>
      <c r="G662" s="92" t="s">
        <v>1772</v>
      </c>
      <c r="H662" s="93">
        <v>1037649671</v>
      </c>
      <c r="I662" s="94">
        <v>2574842</v>
      </c>
      <c r="J662" s="95">
        <v>10471024</v>
      </c>
      <c r="K662" s="69" t="s">
        <v>48</v>
      </c>
      <c r="L662" s="96" t="s">
        <v>1668</v>
      </c>
      <c r="M662" s="97" t="s">
        <v>222</v>
      </c>
      <c r="N662" s="98" cm="1">
        <f t="array" ref="N662">_xlfn.XLOOKUP(Contrato[[#This Row],[SUPERVISOR TITULAR]],[1]!PERSONAL_ACTIVO_2024[[#All],[Nombre completo]],[1]!PERSONAL_ACTIVO_2024[[#All],[Documento identidad]],"",0)</f>
        <v>10267189</v>
      </c>
      <c r="O662" s="97" t="s">
        <v>218</v>
      </c>
      <c r="P662" s="99" cm="1">
        <f t="array" ref="P662">_xlfn.XLOOKUP(Contrato[[#This Row],[SUPERVISOR SUPLENTE ]],[1]!PERSONAL_ACTIVO_2024[[#All],[Nombre completo]],[1]!PERSONAL_ACTIVO_2024[[#All],[Documento identidad]],"",0)</f>
        <v>98556206</v>
      </c>
      <c r="Q662" s="100">
        <v>714</v>
      </c>
      <c r="R662" s="42" t="str" cm="1">
        <f t="array" ref="R662">_xlfn.XLOOKUP(Contrato[[#This Row],[CDP]],[1]!DISPONIBILIDADES_2024[[#All],[consecutivo]],[1]!DISPONIBILIDADES_2024[[#All],[fecha_aprobacion]],"",0)</f>
        <v>19/07/2024 0:00</v>
      </c>
      <c r="S662" s="43">
        <f>SUMIF([1]!DISPONIBILIDADES_2024[[#All],[consecutivo]],Contrato[[#This Row],[CDP]],[1]!DISPONIBILIDADES_2024[[#All],[valor_total_rubro]])</f>
        <v>0</v>
      </c>
      <c r="T662" s="44" cm="1">
        <f t="array" ref="T662">_xlfn.XLOOKUP(Contrato[[#This Row],[CONTRATO]]&amp;Contrato[[#This Row],[CDP]],[1]!Corr_Contr_CDP[[#All],[CONTRATO-CDP]],[1]!Corr_Contr_CDP[[#All],[CRP]],_xlfn.XLOOKUP(Contrato[[#This Row],[CDP]],[1]!COMPROMISOS_2024[[#All],[disponibilidad]],[1]!COMPROMISOS_2024[[#All],[consecutivo]],"",0),0)</f>
        <v>8286</v>
      </c>
      <c r="U662" s="45" t="str" cm="1">
        <f t="array" ref="U662">+_xlfn.XLOOKUP(Contrato[[#This Row],[RCP]],[1]!COMPROMISOS_2024[[#All],[consecutivo]],[1]!COMPROMISOS_2024[[#All],[fecha_aprobacion]],"",0)</f>
        <v>14/08/2024 14:35</v>
      </c>
      <c r="V662" s="46">
        <f>SUMIF([1]!COMPROMISOS_2024[[#All],[consecutivo]],Contrato[[#This Row],[RCP]],[1]!COMPROMISOS_2024[[#All],[valor_total]])</f>
        <v>10471024</v>
      </c>
      <c r="W662" s="311">
        <v>45516</v>
      </c>
      <c r="X662" s="311" t="s">
        <v>379</v>
      </c>
      <c r="Y662" s="48">
        <v>45520</v>
      </c>
      <c r="Z662" s="49">
        <v>45643</v>
      </c>
      <c r="AA662" s="123" t="s">
        <v>1689</v>
      </c>
      <c r="AB662" s="91" t="s">
        <v>1690</v>
      </c>
      <c r="AC662" s="91"/>
      <c r="AD662" s="78">
        <v>202000005102</v>
      </c>
      <c r="AE662" s="54" t="s">
        <v>75</v>
      </c>
      <c r="AF662" s="55" t="str">
        <f>TEXT(LEFT(Contrato[[#This Row],[CONTRATO]],3),"0")</f>
        <v>537</v>
      </c>
      <c r="AG662" s="55" t="str">
        <f>IF(LEN(Contrato[[#This Row],[Contrato2]])=3,Contrato[[#This Row],[Contrato2]],TEXT(Contrato[[#This Row],[Contrato2]],"000"))</f>
        <v>537</v>
      </c>
      <c r="AH662" s="56">
        <f ca="1">IFERROR(_xlfn.DAYS(Contrato[[#This Row],[Fecha Proyectada liquidación]],TODAY())/30,"")</f>
        <v>1.6666666666666667</v>
      </c>
      <c r="AI662" s="57">
        <f>+Contrato[[#This Row],[FECHA TERMINACIÓN ]]+120</f>
        <v>45763</v>
      </c>
      <c r="AK662" s="59" t="str">
        <f ca="1">IF(Contrato[[#This Row],[FECHA TERMINACIÓN ]]&lt;TODAY(), "Terminado",IF(ISNUMBER(Contrato[[#This Row],[Fecha Real de liquiidación ]]),"Liquidado",IF(Contrato[[#This Row],[FECHA TERMINACIÓN ]]&gt;=TODAY(),"En ejecución","")))</f>
        <v>Terminado</v>
      </c>
      <c r="AL662" s="60">
        <f>SUMIF([1]!COMPROMISOS_2024[[#All],[consecutivo]],Contrato[[#This Row],[RCP]],[1]!COMPROMISOS_2024[[#All],[Total pagado]])</f>
        <v>10471024</v>
      </c>
      <c r="AM662" s="61">
        <f>IFERROR(Contrato[[#This Row],[Pagos]]/Contrato[[#This Row],[VALOR CONTRATO]],0)</f>
        <v>1</v>
      </c>
      <c r="AN662" s="104">
        <f>+Contrato[[#This Row],[VALOR CONTRATO]]-Contrato[[#This Row],[Pagos]]</f>
        <v>0</v>
      </c>
      <c r="AO662" s="54" t="str" cm="1">
        <f t="array" ref="AO662">_xlfn.XLOOKUP(Contrato[[#This Row],[DOCUMENTO ]],[1]!PERSONAL_ACTIVO_2024[[#All],[Documento identidad]],[1]!PERSONAL_ACTIVO_2024[[#All],[Mail ]],0,0)</f>
        <v>hveleza@indeportesantioquia.gov.co</v>
      </c>
      <c r="AP662" s="54" t="str" cm="1">
        <f t="array" ref="AP662">_xlfn.XLOOKUP(Contrato[[#This Row],[DOCUMENTO]],[1]!PERSONAL_ACTIVO_2024[[#All],[Documento identidad]],[1]!PERSONAL_ACTIVO_2024[[#All],[Mail ]],0,0)</f>
        <v>ahiguitae@indeportesantioquia.gov.co</v>
      </c>
      <c r="AQ662" s="54" cm="1">
        <f t="array" ref="AQ662">IF(ISBLANK(Contrato[[#This Row],[DEPENDENCIA ]]),0,IFERROR(_xlfn.XLOOKUP(Contrato[[#This Row],[DEPENDENCIA ]],[1]!PERSONAL_ACTIVO_2024[[#All],[Dependencia]],[1]!PERSONAL_ACTIVO_2024[[#All],[Mail ]],0,0),0))</f>
        <v>0</v>
      </c>
    </row>
    <row r="663" spans="1:43" s="54" customFormat="1" ht="34.5" customHeight="1" x14ac:dyDescent="0.25">
      <c r="A663" s="54">
        <v>927</v>
      </c>
      <c r="B663" s="26">
        <v>538</v>
      </c>
      <c r="C663" s="28" t="s">
        <v>1773</v>
      </c>
      <c r="D663" s="81" t="s">
        <v>123</v>
      </c>
      <c r="E663" s="105" t="s">
        <v>111</v>
      </c>
      <c r="F663" s="81" t="s">
        <v>142</v>
      </c>
      <c r="G663" s="92" t="s">
        <v>1774</v>
      </c>
      <c r="H663" s="93">
        <v>1143326398</v>
      </c>
      <c r="I663" s="94">
        <v>3952382</v>
      </c>
      <c r="J663" s="95">
        <v>16073020</v>
      </c>
      <c r="K663" s="69" t="s">
        <v>48</v>
      </c>
      <c r="L663" s="96" t="s">
        <v>1668</v>
      </c>
      <c r="M663" s="97" t="s">
        <v>218</v>
      </c>
      <c r="N663" s="98" cm="1">
        <f t="array" ref="N663">_xlfn.XLOOKUP(Contrato[[#This Row],[SUPERVISOR TITULAR]],[1]!PERSONAL_ACTIVO_2024[[#All],[Nombre completo]],[1]!PERSONAL_ACTIVO_2024[[#All],[Documento identidad]],"",0)</f>
        <v>98556206</v>
      </c>
      <c r="O663" s="97" t="s">
        <v>222</v>
      </c>
      <c r="P663" s="99" cm="1">
        <f t="array" ref="P663">_xlfn.XLOOKUP(Contrato[[#This Row],[SUPERVISOR SUPLENTE ]],[1]!PERSONAL_ACTIVO_2024[[#All],[Nombre completo]],[1]!PERSONAL_ACTIVO_2024[[#All],[Documento identidad]],"",0)</f>
        <v>10267189</v>
      </c>
      <c r="Q663" s="100">
        <v>765</v>
      </c>
      <c r="R663" s="42" t="str" cm="1">
        <f t="array" ref="R663">_xlfn.XLOOKUP(Contrato[[#This Row],[CDP]],[1]!DISPONIBILIDADES_2024[[#All],[consecutivo]],[1]!DISPONIBILIDADES_2024[[#All],[fecha_aprobacion]],"",0)</f>
        <v>19/07/2024 0:00</v>
      </c>
      <c r="S663" s="43">
        <f>SUMIF([1]!DISPONIBILIDADES_2024[[#All],[consecutivo]],Contrato[[#This Row],[CDP]],[1]!DISPONIBILIDADES_2024[[#All],[valor_total_rubro]])</f>
        <v>0</v>
      </c>
      <c r="T663" s="44" cm="1">
        <f t="array" ref="T663">_xlfn.XLOOKUP(Contrato[[#This Row],[CONTRATO]]&amp;Contrato[[#This Row],[CDP]],[1]!Corr_Contr_CDP[[#All],[CONTRATO-CDP]],[1]!Corr_Contr_CDP[[#All],[CRP]],_xlfn.XLOOKUP(Contrato[[#This Row],[CDP]],[1]!COMPROMISOS_2024[[#All],[disponibilidad]],[1]!COMPROMISOS_2024[[#All],[consecutivo]],"",0),0)</f>
        <v>8311</v>
      </c>
      <c r="U663" s="45" t="str" cm="1">
        <f t="array" ref="U663">+_xlfn.XLOOKUP(Contrato[[#This Row],[RCP]],[1]!COMPROMISOS_2024[[#All],[consecutivo]],[1]!COMPROMISOS_2024[[#All],[fecha_aprobacion]],"",0)</f>
        <v>14/08/2024 17:27</v>
      </c>
      <c r="V663" s="46">
        <f>SUMIF([1]!COMPROMISOS_2024[[#All],[consecutivo]],Contrato[[#This Row],[RCP]],[1]!COMPROMISOS_2024[[#All],[valor_total]])</f>
        <v>16073020</v>
      </c>
      <c r="W663" s="311">
        <v>45516</v>
      </c>
      <c r="X663" s="311" t="s">
        <v>379</v>
      </c>
      <c r="Y663" s="48">
        <v>45520</v>
      </c>
      <c r="Z663" s="49">
        <v>45643</v>
      </c>
      <c r="AA663" s="123" t="s">
        <v>1733</v>
      </c>
      <c r="AB663" s="91" t="s">
        <v>1690</v>
      </c>
      <c r="AC663" s="91"/>
      <c r="AD663" s="78">
        <v>202000005103</v>
      </c>
      <c r="AE663" s="54" t="s">
        <v>75</v>
      </c>
      <c r="AF663" s="55" t="str">
        <f>TEXT(LEFT(Contrato[[#This Row],[CONTRATO]],3),"0")</f>
        <v>538</v>
      </c>
      <c r="AG663" s="55" t="str">
        <f>IF(LEN(Contrato[[#This Row],[Contrato2]])=3,Contrato[[#This Row],[Contrato2]],TEXT(Contrato[[#This Row],[Contrato2]],"000"))</f>
        <v>538</v>
      </c>
      <c r="AH663" s="56">
        <f ca="1">IFERROR(_xlfn.DAYS(Contrato[[#This Row],[Fecha Proyectada liquidación]],TODAY())/30,"")</f>
        <v>1.6666666666666667</v>
      </c>
      <c r="AI663" s="57">
        <f>+Contrato[[#This Row],[FECHA TERMINACIÓN ]]+120</f>
        <v>45763</v>
      </c>
      <c r="AK663" s="59" t="str">
        <f ca="1">IF(Contrato[[#This Row],[FECHA TERMINACIÓN ]]&lt;TODAY(), "Terminado",IF(ISNUMBER(Contrato[[#This Row],[Fecha Real de liquiidación ]]),"Liquidado",IF(Contrato[[#This Row],[FECHA TERMINACIÓN ]]&gt;=TODAY(),"En ejecución","")))</f>
        <v>Terminado</v>
      </c>
      <c r="AL663" s="60">
        <f>SUMIF([1]!COMPROMISOS_2024[[#All],[consecutivo]],Contrato[[#This Row],[RCP]],[1]!COMPROMISOS_2024[[#All],[Total pagado]])</f>
        <v>16073020</v>
      </c>
      <c r="AM663" s="61">
        <f>IFERROR(Contrato[[#This Row],[Pagos]]/Contrato[[#This Row],[VALOR CONTRATO]],0)</f>
        <v>1</v>
      </c>
      <c r="AN663" s="104">
        <f>+Contrato[[#This Row],[VALOR CONTRATO]]-Contrato[[#This Row],[Pagos]]</f>
        <v>0</v>
      </c>
      <c r="AO663" s="54" t="str" cm="1">
        <f t="array" ref="AO663">_xlfn.XLOOKUP(Contrato[[#This Row],[DOCUMENTO ]],[1]!PERSONAL_ACTIVO_2024[[#All],[Documento identidad]],[1]!PERSONAL_ACTIVO_2024[[#All],[Mail ]],0,0)</f>
        <v>ahiguitae@indeportesantioquia.gov.co</v>
      </c>
      <c r="AP663" s="54" t="str" cm="1">
        <f t="array" ref="AP663">_xlfn.XLOOKUP(Contrato[[#This Row],[DOCUMENTO]],[1]!PERSONAL_ACTIVO_2024[[#All],[Documento identidad]],[1]!PERSONAL_ACTIVO_2024[[#All],[Mail ]],0,0)</f>
        <v>hveleza@indeportesantioquia.gov.co</v>
      </c>
      <c r="AQ663" s="54" cm="1">
        <f t="array" ref="AQ663">IF(ISBLANK(Contrato[[#This Row],[DEPENDENCIA ]]),0,IFERROR(_xlfn.XLOOKUP(Contrato[[#This Row],[DEPENDENCIA ]],[1]!PERSONAL_ACTIVO_2024[[#All],[Dependencia]],[1]!PERSONAL_ACTIVO_2024[[#All],[Mail ]],0,0),0))</f>
        <v>0</v>
      </c>
    </row>
    <row r="664" spans="1:43" s="54" customFormat="1" ht="34.5" customHeight="1" x14ac:dyDescent="0.25">
      <c r="A664" s="54">
        <v>928</v>
      </c>
      <c r="B664" s="26">
        <v>539</v>
      </c>
      <c r="C664" s="28" t="s">
        <v>1775</v>
      </c>
      <c r="D664" s="81" t="s">
        <v>123</v>
      </c>
      <c r="E664" s="105" t="s">
        <v>111</v>
      </c>
      <c r="F664" s="81" t="s">
        <v>142</v>
      </c>
      <c r="G664" s="92" t="s">
        <v>1776</v>
      </c>
      <c r="H664" s="93">
        <v>71716048</v>
      </c>
      <c r="I664" s="94">
        <v>5931149</v>
      </c>
      <c r="J664" s="95">
        <v>24120006</v>
      </c>
      <c r="K664" s="69" t="s">
        <v>48</v>
      </c>
      <c r="L664" s="96" t="s">
        <v>1668</v>
      </c>
      <c r="M664" s="97" t="s">
        <v>125</v>
      </c>
      <c r="N664" s="98" t="str" cm="1">
        <f t="array" ref="N664">_xlfn.XLOOKUP(Contrato[[#This Row],[SUPERVISOR TITULAR]],[1]!PERSONAL_ACTIVO_2024[[#All],[Nombre completo]],[1]!PERSONAL_ACTIVO_2024[[#All],[Documento identidad]],"",0)</f>
        <v/>
      </c>
      <c r="O664" s="97" t="s">
        <v>226</v>
      </c>
      <c r="P664" s="99" t="str" cm="1">
        <f t="array" ref="P664">_xlfn.XLOOKUP(Contrato[[#This Row],[SUPERVISOR SUPLENTE ]],[1]!PERSONAL_ACTIVO_2024[[#All],[Nombre completo]],[1]!PERSONAL_ACTIVO_2024[[#All],[Documento identidad]],"",0)</f>
        <v/>
      </c>
      <c r="Q664" s="100">
        <v>713</v>
      </c>
      <c r="R664" s="42" t="str" cm="1">
        <f t="array" ref="R664">_xlfn.XLOOKUP(Contrato[[#This Row],[CDP]],[1]!DISPONIBILIDADES_2024[[#All],[consecutivo]],[1]!DISPONIBILIDADES_2024[[#All],[fecha_aprobacion]],"",0)</f>
        <v>19/07/2024 0:00</v>
      </c>
      <c r="S664" s="43">
        <f>SUMIF([1]!DISPONIBILIDADES_2024[[#All],[consecutivo]],Contrato[[#This Row],[CDP]],[1]!DISPONIBILIDADES_2024[[#All],[valor_total_rubro]])</f>
        <v>0</v>
      </c>
      <c r="T664" s="44" cm="1">
        <f t="array" ref="T664">_xlfn.XLOOKUP(Contrato[[#This Row],[CONTRATO]]&amp;Contrato[[#This Row],[CDP]],[1]!Corr_Contr_CDP[[#All],[CONTRATO-CDP]],[1]!Corr_Contr_CDP[[#All],[CRP]],_xlfn.XLOOKUP(Contrato[[#This Row],[CDP]],[1]!COMPROMISOS_2024[[#All],[disponibilidad]],[1]!COMPROMISOS_2024[[#All],[consecutivo]],"",0),0)</f>
        <v>8211</v>
      </c>
      <c r="U664" s="45" t="str" cm="1">
        <f t="array" ref="U664">+_xlfn.XLOOKUP(Contrato[[#This Row],[RCP]],[1]!COMPROMISOS_2024[[#All],[consecutivo]],[1]!COMPROMISOS_2024[[#All],[fecha_aprobacion]],"",0)</f>
        <v>13/08/2024 15:39</v>
      </c>
      <c r="V664" s="46">
        <f>SUMIF([1]!COMPROMISOS_2024[[#All],[consecutivo]],Contrato[[#This Row],[RCP]],[1]!COMPROMISOS_2024[[#All],[valor_total]])</f>
        <v>24120006</v>
      </c>
      <c r="W664" s="311">
        <v>45516</v>
      </c>
      <c r="X664" s="311" t="s">
        <v>379</v>
      </c>
      <c r="Y664" s="48">
        <v>45520</v>
      </c>
      <c r="Z664" s="49">
        <v>45643</v>
      </c>
      <c r="AA664" s="123" t="s">
        <v>1694</v>
      </c>
      <c r="AB664" s="91" t="s">
        <v>1690</v>
      </c>
      <c r="AC664" s="91"/>
      <c r="AD664" s="78">
        <v>202000005104</v>
      </c>
      <c r="AE664" s="54" t="s">
        <v>75</v>
      </c>
      <c r="AF664" s="55" t="str">
        <f>TEXT(LEFT(Contrato[[#This Row],[CONTRATO]],3),"0")</f>
        <v>539</v>
      </c>
      <c r="AG664" s="55" t="str">
        <f>IF(LEN(Contrato[[#This Row],[Contrato2]])=3,Contrato[[#This Row],[Contrato2]],TEXT(Contrato[[#This Row],[Contrato2]],"000"))</f>
        <v>539</v>
      </c>
      <c r="AH664" s="56">
        <f ca="1">IFERROR(_xlfn.DAYS(Contrato[[#This Row],[Fecha Proyectada liquidación]],TODAY())/30,"")</f>
        <v>1.6666666666666667</v>
      </c>
      <c r="AI664" s="57">
        <f>+Contrato[[#This Row],[FECHA TERMINACIÓN ]]+120</f>
        <v>45763</v>
      </c>
      <c r="AK664" s="59" t="str">
        <f ca="1">IF(Contrato[[#This Row],[FECHA TERMINACIÓN ]]&lt;TODAY(), "Terminado",IF(ISNUMBER(Contrato[[#This Row],[Fecha Real de liquiidación ]]),"Liquidado",IF(Contrato[[#This Row],[FECHA TERMINACIÓN ]]&gt;=TODAY(),"En ejecución","")))</f>
        <v>Terminado</v>
      </c>
      <c r="AL664" s="60">
        <f>SUMIF([1]!COMPROMISOS_2024[[#All],[consecutivo]],Contrato[[#This Row],[RCP]],[1]!COMPROMISOS_2024[[#All],[Total pagado]])</f>
        <v>24120006</v>
      </c>
      <c r="AM664" s="61">
        <f>IFERROR(Contrato[[#This Row],[Pagos]]/Contrato[[#This Row],[VALOR CONTRATO]],0)</f>
        <v>1</v>
      </c>
      <c r="AN664" s="104">
        <f>+Contrato[[#This Row],[VALOR CONTRATO]]-Contrato[[#This Row],[Pagos]]</f>
        <v>0</v>
      </c>
      <c r="AO664" s="54" cm="1">
        <f t="array" ref="AO664">_xlfn.XLOOKUP(Contrato[[#This Row],[DOCUMENTO ]],[1]!PERSONAL_ACTIVO_2024[[#All],[Documento identidad]],[1]!PERSONAL_ACTIVO_2024[[#All],[Mail ]],0,0)</f>
        <v>0</v>
      </c>
      <c r="AP664" s="54" cm="1">
        <f t="array" ref="AP664">_xlfn.XLOOKUP(Contrato[[#This Row],[DOCUMENTO]],[1]!PERSONAL_ACTIVO_2024[[#All],[Documento identidad]],[1]!PERSONAL_ACTIVO_2024[[#All],[Mail ]],0,0)</f>
        <v>0</v>
      </c>
      <c r="AQ664" s="54" cm="1">
        <f t="array" ref="AQ664">IF(ISBLANK(Contrato[[#This Row],[DEPENDENCIA ]]),0,IFERROR(_xlfn.XLOOKUP(Contrato[[#This Row],[DEPENDENCIA ]],[1]!PERSONAL_ACTIVO_2024[[#All],[Dependencia]],[1]!PERSONAL_ACTIVO_2024[[#All],[Mail ]],0,0),0))</f>
        <v>0</v>
      </c>
    </row>
    <row r="665" spans="1:43" s="54" customFormat="1" ht="34.5" customHeight="1" x14ac:dyDescent="0.25">
      <c r="A665" s="54">
        <v>929</v>
      </c>
      <c r="B665" s="26">
        <v>540</v>
      </c>
      <c r="C665" s="28" t="s">
        <v>1775</v>
      </c>
      <c r="D665" s="81" t="s">
        <v>123</v>
      </c>
      <c r="E665" s="105" t="s">
        <v>111</v>
      </c>
      <c r="F665" s="81" t="s">
        <v>142</v>
      </c>
      <c r="G665" s="92" t="s">
        <v>1777</v>
      </c>
      <c r="H665" s="93">
        <v>1027945251</v>
      </c>
      <c r="I665" s="94">
        <v>6920169</v>
      </c>
      <c r="J665" s="95">
        <v>28142021</v>
      </c>
      <c r="K665" s="69" t="s">
        <v>48</v>
      </c>
      <c r="L665" s="96" t="s">
        <v>1668</v>
      </c>
      <c r="M665" s="97" t="s">
        <v>125</v>
      </c>
      <c r="N665" s="98" t="str" cm="1">
        <f t="array" ref="N665">_xlfn.XLOOKUP(Contrato[[#This Row],[SUPERVISOR TITULAR]],[1]!PERSONAL_ACTIVO_2024[[#All],[Nombre completo]],[1]!PERSONAL_ACTIVO_2024[[#All],[Documento identidad]],"",0)</f>
        <v/>
      </c>
      <c r="O665" s="97" t="s">
        <v>226</v>
      </c>
      <c r="P665" s="99" t="str" cm="1">
        <f t="array" ref="P665">_xlfn.XLOOKUP(Contrato[[#This Row],[SUPERVISOR SUPLENTE ]],[1]!PERSONAL_ACTIVO_2024[[#All],[Nombre completo]],[1]!PERSONAL_ACTIVO_2024[[#All],[Documento identidad]],"",0)</f>
        <v/>
      </c>
      <c r="Q665" s="100">
        <v>764</v>
      </c>
      <c r="R665" s="42" t="str" cm="1">
        <f t="array" ref="R665">_xlfn.XLOOKUP(Contrato[[#This Row],[CDP]],[1]!DISPONIBILIDADES_2024[[#All],[consecutivo]],[1]!DISPONIBILIDADES_2024[[#All],[fecha_aprobacion]],"",0)</f>
        <v>19/07/2024 0:00</v>
      </c>
      <c r="S665" s="43">
        <f>SUMIF([1]!DISPONIBILIDADES_2024[[#All],[consecutivo]],Contrato[[#This Row],[CDP]],[1]!DISPONIBILIDADES_2024[[#All],[valor_total_rubro]])</f>
        <v>0</v>
      </c>
      <c r="T665" s="44" cm="1">
        <f t="array" ref="T665">_xlfn.XLOOKUP(Contrato[[#This Row],[CONTRATO]]&amp;Contrato[[#This Row],[CDP]],[1]!Corr_Contr_CDP[[#All],[CONTRATO-CDP]],[1]!Corr_Contr_CDP[[#All],[CRP]],_xlfn.XLOOKUP(Contrato[[#This Row],[CDP]],[1]!COMPROMISOS_2024[[#All],[disponibilidad]],[1]!COMPROMISOS_2024[[#All],[consecutivo]],"",0),0)</f>
        <v>8233</v>
      </c>
      <c r="U665" s="45" t="str" cm="1">
        <f t="array" ref="U665">+_xlfn.XLOOKUP(Contrato[[#This Row],[RCP]],[1]!COMPROMISOS_2024[[#All],[consecutivo]],[1]!COMPROMISOS_2024[[#All],[fecha_aprobacion]],"",0)</f>
        <v>14/08/2024 9:55</v>
      </c>
      <c r="V665" s="46">
        <f>SUMIF([1]!COMPROMISOS_2024[[#All],[consecutivo]],Contrato[[#This Row],[RCP]],[1]!COMPROMISOS_2024[[#All],[valor_total]])</f>
        <v>28142021</v>
      </c>
      <c r="W665" s="311">
        <v>45517</v>
      </c>
      <c r="X665" s="311" t="s">
        <v>379</v>
      </c>
      <c r="Y665" s="48">
        <v>45520</v>
      </c>
      <c r="Z665" s="49">
        <v>45643</v>
      </c>
      <c r="AA665" s="123" t="s">
        <v>1689</v>
      </c>
      <c r="AB665" s="91" t="s">
        <v>1690</v>
      </c>
      <c r="AC665" s="91"/>
      <c r="AD665" s="78">
        <v>202000005105</v>
      </c>
      <c r="AE665" s="54" t="s">
        <v>75</v>
      </c>
      <c r="AF665" s="55" t="str">
        <f>TEXT(LEFT(Contrato[[#This Row],[CONTRATO]],3),"0")</f>
        <v>540</v>
      </c>
      <c r="AG665" s="55" t="str">
        <f>IF(LEN(Contrato[[#This Row],[Contrato2]])=3,Contrato[[#This Row],[Contrato2]],TEXT(Contrato[[#This Row],[Contrato2]],"000"))</f>
        <v>540</v>
      </c>
      <c r="AH665" s="56">
        <f ca="1">IFERROR(_xlfn.DAYS(Contrato[[#This Row],[Fecha Proyectada liquidación]],TODAY())/30,"")</f>
        <v>1.6666666666666667</v>
      </c>
      <c r="AI665" s="57">
        <f>+Contrato[[#This Row],[FECHA TERMINACIÓN ]]+120</f>
        <v>45763</v>
      </c>
      <c r="AK665" s="59" t="str">
        <f ca="1">IF(Contrato[[#This Row],[FECHA TERMINACIÓN ]]&lt;TODAY(), "Terminado",IF(ISNUMBER(Contrato[[#This Row],[Fecha Real de liquiidación ]]),"Liquidado",IF(Contrato[[#This Row],[FECHA TERMINACIÓN ]]&gt;=TODAY(),"En ejecución","")))</f>
        <v>Terminado</v>
      </c>
      <c r="AL665" s="60">
        <f>SUMIF([1]!COMPROMISOS_2024[[#All],[consecutivo]],Contrato[[#This Row],[RCP]],[1]!COMPROMISOS_2024[[#All],[Total pagado]])</f>
        <v>28142021</v>
      </c>
      <c r="AM665" s="61">
        <f>IFERROR(Contrato[[#This Row],[Pagos]]/Contrato[[#This Row],[VALOR CONTRATO]],0)</f>
        <v>1</v>
      </c>
      <c r="AN665" s="104">
        <f>+Contrato[[#This Row],[VALOR CONTRATO]]-Contrato[[#This Row],[Pagos]]</f>
        <v>0</v>
      </c>
      <c r="AO665" s="54" cm="1">
        <f t="array" ref="AO665">_xlfn.XLOOKUP(Contrato[[#This Row],[DOCUMENTO ]],[1]!PERSONAL_ACTIVO_2024[[#All],[Documento identidad]],[1]!PERSONAL_ACTIVO_2024[[#All],[Mail ]],0,0)</f>
        <v>0</v>
      </c>
      <c r="AP665" s="54" cm="1">
        <f t="array" ref="AP665">_xlfn.XLOOKUP(Contrato[[#This Row],[DOCUMENTO]],[1]!PERSONAL_ACTIVO_2024[[#All],[Documento identidad]],[1]!PERSONAL_ACTIVO_2024[[#All],[Mail ]],0,0)</f>
        <v>0</v>
      </c>
      <c r="AQ665" s="54" cm="1">
        <f t="array" ref="AQ665">IF(ISBLANK(Contrato[[#This Row],[DEPENDENCIA ]]),0,IFERROR(_xlfn.XLOOKUP(Contrato[[#This Row],[DEPENDENCIA ]],[1]!PERSONAL_ACTIVO_2024[[#All],[Dependencia]],[1]!PERSONAL_ACTIVO_2024[[#All],[Mail ]],0,0),0))</f>
        <v>0</v>
      </c>
    </row>
    <row r="666" spans="1:43" s="54" customFormat="1" ht="34.5" customHeight="1" x14ac:dyDescent="0.25">
      <c r="A666" s="54">
        <v>930</v>
      </c>
      <c r="B666" s="26">
        <v>541</v>
      </c>
      <c r="C666" s="28" t="s">
        <v>1775</v>
      </c>
      <c r="D666" s="81" t="s">
        <v>123</v>
      </c>
      <c r="E666" s="105" t="s">
        <v>111</v>
      </c>
      <c r="F666" s="81" t="s">
        <v>142</v>
      </c>
      <c r="G666" s="92" t="s">
        <v>1778</v>
      </c>
      <c r="H666" s="93">
        <v>8163337</v>
      </c>
      <c r="I666" s="94">
        <v>4908936</v>
      </c>
      <c r="J666" s="95">
        <v>19963006</v>
      </c>
      <c r="K666" s="69" t="s">
        <v>48</v>
      </c>
      <c r="L666" s="96" t="s">
        <v>1668</v>
      </c>
      <c r="M666" s="97" t="s">
        <v>125</v>
      </c>
      <c r="N666" s="98" t="str" cm="1">
        <f t="array" ref="N666">_xlfn.XLOOKUP(Contrato[[#This Row],[SUPERVISOR TITULAR]],[1]!PERSONAL_ACTIVO_2024[[#All],[Nombre completo]],[1]!PERSONAL_ACTIVO_2024[[#All],[Documento identidad]],"",0)</f>
        <v/>
      </c>
      <c r="O666" s="97" t="s">
        <v>226</v>
      </c>
      <c r="P666" s="99" t="str" cm="1">
        <f t="array" ref="P666">_xlfn.XLOOKUP(Contrato[[#This Row],[SUPERVISOR SUPLENTE ]],[1]!PERSONAL_ACTIVO_2024[[#All],[Nombre completo]],[1]!PERSONAL_ACTIVO_2024[[#All],[Documento identidad]],"",0)</f>
        <v/>
      </c>
      <c r="Q666" s="100">
        <v>763</v>
      </c>
      <c r="R666" s="42" t="str" cm="1">
        <f t="array" ref="R666">_xlfn.XLOOKUP(Contrato[[#This Row],[CDP]],[1]!DISPONIBILIDADES_2024[[#All],[consecutivo]],[1]!DISPONIBILIDADES_2024[[#All],[fecha_aprobacion]],"",0)</f>
        <v>19/07/2024 0:00</v>
      </c>
      <c r="S666" s="43">
        <f>SUMIF([1]!DISPONIBILIDADES_2024[[#All],[consecutivo]],Contrato[[#This Row],[CDP]],[1]!DISPONIBILIDADES_2024[[#All],[valor_total_rubro]])</f>
        <v>0</v>
      </c>
      <c r="T666" s="44" cm="1">
        <f t="array" ref="T666">_xlfn.XLOOKUP(Contrato[[#This Row],[CONTRATO]]&amp;Contrato[[#This Row],[CDP]],[1]!Corr_Contr_CDP[[#All],[CONTRATO-CDP]],[1]!Corr_Contr_CDP[[#All],[CRP]],_xlfn.XLOOKUP(Contrato[[#This Row],[CDP]],[1]!COMPROMISOS_2024[[#All],[disponibilidad]],[1]!COMPROMISOS_2024[[#All],[consecutivo]],"",0),0)</f>
        <v>8214</v>
      </c>
      <c r="U666" s="45" t="str" cm="1">
        <f t="array" ref="U666">+_xlfn.XLOOKUP(Contrato[[#This Row],[RCP]],[1]!COMPROMISOS_2024[[#All],[consecutivo]],[1]!COMPROMISOS_2024[[#All],[fecha_aprobacion]],"",0)</f>
        <v>13/08/2024 15:53</v>
      </c>
      <c r="V666" s="46">
        <f>SUMIF([1]!COMPROMISOS_2024[[#All],[consecutivo]],Contrato[[#This Row],[RCP]],[1]!COMPROMISOS_2024[[#All],[valor_total]])</f>
        <v>19963006</v>
      </c>
      <c r="W666" s="311">
        <v>45516</v>
      </c>
      <c r="X666" s="311" t="s">
        <v>379</v>
      </c>
      <c r="Y666" s="48">
        <v>45520</v>
      </c>
      <c r="Z666" s="49">
        <v>45643</v>
      </c>
      <c r="AA666" s="123" t="s">
        <v>1694</v>
      </c>
      <c r="AB666" s="91" t="s">
        <v>1690</v>
      </c>
      <c r="AC666" s="91"/>
      <c r="AD666" s="78">
        <v>202000005107</v>
      </c>
      <c r="AE666" s="54" t="s">
        <v>75</v>
      </c>
      <c r="AF666" s="55" t="str">
        <f>TEXT(LEFT(Contrato[[#This Row],[CONTRATO]],3),"0")</f>
        <v>541</v>
      </c>
      <c r="AG666" s="55" t="str">
        <f>IF(LEN(Contrato[[#This Row],[Contrato2]])=3,Contrato[[#This Row],[Contrato2]],TEXT(Contrato[[#This Row],[Contrato2]],"000"))</f>
        <v>541</v>
      </c>
      <c r="AH666" s="56">
        <f ca="1">IFERROR(_xlfn.DAYS(Contrato[[#This Row],[Fecha Proyectada liquidación]],TODAY())/30,"")</f>
        <v>1.6666666666666667</v>
      </c>
      <c r="AI666" s="57">
        <f>+Contrato[[#This Row],[FECHA TERMINACIÓN ]]+120</f>
        <v>45763</v>
      </c>
      <c r="AK666" s="59" t="str">
        <f ca="1">IF(Contrato[[#This Row],[FECHA TERMINACIÓN ]]&lt;TODAY(), "Terminado",IF(ISNUMBER(Contrato[[#This Row],[Fecha Real de liquiidación ]]),"Liquidado",IF(Contrato[[#This Row],[FECHA TERMINACIÓN ]]&gt;=TODAY(),"En ejecución","")))</f>
        <v>Terminado</v>
      </c>
      <c r="AL666" s="60">
        <f>SUMIF([1]!COMPROMISOS_2024[[#All],[consecutivo]],Contrato[[#This Row],[RCP]],[1]!COMPROMISOS_2024[[#All],[Total pagado]])</f>
        <v>19963006</v>
      </c>
      <c r="AM666" s="61">
        <f>IFERROR(Contrato[[#This Row],[Pagos]]/Contrato[[#This Row],[VALOR CONTRATO]],0)</f>
        <v>1</v>
      </c>
      <c r="AN666" s="104">
        <f>+Contrato[[#This Row],[VALOR CONTRATO]]-Contrato[[#This Row],[Pagos]]</f>
        <v>0</v>
      </c>
      <c r="AO666" s="54" cm="1">
        <f t="array" ref="AO666">_xlfn.XLOOKUP(Contrato[[#This Row],[DOCUMENTO ]],[1]!PERSONAL_ACTIVO_2024[[#All],[Documento identidad]],[1]!PERSONAL_ACTIVO_2024[[#All],[Mail ]],0,0)</f>
        <v>0</v>
      </c>
      <c r="AP666" s="54" cm="1">
        <f t="array" ref="AP666">_xlfn.XLOOKUP(Contrato[[#This Row],[DOCUMENTO]],[1]!PERSONAL_ACTIVO_2024[[#All],[Documento identidad]],[1]!PERSONAL_ACTIVO_2024[[#All],[Mail ]],0,0)</f>
        <v>0</v>
      </c>
      <c r="AQ666" s="54" cm="1">
        <f t="array" ref="AQ666">IF(ISBLANK(Contrato[[#This Row],[DEPENDENCIA ]]),0,IFERROR(_xlfn.XLOOKUP(Contrato[[#This Row],[DEPENDENCIA ]],[1]!PERSONAL_ACTIVO_2024[[#All],[Dependencia]],[1]!PERSONAL_ACTIVO_2024[[#All],[Mail ]],0,0),0))</f>
        <v>0</v>
      </c>
    </row>
    <row r="667" spans="1:43" s="54" customFormat="1" ht="34.5" customHeight="1" x14ac:dyDescent="0.25">
      <c r="A667" s="54">
        <v>931</v>
      </c>
      <c r="B667" s="26">
        <v>542</v>
      </c>
      <c r="C667" s="28" t="s">
        <v>1779</v>
      </c>
      <c r="D667" s="81" t="s">
        <v>123</v>
      </c>
      <c r="E667" s="105" t="s">
        <v>111</v>
      </c>
      <c r="F667" s="81" t="s">
        <v>142</v>
      </c>
      <c r="G667" s="92" t="s">
        <v>1780</v>
      </c>
      <c r="H667" s="93">
        <v>43811085</v>
      </c>
      <c r="I667" s="94">
        <v>5931149</v>
      </c>
      <c r="J667" s="95">
        <v>24120006</v>
      </c>
      <c r="K667" s="69" t="s">
        <v>48</v>
      </c>
      <c r="L667" s="96" t="s">
        <v>1668</v>
      </c>
      <c r="M667" s="97" t="s">
        <v>125</v>
      </c>
      <c r="N667" s="98" t="str" cm="1">
        <f t="array" ref="N667">_xlfn.XLOOKUP(Contrato[[#This Row],[SUPERVISOR TITULAR]],[1]!PERSONAL_ACTIVO_2024[[#All],[Nombre completo]],[1]!PERSONAL_ACTIVO_2024[[#All],[Documento identidad]],"",0)</f>
        <v/>
      </c>
      <c r="O667" s="97" t="s">
        <v>226</v>
      </c>
      <c r="P667" s="99" t="str" cm="1">
        <f t="array" ref="P667">_xlfn.XLOOKUP(Contrato[[#This Row],[SUPERVISOR SUPLENTE ]],[1]!PERSONAL_ACTIVO_2024[[#All],[Nombre completo]],[1]!PERSONAL_ACTIVO_2024[[#All],[Documento identidad]],"",0)</f>
        <v/>
      </c>
      <c r="Q667" s="100">
        <v>762</v>
      </c>
      <c r="R667" s="42" t="str" cm="1">
        <f t="array" ref="R667">_xlfn.XLOOKUP(Contrato[[#This Row],[CDP]],[1]!DISPONIBILIDADES_2024[[#All],[consecutivo]],[1]!DISPONIBILIDADES_2024[[#All],[fecha_aprobacion]],"",0)</f>
        <v>19/07/2024 0:00</v>
      </c>
      <c r="S667" s="43">
        <f>SUMIF([1]!DISPONIBILIDADES_2024[[#All],[consecutivo]],Contrato[[#This Row],[CDP]],[1]!DISPONIBILIDADES_2024[[#All],[valor_total_rubro]])</f>
        <v>0</v>
      </c>
      <c r="T667" s="44" cm="1">
        <f t="array" ref="T667">_xlfn.XLOOKUP(Contrato[[#This Row],[CONTRATO]]&amp;Contrato[[#This Row],[CDP]],[1]!Corr_Contr_CDP[[#All],[CONTRATO-CDP]],[1]!Corr_Contr_CDP[[#All],[CRP]],_xlfn.XLOOKUP(Contrato[[#This Row],[CDP]],[1]!COMPROMISOS_2024[[#All],[disponibilidad]],[1]!COMPROMISOS_2024[[#All],[consecutivo]],"",0),0)</f>
        <v>8216</v>
      </c>
      <c r="U667" s="45" t="str" cm="1">
        <f t="array" ref="U667">+_xlfn.XLOOKUP(Contrato[[#This Row],[RCP]],[1]!COMPROMISOS_2024[[#All],[consecutivo]],[1]!COMPROMISOS_2024[[#All],[fecha_aprobacion]],"",0)</f>
        <v>13/08/2024 15:59</v>
      </c>
      <c r="V667" s="46">
        <f>SUMIF([1]!COMPROMISOS_2024[[#All],[consecutivo]],Contrato[[#This Row],[RCP]],[1]!COMPROMISOS_2024[[#All],[valor_total]])</f>
        <v>24120006</v>
      </c>
      <c r="W667" s="311">
        <v>45516</v>
      </c>
      <c r="X667" s="311" t="s">
        <v>379</v>
      </c>
      <c r="Y667" s="48">
        <v>45520</v>
      </c>
      <c r="Z667" s="49">
        <v>45643</v>
      </c>
      <c r="AA667" s="123" t="s">
        <v>1694</v>
      </c>
      <c r="AB667" s="91" t="s">
        <v>1690</v>
      </c>
      <c r="AC667" s="91"/>
      <c r="AD667" s="78">
        <v>202000005108</v>
      </c>
      <c r="AE667" s="54" t="s">
        <v>75</v>
      </c>
      <c r="AF667" s="55" t="str">
        <f>TEXT(LEFT(Contrato[[#This Row],[CONTRATO]],3),"0")</f>
        <v>542</v>
      </c>
      <c r="AG667" s="55" t="str">
        <f>IF(LEN(Contrato[[#This Row],[Contrato2]])=3,Contrato[[#This Row],[Contrato2]],TEXT(Contrato[[#This Row],[Contrato2]],"000"))</f>
        <v>542</v>
      </c>
      <c r="AH667" s="56">
        <f ca="1">IFERROR(_xlfn.DAYS(Contrato[[#This Row],[Fecha Proyectada liquidación]],TODAY())/30,"")</f>
        <v>1.6666666666666667</v>
      </c>
      <c r="AI667" s="57">
        <f>+Contrato[[#This Row],[FECHA TERMINACIÓN ]]+120</f>
        <v>45763</v>
      </c>
      <c r="AK667" s="59" t="str">
        <f ca="1">IF(Contrato[[#This Row],[FECHA TERMINACIÓN ]]&lt;TODAY(), "Terminado",IF(ISNUMBER(Contrato[[#This Row],[Fecha Real de liquiidación ]]),"Liquidado",IF(Contrato[[#This Row],[FECHA TERMINACIÓN ]]&gt;=TODAY(),"En ejecución","")))</f>
        <v>Terminado</v>
      </c>
      <c r="AL667" s="60">
        <f>SUMIF([1]!COMPROMISOS_2024[[#All],[consecutivo]],Contrato[[#This Row],[RCP]],[1]!COMPROMISOS_2024[[#All],[Total pagado]])</f>
        <v>24120006</v>
      </c>
      <c r="AM667" s="61">
        <f>IFERROR(Contrato[[#This Row],[Pagos]]/Contrato[[#This Row],[VALOR CONTRATO]],0)</f>
        <v>1</v>
      </c>
      <c r="AN667" s="104">
        <f>+Contrato[[#This Row],[VALOR CONTRATO]]-Contrato[[#This Row],[Pagos]]</f>
        <v>0</v>
      </c>
      <c r="AO667" s="54" cm="1">
        <f t="array" ref="AO667">_xlfn.XLOOKUP(Contrato[[#This Row],[DOCUMENTO ]],[1]!PERSONAL_ACTIVO_2024[[#All],[Documento identidad]],[1]!PERSONAL_ACTIVO_2024[[#All],[Mail ]],0,0)</f>
        <v>0</v>
      </c>
      <c r="AP667" s="54" cm="1">
        <f t="array" ref="AP667">_xlfn.XLOOKUP(Contrato[[#This Row],[DOCUMENTO]],[1]!PERSONAL_ACTIVO_2024[[#All],[Documento identidad]],[1]!PERSONAL_ACTIVO_2024[[#All],[Mail ]],0,0)</f>
        <v>0</v>
      </c>
      <c r="AQ667" s="54" cm="1">
        <f t="array" ref="AQ667">IF(ISBLANK(Contrato[[#This Row],[DEPENDENCIA ]]),0,IFERROR(_xlfn.XLOOKUP(Contrato[[#This Row],[DEPENDENCIA ]],[1]!PERSONAL_ACTIVO_2024[[#All],[Dependencia]],[1]!PERSONAL_ACTIVO_2024[[#All],[Mail ]],0,0),0))</f>
        <v>0</v>
      </c>
    </row>
    <row r="668" spans="1:43" s="54" customFormat="1" ht="34.5" customHeight="1" x14ac:dyDescent="0.25">
      <c r="A668" s="54">
        <v>932</v>
      </c>
      <c r="B668" s="26">
        <v>543</v>
      </c>
      <c r="C668" s="28" t="s">
        <v>1781</v>
      </c>
      <c r="D668" s="81" t="s">
        <v>123</v>
      </c>
      <c r="E668" s="105" t="s">
        <v>111</v>
      </c>
      <c r="F668" s="81" t="s">
        <v>142</v>
      </c>
      <c r="G668" s="92" t="s">
        <v>1782</v>
      </c>
      <c r="H668" s="93">
        <v>1128420951</v>
      </c>
      <c r="I668" s="94">
        <v>3952382</v>
      </c>
      <c r="J668" s="95">
        <v>16073020</v>
      </c>
      <c r="K668" s="69" t="s">
        <v>48</v>
      </c>
      <c r="L668" s="96" t="s">
        <v>1668</v>
      </c>
      <c r="M668" s="97" t="s">
        <v>218</v>
      </c>
      <c r="N668" s="98" cm="1">
        <f t="array" ref="N668">_xlfn.XLOOKUP(Contrato[[#This Row],[SUPERVISOR TITULAR]],[1]!PERSONAL_ACTIVO_2024[[#All],[Nombre completo]],[1]!PERSONAL_ACTIVO_2024[[#All],[Documento identidad]],"",0)</f>
        <v>98556206</v>
      </c>
      <c r="O668" s="97" t="s">
        <v>222</v>
      </c>
      <c r="P668" s="99" cm="1">
        <f t="array" ref="P668">_xlfn.XLOOKUP(Contrato[[#This Row],[SUPERVISOR SUPLENTE ]],[1]!PERSONAL_ACTIVO_2024[[#All],[Nombre completo]],[1]!PERSONAL_ACTIVO_2024[[#All],[Documento identidad]],"",0)</f>
        <v>10267189</v>
      </c>
      <c r="Q668" s="100">
        <v>712</v>
      </c>
      <c r="R668" s="42" t="str" cm="1">
        <f t="array" ref="R668">_xlfn.XLOOKUP(Contrato[[#This Row],[CDP]],[1]!DISPONIBILIDADES_2024[[#All],[consecutivo]],[1]!DISPONIBILIDADES_2024[[#All],[fecha_aprobacion]],"",0)</f>
        <v>19/07/2024 0:00</v>
      </c>
      <c r="S668" s="43">
        <f>SUMIF([1]!DISPONIBILIDADES_2024[[#All],[consecutivo]],Contrato[[#This Row],[CDP]],[1]!DISPONIBILIDADES_2024[[#All],[valor_total_rubro]])</f>
        <v>0</v>
      </c>
      <c r="T668" s="44" cm="1">
        <f t="array" ref="T668">_xlfn.XLOOKUP(Contrato[[#This Row],[CONTRATO]]&amp;Contrato[[#This Row],[CDP]],[1]!Corr_Contr_CDP[[#All],[CONTRATO-CDP]],[1]!Corr_Contr_CDP[[#All],[CRP]],_xlfn.XLOOKUP(Contrato[[#This Row],[CDP]],[1]!COMPROMISOS_2024[[#All],[disponibilidad]],[1]!COMPROMISOS_2024[[#All],[consecutivo]],"",0),0)</f>
        <v>8207</v>
      </c>
      <c r="U668" s="45" t="str" cm="1">
        <f t="array" ref="U668">+_xlfn.XLOOKUP(Contrato[[#This Row],[RCP]],[1]!COMPROMISOS_2024[[#All],[consecutivo]],[1]!COMPROMISOS_2024[[#All],[fecha_aprobacion]],"",0)</f>
        <v>13/08/2024 15:26</v>
      </c>
      <c r="V668" s="46">
        <f>SUMIF([1]!COMPROMISOS_2024[[#All],[consecutivo]],Contrato[[#This Row],[RCP]],[1]!COMPROMISOS_2024[[#All],[valor_total]])</f>
        <v>16073020</v>
      </c>
      <c r="W668" s="311">
        <v>45516</v>
      </c>
      <c r="X668" s="311" t="s">
        <v>379</v>
      </c>
      <c r="Y668" s="48">
        <v>45520</v>
      </c>
      <c r="Z668" s="49">
        <v>45643</v>
      </c>
      <c r="AA668" s="123" t="s">
        <v>1692</v>
      </c>
      <c r="AB668" s="91" t="s">
        <v>1690</v>
      </c>
      <c r="AC668" s="91"/>
      <c r="AD668" s="78">
        <v>202000005109</v>
      </c>
      <c r="AE668" s="54" t="s">
        <v>75</v>
      </c>
      <c r="AF668" s="55" t="str">
        <f>TEXT(LEFT(Contrato[[#This Row],[CONTRATO]],3),"0")</f>
        <v>543</v>
      </c>
      <c r="AG668" s="55" t="str">
        <f>IF(LEN(Contrato[[#This Row],[Contrato2]])=3,Contrato[[#This Row],[Contrato2]],TEXT(Contrato[[#This Row],[Contrato2]],"000"))</f>
        <v>543</v>
      </c>
      <c r="AH668" s="56">
        <f ca="1">IFERROR(_xlfn.DAYS(Contrato[[#This Row],[Fecha Proyectada liquidación]],TODAY())/30,"")</f>
        <v>1.6666666666666667</v>
      </c>
      <c r="AI668" s="57">
        <f>+Contrato[[#This Row],[FECHA TERMINACIÓN ]]+120</f>
        <v>45763</v>
      </c>
      <c r="AK668" s="59" t="str">
        <f ca="1">IF(Contrato[[#This Row],[FECHA TERMINACIÓN ]]&lt;TODAY(), "Terminado",IF(ISNUMBER(Contrato[[#This Row],[Fecha Real de liquiidación ]]),"Liquidado",IF(Contrato[[#This Row],[FECHA TERMINACIÓN ]]&gt;=TODAY(),"En ejecución","")))</f>
        <v>Terminado</v>
      </c>
      <c r="AL668" s="60">
        <f>SUMIF([1]!COMPROMISOS_2024[[#All],[consecutivo]],Contrato[[#This Row],[RCP]],[1]!COMPROMISOS_2024[[#All],[Total pagado]])</f>
        <v>16073020</v>
      </c>
      <c r="AM668" s="61">
        <f>IFERROR(Contrato[[#This Row],[Pagos]]/Contrato[[#This Row],[VALOR CONTRATO]],0)</f>
        <v>1</v>
      </c>
      <c r="AN668" s="104">
        <f>+Contrato[[#This Row],[VALOR CONTRATO]]-Contrato[[#This Row],[Pagos]]</f>
        <v>0</v>
      </c>
      <c r="AO668" s="54" t="str" cm="1">
        <f t="array" ref="AO668">_xlfn.XLOOKUP(Contrato[[#This Row],[DOCUMENTO ]],[1]!PERSONAL_ACTIVO_2024[[#All],[Documento identidad]],[1]!PERSONAL_ACTIVO_2024[[#All],[Mail ]],0,0)</f>
        <v>ahiguitae@indeportesantioquia.gov.co</v>
      </c>
      <c r="AP668" s="54" t="str" cm="1">
        <f t="array" ref="AP668">_xlfn.XLOOKUP(Contrato[[#This Row],[DOCUMENTO]],[1]!PERSONAL_ACTIVO_2024[[#All],[Documento identidad]],[1]!PERSONAL_ACTIVO_2024[[#All],[Mail ]],0,0)</f>
        <v>hveleza@indeportesantioquia.gov.co</v>
      </c>
      <c r="AQ668" s="54" cm="1">
        <f t="array" ref="AQ668">IF(ISBLANK(Contrato[[#This Row],[DEPENDENCIA ]]),0,IFERROR(_xlfn.XLOOKUP(Contrato[[#This Row],[DEPENDENCIA ]],[1]!PERSONAL_ACTIVO_2024[[#All],[Dependencia]],[1]!PERSONAL_ACTIVO_2024[[#All],[Mail ]],0,0),0))</f>
        <v>0</v>
      </c>
    </row>
    <row r="669" spans="1:43" s="54" customFormat="1" ht="34.5" customHeight="1" x14ac:dyDescent="0.25">
      <c r="A669" s="54">
        <v>933</v>
      </c>
      <c r="B669" s="26">
        <v>544</v>
      </c>
      <c r="C669" s="28" t="s">
        <v>1235</v>
      </c>
      <c r="D669" s="81" t="s">
        <v>123</v>
      </c>
      <c r="E669" s="105" t="s">
        <v>111</v>
      </c>
      <c r="F669" s="81" t="s">
        <v>142</v>
      </c>
      <c r="G669" s="92" t="s">
        <v>483</v>
      </c>
      <c r="H669" s="93">
        <v>15483073</v>
      </c>
      <c r="I669" s="94">
        <v>5931149</v>
      </c>
      <c r="J669" s="95">
        <v>24120006</v>
      </c>
      <c r="K669" s="69" t="s">
        <v>48</v>
      </c>
      <c r="L669" s="96" t="s">
        <v>1668</v>
      </c>
      <c r="M669" s="97" t="s">
        <v>125</v>
      </c>
      <c r="N669" s="98" t="str" cm="1">
        <f t="array" ref="N669">_xlfn.XLOOKUP(Contrato[[#This Row],[SUPERVISOR TITULAR]],[1]!PERSONAL_ACTIVO_2024[[#All],[Nombre completo]],[1]!PERSONAL_ACTIVO_2024[[#All],[Documento identidad]],"",0)</f>
        <v/>
      </c>
      <c r="O669" s="97" t="s">
        <v>226</v>
      </c>
      <c r="P669" s="99" t="str" cm="1">
        <f t="array" ref="P669">_xlfn.XLOOKUP(Contrato[[#This Row],[SUPERVISOR SUPLENTE ]],[1]!PERSONAL_ACTIVO_2024[[#All],[Nombre completo]],[1]!PERSONAL_ACTIVO_2024[[#All],[Documento identidad]],"",0)</f>
        <v/>
      </c>
      <c r="Q669" s="100">
        <v>711</v>
      </c>
      <c r="R669" s="42" t="str" cm="1">
        <f t="array" ref="R669">_xlfn.XLOOKUP(Contrato[[#This Row],[CDP]],[1]!DISPONIBILIDADES_2024[[#All],[consecutivo]],[1]!DISPONIBILIDADES_2024[[#All],[fecha_aprobacion]],"",0)</f>
        <v>19/07/2024 0:00</v>
      </c>
      <c r="S669" s="43">
        <f>SUMIF([1]!DISPONIBILIDADES_2024[[#All],[consecutivo]],Contrato[[#This Row],[CDP]],[1]!DISPONIBILIDADES_2024[[#All],[valor_total_rubro]])</f>
        <v>0</v>
      </c>
      <c r="T669" s="44" cm="1">
        <f t="array" ref="T669">_xlfn.XLOOKUP(Contrato[[#This Row],[CONTRATO]]&amp;Contrato[[#This Row],[CDP]],[1]!Corr_Contr_CDP[[#All],[CONTRATO-CDP]],[1]!Corr_Contr_CDP[[#All],[CRP]],_xlfn.XLOOKUP(Contrato[[#This Row],[CDP]],[1]!COMPROMISOS_2024[[#All],[disponibilidad]],[1]!COMPROMISOS_2024[[#All],[consecutivo]],"",0),0)</f>
        <v>8277</v>
      </c>
      <c r="U669" s="45" t="str" cm="1">
        <f t="array" ref="U669">+_xlfn.XLOOKUP(Contrato[[#This Row],[RCP]],[1]!COMPROMISOS_2024[[#All],[consecutivo]],[1]!COMPROMISOS_2024[[#All],[fecha_aprobacion]],"",0)</f>
        <v>14/08/2024 14:25</v>
      </c>
      <c r="V669" s="46">
        <f>SUMIF([1]!COMPROMISOS_2024[[#All],[consecutivo]],Contrato[[#This Row],[RCP]],[1]!COMPROMISOS_2024[[#All],[valor_total]])</f>
        <v>24120006</v>
      </c>
      <c r="W669" s="311">
        <v>45516</v>
      </c>
      <c r="X669" s="311" t="s">
        <v>379</v>
      </c>
      <c r="Y669" s="48">
        <v>45520</v>
      </c>
      <c r="Z669" s="49">
        <v>45643</v>
      </c>
      <c r="AA669" s="123" t="s">
        <v>1697</v>
      </c>
      <c r="AB669" s="91" t="s">
        <v>1690</v>
      </c>
      <c r="AC669" s="91"/>
      <c r="AD669" s="78">
        <v>202000005110</v>
      </c>
      <c r="AE669" s="54" t="s">
        <v>75</v>
      </c>
      <c r="AF669" s="55" t="str">
        <f>TEXT(LEFT(Contrato[[#This Row],[CONTRATO]],3),"0")</f>
        <v>544</v>
      </c>
      <c r="AG669" s="55" t="str">
        <f>IF(LEN(Contrato[[#This Row],[Contrato2]])=3,Contrato[[#This Row],[Contrato2]],TEXT(Contrato[[#This Row],[Contrato2]],"000"))</f>
        <v>544</v>
      </c>
      <c r="AH669" s="56">
        <f ca="1">IFERROR(_xlfn.DAYS(Contrato[[#This Row],[Fecha Proyectada liquidación]],TODAY())/30,"")</f>
        <v>1.6666666666666667</v>
      </c>
      <c r="AI669" s="57">
        <f>+Contrato[[#This Row],[FECHA TERMINACIÓN ]]+120</f>
        <v>45763</v>
      </c>
      <c r="AK669" s="59" t="str">
        <f ca="1">IF(Contrato[[#This Row],[FECHA TERMINACIÓN ]]&lt;TODAY(), "Terminado",IF(ISNUMBER(Contrato[[#This Row],[Fecha Real de liquiidación ]]),"Liquidado",IF(Contrato[[#This Row],[FECHA TERMINACIÓN ]]&gt;=TODAY(),"En ejecución","")))</f>
        <v>Terminado</v>
      </c>
      <c r="AL669" s="60">
        <f>SUMIF([1]!COMPROMISOS_2024[[#All],[consecutivo]],Contrato[[#This Row],[RCP]],[1]!COMPROMISOS_2024[[#All],[Total pagado]])</f>
        <v>24120006</v>
      </c>
      <c r="AM669" s="61">
        <f>IFERROR(Contrato[[#This Row],[Pagos]]/Contrato[[#This Row],[VALOR CONTRATO]],0)</f>
        <v>1</v>
      </c>
      <c r="AN669" s="104">
        <f>+Contrato[[#This Row],[VALOR CONTRATO]]-Contrato[[#This Row],[Pagos]]</f>
        <v>0</v>
      </c>
      <c r="AO669" s="54" cm="1">
        <f t="array" ref="AO669">_xlfn.XLOOKUP(Contrato[[#This Row],[DOCUMENTO ]],[1]!PERSONAL_ACTIVO_2024[[#All],[Documento identidad]],[1]!PERSONAL_ACTIVO_2024[[#All],[Mail ]],0,0)</f>
        <v>0</v>
      </c>
      <c r="AP669" s="54" cm="1">
        <f t="array" ref="AP669">_xlfn.XLOOKUP(Contrato[[#This Row],[DOCUMENTO]],[1]!PERSONAL_ACTIVO_2024[[#All],[Documento identidad]],[1]!PERSONAL_ACTIVO_2024[[#All],[Mail ]],0,0)</f>
        <v>0</v>
      </c>
      <c r="AQ669" s="54" cm="1">
        <f t="array" ref="AQ669">IF(ISBLANK(Contrato[[#This Row],[DEPENDENCIA ]]),0,IFERROR(_xlfn.XLOOKUP(Contrato[[#This Row],[DEPENDENCIA ]],[1]!PERSONAL_ACTIVO_2024[[#All],[Dependencia]],[1]!PERSONAL_ACTIVO_2024[[#All],[Mail ]],0,0),0))</f>
        <v>0</v>
      </c>
    </row>
    <row r="670" spans="1:43" s="54" customFormat="1" ht="34.5" customHeight="1" x14ac:dyDescent="0.25">
      <c r="A670" s="54">
        <v>934</v>
      </c>
      <c r="B670" s="26">
        <v>545</v>
      </c>
      <c r="C670" s="28" t="s">
        <v>1235</v>
      </c>
      <c r="D670" s="81" t="s">
        <v>123</v>
      </c>
      <c r="E670" s="105" t="s">
        <v>111</v>
      </c>
      <c r="F670" s="81" t="s">
        <v>142</v>
      </c>
      <c r="G670" s="92" t="s">
        <v>1783</v>
      </c>
      <c r="H670" s="93">
        <v>98632774</v>
      </c>
      <c r="I670" s="94">
        <v>4908936</v>
      </c>
      <c r="J670" s="95">
        <v>19963006</v>
      </c>
      <c r="K670" s="69" t="s">
        <v>48</v>
      </c>
      <c r="L670" s="96" t="s">
        <v>1668</v>
      </c>
      <c r="M670" s="97" t="s">
        <v>125</v>
      </c>
      <c r="N670" s="98" t="str" cm="1">
        <f t="array" ref="N670">_xlfn.XLOOKUP(Contrato[[#This Row],[SUPERVISOR TITULAR]],[1]!PERSONAL_ACTIVO_2024[[#All],[Nombre completo]],[1]!PERSONAL_ACTIVO_2024[[#All],[Documento identidad]],"",0)</f>
        <v/>
      </c>
      <c r="O670" s="97" t="s">
        <v>226</v>
      </c>
      <c r="P670" s="99" t="str" cm="1">
        <f t="array" ref="P670">_xlfn.XLOOKUP(Contrato[[#This Row],[SUPERVISOR SUPLENTE ]],[1]!PERSONAL_ACTIVO_2024[[#All],[Nombre completo]],[1]!PERSONAL_ACTIVO_2024[[#All],[Documento identidad]],"",0)</f>
        <v/>
      </c>
      <c r="Q670" s="100">
        <v>710</v>
      </c>
      <c r="R670" s="42" t="str" cm="1">
        <f t="array" ref="R670">_xlfn.XLOOKUP(Contrato[[#This Row],[CDP]],[1]!DISPONIBILIDADES_2024[[#All],[consecutivo]],[1]!DISPONIBILIDADES_2024[[#All],[fecha_aprobacion]],"",0)</f>
        <v>19/07/2024 0:00</v>
      </c>
      <c r="S670" s="43">
        <f>SUMIF([1]!DISPONIBILIDADES_2024[[#All],[consecutivo]],Contrato[[#This Row],[CDP]],[1]!DISPONIBILIDADES_2024[[#All],[valor_total_rubro]])</f>
        <v>0</v>
      </c>
      <c r="T670" s="44" cm="1">
        <f t="array" ref="T670">_xlfn.XLOOKUP(Contrato[[#This Row],[CONTRATO]]&amp;Contrato[[#This Row],[CDP]],[1]!Corr_Contr_CDP[[#All],[CONTRATO-CDP]],[1]!Corr_Contr_CDP[[#All],[CRP]],_xlfn.XLOOKUP(Contrato[[#This Row],[CDP]],[1]!COMPROMISOS_2024[[#All],[disponibilidad]],[1]!COMPROMISOS_2024[[#All],[consecutivo]],"",0),0)</f>
        <v>8218</v>
      </c>
      <c r="U670" s="45" t="str" cm="1">
        <f t="array" ref="U670">+_xlfn.XLOOKUP(Contrato[[#This Row],[RCP]],[1]!COMPROMISOS_2024[[#All],[consecutivo]],[1]!COMPROMISOS_2024[[#All],[fecha_aprobacion]],"",0)</f>
        <v>13/08/2024 16:10</v>
      </c>
      <c r="V670" s="46">
        <f>SUMIF([1]!COMPROMISOS_2024[[#All],[consecutivo]],Contrato[[#This Row],[RCP]],[1]!COMPROMISOS_2024[[#All],[valor_total]])</f>
        <v>19963006</v>
      </c>
      <c r="W670" s="311">
        <v>45516</v>
      </c>
      <c r="X670" s="311" t="s">
        <v>379</v>
      </c>
      <c r="Y670" s="48">
        <v>45520</v>
      </c>
      <c r="Z670" s="49">
        <v>45643</v>
      </c>
      <c r="AA670" s="123" t="s">
        <v>1694</v>
      </c>
      <c r="AB670" s="91" t="s">
        <v>1690</v>
      </c>
      <c r="AC670" s="91"/>
      <c r="AD670" s="78">
        <v>202000005111</v>
      </c>
      <c r="AE670" s="54" t="s">
        <v>75</v>
      </c>
      <c r="AF670" s="55" t="str">
        <f>TEXT(LEFT(Contrato[[#This Row],[CONTRATO]],3),"0")</f>
        <v>545</v>
      </c>
      <c r="AG670" s="55" t="str">
        <f>IF(LEN(Contrato[[#This Row],[Contrato2]])=3,Contrato[[#This Row],[Contrato2]],TEXT(Contrato[[#This Row],[Contrato2]],"000"))</f>
        <v>545</v>
      </c>
      <c r="AH670" s="56">
        <f ca="1">IFERROR(_xlfn.DAYS(Contrato[[#This Row],[Fecha Proyectada liquidación]],TODAY())/30,"")</f>
        <v>1.6666666666666667</v>
      </c>
      <c r="AI670" s="57">
        <f>+Contrato[[#This Row],[FECHA TERMINACIÓN ]]+120</f>
        <v>45763</v>
      </c>
      <c r="AK670" s="59" t="str">
        <f ca="1">IF(Contrato[[#This Row],[FECHA TERMINACIÓN ]]&lt;TODAY(), "Terminado",IF(ISNUMBER(Contrato[[#This Row],[Fecha Real de liquiidación ]]),"Liquidado",IF(Contrato[[#This Row],[FECHA TERMINACIÓN ]]&gt;=TODAY(),"En ejecución","")))</f>
        <v>Terminado</v>
      </c>
      <c r="AL670" s="60">
        <f>SUMIF([1]!COMPROMISOS_2024[[#All],[consecutivo]],Contrato[[#This Row],[RCP]],[1]!COMPROMISOS_2024[[#All],[Total pagado]])</f>
        <v>19963006</v>
      </c>
      <c r="AM670" s="61">
        <f>IFERROR(Contrato[[#This Row],[Pagos]]/Contrato[[#This Row],[VALOR CONTRATO]],0)</f>
        <v>1</v>
      </c>
      <c r="AN670" s="104">
        <f>+Contrato[[#This Row],[VALOR CONTRATO]]-Contrato[[#This Row],[Pagos]]</f>
        <v>0</v>
      </c>
      <c r="AO670" s="54" cm="1">
        <f t="array" ref="AO670">_xlfn.XLOOKUP(Contrato[[#This Row],[DOCUMENTO ]],[1]!PERSONAL_ACTIVO_2024[[#All],[Documento identidad]],[1]!PERSONAL_ACTIVO_2024[[#All],[Mail ]],0,0)</f>
        <v>0</v>
      </c>
      <c r="AP670" s="54" cm="1">
        <f t="array" ref="AP670">_xlfn.XLOOKUP(Contrato[[#This Row],[DOCUMENTO]],[1]!PERSONAL_ACTIVO_2024[[#All],[Documento identidad]],[1]!PERSONAL_ACTIVO_2024[[#All],[Mail ]],0,0)</f>
        <v>0</v>
      </c>
      <c r="AQ670" s="54" cm="1">
        <f t="array" ref="AQ670">IF(ISBLANK(Contrato[[#This Row],[DEPENDENCIA ]]),0,IFERROR(_xlfn.XLOOKUP(Contrato[[#This Row],[DEPENDENCIA ]],[1]!PERSONAL_ACTIVO_2024[[#All],[Dependencia]],[1]!PERSONAL_ACTIVO_2024[[#All],[Mail ]],0,0),0))</f>
        <v>0</v>
      </c>
    </row>
    <row r="671" spans="1:43" s="54" customFormat="1" ht="34.5" customHeight="1" x14ac:dyDescent="0.25">
      <c r="A671" s="54">
        <v>935</v>
      </c>
      <c r="B671" s="26">
        <v>546</v>
      </c>
      <c r="C671" s="28" t="s">
        <v>1235</v>
      </c>
      <c r="D671" s="81" t="s">
        <v>123</v>
      </c>
      <c r="E671" s="105" t="s">
        <v>111</v>
      </c>
      <c r="F671" s="81" t="s">
        <v>142</v>
      </c>
      <c r="G671" s="92" t="s">
        <v>1784</v>
      </c>
      <c r="H671" s="93">
        <v>3402168</v>
      </c>
      <c r="I671" s="94">
        <v>5931149</v>
      </c>
      <c r="J671" s="95">
        <v>24120006</v>
      </c>
      <c r="K671" s="69" t="s">
        <v>48</v>
      </c>
      <c r="L671" s="96" t="s">
        <v>1668</v>
      </c>
      <c r="M671" s="97" t="s">
        <v>125</v>
      </c>
      <c r="N671" s="98" t="str" cm="1">
        <f t="array" ref="N671">_xlfn.XLOOKUP(Contrato[[#This Row],[SUPERVISOR TITULAR]],[1]!PERSONAL_ACTIVO_2024[[#All],[Nombre completo]],[1]!PERSONAL_ACTIVO_2024[[#All],[Documento identidad]],"",0)</f>
        <v/>
      </c>
      <c r="O671" s="97" t="s">
        <v>226</v>
      </c>
      <c r="P671" s="99" t="str" cm="1">
        <f t="array" ref="P671">_xlfn.XLOOKUP(Contrato[[#This Row],[SUPERVISOR SUPLENTE ]],[1]!PERSONAL_ACTIVO_2024[[#All],[Nombre completo]],[1]!PERSONAL_ACTIVO_2024[[#All],[Documento identidad]],"",0)</f>
        <v/>
      </c>
      <c r="Q671" s="100">
        <v>709</v>
      </c>
      <c r="R671" s="42" t="str" cm="1">
        <f t="array" ref="R671">_xlfn.XLOOKUP(Contrato[[#This Row],[CDP]],[1]!DISPONIBILIDADES_2024[[#All],[consecutivo]],[1]!DISPONIBILIDADES_2024[[#All],[fecha_aprobacion]],"",0)</f>
        <v>19/07/2024 0:00</v>
      </c>
      <c r="S671" s="43">
        <f>SUMIF([1]!DISPONIBILIDADES_2024[[#All],[consecutivo]],Contrato[[#This Row],[CDP]],[1]!DISPONIBILIDADES_2024[[#All],[valor_total_rubro]])</f>
        <v>0</v>
      </c>
      <c r="T671" s="44" cm="1">
        <f t="array" ref="T671">_xlfn.XLOOKUP(Contrato[[#This Row],[CONTRATO]]&amp;Contrato[[#This Row],[CDP]],[1]!Corr_Contr_CDP[[#All],[CONTRATO-CDP]],[1]!Corr_Contr_CDP[[#All],[CRP]],_xlfn.XLOOKUP(Contrato[[#This Row],[CDP]],[1]!COMPROMISOS_2024[[#All],[disponibilidad]],[1]!COMPROMISOS_2024[[#All],[consecutivo]],"",0),0)</f>
        <v>8242</v>
      </c>
      <c r="U671" s="45" t="str" cm="1">
        <f t="array" ref="U671">+_xlfn.XLOOKUP(Contrato[[#This Row],[RCP]],[1]!COMPROMISOS_2024[[#All],[consecutivo]],[1]!COMPROMISOS_2024[[#All],[fecha_aprobacion]],"",0)</f>
        <v>14/08/2024 11:10</v>
      </c>
      <c r="V671" s="46">
        <f>SUMIF([1]!COMPROMISOS_2024[[#All],[consecutivo]],Contrato[[#This Row],[RCP]],[1]!COMPROMISOS_2024[[#All],[valor_total]])</f>
        <v>24120006</v>
      </c>
      <c r="W671" s="311">
        <v>45516</v>
      </c>
      <c r="X671" s="311" t="s">
        <v>379</v>
      </c>
      <c r="Y671" s="48">
        <v>45520</v>
      </c>
      <c r="Z671" s="49">
        <v>45643</v>
      </c>
      <c r="AA671" s="123" t="s">
        <v>1697</v>
      </c>
      <c r="AB671" s="91" t="s">
        <v>1690</v>
      </c>
      <c r="AC671" s="91"/>
      <c r="AD671" s="78">
        <v>202000005112</v>
      </c>
      <c r="AE671" s="54" t="s">
        <v>75</v>
      </c>
      <c r="AF671" s="55" t="str">
        <f>TEXT(LEFT(Contrato[[#This Row],[CONTRATO]],3),"0")</f>
        <v>546</v>
      </c>
      <c r="AG671" s="55" t="str">
        <f>IF(LEN(Contrato[[#This Row],[Contrato2]])=3,Contrato[[#This Row],[Contrato2]],TEXT(Contrato[[#This Row],[Contrato2]],"000"))</f>
        <v>546</v>
      </c>
      <c r="AH671" s="56">
        <f ca="1">IFERROR(_xlfn.DAYS(Contrato[[#This Row],[Fecha Proyectada liquidación]],TODAY())/30,"")</f>
        <v>1.6666666666666667</v>
      </c>
      <c r="AI671" s="57">
        <f>+Contrato[[#This Row],[FECHA TERMINACIÓN ]]+120</f>
        <v>45763</v>
      </c>
      <c r="AK671" s="59" t="str">
        <f ca="1">IF(Contrato[[#This Row],[FECHA TERMINACIÓN ]]&lt;TODAY(), "Terminado",IF(ISNUMBER(Contrato[[#This Row],[Fecha Real de liquiidación ]]),"Liquidado",IF(Contrato[[#This Row],[FECHA TERMINACIÓN ]]&gt;=TODAY(),"En ejecución","")))</f>
        <v>Terminado</v>
      </c>
      <c r="AL671" s="60">
        <f>SUMIF([1]!COMPROMISOS_2024[[#All],[consecutivo]],Contrato[[#This Row],[RCP]],[1]!COMPROMISOS_2024[[#All],[Total pagado]])</f>
        <v>24120006</v>
      </c>
      <c r="AM671" s="61">
        <f>IFERROR(Contrato[[#This Row],[Pagos]]/Contrato[[#This Row],[VALOR CONTRATO]],0)</f>
        <v>1</v>
      </c>
      <c r="AN671" s="104">
        <f>+Contrato[[#This Row],[VALOR CONTRATO]]-Contrato[[#This Row],[Pagos]]</f>
        <v>0</v>
      </c>
      <c r="AO671" s="54" cm="1">
        <f t="array" ref="AO671">_xlfn.XLOOKUP(Contrato[[#This Row],[DOCUMENTO ]],[1]!PERSONAL_ACTIVO_2024[[#All],[Documento identidad]],[1]!PERSONAL_ACTIVO_2024[[#All],[Mail ]],0,0)</f>
        <v>0</v>
      </c>
      <c r="AP671" s="54" cm="1">
        <f t="array" ref="AP671">_xlfn.XLOOKUP(Contrato[[#This Row],[DOCUMENTO]],[1]!PERSONAL_ACTIVO_2024[[#All],[Documento identidad]],[1]!PERSONAL_ACTIVO_2024[[#All],[Mail ]],0,0)</f>
        <v>0</v>
      </c>
      <c r="AQ671" s="54" cm="1">
        <f t="array" ref="AQ671">IF(ISBLANK(Contrato[[#This Row],[DEPENDENCIA ]]),0,IFERROR(_xlfn.XLOOKUP(Contrato[[#This Row],[DEPENDENCIA ]],[1]!PERSONAL_ACTIVO_2024[[#All],[Dependencia]],[1]!PERSONAL_ACTIVO_2024[[#All],[Mail ]],0,0),0))</f>
        <v>0</v>
      </c>
    </row>
    <row r="672" spans="1:43" s="54" customFormat="1" ht="34.5" customHeight="1" x14ac:dyDescent="0.25">
      <c r="A672" s="54">
        <v>936</v>
      </c>
      <c r="B672" s="26">
        <v>547</v>
      </c>
      <c r="C672" s="28" t="s">
        <v>1235</v>
      </c>
      <c r="D672" s="81" t="s">
        <v>123</v>
      </c>
      <c r="E672" s="105" t="s">
        <v>111</v>
      </c>
      <c r="F672" s="81" t="s">
        <v>142</v>
      </c>
      <c r="G672" s="92" t="s">
        <v>489</v>
      </c>
      <c r="H672" s="93">
        <v>98534661</v>
      </c>
      <c r="I672" s="94">
        <v>7908765</v>
      </c>
      <c r="J672" s="95">
        <v>32162311</v>
      </c>
      <c r="K672" s="69" t="s">
        <v>48</v>
      </c>
      <c r="L672" s="96" t="s">
        <v>1668</v>
      </c>
      <c r="M672" s="97" t="s">
        <v>125</v>
      </c>
      <c r="N672" s="98" t="str" cm="1">
        <f t="array" ref="N672">_xlfn.XLOOKUP(Contrato[[#This Row],[SUPERVISOR TITULAR]],[1]!PERSONAL_ACTIVO_2024[[#All],[Nombre completo]],[1]!PERSONAL_ACTIVO_2024[[#All],[Documento identidad]],"",0)</f>
        <v/>
      </c>
      <c r="O672" s="97" t="s">
        <v>226</v>
      </c>
      <c r="P672" s="99" t="str" cm="1">
        <f t="array" ref="P672">_xlfn.XLOOKUP(Contrato[[#This Row],[SUPERVISOR SUPLENTE ]],[1]!PERSONAL_ACTIVO_2024[[#All],[Nombre completo]],[1]!PERSONAL_ACTIVO_2024[[#All],[Documento identidad]],"",0)</f>
        <v/>
      </c>
      <c r="Q672" s="100">
        <v>815</v>
      </c>
      <c r="R672" s="42" t="str" cm="1">
        <f t="array" ref="R672">_xlfn.XLOOKUP(Contrato[[#This Row],[CDP]],[1]!DISPONIBILIDADES_2024[[#All],[consecutivo]],[1]!DISPONIBILIDADES_2024[[#All],[fecha_aprobacion]],"",0)</f>
        <v>19/07/2024 0:00</v>
      </c>
      <c r="S672" s="43">
        <f>SUMIF([1]!DISPONIBILIDADES_2024[[#All],[consecutivo]],Contrato[[#This Row],[CDP]],[1]!DISPONIBILIDADES_2024[[#All],[valor_total_rubro]])</f>
        <v>0</v>
      </c>
      <c r="T672" s="44" cm="1">
        <f t="array" ref="T672">_xlfn.XLOOKUP(Contrato[[#This Row],[CONTRATO]]&amp;Contrato[[#This Row],[CDP]],[1]!Corr_Contr_CDP[[#All],[CONTRATO-CDP]],[1]!Corr_Contr_CDP[[#All],[CRP]],_xlfn.XLOOKUP(Contrato[[#This Row],[CDP]],[1]!COMPROMISOS_2024[[#All],[disponibilidad]],[1]!COMPROMISOS_2024[[#All],[consecutivo]],"",0),0)</f>
        <v>8245</v>
      </c>
      <c r="U672" s="45" t="str" cm="1">
        <f t="array" ref="U672">+_xlfn.XLOOKUP(Contrato[[#This Row],[RCP]],[1]!COMPROMISOS_2024[[#All],[consecutivo]],[1]!COMPROMISOS_2024[[#All],[fecha_aprobacion]],"",0)</f>
        <v>14/08/2024 11:21</v>
      </c>
      <c r="V672" s="46">
        <f>SUMIF([1]!COMPROMISOS_2024[[#All],[consecutivo]],Contrato[[#This Row],[RCP]],[1]!COMPROMISOS_2024[[#All],[valor_total]])</f>
        <v>32162311</v>
      </c>
      <c r="W672" s="311">
        <v>45517</v>
      </c>
      <c r="X672" s="311" t="s">
        <v>379</v>
      </c>
      <c r="Y672" s="48">
        <v>45520</v>
      </c>
      <c r="Z672" s="49">
        <v>45643</v>
      </c>
      <c r="AA672" s="123" t="s">
        <v>1697</v>
      </c>
      <c r="AB672" s="91" t="s">
        <v>1690</v>
      </c>
      <c r="AC672" s="91"/>
      <c r="AD672" s="78">
        <v>202000005113</v>
      </c>
      <c r="AE672" s="54" t="s">
        <v>75</v>
      </c>
      <c r="AF672" s="55" t="str">
        <f>TEXT(LEFT(Contrato[[#This Row],[CONTRATO]],3),"0")</f>
        <v>547</v>
      </c>
      <c r="AG672" s="55" t="str">
        <f>IF(LEN(Contrato[[#This Row],[Contrato2]])=3,Contrato[[#This Row],[Contrato2]],TEXT(Contrato[[#This Row],[Contrato2]],"000"))</f>
        <v>547</v>
      </c>
      <c r="AH672" s="56">
        <f ca="1">IFERROR(_xlfn.DAYS(Contrato[[#This Row],[Fecha Proyectada liquidación]],TODAY())/30,"")</f>
        <v>1.6666666666666667</v>
      </c>
      <c r="AI672" s="57">
        <f>+Contrato[[#This Row],[FECHA TERMINACIÓN ]]+120</f>
        <v>45763</v>
      </c>
      <c r="AK672" s="59" t="str">
        <f ca="1">IF(Contrato[[#This Row],[FECHA TERMINACIÓN ]]&lt;TODAY(), "Terminado",IF(ISNUMBER(Contrato[[#This Row],[Fecha Real de liquiidación ]]),"Liquidado",IF(Contrato[[#This Row],[FECHA TERMINACIÓN ]]&gt;=TODAY(),"En ejecución","")))</f>
        <v>Terminado</v>
      </c>
      <c r="AL672" s="60">
        <f>SUMIF([1]!COMPROMISOS_2024[[#All],[consecutivo]],Contrato[[#This Row],[RCP]],[1]!COMPROMISOS_2024[[#All],[Total pagado]])</f>
        <v>32162311</v>
      </c>
      <c r="AM672" s="61">
        <f>IFERROR(Contrato[[#This Row],[Pagos]]/Contrato[[#This Row],[VALOR CONTRATO]],0)</f>
        <v>1</v>
      </c>
      <c r="AN672" s="104">
        <f>+Contrato[[#This Row],[VALOR CONTRATO]]-Contrato[[#This Row],[Pagos]]</f>
        <v>0</v>
      </c>
      <c r="AO672" s="54" cm="1">
        <f t="array" ref="AO672">_xlfn.XLOOKUP(Contrato[[#This Row],[DOCUMENTO ]],[1]!PERSONAL_ACTIVO_2024[[#All],[Documento identidad]],[1]!PERSONAL_ACTIVO_2024[[#All],[Mail ]],0,0)</f>
        <v>0</v>
      </c>
      <c r="AP672" s="54" cm="1">
        <f t="array" ref="AP672">_xlfn.XLOOKUP(Contrato[[#This Row],[DOCUMENTO]],[1]!PERSONAL_ACTIVO_2024[[#All],[Documento identidad]],[1]!PERSONAL_ACTIVO_2024[[#All],[Mail ]],0,0)</f>
        <v>0</v>
      </c>
      <c r="AQ672" s="54" cm="1">
        <f t="array" ref="AQ672">IF(ISBLANK(Contrato[[#This Row],[DEPENDENCIA ]]),0,IFERROR(_xlfn.XLOOKUP(Contrato[[#This Row],[DEPENDENCIA ]],[1]!PERSONAL_ACTIVO_2024[[#All],[Dependencia]],[1]!PERSONAL_ACTIVO_2024[[#All],[Mail ]],0,0),0))</f>
        <v>0</v>
      </c>
    </row>
    <row r="673" spans="1:43" s="54" customFormat="1" ht="34.5" customHeight="1" x14ac:dyDescent="0.25">
      <c r="A673" s="54">
        <v>937</v>
      </c>
      <c r="B673" s="26">
        <v>548</v>
      </c>
      <c r="C673" s="28" t="s">
        <v>1235</v>
      </c>
      <c r="D673" s="81" t="s">
        <v>123</v>
      </c>
      <c r="E673" s="105" t="s">
        <v>111</v>
      </c>
      <c r="F673" s="81" t="s">
        <v>142</v>
      </c>
      <c r="G673" s="92" t="s">
        <v>1785</v>
      </c>
      <c r="H673" s="93">
        <v>70810561</v>
      </c>
      <c r="I673" s="94">
        <v>7908765</v>
      </c>
      <c r="J673" s="95">
        <v>32162311</v>
      </c>
      <c r="K673" s="69" t="s">
        <v>48</v>
      </c>
      <c r="L673" s="96" t="s">
        <v>1668</v>
      </c>
      <c r="M673" s="97" t="s">
        <v>125</v>
      </c>
      <c r="N673" s="98" t="str" cm="1">
        <f t="array" ref="N673">_xlfn.XLOOKUP(Contrato[[#This Row],[SUPERVISOR TITULAR]],[1]!PERSONAL_ACTIVO_2024[[#All],[Nombre completo]],[1]!PERSONAL_ACTIVO_2024[[#All],[Documento identidad]],"",0)</f>
        <v/>
      </c>
      <c r="O673" s="97" t="s">
        <v>226</v>
      </c>
      <c r="P673" s="99" t="str" cm="1">
        <f t="array" ref="P673">_xlfn.XLOOKUP(Contrato[[#This Row],[SUPERVISOR SUPLENTE ]],[1]!PERSONAL_ACTIVO_2024[[#All],[Nombre completo]],[1]!PERSONAL_ACTIVO_2024[[#All],[Documento identidad]],"",0)</f>
        <v/>
      </c>
      <c r="Q673" s="100">
        <v>708</v>
      </c>
      <c r="R673" s="42" t="str" cm="1">
        <f t="array" ref="R673">_xlfn.XLOOKUP(Contrato[[#This Row],[CDP]],[1]!DISPONIBILIDADES_2024[[#All],[consecutivo]],[1]!DISPONIBILIDADES_2024[[#All],[fecha_aprobacion]],"",0)</f>
        <v>19/07/2024 0:00</v>
      </c>
      <c r="S673" s="43">
        <f>SUMIF([1]!DISPONIBILIDADES_2024[[#All],[consecutivo]],Contrato[[#This Row],[CDP]],[1]!DISPONIBILIDADES_2024[[#All],[valor_total_rubro]])</f>
        <v>0</v>
      </c>
      <c r="T673" s="44" cm="1">
        <f t="array" ref="T673">_xlfn.XLOOKUP(Contrato[[#This Row],[CONTRATO]]&amp;Contrato[[#This Row],[CDP]],[1]!Corr_Contr_CDP[[#All],[CONTRATO-CDP]],[1]!Corr_Contr_CDP[[#All],[CRP]],_xlfn.XLOOKUP(Contrato[[#This Row],[CDP]],[1]!COMPROMISOS_2024[[#All],[disponibilidad]],[1]!COMPROMISOS_2024[[#All],[consecutivo]],"",0),0)</f>
        <v>8246</v>
      </c>
      <c r="U673" s="45" t="str" cm="1">
        <f t="array" ref="U673">+_xlfn.XLOOKUP(Contrato[[#This Row],[RCP]],[1]!COMPROMISOS_2024[[#All],[consecutivo]],[1]!COMPROMISOS_2024[[#All],[fecha_aprobacion]],"",0)</f>
        <v>14/08/2024 11:39</v>
      </c>
      <c r="V673" s="46">
        <f>SUMIF([1]!COMPROMISOS_2024[[#All],[consecutivo]],Contrato[[#This Row],[RCP]],[1]!COMPROMISOS_2024[[#All],[valor_total]])</f>
        <v>32162311</v>
      </c>
      <c r="W673" s="311">
        <v>45517</v>
      </c>
      <c r="X673" s="311" t="s">
        <v>379</v>
      </c>
      <c r="Y673" s="48">
        <v>45520</v>
      </c>
      <c r="Z673" s="49">
        <v>45643</v>
      </c>
      <c r="AA673" s="123" t="s">
        <v>1689</v>
      </c>
      <c r="AB673" s="91" t="s">
        <v>1690</v>
      </c>
      <c r="AC673" s="91"/>
      <c r="AD673" s="78">
        <v>202000005114</v>
      </c>
      <c r="AE673" s="54" t="s">
        <v>75</v>
      </c>
      <c r="AF673" s="55" t="str">
        <f>TEXT(LEFT(Contrato[[#This Row],[CONTRATO]],3),"0")</f>
        <v>548</v>
      </c>
      <c r="AG673" s="55" t="str">
        <f>IF(LEN(Contrato[[#This Row],[Contrato2]])=3,Contrato[[#This Row],[Contrato2]],TEXT(Contrato[[#This Row],[Contrato2]],"000"))</f>
        <v>548</v>
      </c>
      <c r="AH673" s="56">
        <f ca="1">IFERROR(_xlfn.DAYS(Contrato[[#This Row],[Fecha Proyectada liquidación]],TODAY())/30,"")</f>
        <v>1.6666666666666667</v>
      </c>
      <c r="AI673" s="57">
        <f>+Contrato[[#This Row],[FECHA TERMINACIÓN ]]+120</f>
        <v>45763</v>
      </c>
      <c r="AK673" s="59" t="str">
        <f ca="1">IF(Contrato[[#This Row],[FECHA TERMINACIÓN ]]&lt;TODAY(), "Terminado",IF(ISNUMBER(Contrato[[#This Row],[Fecha Real de liquiidación ]]),"Liquidado",IF(Contrato[[#This Row],[FECHA TERMINACIÓN ]]&gt;=TODAY(),"En ejecución","")))</f>
        <v>Terminado</v>
      </c>
      <c r="AL673" s="60">
        <f>SUMIF([1]!COMPROMISOS_2024[[#All],[consecutivo]],Contrato[[#This Row],[RCP]],[1]!COMPROMISOS_2024[[#All],[Total pagado]])</f>
        <v>32162311</v>
      </c>
      <c r="AM673" s="61">
        <f>IFERROR(Contrato[[#This Row],[Pagos]]/Contrato[[#This Row],[VALOR CONTRATO]],0)</f>
        <v>1</v>
      </c>
      <c r="AN673" s="104">
        <f>+Contrato[[#This Row],[VALOR CONTRATO]]-Contrato[[#This Row],[Pagos]]</f>
        <v>0</v>
      </c>
      <c r="AO673" s="54" cm="1">
        <f t="array" ref="AO673">_xlfn.XLOOKUP(Contrato[[#This Row],[DOCUMENTO ]],[1]!PERSONAL_ACTIVO_2024[[#All],[Documento identidad]],[1]!PERSONAL_ACTIVO_2024[[#All],[Mail ]],0,0)</f>
        <v>0</v>
      </c>
      <c r="AP673" s="54" cm="1">
        <f t="array" ref="AP673">_xlfn.XLOOKUP(Contrato[[#This Row],[DOCUMENTO]],[1]!PERSONAL_ACTIVO_2024[[#All],[Documento identidad]],[1]!PERSONAL_ACTIVO_2024[[#All],[Mail ]],0,0)</f>
        <v>0</v>
      </c>
      <c r="AQ673" s="54" cm="1">
        <f t="array" ref="AQ673">IF(ISBLANK(Contrato[[#This Row],[DEPENDENCIA ]]),0,IFERROR(_xlfn.XLOOKUP(Contrato[[#This Row],[DEPENDENCIA ]],[1]!PERSONAL_ACTIVO_2024[[#All],[Dependencia]],[1]!PERSONAL_ACTIVO_2024[[#All],[Mail ]],0,0),0))</f>
        <v>0</v>
      </c>
    </row>
    <row r="674" spans="1:43" s="54" customFormat="1" ht="34.5" customHeight="1" x14ac:dyDescent="0.25">
      <c r="A674" s="54">
        <v>938</v>
      </c>
      <c r="B674" s="26">
        <v>549</v>
      </c>
      <c r="C674" s="28" t="s">
        <v>1786</v>
      </c>
      <c r="D674" s="81" t="s">
        <v>123</v>
      </c>
      <c r="E674" s="105" t="s">
        <v>111</v>
      </c>
      <c r="F674" s="81" t="s">
        <v>142</v>
      </c>
      <c r="G674" s="92" t="s">
        <v>1787</v>
      </c>
      <c r="H674" s="93">
        <v>98628015</v>
      </c>
      <c r="I674" s="94">
        <v>3952382</v>
      </c>
      <c r="J674" s="95">
        <v>16073020</v>
      </c>
      <c r="K674" s="69" t="s">
        <v>48</v>
      </c>
      <c r="L674" s="96" t="s">
        <v>1668</v>
      </c>
      <c r="M674" s="97" t="s">
        <v>222</v>
      </c>
      <c r="N674" s="98" cm="1">
        <f t="array" ref="N674">_xlfn.XLOOKUP(Contrato[[#This Row],[SUPERVISOR TITULAR]],[1]!PERSONAL_ACTIVO_2024[[#All],[Nombre completo]],[1]!PERSONAL_ACTIVO_2024[[#All],[Documento identidad]],"",0)</f>
        <v>10267189</v>
      </c>
      <c r="O674" s="97" t="s">
        <v>218</v>
      </c>
      <c r="P674" s="99" cm="1">
        <f t="array" ref="P674">_xlfn.XLOOKUP(Contrato[[#This Row],[SUPERVISOR SUPLENTE ]],[1]!PERSONAL_ACTIVO_2024[[#All],[Nombre completo]],[1]!PERSONAL_ACTIVO_2024[[#All],[Documento identidad]],"",0)</f>
        <v>98556206</v>
      </c>
      <c r="Q674" s="100">
        <v>707</v>
      </c>
      <c r="R674" s="42" t="str" cm="1">
        <f t="array" ref="R674">_xlfn.XLOOKUP(Contrato[[#This Row],[CDP]],[1]!DISPONIBILIDADES_2024[[#All],[consecutivo]],[1]!DISPONIBILIDADES_2024[[#All],[fecha_aprobacion]],"",0)</f>
        <v>19/07/2024 0:00</v>
      </c>
      <c r="S674" s="43">
        <f>SUMIF([1]!DISPONIBILIDADES_2024[[#All],[consecutivo]],Contrato[[#This Row],[CDP]],[1]!DISPONIBILIDADES_2024[[#All],[valor_total_rubro]])</f>
        <v>0</v>
      </c>
      <c r="T674" s="44" cm="1">
        <f t="array" ref="T674">_xlfn.XLOOKUP(Contrato[[#This Row],[CONTRATO]]&amp;Contrato[[#This Row],[CDP]],[1]!Corr_Contr_CDP[[#All],[CONTRATO-CDP]],[1]!Corr_Contr_CDP[[#All],[CRP]],_xlfn.XLOOKUP(Contrato[[#This Row],[CDP]],[1]!COMPROMISOS_2024[[#All],[disponibilidad]],[1]!COMPROMISOS_2024[[#All],[consecutivo]],"",0),0)</f>
        <v>8251</v>
      </c>
      <c r="U674" s="45" t="str" cm="1">
        <f t="array" ref="U674">+_xlfn.XLOOKUP(Contrato[[#This Row],[RCP]],[1]!COMPROMISOS_2024[[#All],[consecutivo]],[1]!COMPROMISOS_2024[[#All],[fecha_aprobacion]],"",0)</f>
        <v>14/08/2024 11:58</v>
      </c>
      <c r="V674" s="46">
        <f>SUMIF([1]!COMPROMISOS_2024[[#All],[consecutivo]],Contrato[[#This Row],[RCP]],[1]!COMPROMISOS_2024[[#All],[valor_total]])</f>
        <v>16073020</v>
      </c>
      <c r="W674" s="311">
        <v>45516</v>
      </c>
      <c r="X674" s="311" t="s">
        <v>379</v>
      </c>
      <c r="Y674" s="48">
        <v>45520</v>
      </c>
      <c r="Z674" s="49">
        <v>45643</v>
      </c>
      <c r="AA674" s="123" t="s">
        <v>1697</v>
      </c>
      <c r="AB674" s="91" t="s">
        <v>1690</v>
      </c>
      <c r="AC674" s="91"/>
      <c r="AD674" s="78">
        <v>202000005115</v>
      </c>
      <c r="AE674" s="54" t="s">
        <v>75</v>
      </c>
      <c r="AF674" s="55" t="str">
        <f>TEXT(LEFT(Contrato[[#This Row],[CONTRATO]],3),"0")</f>
        <v>549</v>
      </c>
      <c r="AG674" s="55" t="str">
        <f>IF(LEN(Contrato[[#This Row],[Contrato2]])=3,Contrato[[#This Row],[Contrato2]],TEXT(Contrato[[#This Row],[Contrato2]],"000"))</f>
        <v>549</v>
      </c>
      <c r="AH674" s="56">
        <f ca="1">IFERROR(_xlfn.DAYS(Contrato[[#This Row],[Fecha Proyectada liquidación]],TODAY())/30,"")</f>
        <v>1.6666666666666667</v>
      </c>
      <c r="AI674" s="57">
        <f>+Contrato[[#This Row],[FECHA TERMINACIÓN ]]+120</f>
        <v>45763</v>
      </c>
      <c r="AK674" s="59" t="str">
        <f ca="1">IF(Contrato[[#This Row],[FECHA TERMINACIÓN ]]&lt;TODAY(), "Terminado",IF(ISNUMBER(Contrato[[#This Row],[Fecha Real de liquiidación ]]),"Liquidado",IF(Contrato[[#This Row],[FECHA TERMINACIÓN ]]&gt;=TODAY(),"En ejecución","")))</f>
        <v>Terminado</v>
      </c>
      <c r="AL674" s="60">
        <f>SUMIF([1]!COMPROMISOS_2024[[#All],[consecutivo]],Contrato[[#This Row],[RCP]],[1]!COMPROMISOS_2024[[#All],[Total pagado]])</f>
        <v>16073020</v>
      </c>
      <c r="AM674" s="61">
        <f>IFERROR(Contrato[[#This Row],[Pagos]]/Contrato[[#This Row],[VALOR CONTRATO]],0)</f>
        <v>1</v>
      </c>
      <c r="AN674" s="104">
        <f>+Contrato[[#This Row],[VALOR CONTRATO]]-Contrato[[#This Row],[Pagos]]</f>
        <v>0</v>
      </c>
      <c r="AO674" s="54" t="str" cm="1">
        <f t="array" ref="AO674">_xlfn.XLOOKUP(Contrato[[#This Row],[DOCUMENTO ]],[1]!PERSONAL_ACTIVO_2024[[#All],[Documento identidad]],[1]!PERSONAL_ACTIVO_2024[[#All],[Mail ]],0,0)</f>
        <v>hveleza@indeportesantioquia.gov.co</v>
      </c>
      <c r="AP674" s="54" t="str" cm="1">
        <f t="array" ref="AP674">_xlfn.XLOOKUP(Contrato[[#This Row],[DOCUMENTO]],[1]!PERSONAL_ACTIVO_2024[[#All],[Documento identidad]],[1]!PERSONAL_ACTIVO_2024[[#All],[Mail ]],0,0)</f>
        <v>ahiguitae@indeportesantioquia.gov.co</v>
      </c>
      <c r="AQ674" s="54" cm="1">
        <f t="array" ref="AQ674">IF(ISBLANK(Contrato[[#This Row],[DEPENDENCIA ]]),0,IFERROR(_xlfn.XLOOKUP(Contrato[[#This Row],[DEPENDENCIA ]],[1]!PERSONAL_ACTIVO_2024[[#All],[Dependencia]],[1]!PERSONAL_ACTIVO_2024[[#All],[Mail ]],0,0),0))</f>
        <v>0</v>
      </c>
    </row>
    <row r="675" spans="1:43" s="54" customFormat="1" ht="34.5" customHeight="1" x14ac:dyDescent="0.25">
      <c r="A675" s="54">
        <v>939</v>
      </c>
      <c r="B675" s="26">
        <v>550</v>
      </c>
      <c r="C675" s="28" t="s">
        <v>1788</v>
      </c>
      <c r="D675" s="81" t="s">
        <v>123</v>
      </c>
      <c r="E675" s="105" t="s">
        <v>111</v>
      </c>
      <c r="F675" s="81" t="s">
        <v>142</v>
      </c>
      <c r="G675" s="92" t="s">
        <v>495</v>
      </c>
      <c r="H675" s="93">
        <v>43834689</v>
      </c>
      <c r="I675" s="94">
        <v>3952382</v>
      </c>
      <c r="J675" s="95">
        <v>16073020</v>
      </c>
      <c r="K675" s="69" t="s">
        <v>48</v>
      </c>
      <c r="L675" s="96" t="s">
        <v>1668</v>
      </c>
      <c r="M675" s="97" t="s">
        <v>222</v>
      </c>
      <c r="N675" s="98" cm="1">
        <f t="array" ref="N675">_xlfn.XLOOKUP(Contrato[[#This Row],[SUPERVISOR TITULAR]],[1]!PERSONAL_ACTIVO_2024[[#All],[Nombre completo]],[1]!PERSONAL_ACTIVO_2024[[#All],[Documento identidad]],"",0)</f>
        <v>10267189</v>
      </c>
      <c r="O675" s="97" t="s">
        <v>218</v>
      </c>
      <c r="P675" s="99" cm="1">
        <f t="array" ref="P675">_xlfn.XLOOKUP(Contrato[[#This Row],[SUPERVISOR SUPLENTE ]],[1]!PERSONAL_ACTIVO_2024[[#All],[Nombre completo]],[1]!PERSONAL_ACTIVO_2024[[#All],[Documento identidad]],"",0)</f>
        <v>98556206</v>
      </c>
      <c r="Q675" s="100">
        <v>686</v>
      </c>
      <c r="R675" s="42" t="str" cm="1">
        <f t="array" ref="R675">_xlfn.XLOOKUP(Contrato[[#This Row],[CDP]],[1]!DISPONIBILIDADES_2024[[#All],[consecutivo]],[1]!DISPONIBILIDADES_2024[[#All],[fecha_aprobacion]],"",0)</f>
        <v>19/07/2024 0:00</v>
      </c>
      <c r="S675" s="43">
        <f>SUMIF([1]!DISPONIBILIDADES_2024[[#All],[consecutivo]],Contrato[[#This Row],[CDP]],[1]!DISPONIBILIDADES_2024[[#All],[valor_total_rubro]])</f>
        <v>0</v>
      </c>
      <c r="T675" s="44" cm="1">
        <f t="array" ref="T675">_xlfn.XLOOKUP(Contrato[[#This Row],[CONTRATO]]&amp;Contrato[[#This Row],[CDP]],[1]!Corr_Contr_CDP[[#All],[CONTRATO-CDP]],[1]!Corr_Contr_CDP[[#All],[CRP]],_xlfn.XLOOKUP(Contrato[[#This Row],[CDP]],[1]!COMPROMISOS_2024[[#All],[disponibilidad]],[1]!COMPROMISOS_2024[[#All],[consecutivo]],"",0),0)</f>
        <v>8241</v>
      </c>
      <c r="U675" s="45" t="str" cm="1">
        <f t="array" ref="U675">+_xlfn.XLOOKUP(Contrato[[#This Row],[RCP]],[1]!COMPROMISOS_2024[[#All],[consecutivo]],[1]!COMPROMISOS_2024[[#All],[fecha_aprobacion]],"",0)</f>
        <v>14/08/2024 10:49</v>
      </c>
      <c r="V675" s="46">
        <f>SUMIF([1]!COMPROMISOS_2024[[#All],[consecutivo]],Contrato[[#This Row],[RCP]],[1]!COMPROMISOS_2024[[#All],[valor_total]])</f>
        <v>16073020</v>
      </c>
      <c r="W675" s="311">
        <v>45516</v>
      </c>
      <c r="X675" s="311" t="s">
        <v>379</v>
      </c>
      <c r="Y675" s="48">
        <v>45520</v>
      </c>
      <c r="Z675" s="49">
        <v>45643</v>
      </c>
      <c r="AA675" s="123" t="s">
        <v>1697</v>
      </c>
      <c r="AB675" s="91" t="s">
        <v>1690</v>
      </c>
      <c r="AC675" s="91"/>
      <c r="AD675" s="78">
        <v>202000005116</v>
      </c>
      <c r="AE675" s="54" t="s">
        <v>75</v>
      </c>
      <c r="AF675" s="55" t="str">
        <f>TEXT(LEFT(Contrato[[#This Row],[CONTRATO]],3),"0")</f>
        <v>550</v>
      </c>
      <c r="AG675" s="55" t="str">
        <f>IF(LEN(Contrato[[#This Row],[Contrato2]])=3,Contrato[[#This Row],[Contrato2]],TEXT(Contrato[[#This Row],[Contrato2]],"000"))</f>
        <v>550</v>
      </c>
      <c r="AH675" s="56">
        <f ca="1">IFERROR(_xlfn.DAYS(Contrato[[#This Row],[Fecha Proyectada liquidación]],TODAY())/30,"")</f>
        <v>1.6666666666666667</v>
      </c>
      <c r="AI675" s="57">
        <f>+Contrato[[#This Row],[FECHA TERMINACIÓN ]]+120</f>
        <v>45763</v>
      </c>
      <c r="AK675" s="59" t="str">
        <f ca="1">IF(Contrato[[#This Row],[FECHA TERMINACIÓN ]]&lt;TODAY(), "Terminado",IF(ISNUMBER(Contrato[[#This Row],[Fecha Real de liquiidación ]]),"Liquidado",IF(Contrato[[#This Row],[FECHA TERMINACIÓN ]]&gt;=TODAY(),"En ejecución","")))</f>
        <v>Terminado</v>
      </c>
      <c r="AL675" s="60">
        <f>SUMIF([1]!COMPROMISOS_2024[[#All],[consecutivo]],Contrato[[#This Row],[RCP]],[1]!COMPROMISOS_2024[[#All],[Total pagado]])</f>
        <v>16073020</v>
      </c>
      <c r="AM675" s="61">
        <f>IFERROR(Contrato[[#This Row],[Pagos]]/Contrato[[#This Row],[VALOR CONTRATO]],0)</f>
        <v>1</v>
      </c>
      <c r="AN675" s="104">
        <f>+Contrato[[#This Row],[VALOR CONTRATO]]-Contrato[[#This Row],[Pagos]]</f>
        <v>0</v>
      </c>
      <c r="AO675" s="54" t="str" cm="1">
        <f t="array" ref="AO675">_xlfn.XLOOKUP(Contrato[[#This Row],[DOCUMENTO ]],[1]!PERSONAL_ACTIVO_2024[[#All],[Documento identidad]],[1]!PERSONAL_ACTIVO_2024[[#All],[Mail ]],0,0)</f>
        <v>hveleza@indeportesantioquia.gov.co</v>
      </c>
      <c r="AP675" s="54" t="str" cm="1">
        <f t="array" ref="AP675">_xlfn.XLOOKUP(Contrato[[#This Row],[DOCUMENTO]],[1]!PERSONAL_ACTIVO_2024[[#All],[Documento identidad]],[1]!PERSONAL_ACTIVO_2024[[#All],[Mail ]],0,0)</f>
        <v>ahiguitae@indeportesantioquia.gov.co</v>
      </c>
      <c r="AQ675" s="54" cm="1">
        <f t="array" ref="AQ675">IF(ISBLANK(Contrato[[#This Row],[DEPENDENCIA ]]),0,IFERROR(_xlfn.XLOOKUP(Contrato[[#This Row],[DEPENDENCIA ]],[1]!PERSONAL_ACTIVO_2024[[#All],[Dependencia]],[1]!PERSONAL_ACTIVO_2024[[#All],[Mail ]],0,0),0))</f>
        <v>0</v>
      </c>
    </row>
    <row r="676" spans="1:43" s="54" customFormat="1" ht="34.5" customHeight="1" x14ac:dyDescent="0.25">
      <c r="A676" s="54">
        <v>940</v>
      </c>
      <c r="B676" s="26">
        <v>551</v>
      </c>
      <c r="C676" s="28" t="s">
        <v>1720</v>
      </c>
      <c r="D676" s="81" t="s">
        <v>123</v>
      </c>
      <c r="E676" s="105" t="s">
        <v>111</v>
      </c>
      <c r="F676" s="81" t="s">
        <v>142</v>
      </c>
      <c r="G676" s="92" t="s">
        <v>497</v>
      </c>
      <c r="H676" s="93">
        <v>71216330</v>
      </c>
      <c r="I676" s="94">
        <v>4908936</v>
      </c>
      <c r="J676" s="95">
        <v>19963006</v>
      </c>
      <c r="K676" s="69" t="s">
        <v>48</v>
      </c>
      <c r="L676" s="96" t="s">
        <v>1668</v>
      </c>
      <c r="M676" s="97" t="s">
        <v>222</v>
      </c>
      <c r="N676" s="98" cm="1">
        <f t="array" ref="N676">_xlfn.XLOOKUP(Contrato[[#This Row],[SUPERVISOR TITULAR]],[1]!PERSONAL_ACTIVO_2024[[#All],[Nombre completo]],[1]!PERSONAL_ACTIVO_2024[[#All],[Documento identidad]],"",0)</f>
        <v>10267189</v>
      </c>
      <c r="O676" s="97" t="s">
        <v>218</v>
      </c>
      <c r="P676" s="99" cm="1">
        <f t="array" ref="P676">_xlfn.XLOOKUP(Contrato[[#This Row],[SUPERVISOR SUPLENTE ]],[1]!PERSONAL_ACTIVO_2024[[#All],[Nombre completo]],[1]!PERSONAL_ACTIVO_2024[[#All],[Documento identidad]],"",0)</f>
        <v>98556206</v>
      </c>
      <c r="Q676" s="100">
        <v>761</v>
      </c>
      <c r="R676" s="42" t="str" cm="1">
        <f t="array" ref="R676">_xlfn.XLOOKUP(Contrato[[#This Row],[CDP]],[1]!DISPONIBILIDADES_2024[[#All],[consecutivo]],[1]!DISPONIBILIDADES_2024[[#All],[fecha_aprobacion]],"",0)</f>
        <v>19/07/2024 0:00</v>
      </c>
      <c r="S676" s="43">
        <f>SUMIF([1]!DISPONIBILIDADES_2024[[#All],[consecutivo]],Contrato[[#This Row],[CDP]],[1]!DISPONIBILIDADES_2024[[#All],[valor_total_rubro]])</f>
        <v>0</v>
      </c>
      <c r="T676" s="44" cm="1">
        <f t="array" ref="T676">_xlfn.XLOOKUP(Contrato[[#This Row],[CONTRATO]]&amp;Contrato[[#This Row],[CDP]],[1]!Corr_Contr_CDP[[#All],[CONTRATO-CDP]],[1]!Corr_Contr_CDP[[#All],[CRP]],_xlfn.XLOOKUP(Contrato[[#This Row],[CDP]],[1]!COMPROMISOS_2024[[#All],[disponibilidad]],[1]!COMPROMISOS_2024[[#All],[consecutivo]],"",0),0)</f>
        <v>8263</v>
      </c>
      <c r="U676" s="45" t="str" cm="1">
        <f t="array" ref="U676">+_xlfn.XLOOKUP(Contrato[[#This Row],[RCP]],[1]!COMPROMISOS_2024[[#All],[consecutivo]],[1]!COMPROMISOS_2024[[#All],[fecha_aprobacion]],"",0)</f>
        <v>14/08/2024 13:51</v>
      </c>
      <c r="V676" s="46">
        <f>SUMIF([1]!COMPROMISOS_2024[[#All],[consecutivo]],Contrato[[#This Row],[RCP]],[1]!COMPROMISOS_2024[[#All],[valor_total]])</f>
        <v>19963006</v>
      </c>
      <c r="W676" s="311">
        <v>45516</v>
      </c>
      <c r="X676" s="311" t="s">
        <v>379</v>
      </c>
      <c r="Y676" s="48">
        <v>45520</v>
      </c>
      <c r="Z676" s="49">
        <v>45643</v>
      </c>
      <c r="AA676" s="101" t="s">
        <v>1689</v>
      </c>
      <c r="AB676" s="91" t="s">
        <v>1690</v>
      </c>
      <c r="AC676" s="91"/>
      <c r="AD676" s="78">
        <v>202000005117</v>
      </c>
      <c r="AE676" s="54" t="s">
        <v>75</v>
      </c>
      <c r="AF676" s="55" t="str">
        <f>TEXT(LEFT(Contrato[[#This Row],[CONTRATO]],3),"0")</f>
        <v>551</v>
      </c>
      <c r="AG676" s="55" t="str">
        <f>IF(LEN(Contrato[[#This Row],[Contrato2]])=3,Contrato[[#This Row],[Contrato2]],TEXT(Contrato[[#This Row],[Contrato2]],"000"))</f>
        <v>551</v>
      </c>
      <c r="AH676" s="56">
        <f ca="1">IFERROR(_xlfn.DAYS(Contrato[[#This Row],[Fecha Proyectada liquidación]],TODAY())/30,"")</f>
        <v>1.6666666666666667</v>
      </c>
      <c r="AI676" s="57">
        <f>+Contrato[[#This Row],[FECHA TERMINACIÓN ]]+120</f>
        <v>45763</v>
      </c>
      <c r="AK676" s="59" t="str">
        <f ca="1">IF(Contrato[[#This Row],[FECHA TERMINACIÓN ]]&lt;TODAY(), "Terminado",IF(ISNUMBER(Contrato[[#This Row],[Fecha Real de liquiidación ]]),"Liquidado",IF(Contrato[[#This Row],[FECHA TERMINACIÓN ]]&gt;=TODAY(),"En ejecución","")))</f>
        <v>Terminado</v>
      </c>
      <c r="AL676" s="60">
        <f>SUMIF([1]!COMPROMISOS_2024[[#All],[consecutivo]],Contrato[[#This Row],[RCP]],[1]!COMPROMISOS_2024[[#All],[Total pagado]])</f>
        <v>19963006</v>
      </c>
      <c r="AM676" s="61">
        <f>IFERROR(Contrato[[#This Row],[Pagos]]/Contrato[[#This Row],[VALOR CONTRATO]],0)</f>
        <v>1</v>
      </c>
      <c r="AN676" s="104">
        <f>+Contrato[[#This Row],[VALOR CONTRATO]]-Contrato[[#This Row],[Pagos]]</f>
        <v>0</v>
      </c>
      <c r="AO676" s="54" t="str" cm="1">
        <f t="array" ref="AO676">_xlfn.XLOOKUP(Contrato[[#This Row],[DOCUMENTO ]],[1]!PERSONAL_ACTIVO_2024[[#All],[Documento identidad]],[1]!PERSONAL_ACTIVO_2024[[#All],[Mail ]],0,0)</f>
        <v>hveleza@indeportesantioquia.gov.co</v>
      </c>
      <c r="AP676" s="54" t="str" cm="1">
        <f t="array" ref="AP676">_xlfn.XLOOKUP(Contrato[[#This Row],[DOCUMENTO]],[1]!PERSONAL_ACTIVO_2024[[#All],[Documento identidad]],[1]!PERSONAL_ACTIVO_2024[[#All],[Mail ]],0,0)</f>
        <v>ahiguitae@indeportesantioquia.gov.co</v>
      </c>
      <c r="AQ676" s="54" cm="1">
        <f t="array" ref="AQ676">IF(ISBLANK(Contrato[[#This Row],[DEPENDENCIA ]]),0,IFERROR(_xlfn.XLOOKUP(Contrato[[#This Row],[DEPENDENCIA ]],[1]!PERSONAL_ACTIVO_2024[[#All],[Dependencia]],[1]!PERSONAL_ACTIVO_2024[[#All],[Mail ]],0,0),0))</f>
        <v>0</v>
      </c>
    </row>
    <row r="677" spans="1:43" s="54" customFormat="1" ht="34.5" customHeight="1" x14ac:dyDescent="0.25">
      <c r="A677" s="54">
        <v>941</v>
      </c>
      <c r="B677" s="26">
        <v>552</v>
      </c>
      <c r="C677" s="28" t="s">
        <v>1773</v>
      </c>
      <c r="D677" s="81" t="s">
        <v>123</v>
      </c>
      <c r="E677" s="105" t="s">
        <v>111</v>
      </c>
      <c r="F677" s="81" t="s">
        <v>142</v>
      </c>
      <c r="G677" s="92" t="s">
        <v>499</v>
      </c>
      <c r="H677" s="93">
        <v>6892057</v>
      </c>
      <c r="I677" s="94">
        <v>4908936</v>
      </c>
      <c r="J677" s="95">
        <v>19963006</v>
      </c>
      <c r="K677" s="69" t="s">
        <v>48</v>
      </c>
      <c r="L677" s="96" t="s">
        <v>1668</v>
      </c>
      <c r="M677" s="97" t="s">
        <v>218</v>
      </c>
      <c r="N677" s="98" cm="1">
        <f t="array" ref="N677">_xlfn.XLOOKUP(Contrato[[#This Row],[SUPERVISOR TITULAR]],[1]!PERSONAL_ACTIVO_2024[[#All],[Nombre completo]],[1]!PERSONAL_ACTIVO_2024[[#All],[Documento identidad]],"",0)</f>
        <v>98556206</v>
      </c>
      <c r="O677" s="97" t="s">
        <v>222</v>
      </c>
      <c r="P677" s="99" cm="1">
        <f t="array" ref="P677">_xlfn.XLOOKUP(Contrato[[#This Row],[SUPERVISOR SUPLENTE ]],[1]!PERSONAL_ACTIVO_2024[[#All],[Nombre completo]],[1]!PERSONAL_ACTIVO_2024[[#All],[Documento identidad]],"",0)</f>
        <v>10267189</v>
      </c>
      <c r="Q677" s="100">
        <v>685</v>
      </c>
      <c r="R677" s="42" t="str" cm="1">
        <f t="array" ref="R677">_xlfn.XLOOKUP(Contrato[[#This Row],[CDP]],[1]!DISPONIBILIDADES_2024[[#All],[consecutivo]],[1]!DISPONIBILIDADES_2024[[#All],[fecha_aprobacion]],"",0)</f>
        <v>19/07/2024 0:00</v>
      </c>
      <c r="S677" s="43">
        <f>SUMIF([1]!DISPONIBILIDADES_2024[[#All],[consecutivo]],Contrato[[#This Row],[CDP]],[1]!DISPONIBILIDADES_2024[[#All],[valor_total_rubro]])</f>
        <v>0</v>
      </c>
      <c r="T677" s="44" cm="1">
        <f t="array" ref="T677">_xlfn.XLOOKUP(Contrato[[#This Row],[CONTRATO]]&amp;Contrato[[#This Row],[CDP]],[1]!Corr_Contr_CDP[[#All],[CONTRATO-CDP]],[1]!Corr_Contr_CDP[[#All],[CRP]],_xlfn.XLOOKUP(Contrato[[#This Row],[CDP]],[1]!COMPROMISOS_2024[[#All],[disponibilidad]],[1]!COMPROMISOS_2024[[#All],[consecutivo]],"",0),0)</f>
        <v>8288</v>
      </c>
      <c r="U677" s="45" t="str" cm="1">
        <f t="array" ref="U677">+_xlfn.XLOOKUP(Contrato[[#This Row],[RCP]],[1]!COMPROMISOS_2024[[#All],[consecutivo]],[1]!COMPROMISOS_2024[[#All],[fecha_aprobacion]],"",0)</f>
        <v>14/08/2024 14:38</v>
      </c>
      <c r="V677" s="46">
        <f>SUMIF([1]!COMPROMISOS_2024[[#All],[consecutivo]],Contrato[[#This Row],[RCP]],[1]!COMPROMISOS_2024[[#All],[valor_total]])</f>
        <v>19963006</v>
      </c>
      <c r="W677" s="311">
        <v>45516</v>
      </c>
      <c r="X677" s="311" t="s">
        <v>379</v>
      </c>
      <c r="Y677" s="48">
        <v>45520</v>
      </c>
      <c r="Z677" s="49">
        <v>45643</v>
      </c>
      <c r="AA677" s="101" t="s">
        <v>1697</v>
      </c>
      <c r="AB677" s="91" t="s">
        <v>1690</v>
      </c>
      <c r="AC677" s="91"/>
      <c r="AD677" s="78">
        <v>202000005118</v>
      </c>
      <c r="AE677" s="54" t="s">
        <v>75</v>
      </c>
      <c r="AF677" s="55" t="str">
        <f>TEXT(LEFT(Contrato[[#This Row],[CONTRATO]],3),"0")</f>
        <v>552</v>
      </c>
      <c r="AG677" s="55" t="str">
        <f>IF(LEN(Contrato[[#This Row],[Contrato2]])=3,Contrato[[#This Row],[Contrato2]],TEXT(Contrato[[#This Row],[Contrato2]],"000"))</f>
        <v>552</v>
      </c>
      <c r="AH677" s="56">
        <f ca="1">IFERROR(_xlfn.DAYS(Contrato[[#This Row],[Fecha Proyectada liquidación]],TODAY())/30,"")</f>
        <v>1.6666666666666667</v>
      </c>
      <c r="AI677" s="57">
        <f>+Contrato[[#This Row],[FECHA TERMINACIÓN ]]+120</f>
        <v>45763</v>
      </c>
      <c r="AK677" s="59" t="str">
        <f ca="1">IF(Contrato[[#This Row],[FECHA TERMINACIÓN ]]&lt;TODAY(), "Terminado",IF(ISNUMBER(Contrato[[#This Row],[Fecha Real de liquiidación ]]),"Liquidado",IF(Contrato[[#This Row],[FECHA TERMINACIÓN ]]&gt;=TODAY(),"En ejecución","")))</f>
        <v>Terminado</v>
      </c>
      <c r="AL677" s="60">
        <f>SUMIF([1]!COMPROMISOS_2024[[#All],[consecutivo]],Contrato[[#This Row],[RCP]],[1]!COMPROMISOS_2024[[#All],[Total pagado]])</f>
        <v>19963006</v>
      </c>
      <c r="AM677" s="61">
        <f>IFERROR(Contrato[[#This Row],[Pagos]]/Contrato[[#This Row],[VALOR CONTRATO]],0)</f>
        <v>1</v>
      </c>
      <c r="AN677" s="104">
        <f>+Contrato[[#This Row],[VALOR CONTRATO]]-Contrato[[#This Row],[Pagos]]</f>
        <v>0</v>
      </c>
      <c r="AO677" s="54" t="str" cm="1">
        <f t="array" ref="AO677">_xlfn.XLOOKUP(Contrato[[#This Row],[DOCUMENTO ]],[1]!PERSONAL_ACTIVO_2024[[#All],[Documento identidad]],[1]!PERSONAL_ACTIVO_2024[[#All],[Mail ]],0,0)</f>
        <v>ahiguitae@indeportesantioquia.gov.co</v>
      </c>
      <c r="AP677" s="54" t="str" cm="1">
        <f t="array" ref="AP677">_xlfn.XLOOKUP(Contrato[[#This Row],[DOCUMENTO]],[1]!PERSONAL_ACTIVO_2024[[#All],[Documento identidad]],[1]!PERSONAL_ACTIVO_2024[[#All],[Mail ]],0,0)</f>
        <v>hveleza@indeportesantioquia.gov.co</v>
      </c>
      <c r="AQ677" s="54" cm="1">
        <f t="array" ref="AQ677">IF(ISBLANK(Contrato[[#This Row],[DEPENDENCIA ]]),0,IFERROR(_xlfn.XLOOKUP(Contrato[[#This Row],[DEPENDENCIA ]],[1]!PERSONAL_ACTIVO_2024[[#All],[Dependencia]],[1]!PERSONAL_ACTIVO_2024[[#All],[Mail ]],0,0),0))</f>
        <v>0</v>
      </c>
    </row>
    <row r="678" spans="1:43" s="54" customFormat="1" ht="34.5" customHeight="1" x14ac:dyDescent="0.25">
      <c r="A678" s="54">
        <v>942</v>
      </c>
      <c r="B678" s="26">
        <v>553</v>
      </c>
      <c r="C678" s="28" t="s">
        <v>1775</v>
      </c>
      <c r="D678" s="81" t="s">
        <v>123</v>
      </c>
      <c r="E678" s="105" t="s">
        <v>111</v>
      </c>
      <c r="F678" s="81" t="s">
        <v>142</v>
      </c>
      <c r="G678" s="92" t="s">
        <v>1789</v>
      </c>
      <c r="H678" s="93">
        <v>43918828</v>
      </c>
      <c r="I678" s="94">
        <v>6920169</v>
      </c>
      <c r="J678" s="95">
        <v>28142021</v>
      </c>
      <c r="K678" s="69" t="s">
        <v>48</v>
      </c>
      <c r="L678" s="96" t="s">
        <v>1668</v>
      </c>
      <c r="M678" s="97" t="s">
        <v>125</v>
      </c>
      <c r="N678" s="98" t="str" cm="1">
        <f t="array" ref="N678">_xlfn.XLOOKUP(Contrato[[#This Row],[SUPERVISOR TITULAR]],[1]!PERSONAL_ACTIVO_2024[[#All],[Nombre completo]],[1]!PERSONAL_ACTIVO_2024[[#All],[Documento identidad]],"",0)</f>
        <v/>
      </c>
      <c r="O678" s="97" t="s">
        <v>226</v>
      </c>
      <c r="P678" s="99" t="str" cm="1">
        <f t="array" ref="P678">_xlfn.XLOOKUP(Contrato[[#This Row],[SUPERVISOR SUPLENTE ]],[1]!PERSONAL_ACTIVO_2024[[#All],[Nombre completo]],[1]!PERSONAL_ACTIVO_2024[[#All],[Documento identidad]],"",0)</f>
        <v/>
      </c>
      <c r="Q678" s="100">
        <v>683</v>
      </c>
      <c r="R678" s="42" t="str" cm="1">
        <f t="array" ref="R678">_xlfn.XLOOKUP(Contrato[[#This Row],[CDP]],[1]!DISPONIBILIDADES_2024[[#All],[consecutivo]],[1]!DISPONIBILIDADES_2024[[#All],[fecha_aprobacion]],"",0)</f>
        <v>19/07/2024 0:00</v>
      </c>
      <c r="S678" s="43">
        <f>SUMIF([1]!DISPONIBILIDADES_2024[[#All],[consecutivo]],Contrato[[#This Row],[CDP]],[1]!DISPONIBILIDADES_2024[[#All],[valor_total_rubro]])</f>
        <v>0</v>
      </c>
      <c r="T678" s="44" cm="1">
        <f t="array" ref="T678">_xlfn.XLOOKUP(Contrato[[#This Row],[CONTRATO]]&amp;Contrato[[#This Row],[CDP]],[1]!Corr_Contr_CDP[[#All],[CONTRATO-CDP]],[1]!Corr_Contr_CDP[[#All],[CRP]],_xlfn.XLOOKUP(Contrato[[#This Row],[CDP]],[1]!COMPROMISOS_2024[[#All],[disponibilidad]],[1]!COMPROMISOS_2024[[#All],[consecutivo]],"",0),0)</f>
        <v>8265</v>
      </c>
      <c r="U678" s="45" t="str" cm="1">
        <f t="array" ref="U678">+_xlfn.XLOOKUP(Contrato[[#This Row],[RCP]],[1]!COMPROMISOS_2024[[#All],[consecutivo]],[1]!COMPROMISOS_2024[[#All],[fecha_aprobacion]],"",0)</f>
        <v>14/08/2024 13:54</v>
      </c>
      <c r="V678" s="46">
        <f>SUMIF([1]!COMPROMISOS_2024[[#All],[consecutivo]],Contrato[[#This Row],[RCP]],[1]!COMPROMISOS_2024[[#All],[valor_total]])</f>
        <v>28142021</v>
      </c>
      <c r="W678" s="311">
        <v>45517</v>
      </c>
      <c r="X678" s="311" t="s">
        <v>379</v>
      </c>
      <c r="Y678" s="48">
        <v>45520</v>
      </c>
      <c r="Z678" s="49">
        <v>45643</v>
      </c>
      <c r="AA678" s="101" t="s">
        <v>1790</v>
      </c>
      <c r="AB678" s="91" t="s">
        <v>1690</v>
      </c>
      <c r="AC678" s="91"/>
      <c r="AD678" s="78">
        <v>202000005119</v>
      </c>
      <c r="AE678" s="54" t="s">
        <v>75</v>
      </c>
      <c r="AF678" s="55" t="str">
        <f>TEXT(LEFT(Contrato[[#This Row],[CONTRATO]],3),"0")</f>
        <v>553</v>
      </c>
      <c r="AG678" s="55" t="str">
        <f>IF(LEN(Contrato[[#This Row],[Contrato2]])=3,Contrato[[#This Row],[Contrato2]],TEXT(Contrato[[#This Row],[Contrato2]],"000"))</f>
        <v>553</v>
      </c>
      <c r="AH678" s="56">
        <f ca="1">IFERROR(_xlfn.DAYS(Contrato[[#This Row],[Fecha Proyectada liquidación]],TODAY())/30,"")</f>
        <v>1.6666666666666667</v>
      </c>
      <c r="AI678" s="57">
        <f>+Contrato[[#This Row],[FECHA TERMINACIÓN ]]+120</f>
        <v>45763</v>
      </c>
      <c r="AK678" s="59" t="str">
        <f ca="1">IF(Contrato[[#This Row],[FECHA TERMINACIÓN ]]&lt;TODAY(), "Terminado",IF(ISNUMBER(Contrato[[#This Row],[Fecha Real de liquiidación ]]),"Liquidado",IF(Contrato[[#This Row],[FECHA TERMINACIÓN ]]&gt;=TODAY(),"En ejecución","")))</f>
        <v>Terminado</v>
      </c>
      <c r="AL678" s="60">
        <f>SUMIF([1]!COMPROMISOS_2024[[#All],[consecutivo]],Contrato[[#This Row],[RCP]],[1]!COMPROMISOS_2024[[#All],[Total pagado]])</f>
        <v>28142021</v>
      </c>
      <c r="AM678" s="61">
        <f>IFERROR(Contrato[[#This Row],[Pagos]]/Contrato[[#This Row],[VALOR CONTRATO]],0)</f>
        <v>1</v>
      </c>
      <c r="AN678" s="104">
        <f>+Contrato[[#This Row],[VALOR CONTRATO]]-Contrato[[#This Row],[Pagos]]</f>
        <v>0</v>
      </c>
      <c r="AO678" s="54" cm="1">
        <f t="array" ref="AO678">_xlfn.XLOOKUP(Contrato[[#This Row],[DOCUMENTO ]],[1]!PERSONAL_ACTIVO_2024[[#All],[Documento identidad]],[1]!PERSONAL_ACTIVO_2024[[#All],[Mail ]],0,0)</f>
        <v>0</v>
      </c>
      <c r="AP678" s="54" cm="1">
        <f t="array" ref="AP678">_xlfn.XLOOKUP(Contrato[[#This Row],[DOCUMENTO]],[1]!PERSONAL_ACTIVO_2024[[#All],[Documento identidad]],[1]!PERSONAL_ACTIVO_2024[[#All],[Mail ]],0,0)</f>
        <v>0</v>
      </c>
      <c r="AQ678" s="54" cm="1">
        <f t="array" ref="AQ678">IF(ISBLANK(Contrato[[#This Row],[DEPENDENCIA ]]),0,IFERROR(_xlfn.XLOOKUP(Contrato[[#This Row],[DEPENDENCIA ]],[1]!PERSONAL_ACTIVO_2024[[#All],[Dependencia]],[1]!PERSONAL_ACTIVO_2024[[#All],[Mail ]],0,0),0))</f>
        <v>0</v>
      </c>
    </row>
    <row r="679" spans="1:43" s="54" customFormat="1" ht="34.5" customHeight="1" x14ac:dyDescent="0.25">
      <c r="A679" s="54">
        <v>943</v>
      </c>
      <c r="B679" s="26">
        <v>554</v>
      </c>
      <c r="C679" s="28" t="s">
        <v>1791</v>
      </c>
      <c r="D679" s="81" t="s">
        <v>123</v>
      </c>
      <c r="E679" s="105" t="s">
        <v>111</v>
      </c>
      <c r="F679" s="81" t="s">
        <v>142</v>
      </c>
      <c r="G679" s="92" t="s">
        <v>503</v>
      </c>
      <c r="H679" s="93">
        <v>98530582</v>
      </c>
      <c r="I679" s="94">
        <v>3952382</v>
      </c>
      <c r="J679" s="95">
        <v>16073020</v>
      </c>
      <c r="K679" s="69" t="s">
        <v>48</v>
      </c>
      <c r="L679" s="96" t="s">
        <v>1668</v>
      </c>
      <c r="M679" s="97" t="s">
        <v>218</v>
      </c>
      <c r="N679" s="98" cm="1">
        <f t="array" ref="N679">_xlfn.XLOOKUP(Contrato[[#This Row],[SUPERVISOR TITULAR]],[1]!PERSONAL_ACTIVO_2024[[#All],[Nombre completo]],[1]!PERSONAL_ACTIVO_2024[[#All],[Documento identidad]],"",0)</f>
        <v>98556206</v>
      </c>
      <c r="O679" s="97" t="s">
        <v>222</v>
      </c>
      <c r="P679" s="99" cm="1">
        <f t="array" ref="P679">_xlfn.XLOOKUP(Contrato[[#This Row],[SUPERVISOR SUPLENTE ]],[1]!PERSONAL_ACTIVO_2024[[#All],[Nombre completo]],[1]!PERSONAL_ACTIVO_2024[[#All],[Documento identidad]],"",0)</f>
        <v>10267189</v>
      </c>
      <c r="Q679" s="100">
        <v>682</v>
      </c>
      <c r="R679" s="42" t="str" cm="1">
        <f t="array" ref="R679">_xlfn.XLOOKUP(Contrato[[#This Row],[CDP]],[1]!DISPONIBILIDADES_2024[[#All],[consecutivo]],[1]!DISPONIBILIDADES_2024[[#All],[fecha_aprobacion]],"",0)</f>
        <v>19/07/2024 0:00</v>
      </c>
      <c r="S679" s="43">
        <f>SUMIF([1]!DISPONIBILIDADES_2024[[#All],[consecutivo]],Contrato[[#This Row],[CDP]],[1]!DISPONIBILIDADES_2024[[#All],[valor_total_rubro]])</f>
        <v>0</v>
      </c>
      <c r="T679" s="44" cm="1">
        <f t="array" ref="T679">_xlfn.XLOOKUP(Contrato[[#This Row],[CONTRATO]]&amp;Contrato[[#This Row],[CDP]],[1]!Corr_Contr_CDP[[#All],[CONTRATO-CDP]],[1]!Corr_Contr_CDP[[#All],[CRP]],_xlfn.XLOOKUP(Contrato[[#This Row],[CDP]],[1]!COMPROMISOS_2024[[#All],[disponibilidad]],[1]!COMPROMISOS_2024[[#All],[consecutivo]],"",0),0)</f>
        <v>8284</v>
      </c>
      <c r="U679" s="45" t="str" cm="1">
        <f t="array" ref="U679">+_xlfn.XLOOKUP(Contrato[[#This Row],[RCP]],[1]!COMPROMISOS_2024[[#All],[consecutivo]],[1]!COMPROMISOS_2024[[#All],[fecha_aprobacion]],"",0)</f>
        <v>14/08/2024 14:32</v>
      </c>
      <c r="V679" s="46">
        <f>SUMIF([1]!COMPROMISOS_2024[[#All],[consecutivo]],Contrato[[#This Row],[RCP]],[1]!COMPROMISOS_2024[[#All],[valor_total]])</f>
        <v>16073020</v>
      </c>
      <c r="W679" s="311">
        <v>45516</v>
      </c>
      <c r="X679" s="311" t="s">
        <v>379</v>
      </c>
      <c r="Y679" s="48">
        <v>45520</v>
      </c>
      <c r="Z679" s="49">
        <v>45643</v>
      </c>
      <c r="AA679" s="101" t="s">
        <v>1689</v>
      </c>
      <c r="AB679" s="91" t="s">
        <v>1690</v>
      </c>
      <c r="AC679" s="91"/>
      <c r="AD679" s="78">
        <v>202000005120</v>
      </c>
      <c r="AE679" s="54" t="s">
        <v>75</v>
      </c>
      <c r="AF679" s="55" t="str">
        <f>TEXT(LEFT(Contrato[[#This Row],[CONTRATO]],3),"0")</f>
        <v>554</v>
      </c>
      <c r="AG679" s="55" t="str">
        <f>IF(LEN(Contrato[[#This Row],[Contrato2]])=3,Contrato[[#This Row],[Contrato2]],TEXT(Contrato[[#This Row],[Contrato2]],"000"))</f>
        <v>554</v>
      </c>
      <c r="AH679" s="56">
        <f ca="1">IFERROR(_xlfn.DAYS(Contrato[[#This Row],[Fecha Proyectada liquidación]],TODAY())/30,"")</f>
        <v>1.6666666666666667</v>
      </c>
      <c r="AI679" s="57">
        <f>+Contrato[[#This Row],[FECHA TERMINACIÓN ]]+120</f>
        <v>45763</v>
      </c>
      <c r="AK679" s="59" t="str">
        <f ca="1">IF(Contrato[[#This Row],[FECHA TERMINACIÓN ]]&lt;TODAY(), "Terminado",IF(ISNUMBER(Contrato[[#This Row],[Fecha Real de liquiidación ]]),"Liquidado",IF(Contrato[[#This Row],[FECHA TERMINACIÓN ]]&gt;=TODAY(),"En ejecución","")))</f>
        <v>Terminado</v>
      </c>
      <c r="AL679" s="60">
        <f>SUMIF([1]!COMPROMISOS_2024[[#All],[consecutivo]],Contrato[[#This Row],[RCP]],[1]!COMPROMISOS_2024[[#All],[Total pagado]])</f>
        <v>16073020</v>
      </c>
      <c r="AM679" s="61">
        <f>IFERROR(Contrato[[#This Row],[Pagos]]/Contrato[[#This Row],[VALOR CONTRATO]],0)</f>
        <v>1</v>
      </c>
      <c r="AN679" s="104">
        <f>+Contrato[[#This Row],[VALOR CONTRATO]]-Contrato[[#This Row],[Pagos]]</f>
        <v>0</v>
      </c>
      <c r="AO679" s="54" t="str" cm="1">
        <f t="array" ref="AO679">_xlfn.XLOOKUP(Contrato[[#This Row],[DOCUMENTO ]],[1]!PERSONAL_ACTIVO_2024[[#All],[Documento identidad]],[1]!PERSONAL_ACTIVO_2024[[#All],[Mail ]],0,0)</f>
        <v>ahiguitae@indeportesantioquia.gov.co</v>
      </c>
      <c r="AP679" s="54" t="str" cm="1">
        <f t="array" ref="AP679">_xlfn.XLOOKUP(Contrato[[#This Row],[DOCUMENTO]],[1]!PERSONAL_ACTIVO_2024[[#All],[Documento identidad]],[1]!PERSONAL_ACTIVO_2024[[#All],[Mail ]],0,0)</f>
        <v>hveleza@indeportesantioquia.gov.co</v>
      </c>
      <c r="AQ679" s="54" cm="1">
        <f t="array" ref="AQ679">IF(ISBLANK(Contrato[[#This Row],[DEPENDENCIA ]]),0,IFERROR(_xlfn.XLOOKUP(Contrato[[#This Row],[DEPENDENCIA ]],[1]!PERSONAL_ACTIVO_2024[[#All],[Dependencia]],[1]!PERSONAL_ACTIVO_2024[[#All],[Mail ]],0,0),0))</f>
        <v>0</v>
      </c>
    </row>
    <row r="680" spans="1:43" s="54" customFormat="1" ht="34.5" customHeight="1" x14ac:dyDescent="0.25">
      <c r="A680" s="54">
        <v>944</v>
      </c>
      <c r="B680" s="26">
        <v>555</v>
      </c>
      <c r="C680" s="28" t="s">
        <v>1781</v>
      </c>
      <c r="D680" s="81" t="s">
        <v>123</v>
      </c>
      <c r="E680" s="105" t="s">
        <v>111</v>
      </c>
      <c r="F680" s="81" t="s">
        <v>142</v>
      </c>
      <c r="G680" s="92" t="s">
        <v>505</v>
      </c>
      <c r="H680" s="93">
        <v>78688947</v>
      </c>
      <c r="I680" s="94">
        <v>2574842</v>
      </c>
      <c r="J680" s="95">
        <v>10471024</v>
      </c>
      <c r="K680" s="69" t="s">
        <v>48</v>
      </c>
      <c r="L680" s="96" t="s">
        <v>1668</v>
      </c>
      <c r="M680" s="97" t="s">
        <v>218</v>
      </c>
      <c r="N680" s="98" cm="1">
        <f t="array" ref="N680">_xlfn.XLOOKUP(Contrato[[#This Row],[SUPERVISOR TITULAR]],[1]!PERSONAL_ACTIVO_2024[[#All],[Nombre completo]],[1]!PERSONAL_ACTIVO_2024[[#All],[Documento identidad]],"",0)</f>
        <v>98556206</v>
      </c>
      <c r="O680" s="97" t="s">
        <v>222</v>
      </c>
      <c r="P680" s="99" cm="1">
        <f t="array" ref="P680">_xlfn.XLOOKUP(Contrato[[#This Row],[SUPERVISOR SUPLENTE ]],[1]!PERSONAL_ACTIVO_2024[[#All],[Nombre completo]],[1]!PERSONAL_ACTIVO_2024[[#All],[Documento identidad]],"",0)</f>
        <v>10267189</v>
      </c>
      <c r="Q680" s="100">
        <v>760</v>
      </c>
      <c r="R680" s="42" t="str" cm="1">
        <f t="array" ref="R680">_xlfn.XLOOKUP(Contrato[[#This Row],[CDP]],[1]!DISPONIBILIDADES_2024[[#All],[consecutivo]],[1]!DISPONIBILIDADES_2024[[#All],[fecha_aprobacion]],"",0)</f>
        <v>19/07/2024 0:00</v>
      </c>
      <c r="S680" s="43">
        <f>SUMIF([1]!DISPONIBILIDADES_2024[[#All],[consecutivo]],Contrato[[#This Row],[CDP]],[1]!DISPONIBILIDADES_2024[[#All],[valor_total_rubro]])</f>
        <v>0</v>
      </c>
      <c r="T680" s="44" cm="1">
        <f t="array" ref="T680">_xlfn.XLOOKUP(Contrato[[#This Row],[CONTRATO]]&amp;Contrato[[#This Row],[CDP]],[1]!Corr_Contr_CDP[[#All],[CONTRATO-CDP]],[1]!Corr_Contr_CDP[[#All],[CRP]],_xlfn.XLOOKUP(Contrato[[#This Row],[CDP]],[1]!COMPROMISOS_2024[[#All],[disponibilidad]],[1]!COMPROMISOS_2024[[#All],[consecutivo]],"",0),0)</f>
        <v>8205</v>
      </c>
      <c r="U680" s="45" t="str" cm="1">
        <f t="array" ref="U680">+_xlfn.XLOOKUP(Contrato[[#This Row],[RCP]],[1]!COMPROMISOS_2024[[#All],[consecutivo]],[1]!COMPROMISOS_2024[[#All],[fecha_aprobacion]],"",0)</f>
        <v>13/08/2024 15:18</v>
      </c>
      <c r="V680" s="46">
        <f>SUMIF([1]!COMPROMISOS_2024[[#All],[consecutivo]],Contrato[[#This Row],[RCP]],[1]!COMPROMISOS_2024[[#All],[valor_total]])</f>
        <v>10471024</v>
      </c>
      <c r="W680" s="311">
        <v>45516</v>
      </c>
      <c r="X680" s="311" t="s">
        <v>379</v>
      </c>
      <c r="Y680" s="48">
        <v>45520</v>
      </c>
      <c r="Z680" s="49">
        <v>45643</v>
      </c>
      <c r="AA680" s="101" t="s">
        <v>1694</v>
      </c>
      <c r="AB680" s="91" t="s">
        <v>1739</v>
      </c>
      <c r="AC680" s="91"/>
      <c r="AD680" s="78">
        <v>202000005121</v>
      </c>
      <c r="AE680" s="54" t="s">
        <v>75</v>
      </c>
      <c r="AF680" s="55" t="str">
        <f>TEXT(LEFT(Contrato[[#This Row],[CONTRATO]],3),"0")</f>
        <v>555</v>
      </c>
      <c r="AG680" s="55" t="str">
        <f>IF(LEN(Contrato[[#This Row],[Contrato2]])=3,Contrato[[#This Row],[Contrato2]],TEXT(Contrato[[#This Row],[Contrato2]],"000"))</f>
        <v>555</v>
      </c>
      <c r="AH680" s="56">
        <f ca="1">IFERROR(_xlfn.DAYS(Contrato[[#This Row],[Fecha Proyectada liquidación]],TODAY())/30,"")</f>
        <v>1.6666666666666667</v>
      </c>
      <c r="AI680" s="57">
        <f>+Contrato[[#This Row],[FECHA TERMINACIÓN ]]+120</f>
        <v>45763</v>
      </c>
      <c r="AK680" s="59" t="str">
        <f ca="1">IF(Contrato[[#This Row],[FECHA TERMINACIÓN ]]&lt;TODAY(), "Terminado",IF(ISNUMBER(Contrato[[#This Row],[Fecha Real de liquiidación ]]),"Liquidado",IF(Contrato[[#This Row],[FECHA TERMINACIÓN ]]&gt;=TODAY(),"En ejecución","")))</f>
        <v>Terminado</v>
      </c>
      <c r="AL680" s="60">
        <f>SUMIF([1]!COMPROMISOS_2024[[#All],[consecutivo]],Contrato[[#This Row],[RCP]],[1]!COMPROMISOS_2024[[#All],[Total pagado]])</f>
        <v>10471024</v>
      </c>
      <c r="AM680" s="61">
        <f>IFERROR(Contrato[[#This Row],[Pagos]]/Contrato[[#This Row],[VALOR CONTRATO]],0)</f>
        <v>1</v>
      </c>
      <c r="AN680" s="104">
        <f>+Contrato[[#This Row],[VALOR CONTRATO]]-Contrato[[#This Row],[Pagos]]</f>
        <v>0</v>
      </c>
      <c r="AO680" s="54" t="str" cm="1">
        <f t="array" ref="AO680">_xlfn.XLOOKUP(Contrato[[#This Row],[DOCUMENTO ]],[1]!PERSONAL_ACTIVO_2024[[#All],[Documento identidad]],[1]!PERSONAL_ACTIVO_2024[[#All],[Mail ]],0,0)</f>
        <v>ahiguitae@indeportesantioquia.gov.co</v>
      </c>
      <c r="AP680" s="54" t="str" cm="1">
        <f t="array" ref="AP680">_xlfn.XLOOKUP(Contrato[[#This Row],[DOCUMENTO]],[1]!PERSONAL_ACTIVO_2024[[#All],[Documento identidad]],[1]!PERSONAL_ACTIVO_2024[[#All],[Mail ]],0,0)</f>
        <v>hveleza@indeportesantioquia.gov.co</v>
      </c>
      <c r="AQ680" s="54" cm="1">
        <f t="array" ref="AQ680">IF(ISBLANK(Contrato[[#This Row],[DEPENDENCIA ]]),0,IFERROR(_xlfn.XLOOKUP(Contrato[[#This Row],[DEPENDENCIA ]],[1]!PERSONAL_ACTIVO_2024[[#All],[Dependencia]],[1]!PERSONAL_ACTIVO_2024[[#All],[Mail ]],0,0),0))</f>
        <v>0</v>
      </c>
    </row>
    <row r="681" spans="1:43" s="54" customFormat="1" ht="34.5" customHeight="1" x14ac:dyDescent="0.25">
      <c r="A681" s="54">
        <v>945</v>
      </c>
      <c r="B681" s="26">
        <v>556</v>
      </c>
      <c r="C681" s="28" t="s">
        <v>1730</v>
      </c>
      <c r="D681" s="81" t="s">
        <v>123</v>
      </c>
      <c r="E681" s="105" t="s">
        <v>111</v>
      </c>
      <c r="F681" s="81" t="s">
        <v>142</v>
      </c>
      <c r="G681" s="92" t="s">
        <v>1792</v>
      </c>
      <c r="H681" s="93">
        <v>1037582162</v>
      </c>
      <c r="I681" s="94">
        <v>3952382</v>
      </c>
      <c r="J681" s="95">
        <v>16073020</v>
      </c>
      <c r="K681" s="69" t="s">
        <v>48</v>
      </c>
      <c r="L681" s="96" t="s">
        <v>1668</v>
      </c>
      <c r="M681" s="97" t="s">
        <v>222</v>
      </c>
      <c r="N681" s="98" cm="1">
        <f t="array" ref="N681">_xlfn.XLOOKUP(Contrato[[#This Row],[SUPERVISOR TITULAR]],[1]!PERSONAL_ACTIVO_2024[[#All],[Nombre completo]],[1]!PERSONAL_ACTIVO_2024[[#All],[Documento identidad]],"",0)</f>
        <v>10267189</v>
      </c>
      <c r="O681" s="97" t="s">
        <v>218</v>
      </c>
      <c r="P681" s="99" cm="1">
        <f t="array" ref="P681">_xlfn.XLOOKUP(Contrato[[#This Row],[SUPERVISOR SUPLENTE ]],[1]!PERSONAL_ACTIVO_2024[[#All],[Nombre completo]],[1]!PERSONAL_ACTIVO_2024[[#All],[Documento identidad]],"",0)</f>
        <v>98556206</v>
      </c>
      <c r="Q681" s="100">
        <v>706</v>
      </c>
      <c r="R681" s="42" t="str" cm="1">
        <f t="array" ref="R681">_xlfn.XLOOKUP(Contrato[[#This Row],[CDP]],[1]!DISPONIBILIDADES_2024[[#All],[consecutivo]],[1]!DISPONIBILIDADES_2024[[#All],[fecha_aprobacion]],"",0)</f>
        <v>19/07/2024 0:00</v>
      </c>
      <c r="S681" s="43">
        <f>SUMIF([1]!DISPONIBILIDADES_2024[[#All],[consecutivo]],Contrato[[#This Row],[CDP]],[1]!DISPONIBILIDADES_2024[[#All],[valor_total_rubro]])</f>
        <v>0</v>
      </c>
      <c r="T681" s="44" cm="1">
        <f t="array" ref="T681">_xlfn.XLOOKUP(Contrato[[#This Row],[CONTRATO]]&amp;Contrato[[#This Row],[CDP]],[1]!Corr_Contr_CDP[[#All],[CONTRATO-CDP]],[1]!Corr_Contr_CDP[[#All],[CRP]],_xlfn.XLOOKUP(Contrato[[#This Row],[CDP]],[1]!COMPROMISOS_2024[[#All],[disponibilidad]],[1]!COMPROMISOS_2024[[#All],[consecutivo]],"",0),0)</f>
        <v>8315</v>
      </c>
      <c r="U681" s="45" t="str" cm="1">
        <f t="array" ref="U681">+_xlfn.XLOOKUP(Contrato[[#This Row],[RCP]],[1]!COMPROMISOS_2024[[#All],[consecutivo]],[1]!COMPROMISOS_2024[[#All],[fecha_aprobacion]],"",0)</f>
        <v>16/08/2024 8:40</v>
      </c>
      <c r="V681" s="46">
        <f>SUMIF([1]!COMPROMISOS_2024[[#All],[consecutivo]],Contrato[[#This Row],[RCP]],[1]!COMPROMISOS_2024[[#All],[valor_total]])</f>
        <v>16073020</v>
      </c>
      <c r="W681" s="311">
        <v>45516</v>
      </c>
      <c r="X681" s="311" t="s">
        <v>379</v>
      </c>
      <c r="Y681" s="48">
        <v>45520</v>
      </c>
      <c r="Z681" s="49">
        <v>45643</v>
      </c>
      <c r="AA681" s="101" t="s">
        <v>1697</v>
      </c>
      <c r="AB681" s="91" t="s">
        <v>1690</v>
      </c>
      <c r="AC681" s="91"/>
      <c r="AD681" s="78">
        <v>202000005122</v>
      </c>
      <c r="AE681" s="54" t="s">
        <v>75</v>
      </c>
      <c r="AF681" s="55" t="str">
        <f>TEXT(LEFT(Contrato[[#This Row],[CONTRATO]],3),"0")</f>
        <v>556</v>
      </c>
      <c r="AG681" s="55" t="str">
        <f>IF(LEN(Contrato[[#This Row],[Contrato2]])=3,Contrato[[#This Row],[Contrato2]],TEXT(Contrato[[#This Row],[Contrato2]],"000"))</f>
        <v>556</v>
      </c>
      <c r="AH681" s="56">
        <f ca="1">IFERROR(_xlfn.DAYS(Contrato[[#This Row],[Fecha Proyectada liquidación]],TODAY())/30,"")</f>
        <v>1.6666666666666667</v>
      </c>
      <c r="AI681" s="57">
        <f>+Contrato[[#This Row],[FECHA TERMINACIÓN ]]+120</f>
        <v>45763</v>
      </c>
      <c r="AK681" s="59" t="str">
        <f ca="1">IF(Contrato[[#This Row],[FECHA TERMINACIÓN ]]&lt;TODAY(), "Terminado",IF(ISNUMBER(Contrato[[#This Row],[Fecha Real de liquiidación ]]),"Liquidado",IF(Contrato[[#This Row],[FECHA TERMINACIÓN ]]&gt;=TODAY(),"En ejecución","")))</f>
        <v>Terminado</v>
      </c>
      <c r="AL681" s="60">
        <f>SUMIF([1]!COMPROMISOS_2024[[#All],[consecutivo]],Contrato[[#This Row],[RCP]],[1]!COMPROMISOS_2024[[#All],[Total pagado]])</f>
        <v>16073020</v>
      </c>
      <c r="AM681" s="61">
        <f>IFERROR(Contrato[[#This Row],[Pagos]]/Contrato[[#This Row],[VALOR CONTRATO]],0)</f>
        <v>1</v>
      </c>
      <c r="AN681" s="104">
        <f>+Contrato[[#This Row],[VALOR CONTRATO]]-Contrato[[#This Row],[Pagos]]</f>
        <v>0</v>
      </c>
      <c r="AO681" s="54" t="str" cm="1">
        <f t="array" ref="AO681">_xlfn.XLOOKUP(Contrato[[#This Row],[DOCUMENTO ]],[1]!PERSONAL_ACTIVO_2024[[#All],[Documento identidad]],[1]!PERSONAL_ACTIVO_2024[[#All],[Mail ]],0,0)</f>
        <v>hveleza@indeportesantioquia.gov.co</v>
      </c>
      <c r="AP681" s="54" t="str" cm="1">
        <f t="array" ref="AP681">_xlfn.XLOOKUP(Contrato[[#This Row],[DOCUMENTO]],[1]!PERSONAL_ACTIVO_2024[[#All],[Documento identidad]],[1]!PERSONAL_ACTIVO_2024[[#All],[Mail ]],0,0)</f>
        <v>ahiguitae@indeportesantioquia.gov.co</v>
      </c>
      <c r="AQ681" s="54" cm="1">
        <f t="array" ref="AQ681">IF(ISBLANK(Contrato[[#This Row],[DEPENDENCIA ]]),0,IFERROR(_xlfn.XLOOKUP(Contrato[[#This Row],[DEPENDENCIA ]],[1]!PERSONAL_ACTIVO_2024[[#All],[Dependencia]],[1]!PERSONAL_ACTIVO_2024[[#All],[Mail ]],0,0),0))</f>
        <v>0</v>
      </c>
    </row>
    <row r="682" spans="1:43" s="54" customFormat="1" ht="34.5" customHeight="1" x14ac:dyDescent="0.25">
      <c r="A682" s="54">
        <v>946</v>
      </c>
      <c r="B682" s="26">
        <v>557</v>
      </c>
      <c r="C682" s="28" t="s">
        <v>1793</v>
      </c>
      <c r="D682" s="81" t="s">
        <v>123</v>
      </c>
      <c r="E682" s="105" t="s">
        <v>111</v>
      </c>
      <c r="F682" s="81" t="s">
        <v>142</v>
      </c>
      <c r="G682" s="92" t="s">
        <v>1794</v>
      </c>
      <c r="H682" s="93">
        <v>1001497203</v>
      </c>
      <c r="I682" s="94">
        <v>2574842</v>
      </c>
      <c r="J682" s="95">
        <v>10471024</v>
      </c>
      <c r="K682" s="69" t="s">
        <v>48</v>
      </c>
      <c r="L682" s="96" t="s">
        <v>1668</v>
      </c>
      <c r="M682" s="97" t="s">
        <v>125</v>
      </c>
      <c r="N682" s="98" t="str" cm="1">
        <f t="array" ref="N682">_xlfn.XLOOKUP(Contrato[[#This Row],[SUPERVISOR TITULAR]],[1]!PERSONAL_ACTIVO_2024[[#All],[Nombre completo]],[1]!PERSONAL_ACTIVO_2024[[#All],[Documento identidad]],"",0)</f>
        <v/>
      </c>
      <c r="O682" s="97" t="s">
        <v>226</v>
      </c>
      <c r="P682" s="99" t="str" cm="1">
        <f t="array" ref="P682">_xlfn.XLOOKUP(Contrato[[#This Row],[SUPERVISOR SUPLENTE ]],[1]!PERSONAL_ACTIVO_2024[[#All],[Nombre completo]],[1]!PERSONAL_ACTIVO_2024[[#All],[Documento identidad]],"",0)</f>
        <v/>
      </c>
      <c r="Q682" s="100">
        <v>759</v>
      </c>
      <c r="R682" s="42" t="str" cm="1">
        <f t="array" ref="R682">_xlfn.XLOOKUP(Contrato[[#This Row],[CDP]],[1]!DISPONIBILIDADES_2024[[#All],[consecutivo]],[1]!DISPONIBILIDADES_2024[[#All],[fecha_aprobacion]],"",0)</f>
        <v>19/07/2024 0:00</v>
      </c>
      <c r="S682" s="43">
        <f>SUMIF([1]!DISPONIBILIDADES_2024[[#All],[consecutivo]],Contrato[[#This Row],[CDP]],[1]!DISPONIBILIDADES_2024[[#All],[valor_total_rubro]])</f>
        <v>0</v>
      </c>
      <c r="T682" s="44" cm="1">
        <f t="array" ref="T682">_xlfn.XLOOKUP(Contrato[[#This Row],[CONTRATO]]&amp;Contrato[[#This Row],[CDP]],[1]!Corr_Contr_CDP[[#All],[CONTRATO-CDP]],[1]!Corr_Contr_CDP[[#All],[CRP]],_xlfn.XLOOKUP(Contrato[[#This Row],[CDP]],[1]!COMPROMISOS_2024[[#All],[disponibilidad]],[1]!COMPROMISOS_2024[[#All],[consecutivo]],"",0),0)</f>
        <v>8212</v>
      </c>
      <c r="U682" s="45" t="str" cm="1">
        <f t="array" ref="U682">+_xlfn.XLOOKUP(Contrato[[#This Row],[RCP]],[1]!COMPROMISOS_2024[[#All],[consecutivo]],[1]!COMPROMISOS_2024[[#All],[fecha_aprobacion]],"",0)</f>
        <v>13/08/2024 15:44</v>
      </c>
      <c r="V682" s="46">
        <f>SUMIF([1]!COMPROMISOS_2024[[#All],[consecutivo]],Contrato[[#This Row],[RCP]],[1]!COMPROMISOS_2024[[#All],[valor_total]])</f>
        <v>10471024</v>
      </c>
      <c r="W682" s="311">
        <v>45516</v>
      </c>
      <c r="X682" s="311" t="s">
        <v>379</v>
      </c>
      <c r="Y682" s="48">
        <v>45520</v>
      </c>
      <c r="Z682" s="49">
        <v>45643</v>
      </c>
      <c r="AA682" s="101" t="s">
        <v>1694</v>
      </c>
      <c r="AB682" s="91" t="s">
        <v>1690</v>
      </c>
      <c r="AC682" s="91"/>
      <c r="AD682" s="78">
        <v>202000005123</v>
      </c>
      <c r="AE682" s="54" t="s">
        <v>75</v>
      </c>
      <c r="AF682" s="55" t="str">
        <f>TEXT(LEFT(Contrato[[#This Row],[CONTRATO]],3),"0")</f>
        <v>557</v>
      </c>
      <c r="AG682" s="55" t="str">
        <f>IF(LEN(Contrato[[#This Row],[Contrato2]])=3,Contrato[[#This Row],[Contrato2]],TEXT(Contrato[[#This Row],[Contrato2]],"000"))</f>
        <v>557</v>
      </c>
      <c r="AH682" s="56">
        <f ca="1">IFERROR(_xlfn.DAYS(Contrato[[#This Row],[Fecha Proyectada liquidación]],TODAY())/30,"")</f>
        <v>1.6666666666666667</v>
      </c>
      <c r="AI682" s="57">
        <f>+Contrato[[#This Row],[FECHA TERMINACIÓN ]]+120</f>
        <v>45763</v>
      </c>
      <c r="AK682" s="59" t="str">
        <f ca="1">IF(Contrato[[#This Row],[FECHA TERMINACIÓN ]]&lt;TODAY(), "Terminado",IF(ISNUMBER(Contrato[[#This Row],[Fecha Real de liquiidación ]]),"Liquidado",IF(Contrato[[#This Row],[FECHA TERMINACIÓN ]]&gt;=TODAY(),"En ejecución","")))</f>
        <v>Terminado</v>
      </c>
      <c r="AL682" s="60">
        <f>SUMIF([1]!COMPROMISOS_2024[[#All],[consecutivo]],Contrato[[#This Row],[RCP]],[1]!COMPROMISOS_2024[[#All],[Total pagado]])</f>
        <v>10471024</v>
      </c>
      <c r="AM682" s="61">
        <f>IFERROR(Contrato[[#This Row],[Pagos]]/Contrato[[#This Row],[VALOR CONTRATO]],0)</f>
        <v>1</v>
      </c>
      <c r="AN682" s="104">
        <f>+Contrato[[#This Row],[VALOR CONTRATO]]-Contrato[[#This Row],[Pagos]]</f>
        <v>0</v>
      </c>
      <c r="AO682" s="54" cm="1">
        <f t="array" ref="AO682">_xlfn.XLOOKUP(Contrato[[#This Row],[DOCUMENTO ]],[1]!PERSONAL_ACTIVO_2024[[#All],[Documento identidad]],[1]!PERSONAL_ACTIVO_2024[[#All],[Mail ]],0,0)</f>
        <v>0</v>
      </c>
      <c r="AP682" s="54" cm="1">
        <f t="array" ref="AP682">_xlfn.XLOOKUP(Contrato[[#This Row],[DOCUMENTO]],[1]!PERSONAL_ACTIVO_2024[[#All],[Documento identidad]],[1]!PERSONAL_ACTIVO_2024[[#All],[Mail ]],0,0)</f>
        <v>0</v>
      </c>
      <c r="AQ682" s="54" cm="1">
        <f t="array" ref="AQ682">IF(ISBLANK(Contrato[[#This Row],[DEPENDENCIA ]]),0,IFERROR(_xlfn.XLOOKUP(Contrato[[#This Row],[DEPENDENCIA ]],[1]!PERSONAL_ACTIVO_2024[[#All],[Dependencia]],[1]!PERSONAL_ACTIVO_2024[[#All],[Mail ]],0,0),0))</f>
        <v>0</v>
      </c>
    </row>
    <row r="683" spans="1:43" s="54" customFormat="1" ht="34.5" customHeight="1" x14ac:dyDescent="0.25">
      <c r="A683" s="54">
        <v>947</v>
      </c>
      <c r="B683" s="26">
        <v>558</v>
      </c>
      <c r="C683" s="28" t="s">
        <v>1793</v>
      </c>
      <c r="D683" s="81" t="s">
        <v>123</v>
      </c>
      <c r="E683" s="105" t="s">
        <v>111</v>
      </c>
      <c r="F683" s="81" t="s">
        <v>142</v>
      </c>
      <c r="G683" s="92" t="s">
        <v>1795</v>
      </c>
      <c r="H683" s="93">
        <v>71334771</v>
      </c>
      <c r="I683" s="94">
        <v>2574842</v>
      </c>
      <c r="J683" s="95">
        <v>10471024</v>
      </c>
      <c r="K683" s="69" t="s">
        <v>48</v>
      </c>
      <c r="L683" s="96" t="s">
        <v>1668</v>
      </c>
      <c r="M683" s="97" t="s">
        <v>125</v>
      </c>
      <c r="N683" s="98" t="str" cm="1">
        <f t="array" ref="N683">_xlfn.XLOOKUP(Contrato[[#This Row],[SUPERVISOR TITULAR]],[1]!PERSONAL_ACTIVO_2024[[#All],[Nombre completo]],[1]!PERSONAL_ACTIVO_2024[[#All],[Documento identidad]],"",0)</f>
        <v/>
      </c>
      <c r="O683" s="97" t="s">
        <v>226</v>
      </c>
      <c r="P683" s="99" t="str" cm="1">
        <f t="array" ref="P683">_xlfn.XLOOKUP(Contrato[[#This Row],[SUPERVISOR SUPLENTE ]],[1]!PERSONAL_ACTIVO_2024[[#All],[Nombre completo]],[1]!PERSONAL_ACTIVO_2024[[#All],[Documento identidad]],"",0)</f>
        <v/>
      </c>
      <c r="Q683" s="100">
        <v>758</v>
      </c>
      <c r="R683" s="42" t="str" cm="1">
        <f t="array" ref="R683">_xlfn.XLOOKUP(Contrato[[#This Row],[CDP]],[1]!DISPONIBILIDADES_2024[[#All],[consecutivo]],[1]!DISPONIBILIDADES_2024[[#All],[fecha_aprobacion]],"",0)</f>
        <v>19/07/2024 0:00</v>
      </c>
      <c r="S683" s="43">
        <f>SUMIF([1]!DISPONIBILIDADES_2024[[#All],[consecutivo]],Contrato[[#This Row],[CDP]],[1]!DISPONIBILIDADES_2024[[#All],[valor_total_rubro]])</f>
        <v>0</v>
      </c>
      <c r="T683" s="44" cm="1">
        <f t="array" ref="T683">_xlfn.XLOOKUP(Contrato[[#This Row],[CONTRATO]]&amp;Contrato[[#This Row],[CDP]],[1]!Corr_Contr_CDP[[#All],[CONTRATO-CDP]],[1]!Corr_Contr_CDP[[#All],[CRP]],_xlfn.XLOOKUP(Contrato[[#This Row],[CDP]],[1]!COMPROMISOS_2024[[#All],[disponibilidad]],[1]!COMPROMISOS_2024[[#All],[consecutivo]],"",0),0)</f>
        <v>8282</v>
      </c>
      <c r="U683" s="45" t="str" cm="1">
        <f t="array" ref="U683">+_xlfn.XLOOKUP(Contrato[[#This Row],[RCP]],[1]!COMPROMISOS_2024[[#All],[consecutivo]],[1]!COMPROMISOS_2024[[#All],[fecha_aprobacion]],"",0)</f>
        <v>14/08/2024 14:30</v>
      </c>
      <c r="V683" s="46">
        <f>SUMIF([1]!COMPROMISOS_2024[[#All],[consecutivo]],Contrato[[#This Row],[RCP]],[1]!COMPROMISOS_2024[[#All],[valor_total]])</f>
        <v>10471024</v>
      </c>
      <c r="W683" s="311">
        <v>45516</v>
      </c>
      <c r="X683" s="311" t="s">
        <v>379</v>
      </c>
      <c r="Y683" s="48">
        <v>45520</v>
      </c>
      <c r="Z683" s="49">
        <v>45643</v>
      </c>
      <c r="AA683" s="101" t="s">
        <v>1697</v>
      </c>
      <c r="AB683" s="91" t="s">
        <v>1690</v>
      </c>
      <c r="AC683" s="91"/>
      <c r="AD683" s="78">
        <v>202000005124</v>
      </c>
      <c r="AE683" s="54" t="s">
        <v>75</v>
      </c>
      <c r="AF683" s="55" t="str">
        <f>TEXT(LEFT(Contrato[[#This Row],[CONTRATO]],3),"0")</f>
        <v>558</v>
      </c>
      <c r="AG683" s="55" t="str">
        <f>IF(LEN(Contrato[[#This Row],[Contrato2]])=3,Contrato[[#This Row],[Contrato2]],TEXT(Contrato[[#This Row],[Contrato2]],"000"))</f>
        <v>558</v>
      </c>
      <c r="AH683" s="56">
        <f ca="1">IFERROR(_xlfn.DAYS(Contrato[[#This Row],[Fecha Proyectada liquidación]],TODAY())/30,"")</f>
        <v>1.6666666666666667</v>
      </c>
      <c r="AI683" s="57">
        <f>+Contrato[[#This Row],[FECHA TERMINACIÓN ]]+120</f>
        <v>45763</v>
      </c>
      <c r="AK683" s="59" t="str">
        <f ca="1">IF(Contrato[[#This Row],[FECHA TERMINACIÓN ]]&lt;TODAY(), "Terminado",IF(ISNUMBER(Contrato[[#This Row],[Fecha Real de liquiidación ]]),"Liquidado",IF(Contrato[[#This Row],[FECHA TERMINACIÓN ]]&gt;=TODAY(),"En ejecución","")))</f>
        <v>Terminado</v>
      </c>
      <c r="AL683" s="60">
        <f>SUMIF([1]!COMPROMISOS_2024[[#All],[consecutivo]],Contrato[[#This Row],[RCP]],[1]!COMPROMISOS_2024[[#All],[Total pagado]])</f>
        <v>10471024</v>
      </c>
      <c r="AM683" s="61">
        <f>IFERROR(Contrato[[#This Row],[Pagos]]/Contrato[[#This Row],[VALOR CONTRATO]],0)</f>
        <v>1</v>
      </c>
      <c r="AN683" s="104">
        <f>+Contrato[[#This Row],[VALOR CONTRATO]]-Contrato[[#This Row],[Pagos]]</f>
        <v>0</v>
      </c>
      <c r="AO683" s="54" cm="1">
        <f t="array" ref="AO683">_xlfn.XLOOKUP(Contrato[[#This Row],[DOCUMENTO ]],[1]!PERSONAL_ACTIVO_2024[[#All],[Documento identidad]],[1]!PERSONAL_ACTIVO_2024[[#All],[Mail ]],0,0)</f>
        <v>0</v>
      </c>
      <c r="AP683" s="54" cm="1">
        <f t="array" ref="AP683">_xlfn.XLOOKUP(Contrato[[#This Row],[DOCUMENTO]],[1]!PERSONAL_ACTIVO_2024[[#All],[Documento identidad]],[1]!PERSONAL_ACTIVO_2024[[#All],[Mail ]],0,0)</f>
        <v>0</v>
      </c>
      <c r="AQ683" s="54" cm="1">
        <f t="array" ref="AQ683">IF(ISBLANK(Contrato[[#This Row],[DEPENDENCIA ]]),0,IFERROR(_xlfn.XLOOKUP(Contrato[[#This Row],[DEPENDENCIA ]],[1]!PERSONAL_ACTIVO_2024[[#All],[Dependencia]],[1]!PERSONAL_ACTIVO_2024[[#All],[Mail ]],0,0),0))</f>
        <v>0</v>
      </c>
    </row>
    <row r="684" spans="1:43" s="54" customFormat="1" ht="34.5" customHeight="1" x14ac:dyDescent="0.25">
      <c r="A684" s="54">
        <v>948</v>
      </c>
      <c r="B684" s="26">
        <v>559</v>
      </c>
      <c r="C684" s="28" t="s">
        <v>1796</v>
      </c>
      <c r="D684" s="81" t="s">
        <v>123</v>
      </c>
      <c r="E684" s="105" t="s">
        <v>111</v>
      </c>
      <c r="F684" s="81" t="s">
        <v>142</v>
      </c>
      <c r="G684" s="92" t="s">
        <v>1797</v>
      </c>
      <c r="H684" s="93">
        <v>98551148</v>
      </c>
      <c r="I684" s="94">
        <v>5931149</v>
      </c>
      <c r="J684" s="95">
        <v>24120006</v>
      </c>
      <c r="K684" s="69" t="s">
        <v>48</v>
      </c>
      <c r="L684" s="96" t="s">
        <v>1668</v>
      </c>
      <c r="M684" s="97" t="s">
        <v>218</v>
      </c>
      <c r="N684" s="98" cm="1">
        <f t="array" ref="N684">_xlfn.XLOOKUP(Contrato[[#This Row],[SUPERVISOR TITULAR]],[1]!PERSONAL_ACTIVO_2024[[#All],[Nombre completo]],[1]!PERSONAL_ACTIVO_2024[[#All],[Documento identidad]],"",0)</f>
        <v>98556206</v>
      </c>
      <c r="O684" s="97" t="s">
        <v>222</v>
      </c>
      <c r="P684" s="99" cm="1">
        <f t="array" ref="P684">_xlfn.XLOOKUP(Contrato[[#This Row],[SUPERVISOR SUPLENTE ]],[1]!PERSONAL_ACTIVO_2024[[#All],[Nombre completo]],[1]!PERSONAL_ACTIVO_2024[[#All],[Documento identidad]],"",0)</f>
        <v>10267189</v>
      </c>
      <c r="Q684" s="100">
        <v>694</v>
      </c>
      <c r="R684" s="42" t="str" cm="1">
        <f t="array" ref="R684">_xlfn.XLOOKUP(Contrato[[#This Row],[CDP]],[1]!DISPONIBILIDADES_2024[[#All],[consecutivo]],[1]!DISPONIBILIDADES_2024[[#All],[fecha_aprobacion]],"",0)</f>
        <v>19/07/2024 0:00</v>
      </c>
      <c r="S684" s="43">
        <f>SUMIF([1]!DISPONIBILIDADES_2024[[#All],[consecutivo]],Contrato[[#This Row],[CDP]],[1]!DISPONIBILIDADES_2024[[#All],[valor_total_rubro]])</f>
        <v>0</v>
      </c>
      <c r="T684" s="44" cm="1">
        <f t="array" ref="T684">_xlfn.XLOOKUP(Contrato[[#This Row],[CONTRATO]]&amp;Contrato[[#This Row],[CDP]],[1]!Corr_Contr_CDP[[#All],[CONTRATO-CDP]],[1]!Corr_Contr_CDP[[#All],[CRP]],_xlfn.XLOOKUP(Contrato[[#This Row],[CDP]],[1]!COMPROMISOS_2024[[#All],[disponibilidad]],[1]!COMPROMISOS_2024[[#All],[consecutivo]],"",0),0)</f>
        <v>8250</v>
      </c>
      <c r="U684" s="45" t="str" cm="1">
        <f t="array" ref="U684">+_xlfn.XLOOKUP(Contrato[[#This Row],[RCP]],[1]!COMPROMISOS_2024[[#All],[consecutivo]],[1]!COMPROMISOS_2024[[#All],[fecha_aprobacion]],"",0)</f>
        <v>14/08/2024 11:57</v>
      </c>
      <c r="V684" s="46">
        <f>SUMIF([1]!COMPROMISOS_2024[[#All],[consecutivo]],Contrato[[#This Row],[RCP]],[1]!COMPROMISOS_2024[[#All],[valor_total]])</f>
        <v>24120006</v>
      </c>
      <c r="W684" s="311">
        <v>45516</v>
      </c>
      <c r="X684" s="311" t="s">
        <v>379</v>
      </c>
      <c r="Y684" s="48">
        <v>45520</v>
      </c>
      <c r="Z684" s="49">
        <v>45643</v>
      </c>
      <c r="AA684" s="101" t="s">
        <v>1697</v>
      </c>
      <c r="AB684" s="91" t="s">
        <v>1690</v>
      </c>
      <c r="AC684" s="91"/>
      <c r="AD684" s="78">
        <v>202000005125</v>
      </c>
      <c r="AE684" s="54" t="s">
        <v>75</v>
      </c>
      <c r="AF684" s="55" t="str">
        <f>TEXT(LEFT(Contrato[[#This Row],[CONTRATO]],3),"0")</f>
        <v>559</v>
      </c>
      <c r="AG684" s="55" t="str">
        <f>IF(LEN(Contrato[[#This Row],[Contrato2]])=3,Contrato[[#This Row],[Contrato2]],TEXT(Contrato[[#This Row],[Contrato2]],"000"))</f>
        <v>559</v>
      </c>
      <c r="AH684" s="56">
        <f ca="1">IFERROR(_xlfn.DAYS(Contrato[[#This Row],[Fecha Proyectada liquidación]],TODAY())/30,"")</f>
        <v>1.6666666666666667</v>
      </c>
      <c r="AI684" s="57">
        <f>+Contrato[[#This Row],[FECHA TERMINACIÓN ]]+120</f>
        <v>45763</v>
      </c>
      <c r="AK684" s="59" t="str">
        <f ca="1">IF(Contrato[[#This Row],[FECHA TERMINACIÓN ]]&lt;TODAY(), "Terminado",IF(ISNUMBER(Contrato[[#This Row],[Fecha Real de liquiidación ]]),"Liquidado",IF(Contrato[[#This Row],[FECHA TERMINACIÓN ]]&gt;=TODAY(),"En ejecución","")))</f>
        <v>Terminado</v>
      </c>
      <c r="AL684" s="60">
        <f>SUMIF([1]!COMPROMISOS_2024[[#All],[consecutivo]],Contrato[[#This Row],[RCP]],[1]!COMPROMISOS_2024[[#All],[Total pagado]])</f>
        <v>24120006</v>
      </c>
      <c r="AM684" s="61">
        <f>IFERROR(Contrato[[#This Row],[Pagos]]/Contrato[[#This Row],[VALOR CONTRATO]],0)</f>
        <v>1</v>
      </c>
      <c r="AN684" s="104">
        <f>+Contrato[[#This Row],[VALOR CONTRATO]]-Contrato[[#This Row],[Pagos]]</f>
        <v>0</v>
      </c>
      <c r="AO684" s="54" t="str" cm="1">
        <f t="array" ref="AO684">_xlfn.XLOOKUP(Contrato[[#This Row],[DOCUMENTO ]],[1]!PERSONAL_ACTIVO_2024[[#All],[Documento identidad]],[1]!PERSONAL_ACTIVO_2024[[#All],[Mail ]],0,0)</f>
        <v>ahiguitae@indeportesantioquia.gov.co</v>
      </c>
      <c r="AP684" s="54" t="str" cm="1">
        <f t="array" ref="AP684">_xlfn.XLOOKUP(Contrato[[#This Row],[DOCUMENTO]],[1]!PERSONAL_ACTIVO_2024[[#All],[Documento identidad]],[1]!PERSONAL_ACTIVO_2024[[#All],[Mail ]],0,0)</f>
        <v>hveleza@indeportesantioquia.gov.co</v>
      </c>
      <c r="AQ684" s="54" cm="1">
        <f t="array" ref="AQ684">IF(ISBLANK(Contrato[[#This Row],[DEPENDENCIA ]]),0,IFERROR(_xlfn.XLOOKUP(Contrato[[#This Row],[DEPENDENCIA ]],[1]!PERSONAL_ACTIVO_2024[[#All],[Dependencia]],[1]!PERSONAL_ACTIVO_2024[[#All],[Mail ]],0,0),0))</f>
        <v>0</v>
      </c>
    </row>
    <row r="685" spans="1:43" s="54" customFormat="1" ht="34.5" customHeight="1" x14ac:dyDescent="0.25">
      <c r="A685" s="54">
        <v>949</v>
      </c>
      <c r="B685" s="26">
        <v>560</v>
      </c>
      <c r="C685" s="28" t="s">
        <v>1796</v>
      </c>
      <c r="D685" s="81" t="s">
        <v>123</v>
      </c>
      <c r="E685" s="105" t="s">
        <v>111</v>
      </c>
      <c r="F685" s="81" t="s">
        <v>142</v>
      </c>
      <c r="G685" s="92" t="s">
        <v>1798</v>
      </c>
      <c r="H685" s="93">
        <v>1000653897</v>
      </c>
      <c r="I685" s="94">
        <v>2574842</v>
      </c>
      <c r="J685" s="95">
        <v>10471024</v>
      </c>
      <c r="K685" s="69" t="s">
        <v>48</v>
      </c>
      <c r="L685" s="96" t="s">
        <v>1668</v>
      </c>
      <c r="M685" s="97" t="s">
        <v>218</v>
      </c>
      <c r="N685" s="98" cm="1">
        <f t="array" ref="N685">_xlfn.XLOOKUP(Contrato[[#This Row],[SUPERVISOR TITULAR]],[1]!PERSONAL_ACTIVO_2024[[#All],[Nombre completo]],[1]!PERSONAL_ACTIVO_2024[[#All],[Documento identidad]],"",0)</f>
        <v>98556206</v>
      </c>
      <c r="O685" s="97" t="s">
        <v>222</v>
      </c>
      <c r="P685" s="99" cm="1">
        <f t="array" ref="P685">_xlfn.XLOOKUP(Contrato[[#This Row],[SUPERVISOR SUPLENTE ]],[1]!PERSONAL_ACTIVO_2024[[#All],[Nombre completo]],[1]!PERSONAL_ACTIVO_2024[[#All],[Documento identidad]],"",0)</f>
        <v>10267189</v>
      </c>
      <c r="Q685" s="100">
        <v>681</v>
      </c>
      <c r="R685" s="42" t="str" cm="1">
        <f t="array" ref="R685">_xlfn.XLOOKUP(Contrato[[#This Row],[CDP]],[1]!DISPONIBILIDADES_2024[[#All],[consecutivo]],[1]!DISPONIBILIDADES_2024[[#All],[fecha_aprobacion]],"",0)</f>
        <v>19/07/2024 0:00</v>
      </c>
      <c r="S685" s="43">
        <f>SUMIF([1]!DISPONIBILIDADES_2024[[#All],[consecutivo]],Contrato[[#This Row],[CDP]],[1]!DISPONIBILIDADES_2024[[#All],[valor_total_rubro]])</f>
        <v>0</v>
      </c>
      <c r="T685" s="44" cm="1">
        <f t="array" ref="T685">_xlfn.XLOOKUP(Contrato[[#This Row],[CONTRATO]]&amp;Contrato[[#This Row],[CDP]],[1]!Corr_Contr_CDP[[#All],[CONTRATO-CDP]],[1]!Corr_Contr_CDP[[#All],[CRP]],_xlfn.XLOOKUP(Contrato[[#This Row],[CDP]],[1]!COMPROMISOS_2024[[#All],[disponibilidad]],[1]!COMPROMISOS_2024[[#All],[consecutivo]],"",0),0)</f>
        <v>8223</v>
      </c>
      <c r="U685" s="45" t="str" cm="1">
        <f t="array" ref="U685">+_xlfn.XLOOKUP(Contrato[[#This Row],[RCP]],[1]!COMPROMISOS_2024[[#All],[consecutivo]],[1]!COMPROMISOS_2024[[#All],[fecha_aprobacion]],"",0)</f>
        <v>13/08/2024 16:37</v>
      </c>
      <c r="V685" s="46">
        <f>SUMIF([1]!COMPROMISOS_2024[[#All],[consecutivo]],Contrato[[#This Row],[RCP]],[1]!COMPROMISOS_2024[[#All],[valor_total]])</f>
        <v>10471024</v>
      </c>
      <c r="W685" s="311">
        <v>45516</v>
      </c>
      <c r="X685" s="311" t="s">
        <v>379</v>
      </c>
      <c r="Y685" s="48">
        <v>45520</v>
      </c>
      <c r="Z685" s="49">
        <v>45643</v>
      </c>
      <c r="AA685" s="101" t="s">
        <v>1692</v>
      </c>
      <c r="AB685" s="91" t="s">
        <v>1690</v>
      </c>
      <c r="AC685" s="91"/>
      <c r="AD685" s="78">
        <v>202000005126</v>
      </c>
      <c r="AE685" s="54" t="s">
        <v>75</v>
      </c>
      <c r="AF685" s="55" t="str">
        <f>TEXT(LEFT(Contrato[[#This Row],[CONTRATO]],3),"0")</f>
        <v>560</v>
      </c>
      <c r="AG685" s="55" t="str">
        <f>IF(LEN(Contrato[[#This Row],[Contrato2]])=3,Contrato[[#This Row],[Contrato2]],TEXT(Contrato[[#This Row],[Contrato2]],"000"))</f>
        <v>560</v>
      </c>
      <c r="AH685" s="56">
        <f ca="1">IFERROR(_xlfn.DAYS(Contrato[[#This Row],[Fecha Proyectada liquidación]],TODAY())/30,"")</f>
        <v>1.6666666666666667</v>
      </c>
      <c r="AI685" s="57">
        <f>+Contrato[[#This Row],[FECHA TERMINACIÓN ]]+120</f>
        <v>45763</v>
      </c>
      <c r="AK685" s="59" t="str">
        <f ca="1">IF(Contrato[[#This Row],[FECHA TERMINACIÓN ]]&lt;TODAY(), "Terminado",IF(ISNUMBER(Contrato[[#This Row],[Fecha Real de liquiidación ]]),"Liquidado",IF(Contrato[[#This Row],[FECHA TERMINACIÓN ]]&gt;=TODAY(),"En ejecución","")))</f>
        <v>Terminado</v>
      </c>
      <c r="AL685" s="60">
        <f>SUMIF([1]!COMPROMISOS_2024[[#All],[consecutivo]],Contrato[[#This Row],[RCP]],[1]!COMPROMISOS_2024[[#All],[Total pagado]])</f>
        <v>10471024</v>
      </c>
      <c r="AM685" s="61">
        <f>IFERROR(Contrato[[#This Row],[Pagos]]/Contrato[[#This Row],[VALOR CONTRATO]],0)</f>
        <v>1</v>
      </c>
      <c r="AN685" s="104">
        <f>+Contrato[[#This Row],[VALOR CONTRATO]]-Contrato[[#This Row],[Pagos]]</f>
        <v>0</v>
      </c>
      <c r="AO685" s="54" t="str" cm="1">
        <f t="array" ref="AO685">_xlfn.XLOOKUP(Contrato[[#This Row],[DOCUMENTO ]],[1]!PERSONAL_ACTIVO_2024[[#All],[Documento identidad]],[1]!PERSONAL_ACTIVO_2024[[#All],[Mail ]],0,0)</f>
        <v>ahiguitae@indeportesantioquia.gov.co</v>
      </c>
      <c r="AP685" s="54" t="str" cm="1">
        <f t="array" ref="AP685">_xlfn.XLOOKUP(Contrato[[#This Row],[DOCUMENTO]],[1]!PERSONAL_ACTIVO_2024[[#All],[Documento identidad]],[1]!PERSONAL_ACTIVO_2024[[#All],[Mail ]],0,0)</f>
        <v>hveleza@indeportesantioquia.gov.co</v>
      </c>
      <c r="AQ685" s="54" cm="1">
        <f t="array" ref="AQ685">IF(ISBLANK(Contrato[[#This Row],[DEPENDENCIA ]]),0,IFERROR(_xlfn.XLOOKUP(Contrato[[#This Row],[DEPENDENCIA ]],[1]!PERSONAL_ACTIVO_2024[[#All],[Dependencia]],[1]!PERSONAL_ACTIVO_2024[[#All],[Mail ]],0,0),0))</f>
        <v>0</v>
      </c>
    </row>
    <row r="686" spans="1:43" s="54" customFormat="1" ht="34.5" customHeight="1" x14ac:dyDescent="0.25">
      <c r="A686" s="54">
        <v>950</v>
      </c>
      <c r="B686" s="26">
        <v>561</v>
      </c>
      <c r="C686" s="28" t="s">
        <v>1799</v>
      </c>
      <c r="D686" s="81" t="s">
        <v>123</v>
      </c>
      <c r="E686" s="105" t="s">
        <v>111</v>
      </c>
      <c r="F686" s="81" t="s">
        <v>142</v>
      </c>
      <c r="G686" s="92" t="s">
        <v>1800</v>
      </c>
      <c r="H686" s="93">
        <v>71737394</v>
      </c>
      <c r="I686" s="94">
        <v>4908936</v>
      </c>
      <c r="J686" s="95">
        <v>19963006</v>
      </c>
      <c r="K686" s="69" t="s">
        <v>48</v>
      </c>
      <c r="L686" s="96" t="s">
        <v>1668</v>
      </c>
      <c r="M686" s="97" t="s">
        <v>218</v>
      </c>
      <c r="N686" s="98" cm="1">
        <f t="array" ref="N686">_xlfn.XLOOKUP(Contrato[[#This Row],[SUPERVISOR TITULAR]],[1]!PERSONAL_ACTIVO_2024[[#All],[Nombre completo]],[1]!PERSONAL_ACTIVO_2024[[#All],[Documento identidad]],"",0)</f>
        <v>98556206</v>
      </c>
      <c r="O686" s="97" t="s">
        <v>222</v>
      </c>
      <c r="P686" s="99" cm="1">
        <f t="array" ref="P686">_xlfn.XLOOKUP(Contrato[[#This Row],[SUPERVISOR SUPLENTE ]],[1]!PERSONAL_ACTIVO_2024[[#All],[Nombre completo]],[1]!PERSONAL_ACTIVO_2024[[#All],[Documento identidad]],"",0)</f>
        <v>10267189</v>
      </c>
      <c r="Q686" s="100">
        <v>705</v>
      </c>
      <c r="R686" s="42" t="str" cm="1">
        <f t="array" ref="R686">_xlfn.XLOOKUP(Contrato[[#This Row],[CDP]],[1]!DISPONIBILIDADES_2024[[#All],[consecutivo]],[1]!DISPONIBILIDADES_2024[[#All],[fecha_aprobacion]],"",0)</f>
        <v>19/07/2024 0:00</v>
      </c>
      <c r="S686" s="43">
        <f>SUMIF([1]!DISPONIBILIDADES_2024[[#All],[consecutivo]],Contrato[[#This Row],[CDP]],[1]!DISPONIBILIDADES_2024[[#All],[valor_total_rubro]])</f>
        <v>0</v>
      </c>
      <c r="T686" s="44" cm="1">
        <f t="array" ref="T686">_xlfn.XLOOKUP(Contrato[[#This Row],[CONTRATO]]&amp;Contrato[[#This Row],[CDP]],[1]!Corr_Contr_CDP[[#All],[CONTRATO-CDP]],[1]!Corr_Contr_CDP[[#All],[CRP]],_xlfn.XLOOKUP(Contrato[[#This Row],[CDP]],[1]!COMPROMISOS_2024[[#All],[disponibilidad]],[1]!COMPROMISOS_2024[[#All],[consecutivo]],"",0),0)</f>
        <v>8267</v>
      </c>
      <c r="U686" s="45" t="str" cm="1">
        <f t="array" ref="U686">+_xlfn.XLOOKUP(Contrato[[#This Row],[RCP]],[1]!COMPROMISOS_2024[[#All],[consecutivo]],[1]!COMPROMISOS_2024[[#All],[fecha_aprobacion]],"",0)</f>
        <v>14/08/2024 14:00</v>
      </c>
      <c r="V686" s="46">
        <f>SUMIF([1]!COMPROMISOS_2024[[#All],[consecutivo]],Contrato[[#This Row],[RCP]],[1]!COMPROMISOS_2024[[#All],[valor_total]])</f>
        <v>19963006</v>
      </c>
      <c r="W686" s="311">
        <v>45516</v>
      </c>
      <c r="X686" s="311" t="s">
        <v>379</v>
      </c>
      <c r="Y686" s="48">
        <v>45520</v>
      </c>
      <c r="Z686" s="49">
        <v>45643</v>
      </c>
      <c r="AA686" s="101" t="s">
        <v>1697</v>
      </c>
      <c r="AB686" s="91" t="s">
        <v>1690</v>
      </c>
      <c r="AC686" s="91"/>
      <c r="AD686" s="78">
        <v>202000005127</v>
      </c>
      <c r="AE686" s="54" t="s">
        <v>75</v>
      </c>
      <c r="AF686" s="55" t="str">
        <f>TEXT(LEFT(Contrato[[#This Row],[CONTRATO]],3),"0")</f>
        <v>561</v>
      </c>
      <c r="AG686" s="55" t="str">
        <f>IF(LEN(Contrato[[#This Row],[Contrato2]])=3,Contrato[[#This Row],[Contrato2]],TEXT(Contrato[[#This Row],[Contrato2]],"000"))</f>
        <v>561</v>
      </c>
      <c r="AH686" s="56">
        <f ca="1">IFERROR(_xlfn.DAYS(Contrato[[#This Row],[Fecha Proyectada liquidación]],TODAY())/30,"")</f>
        <v>1.6666666666666667</v>
      </c>
      <c r="AI686" s="57">
        <f>+Contrato[[#This Row],[FECHA TERMINACIÓN ]]+120</f>
        <v>45763</v>
      </c>
      <c r="AK686" s="59" t="str">
        <f ca="1">IF(Contrato[[#This Row],[FECHA TERMINACIÓN ]]&lt;TODAY(), "Terminado",IF(ISNUMBER(Contrato[[#This Row],[Fecha Real de liquiidación ]]),"Liquidado",IF(Contrato[[#This Row],[FECHA TERMINACIÓN ]]&gt;=TODAY(),"En ejecución","")))</f>
        <v>Terminado</v>
      </c>
      <c r="AL686" s="60">
        <f>SUMIF([1]!COMPROMISOS_2024[[#All],[consecutivo]],Contrato[[#This Row],[RCP]],[1]!COMPROMISOS_2024[[#All],[Total pagado]])</f>
        <v>19963006</v>
      </c>
      <c r="AM686" s="61">
        <f>IFERROR(Contrato[[#This Row],[Pagos]]/Contrato[[#This Row],[VALOR CONTRATO]],0)</f>
        <v>1</v>
      </c>
      <c r="AN686" s="104">
        <f>+Contrato[[#This Row],[VALOR CONTRATO]]-Contrato[[#This Row],[Pagos]]</f>
        <v>0</v>
      </c>
      <c r="AO686" s="54" t="str" cm="1">
        <f t="array" ref="AO686">_xlfn.XLOOKUP(Contrato[[#This Row],[DOCUMENTO ]],[1]!PERSONAL_ACTIVO_2024[[#All],[Documento identidad]],[1]!PERSONAL_ACTIVO_2024[[#All],[Mail ]],0,0)</f>
        <v>ahiguitae@indeportesantioquia.gov.co</v>
      </c>
      <c r="AP686" s="54" t="str" cm="1">
        <f t="array" ref="AP686">_xlfn.XLOOKUP(Contrato[[#This Row],[DOCUMENTO]],[1]!PERSONAL_ACTIVO_2024[[#All],[Documento identidad]],[1]!PERSONAL_ACTIVO_2024[[#All],[Mail ]],0,0)</f>
        <v>hveleza@indeportesantioquia.gov.co</v>
      </c>
      <c r="AQ686" s="54" cm="1">
        <f t="array" ref="AQ686">IF(ISBLANK(Contrato[[#This Row],[DEPENDENCIA ]]),0,IFERROR(_xlfn.XLOOKUP(Contrato[[#This Row],[DEPENDENCIA ]],[1]!PERSONAL_ACTIVO_2024[[#All],[Dependencia]],[1]!PERSONAL_ACTIVO_2024[[#All],[Mail ]],0,0),0))</f>
        <v>0</v>
      </c>
    </row>
    <row r="687" spans="1:43" s="54" customFormat="1" ht="34.5" customHeight="1" x14ac:dyDescent="0.25">
      <c r="A687" s="54">
        <v>951</v>
      </c>
      <c r="B687" s="26">
        <v>562</v>
      </c>
      <c r="C687" s="28" t="s">
        <v>1726</v>
      </c>
      <c r="D687" s="81" t="s">
        <v>123</v>
      </c>
      <c r="E687" s="105" t="s">
        <v>111</v>
      </c>
      <c r="F687" s="81" t="s">
        <v>142</v>
      </c>
      <c r="G687" s="92" t="s">
        <v>1801</v>
      </c>
      <c r="H687" s="93">
        <v>71383229</v>
      </c>
      <c r="I687" s="94">
        <v>3952382</v>
      </c>
      <c r="J687" s="95">
        <v>16073020</v>
      </c>
      <c r="K687" s="69" t="s">
        <v>48</v>
      </c>
      <c r="L687" s="96" t="s">
        <v>1668</v>
      </c>
      <c r="M687" s="97" t="s">
        <v>218</v>
      </c>
      <c r="N687" s="98" cm="1">
        <f t="array" ref="N687">_xlfn.XLOOKUP(Contrato[[#This Row],[SUPERVISOR TITULAR]],[1]!PERSONAL_ACTIVO_2024[[#All],[Nombre completo]],[1]!PERSONAL_ACTIVO_2024[[#All],[Documento identidad]],"",0)</f>
        <v>98556206</v>
      </c>
      <c r="O687" s="97" t="s">
        <v>222</v>
      </c>
      <c r="P687" s="99" cm="1">
        <f t="array" ref="P687">_xlfn.XLOOKUP(Contrato[[#This Row],[SUPERVISOR SUPLENTE ]],[1]!PERSONAL_ACTIVO_2024[[#All],[Nombre completo]],[1]!PERSONAL_ACTIVO_2024[[#All],[Documento identidad]],"",0)</f>
        <v>10267189</v>
      </c>
      <c r="Q687" s="100">
        <v>704</v>
      </c>
      <c r="R687" s="42" t="str" cm="1">
        <f t="array" ref="R687">_xlfn.XLOOKUP(Contrato[[#This Row],[CDP]],[1]!DISPONIBILIDADES_2024[[#All],[consecutivo]],[1]!DISPONIBILIDADES_2024[[#All],[fecha_aprobacion]],"",0)</f>
        <v>19/07/2024 0:00</v>
      </c>
      <c r="S687" s="43">
        <f>SUMIF([1]!DISPONIBILIDADES_2024[[#All],[consecutivo]],Contrato[[#This Row],[CDP]],[1]!DISPONIBILIDADES_2024[[#All],[valor_total_rubro]])</f>
        <v>0</v>
      </c>
      <c r="T687" s="44" cm="1">
        <f t="array" ref="T687">_xlfn.XLOOKUP(Contrato[[#This Row],[CONTRATO]]&amp;Contrato[[#This Row],[CDP]],[1]!Corr_Contr_CDP[[#All],[CONTRATO-CDP]],[1]!Corr_Contr_CDP[[#All],[CRP]],_xlfn.XLOOKUP(Contrato[[#This Row],[CDP]],[1]!COMPROMISOS_2024[[#All],[disponibilidad]],[1]!COMPROMISOS_2024[[#All],[consecutivo]],"",0),0)</f>
        <v>8237</v>
      </c>
      <c r="U687" s="45" t="str" cm="1">
        <f t="array" ref="U687">+_xlfn.XLOOKUP(Contrato[[#This Row],[RCP]],[1]!COMPROMISOS_2024[[#All],[consecutivo]],[1]!COMPROMISOS_2024[[#All],[fecha_aprobacion]],"",0)</f>
        <v>14/08/2024 10:39</v>
      </c>
      <c r="V687" s="46">
        <f>SUMIF([1]!COMPROMISOS_2024[[#All],[consecutivo]],Contrato[[#This Row],[RCP]],[1]!COMPROMISOS_2024[[#All],[valor_total]])</f>
        <v>16073020</v>
      </c>
      <c r="W687" s="311">
        <v>45516</v>
      </c>
      <c r="X687" s="311" t="s">
        <v>379</v>
      </c>
      <c r="Y687" s="48">
        <v>45520</v>
      </c>
      <c r="Z687" s="49">
        <v>45643</v>
      </c>
      <c r="AA687" s="101" t="s">
        <v>1697</v>
      </c>
      <c r="AB687" s="91" t="s">
        <v>1690</v>
      </c>
      <c r="AC687" s="91"/>
      <c r="AD687" s="78">
        <v>202000005128</v>
      </c>
      <c r="AE687" s="54" t="s">
        <v>75</v>
      </c>
      <c r="AF687" s="55" t="str">
        <f>TEXT(LEFT(Contrato[[#This Row],[CONTRATO]],3),"0")</f>
        <v>562</v>
      </c>
      <c r="AG687" s="55" t="str">
        <f>IF(LEN(Contrato[[#This Row],[Contrato2]])=3,Contrato[[#This Row],[Contrato2]],TEXT(Contrato[[#This Row],[Contrato2]],"000"))</f>
        <v>562</v>
      </c>
      <c r="AH687" s="56">
        <f ca="1">IFERROR(_xlfn.DAYS(Contrato[[#This Row],[Fecha Proyectada liquidación]],TODAY())/30,"")</f>
        <v>1.6666666666666667</v>
      </c>
      <c r="AI687" s="57">
        <f>+Contrato[[#This Row],[FECHA TERMINACIÓN ]]+120</f>
        <v>45763</v>
      </c>
      <c r="AK687" s="59" t="str">
        <f ca="1">IF(Contrato[[#This Row],[FECHA TERMINACIÓN ]]&lt;TODAY(), "Terminado",IF(ISNUMBER(Contrato[[#This Row],[Fecha Real de liquiidación ]]),"Liquidado",IF(Contrato[[#This Row],[FECHA TERMINACIÓN ]]&gt;=TODAY(),"En ejecución","")))</f>
        <v>Terminado</v>
      </c>
      <c r="AL687" s="60">
        <f>SUMIF([1]!COMPROMISOS_2024[[#All],[consecutivo]],Contrato[[#This Row],[RCP]],[1]!COMPROMISOS_2024[[#All],[Total pagado]])</f>
        <v>16073020</v>
      </c>
      <c r="AM687" s="61">
        <f>IFERROR(Contrato[[#This Row],[Pagos]]/Contrato[[#This Row],[VALOR CONTRATO]],0)</f>
        <v>1</v>
      </c>
      <c r="AN687" s="104">
        <f>+Contrato[[#This Row],[VALOR CONTRATO]]-Contrato[[#This Row],[Pagos]]</f>
        <v>0</v>
      </c>
      <c r="AO687" s="54" t="str" cm="1">
        <f t="array" ref="AO687">_xlfn.XLOOKUP(Contrato[[#This Row],[DOCUMENTO ]],[1]!PERSONAL_ACTIVO_2024[[#All],[Documento identidad]],[1]!PERSONAL_ACTIVO_2024[[#All],[Mail ]],0,0)</f>
        <v>ahiguitae@indeportesantioquia.gov.co</v>
      </c>
      <c r="AP687" s="54" t="str" cm="1">
        <f t="array" ref="AP687">_xlfn.XLOOKUP(Contrato[[#This Row],[DOCUMENTO]],[1]!PERSONAL_ACTIVO_2024[[#All],[Documento identidad]],[1]!PERSONAL_ACTIVO_2024[[#All],[Mail ]],0,0)</f>
        <v>hveleza@indeportesantioquia.gov.co</v>
      </c>
      <c r="AQ687" s="54" cm="1">
        <f t="array" ref="AQ687">IF(ISBLANK(Contrato[[#This Row],[DEPENDENCIA ]]),0,IFERROR(_xlfn.XLOOKUP(Contrato[[#This Row],[DEPENDENCIA ]],[1]!PERSONAL_ACTIVO_2024[[#All],[Dependencia]],[1]!PERSONAL_ACTIVO_2024[[#All],[Mail ]],0,0),0))</f>
        <v>0</v>
      </c>
    </row>
    <row r="688" spans="1:43" s="54" customFormat="1" ht="34.5" customHeight="1" x14ac:dyDescent="0.25">
      <c r="A688" s="54">
        <v>952</v>
      </c>
      <c r="B688" s="26">
        <v>563</v>
      </c>
      <c r="C688" s="28" t="s">
        <v>1802</v>
      </c>
      <c r="D688" s="81" t="s">
        <v>123</v>
      </c>
      <c r="E688" s="105" t="s">
        <v>111</v>
      </c>
      <c r="F688" s="81" t="s">
        <v>142</v>
      </c>
      <c r="G688" s="92" t="s">
        <v>522</v>
      </c>
      <c r="H688" s="93">
        <v>91203031</v>
      </c>
      <c r="I688" s="94">
        <v>3952382</v>
      </c>
      <c r="J688" s="95">
        <v>16073020</v>
      </c>
      <c r="K688" s="69" t="s">
        <v>48</v>
      </c>
      <c r="L688" s="96" t="s">
        <v>1668</v>
      </c>
      <c r="M688" s="97" t="s">
        <v>218</v>
      </c>
      <c r="N688" s="98" cm="1">
        <f t="array" ref="N688">_xlfn.XLOOKUP(Contrato[[#This Row],[SUPERVISOR TITULAR]],[1]!PERSONAL_ACTIVO_2024[[#All],[Nombre completo]],[1]!PERSONAL_ACTIVO_2024[[#All],[Documento identidad]],"",0)</f>
        <v>98556206</v>
      </c>
      <c r="O688" s="97" t="s">
        <v>222</v>
      </c>
      <c r="P688" s="99" cm="1">
        <f t="array" ref="P688">_xlfn.XLOOKUP(Contrato[[#This Row],[SUPERVISOR SUPLENTE ]],[1]!PERSONAL_ACTIVO_2024[[#All],[Nombre completo]],[1]!PERSONAL_ACTIVO_2024[[#All],[Documento identidad]],"",0)</f>
        <v>10267189</v>
      </c>
      <c r="Q688" s="100">
        <v>679</v>
      </c>
      <c r="R688" s="42" t="str" cm="1">
        <f t="array" ref="R688">_xlfn.XLOOKUP(Contrato[[#This Row],[CDP]],[1]!DISPONIBILIDADES_2024[[#All],[consecutivo]],[1]!DISPONIBILIDADES_2024[[#All],[fecha_aprobacion]],"",0)</f>
        <v>19/07/2024 0:00</v>
      </c>
      <c r="S688" s="43">
        <f>SUMIF([1]!DISPONIBILIDADES_2024[[#All],[consecutivo]],Contrato[[#This Row],[CDP]],[1]!DISPONIBILIDADES_2024[[#All],[valor_total_rubro]])</f>
        <v>0</v>
      </c>
      <c r="T688" s="44" cm="1">
        <f t="array" ref="T688">_xlfn.XLOOKUP(Contrato[[#This Row],[CONTRATO]]&amp;Contrato[[#This Row],[CDP]],[1]!Corr_Contr_CDP[[#All],[CONTRATO-CDP]],[1]!Corr_Contr_CDP[[#All],[CRP]],_xlfn.XLOOKUP(Contrato[[#This Row],[CDP]],[1]!COMPROMISOS_2024[[#All],[disponibilidad]],[1]!COMPROMISOS_2024[[#All],[consecutivo]],"",0),0)</f>
        <v>8232</v>
      </c>
      <c r="U688" s="45" t="str" cm="1">
        <f t="array" ref="U688">+_xlfn.XLOOKUP(Contrato[[#This Row],[RCP]],[1]!COMPROMISOS_2024[[#All],[consecutivo]],[1]!COMPROMISOS_2024[[#All],[fecha_aprobacion]],"",0)</f>
        <v>14/08/2024 9:51</v>
      </c>
      <c r="V688" s="46">
        <f>SUMIF([1]!COMPROMISOS_2024[[#All],[consecutivo]],Contrato[[#This Row],[RCP]],[1]!COMPROMISOS_2024[[#All],[valor_total]])</f>
        <v>16073020</v>
      </c>
      <c r="W688" s="311">
        <v>45517</v>
      </c>
      <c r="X688" s="311" t="s">
        <v>379</v>
      </c>
      <c r="Y688" s="48">
        <v>45520</v>
      </c>
      <c r="Z688" s="49">
        <v>45643</v>
      </c>
      <c r="AA688" s="101" t="s">
        <v>1689</v>
      </c>
      <c r="AB688" s="91" t="s">
        <v>1690</v>
      </c>
      <c r="AC688" s="91"/>
      <c r="AD688" s="78">
        <v>202000005129</v>
      </c>
      <c r="AE688" s="54" t="s">
        <v>75</v>
      </c>
      <c r="AF688" s="55" t="str">
        <f>TEXT(LEFT(Contrato[[#This Row],[CONTRATO]],3),"0")</f>
        <v>563</v>
      </c>
      <c r="AG688" s="55" t="str">
        <f>IF(LEN(Contrato[[#This Row],[Contrato2]])=3,Contrato[[#This Row],[Contrato2]],TEXT(Contrato[[#This Row],[Contrato2]],"000"))</f>
        <v>563</v>
      </c>
      <c r="AH688" s="56">
        <f ca="1">IFERROR(_xlfn.DAYS(Contrato[[#This Row],[Fecha Proyectada liquidación]],TODAY())/30,"")</f>
        <v>1.6666666666666667</v>
      </c>
      <c r="AI688" s="57">
        <f>+Contrato[[#This Row],[FECHA TERMINACIÓN ]]+120</f>
        <v>45763</v>
      </c>
      <c r="AK688" s="59" t="str">
        <f ca="1">IF(Contrato[[#This Row],[FECHA TERMINACIÓN ]]&lt;TODAY(), "Terminado",IF(ISNUMBER(Contrato[[#This Row],[Fecha Real de liquiidación ]]),"Liquidado",IF(Contrato[[#This Row],[FECHA TERMINACIÓN ]]&gt;=TODAY(),"En ejecución","")))</f>
        <v>Terminado</v>
      </c>
      <c r="AL688" s="60">
        <f>SUMIF([1]!COMPROMISOS_2024[[#All],[consecutivo]],Contrato[[#This Row],[RCP]],[1]!COMPROMISOS_2024[[#All],[Total pagado]])</f>
        <v>16073020</v>
      </c>
      <c r="AM688" s="61">
        <f>IFERROR(Contrato[[#This Row],[Pagos]]/Contrato[[#This Row],[VALOR CONTRATO]],0)</f>
        <v>1</v>
      </c>
      <c r="AN688" s="104">
        <f>+Contrato[[#This Row],[VALOR CONTRATO]]-Contrato[[#This Row],[Pagos]]</f>
        <v>0</v>
      </c>
      <c r="AO688" s="54" t="str" cm="1">
        <f t="array" ref="AO688">_xlfn.XLOOKUP(Contrato[[#This Row],[DOCUMENTO ]],[1]!PERSONAL_ACTIVO_2024[[#All],[Documento identidad]],[1]!PERSONAL_ACTIVO_2024[[#All],[Mail ]],0,0)</f>
        <v>ahiguitae@indeportesantioquia.gov.co</v>
      </c>
      <c r="AP688" s="54" t="str" cm="1">
        <f t="array" ref="AP688">_xlfn.XLOOKUP(Contrato[[#This Row],[DOCUMENTO]],[1]!PERSONAL_ACTIVO_2024[[#All],[Documento identidad]],[1]!PERSONAL_ACTIVO_2024[[#All],[Mail ]],0,0)</f>
        <v>hveleza@indeportesantioquia.gov.co</v>
      </c>
      <c r="AQ688" s="54" cm="1">
        <f t="array" ref="AQ688">IF(ISBLANK(Contrato[[#This Row],[DEPENDENCIA ]]),0,IFERROR(_xlfn.XLOOKUP(Contrato[[#This Row],[DEPENDENCIA ]],[1]!PERSONAL_ACTIVO_2024[[#All],[Dependencia]],[1]!PERSONAL_ACTIVO_2024[[#All],[Mail ]],0,0),0))</f>
        <v>0</v>
      </c>
    </row>
    <row r="689" spans="1:43" s="54" customFormat="1" ht="34.5" customHeight="1" x14ac:dyDescent="0.25">
      <c r="A689" s="54">
        <v>953</v>
      </c>
      <c r="B689" s="26">
        <v>564</v>
      </c>
      <c r="C689" s="28" t="s">
        <v>1803</v>
      </c>
      <c r="D689" s="81" t="s">
        <v>123</v>
      </c>
      <c r="E689" s="105" t="s">
        <v>111</v>
      </c>
      <c r="F689" s="81" t="s">
        <v>142</v>
      </c>
      <c r="G689" s="92" t="s">
        <v>1804</v>
      </c>
      <c r="H689" s="93">
        <v>78296925</v>
      </c>
      <c r="I689" s="94">
        <v>3952382</v>
      </c>
      <c r="J689" s="95">
        <v>16073020</v>
      </c>
      <c r="K689" s="69" t="s">
        <v>48</v>
      </c>
      <c r="L689" s="96" t="s">
        <v>1668</v>
      </c>
      <c r="M689" s="97" t="s">
        <v>218</v>
      </c>
      <c r="N689" s="98" cm="1">
        <f t="array" ref="N689">_xlfn.XLOOKUP(Contrato[[#This Row],[SUPERVISOR TITULAR]],[1]!PERSONAL_ACTIVO_2024[[#All],[Nombre completo]],[1]!PERSONAL_ACTIVO_2024[[#All],[Documento identidad]],"",0)</f>
        <v>98556206</v>
      </c>
      <c r="O689" s="97" t="s">
        <v>222</v>
      </c>
      <c r="P689" s="99" cm="1">
        <f t="array" ref="P689">_xlfn.XLOOKUP(Contrato[[#This Row],[SUPERVISOR SUPLENTE ]],[1]!PERSONAL_ACTIVO_2024[[#All],[Nombre completo]],[1]!PERSONAL_ACTIVO_2024[[#All],[Documento identidad]],"",0)</f>
        <v>10267189</v>
      </c>
      <c r="Q689" s="100">
        <v>703</v>
      </c>
      <c r="R689" s="42" t="str" cm="1">
        <f t="array" ref="R689">_xlfn.XLOOKUP(Contrato[[#This Row],[CDP]],[1]!DISPONIBILIDADES_2024[[#All],[consecutivo]],[1]!DISPONIBILIDADES_2024[[#All],[fecha_aprobacion]],"",0)</f>
        <v>19/07/2024 0:00</v>
      </c>
      <c r="S689" s="43">
        <f>SUMIF([1]!DISPONIBILIDADES_2024[[#All],[consecutivo]],Contrato[[#This Row],[CDP]],[1]!DISPONIBILIDADES_2024[[#All],[valor_total_rubro]])</f>
        <v>0</v>
      </c>
      <c r="T689" s="44" cm="1">
        <f t="array" ref="T689">_xlfn.XLOOKUP(Contrato[[#This Row],[CONTRATO]]&amp;Contrato[[#This Row],[CDP]],[1]!Corr_Contr_CDP[[#All],[CONTRATO-CDP]],[1]!Corr_Contr_CDP[[#All],[CRP]],_xlfn.XLOOKUP(Contrato[[#This Row],[CDP]],[1]!COMPROMISOS_2024[[#All],[disponibilidad]],[1]!COMPROMISOS_2024[[#All],[consecutivo]],"",0),0)</f>
        <v>8244</v>
      </c>
      <c r="U689" s="45" t="str" cm="1">
        <f t="array" ref="U689">+_xlfn.XLOOKUP(Contrato[[#This Row],[RCP]],[1]!COMPROMISOS_2024[[#All],[consecutivo]],[1]!COMPROMISOS_2024[[#All],[fecha_aprobacion]],"",0)</f>
        <v>14/08/2024 11:17</v>
      </c>
      <c r="V689" s="46">
        <f>SUMIF([1]!COMPROMISOS_2024[[#All],[consecutivo]],Contrato[[#This Row],[RCP]],[1]!COMPROMISOS_2024[[#All],[valor_total]])</f>
        <v>16073020</v>
      </c>
      <c r="W689" s="311">
        <v>45517</v>
      </c>
      <c r="X689" s="311" t="s">
        <v>379</v>
      </c>
      <c r="Y689" s="48">
        <v>45520</v>
      </c>
      <c r="Z689" s="49">
        <v>45643</v>
      </c>
      <c r="AA689" s="101" t="s">
        <v>1697</v>
      </c>
      <c r="AB689" s="91" t="s">
        <v>1690</v>
      </c>
      <c r="AC689" s="91"/>
      <c r="AD689" s="78">
        <v>202000005130</v>
      </c>
      <c r="AE689" s="54" t="s">
        <v>75</v>
      </c>
      <c r="AF689" s="55" t="str">
        <f>TEXT(LEFT(Contrato[[#This Row],[CONTRATO]],3),"0")</f>
        <v>564</v>
      </c>
      <c r="AG689" s="55" t="str">
        <f>IF(LEN(Contrato[[#This Row],[Contrato2]])=3,Contrato[[#This Row],[Contrato2]],TEXT(Contrato[[#This Row],[Contrato2]],"000"))</f>
        <v>564</v>
      </c>
      <c r="AH689" s="56">
        <f ca="1">IFERROR(_xlfn.DAYS(Contrato[[#This Row],[Fecha Proyectada liquidación]],TODAY())/30,"")</f>
        <v>1.6666666666666667</v>
      </c>
      <c r="AI689" s="57">
        <f>+Contrato[[#This Row],[FECHA TERMINACIÓN ]]+120</f>
        <v>45763</v>
      </c>
      <c r="AK689" s="59" t="str">
        <f ca="1">IF(Contrato[[#This Row],[FECHA TERMINACIÓN ]]&lt;TODAY(), "Terminado",IF(ISNUMBER(Contrato[[#This Row],[Fecha Real de liquiidación ]]),"Liquidado",IF(Contrato[[#This Row],[FECHA TERMINACIÓN ]]&gt;=TODAY(),"En ejecución","")))</f>
        <v>Terminado</v>
      </c>
      <c r="AL689" s="60">
        <f>SUMIF([1]!COMPROMISOS_2024[[#All],[consecutivo]],Contrato[[#This Row],[RCP]],[1]!COMPROMISOS_2024[[#All],[Total pagado]])</f>
        <v>16073020</v>
      </c>
      <c r="AM689" s="61">
        <f>IFERROR(Contrato[[#This Row],[Pagos]]/Contrato[[#This Row],[VALOR CONTRATO]],0)</f>
        <v>1</v>
      </c>
      <c r="AN689" s="104">
        <f>+Contrato[[#This Row],[VALOR CONTRATO]]-Contrato[[#This Row],[Pagos]]</f>
        <v>0</v>
      </c>
      <c r="AO689" s="54" t="str" cm="1">
        <f t="array" ref="AO689">_xlfn.XLOOKUP(Contrato[[#This Row],[DOCUMENTO ]],[1]!PERSONAL_ACTIVO_2024[[#All],[Documento identidad]],[1]!PERSONAL_ACTIVO_2024[[#All],[Mail ]],0,0)</f>
        <v>ahiguitae@indeportesantioquia.gov.co</v>
      </c>
      <c r="AP689" s="54" t="str" cm="1">
        <f t="array" ref="AP689">_xlfn.XLOOKUP(Contrato[[#This Row],[DOCUMENTO]],[1]!PERSONAL_ACTIVO_2024[[#All],[Documento identidad]],[1]!PERSONAL_ACTIVO_2024[[#All],[Mail ]],0,0)</f>
        <v>hveleza@indeportesantioquia.gov.co</v>
      </c>
      <c r="AQ689" s="54" cm="1">
        <f t="array" ref="AQ689">IF(ISBLANK(Contrato[[#This Row],[DEPENDENCIA ]]),0,IFERROR(_xlfn.XLOOKUP(Contrato[[#This Row],[DEPENDENCIA ]],[1]!PERSONAL_ACTIVO_2024[[#All],[Dependencia]],[1]!PERSONAL_ACTIVO_2024[[#All],[Mail ]],0,0),0))</f>
        <v>0</v>
      </c>
    </row>
    <row r="690" spans="1:43" s="54" customFormat="1" ht="34.5" customHeight="1" x14ac:dyDescent="0.25">
      <c r="A690" s="54">
        <v>954</v>
      </c>
      <c r="B690" s="26">
        <v>565</v>
      </c>
      <c r="C690" s="28" t="s">
        <v>1805</v>
      </c>
      <c r="D690" s="81" t="s">
        <v>123</v>
      </c>
      <c r="E690" s="105" t="s">
        <v>111</v>
      </c>
      <c r="F690" s="81" t="s">
        <v>142</v>
      </c>
      <c r="G690" s="92" t="s">
        <v>1806</v>
      </c>
      <c r="H690" s="93">
        <v>98558934</v>
      </c>
      <c r="I690" s="94">
        <v>7908765</v>
      </c>
      <c r="J690" s="95">
        <v>32162311</v>
      </c>
      <c r="K690" s="69" t="s">
        <v>48</v>
      </c>
      <c r="L690" s="96" t="s">
        <v>1668</v>
      </c>
      <c r="M690" s="97" t="s">
        <v>306</v>
      </c>
      <c r="N690" s="98" cm="1">
        <f t="array" ref="N690">_xlfn.XLOOKUP(Contrato[[#This Row],[SUPERVISOR TITULAR]],[1]!PERSONAL_ACTIVO_2024[[#All],[Nombre completo]],[1]!PERSONAL_ACTIVO_2024[[#All],[Documento identidad]],"",0)</f>
        <v>75075150</v>
      </c>
      <c r="O690" s="97" t="s">
        <v>125</v>
      </c>
      <c r="P690" s="99" t="str" cm="1">
        <f t="array" ref="P690">_xlfn.XLOOKUP(Contrato[[#This Row],[SUPERVISOR SUPLENTE ]],[1]!PERSONAL_ACTIVO_2024[[#All],[Nombre completo]],[1]!PERSONAL_ACTIVO_2024[[#All],[Documento identidad]],"",0)</f>
        <v/>
      </c>
      <c r="Q690" s="100">
        <v>702</v>
      </c>
      <c r="R690" s="42" t="str" cm="1">
        <f t="array" ref="R690">_xlfn.XLOOKUP(Contrato[[#This Row],[CDP]],[1]!DISPONIBILIDADES_2024[[#All],[consecutivo]],[1]!DISPONIBILIDADES_2024[[#All],[fecha_aprobacion]],"",0)</f>
        <v>19/07/2024 0:00</v>
      </c>
      <c r="S690" s="43">
        <f>SUMIF([1]!DISPONIBILIDADES_2024[[#All],[consecutivo]],Contrato[[#This Row],[CDP]],[1]!DISPONIBILIDADES_2024[[#All],[valor_total_rubro]])</f>
        <v>0</v>
      </c>
      <c r="T690" s="44" cm="1">
        <f t="array" ref="T690">_xlfn.XLOOKUP(Contrato[[#This Row],[CONTRATO]]&amp;Contrato[[#This Row],[CDP]],[1]!Corr_Contr_CDP[[#All],[CONTRATO-CDP]],[1]!Corr_Contr_CDP[[#All],[CRP]],_xlfn.XLOOKUP(Contrato[[#This Row],[CDP]],[1]!COMPROMISOS_2024[[#All],[disponibilidad]],[1]!COMPROMISOS_2024[[#All],[consecutivo]],"",0),0)</f>
        <v>8240</v>
      </c>
      <c r="U690" s="45" t="str" cm="1">
        <f t="array" ref="U690">+_xlfn.XLOOKUP(Contrato[[#This Row],[RCP]],[1]!COMPROMISOS_2024[[#All],[consecutivo]],[1]!COMPROMISOS_2024[[#All],[fecha_aprobacion]],"",0)</f>
        <v>14/08/2024 10:46</v>
      </c>
      <c r="V690" s="46">
        <f>SUMIF([1]!COMPROMISOS_2024[[#All],[consecutivo]],Contrato[[#This Row],[RCP]],[1]!COMPROMISOS_2024[[#All],[valor_total]])</f>
        <v>32162311</v>
      </c>
      <c r="W690" s="311">
        <v>45517</v>
      </c>
      <c r="X690" s="311" t="s">
        <v>379</v>
      </c>
      <c r="Y690" s="48">
        <v>45520</v>
      </c>
      <c r="Z690" s="49">
        <v>45643</v>
      </c>
      <c r="AA690" s="101" t="s">
        <v>1697</v>
      </c>
      <c r="AB690" s="91" t="s">
        <v>1690</v>
      </c>
      <c r="AC690" s="91"/>
      <c r="AD690" s="78">
        <v>202000005131</v>
      </c>
      <c r="AE690" s="54" t="s">
        <v>75</v>
      </c>
      <c r="AF690" s="55" t="str">
        <f>TEXT(LEFT(Contrato[[#This Row],[CONTRATO]],3),"0")</f>
        <v>565</v>
      </c>
      <c r="AG690" s="55" t="str">
        <f>IF(LEN(Contrato[[#This Row],[Contrato2]])=3,Contrato[[#This Row],[Contrato2]],TEXT(Contrato[[#This Row],[Contrato2]],"000"))</f>
        <v>565</v>
      </c>
      <c r="AH690" s="56">
        <f ca="1">IFERROR(_xlfn.DAYS(Contrato[[#This Row],[Fecha Proyectada liquidación]],TODAY())/30,"")</f>
        <v>1.6666666666666667</v>
      </c>
      <c r="AI690" s="57">
        <f>+Contrato[[#This Row],[FECHA TERMINACIÓN ]]+120</f>
        <v>45763</v>
      </c>
      <c r="AK690" s="59" t="str">
        <f ca="1">IF(Contrato[[#This Row],[FECHA TERMINACIÓN ]]&lt;TODAY(), "Terminado",IF(ISNUMBER(Contrato[[#This Row],[Fecha Real de liquiidación ]]),"Liquidado",IF(Contrato[[#This Row],[FECHA TERMINACIÓN ]]&gt;=TODAY(),"En ejecución","")))</f>
        <v>Terminado</v>
      </c>
      <c r="AL690" s="60">
        <f>SUMIF([1]!COMPROMISOS_2024[[#All],[consecutivo]],Contrato[[#This Row],[RCP]],[1]!COMPROMISOS_2024[[#All],[Total pagado]])</f>
        <v>32162311</v>
      </c>
      <c r="AM690" s="61">
        <f>IFERROR(Contrato[[#This Row],[Pagos]]/Contrato[[#This Row],[VALOR CONTRATO]],0)</f>
        <v>1</v>
      </c>
      <c r="AN690" s="104">
        <f>+Contrato[[#This Row],[VALOR CONTRATO]]-Contrato[[#This Row],[Pagos]]</f>
        <v>0</v>
      </c>
      <c r="AO690" s="54" t="str" cm="1">
        <f t="array" ref="AO690">_xlfn.XLOOKUP(Contrato[[#This Row],[DOCUMENTO ]],[1]!PERSONAL_ACTIVO_2024[[#All],[Documento identidad]],[1]!PERSONAL_ACTIVO_2024[[#All],[Mail ]],0,0)</f>
        <v>anavarro@indeportesantioquia.gov.co</v>
      </c>
      <c r="AP690" s="54" cm="1">
        <f t="array" ref="AP690">_xlfn.XLOOKUP(Contrato[[#This Row],[DOCUMENTO]],[1]!PERSONAL_ACTIVO_2024[[#All],[Documento identidad]],[1]!PERSONAL_ACTIVO_2024[[#All],[Mail ]],0,0)</f>
        <v>0</v>
      </c>
      <c r="AQ690" s="54" cm="1">
        <f t="array" ref="AQ690">IF(ISBLANK(Contrato[[#This Row],[DEPENDENCIA ]]),0,IFERROR(_xlfn.XLOOKUP(Contrato[[#This Row],[DEPENDENCIA ]],[1]!PERSONAL_ACTIVO_2024[[#All],[Dependencia]],[1]!PERSONAL_ACTIVO_2024[[#All],[Mail ]],0,0),0))</f>
        <v>0</v>
      </c>
    </row>
    <row r="691" spans="1:43" s="54" customFormat="1" ht="34.5" customHeight="1" x14ac:dyDescent="0.25">
      <c r="A691" s="54">
        <v>955</v>
      </c>
      <c r="B691" s="26">
        <v>566</v>
      </c>
      <c r="C691" s="28" t="s">
        <v>1805</v>
      </c>
      <c r="D691" s="81" t="s">
        <v>123</v>
      </c>
      <c r="E691" s="105" t="s">
        <v>111</v>
      </c>
      <c r="F691" s="81" t="s">
        <v>142</v>
      </c>
      <c r="G691" s="92" t="s">
        <v>528</v>
      </c>
      <c r="H691" s="93">
        <v>52152664</v>
      </c>
      <c r="I691" s="94">
        <v>5931149</v>
      </c>
      <c r="J691" s="95">
        <v>24120006</v>
      </c>
      <c r="K691" s="69" t="s">
        <v>48</v>
      </c>
      <c r="L691" s="96" t="s">
        <v>1668</v>
      </c>
      <c r="M691" s="97" t="s">
        <v>306</v>
      </c>
      <c r="N691" s="98" cm="1">
        <f t="array" ref="N691">_xlfn.XLOOKUP(Contrato[[#This Row],[SUPERVISOR TITULAR]],[1]!PERSONAL_ACTIVO_2024[[#All],[Nombre completo]],[1]!PERSONAL_ACTIVO_2024[[#All],[Documento identidad]],"",0)</f>
        <v>75075150</v>
      </c>
      <c r="O691" s="97" t="s">
        <v>125</v>
      </c>
      <c r="P691" s="99" t="str" cm="1">
        <f t="array" ref="P691">_xlfn.XLOOKUP(Contrato[[#This Row],[SUPERVISOR SUPLENTE ]],[1]!PERSONAL_ACTIVO_2024[[#All],[Nombre completo]],[1]!PERSONAL_ACTIVO_2024[[#All],[Documento identidad]],"",0)</f>
        <v/>
      </c>
      <c r="Q691" s="100">
        <v>757</v>
      </c>
      <c r="R691" s="42" t="str" cm="1">
        <f t="array" ref="R691">_xlfn.XLOOKUP(Contrato[[#This Row],[CDP]],[1]!DISPONIBILIDADES_2024[[#All],[consecutivo]],[1]!DISPONIBILIDADES_2024[[#All],[fecha_aprobacion]],"",0)</f>
        <v>19/07/2024 0:00</v>
      </c>
      <c r="S691" s="43">
        <f>SUMIF([1]!DISPONIBILIDADES_2024[[#All],[consecutivo]],Contrato[[#This Row],[CDP]],[1]!DISPONIBILIDADES_2024[[#All],[valor_total_rubro]])</f>
        <v>0</v>
      </c>
      <c r="T691" s="44" cm="1">
        <f t="array" ref="T691">_xlfn.XLOOKUP(Contrato[[#This Row],[CONTRATO]]&amp;Contrato[[#This Row],[CDP]],[1]!Corr_Contr_CDP[[#All],[CONTRATO-CDP]],[1]!Corr_Contr_CDP[[#All],[CRP]],_xlfn.XLOOKUP(Contrato[[#This Row],[CDP]],[1]!COMPROMISOS_2024[[#All],[disponibilidad]],[1]!COMPROMISOS_2024[[#All],[consecutivo]],"",0),0)</f>
        <v>8253</v>
      </c>
      <c r="U691" s="45" t="str" cm="1">
        <f t="array" ref="U691">+_xlfn.XLOOKUP(Contrato[[#This Row],[RCP]],[1]!COMPROMISOS_2024[[#All],[consecutivo]],[1]!COMPROMISOS_2024[[#All],[fecha_aprobacion]],"",0)</f>
        <v>14/08/2024 12:02</v>
      </c>
      <c r="V691" s="46">
        <f>SUMIF([1]!COMPROMISOS_2024[[#All],[consecutivo]],Contrato[[#This Row],[RCP]],[1]!COMPROMISOS_2024[[#All],[valor_total]])</f>
        <v>24120006</v>
      </c>
      <c r="W691" s="311">
        <v>45516</v>
      </c>
      <c r="X691" s="311" t="s">
        <v>379</v>
      </c>
      <c r="Y691" s="48">
        <v>45520</v>
      </c>
      <c r="Z691" s="49">
        <v>45643</v>
      </c>
      <c r="AA691" s="101" t="s">
        <v>1697</v>
      </c>
      <c r="AB691" s="91" t="s">
        <v>1690</v>
      </c>
      <c r="AC691" s="91"/>
      <c r="AD691" s="78">
        <v>202000005132</v>
      </c>
      <c r="AE691" s="54" t="s">
        <v>75</v>
      </c>
      <c r="AF691" s="55" t="str">
        <f>TEXT(LEFT(Contrato[[#This Row],[CONTRATO]],3),"0")</f>
        <v>566</v>
      </c>
      <c r="AG691" s="55" t="str">
        <f>IF(LEN(Contrato[[#This Row],[Contrato2]])=3,Contrato[[#This Row],[Contrato2]],TEXT(Contrato[[#This Row],[Contrato2]],"000"))</f>
        <v>566</v>
      </c>
      <c r="AH691" s="56">
        <f ca="1">IFERROR(_xlfn.DAYS(Contrato[[#This Row],[Fecha Proyectada liquidación]],TODAY())/30,"")</f>
        <v>1.6666666666666667</v>
      </c>
      <c r="AI691" s="57">
        <f>+Contrato[[#This Row],[FECHA TERMINACIÓN ]]+120</f>
        <v>45763</v>
      </c>
      <c r="AK691" s="59" t="str">
        <f ca="1">IF(Contrato[[#This Row],[FECHA TERMINACIÓN ]]&lt;TODAY(), "Terminado",IF(ISNUMBER(Contrato[[#This Row],[Fecha Real de liquiidación ]]),"Liquidado",IF(Contrato[[#This Row],[FECHA TERMINACIÓN ]]&gt;=TODAY(),"En ejecución","")))</f>
        <v>Terminado</v>
      </c>
      <c r="AL691" s="60">
        <f>SUMIF([1]!COMPROMISOS_2024[[#All],[consecutivo]],Contrato[[#This Row],[RCP]],[1]!COMPROMISOS_2024[[#All],[Total pagado]])</f>
        <v>24120006</v>
      </c>
      <c r="AM691" s="61">
        <f>IFERROR(Contrato[[#This Row],[Pagos]]/Contrato[[#This Row],[VALOR CONTRATO]],0)</f>
        <v>1</v>
      </c>
      <c r="AN691" s="104">
        <f>+Contrato[[#This Row],[VALOR CONTRATO]]-Contrato[[#This Row],[Pagos]]</f>
        <v>0</v>
      </c>
      <c r="AO691" s="54" t="str" cm="1">
        <f t="array" ref="AO691">_xlfn.XLOOKUP(Contrato[[#This Row],[DOCUMENTO ]],[1]!PERSONAL_ACTIVO_2024[[#All],[Documento identidad]],[1]!PERSONAL_ACTIVO_2024[[#All],[Mail ]],0,0)</f>
        <v>anavarro@indeportesantioquia.gov.co</v>
      </c>
      <c r="AP691" s="54" cm="1">
        <f t="array" ref="AP691">_xlfn.XLOOKUP(Contrato[[#This Row],[DOCUMENTO]],[1]!PERSONAL_ACTIVO_2024[[#All],[Documento identidad]],[1]!PERSONAL_ACTIVO_2024[[#All],[Mail ]],0,0)</f>
        <v>0</v>
      </c>
      <c r="AQ691" s="54" cm="1">
        <f t="array" ref="AQ691">IF(ISBLANK(Contrato[[#This Row],[DEPENDENCIA ]]),0,IFERROR(_xlfn.XLOOKUP(Contrato[[#This Row],[DEPENDENCIA ]],[1]!PERSONAL_ACTIVO_2024[[#All],[Dependencia]],[1]!PERSONAL_ACTIVO_2024[[#All],[Mail ]],0,0),0))</f>
        <v>0</v>
      </c>
    </row>
    <row r="692" spans="1:43" s="54" customFormat="1" ht="34.5" customHeight="1" x14ac:dyDescent="0.25">
      <c r="A692" s="54">
        <v>956</v>
      </c>
      <c r="B692" s="26">
        <v>567</v>
      </c>
      <c r="C692" s="28" t="s">
        <v>1805</v>
      </c>
      <c r="D692" s="81" t="s">
        <v>123</v>
      </c>
      <c r="E692" s="105" t="s">
        <v>111</v>
      </c>
      <c r="F692" s="81" t="s">
        <v>142</v>
      </c>
      <c r="G692" s="92" t="s">
        <v>1807</v>
      </c>
      <c r="H692" s="93">
        <v>700153261</v>
      </c>
      <c r="I692" s="94">
        <v>5931149</v>
      </c>
      <c r="J692" s="95">
        <v>24120006</v>
      </c>
      <c r="K692" s="69" t="s">
        <v>48</v>
      </c>
      <c r="L692" s="96" t="s">
        <v>1668</v>
      </c>
      <c r="M692" s="97" t="s">
        <v>306</v>
      </c>
      <c r="N692" s="98" cm="1">
        <f t="array" ref="N692">_xlfn.XLOOKUP(Contrato[[#This Row],[SUPERVISOR TITULAR]],[1]!PERSONAL_ACTIVO_2024[[#All],[Nombre completo]],[1]!PERSONAL_ACTIVO_2024[[#All],[Documento identidad]],"",0)</f>
        <v>75075150</v>
      </c>
      <c r="O692" s="97" t="s">
        <v>125</v>
      </c>
      <c r="P692" s="99" t="str" cm="1">
        <f t="array" ref="P692">_xlfn.XLOOKUP(Contrato[[#This Row],[SUPERVISOR SUPLENTE ]],[1]!PERSONAL_ACTIVO_2024[[#All],[Nombre completo]],[1]!PERSONAL_ACTIVO_2024[[#All],[Documento identidad]],"",0)</f>
        <v/>
      </c>
      <c r="Q692" s="100">
        <v>756</v>
      </c>
      <c r="R692" s="42" t="str" cm="1">
        <f t="array" ref="R692">_xlfn.XLOOKUP(Contrato[[#This Row],[CDP]],[1]!DISPONIBILIDADES_2024[[#All],[consecutivo]],[1]!DISPONIBILIDADES_2024[[#All],[fecha_aprobacion]],"",0)</f>
        <v>19/07/2024 0:00</v>
      </c>
      <c r="S692" s="43">
        <f>SUMIF([1]!DISPONIBILIDADES_2024[[#All],[consecutivo]],Contrato[[#This Row],[CDP]],[1]!DISPONIBILIDADES_2024[[#All],[valor_total_rubro]])</f>
        <v>0</v>
      </c>
      <c r="T692" s="44" cm="1">
        <f t="array" ref="T692">_xlfn.XLOOKUP(Contrato[[#This Row],[CONTRATO]]&amp;Contrato[[#This Row],[CDP]],[1]!Corr_Contr_CDP[[#All],[CONTRATO-CDP]],[1]!Corr_Contr_CDP[[#All],[CRP]],_xlfn.XLOOKUP(Contrato[[#This Row],[CDP]],[1]!COMPROMISOS_2024[[#All],[disponibilidad]],[1]!COMPROMISOS_2024[[#All],[consecutivo]],"",0),0)</f>
        <v>8254</v>
      </c>
      <c r="U692" s="45" t="str" cm="1">
        <f t="array" ref="U692">+_xlfn.XLOOKUP(Contrato[[#This Row],[RCP]],[1]!COMPROMISOS_2024[[#All],[consecutivo]],[1]!COMPROMISOS_2024[[#All],[fecha_aprobacion]],"",0)</f>
        <v>14/08/2024 12:04</v>
      </c>
      <c r="V692" s="46">
        <f>SUMIF([1]!COMPROMISOS_2024[[#All],[consecutivo]],Contrato[[#This Row],[RCP]],[1]!COMPROMISOS_2024[[#All],[valor_total]])</f>
        <v>24120006</v>
      </c>
      <c r="W692" s="311">
        <v>45516</v>
      </c>
      <c r="X692" s="311" t="s">
        <v>379</v>
      </c>
      <c r="Y692" s="48">
        <v>45520</v>
      </c>
      <c r="Z692" s="49">
        <v>45643</v>
      </c>
      <c r="AA692" s="101" t="s">
        <v>1689</v>
      </c>
      <c r="AB692" s="91" t="s">
        <v>1690</v>
      </c>
      <c r="AC692" s="91"/>
      <c r="AD692" s="78">
        <v>202000005134</v>
      </c>
      <c r="AE692" s="54" t="s">
        <v>75</v>
      </c>
      <c r="AF692" s="55" t="str">
        <f>TEXT(LEFT(Contrato[[#This Row],[CONTRATO]],3),"0")</f>
        <v>567</v>
      </c>
      <c r="AG692" s="55" t="str">
        <f>IF(LEN(Contrato[[#This Row],[Contrato2]])=3,Contrato[[#This Row],[Contrato2]],TEXT(Contrato[[#This Row],[Contrato2]],"000"))</f>
        <v>567</v>
      </c>
      <c r="AH692" s="56">
        <f ca="1">IFERROR(_xlfn.DAYS(Contrato[[#This Row],[Fecha Proyectada liquidación]],TODAY())/30,"")</f>
        <v>1.6666666666666667</v>
      </c>
      <c r="AI692" s="57">
        <f>+Contrato[[#This Row],[FECHA TERMINACIÓN ]]+120</f>
        <v>45763</v>
      </c>
      <c r="AK692" s="59" t="str">
        <f ca="1">IF(Contrato[[#This Row],[FECHA TERMINACIÓN ]]&lt;TODAY(), "Terminado",IF(ISNUMBER(Contrato[[#This Row],[Fecha Real de liquiidación ]]),"Liquidado",IF(Contrato[[#This Row],[FECHA TERMINACIÓN ]]&gt;=TODAY(),"En ejecución","")))</f>
        <v>Terminado</v>
      </c>
      <c r="AL692" s="60">
        <f>SUMIF([1]!COMPROMISOS_2024[[#All],[consecutivo]],Contrato[[#This Row],[RCP]],[1]!COMPROMISOS_2024[[#All],[Total pagado]])</f>
        <v>24120006</v>
      </c>
      <c r="AM692" s="61">
        <f>IFERROR(Contrato[[#This Row],[Pagos]]/Contrato[[#This Row],[VALOR CONTRATO]],0)</f>
        <v>1</v>
      </c>
      <c r="AN692" s="104">
        <f>+Contrato[[#This Row],[VALOR CONTRATO]]-Contrato[[#This Row],[Pagos]]</f>
        <v>0</v>
      </c>
      <c r="AO692" s="54" t="str" cm="1">
        <f t="array" ref="AO692">_xlfn.XLOOKUP(Contrato[[#This Row],[DOCUMENTO ]],[1]!PERSONAL_ACTIVO_2024[[#All],[Documento identidad]],[1]!PERSONAL_ACTIVO_2024[[#All],[Mail ]],0,0)</f>
        <v>anavarro@indeportesantioquia.gov.co</v>
      </c>
      <c r="AP692" s="54" cm="1">
        <f t="array" ref="AP692">_xlfn.XLOOKUP(Contrato[[#This Row],[DOCUMENTO]],[1]!PERSONAL_ACTIVO_2024[[#All],[Documento identidad]],[1]!PERSONAL_ACTIVO_2024[[#All],[Mail ]],0,0)</f>
        <v>0</v>
      </c>
      <c r="AQ692" s="54" cm="1">
        <f t="array" ref="AQ692">IF(ISBLANK(Contrato[[#This Row],[DEPENDENCIA ]]),0,IFERROR(_xlfn.XLOOKUP(Contrato[[#This Row],[DEPENDENCIA ]],[1]!PERSONAL_ACTIVO_2024[[#All],[Dependencia]],[1]!PERSONAL_ACTIVO_2024[[#All],[Mail ]],0,0),0))</f>
        <v>0</v>
      </c>
    </row>
    <row r="693" spans="1:43" s="54" customFormat="1" ht="34.5" customHeight="1" x14ac:dyDescent="0.25">
      <c r="A693" s="54">
        <v>957</v>
      </c>
      <c r="B693" s="26">
        <v>568</v>
      </c>
      <c r="C693" s="28" t="s">
        <v>1805</v>
      </c>
      <c r="D693" s="81" t="s">
        <v>123</v>
      </c>
      <c r="E693" s="105" t="s">
        <v>111</v>
      </c>
      <c r="F693" s="81" t="s">
        <v>142</v>
      </c>
      <c r="G693" s="92" t="s">
        <v>1808</v>
      </c>
      <c r="H693" s="93">
        <v>98558933</v>
      </c>
      <c r="I693" s="94">
        <v>6920169</v>
      </c>
      <c r="J693" s="95">
        <v>28142021</v>
      </c>
      <c r="K693" s="69" t="s">
        <v>48</v>
      </c>
      <c r="L693" s="96" t="s">
        <v>1668</v>
      </c>
      <c r="M693" s="97" t="s">
        <v>306</v>
      </c>
      <c r="N693" s="98" cm="1">
        <f t="array" ref="N693">_xlfn.XLOOKUP(Contrato[[#This Row],[SUPERVISOR TITULAR]],[1]!PERSONAL_ACTIVO_2024[[#All],[Nombre completo]],[1]!PERSONAL_ACTIVO_2024[[#All],[Documento identidad]],"",0)</f>
        <v>75075150</v>
      </c>
      <c r="O693" s="97" t="s">
        <v>125</v>
      </c>
      <c r="P693" s="99" t="str" cm="1">
        <f t="array" ref="P693">_xlfn.XLOOKUP(Contrato[[#This Row],[SUPERVISOR SUPLENTE ]],[1]!PERSONAL_ACTIVO_2024[[#All],[Nombre completo]],[1]!PERSONAL_ACTIVO_2024[[#All],[Documento identidad]],"",0)</f>
        <v/>
      </c>
      <c r="Q693" s="100">
        <v>755</v>
      </c>
      <c r="R693" s="42" t="str" cm="1">
        <f t="array" ref="R693">_xlfn.XLOOKUP(Contrato[[#This Row],[CDP]],[1]!DISPONIBILIDADES_2024[[#All],[consecutivo]],[1]!DISPONIBILIDADES_2024[[#All],[fecha_aprobacion]],"",0)</f>
        <v>19/07/2024 0:00</v>
      </c>
      <c r="S693" s="43">
        <f>SUMIF([1]!DISPONIBILIDADES_2024[[#All],[consecutivo]],Contrato[[#This Row],[CDP]],[1]!DISPONIBILIDADES_2024[[#All],[valor_total_rubro]])</f>
        <v>0</v>
      </c>
      <c r="T693" s="44" cm="1">
        <f t="array" ref="T693">_xlfn.XLOOKUP(Contrato[[#This Row],[CONTRATO]]&amp;Contrato[[#This Row],[CDP]],[1]!Corr_Contr_CDP[[#All],[CONTRATO-CDP]],[1]!Corr_Contr_CDP[[#All],[CRP]],_xlfn.XLOOKUP(Contrato[[#This Row],[CDP]],[1]!COMPROMISOS_2024[[#All],[disponibilidad]],[1]!COMPROMISOS_2024[[#All],[consecutivo]],"",0),0)</f>
        <v>8248</v>
      </c>
      <c r="U693" s="45" t="str" cm="1">
        <f t="array" ref="U693">+_xlfn.XLOOKUP(Contrato[[#This Row],[RCP]],[1]!COMPROMISOS_2024[[#All],[consecutivo]],[1]!COMPROMISOS_2024[[#All],[fecha_aprobacion]],"",0)</f>
        <v>14/08/2024 11:45</v>
      </c>
      <c r="V693" s="46">
        <f>SUMIF([1]!COMPROMISOS_2024[[#All],[consecutivo]],Contrato[[#This Row],[RCP]],[1]!COMPROMISOS_2024[[#All],[valor_total]])</f>
        <v>28142021</v>
      </c>
      <c r="W693" s="311">
        <v>45517</v>
      </c>
      <c r="X693" s="311" t="s">
        <v>379</v>
      </c>
      <c r="Y693" s="48">
        <v>45520</v>
      </c>
      <c r="Z693" s="49">
        <v>45643</v>
      </c>
      <c r="AA693" s="101" t="s">
        <v>1689</v>
      </c>
      <c r="AB693" s="91" t="s">
        <v>1690</v>
      </c>
      <c r="AC693" s="91"/>
      <c r="AD693" s="78">
        <v>202000005133</v>
      </c>
      <c r="AE693" s="54" t="s">
        <v>75</v>
      </c>
      <c r="AF693" s="55" t="str">
        <f>TEXT(LEFT(Contrato[[#This Row],[CONTRATO]],3),"0")</f>
        <v>568</v>
      </c>
      <c r="AG693" s="55" t="str">
        <f>IF(LEN(Contrato[[#This Row],[Contrato2]])=3,Contrato[[#This Row],[Contrato2]],TEXT(Contrato[[#This Row],[Contrato2]],"000"))</f>
        <v>568</v>
      </c>
      <c r="AH693" s="56">
        <f ca="1">IFERROR(_xlfn.DAYS(Contrato[[#This Row],[Fecha Proyectada liquidación]],TODAY())/30,"")</f>
        <v>1.6666666666666667</v>
      </c>
      <c r="AI693" s="57">
        <f>+Contrato[[#This Row],[FECHA TERMINACIÓN ]]+120</f>
        <v>45763</v>
      </c>
      <c r="AK693" s="59" t="str">
        <f ca="1">IF(Contrato[[#This Row],[FECHA TERMINACIÓN ]]&lt;TODAY(), "Terminado",IF(ISNUMBER(Contrato[[#This Row],[Fecha Real de liquiidación ]]),"Liquidado",IF(Contrato[[#This Row],[FECHA TERMINACIÓN ]]&gt;=TODAY(),"En ejecución","")))</f>
        <v>Terminado</v>
      </c>
      <c r="AL693" s="60">
        <f>SUMIF([1]!COMPROMISOS_2024[[#All],[consecutivo]],Contrato[[#This Row],[RCP]],[1]!COMPROMISOS_2024[[#All],[Total pagado]])</f>
        <v>28142021</v>
      </c>
      <c r="AM693" s="61">
        <f>IFERROR(Contrato[[#This Row],[Pagos]]/Contrato[[#This Row],[VALOR CONTRATO]],0)</f>
        <v>1</v>
      </c>
      <c r="AN693" s="104">
        <f>+Contrato[[#This Row],[VALOR CONTRATO]]-Contrato[[#This Row],[Pagos]]</f>
        <v>0</v>
      </c>
      <c r="AO693" s="54" t="str" cm="1">
        <f t="array" ref="AO693">_xlfn.XLOOKUP(Contrato[[#This Row],[DOCUMENTO ]],[1]!PERSONAL_ACTIVO_2024[[#All],[Documento identidad]],[1]!PERSONAL_ACTIVO_2024[[#All],[Mail ]],0,0)</f>
        <v>anavarro@indeportesantioquia.gov.co</v>
      </c>
      <c r="AP693" s="54" cm="1">
        <f t="array" ref="AP693">_xlfn.XLOOKUP(Contrato[[#This Row],[DOCUMENTO]],[1]!PERSONAL_ACTIVO_2024[[#All],[Documento identidad]],[1]!PERSONAL_ACTIVO_2024[[#All],[Mail ]],0,0)</f>
        <v>0</v>
      </c>
      <c r="AQ693" s="54" cm="1">
        <f t="array" ref="AQ693">IF(ISBLANK(Contrato[[#This Row],[DEPENDENCIA ]]),0,IFERROR(_xlfn.XLOOKUP(Contrato[[#This Row],[DEPENDENCIA ]],[1]!PERSONAL_ACTIVO_2024[[#All],[Dependencia]],[1]!PERSONAL_ACTIVO_2024[[#All],[Mail ]],0,0),0))</f>
        <v>0</v>
      </c>
    </row>
    <row r="694" spans="1:43" s="54" customFormat="1" ht="34.5" customHeight="1" x14ac:dyDescent="0.25">
      <c r="A694" s="54">
        <v>958</v>
      </c>
      <c r="B694" s="26">
        <v>569</v>
      </c>
      <c r="C694" s="28" t="s">
        <v>1805</v>
      </c>
      <c r="D694" s="81" t="s">
        <v>123</v>
      </c>
      <c r="E694" s="105" t="s">
        <v>111</v>
      </c>
      <c r="F694" s="81" t="s">
        <v>142</v>
      </c>
      <c r="G694" s="92" t="s">
        <v>1809</v>
      </c>
      <c r="H694" s="93">
        <v>71526393</v>
      </c>
      <c r="I694" s="94">
        <v>2574842</v>
      </c>
      <c r="J694" s="95">
        <v>10471024</v>
      </c>
      <c r="K694" s="69" t="s">
        <v>48</v>
      </c>
      <c r="L694" s="96" t="s">
        <v>1668</v>
      </c>
      <c r="M694" s="97" t="s">
        <v>306</v>
      </c>
      <c r="N694" s="98" cm="1">
        <f t="array" ref="N694">_xlfn.XLOOKUP(Contrato[[#This Row],[SUPERVISOR TITULAR]],[1]!PERSONAL_ACTIVO_2024[[#All],[Nombre completo]],[1]!PERSONAL_ACTIVO_2024[[#All],[Documento identidad]],"",0)</f>
        <v>75075150</v>
      </c>
      <c r="O694" s="97" t="s">
        <v>125</v>
      </c>
      <c r="P694" s="99" t="str" cm="1">
        <f t="array" ref="P694">_xlfn.XLOOKUP(Contrato[[#This Row],[SUPERVISOR SUPLENTE ]],[1]!PERSONAL_ACTIVO_2024[[#All],[Nombre completo]],[1]!PERSONAL_ACTIVO_2024[[#All],[Documento identidad]],"",0)</f>
        <v/>
      </c>
      <c r="Q694" s="100">
        <v>689</v>
      </c>
      <c r="R694" s="42" t="str" cm="1">
        <f t="array" ref="R694">_xlfn.XLOOKUP(Contrato[[#This Row],[CDP]],[1]!DISPONIBILIDADES_2024[[#All],[consecutivo]],[1]!DISPONIBILIDADES_2024[[#All],[fecha_aprobacion]],"",0)</f>
        <v>19/07/2024 0:00</v>
      </c>
      <c r="S694" s="43">
        <f>SUMIF([1]!DISPONIBILIDADES_2024[[#All],[consecutivo]],Contrato[[#This Row],[CDP]],[1]!DISPONIBILIDADES_2024[[#All],[valor_total_rubro]])</f>
        <v>0</v>
      </c>
      <c r="T694" s="44" cm="1">
        <f t="array" ref="T694">_xlfn.XLOOKUP(Contrato[[#This Row],[CONTRATO]]&amp;Contrato[[#This Row],[CDP]],[1]!Corr_Contr_CDP[[#All],[CONTRATO-CDP]],[1]!Corr_Contr_CDP[[#All],[CRP]],_xlfn.XLOOKUP(Contrato[[#This Row],[CDP]],[1]!COMPROMISOS_2024[[#All],[disponibilidad]],[1]!COMPROMISOS_2024[[#All],[consecutivo]],"",0),0)</f>
        <v>8199</v>
      </c>
      <c r="U694" s="45" t="str" cm="1">
        <f t="array" ref="U694">+_xlfn.XLOOKUP(Contrato[[#This Row],[RCP]],[1]!COMPROMISOS_2024[[#All],[consecutivo]],[1]!COMPROMISOS_2024[[#All],[fecha_aprobacion]],"",0)</f>
        <v>13/08/2024 14:46</v>
      </c>
      <c r="V694" s="46">
        <f>SUMIF([1]!COMPROMISOS_2024[[#All],[consecutivo]],Contrato[[#This Row],[RCP]],[1]!COMPROMISOS_2024[[#All],[valor_total]])</f>
        <v>10471024</v>
      </c>
      <c r="W694" s="311">
        <v>45516</v>
      </c>
      <c r="X694" s="311" t="s">
        <v>379</v>
      </c>
      <c r="Y694" s="48">
        <v>45520</v>
      </c>
      <c r="Z694" s="49">
        <v>45643</v>
      </c>
      <c r="AA694" s="101" t="s">
        <v>1692</v>
      </c>
      <c r="AB694" s="91" t="s">
        <v>1690</v>
      </c>
      <c r="AC694" s="91"/>
      <c r="AD694" s="78">
        <v>202000005135</v>
      </c>
      <c r="AE694" s="54" t="s">
        <v>75</v>
      </c>
      <c r="AF694" s="55" t="str">
        <f>TEXT(LEFT(Contrato[[#This Row],[CONTRATO]],3),"0")</f>
        <v>569</v>
      </c>
      <c r="AG694" s="55" t="str">
        <f>IF(LEN(Contrato[[#This Row],[Contrato2]])=3,Contrato[[#This Row],[Contrato2]],TEXT(Contrato[[#This Row],[Contrato2]],"000"))</f>
        <v>569</v>
      </c>
      <c r="AH694" s="56">
        <f ca="1">IFERROR(_xlfn.DAYS(Contrato[[#This Row],[Fecha Proyectada liquidación]],TODAY())/30,"")</f>
        <v>1.6666666666666667</v>
      </c>
      <c r="AI694" s="57">
        <f>+Contrato[[#This Row],[FECHA TERMINACIÓN ]]+120</f>
        <v>45763</v>
      </c>
      <c r="AK694" s="59" t="str">
        <f ca="1">IF(Contrato[[#This Row],[FECHA TERMINACIÓN ]]&lt;TODAY(), "Terminado",IF(ISNUMBER(Contrato[[#This Row],[Fecha Real de liquiidación ]]),"Liquidado",IF(Contrato[[#This Row],[FECHA TERMINACIÓN ]]&gt;=TODAY(),"En ejecución","")))</f>
        <v>Terminado</v>
      </c>
      <c r="AL694" s="60">
        <f>SUMIF([1]!COMPROMISOS_2024[[#All],[consecutivo]],Contrato[[#This Row],[RCP]],[1]!COMPROMISOS_2024[[#All],[Total pagado]])</f>
        <v>10471024</v>
      </c>
      <c r="AM694" s="61">
        <f>IFERROR(Contrato[[#This Row],[Pagos]]/Contrato[[#This Row],[VALOR CONTRATO]],0)</f>
        <v>1</v>
      </c>
      <c r="AN694" s="104">
        <f>+Contrato[[#This Row],[VALOR CONTRATO]]-Contrato[[#This Row],[Pagos]]</f>
        <v>0</v>
      </c>
      <c r="AO694" s="54" t="str" cm="1">
        <f t="array" ref="AO694">_xlfn.XLOOKUP(Contrato[[#This Row],[DOCUMENTO ]],[1]!PERSONAL_ACTIVO_2024[[#All],[Documento identidad]],[1]!PERSONAL_ACTIVO_2024[[#All],[Mail ]],0,0)</f>
        <v>anavarro@indeportesantioquia.gov.co</v>
      </c>
      <c r="AP694" s="54" cm="1">
        <f t="array" ref="AP694">_xlfn.XLOOKUP(Contrato[[#This Row],[DOCUMENTO]],[1]!PERSONAL_ACTIVO_2024[[#All],[Documento identidad]],[1]!PERSONAL_ACTIVO_2024[[#All],[Mail ]],0,0)</f>
        <v>0</v>
      </c>
      <c r="AQ694" s="54" cm="1">
        <f t="array" ref="AQ694">IF(ISBLANK(Contrato[[#This Row],[DEPENDENCIA ]]),0,IFERROR(_xlfn.XLOOKUP(Contrato[[#This Row],[DEPENDENCIA ]],[1]!PERSONAL_ACTIVO_2024[[#All],[Dependencia]],[1]!PERSONAL_ACTIVO_2024[[#All],[Mail ]],0,0),0))</f>
        <v>0</v>
      </c>
    </row>
    <row r="695" spans="1:43" s="54" customFormat="1" ht="34.5" customHeight="1" x14ac:dyDescent="0.25">
      <c r="A695" s="54">
        <v>959</v>
      </c>
      <c r="B695" s="26">
        <v>570</v>
      </c>
      <c r="C695" s="28" t="s">
        <v>1810</v>
      </c>
      <c r="D695" s="81" t="s">
        <v>123</v>
      </c>
      <c r="E695" s="105" t="s">
        <v>111</v>
      </c>
      <c r="F695" s="81" t="s">
        <v>142</v>
      </c>
      <c r="G695" s="92" t="s">
        <v>536</v>
      </c>
      <c r="H695" s="93">
        <v>1098612957</v>
      </c>
      <c r="I695" s="94">
        <v>5931149</v>
      </c>
      <c r="J695" s="95">
        <v>24120006</v>
      </c>
      <c r="K695" s="69" t="s">
        <v>48</v>
      </c>
      <c r="L695" s="96" t="s">
        <v>1668</v>
      </c>
      <c r="M695" s="97" t="s">
        <v>222</v>
      </c>
      <c r="N695" s="98" cm="1">
        <f t="array" ref="N695">_xlfn.XLOOKUP(Contrato[[#This Row],[SUPERVISOR TITULAR]],[1]!PERSONAL_ACTIVO_2024[[#All],[Nombre completo]],[1]!PERSONAL_ACTIVO_2024[[#All],[Documento identidad]],"",0)</f>
        <v>10267189</v>
      </c>
      <c r="O695" s="97" t="s">
        <v>218</v>
      </c>
      <c r="P695" s="99" cm="1">
        <f t="array" ref="P695">_xlfn.XLOOKUP(Contrato[[#This Row],[SUPERVISOR SUPLENTE ]],[1]!PERSONAL_ACTIVO_2024[[#All],[Nombre completo]],[1]!PERSONAL_ACTIVO_2024[[#All],[Documento identidad]],"",0)</f>
        <v>98556206</v>
      </c>
      <c r="Q695" s="100">
        <v>701</v>
      </c>
      <c r="R695" s="42" t="str" cm="1">
        <f t="array" ref="R695">_xlfn.XLOOKUP(Contrato[[#This Row],[CDP]],[1]!DISPONIBILIDADES_2024[[#All],[consecutivo]],[1]!DISPONIBILIDADES_2024[[#All],[fecha_aprobacion]],"",0)</f>
        <v>19/07/2024 0:00</v>
      </c>
      <c r="S695" s="43">
        <f>SUMIF([1]!DISPONIBILIDADES_2024[[#All],[consecutivo]],Contrato[[#This Row],[CDP]],[1]!DISPONIBILIDADES_2024[[#All],[valor_total_rubro]])</f>
        <v>0</v>
      </c>
      <c r="T695" s="44" cm="1">
        <f t="array" ref="T695">_xlfn.XLOOKUP(Contrato[[#This Row],[CONTRATO]]&amp;Contrato[[#This Row],[CDP]],[1]!Corr_Contr_CDP[[#All],[CONTRATO-CDP]],[1]!Corr_Contr_CDP[[#All],[CRP]],_xlfn.XLOOKUP(Contrato[[#This Row],[CDP]],[1]!COMPROMISOS_2024[[#All],[disponibilidad]],[1]!COMPROMISOS_2024[[#All],[consecutivo]],"",0),0)</f>
        <v>8229</v>
      </c>
      <c r="U695" s="45" t="str" cm="1">
        <f t="array" ref="U695">+_xlfn.XLOOKUP(Contrato[[#This Row],[RCP]],[1]!COMPROMISOS_2024[[#All],[consecutivo]],[1]!COMPROMISOS_2024[[#All],[fecha_aprobacion]],"",0)</f>
        <v>14/08/2024 8:12</v>
      </c>
      <c r="V695" s="46">
        <f>SUMIF([1]!COMPROMISOS_2024[[#All],[consecutivo]],Contrato[[#This Row],[RCP]],[1]!COMPROMISOS_2024[[#All],[valor_total]])</f>
        <v>24120006</v>
      </c>
      <c r="W695" s="311">
        <v>45517</v>
      </c>
      <c r="X695" s="311" t="s">
        <v>379</v>
      </c>
      <c r="Y695" s="48">
        <v>45520</v>
      </c>
      <c r="Z695" s="49">
        <v>45643</v>
      </c>
      <c r="AA695" s="101" t="s">
        <v>1697</v>
      </c>
      <c r="AB695" s="91" t="s">
        <v>1690</v>
      </c>
      <c r="AC695" s="91"/>
      <c r="AD695" s="78">
        <v>202000005136</v>
      </c>
      <c r="AE695" s="54" t="s">
        <v>75</v>
      </c>
      <c r="AF695" s="55" t="str">
        <f>TEXT(LEFT(Contrato[[#This Row],[CONTRATO]],3),"0")</f>
        <v>570</v>
      </c>
      <c r="AG695" s="55" t="str">
        <f>IF(LEN(Contrato[[#This Row],[Contrato2]])=3,Contrato[[#This Row],[Contrato2]],TEXT(Contrato[[#This Row],[Contrato2]],"000"))</f>
        <v>570</v>
      </c>
      <c r="AH695" s="56">
        <f ca="1">IFERROR(_xlfn.DAYS(Contrato[[#This Row],[Fecha Proyectada liquidación]],TODAY())/30,"")</f>
        <v>1.6666666666666667</v>
      </c>
      <c r="AI695" s="57">
        <f>+Contrato[[#This Row],[FECHA TERMINACIÓN ]]+120</f>
        <v>45763</v>
      </c>
      <c r="AK695" s="59" t="str">
        <f ca="1">IF(Contrato[[#This Row],[FECHA TERMINACIÓN ]]&lt;TODAY(), "Terminado",IF(ISNUMBER(Contrato[[#This Row],[Fecha Real de liquiidación ]]),"Liquidado",IF(Contrato[[#This Row],[FECHA TERMINACIÓN ]]&gt;=TODAY(),"En ejecución","")))</f>
        <v>Terminado</v>
      </c>
      <c r="AL695" s="60">
        <f>SUMIF([1]!COMPROMISOS_2024[[#All],[consecutivo]],Contrato[[#This Row],[RCP]],[1]!COMPROMISOS_2024[[#All],[Total pagado]])</f>
        <v>24120006</v>
      </c>
      <c r="AM695" s="61">
        <f>IFERROR(Contrato[[#This Row],[Pagos]]/Contrato[[#This Row],[VALOR CONTRATO]],0)</f>
        <v>1</v>
      </c>
      <c r="AN695" s="104">
        <f>+Contrato[[#This Row],[VALOR CONTRATO]]-Contrato[[#This Row],[Pagos]]</f>
        <v>0</v>
      </c>
      <c r="AO695" s="54" t="str" cm="1">
        <f t="array" ref="AO695">_xlfn.XLOOKUP(Contrato[[#This Row],[DOCUMENTO ]],[1]!PERSONAL_ACTIVO_2024[[#All],[Documento identidad]],[1]!PERSONAL_ACTIVO_2024[[#All],[Mail ]],0,0)</f>
        <v>hveleza@indeportesantioquia.gov.co</v>
      </c>
      <c r="AP695" s="54" t="str" cm="1">
        <f t="array" ref="AP695">_xlfn.XLOOKUP(Contrato[[#This Row],[DOCUMENTO]],[1]!PERSONAL_ACTIVO_2024[[#All],[Documento identidad]],[1]!PERSONAL_ACTIVO_2024[[#All],[Mail ]],0,0)</f>
        <v>ahiguitae@indeportesantioquia.gov.co</v>
      </c>
      <c r="AQ695" s="54" cm="1">
        <f t="array" ref="AQ695">IF(ISBLANK(Contrato[[#This Row],[DEPENDENCIA ]]),0,IFERROR(_xlfn.XLOOKUP(Contrato[[#This Row],[DEPENDENCIA ]],[1]!PERSONAL_ACTIVO_2024[[#All],[Dependencia]],[1]!PERSONAL_ACTIVO_2024[[#All],[Mail ]],0,0),0))</f>
        <v>0</v>
      </c>
    </row>
    <row r="696" spans="1:43" s="54" customFormat="1" ht="34.5" customHeight="1" x14ac:dyDescent="0.25">
      <c r="A696" s="54">
        <v>960</v>
      </c>
      <c r="B696" s="26">
        <v>571</v>
      </c>
      <c r="C696" s="28" t="s">
        <v>1810</v>
      </c>
      <c r="D696" s="81" t="s">
        <v>123</v>
      </c>
      <c r="E696" s="105" t="s">
        <v>111</v>
      </c>
      <c r="F696" s="114" t="s">
        <v>142</v>
      </c>
      <c r="G696" s="92" t="s">
        <v>1811</v>
      </c>
      <c r="H696" s="93">
        <v>8431569</v>
      </c>
      <c r="I696" s="94">
        <v>5931149</v>
      </c>
      <c r="J696" s="95">
        <v>24120006</v>
      </c>
      <c r="K696" s="69" t="s">
        <v>48</v>
      </c>
      <c r="L696" s="96" t="s">
        <v>1668</v>
      </c>
      <c r="M696" s="97" t="s">
        <v>222</v>
      </c>
      <c r="N696" s="98" cm="1">
        <f t="array" ref="N696">_xlfn.XLOOKUP(Contrato[[#This Row],[SUPERVISOR TITULAR]],[1]!PERSONAL_ACTIVO_2024[[#All],[Nombre completo]],[1]!PERSONAL_ACTIVO_2024[[#All],[Documento identidad]],"",0)</f>
        <v>10267189</v>
      </c>
      <c r="O696" s="97" t="s">
        <v>218</v>
      </c>
      <c r="P696" s="99" cm="1">
        <f t="array" ref="P696">_xlfn.XLOOKUP(Contrato[[#This Row],[SUPERVISOR SUPLENTE ]],[1]!PERSONAL_ACTIVO_2024[[#All],[Nombre completo]],[1]!PERSONAL_ACTIVO_2024[[#All],[Documento identidad]],"",0)</f>
        <v>98556206</v>
      </c>
      <c r="Q696" s="100">
        <v>754</v>
      </c>
      <c r="R696" s="42" t="str" cm="1">
        <f t="array" ref="R696">_xlfn.XLOOKUP(Contrato[[#This Row],[CDP]],[1]!DISPONIBILIDADES_2024[[#All],[consecutivo]],[1]!DISPONIBILIDADES_2024[[#All],[fecha_aprobacion]],"",0)</f>
        <v>19/07/2024 0:00</v>
      </c>
      <c r="S696" s="43">
        <f>SUMIF([1]!DISPONIBILIDADES_2024[[#All],[consecutivo]],Contrato[[#This Row],[CDP]],[1]!DISPONIBILIDADES_2024[[#All],[valor_total_rubro]])</f>
        <v>0</v>
      </c>
      <c r="T696" s="44" cm="1">
        <f t="array" ref="T696">_xlfn.XLOOKUP(Contrato[[#This Row],[CONTRATO]]&amp;Contrato[[#This Row],[CDP]],[1]!Corr_Contr_CDP[[#All],[CONTRATO-CDP]],[1]!Corr_Contr_CDP[[#All],[CRP]],_xlfn.XLOOKUP(Contrato[[#This Row],[CDP]],[1]!COMPROMISOS_2024[[#All],[disponibilidad]],[1]!COMPROMISOS_2024[[#All],[consecutivo]],"",0),0)</f>
        <v>8243</v>
      </c>
      <c r="U696" s="45" t="str" cm="1">
        <f t="array" ref="U696">+_xlfn.XLOOKUP(Contrato[[#This Row],[RCP]],[1]!COMPROMISOS_2024[[#All],[consecutivo]],[1]!COMPROMISOS_2024[[#All],[fecha_aprobacion]],"",0)</f>
        <v>14/08/2024 11:13</v>
      </c>
      <c r="V696" s="46">
        <f>SUMIF([1]!COMPROMISOS_2024[[#All],[consecutivo]],Contrato[[#This Row],[RCP]],[1]!COMPROMISOS_2024[[#All],[valor_total]])</f>
        <v>24120006</v>
      </c>
      <c r="W696" s="311">
        <v>45516</v>
      </c>
      <c r="X696" s="311" t="s">
        <v>379</v>
      </c>
      <c r="Y696" s="48">
        <v>45520</v>
      </c>
      <c r="Z696" s="49">
        <v>45643</v>
      </c>
      <c r="AA696" s="101" t="s">
        <v>1689</v>
      </c>
      <c r="AB696" s="91" t="s">
        <v>1690</v>
      </c>
      <c r="AC696" s="91"/>
      <c r="AD696" s="78">
        <v>202000005137</v>
      </c>
      <c r="AE696" s="54" t="s">
        <v>75</v>
      </c>
      <c r="AF696" s="55" t="str">
        <f>TEXT(LEFT(Contrato[[#This Row],[CONTRATO]],3),"0")</f>
        <v>571</v>
      </c>
      <c r="AG696" s="55" t="str">
        <f>IF(LEN(Contrato[[#This Row],[Contrato2]])=3,Contrato[[#This Row],[Contrato2]],TEXT(Contrato[[#This Row],[Contrato2]],"000"))</f>
        <v>571</v>
      </c>
      <c r="AH696" s="56">
        <f ca="1">IFERROR(_xlfn.DAYS(Contrato[[#This Row],[Fecha Proyectada liquidación]],TODAY())/30,"")</f>
        <v>1.6666666666666667</v>
      </c>
      <c r="AI696" s="57">
        <f>+Contrato[[#This Row],[FECHA TERMINACIÓN ]]+120</f>
        <v>45763</v>
      </c>
      <c r="AK696" s="59" t="str">
        <f ca="1">IF(Contrato[[#This Row],[FECHA TERMINACIÓN ]]&lt;TODAY(), "Terminado",IF(ISNUMBER(Contrato[[#This Row],[Fecha Real de liquiidación ]]),"Liquidado",IF(Contrato[[#This Row],[FECHA TERMINACIÓN ]]&gt;=TODAY(),"En ejecución","")))</f>
        <v>Terminado</v>
      </c>
      <c r="AL696" s="60">
        <f>SUMIF([1]!COMPROMISOS_2024[[#All],[consecutivo]],Contrato[[#This Row],[RCP]],[1]!COMPROMISOS_2024[[#All],[Total pagado]])</f>
        <v>24120006</v>
      </c>
      <c r="AM696" s="61">
        <f>IFERROR(Contrato[[#This Row],[Pagos]]/Contrato[[#This Row],[VALOR CONTRATO]],0)</f>
        <v>1</v>
      </c>
      <c r="AN696" s="104">
        <f>+Contrato[[#This Row],[VALOR CONTRATO]]-Contrato[[#This Row],[Pagos]]</f>
        <v>0</v>
      </c>
      <c r="AO696" s="54" t="str" cm="1">
        <f t="array" ref="AO696">_xlfn.XLOOKUP(Contrato[[#This Row],[DOCUMENTO ]],[1]!PERSONAL_ACTIVO_2024[[#All],[Documento identidad]],[1]!PERSONAL_ACTIVO_2024[[#All],[Mail ]],0,0)</f>
        <v>hveleza@indeportesantioquia.gov.co</v>
      </c>
      <c r="AP696" s="54" t="str" cm="1">
        <f t="array" ref="AP696">_xlfn.XLOOKUP(Contrato[[#This Row],[DOCUMENTO]],[1]!PERSONAL_ACTIVO_2024[[#All],[Documento identidad]],[1]!PERSONAL_ACTIVO_2024[[#All],[Mail ]],0,0)</f>
        <v>ahiguitae@indeportesantioquia.gov.co</v>
      </c>
      <c r="AQ696" s="54" cm="1">
        <f t="array" ref="AQ696">IF(ISBLANK(Contrato[[#This Row],[DEPENDENCIA ]]),0,IFERROR(_xlfn.XLOOKUP(Contrato[[#This Row],[DEPENDENCIA ]],[1]!PERSONAL_ACTIVO_2024[[#All],[Dependencia]],[1]!PERSONAL_ACTIVO_2024[[#All],[Mail ]],0,0),0))</f>
        <v>0</v>
      </c>
    </row>
    <row r="697" spans="1:43" s="54" customFormat="1" ht="34.5" customHeight="1" x14ac:dyDescent="0.25">
      <c r="A697" s="54">
        <v>961</v>
      </c>
      <c r="B697" s="26">
        <v>572</v>
      </c>
      <c r="C697" s="28" t="s">
        <v>1720</v>
      </c>
      <c r="D697" s="81" t="s">
        <v>123</v>
      </c>
      <c r="E697" s="105" t="s">
        <v>111</v>
      </c>
      <c r="F697" s="81" t="s">
        <v>142</v>
      </c>
      <c r="G697" s="92" t="s">
        <v>1812</v>
      </c>
      <c r="H697" s="93">
        <v>1113520825</v>
      </c>
      <c r="I697" s="94">
        <v>5931149</v>
      </c>
      <c r="J697" s="95">
        <v>24120006</v>
      </c>
      <c r="K697" s="69" t="s">
        <v>48</v>
      </c>
      <c r="L697" s="96" t="s">
        <v>1668</v>
      </c>
      <c r="M697" s="97" t="s">
        <v>218</v>
      </c>
      <c r="N697" s="98" cm="1">
        <f t="array" ref="N697">_xlfn.XLOOKUP(Contrato[[#This Row],[SUPERVISOR TITULAR]],[1]!PERSONAL_ACTIVO_2024[[#All],[Nombre completo]],[1]!PERSONAL_ACTIVO_2024[[#All],[Documento identidad]],"",0)</f>
        <v>98556206</v>
      </c>
      <c r="O697" s="97" t="s">
        <v>222</v>
      </c>
      <c r="P697" s="99" cm="1">
        <f t="array" ref="P697">_xlfn.XLOOKUP(Contrato[[#This Row],[SUPERVISOR SUPLENTE ]],[1]!PERSONAL_ACTIVO_2024[[#All],[Nombre completo]],[1]!PERSONAL_ACTIVO_2024[[#All],[Documento identidad]],"",0)</f>
        <v>10267189</v>
      </c>
      <c r="Q697" s="100">
        <v>700</v>
      </c>
      <c r="R697" s="42" t="str" cm="1">
        <f t="array" ref="R697">_xlfn.XLOOKUP(Contrato[[#This Row],[CDP]],[1]!DISPONIBILIDADES_2024[[#All],[consecutivo]],[1]!DISPONIBILIDADES_2024[[#All],[fecha_aprobacion]],"",0)</f>
        <v>19/07/2024 0:00</v>
      </c>
      <c r="S697" s="43">
        <f>SUMIF([1]!DISPONIBILIDADES_2024[[#All],[consecutivo]],Contrato[[#This Row],[CDP]],[1]!DISPONIBILIDADES_2024[[#All],[valor_total_rubro]])</f>
        <v>0</v>
      </c>
      <c r="T697" s="44" cm="1">
        <f t="array" ref="T697">_xlfn.XLOOKUP(Contrato[[#This Row],[CONTRATO]]&amp;Contrato[[#This Row],[CDP]],[1]!Corr_Contr_CDP[[#All],[CONTRATO-CDP]],[1]!Corr_Contr_CDP[[#All],[CRP]],_xlfn.XLOOKUP(Contrato[[#This Row],[CDP]],[1]!COMPROMISOS_2024[[#All],[disponibilidad]],[1]!COMPROMISOS_2024[[#All],[consecutivo]],"",0),0)</f>
        <v>8281</v>
      </c>
      <c r="U697" s="45" t="str" cm="1">
        <f t="array" ref="U697">+_xlfn.XLOOKUP(Contrato[[#This Row],[RCP]],[1]!COMPROMISOS_2024[[#All],[consecutivo]],[1]!COMPROMISOS_2024[[#All],[fecha_aprobacion]],"",0)</f>
        <v>14/08/2024 14:28</v>
      </c>
      <c r="V697" s="46">
        <f>SUMIF([1]!COMPROMISOS_2024[[#All],[consecutivo]],Contrato[[#This Row],[RCP]],[1]!COMPROMISOS_2024[[#All],[valor_total]])</f>
        <v>24120006</v>
      </c>
      <c r="W697" s="311">
        <v>45516</v>
      </c>
      <c r="X697" s="311" t="s">
        <v>379</v>
      </c>
      <c r="Y697" s="48">
        <v>45520</v>
      </c>
      <c r="Z697" s="49">
        <v>45643</v>
      </c>
      <c r="AA697" s="101" t="s">
        <v>1697</v>
      </c>
      <c r="AB697" s="91" t="s">
        <v>1690</v>
      </c>
      <c r="AC697" s="91"/>
      <c r="AD697" s="78">
        <v>202000005138</v>
      </c>
      <c r="AE697" s="54" t="s">
        <v>75</v>
      </c>
      <c r="AF697" s="55" t="str">
        <f>TEXT(LEFT(Contrato[[#This Row],[CONTRATO]],3),"0")</f>
        <v>572</v>
      </c>
      <c r="AG697" s="55" t="str">
        <f>IF(LEN(Contrato[[#This Row],[Contrato2]])=3,Contrato[[#This Row],[Contrato2]],TEXT(Contrato[[#This Row],[Contrato2]],"000"))</f>
        <v>572</v>
      </c>
      <c r="AH697" s="56">
        <f ca="1">IFERROR(_xlfn.DAYS(Contrato[[#This Row],[Fecha Proyectada liquidación]],TODAY())/30,"")</f>
        <v>1.6666666666666667</v>
      </c>
      <c r="AI697" s="57">
        <f>+Contrato[[#This Row],[FECHA TERMINACIÓN ]]+120</f>
        <v>45763</v>
      </c>
      <c r="AK697" s="59" t="str">
        <f ca="1">IF(Contrato[[#This Row],[FECHA TERMINACIÓN ]]&lt;TODAY(), "Terminado",IF(ISNUMBER(Contrato[[#This Row],[Fecha Real de liquiidación ]]),"Liquidado",IF(Contrato[[#This Row],[FECHA TERMINACIÓN ]]&gt;=TODAY(),"En ejecución","")))</f>
        <v>Terminado</v>
      </c>
      <c r="AL697" s="60">
        <f>SUMIF([1]!COMPROMISOS_2024[[#All],[consecutivo]],Contrato[[#This Row],[RCP]],[1]!COMPROMISOS_2024[[#All],[Total pagado]])</f>
        <v>24120006</v>
      </c>
      <c r="AM697" s="61">
        <f>IFERROR(Contrato[[#This Row],[Pagos]]/Contrato[[#This Row],[VALOR CONTRATO]],0)</f>
        <v>1</v>
      </c>
      <c r="AN697" s="104">
        <f>+Contrato[[#This Row],[VALOR CONTRATO]]-Contrato[[#This Row],[Pagos]]</f>
        <v>0</v>
      </c>
      <c r="AO697" s="54" t="str" cm="1">
        <f t="array" ref="AO697">_xlfn.XLOOKUP(Contrato[[#This Row],[DOCUMENTO ]],[1]!PERSONAL_ACTIVO_2024[[#All],[Documento identidad]],[1]!PERSONAL_ACTIVO_2024[[#All],[Mail ]],0,0)</f>
        <v>ahiguitae@indeportesantioquia.gov.co</v>
      </c>
      <c r="AP697" s="54" t="str" cm="1">
        <f t="array" ref="AP697">_xlfn.XLOOKUP(Contrato[[#This Row],[DOCUMENTO]],[1]!PERSONAL_ACTIVO_2024[[#All],[Documento identidad]],[1]!PERSONAL_ACTIVO_2024[[#All],[Mail ]],0,0)</f>
        <v>hveleza@indeportesantioquia.gov.co</v>
      </c>
      <c r="AQ697" s="54" cm="1">
        <f t="array" ref="AQ697">IF(ISBLANK(Contrato[[#This Row],[DEPENDENCIA ]]),0,IFERROR(_xlfn.XLOOKUP(Contrato[[#This Row],[DEPENDENCIA ]],[1]!PERSONAL_ACTIVO_2024[[#All],[Dependencia]],[1]!PERSONAL_ACTIVO_2024[[#All],[Mail ]],0,0),0))</f>
        <v>0</v>
      </c>
    </row>
    <row r="698" spans="1:43" s="54" customFormat="1" ht="34.5" customHeight="1" x14ac:dyDescent="0.25">
      <c r="A698" s="54">
        <v>962</v>
      </c>
      <c r="B698" s="26">
        <v>573</v>
      </c>
      <c r="C698" s="28" t="s">
        <v>1720</v>
      </c>
      <c r="D698" s="81" t="s">
        <v>123</v>
      </c>
      <c r="E698" s="105" t="s">
        <v>111</v>
      </c>
      <c r="F698" s="81" t="s">
        <v>142</v>
      </c>
      <c r="G698" s="92" t="s">
        <v>542</v>
      </c>
      <c r="H698" s="93">
        <v>8434470</v>
      </c>
      <c r="I698" s="94">
        <v>5931149</v>
      </c>
      <c r="J698" s="95">
        <v>24120006</v>
      </c>
      <c r="K698" s="69" t="s">
        <v>48</v>
      </c>
      <c r="L698" s="96" t="s">
        <v>1668</v>
      </c>
      <c r="M698" s="97" t="s">
        <v>218</v>
      </c>
      <c r="N698" s="98" cm="1">
        <f t="array" ref="N698">_xlfn.XLOOKUP(Contrato[[#This Row],[SUPERVISOR TITULAR]],[1]!PERSONAL_ACTIVO_2024[[#All],[Nombre completo]],[1]!PERSONAL_ACTIVO_2024[[#All],[Documento identidad]],"",0)</f>
        <v>98556206</v>
      </c>
      <c r="O698" s="97" t="s">
        <v>222</v>
      </c>
      <c r="P698" s="99" cm="1">
        <f t="array" ref="P698">_xlfn.XLOOKUP(Contrato[[#This Row],[SUPERVISOR SUPLENTE ]],[1]!PERSONAL_ACTIVO_2024[[#All],[Nombre completo]],[1]!PERSONAL_ACTIVO_2024[[#All],[Documento identidad]],"",0)</f>
        <v>10267189</v>
      </c>
      <c r="Q698" s="100">
        <v>699</v>
      </c>
      <c r="R698" s="42" t="str" cm="1">
        <f t="array" ref="R698">_xlfn.XLOOKUP(Contrato[[#This Row],[CDP]],[1]!DISPONIBILIDADES_2024[[#All],[consecutivo]],[1]!DISPONIBILIDADES_2024[[#All],[fecha_aprobacion]],"",0)</f>
        <v>19/07/2024 0:00</v>
      </c>
      <c r="S698" s="43">
        <f>SUMIF([1]!DISPONIBILIDADES_2024[[#All],[consecutivo]],Contrato[[#This Row],[CDP]],[1]!DISPONIBILIDADES_2024[[#All],[valor_total_rubro]])</f>
        <v>0</v>
      </c>
      <c r="T698" s="44" cm="1">
        <f t="array" ref="T698">_xlfn.XLOOKUP(Contrato[[#This Row],[CONTRATO]]&amp;Contrato[[#This Row],[CDP]],[1]!Corr_Contr_CDP[[#All],[CONTRATO-CDP]],[1]!Corr_Contr_CDP[[#All],[CRP]],_xlfn.XLOOKUP(Contrato[[#This Row],[CDP]],[1]!COMPROMISOS_2024[[#All],[disponibilidad]],[1]!COMPROMISOS_2024[[#All],[consecutivo]],"",0),0)</f>
        <v>8261</v>
      </c>
      <c r="U698" s="45" t="str" cm="1">
        <f t="array" ref="U698">+_xlfn.XLOOKUP(Contrato[[#This Row],[RCP]],[1]!COMPROMISOS_2024[[#All],[consecutivo]],[1]!COMPROMISOS_2024[[#All],[fecha_aprobacion]],"",0)</f>
        <v>14/08/2024 13:48</v>
      </c>
      <c r="V698" s="46">
        <f>SUMIF([1]!COMPROMISOS_2024[[#All],[consecutivo]],Contrato[[#This Row],[RCP]],[1]!COMPROMISOS_2024[[#All],[valor_total]])</f>
        <v>24120006</v>
      </c>
      <c r="W698" s="311">
        <v>45516</v>
      </c>
      <c r="X698" s="311" t="s">
        <v>379</v>
      </c>
      <c r="Y698" s="48">
        <v>45520</v>
      </c>
      <c r="Z698" s="49">
        <v>45643</v>
      </c>
      <c r="AA698" s="101" t="s">
        <v>1697</v>
      </c>
      <c r="AB698" s="91" t="s">
        <v>1690</v>
      </c>
      <c r="AC698" s="91"/>
      <c r="AD698" s="78">
        <v>202000005139</v>
      </c>
      <c r="AE698" s="54" t="s">
        <v>75</v>
      </c>
      <c r="AF698" s="55" t="str">
        <f>TEXT(LEFT(Contrato[[#This Row],[CONTRATO]],3),"0")</f>
        <v>573</v>
      </c>
      <c r="AG698" s="55" t="str">
        <f>IF(LEN(Contrato[[#This Row],[Contrato2]])=3,Contrato[[#This Row],[Contrato2]],TEXT(Contrato[[#This Row],[Contrato2]],"000"))</f>
        <v>573</v>
      </c>
      <c r="AH698" s="56">
        <f ca="1">IFERROR(_xlfn.DAYS(Contrato[[#This Row],[Fecha Proyectada liquidación]],TODAY())/30,"")</f>
        <v>1.6666666666666667</v>
      </c>
      <c r="AI698" s="57">
        <f>+Contrato[[#This Row],[FECHA TERMINACIÓN ]]+120</f>
        <v>45763</v>
      </c>
      <c r="AK698" s="59" t="str">
        <f ca="1">IF(Contrato[[#This Row],[FECHA TERMINACIÓN ]]&lt;TODAY(), "Terminado",IF(ISNUMBER(Contrato[[#This Row],[Fecha Real de liquiidación ]]),"Liquidado",IF(Contrato[[#This Row],[FECHA TERMINACIÓN ]]&gt;=TODAY(),"En ejecución","")))</f>
        <v>Terminado</v>
      </c>
      <c r="AL698" s="60">
        <f>SUMIF([1]!COMPROMISOS_2024[[#All],[consecutivo]],Contrato[[#This Row],[RCP]],[1]!COMPROMISOS_2024[[#All],[Total pagado]])</f>
        <v>24120006</v>
      </c>
      <c r="AM698" s="61">
        <f>IFERROR(Contrato[[#This Row],[Pagos]]/Contrato[[#This Row],[VALOR CONTRATO]],0)</f>
        <v>1</v>
      </c>
      <c r="AN698" s="104">
        <f>+Contrato[[#This Row],[VALOR CONTRATO]]-Contrato[[#This Row],[Pagos]]</f>
        <v>0</v>
      </c>
      <c r="AO698" s="54" t="str" cm="1">
        <f t="array" ref="AO698">_xlfn.XLOOKUP(Contrato[[#This Row],[DOCUMENTO ]],[1]!PERSONAL_ACTIVO_2024[[#All],[Documento identidad]],[1]!PERSONAL_ACTIVO_2024[[#All],[Mail ]],0,0)</f>
        <v>ahiguitae@indeportesantioquia.gov.co</v>
      </c>
      <c r="AP698" s="54" t="str" cm="1">
        <f t="array" ref="AP698">_xlfn.XLOOKUP(Contrato[[#This Row],[DOCUMENTO]],[1]!PERSONAL_ACTIVO_2024[[#All],[Documento identidad]],[1]!PERSONAL_ACTIVO_2024[[#All],[Mail ]],0,0)</f>
        <v>hveleza@indeportesantioquia.gov.co</v>
      </c>
      <c r="AQ698" s="54" cm="1">
        <f t="array" ref="AQ698">IF(ISBLANK(Contrato[[#This Row],[DEPENDENCIA ]]),0,IFERROR(_xlfn.XLOOKUP(Contrato[[#This Row],[DEPENDENCIA ]],[1]!PERSONAL_ACTIVO_2024[[#All],[Dependencia]],[1]!PERSONAL_ACTIVO_2024[[#All],[Mail ]],0,0),0))</f>
        <v>0</v>
      </c>
    </row>
    <row r="699" spans="1:43" s="54" customFormat="1" ht="34.5" customHeight="1" x14ac:dyDescent="0.25">
      <c r="A699" s="54">
        <v>963</v>
      </c>
      <c r="B699" s="26">
        <v>574</v>
      </c>
      <c r="C699" s="28" t="s">
        <v>1813</v>
      </c>
      <c r="D699" s="81" t="s">
        <v>123</v>
      </c>
      <c r="E699" s="105" t="s">
        <v>111</v>
      </c>
      <c r="F699" s="81" t="s">
        <v>142</v>
      </c>
      <c r="G699" s="92" t="s">
        <v>1814</v>
      </c>
      <c r="H699" s="93">
        <v>1022093789</v>
      </c>
      <c r="I699" s="94">
        <v>5931149</v>
      </c>
      <c r="J699" s="95">
        <v>24120006</v>
      </c>
      <c r="K699" s="69" t="s">
        <v>48</v>
      </c>
      <c r="L699" s="96" t="s">
        <v>1668</v>
      </c>
      <c r="M699" s="97" t="s">
        <v>218</v>
      </c>
      <c r="N699" s="98" cm="1">
        <f t="array" ref="N699">_xlfn.XLOOKUP(Contrato[[#This Row],[SUPERVISOR TITULAR]],[1]!PERSONAL_ACTIVO_2024[[#All],[Nombre completo]],[1]!PERSONAL_ACTIVO_2024[[#All],[Documento identidad]],"",0)</f>
        <v>98556206</v>
      </c>
      <c r="O699" s="97" t="s">
        <v>222</v>
      </c>
      <c r="P699" s="99" cm="1">
        <f t="array" ref="P699">_xlfn.XLOOKUP(Contrato[[#This Row],[SUPERVISOR SUPLENTE ]],[1]!PERSONAL_ACTIVO_2024[[#All],[Nombre completo]],[1]!PERSONAL_ACTIVO_2024[[#All],[Documento identidad]],"",0)</f>
        <v>10267189</v>
      </c>
      <c r="Q699" s="100">
        <v>698</v>
      </c>
      <c r="R699" s="42" t="str" cm="1">
        <f t="array" ref="R699">_xlfn.XLOOKUP(Contrato[[#This Row],[CDP]],[1]!DISPONIBILIDADES_2024[[#All],[consecutivo]],[1]!DISPONIBILIDADES_2024[[#All],[fecha_aprobacion]],"",0)</f>
        <v>19/07/2024 0:00</v>
      </c>
      <c r="S699" s="43">
        <f>SUMIF([1]!DISPONIBILIDADES_2024[[#All],[consecutivo]],Contrato[[#This Row],[CDP]],[1]!DISPONIBILIDADES_2024[[#All],[valor_total_rubro]])</f>
        <v>0</v>
      </c>
      <c r="T699" s="44" cm="1">
        <f t="array" ref="T699">_xlfn.XLOOKUP(Contrato[[#This Row],[CONTRATO]]&amp;Contrato[[#This Row],[CDP]],[1]!Corr_Contr_CDP[[#All],[CONTRATO-CDP]],[1]!Corr_Contr_CDP[[#All],[CRP]],_xlfn.XLOOKUP(Contrato[[#This Row],[CDP]],[1]!COMPROMISOS_2024[[#All],[disponibilidad]],[1]!COMPROMISOS_2024[[#All],[consecutivo]],"",0),0)</f>
        <v>8287</v>
      </c>
      <c r="U699" s="45" t="str" cm="1">
        <f t="array" ref="U699">+_xlfn.XLOOKUP(Contrato[[#This Row],[RCP]],[1]!COMPROMISOS_2024[[#All],[consecutivo]],[1]!COMPROMISOS_2024[[#All],[fecha_aprobacion]],"",0)</f>
        <v>14/08/2024 14:36</v>
      </c>
      <c r="V699" s="46">
        <f>SUMIF([1]!COMPROMISOS_2024[[#All],[consecutivo]],Contrato[[#This Row],[RCP]],[1]!COMPROMISOS_2024[[#All],[valor_total]])</f>
        <v>24120006</v>
      </c>
      <c r="W699" s="311">
        <v>45516</v>
      </c>
      <c r="X699" s="311" t="s">
        <v>379</v>
      </c>
      <c r="Y699" s="48">
        <v>45520</v>
      </c>
      <c r="Z699" s="49">
        <v>45643</v>
      </c>
      <c r="AA699" s="101" t="s">
        <v>1697</v>
      </c>
      <c r="AB699" s="91" t="s">
        <v>1690</v>
      </c>
      <c r="AC699" s="91"/>
      <c r="AD699" s="78">
        <v>202000005140</v>
      </c>
      <c r="AE699" s="54" t="s">
        <v>75</v>
      </c>
      <c r="AF699" s="55" t="str">
        <f>TEXT(LEFT(Contrato[[#This Row],[CONTRATO]],3),"0")</f>
        <v>574</v>
      </c>
      <c r="AG699" s="55" t="str">
        <f>IF(LEN(Contrato[[#This Row],[Contrato2]])=3,Contrato[[#This Row],[Contrato2]],TEXT(Contrato[[#This Row],[Contrato2]],"000"))</f>
        <v>574</v>
      </c>
      <c r="AH699" s="56">
        <f ca="1">IFERROR(_xlfn.DAYS(Contrato[[#This Row],[Fecha Proyectada liquidación]],TODAY())/30,"")</f>
        <v>1.6666666666666667</v>
      </c>
      <c r="AI699" s="57">
        <f>+Contrato[[#This Row],[FECHA TERMINACIÓN ]]+120</f>
        <v>45763</v>
      </c>
      <c r="AK699" s="59" t="str">
        <f ca="1">IF(Contrato[[#This Row],[FECHA TERMINACIÓN ]]&lt;TODAY(), "Terminado",IF(ISNUMBER(Contrato[[#This Row],[Fecha Real de liquiidación ]]),"Liquidado",IF(Contrato[[#This Row],[FECHA TERMINACIÓN ]]&gt;=TODAY(),"En ejecución","")))</f>
        <v>Terminado</v>
      </c>
      <c r="AL699" s="60">
        <f>SUMIF([1]!COMPROMISOS_2024[[#All],[consecutivo]],Contrato[[#This Row],[RCP]],[1]!COMPROMISOS_2024[[#All],[Total pagado]])</f>
        <v>24120006</v>
      </c>
      <c r="AM699" s="61">
        <f>IFERROR(Contrato[[#This Row],[Pagos]]/Contrato[[#This Row],[VALOR CONTRATO]],0)</f>
        <v>1</v>
      </c>
      <c r="AN699" s="104">
        <f>+Contrato[[#This Row],[VALOR CONTRATO]]-Contrato[[#This Row],[Pagos]]</f>
        <v>0</v>
      </c>
      <c r="AO699" s="54" t="str" cm="1">
        <f t="array" ref="AO699">_xlfn.XLOOKUP(Contrato[[#This Row],[DOCUMENTO ]],[1]!PERSONAL_ACTIVO_2024[[#All],[Documento identidad]],[1]!PERSONAL_ACTIVO_2024[[#All],[Mail ]],0,0)</f>
        <v>ahiguitae@indeportesantioquia.gov.co</v>
      </c>
      <c r="AP699" s="54" t="str" cm="1">
        <f t="array" ref="AP699">_xlfn.XLOOKUP(Contrato[[#This Row],[DOCUMENTO]],[1]!PERSONAL_ACTIVO_2024[[#All],[Documento identidad]],[1]!PERSONAL_ACTIVO_2024[[#All],[Mail ]],0,0)</f>
        <v>hveleza@indeportesantioquia.gov.co</v>
      </c>
      <c r="AQ699" s="54" cm="1">
        <f t="array" ref="AQ699">IF(ISBLANK(Contrato[[#This Row],[DEPENDENCIA ]]),0,IFERROR(_xlfn.XLOOKUP(Contrato[[#This Row],[DEPENDENCIA ]],[1]!PERSONAL_ACTIVO_2024[[#All],[Dependencia]],[1]!PERSONAL_ACTIVO_2024[[#All],[Mail ]],0,0),0))</f>
        <v>0</v>
      </c>
    </row>
    <row r="700" spans="1:43" s="54" customFormat="1" ht="34.5" customHeight="1" x14ac:dyDescent="0.25">
      <c r="A700" s="54">
        <v>964</v>
      </c>
      <c r="B700" s="26">
        <v>575</v>
      </c>
      <c r="C700" s="28" t="s">
        <v>1813</v>
      </c>
      <c r="D700" s="81" t="s">
        <v>123</v>
      </c>
      <c r="E700" s="105" t="s">
        <v>111</v>
      </c>
      <c r="F700" s="81" t="s">
        <v>142</v>
      </c>
      <c r="G700" s="92" t="s">
        <v>1815</v>
      </c>
      <c r="H700" s="93">
        <v>1028013832</v>
      </c>
      <c r="I700" s="94">
        <v>3952382</v>
      </c>
      <c r="J700" s="95">
        <v>16073020</v>
      </c>
      <c r="K700" s="69" t="s">
        <v>48</v>
      </c>
      <c r="L700" s="96" t="s">
        <v>1668</v>
      </c>
      <c r="M700" s="97" t="s">
        <v>218</v>
      </c>
      <c r="N700" s="98" cm="1">
        <f t="array" ref="N700">_xlfn.XLOOKUP(Contrato[[#This Row],[SUPERVISOR TITULAR]],[1]!PERSONAL_ACTIVO_2024[[#All],[Nombre completo]],[1]!PERSONAL_ACTIVO_2024[[#All],[Documento identidad]],"",0)</f>
        <v>98556206</v>
      </c>
      <c r="O700" s="97" t="s">
        <v>222</v>
      </c>
      <c r="P700" s="99" cm="1">
        <f t="array" ref="P700">_xlfn.XLOOKUP(Contrato[[#This Row],[SUPERVISOR SUPLENTE ]],[1]!PERSONAL_ACTIVO_2024[[#All],[Nombre completo]],[1]!PERSONAL_ACTIVO_2024[[#All],[Documento identidad]],"",0)</f>
        <v>10267189</v>
      </c>
      <c r="Q700" s="100">
        <v>753</v>
      </c>
      <c r="R700" s="42" t="str" cm="1">
        <f t="array" ref="R700">_xlfn.XLOOKUP(Contrato[[#This Row],[CDP]],[1]!DISPONIBILIDADES_2024[[#All],[consecutivo]],[1]!DISPONIBILIDADES_2024[[#All],[fecha_aprobacion]],"",0)</f>
        <v>19/07/2024 0:00</v>
      </c>
      <c r="S700" s="43">
        <f>SUMIF([1]!DISPONIBILIDADES_2024[[#All],[consecutivo]],Contrato[[#This Row],[CDP]],[1]!DISPONIBILIDADES_2024[[#All],[valor_total_rubro]])</f>
        <v>0</v>
      </c>
      <c r="T700" s="44" cm="1">
        <f t="array" ref="T700">_xlfn.XLOOKUP(Contrato[[#This Row],[CONTRATO]]&amp;Contrato[[#This Row],[CDP]],[1]!Corr_Contr_CDP[[#All],[CONTRATO-CDP]],[1]!Corr_Contr_CDP[[#All],[CRP]],_xlfn.XLOOKUP(Contrato[[#This Row],[CDP]],[1]!COMPROMISOS_2024[[#All],[disponibilidad]],[1]!COMPROMISOS_2024[[#All],[consecutivo]],"",0),0)</f>
        <v>8227</v>
      </c>
      <c r="U700" s="45" t="str" cm="1">
        <f t="array" ref="U700">+_xlfn.XLOOKUP(Contrato[[#This Row],[RCP]],[1]!COMPROMISOS_2024[[#All],[consecutivo]],[1]!COMPROMISOS_2024[[#All],[fecha_aprobacion]],"",0)</f>
        <v>14/08/2024 8:05</v>
      </c>
      <c r="V700" s="46">
        <f>SUMIF([1]!COMPROMISOS_2024[[#All],[consecutivo]],Contrato[[#This Row],[RCP]],[1]!COMPROMISOS_2024[[#All],[valor_total]])</f>
        <v>16073020</v>
      </c>
      <c r="W700" s="311">
        <v>45517</v>
      </c>
      <c r="X700" s="311" t="s">
        <v>379</v>
      </c>
      <c r="Y700" s="48">
        <v>45520</v>
      </c>
      <c r="Z700" s="49">
        <v>45643</v>
      </c>
      <c r="AA700" s="101" t="s">
        <v>1689</v>
      </c>
      <c r="AB700" s="91" t="s">
        <v>1690</v>
      </c>
      <c r="AC700" s="91"/>
      <c r="AD700" s="78">
        <v>202000005141</v>
      </c>
      <c r="AE700" s="54" t="s">
        <v>75</v>
      </c>
      <c r="AF700" s="55" t="str">
        <f>TEXT(LEFT(Contrato[[#This Row],[CONTRATO]],3),"0")</f>
        <v>575</v>
      </c>
      <c r="AG700" s="55" t="str">
        <f>IF(LEN(Contrato[[#This Row],[Contrato2]])=3,Contrato[[#This Row],[Contrato2]],TEXT(Contrato[[#This Row],[Contrato2]],"000"))</f>
        <v>575</v>
      </c>
      <c r="AH700" s="56">
        <f ca="1">IFERROR(_xlfn.DAYS(Contrato[[#This Row],[Fecha Proyectada liquidación]],TODAY())/30,"")</f>
        <v>1.6666666666666667</v>
      </c>
      <c r="AI700" s="57">
        <f>+Contrato[[#This Row],[FECHA TERMINACIÓN ]]+120</f>
        <v>45763</v>
      </c>
      <c r="AK700" s="59" t="str">
        <f ca="1">IF(Contrato[[#This Row],[FECHA TERMINACIÓN ]]&lt;TODAY(), "Terminado",IF(ISNUMBER(Contrato[[#This Row],[Fecha Real de liquiidación ]]),"Liquidado",IF(Contrato[[#This Row],[FECHA TERMINACIÓN ]]&gt;=TODAY(),"En ejecución","")))</f>
        <v>Terminado</v>
      </c>
      <c r="AL700" s="60">
        <f>SUMIF([1]!COMPROMISOS_2024[[#All],[consecutivo]],Contrato[[#This Row],[RCP]],[1]!COMPROMISOS_2024[[#All],[Total pagado]])</f>
        <v>16073020</v>
      </c>
      <c r="AM700" s="61">
        <f>IFERROR(Contrato[[#This Row],[Pagos]]/Contrato[[#This Row],[VALOR CONTRATO]],0)</f>
        <v>1</v>
      </c>
      <c r="AN700" s="104">
        <f>+Contrato[[#This Row],[VALOR CONTRATO]]-Contrato[[#This Row],[Pagos]]</f>
        <v>0</v>
      </c>
      <c r="AO700" s="54" t="str" cm="1">
        <f t="array" ref="AO700">_xlfn.XLOOKUP(Contrato[[#This Row],[DOCUMENTO ]],[1]!PERSONAL_ACTIVO_2024[[#All],[Documento identidad]],[1]!PERSONAL_ACTIVO_2024[[#All],[Mail ]],0,0)</f>
        <v>ahiguitae@indeportesantioquia.gov.co</v>
      </c>
      <c r="AP700" s="54" t="str" cm="1">
        <f t="array" ref="AP700">_xlfn.XLOOKUP(Contrato[[#This Row],[DOCUMENTO]],[1]!PERSONAL_ACTIVO_2024[[#All],[Documento identidad]],[1]!PERSONAL_ACTIVO_2024[[#All],[Mail ]],0,0)</f>
        <v>hveleza@indeportesantioquia.gov.co</v>
      </c>
      <c r="AQ700" s="54" cm="1">
        <f t="array" ref="AQ700">IF(ISBLANK(Contrato[[#This Row],[DEPENDENCIA ]]),0,IFERROR(_xlfn.XLOOKUP(Contrato[[#This Row],[DEPENDENCIA ]],[1]!PERSONAL_ACTIVO_2024[[#All],[Dependencia]],[1]!PERSONAL_ACTIVO_2024[[#All],[Mail ]],0,0),0))</f>
        <v>0</v>
      </c>
    </row>
    <row r="701" spans="1:43" s="54" customFormat="1" ht="34.5" customHeight="1" x14ac:dyDescent="0.25">
      <c r="A701" s="54">
        <v>965</v>
      </c>
      <c r="B701" s="26">
        <v>576</v>
      </c>
      <c r="C701" s="28" t="s">
        <v>1813</v>
      </c>
      <c r="D701" s="81" t="s">
        <v>123</v>
      </c>
      <c r="E701" s="105" t="s">
        <v>111</v>
      </c>
      <c r="F701" s="81" t="s">
        <v>142</v>
      </c>
      <c r="G701" s="92" t="s">
        <v>548</v>
      </c>
      <c r="H701" s="93">
        <v>1037617213</v>
      </c>
      <c r="I701" s="94">
        <v>5931149</v>
      </c>
      <c r="J701" s="95">
        <v>24120006</v>
      </c>
      <c r="K701" s="69" t="s">
        <v>48</v>
      </c>
      <c r="L701" s="96" t="s">
        <v>1668</v>
      </c>
      <c r="M701" s="97" t="s">
        <v>218</v>
      </c>
      <c r="N701" s="98" cm="1">
        <f t="array" ref="N701">_xlfn.XLOOKUP(Contrato[[#This Row],[SUPERVISOR TITULAR]],[1]!PERSONAL_ACTIVO_2024[[#All],[Nombre completo]],[1]!PERSONAL_ACTIVO_2024[[#All],[Documento identidad]],"",0)</f>
        <v>98556206</v>
      </c>
      <c r="O701" s="97" t="s">
        <v>222</v>
      </c>
      <c r="P701" s="99" cm="1">
        <f t="array" ref="P701">_xlfn.XLOOKUP(Contrato[[#This Row],[SUPERVISOR SUPLENTE ]],[1]!PERSONAL_ACTIVO_2024[[#All],[Nombre completo]],[1]!PERSONAL_ACTIVO_2024[[#All],[Documento identidad]],"",0)</f>
        <v>10267189</v>
      </c>
      <c r="Q701" s="100">
        <v>752</v>
      </c>
      <c r="R701" s="42" t="str" cm="1">
        <f t="array" ref="R701">_xlfn.XLOOKUP(Contrato[[#This Row],[CDP]],[1]!DISPONIBILIDADES_2024[[#All],[consecutivo]],[1]!DISPONIBILIDADES_2024[[#All],[fecha_aprobacion]],"",0)</f>
        <v>19/07/2024 0:00</v>
      </c>
      <c r="S701" s="43">
        <f>SUMIF([1]!DISPONIBILIDADES_2024[[#All],[consecutivo]],Contrato[[#This Row],[CDP]],[1]!DISPONIBILIDADES_2024[[#All],[valor_total_rubro]])</f>
        <v>0</v>
      </c>
      <c r="T701" s="44" cm="1">
        <f t="array" ref="T701">_xlfn.XLOOKUP(Contrato[[#This Row],[CONTRATO]]&amp;Contrato[[#This Row],[CDP]],[1]!Corr_Contr_CDP[[#All],[CONTRATO-CDP]],[1]!Corr_Contr_CDP[[#All],[CRP]],_xlfn.XLOOKUP(Contrato[[#This Row],[CDP]],[1]!COMPROMISOS_2024[[#All],[disponibilidad]],[1]!COMPROMISOS_2024[[#All],[consecutivo]],"",0),0)</f>
        <v>8234</v>
      </c>
      <c r="U701" s="45" t="str" cm="1">
        <f t="array" ref="U701">+_xlfn.XLOOKUP(Contrato[[#This Row],[RCP]],[1]!COMPROMISOS_2024[[#All],[consecutivo]],[1]!COMPROMISOS_2024[[#All],[fecha_aprobacion]],"",0)</f>
        <v>14/08/2024 9:58</v>
      </c>
      <c r="V701" s="46">
        <f>SUMIF([1]!COMPROMISOS_2024[[#All],[consecutivo]],Contrato[[#This Row],[RCP]],[1]!COMPROMISOS_2024[[#All],[valor_total]])</f>
        <v>24120006</v>
      </c>
      <c r="W701" s="311">
        <v>45517</v>
      </c>
      <c r="X701" s="311" t="s">
        <v>379</v>
      </c>
      <c r="Y701" s="48">
        <v>45520</v>
      </c>
      <c r="Z701" s="49">
        <v>45643</v>
      </c>
      <c r="AA701" s="101" t="s">
        <v>1697</v>
      </c>
      <c r="AB701" s="91" t="s">
        <v>1690</v>
      </c>
      <c r="AC701" s="91"/>
      <c r="AD701" s="78">
        <v>202000005142</v>
      </c>
      <c r="AE701" s="54" t="s">
        <v>75</v>
      </c>
      <c r="AF701" s="55" t="str">
        <f>TEXT(LEFT(Contrato[[#This Row],[CONTRATO]],3),"0")</f>
        <v>576</v>
      </c>
      <c r="AG701" s="55" t="str">
        <f>IF(LEN(Contrato[[#This Row],[Contrato2]])=3,Contrato[[#This Row],[Contrato2]],TEXT(Contrato[[#This Row],[Contrato2]],"000"))</f>
        <v>576</v>
      </c>
      <c r="AH701" s="56">
        <f ca="1">IFERROR(_xlfn.DAYS(Contrato[[#This Row],[Fecha Proyectada liquidación]],TODAY())/30,"")</f>
        <v>1.6666666666666667</v>
      </c>
      <c r="AI701" s="57">
        <f>+Contrato[[#This Row],[FECHA TERMINACIÓN ]]+120</f>
        <v>45763</v>
      </c>
      <c r="AK701" s="59" t="str">
        <f ca="1">IF(Contrato[[#This Row],[FECHA TERMINACIÓN ]]&lt;TODAY(), "Terminado",IF(ISNUMBER(Contrato[[#This Row],[Fecha Real de liquiidación ]]),"Liquidado",IF(Contrato[[#This Row],[FECHA TERMINACIÓN ]]&gt;=TODAY(),"En ejecución","")))</f>
        <v>Terminado</v>
      </c>
      <c r="AL701" s="60">
        <f>SUMIF([1]!COMPROMISOS_2024[[#All],[consecutivo]],Contrato[[#This Row],[RCP]],[1]!COMPROMISOS_2024[[#All],[Total pagado]])</f>
        <v>24120005</v>
      </c>
      <c r="AM701" s="61">
        <f>IFERROR(Contrato[[#This Row],[Pagos]]/Contrato[[#This Row],[VALOR CONTRATO]],0)</f>
        <v>0.9999999585406405</v>
      </c>
      <c r="AN701" s="104">
        <f>+Contrato[[#This Row],[VALOR CONTRATO]]-Contrato[[#This Row],[Pagos]]</f>
        <v>1</v>
      </c>
      <c r="AO701" s="54" t="str" cm="1">
        <f t="array" ref="AO701">_xlfn.XLOOKUP(Contrato[[#This Row],[DOCUMENTO ]],[1]!PERSONAL_ACTIVO_2024[[#All],[Documento identidad]],[1]!PERSONAL_ACTIVO_2024[[#All],[Mail ]],0,0)</f>
        <v>ahiguitae@indeportesantioquia.gov.co</v>
      </c>
      <c r="AP701" s="54" t="str" cm="1">
        <f t="array" ref="AP701">_xlfn.XLOOKUP(Contrato[[#This Row],[DOCUMENTO]],[1]!PERSONAL_ACTIVO_2024[[#All],[Documento identidad]],[1]!PERSONAL_ACTIVO_2024[[#All],[Mail ]],0,0)</f>
        <v>hveleza@indeportesantioquia.gov.co</v>
      </c>
      <c r="AQ701" s="54" cm="1">
        <f t="array" ref="AQ701">IF(ISBLANK(Contrato[[#This Row],[DEPENDENCIA ]]),0,IFERROR(_xlfn.XLOOKUP(Contrato[[#This Row],[DEPENDENCIA ]],[1]!PERSONAL_ACTIVO_2024[[#All],[Dependencia]],[1]!PERSONAL_ACTIVO_2024[[#All],[Mail ]],0,0),0))</f>
        <v>0</v>
      </c>
    </row>
    <row r="702" spans="1:43" s="54" customFormat="1" ht="34.5" customHeight="1" x14ac:dyDescent="0.25">
      <c r="A702" s="54">
        <v>966</v>
      </c>
      <c r="B702" s="26">
        <v>577</v>
      </c>
      <c r="C702" s="28" t="s">
        <v>1816</v>
      </c>
      <c r="D702" s="81" t="s">
        <v>123</v>
      </c>
      <c r="E702" s="105" t="s">
        <v>111</v>
      </c>
      <c r="F702" s="81" t="s">
        <v>142</v>
      </c>
      <c r="G702" s="92" t="s">
        <v>550</v>
      </c>
      <c r="H702" s="93">
        <v>71703740</v>
      </c>
      <c r="I702" s="94">
        <v>3952382</v>
      </c>
      <c r="J702" s="95">
        <v>16073020</v>
      </c>
      <c r="K702" s="69" t="s">
        <v>48</v>
      </c>
      <c r="L702" s="96" t="s">
        <v>1668</v>
      </c>
      <c r="M702" s="97" t="s">
        <v>218</v>
      </c>
      <c r="N702" s="98" cm="1">
        <f t="array" ref="N702">_xlfn.XLOOKUP(Contrato[[#This Row],[SUPERVISOR TITULAR]],[1]!PERSONAL_ACTIVO_2024[[#All],[Nombre completo]],[1]!PERSONAL_ACTIVO_2024[[#All],[Documento identidad]],"",0)</f>
        <v>98556206</v>
      </c>
      <c r="O702" s="97" t="s">
        <v>222</v>
      </c>
      <c r="P702" s="99" cm="1">
        <f t="array" ref="P702">_xlfn.XLOOKUP(Contrato[[#This Row],[SUPERVISOR SUPLENTE ]],[1]!PERSONAL_ACTIVO_2024[[#All],[Nombre completo]],[1]!PERSONAL_ACTIVO_2024[[#All],[Documento identidad]],"",0)</f>
        <v>10267189</v>
      </c>
      <c r="Q702" s="100">
        <v>751</v>
      </c>
      <c r="R702" s="42" t="str" cm="1">
        <f t="array" ref="R702">_xlfn.XLOOKUP(Contrato[[#This Row],[CDP]],[1]!DISPONIBILIDADES_2024[[#All],[consecutivo]],[1]!DISPONIBILIDADES_2024[[#All],[fecha_aprobacion]],"",0)</f>
        <v>19/07/2024 0:00</v>
      </c>
      <c r="S702" s="43">
        <f>SUMIF([1]!DISPONIBILIDADES_2024[[#All],[consecutivo]],Contrato[[#This Row],[CDP]],[1]!DISPONIBILIDADES_2024[[#All],[valor_total_rubro]])</f>
        <v>0</v>
      </c>
      <c r="T702" s="44" cm="1">
        <f t="array" ref="T702">_xlfn.XLOOKUP(Contrato[[#This Row],[CONTRATO]]&amp;Contrato[[#This Row],[CDP]],[1]!Corr_Contr_CDP[[#All],[CONTRATO-CDP]],[1]!Corr_Contr_CDP[[#All],[CRP]],_xlfn.XLOOKUP(Contrato[[#This Row],[CDP]],[1]!COMPROMISOS_2024[[#All],[disponibilidad]],[1]!COMPROMISOS_2024[[#All],[consecutivo]],"",0),0)</f>
        <v>8272</v>
      </c>
      <c r="U702" s="45" t="str" cm="1">
        <f t="array" ref="U702">+_xlfn.XLOOKUP(Contrato[[#This Row],[RCP]],[1]!COMPROMISOS_2024[[#All],[consecutivo]],[1]!COMPROMISOS_2024[[#All],[fecha_aprobacion]],"",0)</f>
        <v>14/08/2024 14:07</v>
      </c>
      <c r="V702" s="46">
        <f>SUMIF([1]!COMPROMISOS_2024[[#All],[consecutivo]],Contrato[[#This Row],[RCP]],[1]!COMPROMISOS_2024[[#All],[valor_total]])</f>
        <v>16073020</v>
      </c>
      <c r="W702" s="311">
        <v>45517</v>
      </c>
      <c r="X702" s="311" t="s">
        <v>379</v>
      </c>
      <c r="Y702" s="48">
        <v>45520</v>
      </c>
      <c r="Z702" s="49">
        <v>45643</v>
      </c>
      <c r="AA702" s="101" t="s">
        <v>1697</v>
      </c>
      <c r="AB702" s="91" t="s">
        <v>1690</v>
      </c>
      <c r="AC702" s="91"/>
      <c r="AD702" s="78">
        <v>202000005143</v>
      </c>
      <c r="AE702" s="54" t="s">
        <v>75</v>
      </c>
      <c r="AF702" s="55" t="str">
        <f>TEXT(LEFT(Contrato[[#This Row],[CONTRATO]],3),"0")</f>
        <v>577</v>
      </c>
      <c r="AG702" s="55" t="str">
        <f>IF(LEN(Contrato[[#This Row],[Contrato2]])=3,Contrato[[#This Row],[Contrato2]],TEXT(Contrato[[#This Row],[Contrato2]],"000"))</f>
        <v>577</v>
      </c>
      <c r="AH702" s="56">
        <f ca="1">IFERROR(_xlfn.DAYS(Contrato[[#This Row],[Fecha Proyectada liquidación]],TODAY())/30,"")</f>
        <v>1.6666666666666667</v>
      </c>
      <c r="AI702" s="57">
        <f>+Contrato[[#This Row],[FECHA TERMINACIÓN ]]+120</f>
        <v>45763</v>
      </c>
      <c r="AK702" s="59" t="str">
        <f ca="1">IF(Contrato[[#This Row],[FECHA TERMINACIÓN ]]&lt;TODAY(), "Terminado",IF(ISNUMBER(Contrato[[#This Row],[Fecha Real de liquiidación ]]),"Liquidado",IF(Contrato[[#This Row],[FECHA TERMINACIÓN ]]&gt;=TODAY(),"En ejecución","")))</f>
        <v>Terminado</v>
      </c>
      <c r="AL702" s="60">
        <f>SUMIF([1]!COMPROMISOS_2024[[#All],[consecutivo]],Contrato[[#This Row],[RCP]],[1]!COMPROMISOS_2024[[#All],[Total pagado]])</f>
        <v>16073020</v>
      </c>
      <c r="AM702" s="61">
        <f>IFERROR(Contrato[[#This Row],[Pagos]]/Contrato[[#This Row],[VALOR CONTRATO]],0)</f>
        <v>1</v>
      </c>
      <c r="AN702" s="104">
        <f>+Contrato[[#This Row],[VALOR CONTRATO]]-Contrato[[#This Row],[Pagos]]</f>
        <v>0</v>
      </c>
      <c r="AO702" s="54" t="str" cm="1">
        <f t="array" ref="AO702">_xlfn.XLOOKUP(Contrato[[#This Row],[DOCUMENTO ]],[1]!PERSONAL_ACTIVO_2024[[#All],[Documento identidad]],[1]!PERSONAL_ACTIVO_2024[[#All],[Mail ]],0,0)</f>
        <v>ahiguitae@indeportesantioquia.gov.co</v>
      </c>
      <c r="AP702" s="54" t="str" cm="1">
        <f t="array" ref="AP702">_xlfn.XLOOKUP(Contrato[[#This Row],[DOCUMENTO]],[1]!PERSONAL_ACTIVO_2024[[#All],[Documento identidad]],[1]!PERSONAL_ACTIVO_2024[[#All],[Mail ]],0,0)</f>
        <v>hveleza@indeportesantioquia.gov.co</v>
      </c>
      <c r="AQ702" s="54" cm="1">
        <f t="array" ref="AQ702">IF(ISBLANK(Contrato[[#This Row],[DEPENDENCIA ]]),0,IFERROR(_xlfn.XLOOKUP(Contrato[[#This Row],[DEPENDENCIA ]],[1]!PERSONAL_ACTIVO_2024[[#All],[Dependencia]],[1]!PERSONAL_ACTIVO_2024[[#All],[Mail ]],0,0),0))</f>
        <v>0</v>
      </c>
    </row>
    <row r="703" spans="1:43" s="54" customFormat="1" ht="34.5" customHeight="1" x14ac:dyDescent="0.25">
      <c r="A703" s="54">
        <v>967</v>
      </c>
      <c r="B703" s="26">
        <v>578</v>
      </c>
      <c r="C703" s="28" t="s">
        <v>1817</v>
      </c>
      <c r="D703" s="81" t="s">
        <v>123</v>
      </c>
      <c r="E703" s="105" t="s">
        <v>111</v>
      </c>
      <c r="F703" s="81" t="s">
        <v>142</v>
      </c>
      <c r="G703" s="92" t="s">
        <v>552</v>
      </c>
      <c r="H703" s="93">
        <v>80040215</v>
      </c>
      <c r="I703" s="94">
        <v>3952382</v>
      </c>
      <c r="J703" s="95">
        <v>16073020</v>
      </c>
      <c r="K703" s="69" t="s">
        <v>48</v>
      </c>
      <c r="L703" s="96" t="s">
        <v>1668</v>
      </c>
      <c r="M703" s="97" t="s">
        <v>218</v>
      </c>
      <c r="N703" s="98" cm="1">
        <f t="array" ref="N703">_xlfn.XLOOKUP(Contrato[[#This Row],[SUPERVISOR TITULAR]],[1]!PERSONAL_ACTIVO_2024[[#All],[Nombre completo]],[1]!PERSONAL_ACTIVO_2024[[#All],[Documento identidad]],"",0)</f>
        <v>98556206</v>
      </c>
      <c r="O703" s="97" t="s">
        <v>222</v>
      </c>
      <c r="P703" s="99" cm="1">
        <f t="array" ref="P703">_xlfn.XLOOKUP(Contrato[[#This Row],[SUPERVISOR SUPLENTE ]],[1]!PERSONAL_ACTIVO_2024[[#All],[Nombre completo]],[1]!PERSONAL_ACTIVO_2024[[#All],[Documento identidad]],"",0)</f>
        <v>10267189</v>
      </c>
      <c r="Q703" s="100">
        <v>750</v>
      </c>
      <c r="R703" s="42" t="str" cm="1">
        <f t="array" ref="R703">_xlfn.XLOOKUP(Contrato[[#This Row],[CDP]],[1]!DISPONIBILIDADES_2024[[#All],[consecutivo]],[1]!DISPONIBILIDADES_2024[[#All],[fecha_aprobacion]],"",0)</f>
        <v>19/07/2024 0:00</v>
      </c>
      <c r="S703" s="43">
        <f>SUMIF([1]!DISPONIBILIDADES_2024[[#All],[consecutivo]],Contrato[[#This Row],[CDP]],[1]!DISPONIBILIDADES_2024[[#All],[valor_total_rubro]])</f>
        <v>0</v>
      </c>
      <c r="T703" s="44" cm="1">
        <f t="array" ref="T703">_xlfn.XLOOKUP(Contrato[[#This Row],[CONTRATO]]&amp;Contrato[[#This Row],[CDP]],[1]!Corr_Contr_CDP[[#All],[CONTRATO-CDP]],[1]!Corr_Contr_CDP[[#All],[CRP]],_xlfn.XLOOKUP(Contrato[[#This Row],[CDP]],[1]!COMPROMISOS_2024[[#All],[disponibilidad]],[1]!COMPROMISOS_2024[[#All],[consecutivo]],"",0),0)</f>
        <v>8247</v>
      </c>
      <c r="U703" s="45" t="str" cm="1">
        <f t="array" ref="U703">+_xlfn.XLOOKUP(Contrato[[#This Row],[RCP]],[1]!COMPROMISOS_2024[[#All],[consecutivo]],[1]!COMPROMISOS_2024[[#All],[fecha_aprobacion]],"",0)</f>
        <v>14/08/2024 11:43</v>
      </c>
      <c r="V703" s="46">
        <f>SUMIF([1]!COMPROMISOS_2024[[#All],[consecutivo]],Contrato[[#This Row],[RCP]],[1]!COMPROMISOS_2024[[#All],[valor_total]])</f>
        <v>16073020</v>
      </c>
      <c r="W703" s="311">
        <v>45517</v>
      </c>
      <c r="X703" s="311" t="s">
        <v>379</v>
      </c>
      <c r="Y703" s="48">
        <v>45520</v>
      </c>
      <c r="Z703" s="49">
        <v>45643</v>
      </c>
      <c r="AA703" s="101" t="s">
        <v>1697</v>
      </c>
      <c r="AB703" s="91" t="s">
        <v>1690</v>
      </c>
      <c r="AC703" s="91"/>
      <c r="AD703" s="78">
        <v>202000005144</v>
      </c>
      <c r="AE703" s="54" t="s">
        <v>75</v>
      </c>
      <c r="AF703" s="55" t="str">
        <f>TEXT(LEFT(Contrato[[#This Row],[CONTRATO]],3),"0")</f>
        <v>578</v>
      </c>
      <c r="AG703" s="55" t="str">
        <f>IF(LEN(Contrato[[#This Row],[Contrato2]])=3,Contrato[[#This Row],[Contrato2]],TEXT(Contrato[[#This Row],[Contrato2]],"000"))</f>
        <v>578</v>
      </c>
      <c r="AH703" s="56">
        <f ca="1">IFERROR(_xlfn.DAYS(Contrato[[#This Row],[Fecha Proyectada liquidación]],TODAY())/30,"")</f>
        <v>1.6666666666666667</v>
      </c>
      <c r="AI703" s="57">
        <f>+Contrato[[#This Row],[FECHA TERMINACIÓN ]]+120</f>
        <v>45763</v>
      </c>
      <c r="AK703" s="59" t="str">
        <f ca="1">IF(Contrato[[#This Row],[FECHA TERMINACIÓN ]]&lt;TODAY(), "Terminado",IF(ISNUMBER(Contrato[[#This Row],[Fecha Real de liquiidación ]]),"Liquidado",IF(Contrato[[#This Row],[FECHA TERMINACIÓN ]]&gt;=TODAY(),"En ejecución","")))</f>
        <v>Terminado</v>
      </c>
      <c r="AL703" s="60">
        <f>SUMIF([1]!COMPROMISOS_2024[[#All],[consecutivo]],Contrato[[#This Row],[RCP]],[1]!COMPROMISOS_2024[[#All],[Total pagado]])</f>
        <v>16073020</v>
      </c>
      <c r="AM703" s="61">
        <f>IFERROR(Contrato[[#This Row],[Pagos]]/Contrato[[#This Row],[VALOR CONTRATO]],0)</f>
        <v>1</v>
      </c>
      <c r="AN703" s="104">
        <f>+Contrato[[#This Row],[VALOR CONTRATO]]-Contrato[[#This Row],[Pagos]]</f>
        <v>0</v>
      </c>
      <c r="AO703" s="54" t="str" cm="1">
        <f t="array" ref="AO703">_xlfn.XLOOKUP(Contrato[[#This Row],[DOCUMENTO ]],[1]!PERSONAL_ACTIVO_2024[[#All],[Documento identidad]],[1]!PERSONAL_ACTIVO_2024[[#All],[Mail ]],0,0)</f>
        <v>ahiguitae@indeportesantioquia.gov.co</v>
      </c>
      <c r="AP703" s="54" t="str" cm="1">
        <f t="array" ref="AP703">_xlfn.XLOOKUP(Contrato[[#This Row],[DOCUMENTO]],[1]!PERSONAL_ACTIVO_2024[[#All],[Documento identidad]],[1]!PERSONAL_ACTIVO_2024[[#All],[Mail ]],0,0)</f>
        <v>hveleza@indeportesantioquia.gov.co</v>
      </c>
      <c r="AQ703" s="54" cm="1">
        <f t="array" ref="AQ703">IF(ISBLANK(Contrato[[#This Row],[DEPENDENCIA ]]),0,IFERROR(_xlfn.XLOOKUP(Contrato[[#This Row],[DEPENDENCIA ]],[1]!PERSONAL_ACTIVO_2024[[#All],[Dependencia]],[1]!PERSONAL_ACTIVO_2024[[#All],[Mail ]],0,0),0))</f>
        <v>0</v>
      </c>
    </row>
    <row r="704" spans="1:43" s="54" customFormat="1" ht="34.5" customHeight="1" x14ac:dyDescent="0.25">
      <c r="A704" s="54">
        <v>968</v>
      </c>
      <c r="B704" s="26">
        <v>579</v>
      </c>
      <c r="C704" s="28" t="s">
        <v>1818</v>
      </c>
      <c r="D704" s="81" t="s">
        <v>123</v>
      </c>
      <c r="E704" s="105" t="s">
        <v>111</v>
      </c>
      <c r="F704" s="81" t="s">
        <v>142</v>
      </c>
      <c r="G704" s="92" t="s">
        <v>1819</v>
      </c>
      <c r="H704" s="93">
        <v>98558024</v>
      </c>
      <c r="I704" s="94">
        <v>9411430.3499999996</v>
      </c>
      <c r="J704" s="95">
        <v>38273150</v>
      </c>
      <c r="K704" s="69" t="s">
        <v>48</v>
      </c>
      <c r="L704" s="96" t="s">
        <v>1668</v>
      </c>
      <c r="M704" s="97" t="s">
        <v>222</v>
      </c>
      <c r="N704" s="98" cm="1">
        <f t="array" ref="N704">_xlfn.XLOOKUP(Contrato[[#This Row],[SUPERVISOR TITULAR]],[1]!PERSONAL_ACTIVO_2024[[#All],[Nombre completo]],[1]!PERSONAL_ACTIVO_2024[[#All],[Documento identidad]],"",0)</f>
        <v>10267189</v>
      </c>
      <c r="O704" s="97" t="s">
        <v>218</v>
      </c>
      <c r="P704" s="99" cm="1">
        <f t="array" ref="P704">_xlfn.XLOOKUP(Contrato[[#This Row],[SUPERVISOR SUPLENTE ]],[1]!PERSONAL_ACTIVO_2024[[#All],[Nombre completo]],[1]!PERSONAL_ACTIVO_2024[[#All],[Documento identidad]],"",0)</f>
        <v>98556206</v>
      </c>
      <c r="Q704" s="100">
        <v>687</v>
      </c>
      <c r="R704" s="42" t="str" cm="1">
        <f t="array" ref="R704">_xlfn.XLOOKUP(Contrato[[#This Row],[CDP]],[1]!DISPONIBILIDADES_2024[[#All],[consecutivo]],[1]!DISPONIBILIDADES_2024[[#All],[fecha_aprobacion]],"",0)</f>
        <v>19/07/2024 0:00</v>
      </c>
      <c r="S704" s="43">
        <f>SUMIF([1]!DISPONIBILIDADES_2024[[#All],[consecutivo]],Contrato[[#This Row],[CDP]],[1]!DISPONIBILIDADES_2024[[#All],[valor_total_rubro]])</f>
        <v>0</v>
      </c>
      <c r="T704" s="44" cm="1">
        <f t="array" ref="T704">_xlfn.XLOOKUP(Contrato[[#This Row],[CONTRATO]]&amp;Contrato[[#This Row],[CDP]],[1]!Corr_Contr_CDP[[#All],[CONTRATO-CDP]],[1]!Corr_Contr_CDP[[#All],[CRP]],_xlfn.XLOOKUP(Contrato[[#This Row],[CDP]],[1]!COMPROMISOS_2024[[#All],[disponibilidad]],[1]!COMPROMISOS_2024[[#All],[consecutivo]],"",0),0)</f>
        <v>8266</v>
      </c>
      <c r="U704" s="45" t="str" cm="1">
        <f t="array" ref="U704">+_xlfn.XLOOKUP(Contrato[[#This Row],[RCP]],[1]!COMPROMISOS_2024[[#All],[consecutivo]],[1]!COMPROMISOS_2024[[#All],[fecha_aprobacion]],"",0)</f>
        <v>14/08/2024 13:58</v>
      </c>
      <c r="V704" s="46">
        <f>SUMIF([1]!COMPROMISOS_2024[[#All],[consecutivo]],Contrato[[#This Row],[RCP]],[1]!COMPROMISOS_2024[[#All],[valor_total]])</f>
        <v>38273150</v>
      </c>
      <c r="W704" s="311">
        <v>45517</v>
      </c>
      <c r="X704" s="311" t="s">
        <v>379</v>
      </c>
      <c r="Y704" s="48">
        <v>45520</v>
      </c>
      <c r="Z704" s="49">
        <v>45643</v>
      </c>
      <c r="AA704" s="101" t="s">
        <v>1689</v>
      </c>
      <c r="AB704" s="91" t="s">
        <v>1690</v>
      </c>
      <c r="AC704" s="91"/>
      <c r="AD704" s="78">
        <v>202000005145</v>
      </c>
      <c r="AE704" s="54" t="s">
        <v>75</v>
      </c>
      <c r="AF704" s="55" t="str">
        <f>TEXT(LEFT(Contrato[[#This Row],[CONTRATO]],3),"0")</f>
        <v>579</v>
      </c>
      <c r="AG704" s="55" t="str">
        <f>IF(LEN(Contrato[[#This Row],[Contrato2]])=3,Contrato[[#This Row],[Contrato2]],TEXT(Contrato[[#This Row],[Contrato2]],"000"))</f>
        <v>579</v>
      </c>
      <c r="AH704" s="56">
        <f ca="1">IFERROR(_xlfn.DAYS(Contrato[[#This Row],[Fecha Proyectada liquidación]],TODAY())/30,"")</f>
        <v>1.6666666666666667</v>
      </c>
      <c r="AI704" s="57">
        <f>+Contrato[[#This Row],[FECHA TERMINACIÓN ]]+120</f>
        <v>45763</v>
      </c>
      <c r="AK704" s="59" t="str">
        <f ca="1">IF(Contrato[[#This Row],[FECHA TERMINACIÓN ]]&lt;TODAY(), "Terminado",IF(ISNUMBER(Contrato[[#This Row],[Fecha Real de liquiidación ]]),"Liquidado",IF(Contrato[[#This Row],[FECHA TERMINACIÓN ]]&gt;=TODAY(),"En ejecución","")))</f>
        <v>Terminado</v>
      </c>
      <c r="AL704" s="60">
        <f>SUMIF([1]!COMPROMISOS_2024[[#All],[consecutivo]],Contrato[[#This Row],[RCP]],[1]!COMPROMISOS_2024[[#All],[Total pagado]])</f>
        <v>38273149</v>
      </c>
      <c r="AM704" s="61">
        <f>IFERROR(Contrato[[#This Row],[Pagos]]/Contrato[[#This Row],[VALOR CONTRATO]],0)</f>
        <v>0.99999997387202255</v>
      </c>
      <c r="AN704" s="104">
        <f>+Contrato[[#This Row],[VALOR CONTRATO]]-Contrato[[#This Row],[Pagos]]</f>
        <v>1</v>
      </c>
      <c r="AO704" s="54" t="str" cm="1">
        <f t="array" ref="AO704">_xlfn.XLOOKUP(Contrato[[#This Row],[DOCUMENTO ]],[1]!PERSONAL_ACTIVO_2024[[#All],[Documento identidad]],[1]!PERSONAL_ACTIVO_2024[[#All],[Mail ]],0,0)</f>
        <v>hveleza@indeportesantioquia.gov.co</v>
      </c>
      <c r="AP704" s="54" t="str" cm="1">
        <f t="array" ref="AP704">_xlfn.XLOOKUP(Contrato[[#This Row],[DOCUMENTO]],[1]!PERSONAL_ACTIVO_2024[[#All],[Documento identidad]],[1]!PERSONAL_ACTIVO_2024[[#All],[Mail ]],0,0)</f>
        <v>ahiguitae@indeportesantioquia.gov.co</v>
      </c>
      <c r="AQ704" s="54" cm="1">
        <f t="array" ref="AQ704">IF(ISBLANK(Contrato[[#This Row],[DEPENDENCIA ]]),0,IFERROR(_xlfn.XLOOKUP(Contrato[[#This Row],[DEPENDENCIA ]],[1]!PERSONAL_ACTIVO_2024[[#All],[Dependencia]],[1]!PERSONAL_ACTIVO_2024[[#All],[Mail ]],0,0),0))</f>
        <v>0</v>
      </c>
    </row>
    <row r="705" spans="1:43" s="54" customFormat="1" ht="34.5" customHeight="1" x14ac:dyDescent="0.25">
      <c r="A705" s="54">
        <v>969</v>
      </c>
      <c r="B705" s="26">
        <v>580</v>
      </c>
      <c r="C705" s="28" t="s">
        <v>1818</v>
      </c>
      <c r="D705" s="81" t="s">
        <v>123</v>
      </c>
      <c r="E705" s="105" t="s">
        <v>111</v>
      </c>
      <c r="F705" s="81" t="s">
        <v>142</v>
      </c>
      <c r="G705" s="92" t="s">
        <v>1820</v>
      </c>
      <c r="H705" s="93">
        <v>71216094</v>
      </c>
      <c r="I705" s="94">
        <v>6920169</v>
      </c>
      <c r="J705" s="95">
        <v>28142021</v>
      </c>
      <c r="K705" s="69" t="s">
        <v>48</v>
      </c>
      <c r="L705" s="96" t="s">
        <v>1668</v>
      </c>
      <c r="M705" s="97" t="s">
        <v>222</v>
      </c>
      <c r="N705" s="98" cm="1">
        <f t="array" ref="N705">_xlfn.XLOOKUP(Contrato[[#This Row],[SUPERVISOR TITULAR]],[1]!PERSONAL_ACTIVO_2024[[#All],[Nombre completo]],[1]!PERSONAL_ACTIVO_2024[[#All],[Documento identidad]],"",0)</f>
        <v>10267189</v>
      </c>
      <c r="O705" s="97" t="s">
        <v>218</v>
      </c>
      <c r="P705" s="99" cm="1">
        <f t="array" ref="P705">_xlfn.XLOOKUP(Contrato[[#This Row],[SUPERVISOR SUPLENTE ]],[1]!PERSONAL_ACTIVO_2024[[#All],[Nombre completo]],[1]!PERSONAL_ACTIVO_2024[[#All],[Documento identidad]],"",0)</f>
        <v>98556206</v>
      </c>
      <c r="Q705" s="100">
        <v>696</v>
      </c>
      <c r="R705" s="42" t="str" cm="1">
        <f t="array" ref="R705">_xlfn.XLOOKUP(Contrato[[#This Row],[CDP]],[1]!DISPONIBILIDADES_2024[[#All],[consecutivo]],[1]!DISPONIBILIDADES_2024[[#All],[fecha_aprobacion]],"",0)</f>
        <v>19/07/2024 0:00</v>
      </c>
      <c r="S705" s="43">
        <f>SUMIF([1]!DISPONIBILIDADES_2024[[#All],[consecutivo]],Contrato[[#This Row],[CDP]],[1]!DISPONIBILIDADES_2024[[#All],[valor_total_rubro]])</f>
        <v>0</v>
      </c>
      <c r="T705" s="44" cm="1">
        <f t="array" ref="T705">_xlfn.XLOOKUP(Contrato[[#This Row],[CONTRATO]]&amp;Contrato[[#This Row],[CDP]],[1]!Corr_Contr_CDP[[#All],[CONTRATO-CDP]],[1]!Corr_Contr_CDP[[#All],[CRP]],_xlfn.XLOOKUP(Contrato[[#This Row],[CDP]],[1]!COMPROMISOS_2024[[#All],[disponibilidad]],[1]!COMPROMISOS_2024[[#All],[consecutivo]],"",0),0)</f>
        <v>8260</v>
      </c>
      <c r="U705" s="45" t="str" cm="1">
        <f t="array" ref="U705">+_xlfn.XLOOKUP(Contrato[[#This Row],[RCP]],[1]!COMPROMISOS_2024[[#All],[consecutivo]],[1]!COMPROMISOS_2024[[#All],[fecha_aprobacion]],"",0)</f>
        <v>14/08/2024 13:46</v>
      </c>
      <c r="V705" s="46">
        <f>SUMIF([1]!COMPROMISOS_2024[[#All],[consecutivo]],Contrato[[#This Row],[RCP]],[1]!COMPROMISOS_2024[[#All],[valor_total]])</f>
        <v>28142021</v>
      </c>
      <c r="W705" s="311">
        <v>45517</v>
      </c>
      <c r="X705" s="311" t="s">
        <v>379</v>
      </c>
      <c r="Y705" s="48">
        <v>45520</v>
      </c>
      <c r="Z705" s="49">
        <v>45643</v>
      </c>
      <c r="AA705" s="101" t="s">
        <v>1689</v>
      </c>
      <c r="AB705" s="91" t="s">
        <v>1690</v>
      </c>
      <c r="AC705" s="91"/>
      <c r="AD705" s="78">
        <v>202000005146</v>
      </c>
      <c r="AE705" s="54" t="s">
        <v>75</v>
      </c>
      <c r="AF705" s="55" t="str">
        <f>TEXT(LEFT(Contrato[[#This Row],[CONTRATO]],3),"0")</f>
        <v>580</v>
      </c>
      <c r="AG705" s="55" t="str">
        <f>IF(LEN(Contrato[[#This Row],[Contrato2]])=3,Contrato[[#This Row],[Contrato2]],TEXT(Contrato[[#This Row],[Contrato2]],"000"))</f>
        <v>580</v>
      </c>
      <c r="AH705" s="56">
        <f ca="1">IFERROR(_xlfn.DAYS(Contrato[[#This Row],[Fecha Proyectada liquidación]],TODAY())/30,"")</f>
        <v>1.6666666666666667</v>
      </c>
      <c r="AI705" s="57">
        <f>+Contrato[[#This Row],[FECHA TERMINACIÓN ]]+120</f>
        <v>45763</v>
      </c>
      <c r="AK705" s="59" t="str">
        <f ca="1">IF(Contrato[[#This Row],[FECHA TERMINACIÓN ]]&lt;TODAY(), "Terminado",IF(ISNUMBER(Contrato[[#This Row],[Fecha Real de liquiidación ]]),"Liquidado",IF(Contrato[[#This Row],[FECHA TERMINACIÓN ]]&gt;=TODAY(),"En ejecución","")))</f>
        <v>Terminado</v>
      </c>
      <c r="AL705" s="60">
        <f>SUMIF([1]!COMPROMISOS_2024[[#All],[consecutivo]],Contrato[[#This Row],[RCP]],[1]!COMPROMISOS_2024[[#All],[Total pagado]])</f>
        <v>28142021</v>
      </c>
      <c r="AM705" s="61">
        <f>IFERROR(Contrato[[#This Row],[Pagos]]/Contrato[[#This Row],[VALOR CONTRATO]],0)</f>
        <v>1</v>
      </c>
      <c r="AN705" s="104">
        <f>+Contrato[[#This Row],[VALOR CONTRATO]]-Contrato[[#This Row],[Pagos]]</f>
        <v>0</v>
      </c>
      <c r="AO705" s="54" t="str" cm="1">
        <f t="array" ref="AO705">_xlfn.XLOOKUP(Contrato[[#This Row],[DOCUMENTO ]],[1]!PERSONAL_ACTIVO_2024[[#All],[Documento identidad]],[1]!PERSONAL_ACTIVO_2024[[#All],[Mail ]],0,0)</f>
        <v>hveleza@indeportesantioquia.gov.co</v>
      </c>
      <c r="AP705" s="54" t="str" cm="1">
        <f t="array" ref="AP705">_xlfn.XLOOKUP(Contrato[[#This Row],[DOCUMENTO]],[1]!PERSONAL_ACTIVO_2024[[#All],[Documento identidad]],[1]!PERSONAL_ACTIVO_2024[[#All],[Mail ]],0,0)</f>
        <v>ahiguitae@indeportesantioquia.gov.co</v>
      </c>
      <c r="AQ705" s="54" cm="1">
        <f t="array" ref="AQ705">IF(ISBLANK(Contrato[[#This Row],[DEPENDENCIA ]]),0,IFERROR(_xlfn.XLOOKUP(Contrato[[#This Row],[DEPENDENCIA ]],[1]!PERSONAL_ACTIVO_2024[[#All],[Dependencia]],[1]!PERSONAL_ACTIVO_2024[[#All],[Mail ]],0,0),0))</f>
        <v>0</v>
      </c>
    </row>
    <row r="706" spans="1:43" s="54" customFormat="1" ht="34.5" customHeight="1" x14ac:dyDescent="0.25">
      <c r="A706" s="54">
        <v>970</v>
      </c>
      <c r="B706" s="26">
        <v>581</v>
      </c>
      <c r="C706" s="28" t="s">
        <v>1818</v>
      </c>
      <c r="D706" s="81" t="s">
        <v>123</v>
      </c>
      <c r="E706" s="105" t="s">
        <v>111</v>
      </c>
      <c r="F706" s="81" t="s">
        <v>142</v>
      </c>
      <c r="G706" s="92" t="s">
        <v>1821</v>
      </c>
      <c r="H706" s="93">
        <v>1037580044</v>
      </c>
      <c r="I706" s="94">
        <v>3952382</v>
      </c>
      <c r="J706" s="95">
        <v>16073020</v>
      </c>
      <c r="K706" s="69" t="s">
        <v>48</v>
      </c>
      <c r="L706" s="96" t="s">
        <v>1668</v>
      </c>
      <c r="M706" s="97" t="s">
        <v>222</v>
      </c>
      <c r="N706" s="98" cm="1">
        <f t="array" ref="N706">_xlfn.XLOOKUP(Contrato[[#This Row],[SUPERVISOR TITULAR]],[1]!PERSONAL_ACTIVO_2024[[#All],[Nombre completo]],[1]!PERSONAL_ACTIVO_2024[[#All],[Documento identidad]],"",0)</f>
        <v>10267189</v>
      </c>
      <c r="O706" s="97" t="s">
        <v>218</v>
      </c>
      <c r="P706" s="99" cm="1">
        <f t="array" ref="P706">_xlfn.XLOOKUP(Contrato[[#This Row],[SUPERVISOR SUPLENTE ]],[1]!PERSONAL_ACTIVO_2024[[#All],[Nombre completo]],[1]!PERSONAL_ACTIVO_2024[[#All],[Documento identidad]],"",0)</f>
        <v>98556206</v>
      </c>
      <c r="Q706" s="100">
        <v>788</v>
      </c>
      <c r="R706" s="42" t="str" cm="1">
        <f t="array" ref="R706">_xlfn.XLOOKUP(Contrato[[#This Row],[CDP]],[1]!DISPONIBILIDADES_2024[[#All],[consecutivo]],[1]!DISPONIBILIDADES_2024[[#All],[fecha_aprobacion]],"",0)</f>
        <v>19/07/2024 0:00</v>
      </c>
      <c r="S706" s="43">
        <f>SUMIF([1]!DISPONIBILIDADES_2024[[#All],[consecutivo]],Contrato[[#This Row],[CDP]],[1]!DISPONIBILIDADES_2024[[#All],[valor_total_rubro]])</f>
        <v>0</v>
      </c>
      <c r="T706" s="44" cm="1">
        <f t="array" ref="T706">_xlfn.XLOOKUP(Contrato[[#This Row],[CONTRATO]]&amp;Contrato[[#This Row],[CDP]],[1]!Corr_Contr_CDP[[#All],[CONTRATO-CDP]],[1]!Corr_Contr_CDP[[#All],[CRP]],_xlfn.XLOOKUP(Contrato[[#This Row],[CDP]],[1]!COMPROMISOS_2024[[#All],[disponibilidad]],[1]!COMPROMISOS_2024[[#All],[consecutivo]],"",0),0)</f>
        <v>8271</v>
      </c>
      <c r="U706" s="45" t="str" cm="1">
        <f t="array" ref="U706">+_xlfn.XLOOKUP(Contrato[[#This Row],[RCP]],[1]!COMPROMISOS_2024[[#All],[consecutivo]],[1]!COMPROMISOS_2024[[#All],[fecha_aprobacion]],"",0)</f>
        <v>14/08/2024 14:05</v>
      </c>
      <c r="V706" s="46">
        <f>SUMIF([1]!COMPROMISOS_2024[[#All],[consecutivo]],Contrato[[#This Row],[RCP]],[1]!COMPROMISOS_2024[[#All],[valor_total]])</f>
        <v>16073020</v>
      </c>
      <c r="W706" s="311">
        <v>45517</v>
      </c>
      <c r="X706" s="311" t="s">
        <v>379</v>
      </c>
      <c r="Y706" s="48">
        <v>45520</v>
      </c>
      <c r="Z706" s="49">
        <v>45643</v>
      </c>
      <c r="AA706" s="101" t="s">
        <v>1689</v>
      </c>
      <c r="AB706" s="91" t="s">
        <v>1690</v>
      </c>
      <c r="AC706" s="91"/>
      <c r="AD706" s="78">
        <v>202000005147</v>
      </c>
      <c r="AE706" s="54" t="s">
        <v>75</v>
      </c>
      <c r="AF706" s="55" t="str">
        <f>TEXT(LEFT(Contrato[[#This Row],[CONTRATO]],3),"0")</f>
        <v>581</v>
      </c>
      <c r="AG706" s="55" t="str">
        <f>IF(LEN(Contrato[[#This Row],[Contrato2]])=3,Contrato[[#This Row],[Contrato2]],TEXT(Contrato[[#This Row],[Contrato2]],"000"))</f>
        <v>581</v>
      </c>
      <c r="AH706" s="56">
        <f ca="1">IFERROR(_xlfn.DAYS(Contrato[[#This Row],[Fecha Proyectada liquidación]],TODAY())/30,"")</f>
        <v>1.6666666666666667</v>
      </c>
      <c r="AI706" s="57">
        <f>+Contrato[[#This Row],[FECHA TERMINACIÓN ]]+120</f>
        <v>45763</v>
      </c>
      <c r="AK706" s="59" t="str">
        <f ca="1">IF(Contrato[[#This Row],[FECHA TERMINACIÓN ]]&lt;TODAY(), "Terminado",IF(ISNUMBER(Contrato[[#This Row],[Fecha Real de liquiidación ]]),"Liquidado",IF(Contrato[[#This Row],[FECHA TERMINACIÓN ]]&gt;=TODAY(),"En ejecución","")))</f>
        <v>Terminado</v>
      </c>
      <c r="AL706" s="60">
        <f>SUMIF([1]!COMPROMISOS_2024[[#All],[consecutivo]],Contrato[[#This Row],[RCP]],[1]!COMPROMISOS_2024[[#All],[Total pagado]])</f>
        <v>16073020</v>
      </c>
      <c r="AM706" s="61">
        <f>IFERROR(Contrato[[#This Row],[Pagos]]/Contrato[[#This Row],[VALOR CONTRATO]],0)</f>
        <v>1</v>
      </c>
      <c r="AN706" s="104">
        <f>+Contrato[[#This Row],[VALOR CONTRATO]]-Contrato[[#This Row],[Pagos]]</f>
        <v>0</v>
      </c>
      <c r="AO706" s="54" t="str" cm="1">
        <f t="array" ref="AO706">_xlfn.XLOOKUP(Contrato[[#This Row],[DOCUMENTO ]],[1]!PERSONAL_ACTIVO_2024[[#All],[Documento identidad]],[1]!PERSONAL_ACTIVO_2024[[#All],[Mail ]],0,0)</f>
        <v>hveleza@indeportesantioquia.gov.co</v>
      </c>
      <c r="AP706" s="54" t="str" cm="1">
        <f t="array" ref="AP706">_xlfn.XLOOKUP(Contrato[[#This Row],[DOCUMENTO]],[1]!PERSONAL_ACTIVO_2024[[#All],[Documento identidad]],[1]!PERSONAL_ACTIVO_2024[[#All],[Mail ]],0,0)</f>
        <v>ahiguitae@indeportesantioquia.gov.co</v>
      </c>
      <c r="AQ706" s="54" cm="1">
        <f t="array" ref="AQ706">IF(ISBLANK(Contrato[[#This Row],[DEPENDENCIA ]]),0,IFERROR(_xlfn.XLOOKUP(Contrato[[#This Row],[DEPENDENCIA ]],[1]!PERSONAL_ACTIVO_2024[[#All],[Dependencia]],[1]!PERSONAL_ACTIVO_2024[[#All],[Mail ]],0,0),0))</f>
        <v>0</v>
      </c>
    </row>
    <row r="707" spans="1:43" s="54" customFormat="1" ht="34.5" customHeight="1" x14ac:dyDescent="0.25">
      <c r="A707" s="54">
        <v>971</v>
      </c>
      <c r="B707" s="26">
        <v>582</v>
      </c>
      <c r="C707" s="28" t="s">
        <v>1818</v>
      </c>
      <c r="D707" s="81" t="s">
        <v>123</v>
      </c>
      <c r="E707" s="105" t="s">
        <v>111</v>
      </c>
      <c r="F707" s="81" t="s">
        <v>142</v>
      </c>
      <c r="G707" s="92" t="s">
        <v>1822</v>
      </c>
      <c r="H707" s="93">
        <v>43628018</v>
      </c>
      <c r="I707" s="94">
        <v>2574842</v>
      </c>
      <c r="J707" s="95">
        <v>10471024</v>
      </c>
      <c r="K707" s="69" t="s">
        <v>48</v>
      </c>
      <c r="L707" s="96" t="s">
        <v>1668</v>
      </c>
      <c r="M707" s="97" t="s">
        <v>222</v>
      </c>
      <c r="N707" s="98" cm="1">
        <f t="array" ref="N707">_xlfn.XLOOKUP(Contrato[[#This Row],[SUPERVISOR TITULAR]],[1]!PERSONAL_ACTIVO_2024[[#All],[Nombre completo]],[1]!PERSONAL_ACTIVO_2024[[#All],[Documento identidad]],"",0)</f>
        <v>10267189</v>
      </c>
      <c r="O707" s="97" t="s">
        <v>218</v>
      </c>
      <c r="P707" s="99" cm="1">
        <f t="array" ref="P707">_xlfn.XLOOKUP(Contrato[[#This Row],[SUPERVISOR SUPLENTE ]],[1]!PERSONAL_ACTIVO_2024[[#All],[Nombre completo]],[1]!PERSONAL_ACTIVO_2024[[#All],[Documento identidad]],"",0)</f>
        <v>98556206</v>
      </c>
      <c r="Q707" s="100">
        <v>744</v>
      </c>
      <c r="R707" s="42" t="str" cm="1">
        <f t="array" ref="R707">_xlfn.XLOOKUP(Contrato[[#This Row],[CDP]],[1]!DISPONIBILIDADES_2024[[#All],[consecutivo]],[1]!DISPONIBILIDADES_2024[[#All],[fecha_aprobacion]],"",0)</f>
        <v>19/07/2024 0:00</v>
      </c>
      <c r="S707" s="43">
        <f>SUMIF([1]!DISPONIBILIDADES_2024[[#All],[consecutivo]],Contrato[[#This Row],[CDP]],[1]!DISPONIBILIDADES_2024[[#All],[valor_total_rubro]])</f>
        <v>0</v>
      </c>
      <c r="T707" s="44" cm="1">
        <f t="array" ref="T707">_xlfn.XLOOKUP(Contrato[[#This Row],[CONTRATO]]&amp;Contrato[[#This Row],[CDP]],[1]!Corr_Contr_CDP[[#All],[CONTRATO-CDP]],[1]!Corr_Contr_CDP[[#All],[CRP]],_xlfn.XLOOKUP(Contrato[[#This Row],[CDP]],[1]!COMPROMISOS_2024[[#All],[disponibilidad]],[1]!COMPROMISOS_2024[[#All],[consecutivo]],"",0),0)</f>
        <v>8249</v>
      </c>
      <c r="U707" s="45" t="str" cm="1">
        <f t="array" ref="U707">+_xlfn.XLOOKUP(Contrato[[#This Row],[RCP]],[1]!COMPROMISOS_2024[[#All],[consecutivo]],[1]!COMPROMISOS_2024[[#All],[fecha_aprobacion]],"",0)</f>
        <v>14/08/2024 11:49</v>
      </c>
      <c r="V707" s="46">
        <f>SUMIF([1]!COMPROMISOS_2024[[#All],[consecutivo]],Contrato[[#This Row],[RCP]],[1]!COMPROMISOS_2024[[#All],[valor_total]])</f>
        <v>10471024</v>
      </c>
      <c r="W707" s="311">
        <v>45517</v>
      </c>
      <c r="X707" s="311" t="s">
        <v>379</v>
      </c>
      <c r="Y707" s="48">
        <v>45520</v>
      </c>
      <c r="Z707" s="49">
        <v>45643</v>
      </c>
      <c r="AA707" s="101" t="s">
        <v>1697</v>
      </c>
      <c r="AB707" s="91" t="s">
        <v>1690</v>
      </c>
      <c r="AC707" s="91"/>
      <c r="AD707" s="78">
        <v>202000005148</v>
      </c>
      <c r="AE707" s="54" t="s">
        <v>75</v>
      </c>
      <c r="AF707" s="55" t="str">
        <f>TEXT(LEFT(Contrato[[#This Row],[CONTRATO]],3),"0")</f>
        <v>582</v>
      </c>
      <c r="AG707" s="55" t="str">
        <f>IF(LEN(Contrato[[#This Row],[Contrato2]])=3,Contrato[[#This Row],[Contrato2]],TEXT(Contrato[[#This Row],[Contrato2]],"000"))</f>
        <v>582</v>
      </c>
      <c r="AH707" s="56">
        <f ca="1">IFERROR(_xlfn.DAYS(Contrato[[#This Row],[Fecha Proyectada liquidación]],TODAY())/30,"")</f>
        <v>1.6666666666666667</v>
      </c>
      <c r="AI707" s="57">
        <f>+Contrato[[#This Row],[FECHA TERMINACIÓN ]]+120</f>
        <v>45763</v>
      </c>
      <c r="AK707" s="59" t="str">
        <f ca="1">IF(Contrato[[#This Row],[FECHA TERMINACIÓN ]]&lt;TODAY(), "Terminado",IF(ISNUMBER(Contrato[[#This Row],[Fecha Real de liquiidación ]]),"Liquidado",IF(Contrato[[#This Row],[FECHA TERMINACIÓN ]]&gt;=TODAY(),"En ejecución","")))</f>
        <v>Terminado</v>
      </c>
      <c r="AL707" s="60">
        <f>SUMIF([1]!COMPROMISOS_2024[[#All],[consecutivo]],Contrato[[#This Row],[RCP]],[1]!COMPROMISOS_2024[[#All],[Total pagado]])</f>
        <v>10471024</v>
      </c>
      <c r="AM707" s="61">
        <f>IFERROR(Contrato[[#This Row],[Pagos]]/Contrato[[#This Row],[VALOR CONTRATO]],0)</f>
        <v>1</v>
      </c>
      <c r="AN707" s="104">
        <f>+Contrato[[#This Row],[VALOR CONTRATO]]-Contrato[[#This Row],[Pagos]]</f>
        <v>0</v>
      </c>
      <c r="AO707" s="54" t="str" cm="1">
        <f t="array" ref="AO707">_xlfn.XLOOKUP(Contrato[[#This Row],[DOCUMENTO ]],[1]!PERSONAL_ACTIVO_2024[[#All],[Documento identidad]],[1]!PERSONAL_ACTIVO_2024[[#All],[Mail ]],0,0)</f>
        <v>hveleza@indeportesantioquia.gov.co</v>
      </c>
      <c r="AP707" s="54" t="str" cm="1">
        <f t="array" ref="AP707">_xlfn.XLOOKUP(Contrato[[#This Row],[DOCUMENTO]],[1]!PERSONAL_ACTIVO_2024[[#All],[Documento identidad]],[1]!PERSONAL_ACTIVO_2024[[#All],[Mail ]],0,0)</f>
        <v>ahiguitae@indeportesantioquia.gov.co</v>
      </c>
      <c r="AQ707" s="54" cm="1">
        <f t="array" ref="AQ707">IF(ISBLANK(Contrato[[#This Row],[DEPENDENCIA ]]),0,IFERROR(_xlfn.XLOOKUP(Contrato[[#This Row],[DEPENDENCIA ]],[1]!PERSONAL_ACTIVO_2024[[#All],[Dependencia]],[1]!PERSONAL_ACTIVO_2024[[#All],[Mail ]],0,0),0))</f>
        <v>0</v>
      </c>
    </row>
    <row r="708" spans="1:43" s="54" customFormat="1" ht="34.5" customHeight="1" x14ac:dyDescent="0.25">
      <c r="A708" s="54">
        <v>972</v>
      </c>
      <c r="B708" s="26">
        <v>583</v>
      </c>
      <c r="C708" s="28" t="s">
        <v>1823</v>
      </c>
      <c r="D708" s="81" t="s">
        <v>123</v>
      </c>
      <c r="E708" s="105" t="s">
        <v>111</v>
      </c>
      <c r="F708" s="81" t="s">
        <v>142</v>
      </c>
      <c r="G708" s="92" t="s">
        <v>1824</v>
      </c>
      <c r="H708" s="93">
        <v>1037629422</v>
      </c>
      <c r="I708" s="94">
        <v>3952382</v>
      </c>
      <c r="J708" s="95">
        <v>16073020</v>
      </c>
      <c r="K708" s="69" t="s">
        <v>48</v>
      </c>
      <c r="L708" s="96" t="s">
        <v>1668</v>
      </c>
      <c r="M708" s="97" t="s">
        <v>218</v>
      </c>
      <c r="N708" s="98" cm="1">
        <f t="array" ref="N708">_xlfn.XLOOKUP(Contrato[[#This Row],[SUPERVISOR TITULAR]],[1]!PERSONAL_ACTIVO_2024[[#All],[Nombre completo]],[1]!PERSONAL_ACTIVO_2024[[#All],[Documento identidad]],"",0)</f>
        <v>98556206</v>
      </c>
      <c r="O708" s="97" t="s">
        <v>222</v>
      </c>
      <c r="P708" s="99" cm="1">
        <f t="array" ref="P708">_xlfn.XLOOKUP(Contrato[[#This Row],[SUPERVISOR SUPLENTE ]],[1]!PERSONAL_ACTIVO_2024[[#All],[Nombre completo]],[1]!PERSONAL_ACTIVO_2024[[#All],[Documento identidad]],"",0)</f>
        <v>10267189</v>
      </c>
      <c r="Q708" s="100">
        <v>697</v>
      </c>
      <c r="R708" s="42" t="str" cm="1">
        <f t="array" ref="R708">_xlfn.XLOOKUP(Contrato[[#This Row],[CDP]],[1]!DISPONIBILIDADES_2024[[#All],[consecutivo]],[1]!DISPONIBILIDADES_2024[[#All],[fecha_aprobacion]],"",0)</f>
        <v>19/07/2024 0:00</v>
      </c>
      <c r="S708" s="43">
        <f>SUMIF([1]!DISPONIBILIDADES_2024[[#All],[consecutivo]],Contrato[[#This Row],[CDP]],[1]!DISPONIBILIDADES_2024[[#All],[valor_total_rubro]])</f>
        <v>0</v>
      </c>
      <c r="T708" s="44" cm="1">
        <f t="array" ref="T708">_xlfn.XLOOKUP(Contrato[[#This Row],[CONTRATO]]&amp;Contrato[[#This Row],[CDP]],[1]!Corr_Contr_CDP[[#All],[CONTRATO-CDP]],[1]!Corr_Contr_CDP[[#All],[CRP]],_xlfn.XLOOKUP(Contrato[[#This Row],[CDP]],[1]!COMPROMISOS_2024[[#All],[disponibilidad]],[1]!COMPROMISOS_2024[[#All],[consecutivo]],"",0),0)</f>
        <v>8273</v>
      </c>
      <c r="U708" s="45" t="str" cm="1">
        <f t="array" ref="U708">+_xlfn.XLOOKUP(Contrato[[#This Row],[RCP]],[1]!COMPROMISOS_2024[[#All],[consecutivo]],[1]!COMPROMISOS_2024[[#All],[fecha_aprobacion]],"",0)</f>
        <v>14/08/2024 14:09</v>
      </c>
      <c r="V708" s="46">
        <f>SUMIF([1]!COMPROMISOS_2024[[#All],[consecutivo]],Contrato[[#This Row],[RCP]],[1]!COMPROMISOS_2024[[#All],[valor_total]])</f>
        <v>16073020</v>
      </c>
      <c r="W708" s="311">
        <v>45517</v>
      </c>
      <c r="X708" s="311" t="s">
        <v>379</v>
      </c>
      <c r="Y708" s="48">
        <v>45520</v>
      </c>
      <c r="Z708" s="49">
        <v>45643</v>
      </c>
      <c r="AA708" s="101" t="s">
        <v>1689</v>
      </c>
      <c r="AB708" s="91" t="s">
        <v>1690</v>
      </c>
      <c r="AC708" s="91"/>
      <c r="AD708" s="78">
        <v>202000005149</v>
      </c>
      <c r="AE708" s="54" t="s">
        <v>75</v>
      </c>
      <c r="AF708" s="55" t="str">
        <f>TEXT(LEFT(Contrato[[#This Row],[CONTRATO]],3),"0")</f>
        <v>583</v>
      </c>
      <c r="AG708" s="55" t="str">
        <f>IF(LEN(Contrato[[#This Row],[Contrato2]])=3,Contrato[[#This Row],[Contrato2]],TEXT(Contrato[[#This Row],[Contrato2]],"000"))</f>
        <v>583</v>
      </c>
      <c r="AH708" s="56">
        <f ca="1">IFERROR(_xlfn.DAYS(Contrato[[#This Row],[Fecha Proyectada liquidación]],TODAY())/30,"")</f>
        <v>1.6666666666666667</v>
      </c>
      <c r="AI708" s="57">
        <f>+Contrato[[#This Row],[FECHA TERMINACIÓN ]]+120</f>
        <v>45763</v>
      </c>
      <c r="AK708" s="59" t="str">
        <f ca="1">IF(Contrato[[#This Row],[FECHA TERMINACIÓN ]]&lt;TODAY(), "Terminado",IF(ISNUMBER(Contrato[[#This Row],[Fecha Real de liquiidación ]]),"Liquidado",IF(Contrato[[#This Row],[FECHA TERMINACIÓN ]]&gt;=TODAY(),"En ejecución","")))</f>
        <v>Terminado</v>
      </c>
      <c r="AL708" s="60">
        <f>SUMIF([1]!COMPROMISOS_2024[[#All],[consecutivo]],Contrato[[#This Row],[RCP]],[1]!COMPROMISOS_2024[[#All],[Total pagado]])</f>
        <v>16073020</v>
      </c>
      <c r="AM708" s="61">
        <f>IFERROR(Contrato[[#This Row],[Pagos]]/Contrato[[#This Row],[VALOR CONTRATO]],0)</f>
        <v>1</v>
      </c>
      <c r="AN708" s="104">
        <f>+Contrato[[#This Row],[VALOR CONTRATO]]-Contrato[[#This Row],[Pagos]]</f>
        <v>0</v>
      </c>
      <c r="AO708" s="54" t="str" cm="1">
        <f t="array" ref="AO708">_xlfn.XLOOKUP(Contrato[[#This Row],[DOCUMENTO ]],[1]!PERSONAL_ACTIVO_2024[[#All],[Documento identidad]],[1]!PERSONAL_ACTIVO_2024[[#All],[Mail ]],0,0)</f>
        <v>ahiguitae@indeportesantioquia.gov.co</v>
      </c>
      <c r="AP708" s="54" t="str" cm="1">
        <f t="array" ref="AP708">_xlfn.XLOOKUP(Contrato[[#This Row],[DOCUMENTO]],[1]!PERSONAL_ACTIVO_2024[[#All],[Documento identidad]],[1]!PERSONAL_ACTIVO_2024[[#All],[Mail ]],0,0)</f>
        <v>hveleza@indeportesantioquia.gov.co</v>
      </c>
      <c r="AQ708" s="54" cm="1">
        <f t="array" ref="AQ708">IF(ISBLANK(Contrato[[#This Row],[DEPENDENCIA ]]),0,IFERROR(_xlfn.XLOOKUP(Contrato[[#This Row],[DEPENDENCIA ]],[1]!PERSONAL_ACTIVO_2024[[#All],[Dependencia]],[1]!PERSONAL_ACTIVO_2024[[#All],[Mail ]],0,0),0))</f>
        <v>0</v>
      </c>
    </row>
    <row r="709" spans="1:43" s="54" customFormat="1" ht="34.5" customHeight="1" x14ac:dyDescent="0.25">
      <c r="A709" s="54">
        <v>973</v>
      </c>
      <c r="B709" s="26">
        <v>584</v>
      </c>
      <c r="C709" s="28" t="s">
        <v>1825</v>
      </c>
      <c r="D709" s="81" t="s">
        <v>123</v>
      </c>
      <c r="E709" s="105" t="s">
        <v>111</v>
      </c>
      <c r="F709" s="81" t="s">
        <v>142</v>
      </c>
      <c r="G709" s="92" t="s">
        <v>1826</v>
      </c>
      <c r="H709" s="93">
        <v>1042767191</v>
      </c>
      <c r="I709" s="94">
        <v>2574842</v>
      </c>
      <c r="J709" s="95">
        <v>10471024</v>
      </c>
      <c r="K709" s="69" t="s">
        <v>48</v>
      </c>
      <c r="L709" s="96" t="s">
        <v>1668</v>
      </c>
      <c r="M709" s="97" t="s">
        <v>218</v>
      </c>
      <c r="N709" s="98" cm="1">
        <f t="array" ref="N709">_xlfn.XLOOKUP(Contrato[[#This Row],[SUPERVISOR TITULAR]],[1]!PERSONAL_ACTIVO_2024[[#All],[Nombre completo]],[1]!PERSONAL_ACTIVO_2024[[#All],[Documento identidad]],"",0)</f>
        <v>98556206</v>
      </c>
      <c r="O709" s="97" t="s">
        <v>222</v>
      </c>
      <c r="P709" s="99" cm="1">
        <f t="array" ref="P709">_xlfn.XLOOKUP(Contrato[[#This Row],[SUPERVISOR SUPLENTE ]],[1]!PERSONAL_ACTIVO_2024[[#All],[Nombre completo]],[1]!PERSONAL_ACTIVO_2024[[#All],[Documento identidad]],"",0)</f>
        <v>10267189</v>
      </c>
      <c r="Q709" s="100">
        <v>743</v>
      </c>
      <c r="R709" s="42" t="str" cm="1">
        <f t="array" ref="R709">_xlfn.XLOOKUP(Contrato[[#This Row],[CDP]],[1]!DISPONIBILIDADES_2024[[#All],[consecutivo]],[1]!DISPONIBILIDADES_2024[[#All],[fecha_aprobacion]],"",0)</f>
        <v>19/07/2024 0:00</v>
      </c>
      <c r="S709" s="43">
        <f>SUMIF([1]!DISPONIBILIDADES_2024[[#All],[consecutivo]],Contrato[[#This Row],[CDP]],[1]!DISPONIBILIDADES_2024[[#All],[valor_total_rubro]])</f>
        <v>0</v>
      </c>
      <c r="T709" s="44" cm="1">
        <f t="array" ref="T709">_xlfn.XLOOKUP(Contrato[[#This Row],[CONTRATO]]&amp;Contrato[[#This Row],[CDP]],[1]!Corr_Contr_CDP[[#All],[CONTRATO-CDP]],[1]!Corr_Contr_CDP[[#All],[CRP]],_xlfn.XLOOKUP(Contrato[[#This Row],[CDP]],[1]!COMPROMISOS_2024[[#All],[disponibilidad]],[1]!COMPROMISOS_2024[[#All],[consecutivo]],"",0),0)</f>
        <v>8299</v>
      </c>
      <c r="U709" s="45" t="str" cm="1">
        <f t="array" ref="U709">+_xlfn.XLOOKUP(Contrato[[#This Row],[RCP]],[1]!COMPROMISOS_2024[[#All],[consecutivo]],[1]!COMPROMISOS_2024[[#All],[fecha_aprobacion]],"",0)</f>
        <v>14/08/2024 14:57</v>
      </c>
      <c r="V709" s="46">
        <f>SUMIF([1]!COMPROMISOS_2024[[#All],[consecutivo]],Contrato[[#This Row],[RCP]],[1]!COMPROMISOS_2024[[#All],[valor_total]])</f>
        <v>10471024</v>
      </c>
      <c r="W709" s="311">
        <v>45517</v>
      </c>
      <c r="X709" s="311" t="s">
        <v>379</v>
      </c>
      <c r="Y709" s="48">
        <v>45520</v>
      </c>
      <c r="Z709" s="49">
        <v>45643</v>
      </c>
      <c r="AA709" s="101" t="s">
        <v>1689</v>
      </c>
      <c r="AB709" s="91" t="s">
        <v>1690</v>
      </c>
      <c r="AC709" s="91"/>
      <c r="AD709" s="78">
        <v>202000005150</v>
      </c>
      <c r="AE709" s="54" t="s">
        <v>75</v>
      </c>
      <c r="AF709" s="55" t="str">
        <f>TEXT(LEFT(Contrato[[#This Row],[CONTRATO]],3),"0")</f>
        <v>584</v>
      </c>
      <c r="AG709" s="55" t="str">
        <f>IF(LEN(Contrato[[#This Row],[Contrato2]])=3,Contrato[[#This Row],[Contrato2]],TEXT(Contrato[[#This Row],[Contrato2]],"000"))</f>
        <v>584</v>
      </c>
      <c r="AH709" s="56">
        <f ca="1">IFERROR(_xlfn.DAYS(Contrato[[#This Row],[Fecha Proyectada liquidación]],TODAY())/30,"")</f>
        <v>1.6666666666666667</v>
      </c>
      <c r="AI709" s="57">
        <f>+Contrato[[#This Row],[FECHA TERMINACIÓN ]]+120</f>
        <v>45763</v>
      </c>
      <c r="AK709" s="59" t="str">
        <f ca="1">IF(Contrato[[#This Row],[FECHA TERMINACIÓN ]]&lt;TODAY(), "Terminado",IF(ISNUMBER(Contrato[[#This Row],[Fecha Real de liquiidación ]]),"Liquidado",IF(Contrato[[#This Row],[FECHA TERMINACIÓN ]]&gt;=TODAY(),"En ejecución","")))</f>
        <v>Terminado</v>
      </c>
      <c r="AL709" s="60">
        <f>SUMIF([1]!COMPROMISOS_2024[[#All],[consecutivo]],Contrato[[#This Row],[RCP]],[1]!COMPROMISOS_2024[[#All],[Total pagado]])</f>
        <v>10471024</v>
      </c>
      <c r="AM709" s="61">
        <f>IFERROR(Contrato[[#This Row],[Pagos]]/Contrato[[#This Row],[VALOR CONTRATO]],0)</f>
        <v>1</v>
      </c>
      <c r="AN709" s="104">
        <f>+Contrato[[#This Row],[VALOR CONTRATO]]-Contrato[[#This Row],[Pagos]]</f>
        <v>0</v>
      </c>
      <c r="AO709" s="54" t="str" cm="1">
        <f t="array" ref="AO709">_xlfn.XLOOKUP(Contrato[[#This Row],[DOCUMENTO ]],[1]!PERSONAL_ACTIVO_2024[[#All],[Documento identidad]],[1]!PERSONAL_ACTIVO_2024[[#All],[Mail ]],0,0)</f>
        <v>ahiguitae@indeportesantioquia.gov.co</v>
      </c>
      <c r="AP709" s="54" t="str" cm="1">
        <f t="array" ref="AP709">_xlfn.XLOOKUP(Contrato[[#This Row],[DOCUMENTO]],[1]!PERSONAL_ACTIVO_2024[[#All],[Documento identidad]],[1]!PERSONAL_ACTIVO_2024[[#All],[Mail ]],0,0)</f>
        <v>hveleza@indeportesantioquia.gov.co</v>
      </c>
      <c r="AQ709" s="54" cm="1">
        <f t="array" ref="AQ709">IF(ISBLANK(Contrato[[#This Row],[DEPENDENCIA ]]),0,IFERROR(_xlfn.XLOOKUP(Contrato[[#This Row],[DEPENDENCIA ]],[1]!PERSONAL_ACTIVO_2024[[#All],[Dependencia]],[1]!PERSONAL_ACTIVO_2024[[#All],[Mail ]],0,0),0))</f>
        <v>0</v>
      </c>
    </row>
    <row r="710" spans="1:43" s="54" customFormat="1" ht="34.5" customHeight="1" x14ac:dyDescent="0.25">
      <c r="A710" s="54">
        <v>974</v>
      </c>
      <c r="B710" s="26">
        <v>585</v>
      </c>
      <c r="C710" s="28" t="s">
        <v>1827</v>
      </c>
      <c r="D710" s="81" t="s">
        <v>123</v>
      </c>
      <c r="E710" s="105" t="s">
        <v>111</v>
      </c>
      <c r="F710" s="81" t="s">
        <v>142</v>
      </c>
      <c r="G710" s="92" t="s">
        <v>1828</v>
      </c>
      <c r="H710" s="93">
        <v>1036423355</v>
      </c>
      <c r="I710" s="94">
        <v>3952382</v>
      </c>
      <c r="J710" s="95">
        <v>16073020</v>
      </c>
      <c r="K710" s="69" t="s">
        <v>48</v>
      </c>
      <c r="L710" s="96" t="s">
        <v>1668</v>
      </c>
      <c r="M710" s="97" t="s">
        <v>218</v>
      </c>
      <c r="N710" s="98" cm="1">
        <f t="array" ref="N710">_xlfn.XLOOKUP(Contrato[[#This Row],[SUPERVISOR TITULAR]],[1]!PERSONAL_ACTIVO_2024[[#All],[Nombre completo]],[1]!PERSONAL_ACTIVO_2024[[#All],[Documento identidad]],"",0)</f>
        <v>98556206</v>
      </c>
      <c r="O710" s="97" t="s">
        <v>222</v>
      </c>
      <c r="P710" s="99" cm="1">
        <f t="array" ref="P710">_xlfn.XLOOKUP(Contrato[[#This Row],[SUPERVISOR SUPLENTE ]],[1]!PERSONAL_ACTIVO_2024[[#All],[Nombre completo]],[1]!PERSONAL_ACTIVO_2024[[#All],[Documento identidad]],"",0)</f>
        <v>10267189</v>
      </c>
      <c r="Q710" s="100">
        <v>742</v>
      </c>
      <c r="R710" s="42" t="str" cm="1">
        <f t="array" ref="R710">_xlfn.XLOOKUP(Contrato[[#This Row],[CDP]],[1]!DISPONIBILIDADES_2024[[#All],[consecutivo]],[1]!DISPONIBILIDADES_2024[[#All],[fecha_aprobacion]],"",0)</f>
        <v>19/07/2024 0:00</v>
      </c>
      <c r="S710" s="43">
        <f>SUMIF([1]!DISPONIBILIDADES_2024[[#All],[consecutivo]],Contrato[[#This Row],[CDP]],[1]!DISPONIBILIDADES_2024[[#All],[valor_total_rubro]])</f>
        <v>0</v>
      </c>
      <c r="T710" s="44" cm="1">
        <f t="array" ref="T710">_xlfn.XLOOKUP(Contrato[[#This Row],[CONTRATO]]&amp;Contrato[[#This Row],[CDP]],[1]!Corr_Contr_CDP[[#All],[CONTRATO-CDP]],[1]!Corr_Contr_CDP[[#All],[CRP]],_xlfn.XLOOKUP(Contrato[[#This Row],[CDP]],[1]!COMPROMISOS_2024[[#All],[disponibilidad]],[1]!COMPROMISOS_2024[[#All],[consecutivo]],"",0),0)</f>
        <v>8228</v>
      </c>
      <c r="U710" s="45" t="str" cm="1">
        <f t="array" ref="U710">+_xlfn.XLOOKUP(Contrato[[#This Row],[RCP]],[1]!COMPROMISOS_2024[[#All],[consecutivo]],[1]!COMPROMISOS_2024[[#All],[fecha_aprobacion]],"",0)</f>
        <v>14/08/2024 8:08</v>
      </c>
      <c r="V710" s="46">
        <f>SUMIF([1]!COMPROMISOS_2024[[#All],[consecutivo]],Contrato[[#This Row],[RCP]],[1]!COMPROMISOS_2024[[#All],[valor_total]])</f>
        <v>16073020</v>
      </c>
      <c r="W710" s="311">
        <v>45517</v>
      </c>
      <c r="X710" s="311" t="s">
        <v>379</v>
      </c>
      <c r="Y710" s="48">
        <v>45520</v>
      </c>
      <c r="Z710" s="49">
        <v>45643</v>
      </c>
      <c r="AA710" s="101" t="s">
        <v>1689</v>
      </c>
      <c r="AB710" s="91" t="s">
        <v>1690</v>
      </c>
      <c r="AC710" s="91"/>
      <c r="AD710" s="78">
        <v>202000005151</v>
      </c>
      <c r="AE710" s="54" t="s">
        <v>75</v>
      </c>
      <c r="AF710" s="55" t="str">
        <f>TEXT(LEFT(Contrato[[#This Row],[CONTRATO]],3),"0")</f>
        <v>585</v>
      </c>
      <c r="AG710" s="55" t="str">
        <f>IF(LEN(Contrato[[#This Row],[Contrato2]])=3,Contrato[[#This Row],[Contrato2]],TEXT(Contrato[[#This Row],[Contrato2]],"000"))</f>
        <v>585</v>
      </c>
      <c r="AH710" s="56">
        <f ca="1">IFERROR(_xlfn.DAYS(Contrato[[#This Row],[Fecha Proyectada liquidación]],TODAY())/30,"")</f>
        <v>1.6666666666666667</v>
      </c>
      <c r="AI710" s="57">
        <f>+Contrato[[#This Row],[FECHA TERMINACIÓN ]]+120</f>
        <v>45763</v>
      </c>
      <c r="AK710" s="59" t="str">
        <f ca="1">IF(Contrato[[#This Row],[FECHA TERMINACIÓN ]]&lt;TODAY(), "Terminado",IF(ISNUMBER(Contrato[[#This Row],[Fecha Real de liquiidación ]]),"Liquidado",IF(Contrato[[#This Row],[FECHA TERMINACIÓN ]]&gt;=TODAY(),"En ejecución","")))</f>
        <v>Terminado</v>
      </c>
      <c r="AL710" s="60">
        <f>SUMIF([1]!COMPROMISOS_2024[[#All],[consecutivo]],Contrato[[#This Row],[RCP]],[1]!COMPROMISOS_2024[[#All],[Total pagado]])</f>
        <v>16073020</v>
      </c>
      <c r="AM710" s="61">
        <f>IFERROR(Contrato[[#This Row],[Pagos]]/Contrato[[#This Row],[VALOR CONTRATO]],0)</f>
        <v>1</v>
      </c>
      <c r="AN710" s="104">
        <f>+Contrato[[#This Row],[VALOR CONTRATO]]-Contrato[[#This Row],[Pagos]]</f>
        <v>0</v>
      </c>
      <c r="AO710" s="54" t="str" cm="1">
        <f t="array" ref="AO710">_xlfn.XLOOKUP(Contrato[[#This Row],[DOCUMENTO ]],[1]!PERSONAL_ACTIVO_2024[[#All],[Documento identidad]],[1]!PERSONAL_ACTIVO_2024[[#All],[Mail ]],0,0)</f>
        <v>ahiguitae@indeportesantioquia.gov.co</v>
      </c>
      <c r="AP710" s="54" t="str" cm="1">
        <f t="array" ref="AP710">_xlfn.XLOOKUP(Contrato[[#This Row],[DOCUMENTO]],[1]!PERSONAL_ACTIVO_2024[[#All],[Documento identidad]],[1]!PERSONAL_ACTIVO_2024[[#All],[Mail ]],0,0)</f>
        <v>hveleza@indeportesantioquia.gov.co</v>
      </c>
      <c r="AQ710" s="54" cm="1">
        <f t="array" ref="AQ710">IF(ISBLANK(Contrato[[#This Row],[DEPENDENCIA ]]),0,IFERROR(_xlfn.XLOOKUP(Contrato[[#This Row],[DEPENDENCIA ]],[1]!PERSONAL_ACTIVO_2024[[#All],[Dependencia]],[1]!PERSONAL_ACTIVO_2024[[#All],[Mail ]],0,0),0))</f>
        <v>0</v>
      </c>
    </row>
    <row r="711" spans="1:43" s="54" customFormat="1" ht="34.5" customHeight="1" x14ac:dyDescent="0.25">
      <c r="A711" s="54">
        <v>975</v>
      </c>
      <c r="B711" s="26">
        <v>586</v>
      </c>
      <c r="C711" s="28" t="s">
        <v>1829</v>
      </c>
      <c r="D711" s="81" t="s">
        <v>123</v>
      </c>
      <c r="E711" s="105" t="s">
        <v>111</v>
      </c>
      <c r="F711" s="81" t="s">
        <v>142</v>
      </c>
      <c r="G711" s="92" t="s">
        <v>1830</v>
      </c>
      <c r="H711" s="93">
        <v>71732235</v>
      </c>
      <c r="I711" s="94">
        <v>2574842</v>
      </c>
      <c r="J711" s="95">
        <v>10471024</v>
      </c>
      <c r="K711" s="69" t="s">
        <v>48</v>
      </c>
      <c r="L711" s="96" t="s">
        <v>1668</v>
      </c>
      <c r="M711" s="97" t="s">
        <v>218</v>
      </c>
      <c r="N711" s="98" cm="1">
        <f t="array" ref="N711">_xlfn.XLOOKUP(Contrato[[#This Row],[SUPERVISOR TITULAR]],[1]!PERSONAL_ACTIVO_2024[[#All],[Nombre completo]],[1]!PERSONAL_ACTIVO_2024[[#All],[Documento identidad]],"",0)</f>
        <v>98556206</v>
      </c>
      <c r="O711" s="97" t="s">
        <v>222</v>
      </c>
      <c r="P711" s="99" cm="1">
        <f t="array" ref="P711">_xlfn.XLOOKUP(Contrato[[#This Row],[SUPERVISOR SUPLENTE ]],[1]!PERSONAL_ACTIVO_2024[[#All],[Nombre completo]],[1]!PERSONAL_ACTIVO_2024[[#All],[Documento identidad]],"",0)</f>
        <v>10267189</v>
      </c>
      <c r="Q711" s="100">
        <v>741</v>
      </c>
      <c r="R711" s="42" t="str" cm="1">
        <f t="array" ref="R711">_xlfn.XLOOKUP(Contrato[[#This Row],[CDP]],[1]!DISPONIBILIDADES_2024[[#All],[consecutivo]],[1]!DISPONIBILIDADES_2024[[#All],[fecha_aprobacion]],"",0)</f>
        <v>19/07/2024 0:00</v>
      </c>
      <c r="S711" s="43">
        <f>SUMIF([1]!DISPONIBILIDADES_2024[[#All],[consecutivo]],Contrato[[#This Row],[CDP]],[1]!DISPONIBILIDADES_2024[[#All],[valor_total_rubro]])</f>
        <v>0</v>
      </c>
      <c r="T711" s="44" cm="1">
        <f t="array" ref="T711">_xlfn.XLOOKUP(Contrato[[#This Row],[CONTRATO]]&amp;Contrato[[#This Row],[CDP]],[1]!Corr_Contr_CDP[[#All],[CONTRATO-CDP]],[1]!Corr_Contr_CDP[[#All],[CRP]],_xlfn.XLOOKUP(Contrato[[#This Row],[CDP]],[1]!COMPROMISOS_2024[[#All],[disponibilidad]],[1]!COMPROMISOS_2024[[#All],[consecutivo]],"",0),0)</f>
        <v>8262</v>
      </c>
      <c r="U711" s="45" t="str" cm="1">
        <f t="array" ref="U711">+_xlfn.XLOOKUP(Contrato[[#This Row],[RCP]],[1]!COMPROMISOS_2024[[#All],[consecutivo]],[1]!COMPROMISOS_2024[[#All],[fecha_aprobacion]],"",0)</f>
        <v>14/08/2024 13:50</v>
      </c>
      <c r="V711" s="46">
        <f>SUMIF([1]!COMPROMISOS_2024[[#All],[consecutivo]],Contrato[[#This Row],[RCP]],[1]!COMPROMISOS_2024[[#All],[valor_total]])</f>
        <v>10471024</v>
      </c>
      <c r="W711" s="311">
        <v>45517</v>
      </c>
      <c r="X711" s="311" t="s">
        <v>379</v>
      </c>
      <c r="Y711" s="48">
        <v>45520</v>
      </c>
      <c r="Z711" s="49">
        <v>45643</v>
      </c>
      <c r="AA711" s="101" t="s">
        <v>1697</v>
      </c>
      <c r="AB711" s="91" t="s">
        <v>1690</v>
      </c>
      <c r="AC711" s="91"/>
      <c r="AD711" s="78">
        <v>202000005152</v>
      </c>
      <c r="AE711" s="54" t="s">
        <v>75</v>
      </c>
      <c r="AF711" s="55" t="str">
        <f>TEXT(LEFT(Contrato[[#This Row],[CONTRATO]],3),"0")</f>
        <v>586</v>
      </c>
      <c r="AG711" s="55" t="str">
        <f>IF(LEN(Contrato[[#This Row],[Contrato2]])=3,Contrato[[#This Row],[Contrato2]],TEXT(Contrato[[#This Row],[Contrato2]],"000"))</f>
        <v>586</v>
      </c>
      <c r="AH711" s="56">
        <f ca="1">IFERROR(_xlfn.DAYS(Contrato[[#This Row],[Fecha Proyectada liquidación]],TODAY())/30,"")</f>
        <v>1.6666666666666667</v>
      </c>
      <c r="AI711" s="57">
        <f>+Contrato[[#This Row],[FECHA TERMINACIÓN ]]+120</f>
        <v>45763</v>
      </c>
      <c r="AK711" s="59" t="str">
        <f ca="1">IF(Contrato[[#This Row],[FECHA TERMINACIÓN ]]&lt;TODAY(), "Terminado",IF(ISNUMBER(Contrato[[#This Row],[Fecha Real de liquiidación ]]),"Liquidado",IF(Contrato[[#This Row],[FECHA TERMINACIÓN ]]&gt;=TODAY(),"En ejecución","")))</f>
        <v>Terminado</v>
      </c>
      <c r="AL711" s="60">
        <f>SUMIF([1]!COMPROMISOS_2024[[#All],[consecutivo]],Contrato[[#This Row],[RCP]],[1]!COMPROMISOS_2024[[#All],[Total pagado]])</f>
        <v>10471024</v>
      </c>
      <c r="AM711" s="61">
        <f>IFERROR(Contrato[[#This Row],[Pagos]]/Contrato[[#This Row],[VALOR CONTRATO]],0)</f>
        <v>1</v>
      </c>
      <c r="AN711" s="104">
        <f>+Contrato[[#This Row],[VALOR CONTRATO]]-Contrato[[#This Row],[Pagos]]</f>
        <v>0</v>
      </c>
      <c r="AO711" s="54" t="str" cm="1">
        <f t="array" ref="AO711">_xlfn.XLOOKUP(Contrato[[#This Row],[DOCUMENTO ]],[1]!PERSONAL_ACTIVO_2024[[#All],[Documento identidad]],[1]!PERSONAL_ACTIVO_2024[[#All],[Mail ]],0,0)</f>
        <v>ahiguitae@indeportesantioquia.gov.co</v>
      </c>
      <c r="AP711" s="54" t="str" cm="1">
        <f t="array" ref="AP711">_xlfn.XLOOKUP(Contrato[[#This Row],[DOCUMENTO]],[1]!PERSONAL_ACTIVO_2024[[#All],[Documento identidad]],[1]!PERSONAL_ACTIVO_2024[[#All],[Mail ]],0,0)</f>
        <v>hveleza@indeportesantioquia.gov.co</v>
      </c>
      <c r="AQ711" s="54" cm="1">
        <f t="array" ref="AQ711">IF(ISBLANK(Contrato[[#This Row],[DEPENDENCIA ]]),0,IFERROR(_xlfn.XLOOKUP(Contrato[[#This Row],[DEPENDENCIA ]],[1]!PERSONAL_ACTIVO_2024[[#All],[Dependencia]],[1]!PERSONAL_ACTIVO_2024[[#All],[Mail ]],0,0),0))</f>
        <v>0</v>
      </c>
    </row>
    <row r="712" spans="1:43" s="54" customFormat="1" ht="34.5" customHeight="1" x14ac:dyDescent="0.25">
      <c r="A712" s="54">
        <v>810</v>
      </c>
      <c r="B712" s="26">
        <v>587</v>
      </c>
      <c r="C712" s="28" t="s">
        <v>1831</v>
      </c>
      <c r="D712" s="81" t="s">
        <v>123</v>
      </c>
      <c r="E712" s="105" t="s">
        <v>111</v>
      </c>
      <c r="F712" s="81" t="s">
        <v>142</v>
      </c>
      <c r="G712" s="92" t="s">
        <v>1832</v>
      </c>
      <c r="H712" s="93">
        <v>700467036</v>
      </c>
      <c r="I712" s="94">
        <v>5931149</v>
      </c>
      <c r="J712" s="95">
        <v>24120006</v>
      </c>
      <c r="K712" s="69" t="s">
        <v>48</v>
      </c>
      <c r="L712" s="96" t="s">
        <v>1668</v>
      </c>
      <c r="M712" s="97" t="s">
        <v>222</v>
      </c>
      <c r="N712" s="98" cm="1">
        <f t="array" ref="N712">_xlfn.XLOOKUP(Contrato[[#This Row],[SUPERVISOR TITULAR]],[1]!PERSONAL_ACTIVO_2024[[#All],[Nombre completo]],[1]!PERSONAL_ACTIVO_2024[[#All],[Documento identidad]],"",0)</f>
        <v>10267189</v>
      </c>
      <c r="O712" s="97" t="s">
        <v>218</v>
      </c>
      <c r="P712" s="99" cm="1">
        <f t="array" ref="P712">_xlfn.XLOOKUP(Contrato[[#This Row],[SUPERVISOR SUPLENTE ]],[1]!PERSONAL_ACTIVO_2024[[#All],[Nombre completo]],[1]!PERSONAL_ACTIVO_2024[[#All],[Documento identidad]],"",0)</f>
        <v>98556206</v>
      </c>
      <c r="Q712" s="100">
        <v>604</v>
      </c>
      <c r="R712" s="42" t="str" cm="1">
        <f t="array" ref="R712">_xlfn.XLOOKUP(Contrato[[#This Row],[CDP]],[1]!DISPONIBILIDADES_2024[[#All],[consecutivo]],[1]!DISPONIBILIDADES_2024[[#All],[fecha_aprobacion]],"",0)</f>
        <v>25/06/2024 17:08</v>
      </c>
      <c r="S712" s="43">
        <f>SUMIF([1]!DISPONIBILIDADES_2024[[#All],[consecutivo]],Contrato[[#This Row],[CDP]],[1]!DISPONIBILIDADES_2024[[#All],[valor_total_rubro]])</f>
        <v>0</v>
      </c>
      <c r="T712" s="44" cm="1">
        <f t="array" ref="T712">_xlfn.XLOOKUP(Contrato[[#This Row],[CONTRATO]]&amp;Contrato[[#This Row],[CDP]],[1]!Corr_Contr_CDP[[#All],[CONTRATO-CDP]],[1]!Corr_Contr_CDP[[#All],[CRP]],_xlfn.XLOOKUP(Contrato[[#This Row],[CDP]],[1]!COMPROMISOS_2024[[#All],[disponibilidad]],[1]!COMPROMISOS_2024[[#All],[consecutivo]],"",0),0)</f>
        <v>8268</v>
      </c>
      <c r="U712" s="45" t="str" cm="1">
        <f t="array" ref="U712">+_xlfn.XLOOKUP(Contrato[[#This Row],[RCP]],[1]!COMPROMISOS_2024[[#All],[consecutivo]],[1]!COMPROMISOS_2024[[#All],[fecha_aprobacion]],"",0)</f>
        <v>14/08/2024 14:02</v>
      </c>
      <c r="V712" s="46">
        <f>SUMIF([1]!COMPROMISOS_2024[[#All],[consecutivo]],Contrato[[#This Row],[RCP]],[1]!COMPROMISOS_2024[[#All],[valor_total]])</f>
        <v>24120006</v>
      </c>
      <c r="W712" s="311">
        <v>45517</v>
      </c>
      <c r="X712" s="311" t="s">
        <v>379</v>
      </c>
      <c r="Y712" s="48">
        <v>45520</v>
      </c>
      <c r="Z712" s="49">
        <v>45643</v>
      </c>
      <c r="AA712" s="101" t="s">
        <v>1697</v>
      </c>
      <c r="AB712" s="91" t="s">
        <v>1690</v>
      </c>
      <c r="AC712" s="91"/>
      <c r="AD712" s="78">
        <v>202000005153</v>
      </c>
      <c r="AE712" s="54" t="s">
        <v>75</v>
      </c>
      <c r="AF712" s="55" t="str">
        <f>TEXT(LEFT(Contrato[[#This Row],[CONTRATO]],3),"0")</f>
        <v>587</v>
      </c>
      <c r="AG712" s="55" t="str">
        <f>IF(LEN(Contrato[[#This Row],[Contrato2]])=3,Contrato[[#This Row],[Contrato2]],TEXT(Contrato[[#This Row],[Contrato2]],"000"))</f>
        <v>587</v>
      </c>
      <c r="AH712" s="56">
        <f ca="1">IFERROR(_xlfn.DAYS(Contrato[[#This Row],[Fecha Proyectada liquidación]],TODAY())/30,"")</f>
        <v>1.6666666666666667</v>
      </c>
      <c r="AI712" s="57">
        <f>+Contrato[[#This Row],[FECHA TERMINACIÓN ]]+120</f>
        <v>45763</v>
      </c>
      <c r="AK712" s="59" t="str">
        <f ca="1">IF(Contrato[[#This Row],[FECHA TERMINACIÓN ]]&lt;TODAY(), "Terminado",IF(ISNUMBER(Contrato[[#This Row],[Fecha Real de liquiidación ]]),"Liquidado",IF(Contrato[[#This Row],[FECHA TERMINACIÓN ]]&gt;=TODAY(),"En ejecución","")))</f>
        <v>Terminado</v>
      </c>
      <c r="AL712" s="60">
        <f>SUMIF([1]!COMPROMISOS_2024[[#All],[consecutivo]],Contrato[[#This Row],[RCP]],[1]!COMPROMISOS_2024[[#All],[Total pagado]])</f>
        <v>24120006</v>
      </c>
      <c r="AM712" s="61">
        <f>IFERROR(Contrato[[#This Row],[Pagos]]/Contrato[[#This Row],[VALOR CONTRATO]],0)</f>
        <v>1</v>
      </c>
      <c r="AN712" s="104">
        <f>+Contrato[[#This Row],[VALOR CONTRATO]]-Contrato[[#This Row],[Pagos]]</f>
        <v>0</v>
      </c>
      <c r="AO712" s="54" t="str" cm="1">
        <f t="array" ref="AO712">_xlfn.XLOOKUP(Contrato[[#This Row],[DOCUMENTO ]],[1]!PERSONAL_ACTIVO_2024[[#All],[Documento identidad]],[1]!PERSONAL_ACTIVO_2024[[#All],[Mail ]],0,0)</f>
        <v>hveleza@indeportesantioquia.gov.co</v>
      </c>
      <c r="AP712" s="54" t="str" cm="1">
        <f t="array" ref="AP712">_xlfn.XLOOKUP(Contrato[[#This Row],[DOCUMENTO]],[1]!PERSONAL_ACTIVO_2024[[#All],[Documento identidad]],[1]!PERSONAL_ACTIVO_2024[[#All],[Mail ]],0,0)</f>
        <v>ahiguitae@indeportesantioquia.gov.co</v>
      </c>
      <c r="AQ712" s="54" cm="1">
        <f t="array" ref="AQ712">IF(ISBLANK(Contrato[[#This Row],[DEPENDENCIA ]]),0,IFERROR(_xlfn.XLOOKUP(Contrato[[#This Row],[DEPENDENCIA ]],[1]!PERSONAL_ACTIVO_2024[[#All],[Dependencia]],[1]!PERSONAL_ACTIVO_2024[[#All],[Mail ]],0,0),0))</f>
        <v>0</v>
      </c>
    </row>
    <row r="713" spans="1:43" s="54" customFormat="1" ht="34.5" customHeight="1" x14ac:dyDescent="0.25">
      <c r="A713" s="27">
        <v>847</v>
      </c>
      <c r="B713" s="26">
        <v>588</v>
      </c>
      <c r="C713" s="28" t="s">
        <v>1833</v>
      </c>
      <c r="D713" s="81" t="s">
        <v>132</v>
      </c>
      <c r="E713" s="91" t="s">
        <v>111</v>
      </c>
      <c r="F713" s="81" t="s">
        <v>112</v>
      </c>
      <c r="G713" s="92" t="s">
        <v>1834</v>
      </c>
      <c r="H713" s="93">
        <v>811002944</v>
      </c>
      <c r="I713" s="94" t="s">
        <v>48</v>
      </c>
      <c r="J713" s="95">
        <v>694618894</v>
      </c>
      <c r="K713" s="69" t="s">
        <v>1835</v>
      </c>
      <c r="L713" s="96" t="s">
        <v>1668</v>
      </c>
      <c r="M713" s="97" t="s">
        <v>640</v>
      </c>
      <c r="N713" s="98" cm="1">
        <f t="array" ref="N713">_xlfn.XLOOKUP(Contrato[[#This Row],[SUPERVISOR TITULAR]],[1]!PERSONAL_ACTIVO_2024[[#All],[Nombre completo]],[1]!PERSONAL_ACTIVO_2024[[#All],[Documento identidad]],"",0)</f>
        <v>70140647</v>
      </c>
      <c r="O713" s="97" t="s">
        <v>209</v>
      </c>
      <c r="P713" s="99" cm="1">
        <f t="array" ref="P713">_xlfn.XLOOKUP(Contrato[[#This Row],[SUPERVISOR SUPLENTE ]],[1]!PERSONAL_ACTIVO_2024[[#All],[Nombre completo]],[1]!PERSONAL_ACTIVO_2024[[#All],[Documento identidad]],"",0)</f>
        <v>32277581</v>
      </c>
      <c r="Q713" s="100">
        <v>666</v>
      </c>
      <c r="R713" s="42" t="str" cm="1">
        <f t="array" ref="R713">_xlfn.XLOOKUP(Contrato[[#This Row],[CDP]],[1]!DISPONIBILIDADES_2024[[#All],[consecutivo]],[1]!DISPONIBILIDADES_2024[[#All],[fecha_aprobacion]],"",0)</f>
        <v>18/07/2024 17:16</v>
      </c>
      <c r="S713" s="43">
        <f>SUMIF([1]!DISPONIBILIDADES_2024[[#All],[consecutivo]],Contrato[[#This Row],[CDP]],[1]!DISPONIBILIDADES_2024[[#All],[valor_total_rubro]])</f>
        <v>0</v>
      </c>
      <c r="T713" s="44" cm="1">
        <f t="array" ref="T713">_xlfn.XLOOKUP(Contrato[[#This Row],[CONTRATO]]&amp;Contrato[[#This Row],[CDP]],[1]!Corr_Contr_CDP[[#All],[CONTRATO-CDP]],[1]!Corr_Contr_CDP[[#All],[CRP]],_xlfn.XLOOKUP(Contrato[[#This Row],[CDP]],[1]!COMPROMISOS_2024[[#All],[disponibilidad]],[1]!COMPROMISOS_2024[[#All],[consecutivo]],"",0),0)</f>
        <v>8451</v>
      </c>
      <c r="U713" s="45" t="str" cm="1">
        <f t="array" ref="U713">+_xlfn.XLOOKUP(Contrato[[#This Row],[RCP]],[1]!COMPROMISOS_2024[[#All],[consecutivo]],[1]!COMPROMISOS_2024[[#All],[fecha_aprobacion]],"",0)</f>
        <v>23/08/2024 17:24</v>
      </c>
      <c r="V713" s="46">
        <f>SUMIF([1]!COMPROMISOS_2024[[#All],[consecutivo]],Contrato[[#This Row],[RCP]],[1]!COMPROMISOS_2024[[#All],[valor_total]])</f>
        <v>694618894</v>
      </c>
      <c r="W713" s="311">
        <v>45527</v>
      </c>
      <c r="X713" s="160">
        <v>45527</v>
      </c>
      <c r="Y713" s="48">
        <v>45527</v>
      </c>
      <c r="Z713" s="49">
        <v>45588</v>
      </c>
      <c r="AA713" s="101" t="s">
        <v>1836</v>
      </c>
      <c r="AB713" s="91" t="s">
        <v>68</v>
      </c>
      <c r="AC713" s="91"/>
      <c r="AD713" s="78">
        <v>202000005154</v>
      </c>
      <c r="AE713" s="54" t="s">
        <v>75</v>
      </c>
      <c r="AF713" s="55" t="str">
        <f>TEXT(LEFT(Contrato[[#This Row],[CONTRATO]],3),"0")</f>
        <v>588</v>
      </c>
      <c r="AG713" s="55" t="str">
        <f>IF(LEN(Contrato[[#This Row],[Contrato2]])=3,Contrato[[#This Row],[Contrato2]],TEXT(Contrato[[#This Row],[Contrato2]],"000"))</f>
        <v>588</v>
      </c>
      <c r="AH713" s="56">
        <f ca="1">IFERROR(_xlfn.DAYS(Contrato[[#This Row],[Fecha Proyectada liquidación]],TODAY())/30,"")</f>
        <v>-0.16666666666666666</v>
      </c>
      <c r="AI713" s="57">
        <f>+Contrato[[#This Row],[FECHA TERMINACIÓN ]]+120</f>
        <v>45708</v>
      </c>
      <c r="AK713" s="59" t="str">
        <f ca="1">IF(Contrato[[#This Row],[FECHA TERMINACIÓN ]]&lt;TODAY(), "Terminado",IF(ISNUMBER(Contrato[[#This Row],[Fecha Real de liquiidación ]]),"Liquidado",IF(Contrato[[#This Row],[FECHA TERMINACIÓN ]]&gt;=TODAY(),"En ejecución","")))</f>
        <v>Terminado</v>
      </c>
      <c r="AL713" s="60">
        <f>SUMIF([1]!COMPROMISOS_2024[[#All],[consecutivo]],Contrato[[#This Row],[RCP]],[1]!COMPROMISOS_2024[[#All],[Total pagado]])</f>
        <v>647564115</v>
      </c>
      <c r="AM713" s="61">
        <f>IFERROR(Contrato[[#This Row],[Pagos]]/Contrato[[#This Row],[VALOR CONTRATO]],0)</f>
        <v>0.93225813549494374</v>
      </c>
      <c r="AN713" s="104">
        <f>+Contrato[[#This Row],[VALOR CONTRATO]]-Contrato[[#This Row],[Pagos]]</f>
        <v>47054779</v>
      </c>
      <c r="AO713" s="54" t="str" cm="1">
        <f t="array" ref="AO713">_xlfn.XLOOKUP(Contrato[[#This Row],[DOCUMENTO ]],[1]!PERSONAL_ACTIVO_2024[[#All],[Documento identidad]],[1]!PERSONAL_ACTIVO_2024[[#All],[Mail ]],0,0)</f>
        <v>cniebles@indeportesantioquia.gov.co</v>
      </c>
      <c r="AP713" s="54" t="str" cm="1">
        <f t="array" ref="AP713">_xlfn.XLOOKUP(Contrato[[#This Row],[DOCUMENTO]],[1]!PERSONAL_ACTIVO_2024[[#All],[Documento identidad]],[1]!PERSONAL_ACTIVO_2024[[#All],[Mail ]],0,0)</f>
        <v>mlopez@indeportesantioquia.gov.co</v>
      </c>
      <c r="AQ713" s="54" t="str" cm="1">
        <f t="array" ref="AQ713">IF(ISBLANK(Contrato[[#This Row],[DEPENDENCIA ]]),0,IFERROR(_xlfn.XLOOKUP(Contrato[[#This Row],[DEPENDENCIA ]],[1]!PERSONAL_ACTIVO_2024[[#All],[Dependencia]],[1]!PERSONAL_ACTIVO_2024[[#All],[Mail ]],0,0),0))</f>
        <v>fcardona@indeportesantioquia.gov.co</v>
      </c>
    </row>
    <row r="714" spans="1:43" s="54" customFormat="1" ht="34.5" customHeight="1" x14ac:dyDescent="0.25">
      <c r="A714" s="54">
        <v>722</v>
      </c>
      <c r="B714" s="26">
        <v>589</v>
      </c>
      <c r="C714" s="28" t="s">
        <v>1837</v>
      </c>
      <c r="D714" s="81" t="s">
        <v>123</v>
      </c>
      <c r="E714" s="105" t="s">
        <v>111</v>
      </c>
      <c r="F714" s="81" t="s">
        <v>1429</v>
      </c>
      <c r="G714" s="92" t="s">
        <v>1838</v>
      </c>
      <c r="H714" s="93">
        <v>890907479</v>
      </c>
      <c r="I714" s="94" t="s">
        <v>48</v>
      </c>
      <c r="J714" s="95">
        <v>100000000</v>
      </c>
      <c r="K714" s="69" t="s">
        <v>48</v>
      </c>
      <c r="L714" s="96" t="s">
        <v>1668</v>
      </c>
      <c r="M714" s="97" t="s">
        <v>306</v>
      </c>
      <c r="N714" s="98" cm="1">
        <f t="array" ref="N714">_xlfn.XLOOKUP(Contrato[[#This Row],[SUPERVISOR TITULAR]],[1]!PERSONAL_ACTIVO_2024[[#All],[Nombre completo]],[1]!PERSONAL_ACTIVO_2024[[#All],[Documento identidad]],"",0)</f>
        <v>75075150</v>
      </c>
      <c r="O714" s="97" t="s">
        <v>1839</v>
      </c>
      <c r="P714" s="99" t="str" cm="1">
        <f t="array" ref="P714">_xlfn.XLOOKUP(Contrato[[#This Row],[SUPERVISOR SUPLENTE ]],[1]!PERSONAL_ACTIVO_2024[[#All],[Nombre completo]],[1]!PERSONAL_ACTIVO_2024[[#All],[Documento identidad]],"",0)</f>
        <v/>
      </c>
      <c r="Q714" s="100">
        <v>803</v>
      </c>
      <c r="R714" s="42" t="str" cm="1">
        <f t="array" ref="R714">_xlfn.XLOOKUP(Contrato[[#This Row],[CDP]],[1]!DISPONIBILIDADES_2024[[#All],[consecutivo]],[1]!DISPONIBILIDADES_2024[[#All],[fecha_aprobacion]],"",0)</f>
        <v>19/07/2024 0:00</v>
      </c>
      <c r="S714" s="43">
        <f>SUMIF([1]!DISPONIBILIDADES_2024[[#All],[consecutivo]],Contrato[[#This Row],[CDP]],[1]!DISPONIBILIDADES_2024[[#All],[valor_total_rubro]])</f>
        <v>0</v>
      </c>
      <c r="T714" s="44" cm="1">
        <f t="array" ref="T714">_xlfn.XLOOKUP(Contrato[[#This Row],[CONTRATO]]&amp;Contrato[[#This Row],[CDP]],[1]!Corr_Contr_CDP[[#All],[CONTRATO-CDP]],[1]!Corr_Contr_CDP[[#All],[CRP]],_xlfn.XLOOKUP(Contrato[[#This Row],[CDP]],[1]!COMPROMISOS_2024[[#All],[disponibilidad]],[1]!COMPROMISOS_2024[[#All],[consecutivo]],"",0),0)</f>
        <v>8183</v>
      </c>
      <c r="U714" s="45" t="str" cm="1">
        <f t="array" ref="U714">+_xlfn.XLOOKUP(Contrato[[#This Row],[RCP]],[1]!COMPROMISOS_2024[[#All],[consecutivo]],[1]!COMPROMISOS_2024[[#All],[fecha_aprobacion]],"",0)</f>
        <v>8/08/2024 11:03</v>
      </c>
      <c r="V714" s="46">
        <f>SUMIF([1]!COMPROMISOS_2024[[#All],[consecutivo]],Contrato[[#This Row],[RCP]],[1]!COMPROMISOS_2024[[#All],[valor_total]])</f>
        <v>100000000</v>
      </c>
      <c r="W714" s="311">
        <v>45510</v>
      </c>
      <c r="X714" s="160">
        <v>45512</v>
      </c>
      <c r="Y714" s="48">
        <v>45513</v>
      </c>
      <c r="Z714" s="49">
        <v>45656</v>
      </c>
      <c r="AA714" s="101" t="s">
        <v>1840</v>
      </c>
      <c r="AB714" s="91" t="s">
        <v>1841</v>
      </c>
      <c r="AC714" s="91"/>
      <c r="AD714" s="78">
        <v>202000005155</v>
      </c>
      <c r="AE714" s="54" t="s">
        <v>75</v>
      </c>
      <c r="AF714" s="55" t="str">
        <f>TEXT(LEFT(Contrato[[#This Row],[CONTRATO]],3),"0")</f>
        <v>589</v>
      </c>
      <c r="AG714" s="55" t="str">
        <f>IF(LEN(Contrato[[#This Row],[Contrato2]])=3,Contrato[[#This Row],[Contrato2]],TEXT(Contrato[[#This Row],[Contrato2]],"000"))</f>
        <v>589</v>
      </c>
      <c r="AH714" s="56">
        <f ca="1">IFERROR(_xlfn.DAYS(Contrato[[#This Row],[Fecha Proyectada liquidación]],TODAY())/30,"")</f>
        <v>2.1</v>
      </c>
      <c r="AI714" s="57">
        <f>+Contrato[[#This Row],[FECHA TERMINACIÓN ]]+120</f>
        <v>45776</v>
      </c>
      <c r="AK714" s="59" t="str">
        <f ca="1">IF(Contrato[[#This Row],[FECHA TERMINACIÓN ]]&lt;TODAY(), "Terminado",IF(ISNUMBER(Contrato[[#This Row],[Fecha Real de liquiidación ]]),"Liquidado",IF(Contrato[[#This Row],[FECHA TERMINACIÓN ]]&gt;=TODAY(),"En ejecución","")))</f>
        <v>Terminado</v>
      </c>
      <c r="AL714" s="60">
        <f>SUMIF([1]!COMPROMISOS_2024[[#All],[consecutivo]],Contrato[[#This Row],[RCP]],[1]!COMPROMISOS_2024[[#All],[Total pagado]])</f>
        <v>90696857</v>
      </c>
      <c r="AM714" s="61">
        <f>IFERROR(Contrato[[#This Row],[Pagos]]/Contrato[[#This Row],[VALOR CONTRATO]],0)</f>
        <v>0.90696856999999997</v>
      </c>
      <c r="AN714" s="104">
        <f>+Contrato[[#This Row],[VALOR CONTRATO]]-Contrato[[#This Row],[Pagos]]</f>
        <v>9303143</v>
      </c>
      <c r="AO714" s="54" t="str" cm="1">
        <f t="array" ref="AO714">_xlfn.XLOOKUP(Contrato[[#This Row],[DOCUMENTO ]],[1]!PERSONAL_ACTIVO_2024[[#All],[Documento identidad]],[1]!PERSONAL_ACTIVO_2024[[#All],[Mail ]],0,0)</f>
        <v>anavarro@indeportesantioquia.gov.co</v>
      </c>
      <c r="AP714" s="54" cm="1">
        <f t="array" ref="AP714">_xlfn.XLOOKUP(Contrato[[#This Row],[DOCUMENTO]],[1]!PERSONAL_ACTIVO_2024[[#All],[Documento identidad]],[1]!PERSONAL_ACTIVO_2024[[#All],[Mail ]],0,0)</f>
        <v>0</v>
      </c>
      <c r="AQ714" s="54" cm="1">
        <f t="array" ref="AQ714">IF(ISBLANK(Contrato[[#This Row],[DEPENDENCIA ]]),0,IFERROR(_xlfn.XLOOKUP(Contrato[[#This Row],[DEPENDENCIA ]],[1]!PERSONAL_ACTIVO_2024[[#All],[Dependencia]],[1]!PERSONAL_ACTIVO_2024[[#All],[Mail ]],0,0),0))</f>
        <v>0</v>
      </c>
    </row>
    <row r="715" spans="1:43" s="54" customFormat="1" ht="34.5" customHeight="1" x14ac:dyDescent="0.25">
      <c r="A715" s="54">
        <v>1323</v>
      </c>
      <c r="B715" s="257">
        <v>589</v>
      </c>
      <c r="C715" s="28" t="s">
        <v>1842</v>
      </c>
      <c r="D715" s="81" t="s">
        <v>123</v>
      </c>
      <c r="E715" s="105" t="s">
        <v>117</v>
      </c>
      <c r="F715" s="81" t="s">
        <v>1429</v>
      </c>
      <c r="G715" s="92" t="s">
        <v>1838</v>
      </c>
      <c r="H715" s="93">
        <v>890907479</v>
      </c>
      <c r="I715" s="94" t="s">
        <v>48</v>
      </c>
      <c r="J715" s="112">
        <v>50000000</v>
      </c>
      <c r="L715" s="113" t="s">
        <v>1119</v>
      </c>
      <c r="M715" s="97"/>
      <c r="N715" s="108" t="str" cm="1">
        <f t="array" ref="N715">_xlfn.XLOOKUP(Contrato[[#This Row],[SUPERVISOR TITULAR]],[1]!PERSONAL_ACTIVO_2024[[#All],[Nombre completo]],[1]!PERSONAL_ACTIVO_2024[[#All],[Documento identidad]],"",0)</f>
        <v/>
      </c>
      <c r="O715" s="97"/>
      <c r="P715" s="40" t="str" cm="1">
        <f t="array" ref="P715">_xlfn.XLOOKUP(Contrato[[#This Row],[SUPERVISOR SUPLENTE ]],[1]!PERSONAL_ACTIVO_2024[[#All],[Nombre completo]],[1]!PERSONAL_ACTIVO_2024[[#All],[Documento identidad]],"",0)</f>
        <v/>
      </c>
      <c r="Q715" s="100">
        <v>1212</v>
      </c>
      <c r="R715" s="42" t="str" cm="1">
        <f t="array" ref="R715">_xlfn.XLOOKUP(Contrato[[#This Row],[CDP]],[1]!DISPONIBILIDADES_2024[[#All],[consecutivo]],[1]!DISPONIBILIDADES_2024[[#All],[fecha_aprobacion]],"",0)</f>
        <v>5/12/2024 8:45</v>
      </c>
      <c r="S715" s="43">
        <f>SUMIF([1]!DISPONIBILIDADES_2024[[#All],[consecutivo]],Contrato[[#This Row],[CDP]],[1]!DISPONIBILIDADES_2024[[#All],[valor_total_rubro]])</f>
        <v>0</v>
      </c>
      <c r="T715" s="44" cm="1">
        <f t="array" ref="T715">_xlfn.XLOOKUP(Contrato[[#This Row],[CONTRATO]]&amp;Contrato[[#This Row],[CDP]],[1]!Corr_Contr_CDP[[#All],[CONTRATO-CDP]],[1]!Corr_Contr_CDP[[#All],[CRP]],_xlfn.XLOOKUP(Contrato[[#This Row],[CDP]],[1]!COMPROMISOS_2024[[#All],[disponibilidad]],[1]!COMPROMISOS_2024[[#All],[consecutivo]],"",0),0)</f>
        <v>14492</v>
      </c>
      <c r="U715" s="45" t="str" cm="1">
        <f t="array" ref="U715">+_xlfn.XLOOKUP(Contrato[[#This Row],[RCP]],[1]!COMPROMISOS_2024[[#All],[consecutivo]],[1]!COMPROMISOS_2024[[#All],[fecha_aprobacion]],"",0)</f>
        <v>10/12/2024 21:37</v>
      </c>
      <c r="V715" s="46">
        <f>SUMIF([1]!COMPROMISOS_2024[[#All],[consecutivo]],Contrato[[#This Row],[RCP]],[1]!COMPROMISOS_2024[[#All],[valor_total]])</f>
        <v>50000000</v>
      </c>
      <c r="W715" s="311"/>
      <c r="X715" s="160"/>
      <c r="Y715" s="48" t="str">
        <f>+LEFT(_xlfn.XLOOKUP(Contrato[[#This Row],[CONTRATO3DIG]],[1]SECOP_II!AE:AE,[1]SECOP_II!F:F,"",0),10)</f>
        <v/>
      </c>
      <c r="Z715" s="49"/>
      <c r="AA715" s="109"/>
      <c r="AB715" s="91" t="s">
        <v>48</v>
      </c>
      <c r="AC715" s="30"/>
      <c r="AD715" s="103"/>
      <c r="AF715" s="55" t="str">
        <f>TEXT(LEFT(Contrato[[#This Row],[CONTRATO]],3),"0")</f>
        <v>589</v>
      </c>
      <c r="AG715" s="55" t="str">
        <f>IF(LEN(Contrato[[#This Row],[Contrato2]])=3,Contrato[[#This Row],[Contrato2]],TEXT(Contrato[[#This Row],[Contrato2]],"000"))</f>
        <v>589</v>
      </c>
      <c r="AH715" s="56">
        <f ca="1">IFERROR(_xlfn.DAYS(Contrato[[#This Row],[Fecha Proyectada liquidación]],TODAY())/30,"")</f>
        <v>-1519.7666666666667</v>
      </c>
      <c r="AI715" s="57">
        <f>+Contrato[[#This Row],[FECHA TERMINACIÓN ]]+120</f>
        <v>120</v>
      </c>
      <c r="AK715" s="59" t="str">
        <f ca="1">IF(Contrato[[#This Row],[FECHA TERMINACIÓN ]]&lt;TODAY(), "Terminado",IF(ISNUMBER(Contrato[[#This Row],[Fecha Real de liquiidación ]]),"Liquidado",IF(Contrato[[#This Row],[FECHA TERMINACIÓN ]]&gt;=TODAY(),"En ejecución","")))</f>
        <v>Terminado</v>
      </c>
      <c r="AL715" s="60">
        <f>SUMIF([1]!COMPROMISOS_2024[[#All],[consecutivo]],Contrato[[#This Row],[RCP]],[1]!COMPROMISOS_2024[[#All],[Total pagado]])</f>
        <v>50000000</v>
      </c>
      <c r="AM715" s="61">
        <f>IFERROR(Contrato[[#This Row],[Pagos]]/Contrato[[#This Row],[VALOR CONTRATO]],0)</f>
        <v>1</v>
      </c>
      <c r="AN715" s="104">
        <f>+Contrato[[#This Row],[VALOR CONTRATO]]-Contrato[[#This Row],[Pagos]]</f>
        <v>0</v>
      </c>
      <c r="AO715" s="54" cm="1">
        <f t="array" ref="AO715">_xlfn.XLOOKUP(Contrato[[#This Row],[DOCUMENTO ]],[1]!PERSONAL_ACTIVO_2024[[#All],[Documento identidad]],[1]!PERSONAL_ACTIVO_2024[[#All],[Mail ]],0,0)</f>
        <v>0</v>
      </c>
      <c r="AP715" s="54" cm="1">
        <f t="array" ref="AP715">_xlfn.XLOOKUP(Contrato[[#This Row],[DOCUMENTO]],[1]!PERSONAL_ACTIVO_2024[[#All],[Documento identidad]],[1]!PERSONAL_ACTIVO_2024[[#All],[Mail ]],0,0)</f>
        <v>0</v>
      </c>
      <c r="AQ715" s="54" cm="1">
        <f t="array" ref="AQ715">IF(ISBLANK(Contrato[[#This Row],[DEPENDENCIA ]]),0,IFERROR(_xlfn.XLOOKUP(Contrato[[#This Row],[DEPENDENCIA ]],[1]!PERSONAL_ACTIVO_2024[[#All],[Dependencia]],[1]!PERSONAL_ACTIVO_2024[[#All],[Mail ]],0,0),0))</f>
        <v>0</v>
      </c>
    </row>
    <row r="716" spans="1:43" s="54" customFormat="1" ht="34.5" customHeight="1" x14ac:dyDescent="0.25">
      <c r="A716" s="54">
        <v>982</v>
      </c>
      <c r="B716" s="26">
        <v>590</v>
      </c>
      <c r="C716" s="28" t="s">
        <v>1843</v>
      </c>
      <c r="D716" s="81" t="s">
        <v>123</v>
      </c>
      <c r="E716" s="105" t="s">
        <v>111</v>
      </c>
      <c r="F716" s="81" t="s">
        <v>1429</v>
      </c>
      <c r="G716" s="92" t="s">
        <v>1383</v>
      </c>
      <c r="H716" s="93">
        <v>890906355</v>
      </c>
      <c r="I716" s="94" t="s">
        <v>48</v>
      </c>
      <c r="J716" s="95">
        <v>120000000</v>
      </c>
      <c r="K716" s="69" t="s">
        <v>48</v>
      </c>
      <c r="L716" s="96" t="s">
        <v>1668</v>
      </c>
      <c r="M716" s="97" t="s">
        <v>222</v>
      </c>
      <c r="N716" s="98" cm="1">
        <f t="array" ref="N716">_xlfn.XLOOKUP(Contrato[[#This Row],[SUPERVISOR TITULAR]],[1]!PERSONAL_ACTIVO_2024[[#All],[Nombre completo]],[1]!PERSONAL_ACTIVO_2024[[#All],[Documento identidad]],"",0)</f>
        <v>10267189</v>
      </c>
      <c r="O716" s="97" t="s">
        <v>218</v>
      </c>
      <c r="P716" s="99" cm="1">
        <f t="array" ref="P716">_xlfn.XLOOKUP(Contrato[[#This Row],[SUPERVISOR SUPLENTE ]],[1]!PERSONAL_ACTIVO_2024[[#All],[Nombre completo]],[1]!PERSONAL_ACTIVO_2024[[#All],[Documento identidad]],"",0)</f>
        <v>98556206</v>
      </c>
      <c r="Q716" s="100">
        <v>739</v>
      </c>
      <c r="R716" s="42" t="str" cm="1">
        <f t="array" ref="R716">_xlfn.XLOOKUP(Contrato[[#This Row],[CDP]],[1]!DISPONIBILIDADES_2024[[#All],[consecutivo]],[1]!DISPONIBILIDADES_2024[[#All],[fecha_aprobacion]],"",0)</f>
        <v>19/07/2024 0:00</v>
      </c>
      <c r="S716" s="43">
        <f>SUMIF([1]!DISPONIBILIDADES_2024[[#All],[consecutivo]],Contrato[[#This Row],[CDP]],[1]!DISPONIBILIDADES_2024[[#All],[valor_total_rubro]])</f>
        <v>0</v>
      </c>
      <c r="T716" s="44" cm="1">
        <f t="array" ref="T716">_xlfn.XLOOKUP(Contrato[[#This Row],[CONTRATO]]&amp;Contrato[[#This Row],[CDP]],[1]!Corr_Contr_CDP[[#All],[CONTRATO-CDP]],[1]!Corr_Contr_CDP[[#All],[CRP]],_xlfn.XLOOKUP(Contrato[[#This Row],[CDP]],[1]!COMPROMISOS_2024[[#All],[disponibilidad]],[1]!COMPROMISOS_2024[[#All],[consecutivo]],"",0),0)</f>
        <v>8163</v>
      </c>
      <c r="U716" s="45" t="str" cm="1">
        <f t="array" ref="U716">+_xlfn.XLOOKUP(Contrato[[#This Row],[RCP]],[1]!COMPROMISOS_2024[[#All],[consecutivo]],[1]!COMPROMISOS_2024[[#All],[fecha_aprobacion]],"",0)</f>
        <v>6/08/2024 15:11</v>
      </c>
      <c r="V716" s="46">
        <f>SUMIF([1]!COMPROMISOS_2024[[#All],[consecutivo]],Contrato[[#This Row],[RCP]],[1]!COMPROMISOS_2024[[#All],[valor_total]])</f>
        <v>120000000</v>
      </c>
      <c r="W716" s="311">
        <v>45510</v>
      </c>
      <c r="X716" s="160">
        <v>45510</v>
      </c>
      <c r="Y716" s="48">
        <v>45510</v>
      </c>
      <c r="Z716" s="49">
        <v>45656</v>
      </c>
      <c r="AA716" s="101" t="s">
        <v>1844</v>
      </c>
      <c r="AB716" s="91" t="s">
        <v>1841</v>
      </c>
      <c r="AC716" s="91"/>
      <c r="AD716" s="78">
        <v>202000005156</v>
      </c>
      <c r="AE716" s="54" t="s">
        <v>75</v>
      </c>
      <c r="AF716" s="55" t="str">
        <f>TEXT(LEFT(Contrato[[#This Row],[CONTRATO]],3),"0")</f>
        <v>590</v>
      </c>
      <c r="AG716" s="55" t="str">
        <f>IF(LEN(Contrato[[#This Row],[Contrato2]])=3,Contrato[[#This Row],[Contrato2]],TEXT(Contrato[[#This Row],[Contrato2]],"000"))</f>
        <v>590</v>
      </c>
      <c r="AH716" s="56">
        <f ca="1">IFERROR(_xlfn.DAYS(Contrato[[#This Row],[Fecha Proyectada liquidación]],TODAY())/30,"")</f>
        <v>2.1</v>
      </c>
      <c r="AI716" s="57">
        <f>+Contrato[[#This Row],[FECHA TERMINACIÓN ]]+120</f>
        <v>45776</v>
      </c>
      <c r="AK716" s="59" t="str">
        <f ca="1">IF(Contrato[[#This Row],[FECHA TERMINACIÓN ]]&lt;TODAY(), "Terminado",IF(ISNUMBER(Contrato[[#This Row],[Fecha Real de liquiidación ]]),"Liquidado",IF(Contrato[[#This Row],[FECHA TERMINACIÓN ]]&gt;=TODAY(),"En ejecución","")))</f>
        <v>Terminado</v>
      </c>
      <c r="AL716" s="60">
        <f>SUMIF([1]!COMPROMISOS_2024[[#All],[consecutivo]],Contrato[[#This Row],[RCP]],[1]!COMPROMISOS_2024[[#All],[Total pagado]])</f>
        <v>120000000</v>
      </c>
      <c r="AM716" s="61">
        <f>IFERROR(Contrato[[#This Row],[Pagos]]/Contrato[[#This Row],[VALOR CONTRATO]],0)</f>
        <v>1</v>
      </c>
      <c r="AN716" s="104">
        <f>+Contrato[[#This Row],[VALOR CONTRATO]]-Contrato[[#This Row],[Pagos]]</f>
        <v>0</v>
      </c>
      <c r="AO716" s="54" t="str" cm="1">
        <f t="array" ref="AO716">_xlfn.XLOOKUP(Contrato[[#This Row],[DOCUMENTO ]],[1]!PERSONAL_ACTIVO_2024[[#All],[Documento identidad]],[1]!PERSONAL_ACTIVO_2024[[#All],[Mail ]],0,0)</f>
        <v>hveleza@indeportesantioquia.gov.co</v>
      </c>
      <c r="AP716" s="54" t="str" cm="1">
        <f t="array" ref="AP716">_xlfn.XLOOKUP(Contrato[[#This Row],[DOCUMENTO]],[1]!PERSONAL_ACTIVO_2024[[#All],[Documento identidad]],[1]!PERSONAL_ACTIVO_2024[[#All],[Mail ]],0,0)</f>
        <v>ahiguitae@indeportesantioquia.gov.co</v>
      </c>
      <c r="AQ716" s="54" cm="1">
        <f t="array" ref="AQ716">IF(ISBLANK(Contrato[[#This Row],[DEPENDENCIA ]]),0,IFERROR(_xlfn.XLOOKUP(Contrato[[#This Row],[DEPENDENCIA ]],[1]!PERSONAL_ACTIVO_2024[[#All],[Dependencia]],[1]!PERSONAL_ACTIVO_2024[[#All],[Mail ]],0,0),0))</f>
        <v>0</v>
      </c>
    </row>
    <row r="717" spans="1:43" s="54" customFormat="1" ht="34.5" customHeight="1" x14ac:dyDescent="0.25">
      <c r="A717" s="54">
        <v>981</v>
      </c>
      <c r="B717" s="26">
        <v>591</v>
      </c>
      <c r="C717" s="28" t="s">
        <v>1845</v>
      </c>
      <c r="D717" s="81" t="s">
        <v>123</v>
      </c>
      <c r="E717" s="105" t="s">
        <v>111</v>
      </c>
      <c r="F717" s="81" t="s">
        <v>1429</v>
      </c>
      <c r="G717" s="92" t="s">
        <v>1846</v>
      </c>
      <c r="H717" s="93">
        <v>811010042</v>
      </c>
      <c r="I717" s="94" t="s">
        <v>48</v>
      </c>
      <c r="J717" s="95">
        <v>60000000</v>
      </c>
      <c r="K717" s="69" t="s">
        <v>48</v>
      </c>
      <c r="L717" s="96" t="s">
        <v>1668</v>
      </c>
      <c r="M717" s="97" t="s">
        <v>218</v>
      </c>
      <c r="N717" s="98" cm="1">
        <f t="array" ref="N717">_xlfn.XLOOKUP(Contrato[[#This Row],[SUPERVISOR TITULAR]],[1]!PERSONAL_ACTIVO_2024[[#All],[Nombre completo]],[1]!PERSONAL_ACTIVO_2024[[#All],[Documento identidad]],"",0)</f>
        <v>98556206</v>
      </c>
      <c r="O717" s="97" t="s">
        <v>222</v>
      </c>
      <c r="P717" s="99" cm="1">
        <f t="array" ref="P717">_xlfn.XLOOKUP(Contrato[[#This Row],[SUPERVISOR SUPLENTE ]],[1]!PERSONAL_ACTIVO_2024[[#All],[Nombre completo]],[1]!PERSONAL_ACTIVO_2024[[#All],[Documento identidad]],"",0)</f>
        <v>10267189</v>
      </c>
      <c r="Q717" s="100">
        <v>740</v>
      </c>
      <c r="R717" s="42" t="str" cm="1">
        <f t="array" ref="R717">_xlfn.XLOOKUP(Contrato[[#This Row],[CDP]],[1]!DISPONIBILIDADES_2024[[#All],[consecutivo]],[1]!DISPONIBILIDADES_2024[[#All],[fecha_aprobacion]],"",0)</f>
        <v>19/07/2024 0:00</v>
      </c>
      <c r="S717" s="43">
        <f>SUMIF([1]!DISPONIBILIDADES_2024[[#All],[consecutivo]],Contrato[[#This Row],[CDP]],[1]!DISPONIBILIDADES_2024[[#All],[valor_total_rubro]])</f>
        <v>0</v>
      </c>
      <c r="T717" s="44" cm="1">
        <f t="array" ref="T717">_xlfn.XLOOKUP(Contrato[[#This Row],[CONTRATO]]&amp;Contrato[[#This Row],[CDP]],[1]!Corr_Contr_CDP[[#All],[CONTRATO-CDP]],[1]!Corr_Contr_CDP[[#All],[CRP]],_xlfn.XLOOKUP(Contrato[[#This Row],[CDP]],[1]!COMPROMISOS_2024[[#All],[disponibilidad]],[1]!COMPROMISOS_2024[[#All],[consecutivo]],"",0),0)</f>
        <v>8164</v>
      </c>
      <c r="U717" s="45" t="str" cm="1">
        <f t="array" ref="U717">+_xlfn.XLOOKUP(Contrato[[#This Row],[RCP]],[1]!COMPROMISOS_2024[[#All],[consecutivo]],[1]!COMPROMISOS_2024[[#All],[fecha_aprobacion]],"",0)</f>
        <v>6/08/2024 15:14</v>
      </c>
      <c r="V717" s="46">
        <f>SUMIF([1]!COMPROMISOS_2024[[#All],[consecutivo]],Contrato[[#This Row],[RCP]],[1]!COMPROMISOS_2024[[#All],[valor_total]])</f>
        <v>60000000</v>
      </c>
      <c r="W717" s="311">
        <v>45510</v>
      </c>
      <c r="X717" s="160">
        <v>45512</v>
      </c>
      <c r="Y717" s="48">
        <v>45512</v>
      </c>
      <c r="Z717" s="49">
        <v>45656</v>
      </c>
      <c r="AA717" s="101" t="s">
        <v>1847</v>
      </c>
      <c r="AB717" s="91" t="s">
        <v>1841</v>
      </c>
      <c r="AC717" s="91"/>
      <c r="AD717" s="78">
        <v>202000005157</v>
      </c>
      <c r="AE717" s="54" t="s">
        <v>75</v>
      </c>
      <c r="AF717" s="55" t="str">
        <f>TEXT(LEFT(Contrato[[#This Row],[CONTRATO]],3),"0")</f>
        <v>591</v>
      </c>
      <c r="AG717" s="55" t="str">
        <f>IF(LEN(Contrato[[#This Row],[Contrato2]])=3,Contrato[[#This Row],[Contrato2]],TEXT(Contrato[[#This Row],[Contrato2]],"000"))</f>
        <v>591</v>
      </c>
      <c r="AH717" s="56">
        <f ca="1">IFERROR(_xlfn.DAYS(Contrato[[#This Row],[Fecha Proyectada liquidación]],TODAY())/30,"")</f>
        <v>2.1</v>
      </c>
      <c r="AI717" s="57">
        <f>+Contrato[[#This Row],[FECHA TERMINACIÓN ]]+120</f>
        <v>45776</v>
      </c>
      <c r="AK717" s="59" t="str">
        <f ca="1">IF(Contrato[[#This Row],[FECHA TERMINACIÓN ]]&lt;TODAY(), "Terminado",IF(ISNUMBER(Contrato[[#This Row],[Fecha Real de liquiidación ]]),"Liquidado",IF(Contrato[[#This Row],[FECHA TERMINACIÓN ]]&gt;=TODAY(),"En ejecución","")))</f>
        <v>Terminado</v>
      </c>
      <c r="AL717" s="60">
        <f>SUMIF([1]!COMPROMISOS_2024[[#All],[consecutivo]],Contrato[[#This Row],[RCP]],[1]!COMPROMISOS_2024[[#All],[Total pagado]])</f>
        <v>58580000</v>
      </c>
      <c r="AM717" s="61">
        <f>IFERROR(Contrato[[#This Row],[Pagos]]/Contrato[[#This Row],[VALOR CONTRATO]],0)</f>
        <v>0.97633333333333339</v>
      </c>
      <c r="AN717" s="104">
        <f>+Contrato[[#This Row],[VALOR CONTRATO]]-Contrato[[#This Row],[Pagos]]</f>
        <v>1420000</v>
      </c>
      <c r="AO717" s="54" t="str" cm="1">
        <f t="array" ref="AO717">_xlfn.XLOOKUP(Contrato[[#This Row],[DOCUMENTO ]],[1]!PERSONAL_ACTIVO_2024[[#All],[Documento identidad]],[1]!PERSONAL_ACTIVO_2024[[#All],[Mail ]],0,0)</f>
        <v>ahiguitae@indeportesantioquia.gov.co</v>
      </c>
      <c r="AP717" s="54" t="str" cm="1">
        <f t="array" ref="AP717">_xlfn.XLOOKUP(Contrato[[#This Row],[DOCUMENTO]],[1]!PERSONAL_ACTIVO_2024[[#All],[Documento identidad]],[1]!PERSONAL_ACTIVO_2024[[#All],[Mail ]],0,0)</f>
        <v>hveleza@indeportesantioquia.gov.co</v>
      </c>
      <c r="AQ717" s="54" cm="1">
        <f t="array" ref="AQ717">IF(ISBLANK(Contrato[[#This Row],[DEPENDENCIA ]]),0,IFERROR(_xlfn.XLOOKUP(Contrato[[#This Row],[DEPENDENCIA ]],[1]!PERSONAL_ACTIVO_2024[[#All],[Dependencia]],[1]!PERSONAL_ACTIVO_2024[[#All],[Mail ]],0,0),0))</f>
        <v>0</v>
      </c>
    </row>
    <row r="718" spans="1:43" s="54" customFormat="1" ht="34.5" customHeight="1" x14ac:dyDescent="0.25">
      <c r="A718" s="54">
        <v>1286</v>
      </c>
      <c r="B718" s="257">
        <v>591</v>
      </c>
      <c r="C718" s="28" t="s">
        <v>1848</v>
      </c>
      <c r="D718" s="81" t="s">
        <v>123</v>
      </c>
      <c r="E718" s="105" t="s">
        <v>117</v>
      </c>
      <c r="F718" s="81" t="s">
        <v>1429</v>
      </c>
      <c r="G718" s="92" t="s">
        <v>1846</v>
      </c>
      <c r="H718" s="93">
        <v>811010042</v>
      </c>
      <c r="I718" s="94" t="s">
        <v>48</v>
      </c>
      <c r="J718" s="112">
        <v>15000000</v>
      </c>
      <c r="L718" s="113" t="s">
        <v>1119</v>
      </c>
      <c r="M718" s="97" t="s">
        <v>218</v>
      </c>
      <c r="N718" s="98" cm="1">
        <f t="array" ref="N718">_xlfn.XLOOKUP(Contrato[[#This Row],[SUPERVISOR TITULAR]],[1]!PERSONAL_ACTIVO_2024[[#All],[Nombre completo]],[1]!PERSONAL_ACTIVO_2024[[#All],[Documento identidad]],"",0)</f>
        <v>98556206</v>
      </c>
      <c r="O718" s="97" t="s">
        <v>222</v>
      </c>
      <c r="P718" s="99" cm="1">
        <f t="array" ref="P718">_xlfn.XLOOKUP(Contrato[[#This Row],[SUPERVISOR SUPLENTE ]],[1]!PERSONAL_ACTIVO_2024[[#All],[Nombre completo]],[1]!PERSONAL_ACTIVO_2024[[#All],[Documento identidad]],"",0)</f>
        <v>10267189</v>
      </c>
      <c r="Q718" s="100">
        <v>1129</v>
      </c>
      <c r="R718" s="42" t="str" cm="1">
        <f t="array" ref="R718">_xlfn.XLOOKUP(Contrato[[#This Row],[CDP]],[1]!DISPONIBILIDADES_2024[[#All],[consecutivo]],[1]!DISPONIBILIDADES_2024[[#All],[fecha_aprobacion]],"",0)</f>
        <v>6/11/2024 15:04</v>
      </c>
      <c r="S718" s="43">
        <f>SUMIF([1]!DISPONIBILIDADES_2024[[#All],[consecutivo]],Contrato[[#This Row],[CDP]],[1]!DISPONIBILIDADES_2024[[#All],[valor_total_rubro]])</f>
        <v>0</v>
      </c>
      <c r="T718" s="44" cm="1">
        <f t="array" ref="T718">_xlfn.XLOOKUP(Contrato[[#This Row],[CONTRATO]]&amp;Contrato[[#This Row],[CDP]],[1]!Corr_Contr_CDP[[#All],[CONTRATO-CDP]],[1]!Corr_Contr_CDP[[#All],[CRP]],_xlfn.XLOOKUP(Contrato[[#This Row],[CDP]],[1]!COMPROMISOS_2024[[#All],[disponibilidad]],[1]!COMPROMISOS_2024[[#All],[consecutivo]],"",0),0)</f>
        <v>14693</v>
      </c>
      <c r="U718" s="45" t="str" cm="1">
        <f t="array" ref="U718">+_xlfn.XLOOKUP(Contrato[[#This Row],[RCP]],[1]!COMPROMISOS_2024[[#All],[consecutivo]],[1]!COMPROMISOS_2024[[#All],[fecha_aprobacion]],"",0)</f>
        <v>13/12/2024 13:44</v>
      </c>
      <c r="V718" s="46">
        <f>SUMIF([1]!COMPROMISOS_2024[[#All],[consecutivo]],Contrato[[#This Row],[RCP]],[1]!COMPROMISOS_2024[[#All],[valor_total]])</f>
        <v>15000000</v>
      </c>
      <c r="W718" s="311"/>
      <c r="X718" s="160">
        <v>45512</v>
      </c>
      <c r="Y718" s="48">
        <v>45512</v>
      </c>
      <c r="Z718" s="49">
        <v>45656</v>
      </c>
      <c r="AA718" s="101" t="s">
        <v>1847</v>
      </c>
      <c r="AB718" s="91" t="s">
        <v>48</v>
      </c>
      <c r="AC718" s="30"/>
      <c r="AD718" s="103"/>
      <c r="AF718" s="55" t="str">
        <f>TEXT(LEFT(Contrato[[#This Row],[CONTRATO]],3),"0")</f>
        <v>591</v>
      </c>
      <c r="AG718" s="55" t="str">
        <f>IF(LEN(Contrato[[#This Row],[Contrato2]])=3,Contrato[[#This Row],[Contrato2]],TEXT(Contrato[[#This Row],[Contrato2]],"000"))</f>
        <v>591</v>
      </c>
      <c r="AH718" s="56">
        <f ca="1">IFERROR(_xlfn.DAYS(Contrato[[#This Row],[Fecha Proyectada liquidación]],TODAY())/30,"")</f>
        <v>2.1</v>
      </c>
      <c r="AI718" s="57">
        <f>+Contrato[[#This Row],[FECHA TERMINACIÓN ]]+120</f>
        <v>45776</v>
      </c>
      <c r="AK718" s="59" t="str">
        <f ca="1">IF(Contrato[[#This Row],[FECHA TERMINACIÓN ]]&lt;TODAY(), "Terminado",IF(ISNUMBER(Contrato[[#This Row],[Fecha Real de liquiidación ]]),"Liquidado",IF(Contrato[[#This Row],[FECHA TERMINACIÓN ]]&gt;=TODAY(),"En ejecución","")))</f>
        <v>Terminado</v>
      </c>
      <c r="AL718" s="60">
        <f>SUMIF([1]!COMPROMISOS_2024[[#All],[consecutivo]],Contrato[[#This Row],[RCP]],[1]!COMPROMISOS_2024[[#All],[Total pagado]])</f>
        <v>15000000</v>
      </c>
      <c r="AM718" s="61">
        <f>IFERROR(Contrato[[#This Row],[Pagos]]/Contrato[[#This Row],[VALOR CONTRATO]],0)</f>
        <v>1</v>
      </c>
      <c r="AN718" s="104">
        <f>+Contrato[[#This Row],[VALOR CONTRATO]]-Contrato[[#This Row],[Pagos]]</f>
        <v>0</v>
      </c>
      <c r="AO718" s="54" t="str" cm="1">
        <f t="array" ref="AO718">_xlfn.XLOOKUP(Contrato[[#This Row],[DOCUMENTO ]],[1]!PERSONAL_ACTIVO_2024[[#All],[Documento identidad]],[1]!PERSONAL_ACTIVO_2024[[#All],[Mail ]],0,0)</f>
        <v>ahiguitae@indeportesantioquia.gov.co</v>
      </c>
      <c r="AP718" s="54" t="str" cm="1">
        <f t="array" ref="AP718">_xlfn.XLOOKUP(Contrato[[#This Row],[DOCUMENTO]],[1]!PERSONAL_ACTIVO_2024[[#All],[Documento identidad]],[1]!PERSONAL_ACTIVO_2024[[#All],[Mail ]],0,0)</f>
        <v>hveleza@indeportesantioquia.gov.co</v>
      </c>
      <c r="AQ718" s="54" cm="1">
        <f t="array" ref="AQ718">IF(ISBLANK(Contrato[[#This Row],[DEPENDENCIA ]]),0,IFERROR(_xlfn.XLOOKUP(Contrato[[#This Row],[DEPENDENCIA ]],[1]!PERSONAL_ACTIVO_2024[[#All],[Dependencia]],[1]!PERSONAL_ACTIVO_2024[[#All],[Mail ]],0,0),0))</f>
        <v>0</v>
      </c>
    </row>
    <row r="719" spans="1:43" s="54" customFormat="1" ht="34.5" customHeight="1" x14ac:dyDescent="0.25">
      <c r="A719" s="54">
        <v>716</v>
      </c>
      <c r="B719" s="26">
        <v>592</v>
      </c>
      <c r="C719" s="28" t="s">
        <v>1849</v>
      </c>
      <c r="D719" s="81" t="s">
        <v>123</v>
      </c>
      <c r="E719" s="105" t="s">
        <v>111</v>
      </c>
      <c r="F719" s="81" t="s">
        <v>1429</v>
      </c>
      <c r="G719" s="92" t="s">
        <v>1850</v>
      </c>
      <c r="H719" s="93">
        <v>890907411</v>
      </c>
      <c r="I719" s="94" t="s">
        <v>48</v>
      </c>
      <c r="J719" s="95">
        <v>90000000</v>
      </c>
      <c r="K719" s="69" t="s">
        <v>48</v>
      </c>
      <c r="L719" s="96" t="s">
        <v>1668</v>
      </c>
      <c r="M719" s="97" t="s">
        <v>218</v>
      </c>
      <c r="N719" s="98" cm="1">
        <f t="array" ref="N719">_xlfn.XLOOKUP(Contrato[[#This Row],[SUPERVISOR TITULAR]],[1]!PERSONAL_ACTIVO_2024[[#All],[Nombre completo]],[1]!PERSONAL_ACTIVO_2024[[#All],[Documento identidad]],"",0)</f>
        <v>98556206</v>
      </c>
      <c r="O719" s="97" t="s">
        <v>222</v>
      </c>
      <c r="P719" s="99" cm="1">
        <f t="array" ref="P719">_xlfn.XLOOKUP(Contrato[[#This Row],[SUPERVISOR SUPLENTE ]],[1]!PERSONAL_ACTIVO_2024[[#All],[Nombre completo]],[1]!PERSONAL_ACTIVO_2024[[#All],[Documento identidad]],"",0)</f>
        <v>10267189</v>
      </c>
      <c r="Q719" s="100">
        <v>609</v>
      </c>
      <c r="R719" s="42" t="str" cm="1">
        <f t="array" ref="R719">_xlfn.XLOOKUP(Contrato[[#This Row],[CDP]],[1]!DISPONIBILIDADES_2024[[#All],[consecutivo]],[1]!DISPONIBILIDADES_2024[[#All],[fecha_aprobacion]],"",0)</f>
        <v>26/06/2024 13:48</v>
      </c>
      <c r="S719" s="43">
        <f>SUMIF([1]!DISPONIBILIDADES_2024[[#All],[consecutivo]],Contrato[[#This Row],[CDP]],[1]!DISPONIBILIDADES_2024[[#All],[valor_total_rubro]])</f>
        <v>0</v>
      </c>
      <c r="T719" s="44" cm="1">
        <f t="array" ref="T719">_xlfn.XLOOKUP(Contrato[[#This Row],[CONTRATO]]&amp;Contrato[[#This Row],[CDP]],[1]!Corr_Contr_CDP[[#All],[CONTRATO-CDP]],[1]!Corr_Contr_CDP[[#All],[CRP]],_xlfn.XLOOKUP(Contrato[[#This Row],[CDP]],[1]!COMPROMISOS_2024[[#All],[disponibilidad]],[1]!COMPROMISOS_2024[[#All],[consecutivo]],"",0),0)</f>
        <v>8185</v>
      </c>
      <c r="U719" s="45" t="str" cm="1">
        <f t="array" ref="U719">+_xlfn.XLOOKUP(Contrato[[#This Row],[RCP]],[1]!COMPROMISOS_2024[[#All],[consecutivo]],[1]!COMPROMISOS_2024[[#All],[fecha_aprobacion]],"",0)</f>
        <v>8/08/2024 15:27</v>
      </c>
      <c r="V719" s="46">
        <f>SUMIF([1]!COMPROMISOS_2024[[#All],[consecutivo]],Contrato[[#This Row],[RCP]],[1]!COMPROMISOS_2024[[#All],[valor_total]])</f>
        <v>90000000</v>
      </c>
      <c r="W719" s="311">
        <v>45512</v>
      </c>
      <c r="X719" s="160">
        <v>45525</v>
      </c>
      <c r="Y719" s="48">
        <v>45525</v>
      </c>
      <c r="Z719" s="49">
        <v>45656</v>
      </c>
      <c r="AA719" s="101" t="s">
        <v>1851</v>
      </c>
      <c r="AB719" s="91" t="s">
        <v>1841</v>
      </c>
      <c r="AC719" s="91"/>
      <c r="AD719" s="78">
        <v>202000005158</v>
      </c>
      <c r="AE719" s="54" t="s">
        <v>75</v>
      </c>
      <c r="AF719" s="55" t="str">
        <f>TEXT(LEFT(Contrato[[#This Row],[CONTRATO]],3),"0")</f>
        <v>592</v>
      </c>
      <c r="AG719" s="55" t="str">
        <f>IF(LEN(Contrato[[#This Row],[Contrato2]])=3,Contrato[[#This Row],[Contrato2]],TEXT(Contrato[[#This Row],[Contrato2]],"000"))</f>
        <v>592</v>
      </c>
      <c r="AH719" s="56">
        <f ca="1">IFERROR(_xlfn.DAYS(Contrato[[#This Row],[Fecha Proyectada liquidación]],TODAY())/30,"")</f>
        <v>2.1</v>
      </c>
      <c r="AI719" s="57">
        <f>+Contrato[[#This Row],[FECHA TERMINACIÓN ]]+120</f>
        <v>45776</v>
      </c>
      <c r="AK719" s="59" t="str">
        <f ca="1">IF(Contrato[[#This Row],[FECHA TERMINACIÓN ]]&lt;TODAY(), "Terminado",IF(ISNUMBER(Contrato[[#This Row],[Fecha Real de liquiidación ]]),"Liquidado",IF(Contrato[[#This Row],[FECHA TERMINACIÓN ]]&gt;=TODAY(),"En ejecución","")))</f>
        <v>Terminado</v>
      </c>
      <c r="AL719" s="60">
        <f>SUMIF([1]!COMPROMISOS_2024[[#All],[consecutivo]],Contrato[[#This Row],[RCP]],[1]!COMPROMISOS_2024[[#All],[Total pagado]])</f>
        <v>90000000</v>
      </c>
      <c r="AM719" s="61">
        <f>IFERROR(Contrato[[#This Row],[Pagos]]/Contrato[[#This Row],[VALOR CONTRATO]],0)</f>
        <v>1</v>
      </c>
      <c r="AN719" s="104">
        <f>+Contrato[[#This Row],[VALOR CONTRATO]]-Contrato[[#This Row],[Pagos]]</f>
        <v>0</v>
      </c>
      <c r="AO719" s="54" t="str" cm="1">
        <f t="array" ref="AO719">_xlfn.XLOOKUP(Contrato[[#This Row],[DOCUMENTO ]],[1]!PERSONAL_ACTIVO_2024[[#All],[Documento identidad]],[1]!PERSONAL_ACTIVO_2024[[#All],[Mail ]],0,0)</f>
        <v>ahiguitae@indeportesantioquia.gov.co</v>
      </c>
      <c r="AP719" s="54" t="str" cm="1">
        <f t="array" ref="AP719">_xlfn.XLOOKUP(Contrato[[#This Row],[DOCUMENTO]],[1]!PERSONAL_ACTIVO_2024[[#All],[Documento identidad]],[1]!PERSONAL_ACTIVO_2024[[#All],[Mail ]],0,0)</f>
        <v>hveleza@indeportesantioquia.gov.co</v>
      </c>
      <c r="AQ719" s="54" cm="1">
        <f t="array" ref="AQ719">IF(ISBLANK(Contrato[[#This Row],[DEPENDENCIA ]]),0,IFERROR(_xlfn.XLOOKUP(Contrato[[#This Row],[DEPENDENCIA ]],[1]!PERSONAL_ACTIVO_2024[[#All],[Dependencia]],[1]!PERSONAL_ACTIVO_2024[[#All],[Mail ]],0,0),0))</f>
        <v>0</v>
      </c>
    </row>
    <row r="720" spans="1:43" s="54" customFormat="1" ht="34.5" customHeight="1" x14ac:dyDescent="0.25">
      <c r="A720" s="54">
        <v>758</v>
      </c>
      <c r="B720" s="26">
        <v>593</v>
      </c>
      <c r="C720" s="319" t="s">
        <v>1140</v>
      </c>
      <c r="D720" s="81" t="s">
        <v>239</v>
      </c>
      <c r="E720" s="105" t="s">
        <v>111</v>
      </c>
      <c r="F720" s="81" t="s">
        <v>142</v>
      </c>
      <c r="G720" s="92" t="s">
        <v>1141</v>
      </c>
      <c r="H720" s="93">
        <v>1040751203</v>
      </c>
      <c r="I720" s="94">
        <v>6879081</v>
      </c>
      <c r="J720" s="95">
        <v>38336800</v>
      </c>
      <c r="K720" s="69" t="s">
        <v>1615</v>
      </c>
      <c r="L720" s="96"/>
      <c r="M720" s="97" t="s">
        <v>241</v>
      </c>
      <c r="N720" s="98" t="str" cm="1">
        <f t="array" ref="N720">_xlfn.XLOOKUP(Contrato[[#This Row],[SUPERVISOR TITULAR]],[1]!PERSONAL_ACTIVO_2024[[#All],[Nombre completo]],[1]!PERSONAL_ACTIVO_2024[[#All],[Documento identidad]],"",0)</f>
        <v/>
      </c>
      <c r="O720" s="97" t="s">
        <v>242</v>
      </c>
      <c r="P720" s="99" cm="1">
        <f t="array" ref="P720">_xlfn.XLOOKUP(Contrato[[#This Row],[SUPERVISOR SUPLENTE ]],[1]!PERSONAL_ACTIVO_2024[[#All],[Nombre completo]],[1]!PERSONAL_ACTIVO_2024[[#All],[Documento identidad]],"",0)</f>
        <v>71610877</v>
      </c>
      <c r="Q720" s="100">
        <v>808</v>
      </c>
      <c r="R720" s="42" t="str" cm="1">
        <f t="array" ref="R720">_xlfn.XLOOKUP(Contrato[[#This Row],[CDP]],[1]!DISPONIBILIDADES_2024[[#All],[consecutivo]],[1]!DISPONIBILIDADES_2024[[#All],[fecha_aprobacion]],"",0)</f>
        <v>19/07/2024 0:00</v>
      </c>
      <c r="S720" s="43">
        <f>SUMIF([1]!DISPONIBILIDADES_2024[[#All],[consecutivo]],Contrato[[#This Row],[CDP]],[1]!DISPONIBILIDADES_2024[[#All],[valor_total_rubro]])</f>
        <v>0</v>
      </c>
      <c r="T720" s="44" cm="1">
        <f t="array" ref="T720">_xlfn.XLOOKUP(Contrato[[#This Row],[CONTRATO]]&amp;Contrato[[#This Row],[CDP]],[1]!Corr_Contr_CDP[[#All],[CONTRATO-CDP]],[1]!Corr_Contr_CDP[[#All],[CRP]],_xlfn.XLOOKUP(Contrato[[#This Row],[CDP]],[1]!COMPROMISOS_2024[[#All],[disponibilidad]],[1]!COMPROMISOS_2024[[#All],[consecutivo]],"",0),0)</f>
        <v>8189</v>
      </c>
      <c r="U720" s="45" t="str" cm="1">
        <f t="array" ref="U720">+_xlfn.XLOOKUP(Contrato[[#This Row],[RCP]],[1]!COMPROMISOS_2024[[#All],[consecutivo]],[1]!COMPROMISOS_2024[[#All],[fecha_aprobacion]],"",0)</f>
        <v>9/08/2024 9:34</v>
      </c>
      <c r="V720" s="46">
        <f>SUMIF([1]!COMPROMISOS_2024[[#All],[consecutivo]],Contrato[[#This Row],[RCP]],[1]!COMPROMISOS_2024[[#All],[valor_total]])</f>
        <v>38336800</v>
      </c>
      <c r="W720" s="311">
        <v>45512</v>
      </c>
      <c r="X720" s="311" t="s">
        <v>379</v>
      </c>
      <c r="Y720" s="48">
        <v>45513</v>
      </c>
      <c r="Z720" s="49">
        <v>45657</v>
      </c>
      <c r="AA720" s="101" t="s">
        <v>1852</v>
      </c>
      <c r="AB720" s="91" t="s">
        <v>1853</v>
      </c>
      <c r="AC720" s="91"/>
      <c r="AD720" s="78">
        <v>202000005159</v>
      </c>
      <c r="AE720" s="54" t="s">
        <v>75</v>
      </c>
      <c r="AF720" s="55" t="str">
        <f>TEXT(LEFT(Contrato[[#This Row],[CONTRATO]],3),"0")</f>
        <v>593</v>
      </c>
      <c r="AG720" s="55" t="str">
        <f>IF(LEN(Contrato[[#This Row],[Contrato2]])=3,Contrato[[#This Row],[Contrato2]],TEXT(Contrato[[#This Row],[Contrato2]],"000"))</f>
        <v>593</v>
      </c>
      <c r="AH720" s="56">
        <f ca="1">IFERROR(_xlfn.DAYS(Contrato[[#This Row],[Fecha Proyectada liquidación]],TODAY())/30,"")</f>
        <v>2.1333333333333333</v>
      </c>
      <c r="AI720" s="57">
        <f>+Contrato[[#This Row],[FECHA TERMINACIÓN ]]+120</f>
        <v>45777</v>
      </c>
      <c r="AK720" s="59" t="str">
        <f ca="1">IF(Contrato[[#This Row],[FECHA TERMINACIÓN ]]&lt;TODAY(), "Terminado",IF(ISNUMBER(Contrato[[#This Row],[Fecha Real de liquiidación ]]),"Liquidado",IF(Contrato[[#This Row],[FECHA TERMINACIÓN ]]&gt;=TODAY(),"En ejecución","")))</f>
        <v>Terminado</v>
      </c>
      <c r="AL720" s="60">
        <f>SUMIF([1]!COMPROMISOS_2024[[#All],[consecutivo]],Contrato[[#This Row],[RCP]],[1]!COMPROMISOS_2024[[#All],[Total pagado]])</f>
        <v>36613683</v>
      </c>
      <c r="AM720" s="61">
        <f>IFERROR(Contrato[[#This Row],[Pagos]]/Contrato[[#This Row],[VALOR CONTRATO]],0)</f>
        <v>0.95505318649443871</v>
      </c>
      <c r="AN720" s="104">
        <f>+Contrato[[#This Row],[VALOR CONTRATO]]-Contrato[[#This Row],[Pagos]]</f>
        <v>1723117</v>
      </c>
      <c r="AO720" s="54" cm="1">
        <f t="array" ref="AO720">_xlfn.XLOOKUP(Contrato[[#This Row],[DOCUMENTO ]],[1]!PERSONAL_ACTIVO_2024[[#All],[Documento identidad]],[1]!PERSONAL_ACTIVO_2024[[#All],[Mail ]],0,0)</f>
        <v>0</v>
      </c>
      <c r="AP720" s="54" t="str" cm="1">
        <f t="array" ref="AP720">_xlfn.XLOOKUP(Contrato[[#This Row],[DOCUMENTO]],[1]!PERSONAL_ACTIVO_2024[[#All],[Documento identidad]],[1]!PERSONAL_ACTIVO_2024[[#All],[Mail ]],0,0)</f>
        <v>mcgarcia@indeportesantioquia.gov.co</v>
      </c>
      <c r="AQ720" s="54" t="str" cm="1">
        <f t="array" ref="AQ720">IF(ISBLANK(Contrato[[#This Row],[DEPENDENCIA ]]),0,IFERROR(_xlfn.XLOOKUP(Contrato[[#This Row],[DEPENDENCIA ]],[1]!PERSONAL_ACTIVO_2024[[#All],[Dependencia]],[1]!PERSONAL_ACTIVO_2024[[#All],[Mail ]],0,0),0))</f>
        <v>ocardona@indeportesantioquia.gov.co</v>
      </c>
    </row>
    <row r="721" spans="1:43" s="54" customFormat="1" ht="34.5" customHeight="1" x14ac:dyDescent="0.25">
      <c r="A721" s="27">
        <v>590</v>
      </c>
      <c r="B721" s="26">
        <v>594</v>
      </c>
      <c r="C721" s="28" t="s">
        <v>1854</v>
      </c>
      <c r="D721" s="81" t="s">
        <v>44</v>
      </c>
      <c r="E721" s="91" t="s">
        <v>797</v>
      </c>
      <c r="F721" s="81" t="s">
        <v>1225</v>
      </c>
      <c r="G721" s="92" t="s">
        <v>1855</v>
      </c>
      <c r="H721" s="93">
        <v>901539248</v>
      </c>
      <c r="I721" s="94" t="s">
        <v>48</v>
      </c>
      <c r="J721" s="95">
        <v>50000000</v>
      </c>
      <c r="K721" s="69" t="s">
        <v>48</v>
      </c>
      <c r="L721" s="96" t="s">
        <v>58</v>
      </c>
      <c r="M721" s="97" t="s">
        <v>51</v>
      </c>
      <c r="N721" s="98" cm="1">
        <f t="array" ref="N721">_xlfn.XLOOKUP(Contrato[[#This Row],[SUPERVISOR TITULAR]],[1]!PERSONAL_ACTIVO_2024[[#All],[Nombre completo]],[1]!PERSONAL_ACTIVO_2024[[#All],[Documento identidad]],"",0)</f>
        <v>98663915</v>
      </c>
      <c r="O721" s="97" t="s">
        <v>181</v>
      </c>
      <c r="P721" s="99" t="str" cm="1">
        <f t="array" ref="P721">_xlfn.XLOOKUP(Contrato[[#This Row],[SUPERVISOR SUPLENTE ]],[1]!PERSONAL_ACTIVO_2024[[#All],[Nombre completo]],[1]!PERSONAL_ACTIVO_2024[[#All],[Documento identidad]],"",0)</f>
        <v/>
      </c>
      <c r="Q721" s="100">
        <v>430</v>
      </c>
      <c r="R721" s="42" t="str" cm="1">
        <f t="array" ref="R721">_xlfn.XLOOKUP(Contrato[[#This Row],[CDP]],[1]!DISPONIBILIDADES_2024[[#All],[consecutivo]],[1]!DISPONIBILIDADES_2024[[#All],[fecha_aprobacion]],"",0)</f>
        <v>15/04/2024 16:25</v>
      </c>
      <c r="S721" s="43">
        <f>SUMIF([1]!DISPONIBILIDADES_2024[[#All],[consecutivo]],Contrato[[#This Row],[CDP]],[1]!DISPONIBILIDADES_2024[[#All],[valor_total_rubro]])</f>
        <v>0</v>
      </c>
      <c r="T721" s="44" cm="1">
        <f t="array" ref="T721">_xlfn.XLOOKUP(Contrato[[#This Row],[CONTRATO]]&amp;Contrato[[#This Row],[CDP]],[1]!Corr_Contr_CDP[[#All],[CONTRATO-CDP]],[1]!Corr_Contr_CDP[[#All],[CRP]],_xlfn.XLOOKUP(Contrato[[#This Row],[CDP]],[1]!COMPROMISOS_2024[[#All],[disponibilidad]],[1]!COMPROMISOS_2024[[#All],[consecutivo]],"",0),0)</f>
        <v>7631</v>
      </c>
      <c r="U721" s="45" t="str" cm="1">
        <f t="array" ref="U721">+_xlfn.XLOOKUP(Contrato[[#This Row],[RCP]],[1]!COMPROMISOS_2024[[#All],[consecutivo]],[1]!COMPROMISOS_2024[[#All],[fecha_aprobacion]],"",0)</f>
        <v>5/08/2024 9:42</v>
      </c>
      <c r="V721" s="46">
        <f>SUMIF([1]!COMPROMISOS_2024[[#All],[consecutivo]],Contrato[[#This Row],[RCP]],[1]!COMPROMISOS_2024[[#All],[valor_total]])</f>
        <v>50000000</v>
      </c>
      <c r="W721" s="311">
        <v>45499</v>
      </c>
      <c r="X721" s="160">
        <v>45506</v>
      </c>
      <c r="Y721" s="48">
        <v>45513</v>
      </c>
      <c r="Z721" s="49">
        <v>45656</v>
      </c>
      <c r="AA721" s="101" t="s">
        <v>1856</v>
      </c>
      <c r="AB721" s="91" t="s">
        <v>1857</v>
      </c>
      <c r="AC721" s="91"/>
      <c r="AD721" s="78">
        <v>202000005160</v>
      </c>
      <c r="AE721" s="54" t="s">
        <v>75</v>
      </c>
      <c r="AF721" s="55" t="str">
        <f>TEXT(LEFT(Contrato[[#This Row],[CONTRATO]],3),"0")</f>
        <v>594</v>
      </c>
      <c r="AG721" s="55" t="str">
        <f>IF(LEN(Contrato[[#This Row],[Contrato2]])=3,Contrato[[#This Row],[Contrato2]],TEXT(Contrato[[#This Row],[Contrato2]],"000"))</f>
        <v>594</v>
      </c>
      <c r="AH721" s="56">
        <f ca="1">IFERROR(_xlfn.DAYS(Contrato[[#This Row],[Fecha Proyectada liquidación]],TODAY())/30,"")</f>
        <v>2.1</v>
      </c>
      <c r="AI721" s="57">
        <f>+Contrato[[#This Row],[FECHA TERMINACIÓN ]]+120</f>
        <v>45776</v>
      </c>
      <c r="AK721" s="59" t="str">
        <f ca="1">IF(Contrato[[#This Row],[FECHA TERMINACIÓN ]]&lt;TODAY(), "Terminado",IF(ISNUMBER(Contrato[[#This Row],[Fecha Real de liquiidación ]]),"Liquidado",IF(Contrato[[#This Row],[FECHA TERMINACIÓN ]]&gt;=TODAY(),"En ejecución","")))</f>
        <v>Terminado</v>
      </c>
      <c r="AL721" s="60">
        <f>SUMIF([1]!COMPROMISOS_2024[[#All],[consecutivo]],Contrato[[#This Row],[RCP]],[1]!COMPROMISOS_2024[[#All],[Total pagado]])</f>
        <v>49999998</v>
      </c>
      <c r="AM721" s="61">
        <f>IFERROR(Contrato[[#This Row],[Pagos]]/Contrato[[#This Row],[VALOR CONTRATO]],0)</f>
        <v>0.99999996000000002</v>
      </c>
      <c r="AN721" s="104">
        <f>+Contrato[[#This Row],[VALOR CONTRATO]]-Contrato[[#This Row],[Pagos]]</f>
        <v>2</v>
      </c>
      <c r="AO721" s="54" t="str" cm="1">
        <f t="array" ref="AO721">_xlfn.XLOOKUP(Contrato[[#This Row],[DOCUMENTO ]],[1]!PERSONAL_ACTIVO_2024[[#All],[Documento identidad]],[1]!PERSONAL_ACTIVO_2024[[#All],[Mail ]],0,0)</f>
        <v>fcardona@indeportesantioquia.gov.co</v>
      </c>
      <c r="AP721" s="54" cm="1">
        <f t="array" ref="AP721">_xlfn.XLOOKUP(Contrato[[#This Row],[DOCUMENTO]],[1]!PERSONAL_ACTIVO_2024[[#All],[Documento identidad]],[1]!PERSONAL_ACTIVO_2024[[#All],[Mail ]],0,0)</f>
        <v>0</v>
      </c>
      <c r="AQ721" s="54" cm="1">
        <f t="array" ref="AQ721">IF(ISBLANK(Contrato[[#This Row],[DEPENDENCIA ]]),0,IFERROR(_xlfn.XLOOKUP(Contrato[[#This Row],[DEPENDENCIA ]],[1]!PERSONAL_ACTIVO_2024[[#All],[Dependencia]],[1]!PERSONAL_ACTIVO_2024[[#All],[Mail ]],0,0),0))</f>
        <v>0</v>
      </c>
    </row>
    <row r="722" spans="1:43" s="54" customFormat="1" ht="34.5" customHeight="1" x14ac:dyDescent="0.25">
      <c r="A722" s="27">
        <v>586</v>
      </c>
      <c r="B722" s="26">
        <v>595</v>
      </c>
      <c r="C722" s="28" t="s">
        <v>1858</v>
      </c>
      <c r="D722" s="81" t="s">
        <v>44</v>
      </c>
      <c r="E722" s="91" t="s">
        <v>1058</v>
      </c>
      <c r="F722" s="81" t="s">
        <v>46</v>
      </c>
      <c r="G722" s="92" t="s">
        <v>1859</v>
      </c>
      <c r="H722" s="93">
        <v>800010401</v>
      </c>
      <c r="I722" s="94" t="s">
        <v>48</v>
      </c>
      <c r="J722" s="95">
        <v>6318900</v>
      </c>
      <c r="K722" s="69" t="s">
        <v>48</v>
      </c>
      <c r="L722" s="96" t="s">
        <v>1557</v>
      </c>
      <c r="M722" s="97" t="s">
        <v>78</v>
      </c>
      <c r="N722" s="98" cm="1">
        <f t="array" ref="N722">_xlfn.XLOOKUP(Contrato[[#This Row],[SUPERVISOR TITULAR]],[1]!PERSONAL_ACTIVO_2024[[#All],[Nombre completo]],[1]!PERSONAL_ACTIVO_2024[[#All],[Documento identidad]],"",0)</f>
        <v>43754943</v>
      </c>
      <c r="O722" s="97" t="s">
        <v>51</v>
      </c>
      <c r="P722" s="99" cm="1">
        <f t="array" ref="P722">_xlfn.XLOOKUP(Contrato[[#This Row],[SUPERVISOR SUPLENTE ]],[1]!PERSONAL_ACTIVO_2024[[#All],[Nombre completo]],[1]!PERSONAL_ACTIVO_2024[[#All],[Documento identidad]],"",0)</f>
        <v>98663915</v>
      </c>
      <c r="Q722" s="100">
        <v>630</v>
      </c>
      <c r="R722" s="42" t="str" cm="1">
        <f t="array" ref="R722">_xlfn.XLOOKUP(Contrato[[#This Row],[CDP]],[1]!DISPONIBILIDADES_2024[[#All],[consecutivo]],[1]!DISPONIBILIDADES_2024[[#All],[fecha_aprobacion]],"",0)</f>
        <v>4/07/2024 15:30</v>
      </c>
      <c r="S722" s="43">
        <f>SUMIF([1]!DISPONIBILIDADES_2024[[#All],[consecutivo]],Contrato[[#This Row],[CDP]],[1]!DISPONIBILIDADES_2024[[#All],[valor_total_rubro]])</f>
        <v>0</v>
      </c>
      <c r="T722" s="44" cm="1">
        <f t="array" ref="T722">_xlfn.XLOOKUP(Contrato[[#This Row],[CONTRATO]]&amp;Contrato[[#This Row],[CDP]],[1]!Corr_Contr_CDP[[#All],[CONTRATO-CDP]],[1]!Corr_Contr_CDP[[#All],[CRP]],_xlfn.XLOOKUP(Contrato[[#This Row],[CDP]],[1]!COMPROMISOS_2024[[#All],[disponibilidad]],[1]!COMPROMISOS_2024[[#All],[consecutivo]],"",0),0)</f>
        <v>8440</v>
      </c>
      <c r="U722" s="45" t="str" cm="1">
        <f t="array" ref="U722">+_xlfn.XLOOKUP(Contrato[[#This Row],[RCP]],[1]!COMPROMISOS_2024[[#All],[consecutivo]],[1]!COMPROMISOS_2024[[#All],[fecha_aprobacion]],"",0)</f>
        <v>22/08/2024 13:41</v>
      </c>
      <c r="V722" s="46">
        <f>SUMIF([1]!COMPROMISOS_2024[[#All],[consecutivo]],Contrato[[#This Row],[RCP]],[1]!COMPROMISOS_2024[[#All],[valor_total]])</f>
        <v>6318900</v>
      </c>
      <c r="W722" s="311">
        <v>45516</v>
      </c>
      <c r="X722" s="160">
        <v>45513</v>
      </c>
      <c r="Y722" s="48">
        <v>45530</v>
      </c>
      <c r="Z722" s="49">
        <v>45656</v>
      </c>
      <c r="AA722" s="101" t="s">
        <v>1860</v>
      </c>
      <c r="AB722" s="91" t="s">
        <v>1861</v>
      </c>
      <c r="AC722" s="91"/>
      <c r="AD722" s="78">
        <v>202000005161</v>
      </c>
      <c r="AE722" s="54" t="s">
        <v>75</v>
      </c>
      <c r="AF722" s="55" t="str">
        <f>TEXT(LEFT(Contrato[[#This Row],[CONTRATO]],3),"0")</f>
        <v>595</v>
      </c>
      <c r="AG722" s="55" t="str">
        <f>IF(LEN(Contrato[[#This Row],[Contrato2]])=3,Contrato[[#This Row],[Contrato2]],TEXT(Contrato[[#This Row],[Contrato2]],"000"))</f>
        <v>595</v>
      </c>
      <c r="AH722" s="56">
        <f ca="1">IFERROR(_xlfn.DAYS(Contrato[[#This Row],[Fecha Proyectada liquidación]],TODAY())/30,"")</f>
        <v>2.1</v>
      </c>
      <c r="AI722" s="57">
        <f>+Contrato[[#This Row],[FECHA TERMINACIÓN ]]+120</f>
        <v>45776</v>
      </c>
      <c r="AK722" s="59" t="str">
        <f ca="1">IF(Contrato[[#This Row],[FECHA TERMINACIÓN ]]&lt;TODAY(), "Terminado",IF(ISNUMBER(Contrato[[#This Row],[Fecha Real de liquiidación ]]),"Liquidado",IF(Contrato[[#This Row],[FECHA TERMINACIÓN ]]&gt;=TODAY(),"En ejecución","")))</f>
        <v>Terminado</v>
      </c>
      <c r="AL722" s="60">
        <f>SUMIF([1]!COMPROMISOS_2024[[#All],[consecutivo]],Contrato[[#This Row],[RCP]],[1]!COMPROMISOS_2024[[#All],[Total pagado]])</f>
        <v>6318900</v>
      </c>
      <c r="AM722" s="61">
        <f>IFERROR(Contrato[[#This Row],[Pagos]]/Contrato[[#This Row],[VALOR CONTRATO]],0)</f>
        <v>1</v>
      </c>
      <c r="AN722" s="104">
        <f>+Contrato[[#This Row],[VALOR CONTRATO]]-Contrato[[#This Row],[Pagos]]</f>
        <v>0</v>
      </c>
      <c r="AO722" s="54" t="str" cm="1">
        <f t="array" ref="AO722">_xlfn.XLOOKUP(Contrato[[#This Row],[DOCUMENTO ]],[1]!PERSONAL_ACTIVO_2024[[#All],[Documento identidad]],[1]!PERSONAL_ACTIVO_2024[[#All],[Mail ]],0,0)</f>
        <v>nmunoz@indeportesantioquia.gov.co</v>
      </c>
      <c r="AP722" s="54" t="str" cm="1">
        <f t="array" ref="AP722">_xlfn.XLOOKUP(Contrato[[#This Row],[DOCUMENTO]],[1]!PERSONAL_ACTIVO_2024[[#All],[Documento identidad]],[1]!PERSONAL_ACTIVO_2024[[#All],[Mail ]],0,0)</f>
        <v>fcardona@indeportesantioquia.gov.co</v>
      </c>
      <c r="AQ722" s="54" cm="1">
        <f t="array" ref="AQ722">IF(ISBLANK(Contrato[[#This Row],[DEPENDENCIA ]]),0,IFERROR(_xlfn.XLOOKUP(Contrato[[#This Row],[DEPENDENCIA ]],[1]!PERSONAL_ACTIVO_2024[[#All],[Dependencia]],[1]!PERSONAL_ACTIVO_2024[[#All],[Mail ]],0,0),0))</f>
        <v>0</v>
      </c>
    </row>
    <row r="723" spans="1:43" s="54" customFormat="1" ht="34.5" customHeight="1" x14ac:dyDescent="0.25">
      <c r="A723" s="54">
        <v>985</v>
      </c>
      <c r="B723" s="26">
        <v>596</v>
      </c>
      <c r="C723" s="28" t="s">
        <v>614</v>
      </c>
      <c r="D723" s="81" t="s">
        <v>44</v>
      </c>
      <c r="E723" s="105" t="s">
        <v>111</v>
      </c>
      <c r="F723" s="81" t="s">
        <v>142</v>
      </c>
      <c r="G723" s="92" t="s">
        <v>1862</v>
      </c>
      <c r="H723" s="93">
        <v>43524445</v>
      </c>
      <c r="I723" s="94">
        <v>3379853</v>
      </c>
      <c r="J723" s="95">
        <v>14646030</v>
      </c>
      <c r="K723" s="69" t="s">
        <v>48</v>
      </c>
      <c r="L723" s="96" t="s">
        <v>1863</v>
      </c>
      <c r="M723" s="97" t="s">
        <v>198</v>
      </c>
      <c r="N723" s="98" cm="1">
        <f t="array" ref="N723">_xlfn.XLOOKUP(Contrato[[#This Row],[SUPERVISOR TITULAR]],[1]!PERSONAL_ACTIVO_2024[[#All],[Nombre completo]],[1]!PERSONAL_ACTIVO_2024[[#All],[Documento identidad]],"",0)</f>
        <v>1040030534</v>
      </c>
      <c r="O723" s="97" t="s">
        <v>199</v>
      </c>
      <c r="P723" s="99" t="str" cm="1">
        <f t="array" ref="P723">_xlfn.XLOOKUP(Contrato[[#This Row],[SUPERVISOR SUPLENTE ]],[1]!PERSONAL_ACTIVO_2024[[#All],[Nombre completo]],[1]!PERSONAL_ACTIVO_2024[[#All],[Documento identidad]],"",0)</f>
        <v/>
      </c>
      <c r="Q723" s="100">
        <v>826</v>
      </c>
      <c r="R723" s="42" t="str" cm="1">
        <f t="array" ref="R723">_xlfn.XLOOKUP(Contrato[[#This Row],[CDP]],[1]!DISPONIBILIDADES_2024[[#All],[consecutivo]],[1]!DISPONIBILIDADES_2024[[#All],[fecha_aprobacion]],"",0)</f>
        <v>2/08/2024 16:31</v>
      </c>
      <c r="S723" s="43">
        <f>SUMIF([1]!DISPONIBILIDADES_2024[[#All],[consecutivo]],Contrato[[#This Row],[CDP]],[1]!DISPONIBILIDADES_2024[[#All],[valor_total_rubro]])</f>
        <v>0</v>
      </c>
      <c r="T723" s="44" cm="1">
        <f t="array" ref="T723">_xlfn.XLOOKUP(Contrato[[#This Row],[CONTRATO]]&amp;Contrato[[#This Row],[CDP]],[1]!Corr_Contr_CDP[[#All],[CONTRATO-CDP]],[1]!Corr_Contr_CDP[[#All],[CRP]],_xlfn.XLOOKUP(Contrato[[#This Row],[CDP]],[1]!COMPROMISOS_2024[[#All],[disponibilidad]],[1]!COMPROMISOS_2024[[#All],[consecutivo]],"",0),0)</f>
        <v>8450</v>
      </c>
      <c r="U723" s="45" t="str" cm="1">
        <f t="array" ref="U723">+_xlfn.XLOOKUP(Contrato[[#This Row],[RCP]],[1]!COMPROMISOS_2024[[#All],[consecutivo]],[1]!COMPROMISOS_2024[[#All],[fecha_aprobacion]],"",0)</f>
        <v>23/08/2024 17:14</v>
      </c>
      <c r="V723" s="46">
        <f>SUMIF([1]!COMPROMISOS_2024[[#All],[consecutivo]],Contrato[[#This Row],[RCP]],[1]!COMPROMISOS_2024[[#All],[valor_total]])</f>
        <v>14646030</v>
      </c>
      <c r="W723" s="311">
        <v>45526</v>
      </c>
      <c r="X723" s="311" t="s">
        <v>379</v>
      </c>
      <c r="Y723" s="48">
        <v>45530</v>
      </c>
      <c r="Z723" s="49">
        <v>45656</v>
      </c>
      <c r="AA723" s="101" t="s">
        <v>1864</v>
      </c>
      <c r="AB723" s="91" t="s">
        <v>1865</v>
      </c>
      <c r="AC723" s="91"/>
      <c r="AD723" s="78">
        <v>202000005162</v>
      </c>
      <c r="AE723" s="54" t="s">
        <v>75</v>
      </c>
      <c r="AF723" s="55" t="str">
        <f>TEXT(LEFT(Contrato[[#This Row],[CONTRATO]],3),"0")</f>
        <v>596</v>
      </c>
      <c r="AG723" s="55" t="str">
        <f>IF(LEN(Contrato[[#This Row],[Contrato2]])=3,Contrato[[#This Row],[Contrato2]],TEXT(Contrato[[#This Row],[Contrato2]],"000"))</f>
        <v>596</v>
      </c>
      <c r="AH723" s="56">
        <f ca="1">IFERROR(_xlfn.DAYS(Contrato[[#This Row],[Fecha Proyectada liquidación]],TODAY())/30,"")</f>
        <v>2.1</v>
      </c>
      <c r="AI723" s="57">
        <f>+Contrato[[#This Row],[FECHA TERMINACIÓN ]]+120</f>
        <v>45776</v>
      </c>
      <c r="AK723" s="59" t="str">
        <f ca="1">IF(Contrato[[#This Row],[FECHA TERMINACIÓN ]]&lt;TODAY(), "Terminado",IF(ISNUMBER(Contrato[[#This Row],[Fecha Real de liquiidación ]]),"Liquidado",IF(Contrato[[#This Row],[FECHA TERMINACIÓN ]]&gt;=TODAY(),"En ejecución","")))</f>
        <v>Terminado</v>
      </c>
      <c r="AL723" s="60">
        <f>SUMIF([1]!COMPROMISOS_2024[[#All],[consecutivo]],Contrato[[#This Row],[RCP]],[1]!COMPROMISOS_2024[[#All],[Total pagado]])</f>
        <v>14082721</v>
      </c>
      <c r="AM723" s="61">
        <f>IFERROR(Contrato[[#This Row],[Pagos]]/Contrato[[#This Row],[VALOR CONTRATO]],0)</f>
        <v>0.96153845103417102</v>
      </c>
      <c r="AN723" s="104">
        <f>+Contrato[[#This Row],[VALOR CONTRATO]]-Contrato[[#This Row],[Pagos]]</f>
        <v>563309</v>
      </c>
      <c r="AO723" s="54" t="str" cm="1">
        <f t="array" ref="AO723">_xlfn.XLOOKUP(Contrato[[#This Row],[DOCUMENTO ]],[1]!PERSONAL_ACTIVO_2024[[#All],[Documento identidad]],[1]!PERSONAL_ACTIVO_2024[[#All],[Mail ]],0,0)</f>
        <v>lramirezt@indeportesantioquia.gov.co</v>
      </c>
      <c r="AP723" s="54" cm="1">
        <f t="array" ref="AP723">_xlfn.XLOOKUP(Contrato[[#This Row],[DOCUMENTO]],[1]!PERSONAL_ACTIVO_2024[[#All],[Documento identidad]],[1]!PERSONAL_ACTIVO_2024[[#All],[Mail ]],0,0)</f>
        <v>0</v>
      </c>
      <c r="AQ723" s="54" cm="1">
        <f t="array" ref="AQ723">IF(ISBLANK(Contrato[[#This Row],[DEPENDENCIA ]]),0,IFERROR(_xlfn.XLOOKUP(Contrato[[#This Row],[DEPENDENCIA ]],[1]!PERSONAL_ACTIVO_2024[[#All],[Dependencia]],[1]!PERSONAL_ACTIVO_2024[[#All],[Mail ]],0,0),0))</f>
        <v>0</v>
      </c>
    </row>
    <row r="724" spans="1:43" s="54" customFormat="1" ht="34.5" customHeight="1" x14ac:dyDescent="0.25">
      <c r="A724" s="54">
        <v>980</v>
      </c>
      <c r="B724" s="26">
        <v>597</v>
      </c>
      <c r="C724" s="28" t="s">
        <v>1866</v>
      </c>
      <c r="D724" s="81" t="s">
        <v>123</v>
      </c>
      <c r="E724" s="105" t="s">
        <v>111</v>
      </c>
      <c r="F724" s="81" t="s">
        <v>142</v>
      </c>
      <c r="G724" s="92" t="s">
        <v>624</v>
      </c>
      <c r="H724" s="93">
        <v>1093224558</v>
      </c>
      <c r="I724" s="94">
        <v>6879081</v>
      </c>
      <c r="J724" s="95">
        <v>34267956</v>
      </c>
      <c r="K724" s="69" t="s">
        <v>1615</v>
      </c>
      <c r="L724" s="96" t="s">
        <v>1863</v>
      </c>
      <c r="M724" s="97" t="s">
        <v>125</v>
      </c>
      <c r="N724" s="98" t="str" cm="1">
        <f t="array" ref="N724">_xlfn.XLOOKUP(Contrato[[#This Row],[SUPERVISOR TITULAR]],[1]!PERSONAL_ACTIVO_2024[[#All],[Nombre completo]],[1]!PERSONAL_ACTIVO_2024[[#All],[Documento identidad]],"",0)</f>
        <v/>
      </c>
      <c r="O724" s="97" t="s">
        <v>226</v>
      </c>
      <c r="P724" s="99" t="str" cm="1">
        <f t="array" ref="P724">_xlfn.XLOOKUP(Contrato[[#This Row],[SUPERVISOR SUPLENTE ]],[1]!PERSONAL_ACTIVO_2024[[#All],[Nombre completo]],[1]!PERSONAL_ACTIVO_2024[[#All],[Documento identidad]],"",0)</f>
        <v/>
      </c>
      <c r="Q724" s="100">
        <v>745</v>
      </c>
      <c r="R724" s="42" t="str" cm="1">
        <f t="array" ref="R724">_xlfn.XLOOKUP(Contrato[[#This Row],[CDP]],[1]!DISPONIBILIDADES_2024[[#All],[consecutivo]],[1]!DISPONIBILIDADES_2024[[#All],[fecha_aprobacion]],"",0)</f>
        <v>19/07/2024 0:00</v>
      </c>
      <c r="S724" s="43">
        <f>SUMIF([1]!DISPONIBILIDADES_2024[[#All],[consecutivo]],Contrato[[#This Row],[CDP]],[1]!DISPONIBILIDADES_2024[[#All],[valor_total_rubro]])</f>
        <v>0</v>
      </c>
      <c r="T724" s="44" cm="1">
        <f t="array" ref="T724">_xlfn.XLOOKUP(Contrato[[#This Row],[CONTRATO]]&amp;Contrato[[#This Row],[CDP]],[1]!Corr_Contr_CDP[[#All],[CONTRATO-CDP]],[1]!Corr_Contr_CDP[[#All],[CRP]],_xlfn.XLOOKUP(Contrato[[#This Row],[CDP]],[1]!COMPROMISOS_2024[[#All],[disponibilidad]],[1]!COMPROMISOS_2024[[#All],[consecutivo]],"",0),0)</f>
        <v>8305</v>
      </c>
      <c r="U724" s="45" t="str" cm="1">
        <f t="array" ref="U724">+_xlfn.XLOOKUP(Contrato[[#This Row],[RCP]],[1]!COMPROMISOS_2024[[#All],[consecutivo]],[1]!COMPROMISOS_2024[[#All],[fecha_aprobacion]],"",0)</f>
        <v>14/08/2024 15:08</v>
      </c>
      <c r="V724" s="46">
        <f>SUMIF([1]!COMPROMISOS_2024[[#All],[consecutivo]],Contrato[[#This Row],[RCP]],[1]!COMPROMISOS_2024[[#All],[valor_total]])</f>
        <v>34267956</v>
      </c>
      <c r="W724" s="311">
        <v>45517</v>
      </c>
      <c r="X724" s="311" t="s">
        <v>379</v>
      </c>
      <c r="Y724" s="48">
        <v>45523</v>
      </c>
      <c r="Z724" s="49">
        <v>45657</v>
      </c>
      <c r="AA724" s="101" t="s">
        <v>1867</v>
      </c>
      <c r="AB724" s="91" t="s">
        <v>1868</v>
      </c>
      <c r="AC724" s="91"/>
      <c r="AD724" s="78">
        <v>202000005163</v>
      </c>
      <c r="AE724" s="54" t="s">
        <v>75</v>
      </c>
      <c r="AF724" s="55" t="str">
        <f>TEXT(LEFT(Contrato[[#This Row],[CONTRATO]],3),"0")</f>
        <v>597</v>
      </c>
      <c r="AG724" s="55" t="str">
        <f>IF(LEN(Contrato[[#This Row],[Contrato2]])=3,Contrato[[#This Row],[Contrato2]],TEXT(Contrato[[#This Row],[Contrato2]],"000"))</f>
        <v>597</v>
      </c>
      <c r="AH724" s="56">
        <f ca="1">IFERROR(_xlfn.DAYS(Contrato[[#This Row],[Fecha Proyectada liquidación]],TODAY())/30,"")</f>
        <v>2.1333333333333333</v>
      </c>
      <c r="AI724" s="57">
        <f>+Contrato[[#This Row],[FECHA TERMINACIÓN ]]+120</f>
        <v>45777</v>
      </c>
      <c r="AK724" s="59" t="str">
        <f ca="1">IF(Contrato[[#This Row],[FECHA TERMINACIÓN ]]&lt;TODAY(), "Terminado",IF(ISNUMBER(Contrato[[#This Row],[Fecha Real de liquiidación ]]),"Liquidado",IF(Contrato[[#This Row],[FECHA TERMINACIÓN ]]&gt;=TODAY(),"En ejecución","")))</f>
        <v>Terminado</v>
      </c>
      <c r="AL724" s="60">
        <f>SUMIF([1]!COMPROMISOS_2024[[#All],[consecutivo]],Contrato[[#This Row],[RCP]],[1]!COMPROMISOS_2024[[#All],[Total pagado]])</f>
        <v>30267956</v>
      </c>
      <c r="AM724" s="61">
        <f>IFERROR(Contrato[[#This Row],[Pagos]]/Contrato[[#This Row],[VALOR CONTRATO]],0)</f>
        <v>0.8832728745186903</v>
      </c>
      <c r="AN724" s="104">
        <f>+Contrato[[#This Row],[VALOR CONTRATO]]-Contrato[[#This Row],[Pagos]]</f>
        <v>4000000</v>
      </c>
      <c r="AO724" s="54" cm="1">
        <f t="array" ref="AO724">_xlfn.XLOOKUP(Contrato[[#This Row],[DOCUMENTO ]],[1]!PERSONAL_ACTIVO_2024[[#All],[Documento identidad]],[1]!PERSONAL_ACTIVO_2024[[#All],[Mail ]],0,0)</f>
        <v>0</v>
      </c>
      <c r="AP724" s="54" cm="1">
        <f t="array" ref="AP724">_xlfn.XLOOKUP(Contrato[[#This Row],[DOCUMENTO]],[1]!PERSONAL_ACTIVO_2024[[#All],[Documento identidad]],[1]!PERSONAL_ACTIVO_2024[[#All],[Mail ]],0,0)</f>
        <v>0</v>
      </c>
      <c r="AQ724" s="54" cm="1">
        <f t="array" ref="AQ724">IF(ISBLANK(Contrato[[#This Row],[DEPENDENCIA ]]),0,IFERROR(_xlfn.XLOOKUP(Contrato[[#This Row],[DEPENDENCIA ]],[1]!PERSONAL_ACTIVO_2024[[#All],[Dependencia]],[1]!PERSONAL_ACTIVO_2024[[#All],[Mail ]],0,0),0))</f>
        <v>0</v>
      </c>
    </row>
    <row r="725" spans="1:43" s="54" customFormat="1" ht="34.5" customHeight="1" x14ac:dyDescent="0.25">
      <c r="A725" s="54" t="s">
        <v>716</v>
      </c>
      <c r="B725" s="26">
        <v>598</v>
      </c>
      <c r="C725" s="28" t="s">
        <v>717</v>
      </c>
      <c r="D725" s="64" t="s">
        <v>48</v>
      </c>
      <c r="E725" s="64" t="s">
        <v>48</v>
      </c>
      <c r="F725" s="81" t="s">
        <v>112</v>
      </c>
      <c r="G725" s="277" t="s">
        <v>717</v>
      </c>
      <c r="H725" s="130">
        <v>0</v>
      </c>
      <c r="I725" s="147">
        <v>0</v>
      </c>
      <c r="J725" s="148">
        <v>0</v>
      </c>
      <c r="K725" s="313">
        <v>0</v>
      </c>
      <c r="L725" s="96" t="s">
        <v>1378</v>
      </c>
      <c r="M725" s="97"/>
      <c r="N725" s="98" t="str" cm="1">
        <f t="array" ref="N725">_xlfn.XLOOKUP(Contrato[[#This Row],[SUPERVISOR TITULAR]],[1]!PERSONAL_ACTIVO_2024[[#All],[Nombre completo]],[1]!PERSONAL_ACTIVO_2024[[#All],[Documento identidad]],"",0)</f>
        <v/>
      </c>
      <c r="O725" s="97"/>
      <c r="P725" s="99" t="str" cm="1">
        <f t="array" ref="P725">_xlfn.XLOOKUP(Contrato[[#This Row],[SUPERVISOR SUPLENTE ]],[1]!PERSONAL_ACTIVO_2024[[#All],[Nombre completo]],[1]!PERSONAL_ACTIVO_2024[[#All],[Documento identidad]],"",0)</f>
        <v/>
      </c>
      <c r="Q725" s="207">
        <v>0</v>
      </c>
      <c r="R725" s="42" t="str" cm="1">
        <f t="array" ref="R725">_xlfn.XLOOKUP(Contrato[[#This Row],[CDP]],[1]!DISPONIBILIDADES_2024[[#All],[consecutivo]],[1]!DISPONIBILIDADES_2024[[#All],[fecha_aprobacion]],"",0)</f>
        <v/>
      </c>
      <c r="S725" s="43">
        <f>SUMIF([1]!DISPONIBILIDADES_2024[[#All],[consecutivo]],Contrato[[#This Row],[CDP]],[1]!DISPONIBILIDADES_2024[[#All],[valor_total_rubro]])</f>
        <v>0</v>
      </c>
      <c r="T725" s="44" t="str" cm="1">
        <f t="array" ref="T725">_xlfn.XLOOKUP(Contrato[[#This Row],[CONTRATO]]&amp;Contrato[[#This Row],[CDP]],[1]!Corr_Contr_CDP[[#All],[CONTRATO-CDP]],[1]!Corr_Contr_CDP[[#All],[CRP]],_xlfn.XLOOKUP(Contrato[[#This Row],[CDP]],[1]!COMPROMISOS_2024[[#All],[disponibilidad]],[1]!COMPROMISOS_2024[[#All],[consecutivo]],"",0),0)</f>
        <v/>
      </c>
      <c r="U725" s="45" t="str" cm="1">
        <f t="array" ref="U725">+_xlfn.XLOOKUP(Contrato[[#This Row],[RCP]],[1]!COMPROMISOS_2024[[#All],[consecutivo]],[1]!COMPROMISOS_2024[[#All],[fecha_aprobacion]],"",0)</f>
        <v/>
      </c>
      <c r="V725" s="46">
        <f>SUMIF([1]!COMPROMISOS_2024[[#All],[consecutivo]],Contrato[[#This Row],[RCP]],[1]!COMPROMISOS_2024[[#All],[valor_total]])</f>
        <v>0</v>
      </c>
      <c r="W725" s="311"/>
      <c r="X725" s="160"/>
      <c r="Y725" s="48" t="str">
        <f>+LEFT(_xlfn.XLOOKUP(Contrato[[#This Row],[CONTRATO3DIG]],[1]SECOP_II!AE:AE,[1]SECOP_II!F:F,"",0),10)</f>
        <v/>
      </c>
      <c r="Z725" s="49"/>
      <c r="AA725" s="101"/>
      <c r="AB725" s="207">
        <v>0</v>
      </c>
      <c r="AC725" s="91"/>
      <c r="AD725" s="224"/>
      <c r="AF725" s="55" t="str">
        <f>TEXT(LEFT(Contrato[[#This Row],[CONTRATO]],3),"0")</f>
        <v>598</v>
      </c>
      <c r="AG725" s="55" t="str">
        <f>IF(LEN(Contrato[[#This Row],[Contrato2]])=3,Contrato[[#This Row],[Contrato2]],TEXT(Contrato[[#This Row],[Contrato2]],"000"))</f>
        <v>598</v>
      </c>
      <c r="AH725" s="56">
        <f ca="1">IFERROR(_xlfn.DAYS(Contrato[[#This Row],[Fecha Proyectada liquidación]],TODAY())/30,"")</f>
        <v>-1519.7666666666667</v>
      </c>
      <c r="AI725" s="57">
        <f>+Contrato[[#This Row],[FECHA TERMINACIÓN ]]+120</f>
        <v>120</v>
      </c>
      <c r="AK725" s="59" t="str">
        <f ca="1">IF(Contrato[[#This Row],[FECHA TERMINACIÓN ]]&lt;TODAY(), "Terminado",IF(ISNUMBER(Contrato[[#This Row],[Fecha Real de liquiidación ]]),"Liquidado",IF(Contrato[[#This Row],[FECHA TERMINACIÓN ]]&gt;=TODAY(),"En ejecución","")))</f>
        <v>Terminado</v>
      </c>
      <c r="AL725" s="60">
        <f>SUMIF([1]!COMPROMISOS_2024[[#All],[consecutivo]],Contrato[[#This Row],[RCP]],[1]!COMPROMISOS_2024[[#All],[Total pagado]])</f>
        <v>0</v>
      </c>
      <c r="AM725" s="61">
        <f>IFERROR(Contrato[[#This Row],[Pagos]]/Contrato[[#This Row],[VALOR CONTRATO]],0)</f>
        <v>0</v>
      </c>
      <c r="AN725" s="104">
        <f>+Contrato[[#This Row],[VALOR CONTRATO]]-Contrato[[#This Row],[Pagos]]</f>
        <v>0</v>
      </c>
      <c r="AO725" s="54" cm="1">
        <f t="array" ref="AO725">_xlfn.XLOOKUP(Contrato[[#This Row],[DOCUMENTO ]],[1]!PERSONAL_ACTIVO_2024[[#All],[Documento identidad]],[1]!PERSONAL_ACTIVO_2024[[#All],[Mail ]],0,0)</f>
        <v>0</v>
      </c>
      <c r="AP725" s="54" cm="1">
        <f t="array" ref="AP725">_xlfn.XLOOKUP(Contrato[[#This Row],[DOCUMENTO]],[1]!PERSONAL_ACTIVO_2024[[#All],[Documento identidad]],[1]!PERSONAL_ACTIVO_2024[[#All],[Mail ]],0,0)</f>
        <v>0</v>
      </c>
      <c r="AQ725" s="54" cm="1">
        <f t="array" ref="AQ725">IF(ISBLANK(Contrato[[#This Row],[DEPENDENCIA ]]),0,IFERROR(_xlfn.XLOOKUP(Contrato[[#This Row],[DEPENDENCIA ]],[1]!PERSONAL_ACTIVO_2024[[#All],[Dependencia]],[1]!PERSONAL_ACTIVO_2024[[#All],[Mail ]],0,0),0))</f>
        <v>0</v>
      </c>
    </row>
    <row r="726" spans="1:43" s="54" customFormat="1" ht="34.5" customHeight="1" x14ac:dyDescent="0.25">
      <c r="A726" s="54" t="s">
        <v>716</v>
      </c>
      <c r="B726" s="26">
        <v>599</v>
      </c>
      <c r="C726" s="28" t="s">
        <v>717</v>
      </c>
      <c r="D726" s="64" t="s">
        <v>48</v>
      </c>
      <c r="E726" s="64" t="s">
        <v>48</v>
      </c>
      <c r="F726" s="81" t="s">
        <v>112</v>
      </c>
      <c r="G726" s="277" t="s">
        <v>717</v>
      </c>
      <c r="H726" s="130">
        <v>0</v>
      </c>
      <c r="I726" s="147">
        <v>0</v>
      </c>
      <c r="J726" s="148">
        <v>0</v>
      </c>
      <c r="K726" s="313">
        <v>0</v>
      </c>
      <c r="L726" s="96" t="s">
        <v>1378</v>
      </c>
      <c r="M726" s="97"/>
      <c r="N726" s="98" t="str" cm="1">
        <f t="array" ref="N726">_xlfn.XLOOKUP(Contrato[[#This Row],[SUPERVISOR TITULAR]],[1]!PERSONAL_ACTIVO_2024[[#All],[Nombre completo]],[1]!PERSONAL_ACTIVO_2024[[#All],[Documento identidad]],"",0)</f>
        <v/>
      </c>
      <c r="O726" s="97"/>
      <c r="P726" s="99" t="str" cm="1">
        <f t="array" ref="P726">_xlfn.XLOOKUP(Contrato[[#This Row],[SUPERVISOR SUPLENTE ]],[1]!PERSONAL_ACTIVO_2024[[#All],[Nombre completo]],[1]!PERSONAL_ACTIVO_2024[[#All],[Documento identidad]],"",0)</f>
        <v/>
      </c>
      <c r="Q726" s="207">
        <v>0</v>
      </c>
      <c r="R726" s="42" t="str" cm="1">
        <f t="array" ref="R726">_xlfn.XLOOKUP(Contrato[[#This Row],[CDP]],[1]!DISPONIBILIDADES_2024[[#All],[consecutivo]],[1]!DISPONIBILIDADES_2024[[#All],[fecha_aprobacion]],"",0)</f>
        <v/>
      </c>
      <c r="S726" s="43">
        <f>SUMIF([1]!DISPONIBILIDADES_2024[[#All],[consecutivo]],Contrato[[#This Row],[CDP]],[1]!DISPONIBILIDADES_2024[[#All],[valor_total_rubro]])</f>
        <v>0</v>
      </c>
      <c r="T726" s="44" t="str" cm="1">
        <f t="array" ref="T726">_xlfn.XLOOKUP(Contrato[[#This Row],[CONTRATO]]&amp;Contrato[[#This Row],[CDP]],[1]!Corr_Contr_CDP[[#All],[CONTRATO-CDP]],[1]!Corr_Contr_CDP[[#All],[CRP]],_xlfn.XLOOKUP(Contrato[[#This Row],[CDP]],[1]!COMPROMISOS_2024[[#All],[disponibilidad]],[1]!COMPROMISOS_2024[[#All],[consecutivo]],"",0),0)</f>
        <v/>
      </c>
      <c r="U726" s="45" t="str" cm="1">
        <f t="array" ref="U726">+_xlfn.XLOOKUP(Contrato[[#This Row],[RCP]],[1]!COMPROMISOS_2024[[#All],[consecutivo]],[1]!COMPROMISOS_2024[[#All],[fecha_aprobacion]],"",0)</f>
        <v/>
      </c>
      <c r="V726" s="46">
        <f>SUMIF([1]!COMPROMISOS_2024[[#All],[consecutivo]],Contrato[[#This Row],[RCP]],[1]!COMPROMISOS_2024[[#All],[valor_total]])</f>
        <v>0</v>
      </c>
      <c r="W726" s="311"/>
      <c r="X726" s="160"/>
      <c r="Y726" s="48" t="str">
        <f>+LEFT(_xlfn.XLOOKUP(Contrato[[#This Row],[CONTRATO3DIG]],[1]SECOP_II!AE:AE,[1]SECOP_II!F:F,"",0),10)</f>
        <v/>
      </c>
      <c r="Z726" s="49"/>
      <c r="AA726" s="101"/>
      <c r="AB726" s="207">
        <v>0</v>
      </c>
      <c r="AC726" s="91"/>
      <c r="AD726" s="224"/>
      <c r="AF726" s="55" t="str">
        <f>TEXT(LEFT(Contrato[[#This Row],[CONTRATO]],3),"0")</f>
        <v>599</v>
      </c>
      <c r="AG726" s="55" t="str">
        <f>IF(LEN(Contrato[[#This Row],[Contrato2]])=3,Contrato[[#This Row],[Contrato2]],TEXT(Contrato[[#This Row],[Contrato2]],"000"))</f>
        <v>599</v>
      </c>
      <c r="AH726" s="56">
        <f ca="1">IFERROR(_xlfn.DAYS(Contrato[[#This Row],[Fecha Proyectada liquidación]],TODAY())/30,"")</f>
        <v>-1519.7666666666667</v>
      </c>
      <c r="AI726" s="57">
        <f>+Contrato[[#This Row],[FECHA TERMINACIÓN ]]+120</f>
        <v>120</v>
      </c>
      <c r="AK726" s="59" t="str">
        <f ca="1">IF(Contrato[[#This Row],[FECHA TERMINACIÓN ]]&lt;TODAY(), "Terminado",IF(ISNUMBER(Contrato[[#This Row],[Fecha Real de liquiidación ]]),"Liquidado",IF(Contrato[[#This Row],[FECHA TERMINACIÓN ]]&gt;=TODAY(),"En ejecución","")))</f>
        <v>Terminado</v>
      </c>
      <c r="AL726" s="60">
        <f>SUMIF([1]!COMPROMISOS_2024[[#All],[consecutivo]],Contrato[[#This Row],[RCP]],[1]!COMPROMISOS_2024[[#All],[Total pagado]])</f>
        <v>0</v>
      </c>
      <c r="AM726" s="61">
        <f>IFERROR(Contrato[[#This Row],[Pagos]]/Contrato[[#This Row],[VALOR CONTRATO]],0)</f>
        <v>0</v>
      </c>
      <c r="AN726" s="104">
        <f>+Contrato[[#This Row],[VALOR CONTRATO]]-Contrato[[#This Row],[Pagos]]</f>
        <v>0</v>
      </c>
      <c r="AO726" s="54" cm="1">
        <f t="array" ref="AO726">_xlfn.XLOOKUP(Contrato[[#This Row],[DOCUMENTO ]],[1]!PERSONAL_ACTIVO_2024[[#All],[Documento identidad]],[1]!PERSONAL_ACTIVO_2024[[#All],[Mail ]],0,0)</f>
        <v>0</v>
      </c>
      <c r="AP726" s="54" cm="1">
        <f t="array" ref="AP726">_xlfn.XLOOKUP(Contrato[[#This Row],[DOCUMENTO]],[1]!PERSONAL_ACTIVO_2024[[#All],[Documento identidad]],[1]!PERSONAL_ACTIVO_2024[[#All],[Mail ]],0,0)</f>
        <v>0</v>
      </c>
      <c r="AQ726" s="54" cm="1">
        <f t="array" ref="AQ726">IF(ISBLANK(Contrato[[#This Row],[DEPENDENCIA ]]),0,IFERROR(_xlfn.XLOOKUP(Contrato[[#This Row],[DEPENDENCIA ]],[1]!PERSONAL_ACTIVO_2024[[#All],[Dependencia]],[1]!PERSONAL_ACTIVO_2024[[#All],[Mail ]],0,0),0))</f>
        <v>0</v>
      </c>
    </row>
    <row r="727" spans="1:43" s="54" customFormat="1" ht="34.5" customHeight="1" x14ac:dyDescent="0.25">
      <c r="A727" s="54">
        <v>715</v>
      </c>
      <c r="B727" s="26">
        <v>600</v>
      </c>
      <c r="C727" s="28" t="s">
        <v>1869</v>
      </c>
      <c r="D727" s="81" t="s">
        <v>123</v>
      </c>
      <c r="E727" s="105" t="s">
        <v>111</v>
      </c>
      <c r="F727" s="81" t="s">
        <v>112</v>
      </c>
      <c r="G727" s="92" t="s">
        <v>1870</v>
      </c>
      <c r="H727" s="93">
        <v>890911185</v>
      </c>
      <c r="I727" s="94" t="s">
        <v>48</v>
      </c>
      <c r="J727" s="95">
        <v>70000000</v>
      </c>
      <c r="K727" s="69" t="s">
        <v>48</v>
      </c>
      <c r="L727" s="96" t="s">
        <v>1863</v>
      </c>
      <c r="M727" s="97" t="s">
        <v>218</v>
      </c>
      <c r="N727" s="98" cm="1">
        <f t="array" ref="N727">_xlfn.XLOOKUP(Contrato[[#This Row],[SUPERVISOR TITULAR]],[1]!PERSONAL_ACTIVO_2024[[#All],[Nombre completo]],[1]!PERSONAL_ACTIVO_2024[[#All],[Documento identidad]],"",0)</f>
        <v>98556206</v>
      </c>
      <c r="O727" s="97" t="s">
        <v>222</v>
      </c>
      <c r="P727" s="99" cm="1">
        <f t="array" ref="P727">_xlfn.XLOOKUP(Contrato[[#This Row],[SUPERVISOR SUPLENTE ]],[1]!PERSONAL_ACTIVO_2024[[#All],[Nombre completo]],[1]!PERSONAL_ACTIVO_2024[[#All],[Documento identidad]],"",0)</f>
        <v>10267189</v>
      </c>
      <c r="Q727" s="100">
        <v>738</v>
      </c>
      <c r="R727" s="42" t="str" cm="1">
        <f t="array" ref="R727">_xlfn.XLOOKUP(Contrato[[#This Row],[CDP]],[1]!DISPONIBILIDADES_2024[[#All],[consecutivo]],[1]!DISPONIBILIDADES_2024[[#All],[fecha_aprobacion]],"",0)</f>
        <v>19/07/2024 0:00</v>
      </c>
      <c r="S727" s="43">
        <f>SUMIF([1]!DISPONIBILIDADES_2024[[#All],[consecutivo]],Contrato[[#This Row],[CDP]],[1]!DISPONIBILIDADES_2024[[#All],[valor_total_rubro]])</f>
        <v>0</v>
      </c>
      <c r="T727" s="44" cm="1">
        <f t="array" ref="T727">_xlfn.XLOOKUP(Contrato[[#This Row],[CONTRATO]]&amp;Contrato[[#This Row],[CDP]],[1]!Corr_Contr_CDP[[#All],[CONTRATO-CDP]],[1]!Corr_Contr_CDP[[#All],[CRP]],_xlfn.XLOOKUP(Contrato[[#This Row],[CDP]],[1]!COMPROMISOS_2024[[#All],[disponibilidad]],[1]!COMPROMISOS_2024[[#All],[consecutivo]],"",0),0)</f>
        <v>8439</v>
      </c>
      <c r="U727" s="45" t="str" cm="1">
        <f t="array" ref="U727">+_xlfn.XLOOKUP(Contrato[[#This Row],[RCP]],[1]!COMPROMISOS_2024[[#All],[consecutivo]],[1]!COMPROMISOS_2024[[#All],[fecha_aprobacion]],"",0)</f>
        <v>21/08/2024 14:08</v>
      </c>
      <c r="V727" s="46">
        <f>SUMIF([1]!COMPROMISOS_2024[[#All],[consecutivo]],Contrato[[#This Row],[RCP]],[1]!COMPROMISOS_2024[[#All],[valor_total]])</f>
        <v>70000000</v>
      </c>
      <c r="W727" s="311">
        <v>45524</v>
      </c>
      <c r="X727" s="160">
        <v>45537</v>
      </c>
      <c r="Y727" s="48">
        <v>45537</v>
      </c>
      <c r="Z727" s="49">
        <v>45657</v>
      </c>
      <c r="AA727" s="101" t="s">
        <v>1871</v>
      </c>
      <c r="AB727" s="91" t="s">
        <v>1872</v>
      </c>
      <c r="AC727" s="91"/>
      <c r="AD727" s="78">
        <v>202000005329</v>
      </c>
      <c r="AE727" s="54" t="s">
        <v>75</v>
      </c>
      <c r="AF727" s="55" t="str">
        <f>TEXT(LEFT(Contrato[[#This Row],[CONTRATO]],3),"0")</f>
        <v>600</v>
      </c>
      <c r="AG727" s="55" t="str">
        <f>IF(LEN(Contrato[[#This Row],[Contrato2]])=3,Contrato[[#This Row],[Contrato2]],TEXT(Contrato[[#This Row],[Contrato2]],"000"))</f>
        <v>600</v>
      </c>
      <c r="AH727" s="56">
        <f ca="1">IFERROR(_xlfn.DAYS(Contrato[[#This Row],[Fecha Proyectada liquidación]],TODAY())/30,"")</f>
        <v>2.1333333333333333</v>
      </c>
      <c r="AI727" s="57">
        <f>+Contrato[[#This Row],[FECHA TERMINACIÓN ]]+120</f>
        <v>45777</v>
      </c>
      <c r="AK727" s="59" t="str">
        <f ca="1">IF(Contrato[[#This Row],[FECHA TERMINACIÓN ]]&lt;TODAY(), "Terminado",IF(ISNUMBER(Contrato[[#This Row],[Fecha Real de liquiidación ]]),"Liquidado",IF(Contrato[[#This Row],[FECHA TERMINACIÓN ]]&gt;=TODAY(),"En ejecución","")))</f>
        <v>Terminado</v>
      </c>
      <c r="AL727" s="60">
        <f>SUMIF([1]!COMPROMISOS_2024[[#All],[consecutivo]],Contrato[[#This Row],[RCP]],[1]!COMPROMISOS_2024[[#All],[Total pagado]])</f>
        <v>70000000</v>
      </c>
      <c r="AM727" s="61">
        <f>IFERROR(Contrato[[#This Row],[Pagos]]/Contrato[[#This Row],[VALOR CONTRATO]],0)</f>
        <v>1</v>
      </c>
      <c r="AN727" s="104">
        <f>+Contrato[[#This Row],[VALOR CONTRATO]]-Contrato[[#This Row],[Pagos]]</f>
        <v>0</v>
      </c>
      <c r="AO727" s="54" t="str" cm="1">
        <f t="array" ref="AO727">_xlfn.XLOOKUP(Contrato[[#This Row],[DOCUMENTO ]],[1]!PERSONAL_ACTIVO_2024[[#All],[Documento identidad]],[1]!PERSONAL_ACTIVO_2024[[#All],[Mail ]],0,0)</f>
        <v>ahiguitae@indeportesantioquia.gov.co</v>
      </c>
      <c r="AP727" s="54" t="str" cm="1">
        <f t="array" ref="AP727">_xlfn.XLOOKUP(Contrato[[#This Row],[DOCUMENTO]],[1]!PERSONAL_ACTIVO_2024[[#All],[Documento identidad]],[1]!PERSONAL_ACTIVO_2024[[#All],[Mail ]],0,0)</f>
        <v>hveleza@indeportesantioquia.gov.co</v>
      </c>
      <c r="AQ727" s="54" cm="1">
        <f t="array" ref="AQ727">IF(ISBLANK(Contrato[[#This Row],[DEPENDENCIA ]]),0,IFERROR(_xlfn.XLOOKUP(Contrato[[#This Row],[DEPENDENCIA ]],[1]!PERSONAL_ACTIVO_2024[[#All],[Dependencia]],[1]!PERSONAL_ACTIVO_2024[[#All],[Mail ]],0,0),0))</f>
        <v>0</v>
      </c>
    </row>
    <row r="728" spans="1:43" s="54" customFormat="1" ht="34.5" customHeight="1" x14ac:dyDescent="0.25">
      <c r="A728" s="54">
        <v>1324</v>
      </c>
      <c r="B728" s="257">
        <v>600</v>
      </c>
      <c r="C728" s="28" t="s">
        <v>1873</v>
      </c>
      <c r="D728" s="81" t="s">
        <v>123</v>
      </c>
      <c r="E728" s="105" t="s">
        <v>117</v>
      </c>
      <c r="F728" s="81" t="s">
        <v>112</v>
      </c>
      <c r="G728" s="92" t="s">
        <v>1870</v>
      </c>
      <c r="H728" s="93">
        <v>890911185</v>
      </c>
      <c r="I728" s="112"/>
      <c r="J728" s="112">
        <v>35000000</v>
      </c>
      <c r="K728" s="69" t="s">
        <v>48</v>
      </c>
      <c r="L728" s="113" t="s">
        <v>1119</v>
      </c>
      <c r="M728" s="97"/>
      <c r="N728" s="108" t="str" cm="1">
        <f t="array" ref="N728">_xlfn.XLOOKUP(Contrato[[#This Row],[SUPERVISOR TITULAR]],[1]!PERSONAL_ACTIVO_2024[[#All],[Nombre completo]],[1]!PERSONAL_ACTIVO_2024[[#All],[Documento identidad]],"",0)</f>
        <v/>
      </c>
      <c r="O728" s="97"/>
      <c r="P728" s="40" t="str" cm="1">
        <f t="array" ref="P728">_xlfn.XLOOKUP(Contrato[[#This Row],[SUPERVISOR SUPLENTE ]],[1]!PERSONAL_ACTIVO_2024[[#All],[Nombre completo]],[1]!PERSONAL_ACTIVO_2024[[#All],[Documento identidad]],"",0)</f>
        <v/>
      </c>
      <c r="Q728" s="100">
        <v>1211</v>
      </c>
      <c r="R728" s="42" t="str" cm="1">
        <f t="array" ref="R728">_xlfn.XLOOKUP(Contrato[[#This Row],[CDP]],[1]!DISPONIBILIDADES_2024[[#All],[consecutivo]],[1]!DISPONIBILIDADES_2024[[#All],[fecha_aprobacion]],"",0)</f>
        <v>5/12/2024 8:44</v>
      </c>
      <c r="S728" s="43">
        <f>SUMIF([1]!DISPONIBILIDADES_2024[[#All],[consecutivo]],Contrato[[#This Row],[CDP]],[1]!DISPONIBILIDADES_2024[[#All],[valor_total_rubro]])</f>
        <v>0</v>
      </c>
      <c r="T728" s="44" cm="1">
        <f t="array" ref="T728">_xlfn.XLOOKUP(Contrato[[#This Row],[CONTRATO]]&amp;Contrato[[#This Row],[CDP]],[1]!Corr_Contr_CDP[[#All],[CONTRATO-CDP]],[1]!Corr_Contr_CDP[[#All],[CRP]],_xlfn.XLOOKUP(Contrato[[#This Row],[CDP]],[1]!COMPROMISOS_2024[[#All],[disponibilidad]],[1]!COMPROMISOS_2024[[#All],[consecutivo]],"",0),0)</f>
        <v>14496</v>
      </c>
      <c r="U728" s="45" t="str" cm="1">
        <f t="array" ref="U728">+_xlfn.XLOOKUP(Contrato[[#This Row],[RCP]],[1]!COMPROMISOS_2024[[#All],[consecutivo]],[1]!COMPROMISOS_2024[[#All],[fecha_aprobacion]],"",0)</f>
        <v>11/12/2024 21:40</v>
      </c>
      <c r="V728" s="46">
        <f>SUMIF([1]!COMPROMISOS_2024[[#All],[consecutivo]],Contrato[[#This Row],[RCP]],[1]!COMPROMISOS_2024[[#All],[valor_total]])</f>
        <v>35000000</v>
      </c>
      <c r="W728" s="311"/>
      <c r="X728" s="160"/>
      <c r="Y728" s="48">
        <v>45537</v>
      </c>
      <c r="Z728" s="49">
        <v>45657</v>
      </c>
      <c r="AA728" s="109"/>
      <c r="AB728" s="91" t="s">
        <v>48</v>
      </c>
      <c r="AC728" s="30"/>
      <c r="AD728" s="103"/>
      <c r="AF728" s="55" t="str">
        <f>TEXT(LEFT(Contrato[[#This Row],[CONTRATO]],3),"0")</f>
        <v>600</v>
      </c>
      <c r="AG728" s="55" t="str">
        <f>IF(LEN(Contrato[[#This Row],[Contrato2]])=3,Contrato[[#This Row],[Contrato2]],TEXT(Contrato[[#This Row],[Contrato2]],"000"))</f>
        <v>600</v>
      </c>
      <c r="AH728" s="56">
        <f ca="1">IFERROR(_xlfn.DAYS(Contrato[[#This Row],[Fecha Proyectada liquidación]],TODAY())/30,"")</f>
        <v>2.1333333333333333</v>
      </c>
      <c r="AI728" s="57">
        <f>+Contrato[[#This Row],[FECHA TERMINACIÓN ]]+120</f>
        <v>45777</v>
      </c>
      <c r="AK728" s="59" t="str">
        <f ca="1">IF(Contrato[[#This Row],[FECHA TERMINACIÓN ]]&lt;TODAY(), "Terminado",IF(ISNUMBER(Contrato[[#This Row],[Fecha Real de liquiidación ]]),"Liquidado",IF(Contrato[[#This Row],[FECHA TERMINACIÓN ]]&gt;=TODAY(),"En ejecución","")))</f>
        <v>Terminado</v>
      </c>
      <c r="AL728" s="60">
        <f>SUMIF([1]!COMPROMISOS_2024[[#All],[consecutivo]],Contrato[[#This Row],[RCP]],[1]!COMPROMISOS_2024[[#All],[Total pagado]])</f>
        <v>35000000</v>
      </c>
      <c r="AM728" s="61">
        <f>IFERROR(Contrato[[#This Row],[Pagos]]/Contrato[[#This Row],[VALOR CONTRATO]],0)</f>
        <v>1</v>
      </c>
      <c r="AN728" s="104">
        <f>+Contrato[[#This Row],[VALOR CONTRATO]]-Contrato[[#This Row],[Pagos]]</f>
        <v>0</v>
      </c>
      <c r="AO728" s="54" cm="1">
        <f t="array" ref="AO728">_xlfn.XLOOKUP(Contrato[[#This Row],[DOCUMENTO ]],[1]!PERSONAL_ACTIVO_2024[[#All],[Documento identidad]],[1]!PERSONAL_ACTIVO_2024[[#All],[Mail ]],0,0)</f>
        <v>0</v>
      </c>
      <c r="AP728" s="54" cm="1">
        <f t="array" ref="AP728">_xlfn.XLOOKUP(Contrato[[#This Row],[DOCUMENTO]],[1]!PERSONAL_ACTIVO_2024[[#All],[Documento identidad]],[1]!PERSONAL_ACTIVO_2024[[#All],[Mail ]],0,0)</f>
        <v>0</v>
      </c>
      <c r="AQ728" s="54" cm="1">
        <f t="array" ref="AQ728">IF(ISBLANK(Contrato[[#This Row],[DEPENDENCIA ]]),0,IFERROR(_xlfn.XLOOKUP(Contrato[[#This Row],[DEPENDENCIA ]],[1]!PERSONAL_ACTIVO_2024[[#All],[Dependencia]],[1]!PERSONAL_ACTIVO_2024[[#All],[Mail ]],0,0),0))</f>
        <v>0</v>
      </c>
    </row>
    <row r="729" spans="1:43" s="54" customFormat="1" ht="34.5" customHeight="1" x14ac:dyDescent="0.25">
      <c r="A729" s="54" t="s">
        <v>716</v>
      </c>
      <c r="B729" s="26">
        <v>601</v>
      </c>
      <c r="C729" s="28" t="s">
        <v>717</v>
      </c>
      <c r="D729" s="64" t="s">
        <v>48</v>
      </c>
      <c r="E729" s="64" t="s">
        <v>48</v>
      </c>
      <c r="F729" s="81" t="s">
        <v>112</v>
      </c>
      <c r="G729" s="277" t="s">
        <v>717</v>
      </c>
      <c r="H729" s="130">
        <v>0</v>
      </c>
      <c r="I729" s="147">
        <v>0</v>
      </c>
      <c r="J729" s="148">
        <v>0</v>
      </c>
      <c r="K729" s="313">
        <v>0</v>
      </c>
      <c r="L729" s="96" t="s">
        <v>1378</v>
      </c>
      <c r="M729" s="97"/>
      <c r="N729" s="98" t="str" cm="1">
        <f t="array" ref="N729">_xlfn.XLOOKUP(Contrato[[#This Row],[SUPERVISOR TITULAR]],[1]!PERSONAL_ACTIVO_2024[[#All],[Nombre completo]],[1]!PERSONAL_ACTIVO_2024[[#All],[Documento identidad]],"",0)</f>
        <v/>
      </c>
      <c r="O729" s="97"/>
      <c r="P729" s="99" t="str" cm="1">
        <f t="array" ref="P729">_xlfn.XLOOKUP(Contrato[[#This Row],[SUPERVISOR SUPLENTE ]],[1]!PERSONAL_ACTIVO_2024[[#All],[Nombre completo]],[1]!PERSONAL_ACTIVO_2024[[#All],[Documento identidad]],"",0)</f>
        <v/>
      </c>
      <c r="Q729" s="207">
        <v>0</v>
      </c>
      <c r="R729" s="42" t="str" cm="1">
        <f t="array" ref="R729">_xlfn.XLOOKUP(Contrato[[#This Row],[CDP]],[1]!DISPONIBILIDADES_2024[[#All],[consecutivo]],[1]!DISPONIBILIDADES_2024[[#All],[fecha_aprobacion]],"",0)</f>
        <v/>
      </c>
      <c r="S729" s="43">
        <f>SUMIF([1]!DISPONIBILIDADES_2024[[#All],[consecutivo]],Contrato[[#This Row],[CDP]],[1]!DISPONIBILIDADES_2024[[#All],[valor_total_rubro]])</f>
        <v>0</v>
      </c>
      <c r="T729" s="44" t="str" cm="1">
        <f t="array" ref="T729">_xlfn.XLOOKUP(Contrato[[#This Row],[CONTRATO]]&amp;Contrato[[#This Row],[CDP]],[1]!Corr_Contr_CDP[[#All],[CONTRATO-CDP]],[1]!Corr_Contr_CDP[[#All],[CRP]],_xlfn.XLOOKUP(Contrato[[#This Row],[CDP]],[1]!COMPROMISOS_2024[[#All],[disponibilidad]],[1]!COMPROMISOS_2024[[#All],[consecutivo]],"",0),0)</f>
        <v/>
      </c>
      <c r="U729" s="45" t="str" cm="1">
        <f t="array" ref="U729">+_xlfn.XLOOKUP(Contrato[[#This Row],[RCP]],[1]!COMPROMISOS_2024[[#All],[consecutivo]],[1]!COMPROMISOS_2024[[#All],[fecha_aprobacion]],"",0)</f>
        <v/>
      </c>
      <c r="V729" s="46">
        <f>SUMIF([1]!COMPROMISOS_2024[[#All],[consecutivo]],Contrato[[#This Row],[RCP]],[1]!COMPROMISOS_2024[[#All],[valor_total]])</f>
        <v>0</v>
      </c>
      <c r="W729" s="311"/>
      <c r="X729" s="160"/>
      <c r="Y729" s="48" t="str">
        <f>+LEFT(_xlfn.XLOOKUP(Contrato[[#This Row],[CONTRATO3DIG]],[1]SECOP_II!AE:AE,[1]SECOP_II!F:F,"",0),10)</f>
        <v/>
      </c>
      <c r="Z729" s="49"/>
      <c r="AA729" s="101"/>
      <c r="AB729" s="207">
        <v>0</v>
      </c>
      <c r="AC729" s="91"/>
      <c r="AD729" s="224"/>
      <c r="AF729" s="55" t="str">
        <f>TEXT(LEFT(Contrato[[#This Row],[CONTRATO]],3),"0")</f>
        <v>601</v>
      </c>
      <c r="AG729" s="55" t="str">
        <f>IF(LEN(Contrato[[#This Row],[Contrato2]])=3,Contrato[[#This Row],[Contrato2]],TEXT(Contrato[[#This Row],[Contrato2]],"000"))</f>
        <v>601</v>
      </c>
      <c r="AH729" s="56">
        <f ca="1">IFERROR(_xlfn.DAYS(Contrato[[#This Row],[Fecha Proyectada liquidación]],TODAY())/30,"")</f>
        <v>-1519.7666666666667</v>
      </c>
      <c r="AI729" s="57">
        <f>+Contrato[[#This Row],[FECHA TERMINACIÓN ]]+120</f>
        <v>120</v>
      </c>
      <c r="AK729" s="59" t="str">
        <f ca="1">IF(Contrato[[#This Row],[FECHA TERMINACIÓN ]]&lt;TODAY(), "Terminado",IF(ISNUMBER(Contrato[[#This Row],[Fecha Real de liquiidación ]]),"Liquidado",IF(Contrato[[#This Row],[FECHA TERMINACIÓN ]]&gt;=TODAY(),"En ejecución","")))</f>
        <v>Terminado</v>
      </c>
      <c r="AL729" s="60">
        <f>SUMIF([1]!COMPROMISOS_2024[[#All],[consecutivo]],Contrato[[#This Row],[RCP]],[1]!COMPROMISOS_2024[[#All],[Total pagado]])</f>
        <v>0</v>
      </c>
      <c r="AM729" s="61">
        <f>IFERROR(Contrato[[#This Row],[Pagos]]/Contrato[[#This Row],[VALOR CONTRATO]],0)</f>
        <v>0</v>
      </c>
      <c r="AN729" s="104">
        <f>+Contrato[[#This Row],[VALOR CONTRATO]]-Contrato[[#This Row],[Pagos]]</f>
        <v>0</v>
      </c>
      <c r="AO729" s="54" cm="1">
        <f t="array" ref="AO729">_xlfn.XLOOKUP(Contrato[[#This Row],[DOCUMENTO ]],[1]!PERSONAL_ACTIVO_2024[[#All],[Documento identidad]],[1]!PERSONAL_ACTIVO_2024[[#All],[Mail ]],0,0)</f>
        <v>0</v>
      </c>
      <c r="AP729" s="54" cm="1">
        <f t="array" ref="AP729">_xlfn.XLOOKUP(Contrato[[#This Row],[DOCUMENTO]],[1]!PERSONAL_ACTIVO_2024[[#All],[Documento identidad]],[1]!PERSONAL_ACTIVO_2024[[#All],[Mail ]],0,0)</f>
        <v>0</v>
      </c>
      <c r="AQ729" s="54" cm="1">
        <f t="array" ref="AQ729">IF(ISBLANK(Contrato[[#This Row],[DEPENDENCIA ]]),0,IFERROR(_xlfn.XLOOKUP(Contrato[[#This Row],[DEPENDENCIA ]],[1]!PERSONAL_ACTIVO_2024[[#All],[Dependencia]],[1]!PERSONAL_ACTIVO_2024[[#All],[Mail ]],0,0),0))</f>
        <v>0</v>
      </c>
    </row>
    <row r="730" spans="1:43" s="54" customFormat="1" ht="34.5" customHeight="1" x14ac:dyDescent="0.25">
      <c r="A730" s="54" t="s">
        <v>716</v>
      </c>
      <c r="B730" s="26">
        <v>602</v>
      </c>
      <c r="C730" s="28" t="s">
        <v>717</v>
      </c>
      <c r="D730" s="64" t="s">
        <v>48</v>
      </c>
      <c r="E730" s="64" t="s">
        <v>48</v>
      </c>
      <c r="F730" s="81" t="s">
        <v>112</v>
      </c>
      <c r="G730" s="277" t="s">
        <v>717</v>
      </c>
      <c r="H730" s="130">
        <v>0</v>
      </c>
      <c r="I730" s="147">
        <v>0</v>
      </c>
      <c r="J730" s="148">
        <v>0</v>
      </c>
      <c r="K730" s="313">
        <v>0</v>
      </c>
      <c r="L730" s="96" t="s">
        <v>1378</v>
      </c>
      <c r="M730" s="97"/>
      <c r="N730" s="98" t="str" cm="1">
        <f t="array" ref="N730">_xlfn.XLOOKUP(Contrato[[#This Row],[SUPERVISOR TITULAR]],[1]!PERSONAL_ACTIVO_2024[[#All],[Nombre completo]],[1]!PERSONAL_ACTIVO_2024[[#All],[Documento identidad]],"",0)</f>
        <v/>
      </c>
      <c r="O730" s="97"/>
      <c r="P730" s="99" t="str" cm="1">
        <f t="array" ref="P730">_xlfn.XLOOKUP(Contrato[[#This Row],[SUPERVISOR SUPLENTE ]],[1]!PERSONAL_ACTIVO_2024[[#All],[Nombre completo]],[1]!PERSONAL_ACTIVO_2024[[#All],[Documento identidad]],"",0)</f>
        <v/>
      </c>
      <c r="Q730" s="207">
        <v>0</v>
      </c>
      <c r="R730" s="42" t="str" cm="1">
        <f t="array" ref="R730">_xlfn.XLOOKUP(Contrato[[#This Row],[CDP]],[1]!DISPONIBILIDADES_2024[[#All],[consecutivo]],[1]!DISPONIBILIDADES_2024[[#All],[fecha_aprobacion]],"",0)</f>
        <v/>
      </c>
      <c r="S730" s="43">
        <f>SUMIF([1]!DISPONIBILIDADES_2024[[#All],[consecutivo]],Contrato[[#This Row],[CDP]],[1]!DISPONIBILIDADES_2024[[#All],[valor_total_rubro]])</f>
        <v>0</v>
      </c>
      <c r="T730" s="44" t="str" cm="1">
        <f t="array" ref="T730">_xlfn.XLOOKUP(Contrato[[#This Row],[CONTRATO]]&amp;Contrato[[#This Row],[CDP]],[1]!Corr_Contr_CDP[[#All],[CONTRATO-CDP]],[1]!Corr_Contr_CDP[[#All],[CRP]],_xlfn.XLOOKUP(Contrato[[#This Row],[CDP]],[1]!COMPROMISOS_2024[[#All],[disponibilidad]],[1]!COMPROMISOS_2024[[#All],[consecutivo]],"",0),0)</f>
        <v/>
      </c>
      <c r="U730" s="45" t="str" cm="1">
        <f t="array" ref="U730">+_xlfn.XLOOKUP(Contrato[[#This Row],[RCP]],[1]!COMPROMISOS_2024[[#All],[consecutivo]],[1]!COMPROMISOS_2024[[#All],[fecha_aprobacion]],"",0)</f>
        <v/>
      </c>
      <c r="V730" s="46">
        <f>SUMIF([1]!COMPROMISOS_2024[[#All],[consecutivo]],Contrato[[#This Row],[RCP]],[1]!COMPROMISOS_2024[[#All],[valor_total]])</f>
        <v>0</v>
      </c>
      <c r="W730" s="311"/>
      <c r="X730" s="160"/>
      <c r="Y730" s="48" t="str">
        <f>+LEFT(_xlfn.XLOOKUP(Contrato[[#This Row],[CONTRATO3DIG]],[1]SECOP_II!AE:AE,[1]SECOP_II!F:F,"",0),10)</f>
        <v/>
      </c>
      <c r="Z730" s="49"/>
      <c r="AA730" s="101"/>
      <c r="AB730" s="207">
        <v>0</v>
      </c>
      <c r="AC730" s="91"/>
      <c r="AD730" s="224"/>
      <c r="AF730" s="55" t="str">
        <f>TEXT(LEFT(Contrato[[#This Row],[CONTRATO]],3),"0")</f>
        <v>602</v>
      </c>
      <c r="AG730" s="55" t="str">
        <f>IF(LEN(Contrato[[#This Row],[Contrato2]])=3,Contrato[[#This Row],[Contrato2]],TEXT(Contrato[[#This Row],[Contrato2]],"000"))</f>
        <v>602</v>
      </c>
      <c r="AH730" s="56">
        <f ca="1">IFERROR(_xlfn.DAYS(Contrato[[#This Row],[Fecha Proyectada liquidación]],TODAY())/30,"")</f>
        <v>-1519.7666666666667</v>
      </c>
      <c r="AI730" s="57">
        <f>+Contrato[[#This Row],[FECHA TERMINACIÓN ]]+120</f>
        <v>120</v>
      </c>
      <c r="AK730" s="59" t="str">
        <f ca="1">IF(Contrato[[#This Row],[FECHA TERMINACIÓN ]]&lt;TODAY(), "Terminado",IF(ISNUMBER(Contrato[[#This Row],[Fecha Real de liquiidación ]]),"Liquidado",IF(Contrato[[#This Row],[FECHA TERMINACIÓN ]]&gt;=TODAY(),"En ejecución","")))</f>
        <v>Terminado</v>
      </c>
      <c r="AL730" s="60">
        <f>SUMIF([1]!COMPROMISOS_2024[[#All],[consecutivo]],Contrato[[#This Row],[RCP]],[1]!COMPROMISOS_2024[[#All],[Total pagado]])</f>
        <v>0</v>
      </c>
      <c r="AM730" s="61">
        <f>IFERROR(Contrato[[#This Row],[Pagos]]/Contrato[[#This Row],[VALOR CONTRATO]],0)</f>
        <v>0</v>
      </c>
      <c r="AN730" s="104">
        <f>+Contrato[[#This Row],[VALOR CONTRATO]]-Contrato[[#This Row],[Pagos]]</f>
        <v>0</v>
      </c>
      <c r="AO730" s="54" cm="1">
        <f t="array" ref="AO730">_xlfn.XLOOKUP(Contrato[[#This Row],[DOCUMENTO ]],[1]!PERSONAL_ACTIVO_2024[[#All],[Documento identidad]],[1]!PERSONAL_ACTIVO_2024[[#All],[Mail ]],0,0)</f>
        <v>0</v>
      </c>
      <c r="AP730" s="54" cm="1">
        <f t="array" ref="AP730">_xlfn.XLOOKUP(Contrato[[#This Row],[DOCUMENTO]],[1]!PERSONAL_ACTIVO_2024[[#All],[Documento identidad]],[1]!PERSONAL_ACTIVO_2024[[#All],[Mail ]],0,0)</f>
        <v>0</v>
      </c>
      <c r="AQ730" s="54" cm="1">
        <f t="array" ref="AQ730">IF(ISBLANK(Contrato[[#This Row],[DEPENDENCIA ]]),0,IFERROR(_xlfn.XLOOKUP(Contrato[[#This Row],[DEPENDENCIA ]],[1]!PERSONAL_ACTIVO_2024[[#All],[Dependencia]],[1]!PERSONAL_ACTIVO_2024[[#All],[Mail ]],0,0),0))</f>
        <v>0</v>
      </c>
    </row>
    <row r="731" spans="1:43" s="54" customFormat="1" ht="34.5" customHeight="1" x14ac:dyDescent="0.25">
      <c r="A731" s="54">
        <v>729</v>
      </c>
      <c r="B731" s="26">
        <v>603</v>
      </c>
      <c r="C731" s="28" t="s">
        <v>1874</v>
      </c>
      <c r="D731" s="81" t="s">
        <v>123</v>
      </c>
      <c r="E731" s="105" t="s">
        <v>111</v>
      </c>
      <c r="F731" s="81" t="s">
        <v>1429</v>
      </c>
      <c r="G731" s="92" t="s">
        <v>925</v>
      </c>
      <c r="H731" s="93">
        <v>811021812</v>
      </c>
      <c r="I731" s="94" t="s">
        <v>48</v>
      </c>
      <c r="J731" s="95">
        <v>549996878</v>
      </c>
      <c r="K731" s="69" t="s">
        <v>48</v>
      </c>
      <c r="L731" s="96" t="s">
        <v>1863</v>
      </c>
      <c r="M731" s="97" t="s">
        <v>125</v>
      </c>
      <c r="N731" s="98" t="str" cm="1">
        <f t="array" ref="N731">_xlfn.XLOOKUP(Contrato[[#This Row],[SUPERVISOR TITULAR]],[1]!PERSONAL_ACTIVO_2024[[#All],[Nombre completo]],[1]!PERSONAL_ACTIVO_2024[[#All],[Documento identidad]],"",0)</f>
        <v/>
      </c>
      <c r="O731" s="97" t="s">
        <v>226</v>
      </c>
      <c r="P731" s="99" t="str" cm="1">
        <f t="array" ref="P731">_xlfn.XLOOKUP(Contrato[[#This Row],[SUPERVISOR SUPLENTE ]],[1]!PERSONAL_ACTIVO_2024[[#All],[Nombre completo]],[1]!PERSONAL_ACTIVO_2024[[#All],[Documento identidad]],"",0)</f>
        <v/>
      </c>
      <c r="Q731" s="100">
        <v>805</v>
      </c>
      <c r="R731" s="42" t="str" cm="1">
        <f t="array" ref="R731">_xlfn.XLOOKUP(Contrato[[#This Row],[CDP]],[1]!DISPONIBILIDADES_2024[[#All],[consecutivo]],[1]!DISPONIBILIDADES_2024[[#All],[fecha_aprobacion]],"",0)</f>
        <v>19/07/2024 0:00</v>
      </c>
      <c r="S731" s="43">
        <f>SUMIF([1]!DISPONIBILIDADES_2024[[#All],[consecutivo]],Contrato[[#This Row],[CDP]],[1]!DISPONIBILIDADES_2024[[#All],[valor_total_rubro]])</f>
        <v>0</v>
      </c>
      <c r="T731" s="44" cm="1">
        <f t="array" ref="T731">_xlfn.XLOOKUP(Contrato[[#This Row],[CONTRATO]]&amp;Contrato[[#This Row],[CDP]],[1]!Corr_Contr_CDP[[#All],[CONTRATO-CDP]],[1]!Corr_Contr_CDP[[#All],[CRP]],_xlfn.XLOOKUP(Contrato[[#This Row],[CDP]],[1]!COMPROMISOS_2024[[#All],[disponibilidad]],[1]!COMPROMISOS_2024[[#All],[consecutivo]],"",0),0)</f>
        <v>8316</v>
      </c>
      <c r="U731" s="45" t="str" cm="1">
        <f t="array" ref="U731">+_xlfn.XLOOKUP(Contrato[[#This Row],[RCP]],[1]!COMPROMISOS_2024[[#All],[consecutivo]],[1]!COMPROMISOS_2024[[#All],[fecha_aprobacion]],"",0)</f>
        <v>16/08/2024 0:00</v>
      </c>
      <c r="V731" s="46">
        <f>SUMIF([1]!COMPROMISOS_2024[[#All],[consecutivo]],Contrato[[#This Row],[RCP]],[1]!COMPROMISOS_2024[[#All],[valor_total]])</f>
        <v>549996878</v>
      </c>
      <c r="W731" s="311">
        <v>45520</v>
      </c>
      <c r="X731" s="160">
        <v>45520</v>
      </c>
      <c r="Y731" s="48">
        <v>45520</v>
      </c>
      <c r="Z731" s="49">
        <v>45657</v>
      </c>
      <c r="AA731" s="101" t="s">
        <v>1875</v>
      </c>
      <c r="AB731" s="91" t="s">
        <v>1872</v>
      </c>
      <c r="AC731" s="91"/>
      <c r="AD731" s="78">
        <v>202000005164</v>
      </c>
      <c r="AE731" s="54" t="s">
        <v>75</v>
      </c>
      <c r="AF731" s="55" t="str">
        <f>TEXT(LEFT(Contrato[[#This Row],[CONTRATO]],3),"0")</f>
        <v>603</v>
      </c>
      <c r="AG731" s="55" t="str">
        <f>IF(LEN(Contrato[[#This Row],[Contrato2]])=3,Contrato[[#This Row],[Contrato2]],TEXT(Contrato[[#This Row],[Contrato2]],"000"))</f>
        <v>603</v>
      </c>
      <c r="AH731" s="56">
        <f ca="1">IFERROR(_xlfn.DAYS(Contrato[[#This Row],[Fecha Proyectada liquidación]],TODAY())/30,"")</f>
        <v>2.1333333333333333</v>
      </c>
      <c r="AI731" s="57">
        <f>+Contrato[[#This Row],[FECHA TERMINACIÓN ]]+120</f>
        <v>45777</v>
      </c>
      <c r="AK731" s="59" t="str">
        <f ca="1">IF(Contrato[[#This Row],[FECHA TERMINACIÓN ]]&lt;TODAY(), "Terminado",IF(ISNUMBER(Contrato[[#This Row],[Fecha Real de liquiidación ]]),"Liquidado",IF(Contrato[[#This Row],[FECHA TERMINACIÓN ]]&gt;=TODAY(),"En ejecución","")))</f>
        <v>Terminado</v>
      </c>
      <c r="AL731" s="60">
        <f>SUMIF([1]!COMPROMISOS_2024[[#All],[consecutivo]],Contrato[[#This Row],[RCP]],[1]!COMPROMISOS_2024[[#All],[Total pagado]])</f>
        <v>549996878</v>
      </c>
      <c r="AM731" s="61">
        <f>IFERROR(Contrato[[#This Row],[Pagos]]/Contrato[[#This Row],[VALOR CONTRATO]],0)</f>
        <v>1</v>
      </c>
      <c r="AN731" s="104">
        <f>+Contrato[[#This Row],[VALOR CONTRATO]]-Contrato[[#This Row],[Pagos]]</f>
        <v>0</v>
      </c>
      <c r="AO731" s="54" cm="1">
        <f t="array" ref="AO731">_xlfn.XLOOKUP(Contrato[[#This Row],[DOCUMENTO ]],[1]!PERSONAL_ACTIVO_2024[[#All],[Documento identidad]],[1]!PERSONAL_ACTIVO_2024[[#All],[Mail ]],0,0)</f>
        <v>0</v>
      </c>
      <c r="AP731" s="54" cm="1">
        <f t="array" ref="AP731">_xlfn.XLOOKUP(Contrato[[#This Row],[DOCUMENTO]],[1]!PERSONAL_ACTIVO_2024[[#All],[Documento identidad]],[1]!PERSONAL_ACTIVO_2024[[#All],[Mail ]],0,0)</f>
        <v>0</v>
      </c>
      <c r="AQ731" s="54" cm="1">
        <f t="array" ref="AQ731">IF(ISBLANK(Contrato[[#This Row],[DEPENDENCIA ]]),0,IFERROR(_xlfn.XLOOKUP(Contrato[[#This Row],[DEPENDENCIA ]],[1]!PERSONAL_ACTIVO_2024[[#All],[Dependencia]],[1]!PERSONAL_ACTIVO_2024[[#All],[Mail ]],0,0),0))</f>
        <v>0</v>
      </c>
    </row>
    <row r="732" spans="1:43" s="54" customFormat="1" ht="34.5" customHeight="1" x14ac:dyDescent="0.25">
      <c r="A732" s="54">
        <v>983</v>
      </c>
      <c r="B732" s="26">
        <v>604</v>
      </c>
      <c r="C732" s="28" t="s">
        <v>1876</v>
      </c>
      <c r="D732" s="81" t="s">
        <v>132</v>
      </c>
      <c r="E732" s="105" t="s">
        <v>111</v>
      </c>
      <c r="F732" s="81" t="s">
        <v>142</v>
      </c>
      <c r="G732" s="92" t="s">
        <v>1877</v>
      </c>
      <c r="H732" s="93">
        <v>1075269109</v>
      </c>
      <c r="I732" s="94">
        <v>9346824</v>
      </c>
      <c r="J732" s="95">
        <v>46734120</v>
      </c>
      <c r="K732" s="69" t="s">
        <v>48</v>
      </c>
      <c r="L732" s="96" t="s">
        <v>1863</v>
      </c>
      <c r="M732" s="97" t="s">
        <v>1116</v>
      </c>
      <c r="N732" s="98" cm="1">
        <f t="array" ref="N732">_xlfn.XLOOKUP(Contrato[[#This Row],[SUPERVISOR TITULAR]],[1]!PERSONAL_ACTIVO_2024[[#All],[Nombre completo]],[1]!PERSONAL_ACTIVO_2024[[#All],[Documento identidad]],"",0)</f>
        <v>91299284</v>
      </c>
      <c r="O732" s="97" t="s">
        <v>656</v>
      </c>
      <c r="P732" s="99" cm="1">
        <f t="array" ref="P732">_xlfn.XLOOKUP(Contrato[[#This Row],[SUPERVISOR SUPLENTE ]],[1]!PERSONAL_ACTIVO_2024[[#All],[Nombre completo]],[1]!PERSONAL_ACTIVO_2024[[#All],[Documento identidad]],"",0)</f>
        <v>1039449338</v>
      </c>
      <c r="Q732" s="100">
        <v>801</v>
      </c>
      <c r="R732" s="42" t="str" cm="1">
        <f t="array" ref="R732">_xlfn.XLOOKUP(Contrato[[#This Row],[CDP]],[1]!DISPONIBILIDADES_2024[[#All],[consecutivo]],[1]!DISPONIBILIDADES_2024[[#All],[fecha_aprobacion]],"",0)</f>
        <v>19/07/2024 0:00</v>
      </c>
      <c r="S732" s="43">
        <f>SUMIF([1]!DISPONIBILIDADES_2024[[#All],[consecutivo]],Contrato[[#This Row],[CDP]],[1]!DISPONIBILIDADES_2024[[#All],[valor_total_rubro]])</f>
        <v>0</v>
      </c>
      <c r="T732" s="44" cm="1">
        <f t="array" ref="T732">_xlfn.XLOOKUP(Contrato[[#This Row],[CONTRATO]]&amp;Contrato[[#This Row],[CDP]],[1]!Corr_Contr_CDP[[#All],[CONTRATO-CDP]],[1]!Corr_Contr_CDP[[#All],[CRP]],_xlfn.XLOOKUP(Contrato[[#This Row],[CDP]],[1]!COMPROMISOS_2024[[#All],[disponibilidad]],[1]!COMPROMISOS_2024[[#All],[consecutivo]],"",0),0)</f>
        <v>8470</v>
      </c>
      <c r="U732" s="45" t="str" cm="1">
        <f t="array" ref="U732">+_xlfn.XLOOKUP(Contrato[[#This Row],[RCP]],[1]!COMPROMISOS_2024[[#All],[consecutivo]],[1]!COMPROMISOS_2024[[#All],[fecha_aprobacion]],"",0)</f>
        <v>29/08/2024 15:59</v>
      </c>
      <c r="V732" s="46">
        <f>SUMIF([1]!COMPROMISOS_2024[[#All],[consecutivo]],Contrato[[#This Row],[RCP]],[1]!COMPROMISOS_2024[[#All],[valor_total]])</f>
        <v>46734120</v>
      </c>
      <c r="W732" s="311">
        <v>45532</v>
      </c>
      <c r="X732" s="311" t="s">
        <v>379</v>
      </c>
      <c r="Y732" s="48">
        <v>45534</v>
      </c>
      <c r="Z732" s="49">
        <v>45656</v>
      </c>
      <c r="AA732" s="101" t="s">
        <v>1878</v>
      </c>
      <c r="AB732" s="91" t="s">
        <v>1879</v>
      </c>
      <c r="AC732" s="91"/>
      <c r="AD732" s="78">
        <v>202000005179</v>
      </c>
      <c r="AE732" s="54" t="s">
        <v>75</v>
      </c>
      <c r="AF732" s="55" t="str">
        <f>TEXT(LEFT(Contrato[[#This Row],[CONTRATO]],3),"0")</f>
        <v>604</v>
      </c>
      <c r="AG732" s="55" t="str">
        <f>IF(LEN(Contrato[[#This Row],[Contrato2]])=3,Contrato[[#This Row],[Contrato2]],TEXT(Contrato[[#This Row],[Contrato2]],"000"))</f>
        <v>604</v>
      </c>
      <c r="AH732" s="56">
        <f ca="1">IFERROR(_xlfn.DAYS(Contrato[[#This Row],[Fecha Proyectada liquidación]],TODAY())/30,"")</f>
        <v>2.1</v>
      </c>
      <c r="AI732" s="57">
        <f>+Contrato[[#This Row],[FECHA TERMINACIÓN ]]+120</f>
        <v>45776</v>
      </c>
      <c r="AK732" s="59" t="str">
        <f ca="1">IF(Contrato[[#This Row],[FECHA TERMINACIÓN ]]&lt;TODAY(), "Terminado",IF(ISNUMBER(Contrato[[#This Row],[Fecha Real de liquiidación ]]),"Liquidado",IF(Contrato[[#This Row],[FECHA TERMINACIÓN ]]&gt;=TODAY(),"En ejecución","")))</f>
        <v>Terminado</v>
      </c>
      <c r="AL732" s="60">
        <f>SUMIF([1]!COMPROMISOS_2024[[#All],[consecutivo]],Contrato[[#This Row],[RCP]],[1]!COMPROMISOS_2024[[#All],[Total pagado]])</f>
        <v>37698856</v>
      </c>
      <c r="AM732" s="61">
        <f>IFERROR(Contrato[[#This Row],[Pagos]]/Contrato[[#This Row],[VALOR CONTRATO]],0)</f>
        <v>0.80666664954855249</v>
      </c>
      <c r="AN732" s="104">
        <f>+Contrato[[#This Row],[VALOR CONTRATO]]-Contrato[[#This Row],[Pagos]]</f>
        <v>9035264</v>
      </c>
      <c r="AO732" s="54" t="str" cm="1">
        <f t="array" ref="AO732">_xlfn.XLOOKUP(Contrato[[#This Row],[DOCUMENTO ]],[1]!PERSONAL_ACTIVO_2024[[#All],[Documento identidad]],[1]!PERSONAL_ACTIVO_2024[[#All],[Mail ]],0,0)</f>
        <v>dmartinez@indeportesantioquia.gov.co</v>
      </c>
      <c r="AP732" s="54" t="str" cm="1">
        <f t="array" ref="AP732">_xlfn.XLOOKUP(Contrato[[#This Row],[DOCUMENTO]],[1]!PERSONAL_ACTIVO_2024[[#All],[Documento identidad]],[1]!PERSONAL_ACTIVO_2024[[#All],[Mail ]],0,0)</f>
        <v>mcarmona@indeportesantioquia.gov.co</v>
      </c>
      <c r="AQ732" s="54" t="str" cm="1">
        <f t="array" ref="AQ732">IF(ISBLANK(Contrato[[#This Row],[DEPENDENCIA ]]),0,IFERROR(_xlfn.XLOOKUP(Contrato[[#This Row],[DEPENDENCIA ]],[1]!PERSONAL_ACTIVO_2024[[#All],[Dependencia]],[1]!PERSONAL_ACTIVO_2024[[#All],[Mail ]],0,0),0))</f>
        <v>fcardona@indeportesantioquia.gov.co</v>
      </c>
    </row>
    <row r="733" spans="1:43" s="54" customFormat="1" ht="34.5" customHeight="1" x14ac:dyDescent="0.25">
      <c r="A733" s="54">
        <v>764</v>
      </c>
      <c r="B733" s="26">
        <v>605</v>
      </c>
      <c r="C733" s="28" t="s">
        <v>183</v>
      </c>
      <c r="D733" s="81" t="s">
        <v>184</v>
      </c>
      <c r="E733" s="105" t="s">
        <v>111</v>
      </c>
      <c r="F733" s="81" t="s">
        <v>46</v>
      </c>
      <c r="G733" s="92" t="s">
        <v>185</v>
      </c>
      <c r="H733" s="93">
        <v>900092385</v>
      </c>
      <c r="I733" s="94" t="s">
        <v>48</v>
      </c>
      <c r="J733" s="95">
        <v>163695814</v>
      </c>
      <c r="K733" s="69" t="s">
        <v>48</v>
      </c>
      <c r="L733" s="96" t="s">
        <v>1863</v>
      </c>
      <c r="M733" s="97" t="s">
        <v>262</v>
      </c>
      <c r="N733" s="98" cm="1">
        <f t="array" ref="N733">_xlfn.XLOOKUP(Contrato[[#This Row],[SUPERVISOR TITULAR]],[1]!PERSONAL_ACTIVO_2024[[#All],[Nombre completo]],[1]!PERSONAL_ACTIVO_2024[[#All],[Documento identidad]],"",0)</f>
        <v>71265476</v>
      </c>
      <c r="O733" s="97"/>
      <c r="P733" s="99" t="str" cm="1">
        <f t="array" ref="P733">_xlfn.XLOOKUP(Contrato[[#This Row],[SUPERVISOR SUPLENTE ]],[1]!PERSONAL_ACTIVO_2024[[#All],[Nombre completo]],[1]!PERSONAL_ACTIVO_2024[[#All],[Documento identidad]],"",0)</f>
        <v/>
      </c>
      <c r="Q733" s="100">
        <v>670</v>
      </c>
      <c r="R733" s="42" t="str" cm="1">
        <f t="array" ref="R733">_xlfn.XLOOKUP(Contrato[[#This Row],[CDP]],[1]!DISPONIBILIDADES_2024[[#All],[consecutivo]],[1]!DISPONIBILIDADES_2024[[#All],[fecha_aprobacion]],"",0)</f>
        <v>19/07/2024 11:07</v>
      </c>
      <c r="S733" s="43">
        <f>SUMIF([1]!DISPONIBILIDADES_2024[[#All],[consecutivo]],Contrato[[#This Row],[CDP]],[1]!DISPONIBILIDADES_2024[[#All],[valor_total_rubro]])</f>
        <v>0</v>
      </c>
      <c r="T733" s="44" cm="1">
        <f t="array" ref="T733">_xlfn.XLOOKUP(Contrato[[#This Row],[CONTRATO]]&amp;Contrato[[#This Row],[CDP]],[1]!Corr_Contr_CDP[[#All],[CONTRATO-CDP]],[1]!Corr_Contr_CDP[[#All],[CRP]],_xlfn.XLOOKUP(Contrato[[#This Row],[CDP]],[1]!COMPROMISOS_2024[[#All],[disponibilidad]],[1]!COMPROMISOS_2024[[#All],[consecutivo]],"",0),0)</f>
        <v>8466</v>
      </c>
      <c r="U733" s="45" t="str" cm="1">
        <f t="array" ref="U733">+_xlfn.XLOOKUP(Contrato[[#This Row],[RCP]],[1]!COMPROMISOS_2024[[#All],[consecutivo]],[1]!COMPROMISOS_2024[[#All],[fecha_aprobacion]],"",0)</f>
        <v>28/08/2024 15:21</v>
      </c>
      <c r="V733" s="46">
        <f>SUMIF([1]!COMPROMISOS_2024[[#All],[consecutivo]],Contrato[[#This Row],[RCP]],[1]!COMPROMISOS_2024[[#All],[valor_total]])</f>
        <v>163695814</v>
      </c>
      <c r="W733" s="311">
        <v>45531</v>
      </c>
      <c r="X733" s="160">
        <v>45532</v>
      </c>
      <c r="Y733" s="48">
        <v>45532</v>
      </c>
      <c r="Z733" s="49">
        <v>45657</v>
      </c>
      <c r="AA733" s="101" t="s">
        <v>1880</v>
      </c>
      <c r="AB733" s="91" t="s">
        <v>1879</v>
      </c>
      <c r="AC733" s="91"/>
      <c r="AD733" s="78">
        <v>202000005165</v>
      </c>
      <c r="AE733" s="54" t="s">
        <v>75</v>
      </c>
      <c r="AF733" s="55" t="str">
        <f>TEXT(LEFT(Contrato[[#This Row],[CONTRATO]],3),"0")</f>
        <v>605</v>
      </c>
      <c r="AG733" s="55" t="str">
        <f>IF(LEN(Contrato[[#This Row],[Contrato2]])=3,Contrato[[#This Row],[Contrato2]],TEXT(Contrato[[#This Row],[Contrato2]],"000"))</f>
        <v>605</v>
      </c>
      <c r="AH733" s="56">
        <f ca="1">IFERROR(_xlfn.DAYS(Contrato[[#This Row],[Fecha Proyectada liquidación]],TODAY())/30,"")</f>
        <v>2.1333333333333333</v>
      </c>
      <c r="AI733" s="57">
        <f>+Contrato[[#This Row],[FECHA TERMINACIÓN ]]+120</f>
        <v>45777</v>
      </c>
      <c r="AK733" s="59" t="str">
        <f ca="1">IF(Contrato[[#This Row],[FECHA TERMINACIÓN ]]&lt;TODAY(), "Terminado",IF(ISNUMBER(Contrato[[#This Row],[Fecha Real de liquiidación ]]),"Liquidado",IF(Contrato[[#This Row],[FECHA TERMINACIÓN ]]&gt;=TODAY(),"En ejecución","")))</f>
        <v>Terminado</v>
      </c>
      <c r="AL733" s="60">
        <f>SUMIF([1]!COMPROMISOS_2024[[#All],[consecutivo]],Contrato[[#This Row],[RCP]],[1]!COMPROMISOS_2024[[#All],[Total pagado]])</f>
        <v>113171261</v>
      </c>
      <c r="AM733" s="61">
        <f>IFERROR(Contrato[[#This Row],[Pagos]]/Contrato[[#This Row],[VALOR CONTRATO]],0)</f>
        <v>0.69135097736830342</v>
      </c>
      <c r="AN733" s="104">
        <f>+Contrato[[#This Row],[VALOR CONTRATO]]-Contrato[[#This Row],[Pagos]]</f>
        <v>50524553</v>
      </c>
      <c r="AO733" s="54" t="str" cm="1">
        <f t="array" ref="AO733">_xlfn.XLOOKUP(Contrato[[#This Row],[DOCUMENTO ]],[1]!PERSONAL_ACTIVO_2024[[#All],[Documento identidad]],[1]!PERSONAL_ACTIVO_2024[[#All],[Mail ]],0,0)</f>
        <v>jjimenez@indeportesantioquia.gov.co</v>
      </c>
      <c r="AP733" s="54" cm="1">
        <f t="array" ref="AP733">_xlfn.XLOOKUP(Contrato[[#This Row],[DOCUMENTO]],[1]!PERSONAL_ACTIVO_2024[[#All],[Documento identidad]],[1]!PERSONAL_ACTIVO_2024[[#All],[Mail ]],0,0)</f>
        <v>0</v>
      </c>
      <c r="AQ733" s="54" t="str" cm="1">
        <f t="array" ref="AQ733">IF(ISBLANK(Contrato[[#This Row],[DEPENDENCIA ]]),0,IFERROR(_xlfn.XLOOKUP(Contrato[[#This Row],[DEPENDENCIA ]],[1]!PERSONAL_ACTIVO_2024[[#All],[Dependencia]],[1]!PERSONAL_ACTIVO_2024[[#All],[Mail ]],0,0),0))</f>
        <v>jbermudez@indeportesantioquia.gov.co</v>
      </c>
    </row>
    <row r="734" spans="1:43" s="54" customFormat="1" ht="34.5" customHeight="1" x14ac:dyDescent="0.25">
      <c r="A734" s="54" t="s">
        <v>716</v>
      </c>
      <c r="B734" s="26">
        <v>606</v>
      </c>
      <c r="C734" s="28" t="s">
        <v>717</v>
      </c>
      <c r="D734" s="64" t="s">
        <v>48</v>
      </c>
      <c r="E734" s="64" t="s">
        <v>48</v>
      </c>
      <c r="F734" s="81" t="s">
        <v>112</v>
      </c>
      <c r="G734" s="277" t="s">
        <v>717</v>
      </c>
      <c r="H734" s="130">
        <v>0</v>
      </c>
      <c r="I734" s="147">
        <v>0</v>
      </c>
      <c r="J734" s="148">
        <v>0</v>
      </c>
      <c r="K734" s="313">
        <v>0</v>
      </c>
      <c r="L734" s="96" t="s">
        <v>1378</v>
      </c>
      <c r="M734" s="97"/>
      <c r="N734" s="98" t="str" cm="1">
        <f t="array" ref="N734">_xlfn.XLOOKUP(Contrato[[#This Row],[SUPERVISOR TITULAR]],[1]!PERSONAL_ACTIVO_2024[[#All],[Nombre completo]],[1]!PERSONAL_ACTIVO_2024[[#All],[Documento identidad]],"",0)</f>
        <v/>
      </c>
      <c r="O734" s="97"/>
      <c r="P734" s="99" t="str" cm="1">
        <f t="array" ref="P734">_xlfn.XLOOKUP(Contrato[[#This Row],[SUPERVISOR SUPLENTE ]],[1]!PERSONAL_ACTIVO_2024[[#All],[Nombre completo]],[1]!PERSONAL_ACTIVO_2024[[#All],[Documento identidad]],"",0)</f>
        <v/>
      </c>
      <c r="Q734" s="207">
        <v>0</v>
      </c>
      <c r="R734" s="42" t="str" cm="1">
        <f t="array" ref="R734">_xlfn.XLOOKUP(Contrato[[#This Row],[CDP]],[1]!DISPONIBILIDADES_2024[[#All],[consecutivo]],[1]!DISPONIBILIDADES_2024[[#All],[fecha_aprobacion]],"",0)</f>
        <v/>
      </c>
      <c r="S734" s="43">
        <f>SUMIF([1]!DISPONIBILIDADES_2024[[#All],[consecutivo]],Contrato[[#This Row],[CDP]],[1]!DISPONIBILIDADES_2024[[#All],[valor_total_rubro]])</f>
        <v>0</v>
      </c>
      <c r="T734" s="44" t="str" cm="1">
        <f t="array" ref="T734">_xlfn.XLOOKUP(Contrato[[#This Row],[CONTRATO]]&amp;Contrato[[#This Row],[CDP]],[1]!Corr_Contr_CDP[[#All],[CONTRATO-CDP]],[1]!Corr_Contr_CDP[[#All],[CRP]],_xlfn.XLOOKUP(Contrato[[#This Row],[CDP]],[1]!COMPROMISOS_2024[[#All],[disponibilidad]],[1]!COMPROMISOS_2024[[#All],[consecutivo]],"",0),0)</f>
        <v/>
      </c>
      <c r="U734" s="45" t="str" cm="1">
        <f t="array" ref="U734">+_xlfn.XLOOKUP(Contrato[[#This Row],[RCP]],[1]!COMPROMISOS_2024[[#All],[consecutivo]],[1]!COMPROMISOS_2024[[#All],[fecha_aprobacion]],"",0)</f>
        <v/>
      </c>
      <c r="V734" s="46">
        <f>SUMIF([1]!COMPROMISOS_2024[[#All],[consecutivo]],Contrato[[#This Row],[RCP]],[1]!COMPROMISOS_2024[[#All],[valor_total]])</f>
        <v>0</v>
      </c>
      <c r="W734" s="311"/>
      <c r="X734" s="160"/>
      <c r="Y734" s="48" t="str">
        <f>+LEFT(_xlfn.XLOOKUP(Contrato[[#This Row],[CONTRATO3DIG]],[1]SECOP_II!AE:AE,[1]SECOP_II!F:F,"",0),10)</f>
        <v/>
      </c>
      <c r="Z734" s="49"/>
      <c r="AA734" s="101"/>
      <c r="AB734" s="207">
        <v>0</v>
      </c>
      <c r="AC734" s="91"/>
      <c r="AD734" s="224"/>
      <c r="AF734" s="55" t="str">
        <f>TEXT(LEFT(Contrato[[#This Row],[CONTRATO]],3),"0")</f>
        <v>606</v>
      </c>
      <c r="AG734" s="55" t="str">
        <f>IF(LEN(Contrato[[#This Row],[Contrato2]])=3,Contrato[[#This Row],[Contrato2]],TEXT(Contrato[[#This Row],[Contrato2]],"000"))</f>
        <v>606</v>
      </c>
      <c r="AH734" s="56">
        <f ca="1">IFERROR(_xlfn.DAYS(Contrato[[#This Row],[Fecha Proyectada liquidación]],TODAY())/30,"")</f>
        <v>-1519.7666666666667</v>
      </c>
      <c r="AI734" s="57">
        <f>+Contrato[[#This Row],[FECHA TERMINACIÓN ]]+120</f>
        <v>120</v>
      </c>
      <c r="AK734" s="59" t="str">
        <f ca="1">IF(Contrato[[#This Row],[FECHA TERMINACIÓN ]]&lt;TODAY(), "Terminado",IF(ISNUMBER(Contrato[[#This Row],[Fecha Real de liquiidación ]]),"Liquidado",IF(Contrato[[#This Row],[FECHA TERMINACIÓN ]]&gt;=TODAY(),"En ejecución","")))</f>
        <v>Terminado</v>
      </c>
      <c r="AL734" s="60">
        <f>SUMIF([1]!COMPROMISOS_2024[[#All],[consecutivo]],Contrato[[#This Row],[RCP]],[1]!COMPROMISOS_2024[[#All],[Total pagado]])</f>
        <v>0</v>
      </c>
      <c r="AM734" s="61">
        <f>IFERROR(Contrato[[#This Row],[Pagos]]/Contrato[[#This Row],[VALOR CONTRATO]],0)</f>
        <v>0</v>
      </c>
      <c r="AN734" s="104">
        <f>+Contrato[[#This Row],[VALOR CONTRATO]]-Contrato[[#This Row],[Pagos]]</f>
        <v>0</v>
      </c>
      <c r="AO734" s="54" cm="1">
        <f t="array" ref="AO734">_xlfn.XLOOKUP(Contrato[[#This Row],[DOCUMENTO ]],[1]!PERSONAL_ACTIVO_2024[[#All],[Documento identidad]],[1]!PERSONAL_ACTIVO_2024[[#All],[Mail ]],0,0)</f>
        <v>0</v>
      </c>
      <c r="AP734" s="54" cm="1">
        <f t="array" ref="AP734">_xlfn.XLOOKUP(Contrato[[#This Row],[DOCUMENTO]],[1]!PERSONAL_ACTIVO_2024[[#All],[Documento identidad]],[1]!PERSONAL_ACTIVO_2024[[#All],[Mail ]],0,0)</f>
        <v>0</v>
      </c>
      <c r="AQ734" s="54" cm="1">
        <f t="array" ref="AQ734">IF(ISBLANK(Contrato[[#This Row],[DEPENDENCIA ]]),0,IFERROR(_xlfn.XLOOKUP(Contrato[[#This Row],[DEPENDENCIA ]],[1]!PERSONAL_ACTIVO_2024[[#All],[Dependencia]],[1]!PERSONAL_ACTIVO_2024[[#All],[Mail ]],0,0),0))</f>
        <v>0</v>
      </c>
    </row>
    <row r="735" spans="1:43" s="54" customFormat="1" ht="34.5" customHeight="1" x14ac:dyDescent="0.25">
      <c r="A735" s="54">
        <v>986</v>
      </c>
      <c r="B735" s="26">
        <v>607</v>
      </c>
      <c r="C735" s="28" t="s">
        <v>1881</v>
      </c>
      <c r="D735" s="81" t="s">
        <v>44</v>
      </c>
      <c r="E735" s="105" t="s">
        <v>111</v>
      </c>
      <c r="F735" s="81" t="s">
        <v>142</v>
      </c>
      <c r="G735" s="92" t="s">
        <v>644</v>
      </c>
      <c r="H735" s="93">
        <v>1037571358</v>
      </c>
      <c r="I735" s="94">
        <v>10359658</v>
      </c>
      <c r="J735" s="95">
        <v>44891860</v>
      </c>
      <c r="K735" s="69" t="s">
        <v>48</v>
      </c>
      <c r="L735" s="96" t="s">
        <v>1882</v>
      </c>
      <c r="M735" s="97" t="s">
        <v>51</v>
      </c>
      <c r="N735" s="98" cm="1">
        <f t="array" ref="N735">_xlfn.XLOOKUP(Contrato[[#This Row],[SUPERVISOR TITULAR]],[1]!PERSONAL_ACTIVO_2024[[#All],[Nombre completo]],[1]!PERSONAL_ACTIVO_2024[[#All],[Documento identidad]],"",0)</f>
        <v>98663915</v>
      </c>
      <c r="O735" s="97" t="s">
        <v>52</v>
      </c>
      <c r="P735" s="99" cm="1">
        <f t="array" ref="P735">_xlfn.XLOOKUP(Contrato[[#This Row],[SUPERVISOR SUPLENTE ]],[1]!PERSONAL_ACTIVO_2024[[#All],[Nombre completo]],[1]!PERSONAL_ACTIVO_2024[[#All],[Documento identidad]],"",0)</f>
        <v>43208997</v>
      </c>
      <c r="Q735" s="100">
        <v>822</v>
      </c>
      <c r="R735" s="42" t="str" cm="1">
        <f t="array" ref="R735">_xlfn.XLOOKUP(Contrato[[#This Row],[CDP]],[1]!DISPONIBILIDADES_2024[[#All],[consecutivo]],[1]!DISPONIBILIDADES_2024[[#All],[fecha_aprobacion]],"",0)</f>
        <v>29/07/2024 16:37</v>
      </c>
      <c r="S735" s="43">
        <f>SUMIF([1]!DISPONIBILIDADES_2024[[#All],[consecutivo]],Contrato[[#This Row],[CDP]],[1]!DISPONIBILIDADES_2024[[#All],[valor_total_rubro]])</f>
        <v>0</v>
      </c>
      <c r="T735" s="44" cm="1">
        <f t="array" ref="T735">_xlfn.XLOOKUP(Contrato[[#This Row],[CONTRATO]]&amp;Contrato[[#This Row],[CDP]],[1]!Corr_Contr_CDP[[#All],[CONTRATO-CDP]],[1]!Corr_Contr_CDP[[#All],[CRP]],_xlfn.XLOOKUP(Contrato[[#This Row],[CDP]],[1]!COMPROMISOS_2024[[#All],[disponibilidad]],[1]!COMPROMISOS_2024[[#All],[consecutivo]],"",0),0)</f>
        <v>8446</v>
      </c>
      <c r="U735" s="45" t="str" cm="1">
        <f t="array" ref="U735">+_xlfn.XLOOKUP(Contrato[[#This Row],[RCP]],[1]!COMPROMISOS_2024[[#All],[consecutivo]],[1]!COMPROMISOS_2024[[#All],[fecha_aprobacion]],"",0)</f>
        <v>23/08/2024 16:23</v>
      </c>
      <c r="V735" s="46">
        <f>SUMIF([1]!COMPROMISOS_2024[[#All],[consecutivo]],Contrato[[#This Row],[RCP]],[1]!COMPROMISOS_2024[[#All],[valor_total]])</f>
        <v>44891860</v>
      </c>
      <c r="W735" s="311">
        <v>45526</v>
      </c>
      <c r="X735" s="311" t="s">
        <v>379</v>
      </c>
      <c r="Y735" s="48">
        <v>45527</v>
      </c>
      <c r="Z735" s="49">
        <v>45656</v>
      </c>
      <c r="AA735" s="101" t="s">
        <v>1883</v>
      </c>
      <c r="AB735" s="91" t="s">
        <v>1884</v>
      </c>
      <c r="AC735" s="91"/>
      <c r="AD735" s="78">
        <v>202000005166</v>
      </c>
      <c r="AE735" s="54" t="s">
        <v>75</v>
      </c>
      <c r="AF735" s="55" t="str">
        <f>TEXT(LEFT(Contrato[[#This Row],[CONTRATO]],3),"0")</f>
        <v>607</v>
      </c>
      <c r="AG735" s="55" t="str">
        <f>IF(LEN(Contrato[[#This Row],[Contrato2]])=3,Contrato[[#This Row],[Contrato2]],TEXT(Contrato[[#This Row],[Contrato2]],"000"))</f>
        <v>607</v>
      </c>
      <c r="AH735" s="56">
        <f ca="1">IFERROR(_xlfn.DAYS(Contrato[[#This Row],[Fecha Proyectada liquidación]],TODAY())/30,"")</f>
        <v>2.1</v>
      </c>
      <c r="AI735" s="57">
        <f>+Contrato[[#This Row],[FECHA TERMINACIÓN ]]+120</f>
        <v>45776</v>
      </c>
      <c r="AK735" s="59" t="str">
        <f ca="1">IF(Contrato[[#This Row],[FECHA TERMINACIÓN ]]&lt;TODAY(), "Terminado",IF(ISNUMBER(Contrato[[#This Row],[Fecha Real de liquiidación ]]),"Liquidado",IF(Contrato[[#This Row],[FECHA TERMINACIÓN ]]&gt;=TODAY(),"En ejecución","")))</f>
        <v>Terminado</v>
      </c>
      <c r="AL735" s="60">
        <f>SUMIF([1]!COMPROMISOS_2024[[#All],[consecutivo]],Contrato[[#This Row],[RCP]],[1]!COMPROMISOS_2024[[#All],[Total pagado]])</f>
        <v>44201207</v>
      </c>
      <c r="AM735" s="61">
        <f>IFERROR(Contrato[[#This Row],[Pagos]]/Contrato[[#This Row],[VALOR CONTRATO]],0)</f>
        <v>0.9846151841336046</v>
      </c>
      <c r="AN735" s="104">
        <f>+Contrato[[#This Row],[VALOR CONTRATO]]-Contrato[[#This Row],[Pagos]]</f>
        <v>690653</v>
      </c>
      <c r="AO735" s="54" t="str" cm="1">
        <f t="array" ref="AO735">_xlfn.XLOOKUP(Contrato[[#This Row],[DOCUMENTO ]],[1]!PERSONAL_ACTIVO_2024[[#All],[Documento identidad]],[1]!PERSONAL_ACTIVO_2024[[#All],[Mail ]],0,0)</f>
        <v>fcardona@indeportesantioquia.gov.co</v>
      </c>
      <c r="AP735" s="54" t="str" cm="1">
        <f t="array" ref="AP735">_xlfn.XLOOKUP(Contrato[[#This Row],[DOCUMENTO]],[1]!PERSONAL_ACTIVO_2024[[#All],[Documento identidad]],[1]!PERSONAL_ACTIVO_2024[[#All],[Mail ]],0,0)</f>
        <v>dcendoya@indeportesantioquia.gov.co</v>
      </c>
      <c r="AQ735" s="54" cm="1">
        <f t="array" ref="AQ735">IF(ISBLANK(Contrato[[#This Row],[DEPENDENCIA ]]),0,IFERROR(_xlfn.XLOOKUP(Contrato[[#This Row],[DEPENDENCIA ]],[1]!PERSONAL_ACTIVO_2024[[#All],[Dependencia]],[1]!PERSONAL_ACTIVO_2024[[#All],[Mail ]],0,0),0))</f>
        <v>0</v>
      </c>
    </row>
    <row r="736" spans="1:43" s="54" customFormat="1" ht="34.5" customHeight="1" x14ac:dyDescent="0.25">
      <c r="A736" s="54">
        <v>988</v>
      </c>
      <c r="B736" s="26">
        <v>608</v>
      </c>
      <c r="C736" s="28" t="s">
        <v>1885</v>
      </c>
      <c r="D736" s="81" t="s">
        <v>44</v>
      </c>
      <c r="E736" s="105" t="s">
        <v>111</v>
      </c>
      <c r="F736" s="81" t="s">
        <v>142</v>
      </c>
      <c r="G736" s="92" t="s">
        <v>681</v>
      </c>
      <c r="H736" s="93">
        <v>1001738517</v>
      </c>
      <c r="I736" s="94">
        <v>3986061</v>
      </c>
      <c r="J736" s="95">
        <v>16608625</v>
      </c>
      <c r="K736" s="69" t="s">
        <v>48</v>
      </c>
      <c r="L736" s="96" t="s">
        <v>1882</v>
      </c>
      <c r="M736" s="97" t="s">
        <v>616</v>
      </c>
      <c r="N736" s="98" t="str" cm="1">
        <f t="array" ref="N736">_xlfn.XLOOKUP(Contrato[[#This Row],[SUPERVISOR TITULAR]],[1]!PERSONAL_ACTIVO_2024[[#All],[Nombre completo]],[1]!PERSONAL_ACTIVO_2024[[#All],[Documento identidad]],"",0)</f>
        <v/>
      </c>
      <c r="O736" s="97" t="s">
        <v>682</v>
      </c>
      <c r="P736" s="99" t="str" cm="1">
        <f t="array" ref="P736">_xlfn.XLOOKUP(Contrato[[#This Row],[SUPERVISOR SUPLENTE ]],[1]!PERSONAL_ACTIVO_2024[[#All],[Nombre completo]],[1]!PERSONAL_ACTIVO_2024[[#All],[Documento identidad]],"",0)</f>
        <v/>
      </c>
      <c r="Q736" s="100">
        <v>821</v>
      </c>
      <c r="R736" s="42" t="str" cm="1">
        <f t="array" ref="R736">_xlfn.XLOOKUP(Contrato[[#This Row],[CDP]],[1]!DISPONIBILIDADES_2024[[#All],[consecutivo]],[1]!DISPONIBILIDADES_2024[[#All],[fecha_aprobacion]],"",0)</f>
        <v>26/07/2024 15:10</v>
      </c>
      <c r="S736" s="43">
        <f>SUMIF([1]!DISPONIBILIDADES_2024[[#All],[consecutivo]],Contrato[[#This Row],[CDP]],[1]!DISPONIBILIDADES_2024[[#All],[valor_total_rubro]])</f>
        <v>0</v>
      </c>
      <c r="T736" s="44" cm="1">
        <f t="array" ref="T736">_xlfn.XLOOKUP(Contrato[[#This Row],[CONTRATO]]&amp;Contrato[[#This Row],[CDP]],[1]!Corr_Contr_CDP[[#All],[CONTRATO-CDP]],[1]!Corr_Contr_CDP[[#All],[CRP]],_xlfn.XLOOKUP(Contrato[[#This Row],[CDP]],[1]!COMPROMISOS_2024[[#All],[disponibilidad]],[1]!COMPROMISOS_2024[[#All],[consecutivo]],"",0),0)</f>
        <v>8452</v>
      </c>
      <c r="U736" s="45" t="str" cm="1">
        <f t="array" ref="U736">+_xlfn.XLOOKUP(Contrato[[#This Row],[RCP]],[1]!COMPROMISOS_2024[[#All],[consecutivo]],[1]!COMPROMISOS_2024[[#All],[fecha_aprobacion]],"",0)</f>
        <v>26/08/2024 16:33</v>
      </c>
      <c r="V736" s="46">
        <f>SUMIF([1]!COMPROMISOS_2024[[#All],[consecutivo]],Contrato[[#This Row],[RCP]],[1]!COMPROMISOS_2024[[#All],[valor_total]])</f>
        <v>16608625</v>
      </c>
      <c r="W736" s="311">
        <v>45530</v>
      </c>
      <c r="X736" s="311" t="s">
        <v>379</v>
      </c>
      <c r="Y736" s="48">
        <v>45531</v>
      </c>
      <c r="Z736" s="49">
        <v>45657</v>
      </c>
      <c r="AA736" s="101" t="s">
        <v>1886</v>
      </c>
      <c r="AB736" s="91" t="s">
        <v>1887</v>
      </c>
      <c r="AC736" s="91"/>
      <c r="AD736" s="78">
        <v>202000005167</v>
      </c>
      <c r="AE736" s="54" t="s">
        <v>75</v>
      </c>
      <c r="AF736" s="55" t="str">
        <f>TEXT(LEFT(Contrato[[#This Row],[CONTRATO]],3),"0")</f>
        <v>608</v>
      </c>
      <c r="AG736" s="55" t="str">
        <f>IF(LEN(Contrato[[#This Row],[Contrato2]])=3,Contrato[[#This Row],[Contrato2]],TEXT(Contrato[[#This Row],[Contrato2]],"000"))</f>
        <v>608</v>
      </c>
      <c r="AH736" s="56">
        <f ca="1">IFERROR(_xlfn.DAYS(Contrato[[#This Row],[Fecha Proyectada liquidación]],TODAY())/30,"")</f>
        <v>2.1333333333333333</v>
      </c>
      <c r="AI736" s="57">
        <f>+Contrato[[#This Row],[FECHA TERMINACIÓN ]]+120</f>
        <v>45777</v>
      </c>
      <c r="AK736" s="59" t="str">
        <f ca="1">IF(Contrato[[#This Row],[FECHA TERMINACIÓN ]]&lt;TODAY(), "Terminado",IF(ISNUMBER(Contrato[[#This Row],[Fecha Real de liquiidación ]]),"Liquidado",IF(Contrato[[#This Row],[FECHA TERMINACIÓN ]]&gt;=TODAY(),"En ejecución","")))</f>
        <v>Terminado</v>
      </c>
      <c r="AL736" s="60">
        <f>SUMIF([1]!COMPROMISOS_2024[[#All],[consecutivo]],Contrato[[#This Row],[RCP]],[1]!COMPROMISOS_2024[[#All],[Total pagado]])</f>
        <v>16608588</v>
      </c>
      <c r="AM736" s="61">
        <f>IFERROR(Contrato[[#This Row],[Pagos]]/Contrato[[#This Row],[VALOR CONTRATO]],0)</f>
        <v>0.99999777224183217</v>
      </c>
      <c r="AN736" s="104">
        <f>+Contrato[[#This Row],[VALOR CONTRATO]]-Contrato[[#This Row],[Pagos]]</f>
        <v>37</v>
      </c>
      <c r="AO736" s="54" cm="1">
        <f t="array" ref="AO736">_xlfn.XLOOKUP(Contrato[[#This Row],[DOCUMENTO ]],[1]!PERSONAL_ACTIVO_2024[[#All],[Documento identidad]],[1]!PERSONAL_ACTIVO_2024[[#All],[Mail ]],0,0)</f>
        <v>0</v>
      </c>
      <c r="AP736" s="54" cm="1">
        <f t="array" ref="AP736">_xlfn.XLOOKUP(Contrato[[#This Row],[DOCUMENTO]],[1]!PERSONAL_ACTIVO_2024[[#All],[Documento identidad]],[1]!PERSONAL_ACTIVO_2024[[#All],[Mail ]],0,0)</f>
        <v>0</v>
      </c>
      <c r="AQ736" s="54" cm="1">
        <f t="array" ref="AQ736">IF(ISBLANK(Contrato[[#This Row],[DEPENDENCIA ]]),0,IFERROR(_xlfn.XLOOKUP(Contrato[[#This Row],[DEPENDENCIA ]],[1]!PERSONAL_ACTIVO_2024[[#All],[Dependencia]],[1]!PERSONAL_ACTIVO_2024[[#All],[Mail ]],0,0),0))</f>
        <v>0</v>
      </c>
    </row>
    <row r="737" spans="1:43" s="54" customFormat="1" ht="34.5" customHeight="1" x14ac:dyDescent="0.25">
      <c r="A737" s="54">
        <v>987</v>
      </c>
      <c r="B737" s="26">
        <v>609</v>
      </c>
      <c r="C737" s="28" t="s">
        <v>1881</v>
      </c>
      <c r="D737" s="81" t="s">
        <v>44</v>
      </c>
      <c r="E737" s="105" t="s">
        <v>111</v>
      </c>
      <c r="F737" s="81" t="s">
        <v>142</v>
      </c>
      <c r="G737" s="92" t="s">
        <v>673</v>
      </c>
      <c r="H737" s="93">
        <v>39430907</v>
      </c>
      <c r="I737" s="94">
        <v>9346824</v>
      </c>
      <c r="J737" s="95">
        <v>38945125</v>
      </c>
      <c r="K737" s="69" t="s">
        <v>48</v>
      </c>
      <c r="L737" s="96" t="s">
        <v>1882</v>
      </c>
      <c r="M737" s="97" t="s">
        <v>51</v>
      </c>
      <c r="N737" s="98" cm="1">
        <f t="array" ref="N737">_xlfn.XLOOKUP(Contrato[[#This Row],[SUPERVISOR TITULAR]],[1]!PERSONAL_ACTIVO_2024[[#All],[Nombre completo]],[1]!PERSONAL_ACTIVO_2024[[#All],[Documento identidad]],"",0)</f>
        <v>98663915</v>
      </c>
      <c r="O737" s="97" t="s">
        <v>52</v>
      </c>
      <c r="P737" s="99" cm="1">
        <f t="array" ref="P737">_xlfn.XLOOKUP(Contrato[[#This Row],[SUPERVISOR SUPLENTE ]],[1]!PERSONAL_ACTIVO_2024[[#All],[Nombre completo]],[1]!PERSONAL_ACTIVO_2024[[#All],[Documento identidad]],"",0)</f>
        <v>43208997</v>
      </c>
      <c r="Q737" s="100">
        <v>823</v>
      </c>
      <c r="R737" s="42" t="str" cm="1">
        <f t="array" ref="R737">_xlfn.XLOOKUP(Contrato[[#This Row],[CDP]],[1]!DISPONIBILIDADES_2024[[#All],[consecutivo]],[1]!DISPONIBILIDADES_2024[[#All],[fecha_aprobacion]],"",0)</f>
        <v>29/07/2024 16:38</v>
      </c>
      <c r="S737" s="43">
        <f>SUMIF([1]!DISPONIBILIDADES_2024[[#All],[consecutivo]],Contrato[[#This Row],[CDP]],[1]!DISPONIBILIDADES_2024[[#All],[valor_total_rubro]])</f>
        <v>0</v>
      </c>
      <c r="T737" s="44" cm="1">
        <f t="array" ref="T737">_xlfn.XLOOKUP(Contrato[[#This Row],[CONTRATO]]&amp;Contrato[[#This Row],[CDP]],[1]!Corr_Contr_CDP[[#All],[CONTRATO-CDP]],[1]!Corr_Contr_CDP[[#All],[CRP]],_xlfn.XLOOKUP(Contrato[[#This Row],[CDP]],[1]!COMPROMISOS_2024[[#All],[disponibilidad]],[1]!COMPROMISOS_2024[[#All],[consecutivo]],"",0),0)</f>
        <v>8453</v>
      </c>
      <c r="U737" s="45" t="str" cm="1">
        <f t="array" ref="U737">+_xlfn.XLOOKUP(Contrato[[#This Row],[RCP]],[1]!COMPROMISOS_2024[[#All],[consecutivo]],[1]!COMPROMISOS_2024[[#All],[fecha_aprobacion]],"",0)</f>
        <v>26/08/2024 21:37</v>
      </c>
      <c r="V737" s="46">
        <f>SUMIF([1]!COMPROMISOS_2024[[#All],[consecutivo]],Contrato[[#This Row],[RCP]],[1]!COMPROMISOS_2024[[#All],[valor_total]])</f>
        <v>38945125</v>
      </c>
      <c r="W737" s="311">
        <v>45530</v>
      </c>
      <c r="X737" s="311" t="s">
        <v>379</v>
      </c>
      <c r="Y737" s="48">
        <v>45531</v>
      </c>
      <c r="Z737" s="49">
        <v>45657</v>
      </c>
      <c r="AA737" s="101" t="s">
        <v>1888</v>
      </c>
      <c r="AB737" s="91" t="s">
        <v>1889</v>
      </c>
      <c r="AC737" s="91"/>
      <c r="AD737" s="78">
        <v>202000005168</v>
      </c>
      <c r="AE737" s="54" t="s">
        <v>75</v>
      </c>
      <c r="AF737" s="55" t="str">
        <f>TEXT(LEFT(Contrato[[#This Row],[CONTRATO]],3),"0")</f>
        <v>609</v>
      </c>
      <c r="AG737" s="55" t="str">
        <f>IF(LEN(Contrato[[#This Row],[Contrato2]])=3,Contrato[[#This Row],[Contrato2]],TEXT(Contrato[[#This Row],[Contrato2]],"000"))</f>
        <v>609</v>
      </c>
      <c r="AH737" s="56">
        <f ca="1">IFERROR(_xlfn.DAYS(Contrato[[#This Row],[Fecha Proyectada liquidación]],TODAY())/30,"")</f>
        <v>2.1333333333333333</v>
      </c>
      <c r="AI737" s="57">
        <f>+Contrato[[#This Row],[FECHA TERMINACIÓN ]]+120</f>
        <v>45777</v>
      </c>
      <c r="AK737" s="59" t="str">
        <f ca="1">IF(Contrato[[#This Row],[FECHA TERMINACIÓN ]]&lt;TODAY(), "Terminado",IF(ISNUMBER(Contrato[[#This Row],[Fecha Real de liquiidación ]]),"Liquidado",IF(Contrato[[#This Row],[FECHA TERMINACIÓN ]]&gt;=TODAY(),"En ejecución","")))</f>
        <v>Terminado</v>
      </c>
      <c r="AL737" s="60">
        <f>SUMIF([1]!COMPROMISOS_2024[[#All],[consecutivo]],Contrato[[#This Row],[RCP]],[1]!COMPROMISOS_2024[[#All],[Total pagado]])</f>
        <v>38633564</v>
      </c>
      <c r="AM737" s="61">
        <f>IFERROR(Contrato[[#This Row],[Pagos]]/Contrato[[#This Row],[VALOR CONTRATO]],0)</f>
        <v>0.99199999999999999</v>
      </c>
      <c r="AN737" s="104">
        <f>+Contrato[[#This Row],[VALOR CONTRATO]]-Contrato[[#This Row],[Pagos]]</f>
        <v>311561</v>
      </c>
      <c r="AO737" s="54" t="str" cm="1">
        <f t="array" ref="AO737">_xlfn.XLOOKUP(Contrato[[#This Row],[DOCUMENTO ]],[1]!PERSONAL_ACTIVO_2024[[#All],[Documento identidad]],[1]!PERSONAL_ACTIVO_2024[[#All],[Mail ]],0,0)</f>
        <v>fcardona@indeportesantioquia.gov.co</v>
      </c>
      <c r="AP737" s="54" t="str" cm="1">
        <f t="array" ref="AP737">_xlfn.XLOOKUP(Contrato[[#This Row],[DOCUMENTO]],[1]!PERSONAL_ACTIVO_2024[[#All],[Documento identidad]],[1]!PERSONAL_ACTIVO_2024[[#All],[Mail ]],0,0)</f>
        <v>dcendoya@indeportesantioquia.gov.co</v>
      </c>
      <c r="AQ737" s="54" cm="1">
        <f t="array" ref="AQ737">IF(ISBLANK(Contrato[[#This Row],[DEPENDENCIA ]]),0,IFERROR(_xlfn.XLOOKUP(Contrato[[#This Row],[DEPENDENCIA ]],[1]!PERSONAL_ACTIVO_2024[[#All],[Dependencia]],[1]!PERSONAL_ACTIVO_2024[[#All],[Mail ]],0,0),0))</f>
        <v>0</v>
      </c>
    </row>
    <row r="738" spans="1:43" s="54" customFormat="1" ht="34.5" customHeight="1" x14ac:dyDescent="0.25">
      <c r="A738" s="27">
        <v>984</v>
      </c>
      <c r="B738" s="26">
        <v>610</v>
      </c>
      <c r="C738" s="28" t="s">
        <v>1890</v>
      </c>
      <c r="D738" s="81" t="s">
        <v>44</v>
      </c>
      <c r="E738" s="105" t="s">
        <v>111</v>
      </c>
      <c r="F738" s="81" t="s">
        <v>142</v>
      </c>
      <c r="G738" s="92" t="s">
        <v>584</v>
      </c>
      <c r="H738" s="93">
        <v>43578164</v>
      </c>
      <c r="I738" s="94">
        <v>9346824</v>
      </c>
      <c r="J738" s="95">
        <v>41126028</v>
      </c>
      <c r="K738" s="69" t="s">
        <v>48</v>
      </c>
      <c r="L738" s="96" t="s">
        <v>1882</v>
      </c>
      <c r="M738" s="97" t="s">
        <v>580</v>
      </c>
      <c r="N738" s="98" cm="1">
        <f t="array" ref="N738">_xlfn.XLOOKUP(Contrato[[#This Row],[SUPERVISOR TITULAR]],[1]!PERSONAL_ACTIVO_2024[[#All],[Nombre completo]],[1]!PERSONAL_ACTIVO_2024[[#All],[Documento identidad]],"",0)</f>
        <v>43610005</v>
      </c>
      <c r="O738" s="97" t="s">
        <v>581</v>
      </c>
      <c r="P738" s="99" cm="1">
        <f t="array" ref="P738">_xlfn.XLOOKUP(Contrato[[#This Row],[SUPERVISOR SUPLENTE ]],[1]!PERSONAL_ACTIVO_2024[[#All],[Nombre completo]],[1]!PERSONAL_ACTIVO_2024[[#All],[Documento identidad]],"",0)</f>
        <v>37864741</v>
      </c>
      <c r="Q738" s="100">
        <v>819</v>
      </c>
      <c r="R738" s="42" t="str" cm="1">
        <f t="array" ref="R738">_xlfn.XLOOKUP(Contrato[[#This Row],[CDP]],[1]!DISPONIBILIDADES_2024[[#All],[consecutivo]],[1]!DISPONIBILIDADES_2024[[#All],[fecha_aprobacion]],"",0)</f>
        <v>25/07/2024 16:15</v>
      </c>
      <c r="S738" s="43">
        <f>SUMIF([1]!DISPONIBILIDADES_2024[[#All],[consecutivo]],Contrato[[#This Row],[CDP]],[1]!DISPONIBILIDADES_2024[[#All],[valor_total_rubro]])</f>
        <v>0</v>
      </c>
      <c r="T738" s="44" cm="1">
        <f t="array" ref="T738">_xlfn.XLOOKUP(Contrato[[#This Row],[CONTRATO]]&amp;Contrato[[#This Row],[CDP]],[1]!Corr_Contr_CDP[[#All],[CONTRATO-CDP]],[1]!Corr_Contr_CDP[[#All],[CRP]],_xlfn.XLOOKUP(Contrato[[#This Row],[CDP]],[1]!COMPROMISOS_2024[[#All],[disponibilidad]],[1]!COMPROMISOS_2024[[#All],[consecutivo]],"",0),0)</f>
        <v>8449</v>
      </c>
      <c r="U738" s="45" t="str" cm="1">
        <f t="array" ref="U738">+_xlfn.XLOOKUP(Contrato[[#This Row],[RCP]],[1]!COMPROMISOS_2024[[#All],[consecutivo]],[1]!COMPROMISOS_2024[[#All],[fecha_aprobacion]],"",0)</f>
        <v>23/08/2024 17:08</v>
      </c>
      <c r="V738" s="46">
        <f>SUMIF([1]!COMPROMISOS_2024[[#All],[consecutivo]],Contrato[[#This Row],[RCP]],[1]!COMPROMISOS_2024[[#All],[valor_total]])</f>
        <v>41126028</v>
      </c>
      <c r="W738" s="311">
        <v>45526</v>
      </c>
      <c r="X738" s="311" t="s">
        <v>379</v>
      </c>
      <c r="Y738" s="48">
        <v>45532</v>
      </c>
      <c r="Z738" s="49">
        <v>45657</v>
      </c>
      <c r="AA738" s="101" t="s">
        <v>1891</v>
      </c>
      <c r="AB738" s="91" t="s">
        <v>1879</v>
      </c>
      <c r="AC738" s="91"/>
      <c r="AD738" s="78">
        <v>202000005169</v>
      </c>
      <c r="AE738" s="54" t="s">
        <v>75</v>
      </c>
      <c r="AF738" s="55" t="str">
        <f>TEXT(LEFT(Contrato[[#This Row],[CONTRATO]],3),"0")</f>
        <v>610</v>
      </c>
      <c r="AG738" s="55" t="str">
        <f>IF(LEN(Contrato[[#This Row],[Contrato2]])=3,Contrato[[#This Row],[Contrato2]],TEXT(Contrato[[#This Row],[Contrato2]],"000"))</f>
        <v>610</v>
      </c>
      <c r="AH738" s="56">
        <f ca="1">IFERROR(_xlfn.DAYS(Contrato[[#This Row],[Fecha Proyectada liquidación]],TODAY())/30,"")</f>
        <v>2.1333333333333333</v>
      </c>
      <c r="AI738" s="57">
        <f>+Contrato[[#This Row],[FECHA TERMINACIÓN ]]+120</f>
        <v>45777</v>
      </c>
      <c r="AK738" s="59" t="str">
        <f ca="1">IF(Contrato[[#This Row],[FECHA TERMINACIÓN ]]&lt;TODAY(), "Terminado",IF(ISNUMBER(Contrato[[#This Row],[Fecha Real de liquiidación ]]),"Liquidado",IF(Contrato[[#This Row],[FECHA TERMINACIÓN ]]&gt;=TODAY(),"En ejecución","")))</f>
        <v>Terminado</v>
      </c>
      <c r="AL738" s="60">
        <f>SUMIF([1]!COMPROMISOS_2024[[#All],[consecutivo]],Contrato[[#This Row],[RCP]],[1]!COMPROMISOS_2024[[#All],[Total pagado]])</f>
        <v>38321978</v>
      </c>
      <c r="AM738" s="61">
        <f>IFERROR(Contrato[[#This Row],[Pagos]]/Contrato[[#This Row],[VALOR CONTRATO]],0)</f>
        <v>0.93181811771367762</v>
      </c>
      <c r="AN738" s="104">
        <f>+Contrato[[#This Row],[VALOR CONTRATO]]-Contrato[[#This Row],[Pagos]]</f>
        <v>2804050</v>
      </c>
      <c r="AO738" s="54" t="str" cm="1">
        <f t="array" ref="AO738">_xlfn.XLOOKUP(Contrato[[#This Row],[DOCUMENTO ]],[1]!PERSONAL_ACTIVO_2024[[#All],[Documento identidad]],[1]!PERSONAL_ACTIVO_2024[[#All],[Mail ]],0,0)</f>
        <v>mdiaz@indeportesantioquia.gov.co</v>
      </c>
      <c r="AP738" s="54" t="str" cm="1">
        <f t="array" ref="AP738">_xlfn.XLOOKUP(Contrato[[#This Row],[DOCUMENTO]],[1]!PERSONAL_ACTIVO_2024[[#All],[Documento identidad]],[1]!PERSONAL_ACTIVO_2024[[#All],[Mail ]],0,0)</f>
        <v>harroyave@indeportesantioquia.gov.co</v>
      </c>
      <c r="AQ738" s="54" cm="1">
        <f t="array" ref="AQ738">IF(ISBLANK(Contrato[[#This Row],[DEPENDENCIA ]]),0,IFERROR(_xlfn.XLOOKUP(Contrato[[#This Row],[DEPENDENCIA ]],[1]!PERSONAL_ACTIVO_2024[[#All],[Dependencia]],[1]!PERSONAL_ACTIVO_2024[[#All],[Mail ]],0,0),0))</f>
        <v>0</v>
      </c>
    </row>
    <row r="739" spans="1:43" s="54" customFormat="1" ht="34.5" customHeight="1" x14ac:dyDescent="0.25">
      <c r="A739" s="54">
        <v>997</v>
      </c>
      <c r="B739" s="26">
        <v>611</v>
      </c>
      <c r="C739" s="28" t="s">
        <v>1892</v>
      </c>
      <c r="D739" s="81" t="s">
        <v>1893</v>
      </c>
      <c r="E739" s="105" t="s">
        <v>111</v>
      </c>
      <c r="F739" s="81" t="s">
        <v>142</v>
      </c>
      <c r="G739" s="92" t="s">
        <v>589</v>
      </c>
      <c r="H739" s="93">
        <v>15439600</v>
      </c>
      <c r="I739" s="94">
        <v>3986061</v>
      </c>
      <c r="J739" s="95">
        <v>17459468</v>
      </c>
      <c r="K739" s="69" t="s">
        <v>48</v>
      </c>
      <c r="L739" s="96" t="s">
        <v>1882</v>
      </c>
      <c r="M739" s="97" t="s">
        <v>72</v>
      </c>
      <c r="N739" s="98" cm="1">
        <f t="array" ref="N739">_xlfn.XLOOKUP(Contrato[[#This Row],[SUPERVISOR TITULAR]],[1]!PERSONAL_ACTIVO_2024[[#All],[Nombre completo]],[1]!PERSONAL_ACTIVO_2024[[#All],[Documento identidad]],"",0)</f>
        <v>42690418</v>
      </c>
      <c r="O739" s="97" t="s">
        <v>1894</v>
      </c>
      <c r="P739" s="99" cm="1">
        <f t="array" ref="P739">_xlfn.XLOOKUP(Contrato[[#This Row],[SUPERVISOR SUPLENTE ]],[1]!PERSONAL_ACTIVO_2024[[#All],[Nombre completo]],[1]!PERSONAL_ACTIVO_2024[[#All],[Documento identidad]],"",0)</f>
        <v>43586384</v>
      </c>
      <c r="Q739" s="100">
        <v>830</v>
      </c>
      <c r="R739" s="42" t="str" cm="1">
        <f t="array" ref="R739">_xlfn.XLOOKUP(Contrato[[#This Row],[CDP]],[1]!DISPONIBILIDADES_2024[[#All],[consecutivo]],[1]!DISPONIBILIDADES_2024[[#All],[fecha_aprobacion]],"",0)</f>
        <v>13/08/2024 10:54</v>
      </c>
      <c r="S739" s="43">
        <f>SUMIF([1]!DISPONIBILIDADES_2024[[#All],[consecutivo]],Contrato[[#This Row],[CDP]],[1]!DISPONIBILIDADES_2024[[#All],[valor_total_rubro]])</f>
        <v>0</v>
      </c>
      <c r="T739" s="44" cm="1">
        <f t="array" ref="T739">_xlfn.XLOOKUP(Contrato[[#This Row],[CONTRATO]]&amp;Contrato[[#This Row],[CDP]],[1]!Corr_Contr_CDP[[#All],[CONTRATO-CDP]],[1]!Corr_Contr_CDP[[#All],[CRP]],_xlfn.XLOOKUP(Contrato[[#This Row],[CDP]],[1]!COMPROMISOS_2024[[#All],[disponibilidad]],[1]!COMPROMISOS_2024[[#All],[consecutivo]],"",0),0)</f>
        <v>8447</v>
      </c>
      <c r="U739" s="45" t="str" cm="1">
        <f t="array" ref="U739">+_xlfn.XLOOKUP(Contrato[[#This Row],[RCP]],[1]!COMPROMISOS_2024[[#All],[consecutivo]],[1]!COMPROMISOS_2024[[#All],[fecha_aprobacion]],"",0)</f>
        <v>23/08/2024 16:35</v>
      </c>
      <c r="V739" s="46">
        <f>SUMIF([1]!COMPROMISOS_2024[[#All],[consecutivo]],Contrato[[#This Row],[RCP]],[1]!COMPROMISOS_2024[[#All],[valor_total]])</f>
        <v>17459468</v>
      </c>
      <c r="W739" s="311">
        <v>45526</v>
      </c>
      <c r="X739" s="311" t="s">
        <v>379</v>
      </c>
      <c r="Y739" s="48">
        <v>45527</v>
      </c>
      <c r="Z739" s="49">
        <v>45656</v>
      </c>
      <c r="AA739" s="101" t="s">
        <v>1895</v>
      </c>
      <c r="AB739" s="91" t="s">
        <v>1884</v>
      </c>
      <c r="AC739" s="91"/>
      <c r="AD739" s="78">
        <v>202000005170</v>
      </c>
      <c r="AE739" s="54" t="s">
        <v>75</v>
      </c>
      <c r="AF739" s="55" t="str">
        <f>TEXT(LEFT(Contrato[[#This Row],[CONTRATO]],3),"0")</f>
        <v>611</v>
      </c>
      <c r="AG739" s="55" t="str">
        <f>IF(LEN(Contrato[[#This Row],[Contrato2]])=3,Contrato[[#This Row],[Contrato2]],TEXT(Contrato[[#This Row],[Contrato2]],"000"))</f>
        <v>611</v>
      </c>
      <c r="AH739" s="56">
        <f ca="1">IFERROR(_xlfn.DAYS(Contrato[[#This Row],[Fecha Proyectada liquidación]],TODAY())/30,"")</f>
        <v>2.1</v>
      </c>
      <c r="AI739" s="57">
        <f>+Contrato[[#This Row],[FECHA TERMINACIÓN ]]+120</f>
        <v>45776</v>
      </c>
      <c r="AK739" s="59" t="str">
        <f ca="1">IF(Contrato[[#This Row],[FECHA TERMINACIÓN ]]&lt;TODAY(), "Terminado",IF(ISNUMBER(Contrato[[#This Row],[Fecha Real de liquiidación ]]),"Liquidado",IF(Contrato[[#This Row],[FECHA TERMINACIÓN ]]&gt;=TODAY(),"En ejecución","")))</f>
        <v>Terminado</v>
      </c>
      <c r="AL739" s="60">
        <f>SUMIF([1]!COMPROMISOS_2024[[#All],[consecutivo]],Contrato[[#This Row],[RCP]],[1]!COMPROMISOS_2024[[#All],[Total pagado]])</f>
        <v>17007194</v>
      </c>
      <c r="AM739" s="61">
        <f>IFERROR(Contrato[[#This Row],[Pagos]]/Contrato[[#This Row],[VALOR CONTRATO]],0)</f>
        <v>0.97409577428132399</v>
      </c>
      <c r="AN739" s="104">
        <f>+Contrato[[#This Row],[VALOR CONTRATO]]-Contrato[[#This Row],[Pagos]]</f>
        <v>452274</v>
      </c>
      <c r="AO739" s="54" t="str" cm="1">
        <f t="array" ref="AO739">_xlfn.XLOOKUP(Contrato[[#This Row],[DOCUMENTO ]],[1]!PERSONAL_ACTIVO_2024[[#All],[Documento identidad]],[1]!PERSONAL_ACTIVO_2024[[#All],[Mail ]],0,0)</f>
        <v>ialvarez@indeportesantioquia.gov.co</v>
      </c>
      <c r="AP739" s="54" t="str" cm="1">
        <f t="array" ref="AP739">_xlfn.XLOOKUP(Contrato[[#This Row],[DOCUMENTO]],[1]!PERSONAL_ACTIVO_2024[[#All],[Documento identidad]],[1]!PERSONAL_ACTIVO_2024[[#All],[Mail ]],0,0)</f>
        <v>ajimenezg@indeportesantioquia.gov.co</v>
      </c>
      <c r="AQ739" s="54" cm="1">
        <f t="array" ref="AQ739">IF(ISBLANK(Contrato[[#This Row],[DEPENDENCIA ]]),0,IFERROR(_xlfn.XLOOKUP(Contrato[[#This Row],[DEPENDENCIA ]],[1]!PERSONAL_ACTIVO_2024[[#All],[Dependencia]],[1]!PERSONAL_ACTIVO_2024[[#All],[Mail ]],0,0),0))</f>
        <v>0</v>
      </c>
    </row>
    <row r="740" spans="1:43" s="54" customFormat="1" ht="34.5" customHeight="1" x14ac:dyDescent="0.25">
      <c r="A740" s="54">
        <v>765</v>
      </c>
      <c r="B740" s="26">
        <v>612</v>
      </c>
      <c r="C740" s="28" t="s">
        <v>258</v>
      </c>
      <c r="D740" s="81" t="s">
        <v>184</v>
      </c>
      <c r="E740" s="105" t="s">
        <v>111</v>
      </c>
      <c r="F740" s="81" t="s">
        <v>46</v>
      </c>
      <c r="G740" s="92" t="s">
        <v>259</v>
      </c>
      <c r="H740" s="93">
        <v>800167494</v>
      </c>
      <c r="I740" s="94" t="s">
        <v>48</v>
      </c>
      <c r="J740" s="95">
        <v>82962191</v>
      </c>
      <c r="K740" s="69" t="s">
        <v>48</v>
      </c>
      <c r="L740" s="96" t="s">
        <v>1882</v>
      </c>
      <c r="M740" s="97" t="s">
        <v>261</v>
      </c>
      <c r="N740" s="98" cm="1">
        <f t="array" ref="N740">_xlfn.XLOOKUP(Contrato[[#This Row],[SUPERVISOR TITULAR]],[1]!PERSONAL_ACTIVO_2024[[#All],[Nombre completo]],[1]!PERSONAL_ACTIVO_2024[[#All],[Documento identidad]],"",0)</f>
        <v>1088260059</v>
      </c>
      <c r="O740" s="97" t="s">
        <v>262</v>
      </c>
      <c r="P740" s="99" cm="1">
        <f t="array" ref="P740">_xlfn.XLOOKUP(Contrato[[#This Row],[SUPERVISOR SUPLENTE ]],[1]!PERSONAL_ACTIVO_2024[[#All],[Nombre completo]],[1]!PERSONAL_ACTIVO_2024[[#All],[Documento identidad]],"",0)</f>
        <v>71265476</v>
      </c>
      <c r="Q740" s="100">
        <v>673</v>
      </c>
      <c r="R740" s="42" t="str" cm="1">
        <f t="array" ref="R740">_xlfn.XLOOKUP(Contrato[[#This Row],[CDP]],[1]!DISPONIBILIDADES_2024[[#All],[consecutivo]],[1]!DISPONIBILIDADES_2024[[#All],[fecha_aprobacion]],"",0)</f>
        <v>19/07/2024 11:11</v>
      </c>
      <c r="S740" s="43">
        <f>SUMIF([1]!DISPONIBILIDADES_2024[[#All],[consecutivo]],Contrato[[#This Row],[CDP]],[1]!DISPONIBILIDADES_2024[[#All],[valor_total_rubro]])</f>
        <v>0</v>
      </c>
      <c r="T740" s="44" cm="1">
        <f t="array" ref="T740">_xlfn.XLOOKUP(Contrato[[#This Row],[CONTRATO]]&amp;Contrato[[#This Row],[CDP]],[1]!Corr_Contr_CDP[[#All],[CONTRATO-CDP]],[1]!Corr_Contr_CDP[[#All],[CRP]],_xlfn.XLOOKUP(Contrato[[#This Row],[CDP]],[1]!COMPROMISOS_2024[[#All],[disponibilidad]],[1]!COMPROMISOS_2024[[#All],[consecutivo]],"",0),0)</f>
        <v>8477</v>
      </c>
      <c r="U740" s="45" t="str" cm="1">
        <f t="array" ref="U740">+_xlfn.XLOOKUP(Contrato[[#This Row],[RCP]],[1]!COMPROMISOS_2024[[#All],[consecutivo]],[1]!COMPROMISOS_2024[[#All],[fecha_aprobacion]],"",0)</f>
        <v>30/08/2024 0:00</v>
      </c>
      <c r="V740" s="46">
        <f>SUMIF([1]!COMPROMISOS_2024[[#All],[consecutivo]],Contrato[[#This Row],[RCP]],[1]!COMPROMISOS_2024[[#All],[valor_total]])</f>
        <v>82962191</v>
      </c>
      <c r="W740" s="311">
        <v>45537</v>
      </c>
      <c r="X740" s="160">
        <v>45537</v>
      </c>
      <c r="Y740" s="48">
        <v>45537</v>
      </c>
      <c r="Z740" s="49">
        <v>45657</v>
      </c>
      <c r="AA740" s="101" t="s">
        <v>1896</v>
      </c>
      <c r="AB740" s="91" t="s">
        <v>927</v>
      </c>
      <c r="AC740" s="91"/>
      <c r="AD740" s="78">
        <v>202000005330</v>
      </c>
      <c r="AE740" s="54" t="s">
        <v>75</v>
      </c>
      <c r="AF740" s="55" t="str">
        <f>TEXT(LEFT(Contrato[[#This Row],[CONTRATO]],3),"0")</f>
        <v>612</v>
      </c>
      <c r="AG740" s="55" t="str">
        <f>IF(LEN(Contrato[[#This Row],[Contrato2]])=3,Contrato[[#This Row],[Contrato2]],TEXT(Contrato[[#This Row],[Contrato2]],"000"))</f>
        <v>612</v>
      </c>
      <c r="AH740" s="56">
        <f ca="1">IFERROR(_xlfn.DAYS(Contrato[[#This Row],[Fecha Proyectada liquidación]],TODAY())/30,"")</f>
        <v>2.1333333333333333</v>
      </c>
      <c r="AI740" s="57">
        <f>+Contrato[[#This Row],[FECHA TERMINACIÓN ]]+120</f>
        <v>45777</v>
      </c>
      <c r="AK740" s="59" t="str">
        <f ca="1">IF(Contrato[[#This Row],[FECHA TERMINACIÓN ]]&lt;TODAY(), "Terminado",IF(ISNUMBER(Contrato[[#This Row],[Fecha Real de liquiidación ]]),"Liquidado",IF(Contrato[[#This Row],[FECHA TERMINACIÓN ]]&gt;=TODAY(),"En ejecución","")))</f>
        <v>Terminado</v>
      </c>
      <c r="AL740" s="60">
        <f>SUMIF([1]!COMPROMISOS_2024[[#All],[consecutivo]],Contrato[[#This Row],[RCP]],[1]!COMPROMISOS_2024[[#All],[Total pagado]])</f>
        <v>60000583</v>
      </c>
      <c r="AM740" s="61">
        <f>IFERROR(Contrato[[#This Row],[Pagos]]/Contrato[[#This Row],[VALOR CONTRATO]],0)</f>
        <v>0.72322804251879025</v>
      </c>
      <c r="AN740" s="104">
        <f>+Contrato[[#This Row],[VALOR CONTRATO]]-Contrato[[#This Row],[Pagos]]</f>
        <v>22961608</v>
      </c>
      <c r="AO740" s="54" t="str" cm="1">
        <f t="array" ref="AO740">_xlfn.XLOOKUP(Contrato[[#This Row],[DOCUMENTO ]],[1]!PERSONAL_ACTIVO_2024[[#All],[Documento identidad]],[1]!PERSONAL_ACTIVO_2024[[#All],[Mail ]],0,0)</f>
        <v>japalacios@indeportesantioquia.gov.co</v>
      </c>
      <c r="AP740" s="54" t="str" cm="1">
        <f t="array" ref="AP740">_xlfn.XLOOKUP(Contrato[[#This Row],[DOCUMENTO]],[1]!PERSONAL_ACTIVO_2024[[#All],[Documento identidad]],[1]!PERSONAL_ACTIVO_2024[[#All],[Mail ]],0,0)</f>
        <v>jjimenez@indeportesantioquia.gov.co</v>
      </c>
      <c r="AQ740" s="54" t="str" cm="1">
        <f t="array" ref="AQ740">IF(ISBLANK(Contrato[[#This Row],[DEPENDENCIA ]]),0,IFERROR(_xlfn.XLOOKUP(Contrato[[#This Row],[DEPENDENCIA ]],[1]!PERSONAL_ACTIVO_2024[[#All],[Dependencia]],[1]!PERSONAL_ACTIVO_2024[[#All],[Mail ]],0,0),0))</f>
        <v>jbermudez@indeportesantioquia.gov.co</v>
      </c>
    </row>
    <row r="741" spans="1:43" s="54" customFormat="1" ht="34.5" customHeight="1" x14ac:dyDescent="0.25">
      <c r="A741" s="54">
        <v>769</v>
      </c>
      <c r="B741" s="26">
        <v>613</v>
      </c>
      <c r="C741" s="28" t="s">
        <v>1897</v>
      </c>
      <c r="D741" s="81" t="s">
        <v>184</v>
      </c>
      <c r="E741" s="105" t="s">
        <v>111</v>
      </c>
      <c r="F741" s="81" t="s">
        <v>46</v>
      </c>
      <c r="G741" s="92" t="s">
        <v>1898</v>
      </c>
      <c r="H741" s="93">
        <v>900969726</v>
      </c>
      <c r="I741" s="94" t="s">
        <v>48</v>
      </c>
      <c r="J741" s="95">
        <v>100813172</v>
      </c>
      <c r="K741" s="69" t="s">
        <v>48</v>
      </c>
      <c r="L741" s="96" t="s">
        <v>1616</v>
      </c>
      <c r="M741" s="97" t="s">
        <v>262</v>
      </c>
      <c r="N741" s="98" cm="1">
        <f t="array" ref="N741">_xlfn.XLOOKUP(Contrato[[#This Row],[SUPERVISOR TITULAR]],[1]!PERSONAL_ACTIVO_2024[[#All],[Nombre completo]],[1]!PERSONAL_ACTIVO_2024[[#All],[Documento identidad]],"",0)</f>
        <v>71265476</v>
      </c>
      <c r="O741" s="97"/>
      <c r="P741" s="99" t="str" cm="1">
        <f t="array" ref="P741">_xlfn.XLOOKUP(Contrato[[#This Row],[SUPERVISOR SUPLENTE ]],[1]!PERSONAL_ACTIVO_2024[[#All],[Nombre completo]],[1]!PERSONAL_ACTIVO_2024[[#All],[Documento identidad]],"",0)</f>
        <v/>
      </c>
      <c r="Q741" s="100">
        <v>642</v>
      </c>
      <c r="R741" s="42" t="str" cm="1">
        <f t="array" ref="R741">_xlfn.XLOOKUP(Contrato[[#This Row],[CDP]],[1]!DISPONIBILIDADES_2024[[#All],[consecutivo]],[1]!DISPONIBILIDADES_2024[[#All],[fecha_aprobacion]],"",0)</f>
        <v>10/07/2024 13:25</v>
      </c>
      <c r="S741" s="43">
        <f>SUMIF([1]!DISPONIBILIDADES_2024[[#All],[consecutivo]],Contrato[[#This Row],[CDP]],[1]!DISPONIBILIDADES_2024[[#All],[valor_total_rubro]])</f>
        <v>0</v>
      </c>
      <c r="T741" s="44" cm="1">
        <f t="array" ref="T741">_xlfn.XLOOKUP(Contrato[[#This Row],[CONTRATO]]&amp;Contrato[[#This Row],[CDP]],[1]!Corr_Contr_CDP[[#All],[CONTRATO-CDP]],[1]!Corr_Contr_CDP[[#All],[CRP]],_xlfn.XLOOKUP(Contrato[[#This Row],[CDP]],[1]!COMPROMISOS_2024[[#All],[disponibilidad]],[1]!COMPROMISOS_2024[[#All],[consecutivo]],"",0),0)</f>
        <v>9453</v>
      </c>
      <c r="U741" s="45" t="str" cm="1">
        <f t="array" ref="U741">+_xlfn.XLOOKUP(Contrato[[#This Row],[RCP]],[1]!COMPROMISOS_2024[[#All],[consecutivo]],[1]!COMPROMISOS_2024[[#All],[fecha_aprobacion]],"",0)</f>
        <v>12/09/2024 20:31</v>
      </c>
      <c r="V741" s="46">
        <f>SUMIF([1]!COMPROMISOS_2024[[#All],[consecutivo]],Contrato[[#This Row],[RCP]],[1]!COMPROMISOS_2024[[#All],[valor_total]])</f>
        <v>100813172</v>
      </c>
      <c r="W741" s="311">
        <v>45546</v>
      </c>
      <c r="X741" s="311" t="s">
        <v>379</v>
      </c>
      <c r="Y741" s="48">
        <v>45554</v>
      </c>
      <c r="Z741" s="49">
        <v>45745</v>
      </c>
      <c r="AA741" s="123" t="s">
        <v>1899</v>
      </c>
      <c r="AB741" s="91" t="s">
        <v>1900</v>
      </c>
      <c r="AC741" s="91"/>
      <c r="AD741" s="78">
        <v>202000005331</v>
      </c>
      <c r="AE741" s="54" t="s">
        <v>75</v>
      </c>
      <c r="AF741" s="55" t="str">
        <f>TEXT(LEFT(Contrato[[#This Row],[CONTRATO]],3),"0")</f>
        <v>613</v>
      </c>
      <c r="AG741" s="55" t="str">
        <f>IF(LEN(Contrato[[#This Row],[Contrato2]])=3,Contrato[[#This Row],[Contrato2]],TEXT(Contrato[[#This Row],[Contrato2]],"000"))</f>
        <v>613</v>
      </c>
      <c r="AH741" s="56">
        <f ca="1">IFERROR(_xlfn.DAYS(Contrato[[#This Row],[Fecha Proyectada liquidación]],TODAY())/30,"")</f>
        <v>5.0666666666666664</v>
      </c>
      <c r="AI741" s="57">
        <f>+Contrato[[#This Row],[FECHA TERMINACIÓN ]]+120</f>
        <v>45865</v>
      </c>
      <c r="AK741" s="59" t="str">
        <f ca="1">IF(Contrato[[#This Row],[FECHA TERMINACIÓN ]]&lt;TODAY(), "Terminado",IF(ISNUMBER(Contrato[[#This Row],[Fecha Real de liquiidación ]]),"Liquidado",IF(Contrato[[#This Row],[FECHA TERMINACIÓN ]]&gt;=TODAY(),"En ejecución","")))</f>
        <v>En ejecución</v>
      </c>
      <c r="AL741" s="60">
        <f>SUMIF([1]!COMPROMISOS_2024[[#All],[consecutivo]],Contrato[[#This Row],[RCP]],[1]!COMPROMISOS_2024[[#All],[Total pagado]])</f>
        <v>92050011</v>
      </c>
      <c r="AM741" s="61">
        <f>IFERROR(Contrato[[#This Row],[Pagos]]/Contrato[[#This Row],[VALOR CONTRATO]],0)</f>
        <v>0.91307523782705702</v>
      </c>
      <c r="AN741" s="104">
        <f>+Contrato[[#This Row],[VALOR CONTRATO]]-Contrato[[#This Row],[Pagos]]</f>
        <v>8763161</v>
      </c>
      <c r="AO741" s="54" t="str" cm="1">
        <f t="array" ref="AO741">_xlfn.XLOOKUP(Contrato[[#This Row],[DOCUMENTO ]],[1]!PERSONAL_ACTIVO_2024[[#All],[Documento identidad]],[1]!PERSONAL_ACTIVO_2024[[#All],[Mail ]],0,0)</f>
        <v>jjimenez@indeportesantioquia.gov.co</v>
      </c>
      <c r="AP741" s="54" cm="1">
        <f t="array" ref="AP741">_xlfn.XLOOKUP(Contrato[[#This Row],[DOCUMENTO]],[1]!PERSONAL_ACTIVO_2024[[#All],[Documento identidad]],[1]!PERSONAL_ACTIVO_2024[[#All],[Mail ]],0,0)</f>
        <v>0</v>
      </c>
      <c r="AQ741" s="54" t="str" cm="1">
        <f t="array" ref="AQ741">IF(ISBLANK(Contrato[[#This Row],[DEPENDENCIA ]]),0,IFERROR(_xlfn.XLOOKUP(Contrato[[#This Row],[DEPENDENCIA ]],[1]!PERSONAL_ACTIVO_2024[[#All],[Dependencia]],[1]!PERSONAL_ACTIVO_2024[[#All],[Mail ]],0,0),0))</f>
        <v>jbermudez@indeportesantioquia.gov.co</v>
      </c>
    </row>
    <row r="742" spans="1:43" s="54" customFormat="1" ht="34.5" customHeight="1" x14ac:dyDescent="0.25">
      <c r="A742" s="27">
        <v>766</v>
      </c>
      <c r="B742" s="26">
        <v>614</v>
      </c>
      <c r="C742" s="28" t="s">
        <v>1901</v>
      </c>
      <c r="D742" s="81" t="s">
        <v>184</v>
      </c>
      <c r="E742" s="91" t="s">
        <v>1058</v>
      </c>
      <c r="F742" s="81" t="s">
        <v>46</v>
      </c>
      <c r="G742" s="92" t="s">
        <v>1902</v>
      </c>
      <c r="H742" s="93">
        <v>890940618</v>
      </c>
      <c r="I742" s="94" t="s">
        <v>48</v>
      </c>
      <c r="J742" s="95">
        <v>18210570</v>
      </c>
      <c r="K742" s="69" t="s">
        <v>48</v>
      </c>
      <c r="L742" s="96" t="s">
        <v>1616</v>
      </c>
      <c r="M742" s="97" t="s">
        <v>187</v>
      </c>
      <c r="N742" s="98" t="str" cm="1">
        <f t="array" ref="N742">_xlfn.XLOOKUP(Contrato[[#This Row],[SUPERVISOR TITULAR]],[1]!PERSONAL_ACTIVO_2024[[#All],[Nombre completo]],[1]!PERSONAL_ACTIVO_2024[[#All],[Documento identidad]],"",0)</f>
        <v/>
      </c>
      <c r="O742" s="97" t="s">
        <v>188</v>
      </c>
      <c r="P742" s="99" t="str" cm="1">
        <f t="array" ref="P742">_xlfn.XLOOKUP(Contrato[[#This Row],[SUPERVISOR SUPLENTE ]],[1]!PERSONAL_ACTIVO_2024[[#All],[Nombre completo]],[1]!PERSONAL_ACTIVO_2024[[#All],[Documento identidad]],"",0)</f>
        <v/>
      </c>
      <c r="Q742" s="100">
        <v>584</v>
      </c>
      <c r="R742" s="42" t="str" cm="1">
        <f t="array" ref="R742">_xlfn.XLOOKUP(Contrato[[#This Row],[CDP]],[1]!DISPONIBILIDADES_2024[[#All],[consecutivo]],[1]!DISPONIBILIDADES_2024[[#All],[fecha_aprobacion]],"",0)</f>
        <v>19/06/2024 15:19</v>
      </c>
      <c r="S742" s="43">
        <f>SUMIF([1]!DISPONIBILIDADES_2024[[#All],[consecutivo]],Contrato[[#This Row],[CDP]],[1]!DISPONIBILIDADES_2024[[#All],[valor_total_rubro]])</f>
        <v>0</v>
      </c>
      <c r="T742" s="44" cm="1">
        <f t="array" ref="T742">_xlfn.XLOOKUP(Contrato[[#This Row],[CONTRATO]]&amp;Contrato[[#This Row],[CDP]],[1]!Corr_Contr_CDP[[#All],[CONTRATO-CDP]],[1]!Corr_Contr_CDP[[#All],[CRP]],_xlfn.XLOOKUP(Contrato[[#This Row],[CDP]],[1]!COMPROMISOS_2024[[#All],[disponibilidad]],[1]!COMPROMISOS_2024[[#All],[consecutivo]],"",0),0)</f>
        <v>8465</v>
      </c>
      <c r="U742" s="45" t="str" cm="1">
        <f t="array" ref="U742">+_xlfn.XLOOKUP(Contrato[[#This Row],[RCP]],[1]!COMPROMISOS_2024[[#All],[consecutivo]],[1]!COMPROMISOS_2024[[#All],[fecha_aprobacion]],"",0)</f>
        <v>28/08/2024 15:19</v>
      </c>
      <c r="V742" s="46">
        <f>SUMIF([1]!COMPROMISOS_2024[[#All],[consecutivo]],Contrato[[#This Row],[RCP]],[1]!COMPROMISOS_2024[[#All],[valor_total]])</f>
        <v>18210570</v>
      </c>
      <c r="W742" s="311">
        <v>45530</v>
      </c>
      <c r="X742" s="160">
        <v>45530</v>
      </c>
      <c r="Y742" s="48">
        <v>45532</v>
      </c>
      <c r="Z742" s="49">
        <v>45656</v>
      </c>
      <c r="AA742" s="101" t="s">
        <v>1860</v>
      </c>
      <c r="AB742" s="91" t="s">
        <v>1134</v>
      </c>
      <c r="AC742" s="91"/>
      <c r="AD742" s="78">
        <v>202000005171</v>
      </c>
      <c r="AE742" s="54" t="s">
        <v>75</v>
      </c>
      <c r="AF742" s="55" t="str">
        <f>TEXT(LEFT(Contrato[[#This Row],[CONTRATO]],3),"0")</f>
        <v>614</v>
      </c>
      <c r="AG742" s="55" t="str">
        <f>IF(LEN(Contrato[[#This Row],[Contrato2]])=3,Contrato[[#This Row],[Contrato2]],TEXT(Contrato[[#This Row],[Contrato2]],"000"))</f>
        <v>614</v>
      </c>
      <c r="AH742" s="56">
        <f ca="1">IFERROR(_xlfn.DAYS(Contrato[[#This Row],[Fecha Proyectada liquidación]],TODAY())/30,"")</f>
        <v>2.1</v>
      </c>
      <c r="AI742" s="57">
        <f>+Contrato[[#This Row],[FECHA TERMINACIÓN ]]+120</f>
        <v>45776</v>
      </c>
      <c r="AK742" s="59" t="str">
        <f ca="1">IF(Contrato[[#This Row],[FECHA TERMINACIÓN ]]&lt;TODAY(), "Terminado",IF(ISNUMBER(Contrato[[#This Row],[Fecha Real de liquiidación ]]),"Liquidado",IF(Contrato[[#This Row],[FECHA TERMINACIÓN ]]&gt;=TODAY(),"En ejecución","")))</f>
        <v>Terminado</v>
      </c>
      <c r="AL742" s="60">
        <f>SUMIF([1]!COMPROMISOS_2024[[#All],[consecutivo]],Contrato[[#This Row],[RCP]],[1]!COMPROMISOS_2024[[#All],[Total pagado]])</f>
        <v>18210570</v>
      </c>
      <c r="AM742" s="61">
        <f>IFERROR(Contrato[[#This Row],[Pagos]]/Contrato[[#This Row],[VALOR CONTRATO]],0)</f>
        <v>1</v>
      </c>
      <c r="AN742" s="104">
        <f>+Contrato[[#This Row],[VALOR CONTRATO]]-Contrato[[#This Row],[Pagos]]</f>
        <v>0</v>
      </c>
      <c r="AO742" s="54" cm="1">
        <f t="array" ref="AO742">_xlfn.XLOOKUP(Contrato[[#This Row],[DOCUMENTO ]],[1]!PERSONAL_ACTIVO_2024[[#All],[Documento identidad]],[1]!PERSONAL_ACTIVO_2024[[#All],[Mail ]],0,0)</f>
        <v>0</v>
      </c>
      <c r="AP742" s="54" cm="1">
        <f t="array" ref="AP742">_xlfn.XLOOKUP(Contrato[[#This Row],[DOCUMENTO]],[1]!PERSONAL_ACTIVO_2024[[#All],[Documento identidad]],[1]!PERSONAL_ACTIVO_2024[[#All],[Mail ]],0,0)</f>
        <v>0</v>
      </c>
      <c r="AQ742" s="54" t="str" cm="1">
        <f t="array" ref="AQ742">IF(ISBLANK(Contrato[[#This Row],[DEPENDENCIA ]]),0,IFERROR(_xlfn.XLOOKUP(Contrato[[#This Row],[DEPENDENCIA ]],[1]!PERSONAL_ACTIVO_2024[[#All],[Dependencia]],[1]!PERSONAL_ACTIVO_2024[[#All],[Mail ]],0,0),0))</f>
        <v>jbermudez@indeportesantioquia.gov.co</v>
      </c>
    </row>
    <row r="743" spans="1:43" s="54" customFormat="1" ht="34.5" customHeight="1" x14ac:dyDescent="0.25">
      <c r="A743" s="54">
        <v>81</v>
      </c>
      <c r="B743" s="26">
        <v>615</v>
      </c>
      <c r="C743" s="28" t="s">
        <v>1903</v>
      </c>
      <c r="D743" s="81" t="s">
        <v>123</v>
      </c>
      <c r="E743" s="105" t="s">
        <v>111</v>
      </c>
      <c r="F743" s="81" t="s">
        <v>920</v>
      </c>
      <c r="G743" s="92" t="s">
        <v>1904</v>
      </c>
      <c r="H743" s="93">
        <v>890984351</v>
      </c>
      <c r="I743" s="94" t="s">
        <v>48</v>
      </c>
      <c r="J743" s="95">
        <v>75000000</v>
      </c>
      <c r="K743" s="69" t="s">
        <v>48</v>
      </c>
      <c r="L743" s="96" t="s">
        <v>1905</v>
      </c>
      <c r="M743" s="97" t="s">
        <v>218</v>
      </c>
      <c r="N743" s="98" cm="1">
        <f t="array" ref="N743">_xlfn.XLOOKUP(Contrato[[#This Row],[SUPERVISOR TITULAR]],[1]!PERSONAL_ACTIVO_2024[[#All],[Nombre completo]],[1]!PERSONAL_ACTIVO_2024[[#All],[Documento identidad]],"",0)</f>
        <v>98556206</v>
      </c>
      <c r="O743" s="97" t="s">
        <v>222</v>
      </c>
      <c r="P743" s="99" cm="1">
        <f t="array" ref="P743">_xlfn.XLOOKUP(Contrato[[#This Row],[SUPERVISOR SUPLENTE ]],[1]!PERSONAL_ACTIVO_2024[[#All],[Nombre completo]],[1]!PERSONAL_ACTIVO_2024[[#All],[Documento identidad]],"",0)</f>
        <v>10267189</v>
      </c>
      <c r="Q743" s="100">
        <v>496</v>
      </c>
      <c r="R743" s="42" t="str" cm="1">
        <f t="array" ref="R743">_xlfn.XLOOKUP(Contrato[[#This Row],[CDP]],[1]!DISPONIBILIDADES_2024[[#All],[consecutivo]],[1]!DISPONIBILIDADES_2024[[#All],[fecha_aprobacion]],"",0)</f>
        <v>16/05/2024 18:00</v>
      </c>
      <c r="S743" s="43">
        <f>SUMIF([1]!DISPONIBILIDADES_2024[[#All],[consecutivo]],Contrato[[#This Row],[CDP]],[1]!DISPONIBILIDADES_2024[[#All],[valor_total_rubro]])</f>
        <v>0</v>
      </c>
      <c r="T743" s="44" cm="1">
        <f t="array" ref="T743">_xlfn.XLOOKUP(Contrato[[#This Row],[CONTRATO]]&amp;Contrato[[#This Row],[CDP]],[1]!Corr_Contr_CDP[[#All],[CONTRATO-CDP]],[1]!Corr_Contr_CDP[[#All],[CRP]],_xlfn.XLOOKUP(Contrato[[#This Row],[CDP]],[1]!COMPROMISOS_2024[[#All],[disponibilidad]],[1]!COMPROMISOS_2024[[#All],[consecutivo]],"",0),0)</f>
        <v>8469</v>
      </c>
      <c r="U743" s="45" t="str" cm="1">
        <f t="array" ref="U743">+_xlfn.XLOOKUP(Contrato[[#This Row],[RCP]],[1]!COMPROMISOS_2024[[#All],[consecutivo]],[1]!COMPROMISOS_2024[[#All],[fecha_aprobacion]],"",0)</f>
        <v>29/08/2024 10:39</v>
      </c>
      <c r="V743" s="46">
        <f>SUMIF([1]!COMPROMISOS_2024[[#All],[consecutivo]],Contrato[[#This Row],[RCP]],[1]!COMPROMISOS_2024[[#All],[valor_total]])</f>
        <v>75000000</v>
      </c>
      <c r="W743" s="311">
        <v>45532</v>
      </c>
      <c r="X743" s="160">
        <v>45540</v>
      </c>
      <c r="Y743" s="48">
        <v>45540</v>
      </c>
      <c r="Z743" s="49">
        <v>45656</v>
      </c>
      <c r="AA743" s="101" t="s">
        <v>1906</v>
      </c>
      <c r="AB743" s="91" t="s">
        <v>927</v>
      </c>
      <c r="AC743" s="91"/>
      <c r="AD743" s="78">
        <v>202000005332</v>
      </c>
      <c r="AE743" s="54" t="s">
        <v>75</v>
      </c>
      <c r="AF743" s="55" t="str">
        <f>TEXT(LEFT(Contrato[[#This Row],[CONTRATO]],3),"0")</f>
        <v>615</v>
      </c>
      <c r="AG743" s="55" t="str">
        <f>IF(LEN(Contrato[[#This Row],[Contrato2]])=3,Contrato[[#This Row],[Contrato2]],TEXT(Contrato[[#This Row],[Contrato2]],"000"))</f>
        <v>615</v>
      </c>
      <c r="AH743" s="56">
        <f ca="1">IFERROR(_xlfn.DAYS(Contrato[[#This Row],[Fecha Proyectada liquidación]],TODAY())/30,"")</f>
        <v>2.1</v>
      </c>
      <c r="AI743" s="57">
        <f>+Contrato[[#This Row],[FECHA TERMINACIÓN ]]+120</f>
        <v>45776</v>
      </c>
      <c r="AK743" s="59" t="str">
        <f ca="1">IF(Contrato[[#This Row],[FECHA TERMINACIÓN ]]&lt;TODAY(), "Terminado",IF(ISNUMBER(Contrato[[#This Row],[Fecha Real de liquiidación ]]),"Liquidado",IF(Contrato[[#This Row],[FECHA TERMINACIÓN ]]&gt;=TODAY(),"En ejecución","")))</f>
        <v>Terminado</v>
      </c>
      <c r="AL743" s="60">
        <f>SUMIF([1]!COMPROMISOS_2024[[#All],[consecutivo]],Contrato[[#This Row],[RCP]],[1]!COMPROMISOS_2024[[#All],[Total pagado]])</f>
        <v>75000000</v>
      </c>
      <c r="AM743" s="61">
        <f>IFERROR(Contrato[[#This Row],[Pagos]]/Contrato[[#This Row],[VALOR CONTRATO]],0)</f>
        <v>1</v>
      </c>
      <c r="AN743" s="104">
        <f>+Contrato[[#This Row],[VALOR CONTRATO]]-Contrato[[#This Row],[Pagos]]</f>
        <v>0</v>
      </c>
      <c r="AO743" s="54" t="str" cm="1">
        <f t="array" ref="AO743">_xlfn.XLOOKUP(Contrato[[#This Row],[DOCUMENTO ]],[1]!PERSONAL_ACTIVO_2024[[#All],[Documento identidad]],[1]!PERSONAL_ACTIVO_2024[[#All],[Mail ]],0,0)</f>
        <v>ahiguitae@indeportesantioquia.gov.co</v>
      </c>
      <c r="AP743" s="54" t="str" cm="1">
        <f t="array" ref="AP743">_xlfn.XLOOKUP(Contrato[[#This Row],[DOCUMENTO]],[1]!PERSONAL_ACTIVO_2024[[#All],[Documento identidad]],[1]!PERSONAL_ACTIVO_2024[[#All],[Mail ]],0,0)</f>
        <v>hveleza@indeportesantioquia.gov.co</v>
      </c>
      <c r="AQ743" s="54" cm="1">
        <f t="array" ref="AQ743">IF(ISBLANK(Contrato[[#This Row],[DEPENDENCIA ]]),0,IFERROR(_xlfn.XLOOKUP(Contrato[[#This Row],[DEPENDENCIA ]],[1]!PERSONAL_ACTIVO_2024[[#All],[Dependencia]],[1]!PERSONAL_ACTIVO_2024[[#All],[Mail ]],0,0),0))</f>
        <v>0</v>
      </c>
    </row>
    <row r="744" spans="1:43" s="54" customFormat="1" ht="34.5" customHeight="1" x14ac:dyDescent="0.25">
      <c r="A744" s="54">
        <v>852</v>
      </c>
      <c r="B744" s="26">
        <v>616</v>
      </c>
      <c r="C744" s="28" t="s">
        <v>1907</v>
      </c>
      <c r="D744" s="81" t="s">
        <v>132</v>
      </c>
      <c r="E744" s="105" t="s">
        <v>111</v>
      </c>
      <c r="F744" s="81" t="s">
        <v>112</v>
      </c>
      <c r="G744" s="92" t="s">
        <v>1908</v>
      </c>
      <c r="H744" s="93">
        <v>901442808</v>
      </c>
      <c r="I744" s="94" t="s">
        <v>48</v>
      </c>
      <c r="J744" s="95">
        <v>386855619</v>
      </c>
      <c r="K744" s="69" t="s">
        <v>1909</v>
      </c>
      <c r="L744" s="96" t="s">
        <v>1863</v>
      </c>
      <c r="M744" s="97" t="s">
        <v>640</v>
      </c>
      <c r="N744" s="98" cm="1">
        <f t="array" ref="N744">_xlfn.XLOOKUP(Contrato[[#This Row],[SUPERVISOR TITULAR]],[1]!PERSONAL_ACTIVO_2024[[#All],[Nombre completo]],[1]!PERSONAL_ACTIVO_2024[[#All],[Documento identidad]],"",0)</f>
        <v>70140647</v>
      </c>
      <c r="O744" s="97" t="s">
        <v>838</v>
      </c>
      <c r="P744" s="99" t="str" cm="1">
        <f t="array" ref="P744">_xlfn.XLOOKUP(Contrato[[#This Row],[SUPERVISOR SUPLENTE ]],[1]!PERSONAL_ACTIVO_2024[[#All],[Nombre completo]],[1]!PERSONAL_ACTIVO_2024[[#All],[Documento identidad]],"",0)</f>
        <v/>
      </c>
      <c r="Q744" s="100">
        <v>664</v>
      </c>
      <c r="R744" s="42" t="str" cm="1">
        <f t="array" ref="R744">_xlfn.XLOOKUP(Contrato[[#This Row],[CDP]],[1]!DISPONIBILIDADES_2024[[#All],[consecutivo]],[1]!DISPONIBILIDADES_2024[[#All],[fecha_aprobacion]],"",0)</f>
        <v>18/07/2024 17:13</v>
      </c>
      <c r="S744" s="43">
        <f>SUMIF([1]!DISPONIBILIDADES_2024[[#All],[consecutivo]],Contrato[[#This Row],[CDP]],[1]!DISPONIBILIDADES_2024[[#All],[valor_total_rubro]])</f>
        <v>0</v>
      </c>
      <c r="T744" s="44" cm="1">
        <f t="array" ref="T744">_xlfn.XLOOKUP(Contrato[[#This Row],[CONTRATO]]&amp;Contrato[[#This Row],[CDP]],[1]!Corr_Contr_CDP[[#All],[CONTRATO-CDP]],[1]!Corr_Contr_CDP[[#All],[CRP]],_xlfn.XLOOKUP(Contrato[[#This Row],[CDP]],[1]!COMPROMISOS_2024[[#All],[disponibilidad]],[1]!COMPROMISOS_2024[[#All],[consecutivo]],"",0),0)</f>
        <v>8474</v>
      </c>
      <c r="U744" s="45" t="str" cm="1">
        <f t="array" ref="U744">+_xlfn.XLOOKUP(Contrato[[#This Row],[RCP]],[1]!COMPROMISOS_2024[[#All],[consecutivo]],[1]!COMPROMISOS_2024[[#All],[fecha_aprobacion]],"",0)</f>
        <v>30/08/2024 9:12</v>
      </c>
      <c r="V744" s="46">
        <f>SUMIF([1]!COMPROMISOS_2024[[#All],[consecutivo]],Contrato[[#This Row],[RCP]],[1]!COMPROMISOS_2024[[#All],[valor_total]])</f>
        <v>386855619</v>
      </c>
      <c r="W744" s="311">
        <v>45533</v>
      </c>
      <c r="X744" s="160">
        <v>45534</v>
      </c>
      <c r="Y744" s="48">
        <v>45534</v>
      </c>
      <c r="Z744" s="49">
        <v>45596</v>
      </c>
      <c r="AA744" s="101" t="s">
        <v>1910</v>
      </c>
      <c r="AB744" s="91" t="s">
        <v>68</v>
      </c>
      <c r="AC744" s="91"/>
      <c r="AD744" s="78">
        <v>202000005172</v>
      </c>
      <c r="AE744" s="54" t="s">
        <v>75</v>
      </c>
      <c r="AF744" s="55" t="str">
        <f>TEXT(LEFT(Contrato[[#This Row],[CONTRATO]],3),"0")</f>
        <v>616</v>
      </c>
      <c r="AG744" s="55" t="str">
        <f>IF(LEN(Contrato[[#This Row],[Contrato2]])=3,Contrato[[#This Row],[Contrato2]],TEXT(Contrato[[#This Row],[Contrato2]],"000"))</f>
        <v>616</v>
      </c>
      <c r="AH744" s="56">
        <f ca="1">IFERROR(_xlfn.DAYS(Contrato[[#This Row],[Fecha Proyectada liquidación]],TODAY())/30,"")</f>
        <v>0.1</v>
      </c>
      <c r="AI744" s="57">
        <f>+Contrato[[#This Row],[FECHA TERMINACIÓN ]]+120</f>
        <v>45716</v>
      </c>
      <c r="AK744" s="59" t="str">
        <f ca="1">IF(Contrato[[#This Row],[FECHA TERMINACIÓN ]]&lt;TODAY(), "Terminado",IF(ISNUMBER(Contrato[[#This Row],[Fecha Real de liquiidación ]]),"Liquidado",IF(Contrato[[#This Row],[FECHA TERMINACIÓN ]]&gt;=TODAY(),"En ejecución","")))</f>
        <v>Terminado</v>
      </c>
      <c r="AL744" s="60">
        <f>SUMIF([1]!COMPROMISOS_2024[[#All],[consecutivo]],Contrato[[#This Row],[RCP]],[1]!COMPROMISOS_2024[[#All],[Total pagado]])</f>
        <v>309484496</v>
      </c>
      <c r="AM744" s="61">
        <f>IFERROR(Contrato[[#This Row],[Pagos]]/Contrato[[#This Row],[VALOR CONTRATO]],0)</f>
        <v>0.80000000206795496</v>
      </c>
      <c r="AN744" s="104">
        <f>+Contrato[[#This Row],[VALOR CONTRATO]]-Contrato[[#This Row],[Pagos]]</f>
        <v>77371123</v>
      </c>
      <c r="AO744" s="54" t="str" cm="1">
        <f t="array" ref="AO744">_xlfn.XLOOKUP(Contrato[[#This Row],[DOCUMENTO ]],[1]!PERSONAL_ACTIVO_2024[[#All],[Documento identidad]],[1]!PERSONAL_ACTIVO_2024[[#All],[Mail ]],0,0)</f>
        <v>cniebles@indeportesantioquia.gov.co</v>
      </c>
      <c r="AP744" s="54" cm="1">
        <f t="array" ref="AP744">_xlfn.XLOOKUP(Contrato[[#This Row],[DOCUMENTO]],[1]!PERSONAL_ACTIVO_2024[[#All],[Documento identidad]],[1]!PERSONAL_ACTIVO_2024[[#All],[Mail ]],0,0)</f>
        <v>0</v>
      </c>
      <c r="AQ744" s="54" t="str" cm="1">
        <f t="array" ref="AQ744">IF(ISBLANK(Contrato[[#This Row],[DEPENDENCIA ]]),0,IFERROR(_xlfn.XLOOKUP(Contrato[[#This Row],[DEPENDENCIA ]],[1]!PERSONAL_ACTIVO_2024[[#All],[Dependencia]],[1]!PERSONAL_ACTIVO_2024[[#All],[Mail ]],0,0),0))</f>
        <v>fcardona@indeportesantioquia.gov.co</v>
      </c>
    </row>
    <row r="745" spans="1:43" s="54" customFormat="1" ht="34.5" customHeight="1" x14ac:dyDescent="0.25">
      <c r="A745" s="54">
        <v>851</v>
      </c>
      <c r="B745" s="26">
        <v>617</v>
      </c>
      <c r="C745" s="28" t="s">
        <v>1911</v>
      </c>
      <c r="D745" s="81" t="s">
        <v>132</v>
      </c>
      <c r="E745" s="265" t="s">
        <v>111</v>
      </c>
      <c r="F745" s="290" t="s">
        <v>112</v>
      </c>
      <c r="G745" s="92" t="s">
        <v>1912</v>
      </c>
      <c r="H745" s="93">
        <v>800211333</v>
      </c>
      <c r="I745" s="94" t="s">
        <v>48</v>
      </c>
      <c r="J745" s="95">
        <v>603969155</v>
      </c>
      <c r="K745" s="69" t="s">
        <v>1913</v>
      </c>
      <c r="L745" s="96" t="s">
        <v>1863</v>
      </c>
      <c r="M745" s="97" t="s">
        <v>687</v>
      </c>
      <c r="N745" s="98" cm="1">
        <f t="array" ref="N745">_xlfn.XLOOKUP(Contrato[[#This Row],[SUPERVISOR TITULAR]],[1]!PERSONAL_ACTIVO_2024[[#All],[Nombre completo]],[1]!PERSONAL_ACTIVO_2024[[#All],[Documento identidad]],"",0)</f>
        <v>15511884</v>
      </c>
      <c r="O745" s="97" t="s">
        <v>622</v>
      </c>
      <c r="P745" s="99" cm="1">
        <f t="array" ref="P745">_xlfn.XLOOKUP(Contrato[[#This Row],[SUPERVISOR SUPLENTE ]],[1]!PERSONAL_ACTIVO_2024[[#All],[Nombre completo]],[1]!PERSONAL_ACTIVO_2024[[#All],[Documento identidad]],"",0)</f>
        <v>3567952</v>
      </c>
      <c r="Q745" s="100">
        <v>668</v>
      </c>
      <c r="R745" s="42" t="str" cm="1">
        <f t="array" ref="R745">_xlfn.XLOOKUP(Contrato[[#This Row],[CDP]],[1]!DISPONIBILIDADES_2024[[#All],[consecutivo]],[1]!DISPONIBILIDADES_2024[[#All],[fecha_aprobacion]],"",0)</f>
        <v>18/07/2024 17:31</v>
      </c>
      <c r="S745" s="43">
        <f>SUMIF([1]!DISPONIBILIDADES_2024[[#All],[consecutivo]],Contrato[[#This Row],[CDP]],[1]!DISPONIBILIDADES_2024[[#All],[valor_total_rubro]])</f>
        <v>0</v>
      </c>
      <c r="T745" s="44" cm="1">
        <f t="array" ref="T745">_xlfn.XLOOKUP(Contrato[[#This Row],[CONTRATO]]&amp;Contrato[[#This Row],[CDP]],[1]!Corr_Contr_CDP[[#All],[CONTRATO-CDP]],[1]!Corr_Contr_CDP[[#All],[CRP]],_xlfn.XLOOKUP(Contrato[[#This Row],[CDP]],[1]!COMPROMISOS_2024[[#All],[disponibilidad]],[1]!COMPROMISOS_2024[[#All],[consecutivo]],"",0),0)</f>
        <v>8473</v>
      </c>
      <c r="U745" s="45" t="str" cm="1">
        <f t="array" ref="U745">+_xlfn.XLOOKUP(Contrato[[#This Row],[RCP]],[1]!COMPROMISOS_2024[[#All],[consecutivo]],[1]!COMPROMISOS_2024[[#All],[fecha_aprobacion]],"",0)</f>
        <v>30/08/2024 9:09</v>
      </c>
      <c r="V745" s="46">
        <f>SUMIF([1]!COMPROMISOS_2024[[#All],[consecutivo]],Contrato[[#This Row],[RCP]],[1]!COMPROMISOS_2024[[#All],[valor_total]])</f>
        <v>603969155</v>
      </c>
      <c r="W745" s="311">
        <v>45533</v>
      </c>
      <c r="X745" s="160">
        <v>45537</v>
      </c>
      <c r="Y745" s="48">
        <v>45537</v>
      </c>
      <c r="Z745" s="49">
        <v>45596</v>
      </c>
      <c r="AA745" s="101" t="s">
        <v>1914</v>
      </c>
      <c r="AB745" s="91" t="s">
        <v>68</v>
      </c>
      <c r="AC745" s="91"/>
      <c r="AD745" s="320">
        <v>202000005339</v>
      </c>
      <c r="AE745" s="54" t="s">
        <v>75</v>
      </c>
      <c r="AF745" s="55" t="str">
        <f>TEXT(LEFT(Contrato[[#This Row],[CONTRATO]],3),"0")</f>
        <v>617</v>
      </c>
      <c r="AG745" s="55" t="str">
        <f>IF(LEN(Contrato[[#This Row],[Contrato2]])=3,Contrato[[#This Row],[Contrato2]],TEXT(Contrato[[#This Row],[Contrato2]],"000"))</f>
        <v>617</v>
      </c>
      <c r="AH745" s="56">
        <f ca="1">IFERROR(_xlfn.DAYS(Contrato[[#This Row],[Fecha Proyectada liquidación]],TODAY())/30,"")</f>
        <v>0.1</v>
      </c>
      <c r="AI745" s="57">
        <f>+Contrato[[#This Row],[FECHA TERMINACIÓN ]]+120</f>
        <v>45716</v>
      </c>
      <c r="AK745" s="59" t="str">
        <f ca="1">IF(Contrato[[#This Row],[FECHA TERMINACIÓN ]]&lt;TODAY(), "Terminado",IF(ISNUMBER(Contrato[[#This Row],[Fecha Real de liquiidación ]]),"Liquidado",IF(Contrato[[#This Row],[FECHA TERMINACIÓN ]]&gt;=TODAY(),"En ejecución","")))</f>
        <v>Terminado</v>
      </c>
      <c r="AL745" s="60">
        <f>SUMIF([1]!COMPROMISOS_2024[[#All],[consecutivo]],Contrato[[#This Row],[RCP]],[1]!COMPROMISOS_2024[[#All],[Total pagado]])</f>
        <v>603969155</v>
      </c>
      <c r="AM745" s="61">
        <f>IFERROR(Contrato[[#This Row],[Pagos]]/Contrato[[#This Row],[VALOR CONTRATO]],0)</f>
        <v>1</v>
      </c>
      <c r="AN745" s="104">
        <f>+Contrato[[#This Row],[VALOR CONTRATO]]-Contrato[[#This Row],[Pagos]]</f>
        <v>0</v>
      </c>
      <c r="AO745" s="54" t="str" cm="1">
        <f t="array" ref="AO745">_xlfn.XLOOKUP(Contrato[[#This Row],[DOCUMENTO ]],[1]!PERSONAL_ACTIVO_2024[[#All],[Documento identidad]],[1]!PERSONAL_ACTIVO_2024[[#All],[Mail ]],0,0)</f>
        <v>mbecerra@indeportesantioquia.gov.co</v>
      </c>
      <c r="AP745" s="54" t="str" cm="1">
        <f t="array" ref="AP745">_xlfn.XLOOKUP(Contrato[[#This Row],[DOCUMENTO]],[1]!PERSONAL_ACTIVO_2024[[#All],[Documento identidad]],[1]!PERSONAL_ACTIVO_2024[[#All],[Mail ]],0,0)</f>
        <v>farango@indeportesantioquia.gov.co</v>
      </c>
      <c r="AQ745" s="54" t="str" cm="1">
        <f t="array" ref="AQ745">IF(ISBLANK(Contrato[[#This Row],[DEPENDENCIA ]]),0,IFERROR(_xlfn.XLOOKUP(Contrato[[#This Row],[DEPENDENCIA ]],[1]!PERSONAL_ACTIVO_2024[[#All],[Dependencia]],[1]!PERSONAL_ACTIVO_2024[[#All],[Mail ]],0,0),0))</f>
        <v>fcardona@indeportesantioquia.gov.co</v>
      </c>
    </row>
    <row r="746" spans="1:43" s="54" customFormat="1" ht="34.5" customHeight="1" x14ac:dyDescent="0.25">
      <c r="A746" s="54">
        <v>1132</v>
      </c>
      <c r="B746" s="26">
        <v>617</v>
      </c>
      <c r="C746" s="28" t="s">
        <v>1915</v>
      </c>
      <c r="D746" s="81" t="s">
        <v>132</v>
      </c>
      <c r="E746" s="265" t="s">
        <v>117</v>
      </c>
      <c r="F746" s="290" t="s">
        <v>112</v>
      </c>
      <c r="G746" s="92" t="s">
        <v>1912</v>
      </c>
      <c r="H746" s="93">
        <v>800211333</v>
      </c>
      <c r="I746" s="94" t="s">
        <v>48</v>
      </c>
      <c r="J746" s="95">
        <v>35191719</v>
      </c>
      <c r="K746" s="54" t="s">
        <v>557</v>
      </c>
      <c r="L746" s="96" t="s">
        <v>601</v>
      </c>
      <c r="M746" s="97" t="s">
        <v>687</v>
      </c>
      <c r="N746" s="98" cm="1">
        <f t="array" ref="N746">_xlfn.XLOOKUP(Contrato[[#This Row],[SUPERVISOR TITULAR]],[1]!PERSONAL_ACTIVO_2024[[#All],[Nombre completo]],[1]!PERSONAL_ACTIVO_2024[[#All],[Documento identidad]],"",0)</f>
        <v>15511884</v>
      </c>
      <c r="O746" s="97" t="s">
        <v>622</v>
      </c>
      <c r="P746" s="99" cm="1">
        <f t="array" ref="P746">_xlfn.XLOOKUP(Contrato[[#This Row],[SUPERVISOR SUPLENTE ]],[1]!PERSONAL_ACTIVO_2024[[#All],[Nombre completo]],[1]!PERSONAL_ACTIVO_2024[[#All],[Documento identidad]],"",0)</f>
        <v>3567952</v>
      </c>
      <c r="Q746" s="100">
        <v>915</v>
      </c>
      <c r="R746" s="42" t="str" cm="1">
        <f t="array" ref="R746">_xlfn.XLOOKUP(Contrato[[#This Row],[CDP]],[1]!DISPONIBILIDADES_2024[[#All],[consecutivo]],[1]!DISPONIBILIDADES_2024[[#All],[fecha_aprobacion]],"",0)</f>
        <v>5/09/2024 12:10</v>
      </c>
      <c r="S746" s="43">
        <f>SUMIF([1]!DISPONIBILIDADES_2024[[#All],[consecutivo]],Contrato[[#This Row],[CDP]],[1]!DISPONIBILIDADES_2024[[#All],[valor_total_rubro]])</f>
        <v>0</v>
      </c>
      <c r="T746" s="44" cm="1">
        <f t="array" ref="T746">_xlfn.XLOOKUP(Contrato[[#This Row],[CONTRATO]]&amp;Contrato[[#This Row],[CDP]],[1]!Corr_Contr_CDP[[#All],[CONTRATO-CDP]],[1]!Corr_Contr_CDP[[#All],[CRP]],_xlfn.XLOOKUP(Contrato[[#This Row],[CDP]],[1]!COMPROMISOS_2024[[#All],[disponibilidad]],[1]!COMPROMISOS_2024[[#All],[consecutivo]],"",0),0)</f>
        <v>9433</v>
      </c>
      <c r="U746" s="45" t="str" cm="1">
        <f t="array" ref="U746">+_xlfn.XLOOKUP(Contrato[[#This Row],[RCP]],[1]!COMPROMISOS_2024[[#All],[consecutivo]],[1]!COMPROMISOS_2024[[#All],[fecha_aprobacion]],"",0)</f>
        <v>6/09/2024 22:05</v>
      </c>
      <c r="V746" s="46">
        <f>SUMIF([1]!COMPROMISOS_2024[[#All],[consecutivo]],Contrato[[#This Row],[RCP]],[1]!COMPROMISOS_2024[[#All],[valor_total]])</f>
        <v>35191719</v>
      </c>
      <c r="W746" s="311"/>
      <c r="X746" s="160"/>
      <c r="Y746" s="48" t="str">
        <f>+LEFT(_xlfn.XLOOKUP(Contrato[[#This Row],[CONTRATO3DIG]],[1]SECOP_II!AE:AE,[1]SECOP_II!F:F,"",0),10)</f>
        <v/>
      </c>
      <c r="Z746" s="49" t="str">
        <f>+LEFT(_xlfn.XLOOKUP(Contrato[[#This Row],[CONTRATO3DIG]],[1]SECOP_II!AE:AE,[1]SECOP_II!G:G,"",0),10)</f>
        <v/>
      </c>
      <c r="AA746" s="109"/>
      <c r="AB746" s="91" t="s">
        <v>48</v>
      </c>
      <c r="AC746" s="30"/>
      <c r="AD746" s="224"/>
      <c r="AF746" s="55" t="str">
        <f>TEXT(LEFT(Contrato[[#This Row],[CONTRATO]],3),"0")</f>
        <v>617</v>
      </c>
      <c r="AG746" s="55" t="str">
        <f>IF(LEN(Contrato[[#This Row],[Contrato2]])=3,Contrato[[#This Row],[Contrato2]],TEXT(Contrato[[#This Row],[Contrato2]],"000"))</f>
        <v>617</v>
      </c>
      <c r="AH746" s="56" t="str">
        <f ca="1">IFERROR(_xlfn.DAYS(Contrato[[#This Row],[Fecha Proyectada liquidación]],TODAY())/30,"")</f>
        <v/>
      </c>
      <c r="AI746" s="57" t="e">
        <f>+Contrato[[#This Row],[FECHA TERMINACIÓN ]]+120</f>
        <v>#VALUE!</v>
      </c>
      <c r="AK746" s="59" t="str">
        <f ca="1">IF(Contrato[[#This Row],[FECHA TERMINACIÓN ]]&lt;TODAY(), "Terminado",IF(ISNUMBER(Contrato[[#This Row],[Fecha Real de liquiidación ]]),"Liquidado",IF(Contrato[[#This Row],[FECHA TERMINACIÓN ]]&gt;=TODAY(),"En ejecución","")))</f>
        <v>En ejecución</v>
      </c>
      <c r="AL746" s="60">
        <f>SUMIF([1]!COMPROMISOS_2024[[#All],[consecutivo]],Contrato[[#This Row],[RCP]],[1]!COMPROMISOS_2024[[#All],[Total pagado]])</f>
        <v>35191719</v>
      </c>
      <c r="AM746" s="61">
        <f>IFERROR(Contrato[[#This Row],[Pagos]]/Contrato[[#This Row],[VALOR CONTRATO]],0)</f>
        <v>1</v>
      </c>
      <c r="AN746" s="104">
        <f>+Contrato[[#This Row],[VALOR CONTRATO]]-Contrato[[#This Row],[Pagos]]</f>
        <v>0</v>
      </c>
      <c r="AO746" s="54" t="str" cm="1">
        <f t="array" ref="AO746">_xlfn.XLOOKUP(Contrato[[#This Row],[DOCUMENTO ]],[1]!PERSONAL_ACTIVO_2024[[#All],[Documento identidad]],[1]!PERSONAL_ACTIVO_2024[[#All],[Mail ]],0,0)</f>
        <v>mbecerra@indeportesantioquia.gov.co</v>
      </c>
      <c r="AP746" s="54" t="str" cm="1">
        <f t="array" ref="AP746">_xlfn.XLOOKUP(Contrato[[#This Row],[DOCUMENTO]],[1]!PERSONAL_ACTIVO_2024[[#All],[Documento identidad]],[1]!PERSONAL_ACTIVO_2024[[#All],[Mail ]],0,0)</f>
        <v>farango@indeportesantioquia.gov.co</v>
      </c>
      <c r="AQ746" s="54" t="str" cm="1">
        <f t="array" ref="AQ746">IF(ISBLANK(Contrato[[#This Row],[DEPENDENCIA ]]),0,IFERROR(_xlfn.XLOOKUP(Contrato[[#This Row],[DEPENDENCIA ]],[1]!PERSONAL_ACTIVO_2024[[#All],[Dependencia]],[1]!PERSONAL_ACTIVO_2024[[#All],[Mail ]],0,0),0))</f>
        <v>fcardona@indeportesantioquia.gov.co</v>
      </c>
    </row>
    <row r="747" spans="1:43" s="54" customFormat="1" ht="34.5" customHeight="1" x14ac:dyDescent="0.25">
      <c r="A747" s="54">
        <v>854</v>
      </c>
      <c r="B747" s="26">
        <v>618</v>
      </c>
      <c r="C747" s="28" t="s">
        <v>1916</v>
      </c>
      <c r="D747" s="81" t="s">
        <v>132</v>
      </c>
      <c r="E747" s="265" t="s">
        <v>111</v>
      </c>
      <c r="F747" s="290" t="s">
        <v>112</v>
      </c>
      <c r="G747" s="92" t="s">
        <v>1917</v>
      </c>
      <c r="H747" s="93">
        <v>890980330</v>
      </c>
      <c r="I747" s="94" t="s">
        <v>48</v>
      </c>
      <c r="J747" s="95">
        <v>433547933</v>
      </c>
      <c r="K747" s="69" t="s">
        <v>1918</v>
      </c>
      <c r="L747" s="96" t="s">
        <v>1863</v>
      </c>
      <c r="M747" s="97" t="s">
        <v>751</v>
      </c>
      <c r="N747" s="98" cm="1">
        <f t="array" ref="N747">_xlfn.XLOOKUP(Contrato[[#This Row],[SUPERVISOR TITULAR]],[1]!PERSONAL_ACTIVO_2024[[#All],[Nombre completo]],[1]!PERSONAL_ACTIVO_2024[[#All],[Documento identidad]],"",0)</f>
        <v>1027954329</v>
      </c>
      <c r="O747" s="97" t="s">
        <v>621</v>
      </c>
      <c r="P747" s="99" cm="1">
        <f t="array" ref="P747">_xlfn.XLOOKUP(Contrato[[#This Row],[SUPERVISOR SUPLENTE ]],[1]!PERSONAL_ACTIVO_2024[[#All],[Nombre completo]],[1]!PERSONAL_ACTIVO_2024[[#All],[Documento identidad]],"",0)</f>
        <v>21490893</v>
      </c>
      <c r="Q747" s="100">
        <v>667</v>
      </c>
      <c r="R747" s="42" t="str" cm="1">
        <f t="array" ref="R747">_xlfn.XLOOKUP(Contrato[[#This Row],[CDP]],[1]!DISPONIBILIDADES_2024[[#All],[consecutivo]],[1]!DISPONIBILIDADES_2024[[#All],[fecha_aprobacion]],"",0)</f>
        <v>18/07/2024 17:19</v>
      </c>
      <c r="S747" s="43">
        <f>SUMIF([1]!DISPONIBILIDADES_2024[[#All],[consecutivo]],Contrato[[#This Row],[CDP]],[1]!DISPONIBILIDADES_2024[[#All],[valor_total_rubro]])</f>
        <v>0</v>
      </c>
      <c r="T747" s="44" cm="1">
        <f t="array" ref="T747">_xlfn.XLOOKUP(Contrato[[#This Row],[CONTRATO]]&amp;Contrato[[#This Row],[CDP]],[1]!Corr_Contr_CDP[[#All],[CONTRATO-CDP]],[1]!Corr_Contr_CDP[[#All],[CRP]],_xlfn.XLOOKUP(Contrato[[#This Row],[CDP]],[1]!COMPROMISOS_2024[[#All],[disponibilidad]],[1]!COMPROMISOS_2024[[#All],[consecutivo]],"",0),0)</f>
        <v>8472</v>
      </c>
      <c r="U747" s="45" t="str" cm="1">
        <f t="array" ref="U747">+_xlfn.XLOOKUP(Contrato[[#This Row],[RCP]],[1]!COMPROMISOS_2024[[#All],[consecutivo]],[1]!COMPROMISOS_2024[[#All],[fecha_aprobacion]],"",0)</f>
        <v>30/08/2024 9:03</v>
      </c>
      <c r="V747" s="46">
        <f>SUMIF([1]!COMPROMISOS_2024[[#All],[consecutivo]],Contrato[[#This Row],[RCP]],[1]!COMPROMISOS_2024[[#All],[valor_total]])</f>
        <v>433547933</v>
      </c>
      <c r="W747" s="311">
        <v>45533</v>
      </c>
      <c r="X747" s="160">
        <v>45537</v>
      </c>
      <c r="Y747" s="48">
        <v>45537</v>
      </c>
      <c r="Z747" s="49">
        <v>45596</v>
      </c>
      <c r="AA747" s="101" t="s">
        <v>1919</v>
      </c>
      <c r="AB747" s="91" t="s">
        <v>68</v>
      </c>
      <c r="AC747" s="91"/>
      <c r="AD747" s="320">
        <v>202000005333</v>
      </c>
      <c r="AE747" s="54" t="s">
        <v>75</v>
      </c>
      <c r="AF747" s="55" t="str">
        <f>TEXT(LEFT(Contrato[[#This Row],[CONTRATO]],3),"0")</f>
        <v>618</v>
      </c>
      <c r="AG747" s="55" t="str">
        <f>IF(LEN(Contrato[[#This Row],[Contrato2]])=3,Contrato[[#This Row],[Contrato2]],TEXT(Contrato[[#This Row],[Contrato2]],"000"))</f>
        <v>618</v>
      </c>
      <c r="AH747" s="56">
        <f ca="1">IFERROR(_xlfn.DAYS(Contrato[[#This Row],[Fecha Proyectada liquidación]],TODAY())/30,"")</f>
        <v>0.1</v>
      </c>
      <c r="AI747" s="57">
        <f>+Contrato[[#This Row],[FECHA TERMINACIÓN ]]+120</f>
        <v>45716</v>
      </c>
      <c r="AK747" s="59" t="str">
        <f ca="1">IF(Contrato[[#This Row],[FECHA TERMINACIÓN ]]&lt;TODAY(), "Terminado",IF(ISNUMBER(Contrato[[#This Row],[Fecha Real de liquiidación ]]),"Liquidado",IF(Contrato[[#This Row],[FECHA TERMINACIÓN ]]&gt;=TODAY(),"En ejecución","")))</f>
        <v>Terminado</v>
      </c>
      <c r="AL747" s="60">
        <f>SUMIF([1]!COMPROMISOS_2024[[#All],[consecutivo]],Contrato[[#This Row],[RCP]],[1]!COMPROMISOS_2024[[#All],[Total pagado]])</f>
        <v>433547932</v>
      </c>
      <c r="AM747" s="61">
        <f>IFERROR(Contrato[[#This Row],[Pagos]]/Contrato[[#This Row],[VALOR CONTRATO]],0)</f>
        <v>0.99999999769344994</v>
      </c>
      <c r="AN747" s="104">
        <f>+Contrato[[#This Row],[VALOR CONTRATO]]-Contrato[[#This Row],[Pagos]]</f>
        <v>1</v>
      </c>
      <c r="AO747" s="54" t="str" cm="1">
        <f t="array" ref="AO747">_xlfn.XLOOKUP(Contrato[[#This Row],[DOCUMENTO ]],[1]!PERSONAL_ACTIVO_2024[[#All],[Documento identidad]],[1]!PERSONAL_ACTIVO_2024[[#All],[Mail ]],0,0)</f>
        <v>bocampo@indeportesantioquia.gov.co</v>
      </c>
      <c r="AP747" s="54" t="str" cm="1">
        <f t="array" ref="AP747">_xlfn.XLOOKUP(Contrato[[#This Row],[DOCUMENTO]],[1]!PERSONAL_ACTIVO_2024[[#All],[Documento identidad]],[1]!PERSONAL_ACTIVO_2024[[#All],[Mail ]],0,0)</f>
        <v>lcastro@indeportesantioquia.gov.co</v>
      </c>
      <c r="AQ747" s="54" t="str" cm="1">
        <f t="array" ref="AQ747">IF(ISBLANK(Contrato[[#This Row],[DEPENDENCIA ]]),0,IFERROR(_xlfn.XLOOKUP(Contrato[[#This Row],[DEPENDENCIA ]],[1]!PERSONAL_ACTIVO_2024[[#All],[Dependencia]],[1]!PERSONAL_ACTIVO_2024[[#All],[Mail ]],0,0),0))</f>
        <v>fcardona@indeportesantioquia.gov.co</v>
      </c>
    </row>
    <row r="748" spans="1:43" s="54" customFormat="1" ht="34.5" customHeight="1" x14ac:dyDescent="0.25">
      <c r="A748" s="54">
        <v>1131</v>
      </c>
      <c r="B748" s="26">
        <v>618</v>
      </c>
      <c r="C748" s="28" t="s">
        <v>1920</v>
      </c>
      <c r="D748" s="81" t="s">
        <v>132</v>
      </c>
      <c r="E748" s="265" t="s">
        <v>117</v>
      </c>
      <c r="F748" s="290" t="s">
        <v>112</v>
      </c>
      <c r="G748" s="92" t="s">
        <v>1917</v>
      </c>
      <c r="H748" s="93">
        <v>890980330</v>
      </c>
      <c r="I748" s="94" t="s">
        <v>48</v>
      </c>
      <c r="J748" s="95">
        <v>51422308</v>
      </c>
      <c r="K748" s="54" t="s">
        <v>557</v>
      </c>
      <c r="L748" s="96" t="s">
        <v>601</v>
      </c>
      <c r="M748" s="97" t="s">
        <v>751</v>
      </c>
      <c r="N748" s="98" cm="1">
        <f t="array" ref="N748">_xlfn.XLOOKUP(Contrato[[#This Row],[SUPERVISOR TITULAR]],[1]!PERSONAL_ACTIVO_2024[[#All],[Nombre completo]],[1]!PERSONAL_ACTIVO_2024[[#All],[Documento identidad]],"",0)</f>
        <v>1027954329</v>
      </c>
      <c r="O748" s="97" t="s">
        <v>621</v>
      </c>
      <c r="P748" s="99" cm="1">
        <f t="array" ref="P748">_xlfn.XLOOKUP(Contrato[[#This Row],[SUPERVISOR SUPLENTE ]],[1]!PERSONAL_ACTIVO_2024[[#All],[Nombre completo]],[1]!PERSONAL_ACTIVO_2024[[#All],[Documento identidad]],"",0)</f>
        <v>21490893</v>
      </c>
      <c r="Q748" s="100">
        <v>916</v>
      </c>
      <c r="R748" s="42" t="str" cm="1">
        <f t="array" ref="R748">_xlfn.XLOOKUP(Contrato[[#This Row],[CDP]],[1]!DISPONIBILIDADES_2024[[#All],[consecutivo]],[1]!DISPONIBILIDADES_2024[[#All],[fecha_aprobacion]],"",0)</f>
        <v>5/09/2024 12:12</v>
      </c>
      <c r="S748" s="43">
        <f>SUMIF([1]!DISPONIBILIDADES_2024[[#All],[consecutivo]],Contrato[[#This Row],[CDP]],[1]!DISPONIBILIDADES_2024[[#All],[valor_total_rubro]])</f>
        <v>0</v>
      </c>
      <c r="T748" s="44" cm="1">
        <f t="array" ref="T748">_xlfn.XLOOKUP(Contrato[[#This Row],[CONTRATO]]&amp;Contrato[[#This Row],[CDP]],[1]!Corr_Contr_CDP[[#All],[CONTRATO-CDP]],[1]!Corr_Contr_CDP[[#All],[CRP]],_xlfn.XLOOKUP(Contrato[[#This Row],[CDP]],[1]!COMPROMISOS_2024[[#All],[disponibilidad]],[1]!COMPROMISOS_2024[[#All],[consecutivo]],"",0),0)</f>
        <v>9434</v>
      </c>
      <c r="U748" s="45" t="str" cm="1">
        <f t="array" ref="U748">+_xlfn.XLOOKUP(Contrato[[#This Row],[RCP]],[1]!COMPROMISOS_2024[[#All],[consecutivo]],[1]!COMPROMISOS_2024[[#All],[fecha_aprobacion]],"",0)</f>
        <v>6/09/2024 22:11</v>
      </c>
      <c r="V748" s="46">
        <f>SUMIF([1]!COMPROMISOS_2024[[#All],[consecutivo]],Contrato[[#This Row],[RCP]],[1]!COMPROMISOS_2024[[#All],[valor_total]])</f>
        <v>51422308</v>
      </c>
      <c r="W748" s="311"/>
      <c r="X748" s="160"/>
      <c r="Y748" s="48" t="str">
        <f>+LEFT(_xlfn.XLOOKUP(Contrato[[#This Row],[CONTRATO3DIG]],[1]SECOP_II!AE:AE,[1]SECOP_II!F:F,"",0),10)</f>
        <v/>
      </c>
      <c r="Z748" s="49" t="str">
        <f>+LEFT(_xlfn.XLOOKUP(Contrato[[#This Row],[CONTRATO3DIG]],[1]SECOP_II!AE:AE,[1]SECOP_II!G:G,"",0),10)</f>
        <v/>
      </c>
      <c r="AA748" s="109"/>
      <c r="AB748" s="91" t="s">
        <v>48</v>
      </c>
      <c r="AC748" s="30"/>
      <c r="AD748" s="224"/>
      <c r="AF748" s="55" t="str">
        <f>TEXT(LEFT(Contrato[[#This Row],[CONTRATO]],3),"0")</f>
        <v>618</v>
      </c>
      <c r="AG748" s="55" t="str">
        <f>IF(LEN(Contrato[[#This Row],[Contrato2]])=3,Contrato[[#This Row],[Contrato2]],TEXT(Contrato[[#This Row],[Contrato2]],"000"))</f>
        <v>618</v>
      </c>
      <c r="AH748" s="56" t="str">
        <f ca="1">IFERROR(_xlfn.DAYS(Contrato[[#This Row],[Fecha Proyectada liquidación]],TODAY())/30,"")</f>
        <v/>
      </c>
      <c r="AI748" s="57" t="e">
        <f>+Contrato[[#This Row],[FECHA TERMINACIÓN ]]+120</f>
        <v>#VALUE!</v>
      </c>
      <c r="AK748" s="59" t="str">
        <f ca="1">IF(Contrato[[#This Row],[FECHA TERMINACIÓN ]]&lt;TODAY(), "Terminado",IF(ISNUMBER(Contrato[[#This Row],[Fecha Real de liquiidación ]]),"Liquidado",IF(Contrato[[#This Row],[FECHA TERMINACIÓN ]]&gt;=TODAY(),"En ejecución","")))</f>
        <v>En ejecución</v>
      </c>
      <c r="AL748" s="60">
        <f>SUMIF([1]!COMPROMISOS_2024[[#All],[consecutivo]],Contrato[[#This Row],[RCP]],[1]!COMPROMISOS_2024[[#All],[Total pagado]])</f>
        <v>51422308</v>
      </c>
      <c r="AM748" s="61">
        <f>IFERROR(Contrato[[#This Row],[Pagos]]/Contrato[[#This Row],[VALOR CONTRATO]],0)</f>
        <v>1</v>
      </c>
      <c r="AN748" s="104">
        <f>+Contrato[[#This Row],[VALOR CONTRATO]]-Contrato[[#This Row],[Pagos]]</f>
        <v>0</v>
      </c>
      <c r="AO748" s="54" t="str" cm="1">
        <f t="array" ref="AO748">_xlfn.XLOOKUP(Contrato[[#This Row],[DOCUMENTO ]],[1]!PERSONAL_ACTIVO_2024[[#All],[Documento identidad]],[1]!PERSONAL_ACTIVO_2024[[#All],[Mail ]],0,0)</f>
        <v>bocampo@indeportesantioquia.gov.co</v>
      </c>
      <c r="AP748" s="54" t="str" cm="1">
        <f t="array" ref="AP748">_xlfn.XLOOKUP(Contrato[[#This Row],[DOCUMENTO]],[1]!PERSONAL_ACTIVO_2024[[#All],[Documento identidad]],[1]!PERSONAL_ACTIVO_2024[[#All],[Mail ]],0,0)</f>
        <v>lcastro@indeportesantioquia.gov.co</v>
      </c>
      <c r="AQ748" s="54" t="str" cm="1">
        <f t="array" ref="AQ748">IF(ISBLANK(Contrato[[#This Row],[DEPENDENCIA ]]),0,IFERROR(_xlfn.XLOOKUP(Contrato[[#This Row],[DEPENDENCIA ]],[1]!PERSONAL_ACTIVO_2024[[#All],[Dependencia]],[1]!PERSONAL_ACTIVO_2024[[#All],[Mail ]],0,0),0))</f>
        <v>fcardona@indeportesantioquia.gov.co</v>
      </c>
    </row>
    <row r="749" spans="1:43" s="54" customFormat="1" ht="34.5" customHeight="1" x14ac:dyDescent="0.25">
      <c r="A749" s="54">
        <v>830</v>
      </c>
      <c r="B749" s="26">
        <v>619</v>
      </c>
      <c r="C749" s="28" t="s">
        <v>1140</v>
      </c>
      <c r="D749" s="81" t="s">
        <v>239</v>
      </c>
      <c r="E749" s="105" t="s">
        <v>111</v>
      </c>
      <c r="F749" s="81" t="s">
        <v>142</v>
      </c>
      <c r="G749" s="92" t="s">
        <v>1147</v>
      </c>
      <c r="H749" s="93">
        <v>1039461033</v>
      </c>
      <c r="I749" s="94">
        <v>7400000</v>
      </c>
      <c r="J749" s="95">
        <v>30833333</v>
      </c>
      <c r="K749" s="69" t="s">
        <v>48</v>
      </c>
      <c r="L749" s="96" t="s">
        <v>1905</v>
      </c>
      <c r="M749" s="97" t="s">
        <v>255</v>
      </c>
      <c r="N749" s="98" cm="1">
        <f t="array" ref="N749">_xlfn.XLOOKUP(Contrato[[#This Row],[SUPERVISOR TITULAR]],[1]!PERSONAL_ACTIVO_2024[[#All],[Nombre completo]],[1]!PERSONAL_ACTIVO_2024[[#All],[Documento identidad]],"",0)</f>
        <v>19424139</v>
      </c>
      <c r="O749" s="97" t="s">
        <v>241</v>
      </c>
      <c r="P749" s="99" t="str" cm="1">
        <f t="array" ref="P749">_xlfn.XLOOKUP(Contrato[[#This Row],[SUPERVISOR SUPLENTE ]],[1]!PERSONAL_ACTIVO_2024[[#All],[Nombre completo]],[1]!PERSONAL_ACTIVO_2024[[#All],[Documento identidad]],"",0)</f>
        <v/>
      </c>
      <c r="Q749" s="100">
        <v>804</v>
      </c>
      <c r="R749" s="42" t="str" cm="1">
        <f t="array" ref="R749">_xlfn.XLOOKUP(Contrato[[#This Row],[CDP]],[1]!DISPONIBILIDADES_2024[[#All],[consecutivo]],[1]!DISPONIBILIDADES_2024[[#All],[fecha_aprobacion]],"",0)</f>
        <v>19/07/2024 0:00</v>
      </c>
      <c r="S749" s="43">
        <f>SUMIF([1]!DISPONIBILIDADES_2024[[#All],[consecutivo]],Contrato[[#This Row],[CDP]],[1]!DISPONIBILIDADES_2024[[#All],[valor_total_rubro]])</f>
        <v>0</v>
      </c>
      <c r="T749" s="44" cm="1">
        <f t="array" ref="T749">_xlfn.XLOOKUP(Contrato[[#This Row],[CONTRATO]]&amp;Contrato[[#This Row],[CDP]],[1]!Corr_Contr_CDP[[#All],[CONTRATO-CDP]],[1]!Corr_Contr_CDP[[#All],[CRP]],_xlfn.XLOOKUP(Contrato[[#This Row],[CDP]],[1]!COMPROMISOS_2024[[#All],[disponibilidad]],[1]!COMPROMISOS_2024[[#All],[consecutivo]],"",0),0)</f>
        <v>8495</v>
      </c>
      <c r="U749" s="45" t="str" cm="1">
        <f t="array" ref="U749">+_xlfn.XLOOKUP(Contrato[[#This Row],[RCP]],[1]!COMPROMISOS_2024[[#All],[consecutivo]],[1]!COMPROMISOS_2024[[#All],[fecha_aprobacion]],"",0)</f>
        <v>5/09/2024 14:15</v>
      </c>
      <c r="V749" s="46">
        <f>SUMIF([1]!COMPROMISOS_2024[[#All],[consecutivo]],Contrato[[#This Row],[RCP]],[1]!COMPROMISOS_2024[[#All],[valor_total]])</f>
        <v>30833333</v>
      </c>
      <c r="W749" s="311">
        <v>45540</v>
      </c>
      <c r="X749" s="311" t="s">
        <v>379</v>
      </c>
      <c r="Y749" s="48">
        <v>45540</v>
      </c>
      <c r="Z749" s="49">
        <v>45657</v>
      </c>
      <c r="AA749" s="101" t="s">
        <v>1921</v>
      </c>
      <c r="AB749" s="91" t="s">
        <v>1887</v>
      </c>
      <c r="AC749" s="91"/>
      <c r="AD749" s="320">
        <v>202000005334</v>
      </c>
      <c r="AE749" s="54" t="s">
        <v>75</v>
      </c>
      <c r="AF749" s="55" t="str">
        <f>TEXT(LEFT(Contrato[[#This Row],[CONTRATO]],3),"0")</f>
        <v>619</v>
      </c>
      <c r="AG749" s="55" t="str">
        <f>IF(LEN(Contrato[[#This Row],[Contrato2]])=3,Contrato[[#This Row],[Contrato2]],TEXT(Contrato[[#This Row],[Contrato2]],"000"))</f>
        <v>619</v>
      </c>
      <c r="AH749" s="56">
        <f ca="1">IFERROR(_xlfn.DAYS(Contrato[[#This Row],[Fecha Proyectada liquidación]],TODAY())/30,"")</f>
        <v>2.1333333333333333</v>
      </c>
      <c r="AI749" s="57">
        <f>+Contrato[[#This Row],[FECHA TERMINACIÓN ]]+120</f>
        <v>45777</v>
      </c>
      <c r="AK749" s="59" t="str">
        <f ca="1">IF(Contrato[[#This Row],[FECHA TERMINACIÓN ]]&lt;TODAY(), "Terminado",IF(ISNUMBER(Contrato[[#This Row],[Fecha Real de liquiidación ]]),"Liquidado",IF(Contrato[[#This Row],[FECHA TERMINACIÓN ]]&gt;=TODAY(),"En ejecución","")))</f>
        <v>Terminado</v>
      </c>
      <c r="AL749" s="60">
        <f>SUMIF([1]!COMPROMISOS_2024[[#All],[consecutivo]],Contrato[[#This Row],[RCP]],[1]!COMPROMISOS_2024[[#All],[Total pagado]])</f>
        <v>28613333</v>
      </c>
      <c r="AM749" s="61">
        <f>IFERROR(Contrato[[#This Row],[Pagos]]/Contrato[[#This Row],[VALOR CONTRATO]],0)</f>
        <v>0.92799999922162157</v>
      </c>
      <c r="AN749" s="104">
        <f>+Contrato[[#This Row],[VALOR CONTRATO]]-Contrato[[#This Row],[Pagos]]</f>
        <v>2220000</v>
      </c>
      <c r="AO749" s="54" t="str" cm="1">
        <f t="array" ref="AO749">_xlfn.XLOOKUP(Contrato[[#This Row],[DOCUMENTO ]],[1]!PERSONAL_ACTIVO_2024[[#All],[Documento identidad]],[1]!PERSONAL_ACTIVO_2024[[#All],[Mail ]],0,0)</f>
        <v>lnoguera@indeportesantioquia.gov.co</v>
      </c>
      <c r="AP749" s="54" cm="1">
        <f t="array" ref="AP749">_xlfn.XLOOKUP(Contrato[[#This Row],[DOCUMENTO]],[1]!PERSONAL_ACTIVO_2024[[#All],[Documento identidad]],[1]!PERSONAL_ACTIVO_2024[[#All],[Mail ]],0,0)</f>
        <v>0</v>
      </c>
      <c r="AQ749" s="54" t="str" cm="1">
        <f t="array" ref="AQ749">IF(ISBLANK(Contrato[[#This Row],[DEPENDENCIA ]]),0,IFERROR(_xlfn.XLOOKUP(Contrato[[#This Row],[DEPENDENCIA ]],[1]!PERSONAL_ACTIVO_2024[[#All],[Dependencia]],[1]!PERSONAL_ACTIVO_2024[[#All],[Mail ]],0,0),0))</f>
        <v>ocardona@indeportesantioquia.gov.co</v>
      </c>
    </row>
    <row r="750" spans="1:43" s="54" customFormat="1" ht="34.5" customHeight="1" x14ac:dyDescent="0.25">
      <c r="A750" s="54">
        <v>1032</v>
      </c>
      <c r="B750" s="26">
        <v>620</v>
      </c>
      <c r="C750" s="28" t="s">
        <v>1140</v>
      </c>
      <c r="D750" s="81" t="s">
        <v>123</v>
      </c>
      <c r="E750" s="105" t="s">
        <v>111</v>
      </c>
      <c r="F750" s="81" t="s">
        <v>142</v>
      </c>
      <c r="G750" s="92" t="s">
        <v>591</v>
      </c>
      <c r="H750" s="93">
        <v>1036949550</v>
      </c>
      <c r="I750" s="94">
        <v>7400000</v>
      </c>
      <c r="J750" s="95">
        <v>30833333</v>
      </c>
      <c r="K750" s="69" t="s">
        <v>48</v>
      </c>
      <c r="L750" s="96" t="s">
        <v>1905</v>
      </c>
      <c r="M750" s="97" t="s">
        <v>241</v>
      </c>
      <c r="N750" s="98" t="str" cm="1">
        <f t="array" ref="N750">_xlfn.XLOOKUP(Contrato[[#This Row],[SUPERVISOR TITULAR]],[1]!PERSONAL_ACTIVO_2024[[#All],[Nombre completo]],[1]!PERSONAL_ACTIVO_2024[[#All],[Documento identidad]],"",0)</f>
        <v/>
      </c>
      <c r="O750" s="97" t="s">
        <v>255</v>
      </c>
      <c r="P750" s="122" cm="1">
        <f t="array" ref="P750">_xlfn.XLOOKUP(Contrato[[#This Row],[SUPERVISOR SUPLENTE ]],[1]!PERSONAL_ACTIVO_2024[[#All],[Nombre completo]],[1]!PERSONAL_ACTIVO_2024[[#All],[Documento identidad]],"",0)</f>
        <v>19424139</v>
      </c>
      <c r="Q750" s="100">
        <v>843</v>
      </c>
      <c r="R750" s="42" t="str" cm="1">
        <f t="array" ref="R750">_xlfn.XLOOKUP(Contrato[[#This Row],[CDP]],[1]!DISPONIBILIDADES_2024[[#All],[consecutivo]],[1]!DISPONIBILIDADES_2024[[#All],[fecha_aprobacion]],"",0)</f>
        <v>22/08/2024 9:11</v>
      </c>
      <c r="S750" s="43">
        <f>SUMIF([1]!DISPONIBILIDADES_2024[[#All],[consecutivo]],Contrato[[#This Row],[CDP]],[1]!DISPONIBILIDADES_2024[[#All],[valor_total_rubro]])</f>
        <v>0</v>
      </c>
      <c r="T750" s="44" cm="1">
        <f t="array" ref="T750">_xlfn.XLOOKUP(Contrato[[#This Row],[CONTRATO]]&amp;Contrato[[#This Row],[CDP]],[1]!Corr_Contr_CDP[[#All],[CONTRATO-CDP]],[1]!Corr_Contr_CDP[[#All],[CRP]],_xlfn.XLOOKUP(Contrato[[#This Row],[CDP]],[1]!COMPROMISOS_2024[[#All],[disponibilidad]],[1]!COMPROMISOS_2024[[#All],[consecutivo]],"",0),0)</f>
        <v>9452</v>
      </c>
      <c r="U750" s="45" t="str" cm="1">
        <f t="array" ref="U750">+_xlfn.XLOOKUP(Contrato[[#This Row],[RCP]],[1]!COMPROMISOS_2024[[#All],[consecutivo]],[1]!COMPROMISOS_2024[[#All],[fecha_aprobacion]],"",0)</f>
        <v>12/09/2024 20:18</v>
      </c>
      <c r="V750" s="46">
        <f>SUMIF([1]!COMPROMISOS_2024[[#All],[consecutivo]],Contrato[[#This Row],[RCP]],[1]!COMPROMISOS_2024[[#All],[valor_total]])</f>
        <v>30833333</v>
      </c>
      <c r="W750" s="311">
        <v>45547</v>
      </c>
      <c r="X750" s="311" t="s">
        <v>379</v>
      </c>
      <c r="Y750" s="48">
        <v>45547</v>
      </c>
      <c r="Z750" s="49">
        <v>45657</v>
      </c>
      <c r="AA750" s="101" t="s">
        <v>1922</v>
      </c>
      <c r="AB750" s="91" t="s">
        <v>1923</v>
      </c>
      <c r="AC750" s="91"/>
      <c r="AD750" s="320">
        <v>202000005335</v>
      </c>
      <c r="AE750" s="54" t="s">
        <v>75</v>
      </c>
      <c r="AF750" s="55" t="str">
        <f>TEXT(LEFT(Contrato[[#This Row],[CONTRATO]],3),"0")</f>
        <v>620</v>
      </c>
      <c r="AG750" s="55" t="str">
        <f>IF(LEN(Contrato[[#This Row],[Contrato2]])=3,Contrato[[#This Row],[Contrato2]],TEXT(Contrato[[#This Row],[Contrato2]],"000"))</f>
        <v>620</v>
      </c>
      <c r="AH750" s="56">
        <f ca="1">IFERROR(_xlfn.DAYS(Contrato[[#This Row],[Fecha Proyectada liquidación]],TODAY())/30,"")</f>
        <v>2.1333333333333333</v>
      </c>
      <c r="AI750" s="57">
        <f>+Contrato[[#This Row],[FECHA TERMINACIÓN ]]+120</f>
        <v>45777</v>
      </c>
      <c r="AK750" s="59" t="str">
        <f ca="1">IF(Contrato[[#This Row],[FECHA TERMINACIÓN ]]&lt;TODAY(), "Terminado",IF(ISNUMBER(Contrato[[#This Row],[Fecha Real de liquiidación ]]),"Liquidado",IF(Contrato[[#This Row],[FECHA TERMINACIÓN ]]&gt;=TODAY(),"En ejecución","")))</f>
        <v>Terminado</v>
      </c>
      <c r="AL750" s="60">
        <f>SUMIF([1]!COMPROMISOS_2024[[#All],[consecutivo]],Contrato[[#This Row],[RCP]],[1]!COMPROMISOS_2024[[#All],[Total pagado]])</f>
        <v>26886667</v>
      </c>
      <c r="AM750" s="61">
        <f>IFERROR(Contrato[[#This Row],[Pagos]]/Contrato[[#This Row],[VALOR CONTRATO]],0)</f>
        <v>0.87200002023783807</v>
      </c>
      <c r="AN750" s="104">
        <f>+Contrato[[#This Row],[VALOR CONTRATO]]-Contrato[[#This Row],[Pagos]]</f>
        <v>3946666</v>
      </c>
      <c r="AO750" s="54" cm="1">
        <f t="array" ref="AO750">_xlfn.XLOOKUP(Contrato[[#This Row],[DOCUMENTO ]],[1]!PERSONAL_ACTIVO_2024[[#All],[Documento identidad]],[1]!PERSONAL_ACTIVO_2024[[#All],[Mail ]],0,0)</f>
        <v>0</v>
      </c>
      <c r="AP750" s="54" t="str" cm="1">
        <f t="array" ref="AP750">_xlfn.XLOOKUP(Contrato[[#This Row],[DOCUMENTO]],[1]!PERSONAL_ACTIVO_2024[[#All],[Documento identidad]],[1]!PERSONAL_ACTIVO_2024[[#All],[Mail ]],0,0)</f>
        <v>lnoguera@indeportesantioquia.gov.co</v>
      </c>
      <c r="AQ750" s="54" cm="1">
        <f t="array" ref="AQ750">IF(ISBLANK(Contrato[[#This Row],[DEPENDENCIA ]]),0,IFERROR(_xlfn.XLOOKUP(Contrato[[#This Row],[DEPENDENCIA ]],[1]!PERSONAL_ACTIVO_2024[[#All],[Dependencia]],[1]!PERSONAL_ACTIVO_2024[[#All],[Mail ]],0,0),0))</f>
        <v>0</v>
      </c>
    </row>
    <row r="751" spans="1:43" s="54" customFormat="1" ht="34.5" customHeight="1" x14ac:dyDescent="0.25">
      <c r="A751" s="27">
        <v>1029</v>
      </c>
      <c r="B751" s="26">
        <v>621</v>
      </c>
      <c r="C751" s="28" t="s">
        <v>1924</v>
      </c>
      <c r="D751" s="81" t="s">
        <v>123</v>
      </c>
      <c r="E751" s="105" t="s">
        <v>111</v>
      </c>
      <c r="F751" s="81" t="s">
        <v>142</v>
      </c>
      <c r="G751" s="92" t="s">
        <v>1301</v>
      </c>
      <c r="H751" s="93">
        <v>98763224</v>
      </c>
      <c r="I751" s="94">
        <v>7150000</v>
      </c>
      <c r="J751" s="95">
        <v>29076667</v>
      </c>
      <c r="K751" s="69" t="s">
        <v>48</v>
      </c>
      <c r="L751" s="96" t="s">
        <v>1905</v>
      </c>
      <c r="M751" s="97" t="s">
        <v>242</v>
      </c>
      <c r="N751" s="98" cm="1">
        <f t="array" ref="N751">_xlfn.XLOOKUP(Contrato[[#This Row],[SUPERVISOR TITULAR]],[1]!PERSONAL_ACTIVO_2024[[#All],[Nombre completo]],[1]!PERSONAL_ACTIVO_2024[[#All],[Documento identidad]],"",0)</f>
        <v>71610877</v>
      </c>
      <c r="O751" s="97" t="s">
        <v>896</v>
      </c>
      <c r="P751" s="99" cm="1">
        <f t="array" ref="P751">_xlfn.XLOOKUP(Contrato[[#This Row],[SUPERVISOR SUPLENTE ]],[1]!PERSONAL_ACTIVO_2024[[#All],[Nombre completo]],[1]!PERSONAL_ACTIVO_2024[[#All],[Documento identidad]],"",0)</f>
        <v>8434266</v>
      </c>
      <c r="Q751" s="100">
        <v>842</v>
      </c>
      <c r="R751" s="42" t="str" cm="1">
        <f t="array" ref="R751">_xlfn.XLOOKUP(Contrato[[#This Row],[CDP]],[1]!DISPONIBILIDADES_2024[[#All],[consecutivo]],[1]!DISPONIBILIDADES_2024[[#All],[fecha_aprobacion]],"",0)</f>
        <v>22/08/2024 9:09</v>
      </c>
      <c r="S751" s="43">
        <f>SUMIF([1]!DISPONIBILIDADES_2024[[#All],[consecutivo]],Contrato[[#This Row],[CDP]],[1]!DISPONIBILIDADES_2024[[#All],[valor_total_rubro]])</f>
        <v>0</v>
      </c>
      <c r="T751" s="44" cm="1">
        <f t="array" ref="T751">_xlfn.XLOOKUP(Contrato[[#This Row],[CONTRATO]]&amp;Contrato[[#This Row],[CDP]],[1]!Corr_Contr_CDP[[#All],[CONTRATO-CDP]],[1]!Corr_Contr_CDP[[#All],[CRP]],_xlfn.XLOOKUP(Contrato[[#This Row],[CDP]],[1]!COMPROMISOS_2024[[#All],[disponibilidad]],[1]!COMPROMISOS_2024[[#All],[consecutivo]],"",0),0)</f>
        <v>9451</v>
      </c>
      <c r="U751" s="45" t="str" cm="1">
        <f t="array" ref="U751">+_xlfn.XLOOKUP(Contrato[[#This Row],[RCP]],[1]!COMPROMISOS_2024[[#All],[consecutivo]],[1]!COMPROMISOS_2024[[#All],[fecha_aprobacion]],"",0)</f>
        <v>12/09/2024 20:14</v>
      </c>
      <c r="V751" s="46">
        <f>SUMIF([1]!COMPROMISOS_2024[[#All],[consecutivo]],Contrato[[#This Row],[RCP]],[1]!COMPROMISOS_2024[[#All],[valor_total]])</f>
        <v>29076667</v>
      </c>
      <c r="W751" s="311">
        <v>45547</v>
      </c>
      <c r="X751" s="311" t="s">
        <v>379</v>
      </c>
      <c r="Y751" s="48">
        <v>45547</v>
      </c>
      <c r="Z751" s="49">
        <v>45657</v>
      </c>
      <c r="AA751" s="101" t="s">
        <v>1925</v>
      </c>
      <c r="AB751" s="91" t="s">
        <v>1926</v>
      </c>
      <c r="AC751" s="91"/>
      <c r="AD751" s="320">
        <v>202000005340</v>
      </c>
      <c r="AE751" s="54" t="s">
        <v>75</v>
      </c>
      <c r="AF751" s="55" t="str">
        <f>TEXT(LEFT(Contrato[[#This Row],[CONTRATO]],3),"0")</f>
        <v>621</v>
      </c>
      <c r="AG751" s="55" t="str">
        <f>IF(LEN(Contrato[[#This Row],[Contrato2]])=3,Contrato[[#This Row],[Contrato2]],TEXT(Contrato[[#This Row],[Contrato2]],"000"))</f>
        <v>621</v>
      </c>
      <c r="AH751" s="56">
        <f ca="1">IFERROR(_xlfn.DAYS(Contrato[[#This Row],[Fecha Proyectada liquidación]],TODAY())/30,"")</f>
        <v>2.1333333333333333</v>
      </c>
      <c r="AI751" s="57">
        <f>+Contrato[[#This Row],[FECHA TERMINACIÓN ]]+120</f>
        <v>45777</v>
      </c>
      <c r="AK751" s="59" t="str">
        <f ca="1">IF(Contrato[[#This Row],[FECHA TERMINACIÓN ]]&lt;TODAY(), "Terminado",IF(ISNUMBER(Contrato[[#This Row],[Fecha Real de liquiidación ]]),"Liquidado",IF(Contrato[[#This Row],[FECHA TERMINACIÓN ]]&gt;=TODAY(),"En ejecución","")))</f>
        <v>Terminado</v>
      </c>
      <c r="AL751" s="60">
        <f>SUMIF([1]!COMPROMISOS_2024[[#All],[consecutivo]],Contrato[[#This Row],[RCP]],[1]!COMPROMISOS_2024[[#All],[Total pagado]])</f>
        <v>25978333</v>
      </c>
      <c r="AM751" s="61">
        <f>IFERROR(Contrato[[#This Row],[Pagos]]/Contrato[[#This Row],[VALOR CONTRATO]],0)</f>
        <v>0.89344260124449615</v>
      </c>
      <c r="AN751" s="104">
        <f>+Contrato[[#This Row],[VALOR CONTRATO]]-Contrato[[#This Row],[Pagos]]</f>
        <v>3098334</v>
      </c>
      <c r="AO751" s="54" t="str" cm="1">
        <f t="array" ref="AO751">_xlfn.XLOOKUP(Contrato[[#This Row],[DOCUMENTO ]],[1]!PERSONAL_ACTIVO_2024[[#All],[Documento identidad]],[1]!PERSONAL_ACTIVO_2024[[#All],[Mail ]],0,0)</f>
        <v>mcgarcia@indeportesantioquia.gov.co</v>
      </c>
      <c r="AP751" s="54" t="str" cm="1">
        <f t="array" ref="AP751">_xlfn.XLOOKUP(Contrato[[#This Row],[DOCUMENTO]],[1]!PERSONAL_ACTIVO_2024[[#All],[Documento identidad]],[1]!PERSONAL_ACTIVO_2024[[#All],[Mail ]],0,0)</f>
        <v>gbonilla@indeportesantioquia.gov.co</v>
      </c>
      <c r="AQ751" s="54" cm="1">
        <f t="array" ref="AQ751">IF(ISBLANK(Contrato[[#This Row],[DEPENDENCIA ]]),0,IFERROR(_xlfn.XLOOKUP(Contrato[[#This Row],[DEPENDENCIA ]],[1]!PERSONAL_ACTIVO_2024[[#All],[Dependencia]],[1]!PERSONAL_ACTIVO_2024[[#All],[Mail ]],0,0),0))</f>
        <v>0</v>
      </c>
    </row>
    <row r="752" spans="1:43" s="54" customFormat="1" ht="34.5" customHeight="1" x14ac:dyDescent="0.25">
      <c r="A752" s="54">
        <v>855</v>
      </c>
      <c r="B752" s="26">
        <v>622</v>
      </c>
      <c r="C752" s="28" t="s">
        <v>1927</v>
      </c>
      <c r="D752" s="81" t="s">
        <v>132</v>
      </c>
      <c r="E752" s="105" t="s">
        <v>111</v>
      </c>
      <c r="F752" s="81" t="s">
        <v>112</v>
      </c>
      <c r="G752" s="92" t="s">
        <v>1928</v>
      </c>
      <c r="H752" s="93">
        <v>800018939</v>
      </c>
      <c r="I752" s="94" t="s">
        <v>48</v>
      </c>
      <c r="J752" s="95">
        <v>638607603</v>
      </c>
      <c r="K752" s="69" t="s">
        <v>1929</v>
      </c>
      <c r="L752" s="96" t="s">
        <v>1863</v>
      </c>
      <c r="M752" s="97" t="s">
        <v>622</v>
      </c>
      <c r="N752" s="98" cm="1">
        <f t="array" ref="N752">_xlfn.XLOOKUP(Contrato[[#This Row],[SUPERVISOR TITULAR]],[1]!PERSONAL_ACTIVO_2024[[#All],[Nombre completo]],[1]!PERSONAL_ACTIVO_2024[[#All],[Documento identidad]],"",0)</f>
        <v>3567952</v>
      </c>
      <c r="O752" s="97" t="s">
        <v>730</v>
      </c>
      <c r="P752" s="99" cm="1">
        <f t="array" ref="P752">_xlfn.XLOOKUP(Contrato[[#This Row],[SUPERVISOR SUPLENTE ]],[1]!PERSONAL_ACTIVO_2024[[#All],[Nombre completo]],[1]!PERSONAL_ACTIVO_2024[[#All],[Documento identidad]],"",0)</f>
        <v>43671828</v>
      </c>
      <c r="Q752" s="100">
        <v>669</v>
      </c>
      <c r="R752" s="42" t="str" cm="1">
        <f t="array" ref="R752">_xlfn.XLOOKUP(Contrato[[#This Row],[CDP]],[1]!DISPONIBILIDADES_2024[[#All],[consecutivo]],[1]!DISPONIBILIDADES_2024[[#All],[fecha_aprobacion]],"",0)</f>
        <v>18/07/2024 17:40</v>
      </c>
      <c r="S752" s="43">
        <f>SUMIF([1]!DISPONIBILIDADES_2024[[#All],[consecutivo]],Contrato[[#This Row],[CDP]],[1]!DISPONIBILIDADES_2024[[#All],[valor_total_rubro]])</f>
        <v>0</v>
      </c>
      <c r="T752" s="44" cm="1">
        <f t="array" ref="T752">_xlfn.XLOOKUP(Contrato[[#This Row],[CONTRATO]]&amp;Contrato[[#This Row],[CDP]],[1]!Corr_Contr_CDP[[#All],[CONTRATO-CDP]],[1]!Corr_Contr_CDP[[#All],[CRP]],_xlfn.XLOOKUP(Contrato[[#This Row],[CDP]],[1]!COMPROMISOS_2024[[#All],[disponibilidad]],[1]!COMPROMISOS_2024[[#All],[consecutivo]],"",0),0)</f>
        <v>8479</v>
      </c>
      <c r="U752" s="45" t="str" cm="1">
        <f t="array" ref="U752">+_xlfn.XLOOKUP(Contrato[[#This Row],[RCP]],[1]!COMPROMISOS_2024[[#All],[consecutivo]],[1]!COMPROMISOS_2024[[#All],[fecha_aprobacion]],"",0)</f>
        <v>5/09/2024 10:07</v>
      </c>
      <c r="V752" s="46">
        <f>SUMIF([1]!COMPROMISOS_2024[[#All],[consecutivo]],Contrato[[#This Row],[RCP]],[1]!COMPROMISOS_2024[[#All],[valor_total]])</f>
        <v>621268203</v>
      </c>
      <c r="W752" s="311">
        <v>45539</v>
      </c>
      <c r="X752" s="160">
        <v>45541</v>
      </c>
      <c r="Y752" s="48">
        <v>45541</v>
      </c>
      <c r="Z752" s="49">
        <v>45595</v>
      </c>
      <c r="AA752" s="101" t="s">
        <v>1930</v>
      </c>
      <c r="AB752" s="91" t="s">
        <v>68</v>
      </c>
      <c r="AC752" s="91"/>
      <c r="AD752" s="320">
        <v>202000005341</v>
      </c>
      <c r="AE752" s="54" t="s">
        <v>75</v>
      </c>
      <c r="AF752" s="55" t="str">
        <f>TEXT(LEFT(Contrato[[#This Row],[CONTRATO]],3),"0")</f>
        <v>622</v>
      </c>
      <c r="AG752" s="55" t="str">
        <f>IF(LEN(Contrato[[#This Row],[Contrato2]])=3,Contrato[[#This Row],[Contrato2]],TEXT(Contrato[[#This Row],[Contrato2]],"000"))</f>
        <v>622</v>
      </c>
      <c r="AH752" s="56">
        <f ca="1">IFERROR(_xlfn.DAYS(Contrato[[#This Row],[Fecha Proyectada liquidación]],TODAY())/30,"")</f>
        <v>6.6666666666666666E-2</v>
      </c>
      <c r="AI752" s="57">
        <f>+Contrato[[#This Row],[FECHA TERMINACIÓN ]]+120</f>
        <v>45715</v>
      </c>
      <c r="AK752" s="59" t="str">
        <f ca="1">IF(Contrato[[#This Row],[FECHA TERMINACIÓN ]]&lt;TODAY(), "Terminado",IF(ISNUMBER(Contrato[[#This Row],[Fecha Real de liquiidación ]]),"Liquidado",IF(Contrato[[#This Row],[FECHA TERMINACIÓN ]]&gt;=TODAY(),"En ejecución","")))</f>
        <v>Terminado</v>
      </c>
      <c r="AL752" s="60">
        <f>SUMIF([1]!COMPROMISOS_2024[[#All],[consecutivo]],Contrato[[#This Row],[RCP]],[1]!COMPROMISOS_2024[[#All],[Total pagado]])</f>
        <v>587430151</v>
      </c>
      <c r="AM752" s="61">
        <f>IFERROR(Contrato[[#This Row],[Pagos]]/Contrato[[#This Row],[VALOR CONTRATO]],0)</f>
        <v>0.91986087895041868</v>
      </c>
      <c r="AN752" s="104">
        <f>+Contrato[[#This Row],[VALOR CONTRATO]]-Contrato[[#This Row],[Pagos]]</f>
        <v>51177452</v>
      </c>
      <c r="AO752" s="54" t="str" cm="1">
        <f t="array" ref="AO752">_xlfn.XLOOKUP(Contrato[[#This Row],[DOCUMENTO ]],[1]!PERSONAL_ACTIVO_2024[[#All],[Documento identidad]],[1]!PERSONAL_ACTIVO_2024[[#All],[Mail ]],0,0)</f>
        <v>farango@indeportesantioquia.gov.co</v>
      </c>
      <c r="AP752" s="54" t="str" cm="1">
        <f t="array" ref="AP752">_xlfn.XLOOKUP(Contrato[[#This Row],[DOCUMENTO]],[1]!PERSONAL_ACTIVO_2024[[#All],[Documento identidad]],[1]!PERSONAL_ACTIVO_2024[[#All],[Mail ]],0,0)</f>
        <v>mquintero@indeportesantioquia.gov.co</v>
      </c>
      <c r="AQ752" s="54" t="str" cm="1">
        <f t="array" ref="AQ752">IF(ISBLANK(Contrato[[#This Row],[DEPENDENCIA ]]),0,IFERROR(_xlfn.XLOOKUP(Contrato[[#This Row],[DEPENDENCIA ]],[1]!PERSONAL_ACTIVO_2024[[#All],[Dependencia]],[1]!PERSONAL_ACTIVO_2024[[#All],[Mail ]],0,0),0))</f>
        <v>fcardona@indeportesantioquia.gov.co</v>
      </c>
    </row>
    <row r="753" spans="1:43" s="54" customFormat="1" ht="34.5" customHeight="1" x14ac:dyDescent="0.25">
      <c r="A753" s="54">
        <v>853</v>
      </c>
      <c r="B753" s="26">
        <v>623</v>
      </c>
      <c r="C753" s="28" t="s">
        <v>1931</v>
      </c>
      <c r="D753" s="81" t="s">
        <v>132</v>
      </c>
      <c r="E753" s="105" t="s">
        <v>111</v>
      </c>
      <c r="F753" s="81" t="s">
        <v>112</v>
      </c>
      <c r="G753" s="92" t="s">
        <v>1932</v>
      </c>
      <c r="H753" s="93">
        <v>890983672</v>
      </c>
      <c r="I753" s="94" t="s">
        <v>48</v>
      </c>
      <c r="J753" s="95">
        <v>430967771</v>
      </c>
      <c r="K753" s="69" t="s">
        <v>1933</v>
      </c>
      <c r="L753" s="96" t="s">
        <v>1863</v>
      </c>
      <c r="M753" s="97" t="s">
        <v>137</v>
      </c>
      <c r="N753" s="98" cm="1">
        <f t="array" ref="N753">_xlfn.XLOOKUP(Contrato[[#This Row],[SUPERVISOR TITULAR]],[1]!PERSONAL_ACTIVO_2024[[#All],[Nombre completo]],[1]!PERSONAL_ACTIVO_2024[[#All],[Documento identidad]],"",0)</f>
        <v>70565097</v>
      </c>
      <c r="O753" s="97" t="s">
        <v>667</v>
      </c>
      <c r="P753" s="99" cm="1">
        <f t="array" ref="P753">_xlfn.XLOOKUP(Contrato[[#This Row],[SUPERVISOR SUPLENTE ]],[1]!PERSONAL_ACTIVO_2024[[#All],[Nombre completo]],[1]!PERSONAL_ACTIVO_2024[[#All],[Documento identidad]],"",0)</f>
        <v>96359710</v>
      </c>
      <c r="Q753" s="100">
        <v>665</v>
      </c>
      <c r="R753" s="42" t="str" cm="1">
        <f t="array" ref="R753">_xlfn.XLOOKUP(Contrato[[#This Row],[CDP]],[1]!DISPONIBILIDADES_2024[[#All],[consecutivo]],[1]!DISPONIBILIDADES_2024[[#All],[fecha_aprobacion]],"",0)</f>
        <v>18/07/2024 17:15</v>
      </c>
      <c r="S753" s="43">
        <f>SUMIF([1]!DISPONIBILIDADES_2024[[#All],[consecutivo]],Contrato[[#This Row],[CDP]],[1]!DISPONIBILIDADES_2024[[#All],[valor_total_rubro]])</f>
        <v>0</v>
      </c>
      <c r="T753" s="44" cm="1">
        <f t="array" ref="T753">_xlfn.XLOOKUP(Contrato[[#This Row],[CONTRATO]]&amp;Contrato[[#This Row],[CDP]],[1]!Corr_Contr_CDP[[#All],[CONTRATO-CDP]],[1]!Corr_Contr_CDP[[#All],[CRP]],_xlfn.XLOOKUP(Contrato[[#This Row],[CDP]],[1]!COMPROMISOS_2024[[#All],[disponibilidad]],[1]!COMPROMISOS_2024[[#All],[consecutivo]],"",0),0)</f>
        <v>8478</v>
      </c>
      <c r="U753" s="45" t="str" cm="1">
        <f t="array" ref="U753">+_xlfn.XLOOKUP(Contrato[[#This Row],[RCP]],[1]!COMPROMISOS_2024[[#All],[consecutivo]],[1]!COMPROMISOS_2024[[#All],[fecha_aprobacion]],"",0)</f>
        <v>5/09/2024 9:58</v>
      </c>
      <c r="V753" s="46">
        <f>SUMIF([1]!COMPROMISOS_2024[[#All],[consecutivo]],Contrato[[#This Row],[RCP]],[1]!COMPROMISOS_2024[[#All],[valor_total]])</f>
        <v>430967771</v>
      </c>
      <c r="W753" s="311">
        <v>45539</v>
      </c>
      <c r="X753" s="160">
        <v>45539</v>
      </c>
      <c r="Y753" s="48">
        <v>45541</v>
      </c>
      <c r="Z753" s="49">
        <v>45596</v>
      </c>
      <c r="AA753" s="101" t="s">
        <v>1934</v>
      </c>
      <c r="AB753" s="91" t="s">
        <v>68</v>
      </c>
      <c r="AC753" s="91"/>
      <c r="AD753" s="320">
        <v>202000005343</v>
      </c>
      <c r="AE753" s="54" t="s">
        <v>75</v>
      </c>
      <c r="AF753" s="55" t="str">
        <f>TEXT(LEFT(Contrato[[#This Row],[CONTRATO]],3),"0")</f>
        <v>623</v>
      </c>
      <c r="AG753" s="55" t="str">
        <f>IF(LEN(Contrato[[#This Row],[Contrato2]])=3,Contrato[[#This Row],[Contrato2]],TEXT(Contrato[[#This Row],[Contrato2]],"000"))</f>
        <v>623</v>
      </c>
      <c r="AH753" s="56">
        <f ca="1">IFERROR(_xlfn.DAYS(Contrato[[#This Row],[Fecha Proyectada liquidación]],TODAY())/30,"")</f>
        <v>0.1</v>
      </c>
      <c r="AI753" s="57">
        <f>+Contrato[[#This Row],[FECHA TERMINACIÓN ]]+120</f>
        <v>45716</v>
      </c>
      <c r="AK753" s="59" t="str">
        <f ca="1">IF(Contrato[[#This Row],[FECHA TERMINACIÓN ]]&lt;TODAY(), "Terminado",IF(ISNUMBER(Contrato[[#This Row],[Fecha Real de liquiidación ]]),"Liquidado",IF(Contrato[[#This Row],[FECHA TERMINACIÓN ]]&gt;=TODAY(),"En ejecución","")))</f>
        <v>Terminado</v>
      </c>
      <c r="AL753" s="60">
        <f>SUMIF([1]!COMPROMISOS_2024[[#All],[consecutivo]],Contrato[[#This Row],[RCP]],[1]!COMPROMISOS_2024[[#All],[Total pagado]])</f>
        <v>430967771</v>
      </c>
      <c r="AM753" s="61">
        <f>IFERROR(Contrato[[#This Row],[Pagos]]/Contrato[[#This Row],[VALOR CONTRATO]],0)</f>
        <v>1</v>
      </c>
      <c r="AN753" s="104">
        <f>+Contrato[[#This Row],[VALOR CONTRATO]]-Contrato[[#This Row],[Pagos]]</f>
        <v>0</v>
      </c>
      <c r="AO753" s="54" t="str" cm="1">
        <f t="array" ref="AO753">_xlfn.XLOOKUP(Contrato[[#This Row],[DOCUMENTO ]],[1]!PERSONAL_ACTIVO_2024[[#All],[Documento identidad]],[1]!PERSONAL_ACTIVO_2024[[#All],[Mail ]],0,0)</f>
        <v>jvelasquez@indeportesantioquia.gov.co</v>
      </c>
      <c r="AP753" s="54" t="str" cm="1">
        <f t="array" ref="AP753">_xlfn.XLOOKUP(Contrato[[#This Row],[DOCUMENTO]],[1]!PERSONAL_ACTIVO_2024[[#All],[Documento identidad]],[1]!PERSONAL_ACTIVO_2024[[#All],[Mail ]],0,0)</f>
        <v>hosorio@indeportesantioquia.gov.co</v>
      </c>
      <c r="AQ753" s="54" t="str" cm="1">
        <f t="array" ref="AQ753">IF(ISBLANK(Contrato[[#This Row],[DEPENDENCIA ]]),0,IFERROR(_xlfn.XLOOKUP(Contrato[[#This Row],[DEPENDENCIA ]],[1]!PERSONAL_ACTIVO_2024[[#All],[Dependencia]],[1]!PERSONAL_ACTIVO_2024[[#All],[Mail ]],0,0),0))</f>
        <v>fcardona@indeportesantioquia.gov.co</v>
      </c>
    </row>
    <row r="754" spans="1:43" s="54" customFormat="1" ht="34.5" customHeight="1" x14ac:dyDescent="0.25">
      <c r="A754" s="54">
        <v>698</v>
      </c>
      <c r="B754" s="26">
        <v>624</v>
      </c>
      <c r="C754" s="28" t="s">
        <v>1935</v>
      </c>
      <c r="D754" s="81" t="s">
        <v>44</v>
      </c>
      <c r="E754" s="105" t="s">
        <v>111</v>
      </c>
      <c r="F754" s="81" t="s">
        <v>112</v>
      </c>
      <c r="G754" s="92" t="s">
        <v>1936</v>
      </c>
      <c r="H754" s="93">
        <v>890900286</v>
      </c>
      <c r="I754" s="94" t="s">
        <v>48</v>
      </c>
      <c r="J754" s="95">
        <v>0</v>
      </c>
      <c r="K754" s="36" t="s">
        <v>48</v>
      </c>
      <c r="L754" s="96" t="s">
        <v>1937</v>
      </c>
      <c r="M754" s="97"/>
      <c r="N754" s="98" t="str" cm="1">
        <f t="array" ref="N754">_xlfn.XLOOKUP(Contrato[[#This Row],[SUPERVISOR TITULAR]],[1]!PERSONAL_ACTIVO_2024[[#All],[Nombre completo]],[1]!PERSONAL_ACTIVO_2024[[#All],[Documento identidad]],"",0)</f>
        <v/>
      </c>
      <c r="O754" s="97"/>
      <c r="P754" s="99" t="str" cm="1">
        <f t="array" ref="P754">_xlfn.XLOOKUP(Contrato[[#This Row],[SUPERVISOR SUPLENTE ]],[1]!PERSONAL_ACTIVO_2024[[#All],[Nombre completo]],[1]!PERSONAL_ACTIVO_2024[[#All],[Documento identidad]],"",0)</f>
        <v/>
      </c>
      <c r="Q754" s="100" t="s">
        <v>48</v>
      </c>
      <c r="R754" s="42" t="str" cm="1">
        <f t="array" ref="R754">_xlfn.XLOOKUP(Contrato[[#This Row],[CDP]],[1]!DISPONIBILIDADES_2024[[#All],[consecutivo]],[1]!DISPONIBILIDADES_2024[[#All],[fecha_aprobacion]],"",0)</f>
        <v/>
      </c>
      <c r="S754" s="43">
        <f>SUMIF([1]!DISPONIBILIDADES_2024[[#All],[consecutivo]],Contrato[[#This Row],[CDP]],[1]!DISPONIBILIDADES_2024[[#All],[valor_total_rubro]])</f>
        <v>0</v>
      </c>
      <c r="T754" s="44" t="str" cm="1">
        <f t="array" ref="T754">_xlfn.XLOOKUP(Contrato[[#This Row],[CONTRATO]]&amp;Contrato[[#This Row],[CDP]],[1]!Corr_Contr_CDP[[#All],[CONTRATO-CDP]],[1]!Corr_Contr_CDP[[#All],[CRP]],_xlfn.XLOOKUP(Contrato[[#This Row],[CDP]],[1]!COMPROMISOS_2024[[#All],[disponibilidad]],[1]!COMPROMISOS_2024[[#All],[consecutivo]],"",0),0)</f>
        <v/>
      </c>
      <c r="U754" s="45" t="str" cm="1">
        <f t="array" ref="U754">+_xlfn.XLOOKUP(Contrato[[#This Row],[RCP]],[1]!COMPROMISOS_2024[[#All],[consecutivo]],[1]!COMPROMISOS_2024[[#All],[fecha_aprobacion]],"",0)</f>
        <v/>
      </c>
      <c r="V754" s="46">
        <f>SUMIF([1]!COMPROMISOS_2024[[#All],[consecutivo]],Contrato[[#This Row],[RCP]],[1]!COMPROMISOS_2024[[#All],[valor_total]])</f>
        <v>0</v>
      </c>
      <c r="W754" s="311">
        <v>45538</v>
      </c>
      <c r="X754" s="311" t="s">
        <v>379</v>
      </c>
      <c r="Y754" s="48">
        <v>45539</v>
      </c>
      <c r="Z754" s="49">
        <v>45962</v>
      </c>
      <c r="AA754" s="101" t="s">
        <v>1938</v>
      </c>
      <c r="AB754" s="91" t="s">
        <v>1229</v>
      </c>
      <c r="AC754" s="91"/>
      <c r="AD754" s="320">
        <v>202000005344</v>
      </c>
      <c r="AE754" s="54" t="s">
        <v>75</v>
      </c>
      <c r="AF754" s="55" t="str">
        <f>TEXT(LEFT(Contrato[[#This Row],[CONTRATO]],3),"0")</f>
        <v>624</v>
      </c>
      <c r="AG754" s="55" t="str">
        <f>IF(LEN(Contrato[[#This Row],[Contrato2]])=3,Contrato[[#This Row],[Contrato2]],TEXT(Contrato[[#This Row],[Contrato2]],"000"))</f>
        <v>624</v>
      </c>
      <c r="AH754" s="56">
        <f ca="1">IFERROR(_xlfn.DAYS(Contrato[[#This Row],[Fecha Proyectada liquidación]],TODAY())/30,"")</f>
        <v>12.3</v>
      </c>
      <c r="AI754" s="57">
        <f>+Contrato[[#This Row],[FECHA TERMINACIÓN ]]+120</f>
        <v>46082</v>
      </c>
      <c r="AK754" s="59" t="str">
        <f ca="1">IF(Contrato[[#This Row],[FECHA TERMINACIÓN ]]&lt;TODAY(), "Terminado",IF(ISNUMBER(Contrato[[#This Row],[Fecha Real de liquiidación ]]),"Liquidado",IF(Contrato[[#This Row],[FECHA TERMINACIÓN ]]&gt;=TODAY(),"En ejecución","")))</f>
        <v>En ejecución</v>
      </c>
      <c r="AL754" s="60">
        <f>SUMIF([1]!COMPROMISOS_2024[[#All],[consecutivo]],Contrato[[#This Row],[RCP]],[1]!COMPROMISOS_2024[[#All],[Total pagado]])</f>
        <v>0</v>
      </c>
      <c r="AM754" s="61">
        <f>IFERROR(Contrato[[#This Row],[Pagos]]/Contrato[[#This Row],[VALOR CONTRATO]],0)</f>
        <v>0</v>
      </c>
      <c r="AN754" s="104">
        <f>+Contrato[[#This Row],[VALOR CONTRATO]]-Contrato[[#This Row],[Pagos]]</f>
        <v>0</v>
      </c>
      <c r="AO754" s="54" cm="1">
        <f t="array" ref="AO754">_xlfn.XLOOKUP(Contrato[[#This Row],[DOCUMENTO ]],[1]!PERSONAL_ACTIVO_2024[[#All],[Documento identidad]],[1]!PERSONAL_ACTIVO_2024[[#All],[Mail ]],0,0)</f>
        <v>0</v>
      </c>
      <c r="AP754" s="54" cm="1">
        <f t="array" ref="AP754">_xlfn.XLOOKUP(Contrato[[#This Row],[DOCUMENTO]],[1]!PERSONAL_ACTIVO_2024[[#All],[Documento identidad]],[1]!PERSONAL_ACTIVO_2024[[#All],[Mail ]],0,0)</f>
        <v>0</v>
      </c>
      <c r="AQ754" s="54" cm="1">
        <f t="array" ref="AQ754">IF(ISBLANK(Contrato[[#This Row],[DEPENDENCIA ]]),0,IFERROR(_xlfn.XLOOKUP(Contrato[[#This Row],[DEPENDENCIA ]],[1]!PERSONAL_ACTIVO_2024[[#All],[Dependencia]],[1]!PERSONAL_ACTIVO_2024[[#All],[Mail ]],0,0),0))</f>
        <v>0</v>
      </c>
    </row>
    <row r="755" spans="1:43" s="54" customFormat="1" ht="34.5" customHeight="1" x14ac:dyDescent="0.25">
      <c r="A755" s="321">
        <v>797</v>
      </c>
      <c r="B755" s="322" t="s">
        <v>1939</v>
      </c>
      <c r="C755" s="323" t="s">
        <v>1940</v>
      </c>
      <c r="D755" s="324" t="s">
        <v>44</v>
      </c>
      <c r="E755" s="325" t="s">
        <v>111</v>
      </c>
      <c r="F755" s="324" t="s">
        <v>112</v>
      </c>
      <c r="G755" s="326"/>
      <c r="H755" s="327"/>
      <c r="I755" s="328"/>
      <c r="J755" s="328">
        <v>16663345</v>
      </c>
      <c r="K755" s="329"/>
      <c r="L755" s="330"/>
      <c r="M755" s="97"/>
      <c r="N755" s="108" t="str" cm="1">
        <f t="array" ref="N755">_xlfn.XLOOKUP(Contrato[[#This Row],[SUPERVISOR TITULAR]],[1]!PERSONAL_ACTIVO_2024[[#All],[Nombre completo]],[1]!PERSONAL_ACTIVO_2024[[#All],[Documento identidad]],"",0)</f>
        <v/>
      </c>
      <c r="O755" s="97"/>
      <c r="P755" s="40" t="str" cm="1">
        <f t="array" ref="P755">_xlfn.XLOOKUP(Contrato[[#This Row],[SUPERVISOR SUPLENTE ]],[1]!PERSONAL_ACTIVO_2024[[#All],[Nombre completo]],[1]!PERSONAL_ACTIVO_2024[[#All],[Documento identidad]],"",0)</f>
        <v/>
      </c>
      <c r="Q755" s="100">
        <v>832</v>
      </c>
      <c r="R755" s="42" t="str" cm="1">
        <f t="array" ref="R755">_xlfn.XLOOKUP(Contrato[[#This Row],[CDP]],[1]!DISPONIBILIDADES_2024[[#All],[consecutivo]],[1]!DISPONIBILIDADES_2024[[#All],[fecha_aprobacion]],"",0)</f>
        <v>16/08/2024 14:11</v>
      </c>
      <c r="S755" s="43">
        <f>SUMIF([1]!DISPONIBILIDADES_2024[[#All],[consecutivo]],Contrato[[#This Row],[CDP]],[1]!DISPONIBILIDADES_2024[[#All],[valor_total_rubro]])</f>
        <v>0</v>
      </c>
      <c r="T755" s="44" cm="1">
        <f t="array" ref="T755">_xlfn.XLOOKUP(Contrato[[#This Row],[CONTRATO]]&amp;Contrato[[#This Row],[CDP]],[1]!Corr_Contr_CDP[[#All],[CONTRATO-CDP]],[1]!Corr_Contr_CDP[[#All],[CRP]],_xlfn.XLOOKUP(Contrato[[#This Row],[CDP]],[1]!COMPROMISOS_2024[[#All],[disponibilidad]],[1]!COMPROMISOS_2024[[#All],[consecutivo]],"",0),0)</f>
        <v>11145</v>
      </c>
      <c r="U755" s="45" t="str" cm="1">
        <f t="array" ref="U755">+_xlfn.XLOOKUP(Contrato[[#This Row],[RCP]],[1]!COMPROMISOS_2024[[#All],[consecutivo]],[1]!COMPROMISOS_2024[[#All],[fecha_aprobacion]],"",0)</f>
        <v>30/10/2024 15:15</v>
      </c>
      <c r="V755" s="46">
        <f>SUMIF([1]!COMPROMISOS_2024[[#All],[consecutivo]],Contrato[[#This Row],[RCP]],[1]!COMPROMISOS_2024[[#All],[valor_total]])</f>
        <v>537880000</v>
      </c>
      <c r="W755" s="311"/>
      <c r="X755" s="160"/>
      <c r="Y755" s="48" t="str">
        <f>+LEFT(_xlfn.XLOOKUP(Contrato[[#This Row],[CONTRATO3DIG]],[1]SECOP_II!AE:AE,[1]SECOP_II!F:F,"",0),10)</f>
        <v/>
      </c>
      <c r="Z755" s="49" t="str">
        <f>+LEFT(_xlfn.XLOOKUP(Contrato[[#This Row],[CONTRATO3DIG]],[1]SECOP_II!AE:AE,[1]SECOP_II!G:G,"",0),10)</f>
        <v/>
      </c>
      <c r="AA755" s="109"/>
      <c r="AB755" s="91"/>
      <c r="AC755" s="30"/>
      <c r="AD755" s="103"/>
      <c r="AF755" s="55" t="str">
        <f>TEXT(LEFT(Contrato[[#This Row],[CONTRATO]],3),"0")</f>
        <v>624</v>
      </c>
      <c r="AG755" s="55" t="str">
        <f>IF(LEN(Contrato[[#This Row],[Contrato2]])=3,Contrato[[#This Row],[Contrato2]],TEXT(Contrato[[#This Row],[Contrato2]],"000"))</f>
        <v>624</v>
      </c>
      <c r="AH755" s="56" t="str">
        <f ca="1">IFERROR(_xlfn.DAYS(Contrato[[#This Row],[Fecha Proyectada liquidación]],TODAY())/30,"")</f>
        <v/>
      </c>
      <c r="AI755" s="57" t="e">
        <f>+Contrato[[#This Row],[FECHA TERMINACIÓN ]]+120</f>
        <v>#VALUE!</v>
      </c>
      <c r="AK755" s="59" t="str">
        <f ca="1">IF(Contrato[[#This Row],[FECHA TERMINACIÓN ]]&lt;TODAY(), "Terminado",IF(ISNUMBER(Contrato[[#This Row],[Fecha Real de liquiidación ]]),"Liquidado",IF(Contrato[[#This Row],[FECHA TERMINACIÓN ]]&gt;=TODAY(),"En ejecución","")))</f>
        <v>En ejecución</v>
      </c>
      <c r="AL755" s="60">
        <f>SUMIF([1]!COMPROMISOS_2024[[#All],[consecutivo]],Contrato[[#This Row],[RCP]],[1]!COMPROMISOS_2024[[#All],[Total pagado]])</f>
        <v>537880000</v>
      </c>
      <c r="AM755" s="61">
        <f>IFERROR(Contrato[[#This Row],[Pagos]]/Contrato[[#This Row],[VALOR CONTRATO]],0)</f>
        <v>32.279233251186959</v>
      </c>
      <c r="AN755" s="104">
        <f>+Contrato[[#This Row],[VALOR CONTRATO]]-Contrato[[#This Row],[Pagos]]</f>
        <v>-521216655</v>
      </c>
      <c r="AO755" s="54" cm="1">
        <f t="array" ref="AO755">_xlfn.XLOOKUP(Contrato[[#This Row],[DOCUMENTO ]],[1]!PERSONAL_ACTIVO_2024[[#All],[Documento identidad]],[1]!PERSONAL_ACTIVO_2024[[#All],[Mail ]],0,0)</f>
        <v>0</v>
      </c>
      <c r="AP755" s="54" cm="1">
        <f t="array" ref="AP755">_xlfn.XLOOKUP(Contrato[[#This Row],[DOCUMENTO]],[1]!PERSONAL_ACTIVO_2024[[#All],[Documento identidad]],[1]!PERSONAL_ACTIVO_2024[[#All],[Mail ]],0,0)</f>
        <v>0</v>
      </c>
      <c r="AQ755" s="54" cm="1">
        <f t="array" ref="AQ755">IF(ISBLANK(Contrato[[#This Row],[DEPENDENCIA ]]),0,IFERROR(_xlfn.XLOOKUP(Contrato[[#This Row],[DEPENDENCIA ]],[1]!PERSONAL_ACTIVO_2024[[#All],[Dependencia]],[1]!PERSONAL_ACTIVO_2024[[#All],[Mail ]],0,0),0))</f>
        <v>0</v>
      </c>
    </row>
    <row r="756" spans="1:43" s="54" customFormat="1" ht="34.5" customHeight="1" x14ac:dyDescent="0.25">
      <c r="A756" s="321">
        <v>798</v>
      </c>
      <c r="B756" s="322" t="s">
        <v>1941</v>
      </c>
      <c r="C756" s="323" t="s">
        <v>1940</v>
      </c>
      <c r="D756" s="324" t="s">
        <v>44</v>
      </c>
      <c r="E756" s="325" t="s">
        <v>111</v>
      </c>
      <c r="F756" s="324" t="s">
        <v>112</v>
      </c>
      <c r="G756" s="326"/>
      <c r="H756" s="327"/>
      <c r="I756" s="328"/>
      <c r="J756" s="328">
        <v>33727915</v>
      </c>
      <c r="K756" s="329"/>
      <c r="L756" s="330"/>
      <c r="M756" s="97"/>
      <c r="N756" s="108" t="str" cm="1">
        <f t="array" ref="N756">_xlfn.XLOOKUP(Contrato[[#This Row],[SUPERVISOR TITULAR]],[1]!PERSONAL_ACTIVO_2024[[#All],[Nombre completo]],[1]!PERSONAL_ACTIVO_2024[[#All],[Documento identidad]],"",0)</f>
        <v/>
      </c>
      <c r="O756" s="97"/>
      <c r="P756" s="40" t="str" cm="1">
        <f t="array" ref="P756">_xlfn.XLOOKUP(Contrato[[#This Row],[SUPERVISOR SUPLENTE ]],[1]!PERSONAL_ACTIVO_2024[[#All],[Nombre completo]],[1]!PERSONAL_ACTIVO_2024[[#All],[Documento identidad]],"",0)</f>
        <v/>
      </c>
      <c r="Q756" s="100">
        <v>832</v>
      </c>
      <c r="R756" s="42" t="str" cm="1">
        <f t="array" ref="R756">_xlfn.XLOOKUP(Contrato[[#This Row],[CDP]],[1]!DISPONIBILIDADES_2024[[#All],[consecutivo]],[1]!DISPONIBILIDADES_2024[[#All],[fecha_aprobacion]],"",0)</f>
        <v>16/08/2024 14:11</v>
      </c>
      <c r="S756" s="43">
        <f>SUMIF([1]!DISPONIBILIDADES_2024[[#All],[consecutivo]],Contrato[[#This Row],[CDP]],[1]!DISPONIBILIDADES_2024[[#All],[valor_total_rubro]])</f>
        <v>0</v>
      </c>
      <c r="T756" s="44" cm="1">
        <f t="array" ref="T756">_xlfn.XLOOKUP(Contrato[[#This Row],[CONTRATO]]&amp;Contrato[[#This Row],[CDP]],[1]!Corr_Contr_CDP[[#All],[CONTRATO-CDP]],[1]!Corr_Contr_CDP[[#All],[CRP]],_xlfn.XLOOKUP(Contrato[[#This Row],[CDP]],[1]!COMPROMISOS_2024[[#All],[disponibilidad]],[1]!COMPROMISOS_2024[[#All],[consecutivo]],"",0),0)</f>
        <v>11145</v>
      </c>
      <c r="U756" s="45" t="str" cm="1">
        <f t="array" ref="U756">+_xlfn.XLOOKUP(Contrato[[#This Row],[RCP]],[1]!COMPROMISOS_2024[[#All],[consecutivo]],[1]!COMPROMISOS_2024[[#All],[fecha_aprobacion]],"",0)</f>
        <v>30/10/2024 15:15</v>
      </c>
      <c r="V756" s="46">
        <f>SUMIF([1]!COMPROMISOS_2024[[#All],[consecutivo]],Contrato[[#This Row],[RCP]],[1]!COMPROMISOS_2024[[#All],[valor_total]])</f>
        <v>537880000</v>
      </c>
      <c r="W756" s="311"/>
      <c r="X756" s="160"/>
      <c r="Y756" s="48" t="str">
        <f>+LEFT(_xlfn.XLOOKUP(Contrato[[#This Row],[CONTRATO3DIG]],[1]SECOP_II!AE:AE,[1]SECOP_II!F:F,"",0),10)</f>
        <v/>
      </c>
      <c r="Z756" s="49" t="str">
        <f>+LEFT(_xlfn.XLOOKUP(Contrato[[#This Row],[CONTRATO3DIG]],[1]SECOP_II!AE:AE,[1]SECOP_II!G:G,"",0),10)</f>
        <v/>
      </c>
      <c r="AA756" s="109"/>
      <c r="AB756" s="91"/>
      <c r="AC756" s="30"/>
      <c r="AD756" s="103"/>
      <c r="AF756" s="55" t="str">
        <f>TEXT(LEFT(Contrato[[#This Row],[CONTRATO]],3),"0")</f>
        <v>624</v>
      </c>
      <c r="AG756" s="55" t="str">
        <f>IF(LEN(Contrato[[#This Row],[Contrato2]])=3,Contrato[[#This Row],[Contrato2]],TEXT(Contrato[[#This Row],[Contrato2]],"000"))</f>
        <v>624</v>
      </c>
      <c r="AH756" s="56" t="str">
        <f ca="1">IFERROR(_xlfn.DAYS(Contrato[[#This Row],[Fecha Proyectada liquidación]],TODAY())/30,"")</f>
        <v/>
      </c>
      <c r="AI756" s="57" t="e">
        <f>+Contrato[[#This Row],[FECHA TERMINACIÓN ]]+120</f>
        <v>#VALUE!</v>
      </c>
      <c r="AK756" s="59" t="str">
        <f ca="1">IF(Contrato[[#This Row],[FECHA TERMINACIÓN ]]&lt;TODAY(), "Terminado",IF(ISNUMBER(Contrato[[#This Row],[Fecha Real de liquiidación ]]),"Liquidado",IF(Contrato[[#This Row],[FECHA TERMINACIÓN ]]&gt;=TODAY(),"En ejecución","")))</f>
        <v>En ejecución</v>
      </c>
      <c r="AL756" s="60">
        <f>SUMIF([1]!COMPROMISOS_2024[[#All],[consecutivo]],Contrato[[#This Row],[RCP]],[1]!COMPROMISOS_2024[[#All],[Total pagado]])</f>
        <v>537880000</v>
      </c>
      <c r="AM756" s="61">
        <f>IFERROR(Contrato[[#This Row],[Pagos]]/Contrato[[#This Row],[VALOR CONTRATO]],0)</f>
        <v>15.947620835737993</v>
      </c>
      <c r="AN756" s="104">
        <f>+Contrato[[#This Row],[VALOR CONTRATO]]-Contrato[[#This Row],[Pagos]]</f>
        <v>-504152085</v>
      </c>
      <c r="AO756" s="54" cm="1">
        <f t="array" ref="AO756">_xlfn.XLOOKUP(Contrato[[#This Row],[DOCUMENTO ]],[1]!PERSONAL_ACTIVO_2024[[#All],[Documento identidad]],[1]!PERSONAL_ACTIVO_2024[[#All],[Mail ]],0,0)</f>
        <v>0</v>
      </c>
      <c r="AP756" s="54" cm="1">
        <f t="array" ref="AP756">_xlfn.XLOOKUP(Contrato[[#This Row],[DOCUMENTO]],[1]!PERSONAL_ACTIVO_2024[[#All],[Documento identidad]],[1]!PERSONAL_ACTIVO_2024[[#All],[Mail ]],0,0)</f>
        <v>0</v>
      </c>
      <c r="AQ756" s="54" cm="1">
        <f t="array" ref="AQ756">IF(ISBLANK(Contrato[[#This Row],[DEPENDENCIA ]]),0,IFERROR(_xlfn.XLOOKUP(Contrato[[#This Row],[DEPENDENCIA ]],[1]!PERSONAL_ACTIVO_2024[[#All],[Dependencia]],[1]!PERSONAL_ACTIVO_2024[[#All],[Mail ]],0,0),0))</f>
        <v>0</v>
      </c>
    </row>
    <row r="757" spans="1:43" s="54" customFormat="1" ht="34.5" customHeight="1" x14ac:dyDescent="0.25">
      <c r="A757" s="321">
        <v>799</v>
      </c>
      <c r="B757" s="322" t="s">
        <v>1942</v>
      </c>
      <c r="C757" s="323" t="s">
        <v>1940</v>
      </c>
      <c r="D757" s="324" t="s">
        <v>44</v>
      </c>
      <c r="E757" s="325" t="s">
        <v>111</v>
      </c>
      <c r="F757" s="324" t="s">
        <v>112</v>
      </c>
      <c r="G757" s="326"/>
      <c r="H757" s="327"/>
      <c r="I757" s="328"/>
      <c r="J757" s="328">
        <v>802436389</v>
      </c>
      <c r="K757" s="329"/>
      <c r="L757" s="330"/>
      <c r="M757" s="97"/>
      <c r="N757" s="108" t="str" cm="1">
        <f t="array" ref="N757">_xlfn.XLOOKUP(Contrato[[#This Row],[SUPERVISOR TITULAR]],[1]!PERSONAL_ACTIVO_2024[[#All],[Nombre completo]],[1]!PERSONAL_ACTIVO_2024[[#All],[Documento identidad]],"",0)</f>
        <v/>
      </c>
      <c r="O757" s="97"/>
      <c r="P757" s="40" t="str" cm="1">
        <f t="array" ref="P757">_xlfn.XLOOKUP(Contrato[[#This Row],[SUPERVISOR SUPLENTE ]],[1]!PERSONAL_ACTIVO_2024[[#All],[Nombre completo]],[1]!PERSONAL_ACTIVO_2024[[#All],[Documento identidad]],"",0)</f>
        <v/>
      </c>
      <c r="Q757" s="100">
        <v>832</v>
      </c>
      <c r="R757" s="42" t="str" cm="1">
        <f t="array" ref="R757">_xlfn.XLOOKUP(Contrato[[#This Row],[CDP]],[1]!DISPONIBILIDADES_2024[[#All],[consecutivo]],[1]!DISPONIBILIDADES_2024[[#All],[fecha_aprobacion]],"",0)</f>
        <v>16/08/2024 14:11</v>
      </c>
      <c r="S757" s="43">
        <f>SUMIF([1]!DISPONIBILIDADES_2024[[#All],[consecutivo]],Contrato[[#This Row],[CDP]],[1]!DISPONIBILIDADES_2024[[#All],[valor_total_rubro]])</f>
        <v>0</v>
      </c>
      <c r="T757" s="44" cm="1">
        <f t="array" ref="T757">_xlfn.XLOOKUP(Contrato[[#This Row],[CONTRATO]]&amp;Contrato[[#This Row],[CDP]],[1]!Corr_Contr_CDP[[#All],[CONTRATO-CDP]],[1]!Corr_Contr_CDP[[#All],[CRP]],_xlfn.XLOOKUP(Contrato[[#This Row],[CDP]],[1]!COMPROMISOS_2024[[#All],[disponibilidad]],[1]!COMPROMISOS_2024[[#All],[consecutivo]],"",0),0)</f>
        <v>11145</v>
      </c>
      <c r="U757" s="45" t="str" cm="1">
        <f t="array" ref="U757">+_xlfn.XLOOKUP(Contrato[[#This Row],[RCP]],[1]!COMPROMISOS_2024[[#All],[consecutivo]],[1]!COMPROMISOS_2024[[#All],[fecha_aprobacion]],"",0)</f>
        <v>30/10/2024 15:15</v>
      </c>
      <c r="V757" s="46">
        <f>SUMIF([1]!COMPROMISOS_2024[[#All],[consecutivo]],Contrato[[#This Row],[RCP]],[1]!COMPROMISOS_2024[[#All],[valor_total]])</f>
        <v>537880000</v>
      </c>
      <c r="W757" s="311"/>
      <c r="X757" s="160"/>
      <c r="Y757" s="48" t="str">
        <f>+LEFT(_xlfn.XLOOKUP(Contrato[[#This Row],[CONTRATO3DIG]],[1]SECOP_II!AE:AE,[1]SECOP_II!F:F,"",0),10)</f>
        <v/>
      </c>
      <c r="Z757" s="49" t="str">
        <f>+LEFT(_xlfn.XLOOKUP(Contrato[[#This Row],[CONTRATO3DIG]],[1]SECOP_II!AE:AE,[1]SECOP_II!G:G,"",0),10)</f>
        <v/>
      </c>
      <c r="AA757" s="109"/>
      <c r="AB757" s="91"/>
      <c r="AC757" s="30"/>
      <c r="AD757" s="103"/>
      <c r="AF757" s="55" t="str">
        <f>TEXT(LEFT(Contrato[[#This Row],[CONTRATO]],3),"0")</f>
        <v>624</v>
      </c>
      <c r="AG757" s="55" t="str">
        <f>IF(LEN(Contrato[[#This Row],[Contrato2]])=3,Contrato[[#This Row],[Contrato2]],TEXT(Contrato[[#This Row],[Contrato2]],"000"))</f>
        <v>624</v>
      </c>
      <c r="AH757" s="56" t="str">
        <f ca="1">IFERROR(_xlfn.DAYS(Contrato[[#This Row],[Fecha Proyectada liquidación]],TODAY())/30,"")</f>
        <v/>
      </c>
      <c r="AI757" s="57" t="e">
        <f>+Contrato[[#This Row],[FECHA TERMINACIÓN ]]+120</f>
        <v>#VALUE!</v>
      </c>
      <c r="AK757" s="59" t="str">
        <f ca="1">IF(Contrato[[#This Row],[FECHA TERMINACIÓN ]]&lt;TODAY(), "Terminado",IF(ISNUMBER(Contrato[[#This Row],[Fecha Real de liquiidación ]]),"Liquidado",IF(Contrato[[#This Row],[FECHA TERMINACIÓN ]]&gt;=TODAY(),"En ejecución","")))</f>
        <v>En ejecución</v>
      </c>
      <c r="AL757" s="60">
        <f>SUMIF([1]!COMPROMISOS_2024[[#All],[consecutivo]],Contrato[[#This Row],[RCP]],[1]!COMPROMISOS_2024[[#All],[Total pagado]])</f>
        <v>537880000</v>
      </c>
      <c r="AM757" s="61">
        <f>IFERROR(Contrato[[#This Row],[Pagos]]/Contrato[[#This Row],[VALOR CONTRATO]],0)</f>
        <v>0.6703085844228831</v>
      </c>
      <c r="AN757" s="104">
        <f>+Contrato[[#This Row],[VALOR CONTRATO]]-Contrato[[#This Row],[Pagos]]</f>
        <v>264556389</v>
      </c>
      <c r="AO757" s="54" cm="1">
        <f t="array" ref="AO757">_xlfn.XLOOKUP(Contrato[[#This Row],[DOCUMENTO ]],[1]!PERSONAL_ACTIVO_2024[[#All],[Documento identidad]],[1]!PERSONAL_ACTIVO_2024[[#All],[Mail ]],0,0)</f>
        <v>0</v>
      </c>
      <c r="AP757" s="54" cm="1">
        <f t="array" ref="AP757">_xlfn.XLOOKUP(Contrato[[#This Row],[DOCUMENTO]],[1]!PERSONAL_ACTIVO_2024[[#All],[Documento identidad]],[1]!PERSONAL_ACTIVO_2024[[#All],[Mail ]],0,0)</f>
        <v>0</v>
      </c>
      <c r="AQ757" s="54" cm="1">
        <f t="array" ref="AQ757">IF(ISBLANK(Contrato[[#This Row],[DEPENDENCIA ]]),0,IFERROR(_xlfn.XLOOKUP(Contrato[[#This Row],[DEPENDENCIA ]],[1]!PERSONAL_ACTIVO_2024[[#All],[Dependencia]],[1]!PERSONAL_ACTIVO_2024[[#All],[Mail ]],0,0),0))</f>
        <v>0</v>
      </c>
    </row>
    <row r="758" spans="1:43" s="54" customFormat="1" ht="34.5" customHeight="1" x14ac:dyDescent="0.25">
      <c r="A758" s="321">
        <v>1037</v>
      </c>
      <c r="B758" s="322" t="s">
        <v>1943</v>
      </c>
      <c r="C758" s="323" t="s">
        <v>1940</v>
      </c>
      <c r="D758" s="324" t="s">
        <v>44</v>
      </c>
      <c r="E758" s="325" t="s">
        <v>111</v>
      </c>
      <c r="F758" s="324" t="s">
        <v>112</v>
      </c>
      <c r="G758" s="326"/>
      <c r="H758" s="327"/>
      <c r="I758" s="328"/>
      <c r="J758" s="328">
        <v>622586250</v>
      </c>
      <c r="K758" s="329"/>
      <c r="L758" s="330"/>
      <c r="M758" s="97"/>
      <c r="N758" s="108" t="str" cm="1">
        <f t="array" ref="N758">_xlfn.XLOOKUP(Contrato[[#This Row],[SUPERVISOR TITULAR]],[1]!PERSONAL_ACTIVO_2024[[#All],[Nombre completo]],[1]!PERSONAL_ACTIVO_2024[[#All],[Documento identidad]],"",0)</f>
        <v/>
      </c>
      <c r="O758" s="97"/>
      <c r="P758" s="40" t="str" cm="1">
        <f t="array" ref="P758">_xlfn.XLOOKUP(Contrato[[#This Row],[SUPERVISOR SUPLENTE ]],[1]!PERSONAL_ACTIVO_2024[[#All],[Nombre completo]],[1]!PERSONAL_ACTIVO_2024[[#All],[Documento identidad]],"",0)</f>
        <v/>
      </c>
      <c r="Q758" s="100">
        <v>841</v>
      </c>
      <c r="R758" s="42" t="str" cm="1">
        <f t="array" ref="R758">_xlfn.XLOOKUP(Contrato[[#This Row],[CDP]],[1]!DISPONIBILIDADES_2024[[#All],[consecutivo]],[1]!DISPONIBILIDADES_2024[[#All],[fecha_aprobacion]],"",0)</f>
        <v>22/08/2024 8:58</v>
      </c>
      <c r="S758" s="43">
        <f>SUMIF([1]!DISPONIBILIDADES_2024[[#All],[consecutivo]],Contrato[[#This Row],[CDP]],[1]!DISPONIBILIDADES_2024[[#All],[valor_total_rubro]])</f>
        <v>0</v>
      </c>
      <c r="T758" s="44" cm="1">
        <f t="array" ref="T758">_xlfn.XLOOKUP(Contrato[[#This Row],[CONTRATO]]&amp;Contrato[[#This Row],[CDP]],[1]!Corr_Contr_CDP[[#All],[CONTRATO-CDP]],[1]!Corr_Contr_CDP[[#All],[CRP]],_xlfn.XLOOKUP(Contrato[[#This Row],[CDP]],[1]!COMPROMISOS_2024[[#All],[disponibilidad]],[1]!COMPROMISOS_2024[[#All],[consecutivo]],"",0),0)</f>
        <v>11144</v>
      </c>
      <c r="U758" s="45" t="str" cm="1">
        <f t="array" ref="U758">+_xlfn.XLOOKUP(Contrato[[#This Row],[RCP]],[1]!COMPROMISOS_2024[[#All],[consecutivo]],[1]!COMPROMISOS_2024[[#All],[fecha_aprobacion]],"",0)</f>
        <v>30/10/2024 15:11</v>
      </c>
      <c r="V758" s="46">
        <f>SUMIF([1]!COMPROMISOS_2024[[#All],[consecutivo]],Contrato[[#This Row],[RCP]],[1]!COMPROMISOS_2024[[#All],[valor_total]])</f>
        <v>476685000</v>
      </c>
      <c r="W758" s="311"/>
      <c r="X758" s="160"/>
      <c r="Y758" s="48" t="str">
        <f>+LEFT(_xlfn.XLOOKUP(Contrato[[#This Row],[CONTRATO3DIG]],[1]SECOP_II!AE:AE,[1]SECOP_II!F:F,"",0),10)</f>
        <v/>
      </c>
      <c r="Z758" s="49" t="str">
        <f>+LEFT(_xlfn.XLOOKUP(Contrato[[#This Row],[CONTRATO3DIG]],[1]SECOP_II!AE:AE,[1]SECOP_II!G:G,"",0),10)</f>
        <v/>
      </c>
      <c r="AA758" s="109"/>
      <c r="AB758" s="91"/>
      <c r="AC758" s="30"/>
      <c r="AD758" s="103"/>
      <c r="AF758" s="55" t="str">
        <f>TEXT(LEFT(Contrato[[#This Row],[CONTRATO]],3),"0")</f>
        <v>624</v>
      </c>
      <c r="AG758" s="55" t="str">
        <f>IF(LEN(Contrato[[#This Row],[Contrato2]])=3,Contrato[[#This Row],[Contrato2]],TEXT(Contrato[[#This Row],[Contrato2]],"000"))</f>
        <v>624</v>
      </c>
      <c r="AH758" s="56" t="str">
        <f ca="1">IFERROR(_xlfn.DAYS(Contrato[[#This Row],[Fecha Proyectada liquidación]],TODAY())/30,"")</f>
        <v/>
      </c>
      <c r="AI758" s="57" t="e">
        <f>+Contrato[[#This Row],[FECHA TERMINACIÓN ]]+120</f>
        <v>#VALUE!</v>
      </c>
      <c r="AK758" s="59" t="str">
        <f ca="1">IF(Contrato[[#This Row],[FECHA TERMINACIÓN ]]&lt;TODAY(), "Terminado",IF(ISNUMBER(Contrato[[#This Row],[Fecha Real de liquiidación ]]),"Liquidado",IF(Contrato[[#This Row],[FECHA TERMINACIÓN ]]&gt;=TODAY(),"En ejecución","")))</f>
        <v>En ejecución</v>
      </c>
      <c r="AL758" s="60">
        <f>SUMIF([1]!COMPROMISOS_2024[[#All],[consecutivo]],Contrato[[#This Row],[RCP]],[1]!COMPROMISOS_2024[[#All],[Total pagado]])</f>
        <v>476685000</v>
      </c>
      <c r="AM758" s="61">
        <f>IFERROR(Contrato[[#This Row],[Pagos]]/Contrato[[#This Row],[VALOR CONTRATO]],0)</f>
        <v>0.76565295169946335</v>
      </c>
      <c r="AN758" s="104">
        <f>+Contrato[[#This Row],[VALOR CONTRATO]]-Contrato[[#This Row],[Pagos]]</f>
        <v>145901250</v>
      </c>
      <c r="AO758" s="54" cm="1">
        <f t="array" ref="AO758">_xlfn.XLOOKUP(Contrato[[#This Row],[DOCUMENTO ]],[1]!PERSONAL_ACTIVO_2024[[#All],[Documento identidad]],[1]!PERSONAL_ACTIVO_2024[[#All],[Mail ]],0,0)</f>
        <v>0</v>
      </c>
      <c r="AP758" s="54" cm="1">
        <f t="array" ref="AP758">_xlfn.XLOOKUP(Contrato[[#This Row],[DOCUMENTO]],[1]!PERSONAL_ACTIVO_2024[[#All],[Documento identidad]],[1]!PERSONAL_ACTIVO_2024[[#All],[Mail ]],0,0)</f>
        <v>0</v>
      </c>
      <c r="AQ758" s="54" cm="1">
        <f t="array" ref="AQ758">IF(ISBLANK(Contrato[[#This Row],[DEPENDENCIA ]]),0,IFERROR(_xlfn.XLOOKUP(Contrato[[#This Row],[DEPENDENCIA ]],[1]!PERSONAL_ACTIVO_2024[[#All],[Dependencia]],[1]!PERSONAL_ACTIVO_2024[[#All],[Mail ]],0,0),0))</f>
        <v>0</v>
      </c>
    </row>
    <row r="759" spans="1:43" s="54" customFormat="1" ht="34.5" customHeight="1" x14ac:dyDescent="0.25">
      <c r="A759" s="54">
        <v>1101</v>
      </c>
      <c r="B759" s="26">
        <v>625</v>
      </c>
      <c r="C759" s="28" t="s">
        <v>1944</v>
      </c>
      <c r="D759" s="81" t="s">
        <v>123</v>
      </c>
      <c r="E759" s="105" t="s">
        <v>111</v>
      </c>
      <c r="F759" s="81" t="s">
        <v>142</v>
      </c>
      <c r="G759" s="92" t="s">
        <v>706</v>
      </c>
      <c r="H759" s="93">
        <v>1028029120</v>
      </c>
      <c r="I759" s="94">
        <v>3379853</v>
      </c>
      <c r="J759" s="95">
        <v>13068764</v>
      </c>
      <c r="K759" s="69" t="s">
        <v>48</v>
      </c>
      <c r="L759" s="96" t="s">
        <v>601</v>
      </c>
      <c r="M759" s="97" t="s">
        <v>707</v>
      </c>
      <c r="N759" s="98" t="str" cm="1">
        <f t="array" ref="N759">_xlfn.XLOOKUP(Contrato[[#This Row],[SUPERVISOR TITULAR]],[1]!PERSONAL_ACTIVO_2024[[#All],[Nombre completo]],[1]!PERSONAL_ACTIVO_2024[[#All],[Documento identidad]],"",0)</f>
        <v/>
      </c>
      <c r="O759" s="97" t="s">
        <v>51</v>
      </c>
      <c r="P759" s="99" cm="1">
        <f t="array" ref="P759">_xlfn.XLOOKUP(Contrato[[#This Row],[SUPERVISOR SUPLENTE ]],[1]!PERSONAL_ACTIVO_2024[[#All],[Nombre completo]],[1]!PERSONAL_ACTIVO_2024[[#All],[Documento identidad]],"",0)</f>
        <v>98663915</v>
      </c>
      <c r="Q759" s="100">
        <v>882</v>
      </c>
      <c r="R759" s="42" t="str" cm="1">
        <f t="array" ref="R759">_xlfn.XLOOKUP(Contrato[[#This Row],[CDP]],[1]!DISPONIBILIDADES_2024[[#All],[consecutivo]],[1]!DISPONIBILIDADES_2024[[#All],[fecha_aprobacion]],"",0)</f>
        <v>29/08/2024 16:10</v>
      </c>
      <c r="S759" s="43">
        <f>SUMIF([1]!DISPONIBILIDADES_2024[[#All],[consecutivo]],Contrato[[#This Row],[CDP]],[1]!DISPONIBILIDADES_2024[[#All],[valor_total_rubro]])</f>
        <v>0</v>
      </c>
      <c r="T759" s="44" cm="1">
        <f t="array" ref="T759">_xlfn.XLOOKUP(Contrato[[#This Row],[CONTRATO]]&amp;Contrato[[#This Row],[CDP]],[1]!Corr_Contr_CDP[[#All],[CONTRATO-CDP]],[1]!Corr_Contr_CDP[[#All],[CRP]],_xlfn.XLOOKUP(Contrato[[#This Row],[CDP]],[1]!COMPROMISOS_2024[[#All],[disponibilidad]],[1]!COMPROMISOS_2024[[#All],[consecutivo]],"",0),0)</f>
        <v>9449</v>
      </c>
      <c r="U759" s="45" t="str" cm="1">
        <f t="array" ref="U759">+_xlfn.XLOOKUP(Contrato[[#This Row],[RCP]],[1]!COMPROMISOS_2024[[#All],[consecutivo]],[1]!COMPROMISOS_2024[[#All],[fecha_aprobacion]],"",0)</f>
        <v>12/09/2024 19:56</v>
      </c>
      <c r="V759" s="46">
        <f>SUMIF([1]!COMPROMISOS_2024[[#All],[consecutivo]],Contrato[[#This Row],[RCP]],[1]!COMPROMISOS_2024[[#All],[valor_total]])</f>
        <v>13068764</v>
      </c>
      <c r="W759" s="311">
        <v>45547</v>
      </c>
      <c r="X759" s="311" t="s">
        <v>379</v>
      </c>
      <c r="Y759" s="48">
        <v>45548</v>
      </c>
      <c r="Z759" s="49">
        <v>45656</v>
      </c>
      <c r="AA759" s="101" t="s">
        <v>1945</v>
      </c>
      <c r="AB759" s="91" t="s">
        <v>1946</v>
      </c>
      <c r="AC759" s="91"/>
      <c r="AD759" s="320">
        <v>202000005345</v>
      </c>
      <c r="AE759" s="54" t="s">
        <v>75</v>
      </c>
      <c r="AF759" s="55" t="str">
        <f>TEXT(LEFT(Contrato[[#This Row],[CONTRATO]],3),"0")</f>
        <v>625</v>
      </c>
      <c r="AG759" s="55" t="str">
        <f>IF(LEN(Contrato[[#This Row],[Contrato2]])=3,Contrato[[#This Row],[Contrato2]],TEXT(Contrato[[#This Row],[Contrato2]],"000"))</f>
        <v>625</v>
      </c>
      <c r="AH759" s="56">
        <f ca="1">IFERROR(_xlfn.DAYS(Contrato[[#This Row],[Fecha Proyectada liquidación]],TODAY())/30,"")</f>
        <v>2.1</v>
      </c>
      <c r="AI759" s="57">
        <f>+Contrato[[#This Row],[FECHA TERMINACIÓN ]]+120</f>
        <v>45776</v>
      </c>
      <c r="AK759" s="59" t="str">
        <f ca="1">IF(Contrato[[#This Row],[FECHA TERMINACIÓN ]]&lt;TODAY(), "Terminado",IF(ISNUMBER(Contrato[[#This Row],[Fecha Real de liquiidación ]]),"Liquidado",IF(Contrato[[#This Row],[FECHA TERMINACIÓN ]]&gt;=TODAY(),"En ejecución","")))</f>
        <v>Terminado</v>
      </c>
      <c r="AL759" s="60">
        <f>SUMIF([1]!COMPROMISOS_2024[[#All],[consecutivo]],Contrato[[#This Row],[RCP]],[1]!COMPROMISOS_2024[[#All],[Total pagado]])</f>
        <v>12167471</v>
      </c>
      <c r="AM759" s="61">
        <f>IFERROR(Contrato[[#This Row],[Pagos]]/Contrato[[#This Row],[VALOR CONTRATO]],0)</f>
        <v>0.93103456455407718</v>
      </c>
      <c r="AN759" s="104">
        <f>+Contrato[[#This Row],[VALOR CONTRATO]]-Contrato[[#This Row],[Pagos]]</f>
        <v>901293</v>
      </c>
      <c r="AO759" s="54" cm="1">
        <f t="array" ref="AO759">_xlfn.XLOOKUP(Contrato[[#This Row],[DOCUMENTO ]],[1]!PERSONAL_ACTIVO_2024[[#All],[Documento identidad]],[1]!PERSONAL_ACTIVO_2024[[#All],[Mail ]],0,0)</f>
        <v>0</v>
      </c>
      <c r="AP759" s="54" t="str" cm="1">
        <f t="array" ref="AP759">_xlfn.XLOOKUP(Contrato[[#This Row],[DOCUMENTO]],[1]!PERSONAL_ACTIVO_2024[[#All],[Documento identidad]],[1]!PERSONAL_ACTIVO_2024[[#All],[Mail ]],0,0)</f>
        <v>fcardona@indeportesantioquia.gov.co</v>
      </c>
      <c r="AQ759" s="54" cm="1">
        <f t="array" ref="AQ759">IF(ISBLANK(Contrato[[#This Row],[DEPENDENCIA ]]),0,IFERROR(_xlfn.XLOOKUP(Contrato[[#This Row],[DEPENDENCIA ]],[1]!PERSONAL_ACTIVO_2024[[#All],[Dependencia]],[1]!PERSONAL_ACTIVO_2024[[#All],[Mail ]],0,0),0))</f>
        <v>0</v>
      </c>
    </row>
    <row r="760" spans="1:43" s="54" customFormat="1" ht="34.5" customHeight="1" x14ac:dyDescent="0.25">
      <c r="A760" s="54">
        <v>998</v>
      </c>
      <c r="B760" s="26">
        <v>626</v>
      </c>
      <c r="C760" s="28" t="s">
        <v>1273</v>
      </c>
      <c r="D760" s="81" t="s">
        <v>1893</v>
      </c>
      <c r="E760" s="105" t="s">
        <v>111</v>
      </c>
      <c r="F760" s="81" t="s">
        <v>142</v>
      </c>
      <c r="G760" s="92" t="s">
        <v>740</v>
      </c>
      <c r="H760" s="93">
        <v>1128438943</v>
      </c>
      <c r="I760" s="94">
        <v>7150000</v>
      </c>
      <c r="J760" s="95">
        <v>25501661</v>
      </c>
      <c r="K760" s="69" t="s">
        <v>48</v>
      </c>
      <c r="L760" s="96" t="s">
        <v>601</v>
      </c>
      <c r="M760" s="97" t="s">
        <v>581</v>
      </c>
      <c r="N760" s="98" cm="1">
        <f t="array" ref="N760">_xlfn.XLOOKUP(Contrato[[#This Row],[SUPERVISOR TITULAR]],[1]!PERSONAL_ACTIVO_2024[[#All],[Nombre completo]],[1]!PERSONAL_ACTIVO_2024[[#All],[Documento identidad]],"",0)</f>
        <v>37864741</v>
      </c>
      <c r="O760" s="97" t="s">
        <v>587</v>
      </c>
      <c r="P760" s="99" t="str" cm="1">
        <f t="array" ref="P760">_xlfn.XLOOKUP(Contrato[[#This Row],[SUPERVISOR SUPLENTE ]],[1]!PERSONAL_ACTIVO_2024[[#All],[Nombre completo]],[1]!PERSONAL_ACTIVO_2024[[#All],[Documento identidad]],"",0)</f>
        <v/>
      </c>
      <c r="Q760" s="100">
        <v>837</v>
      </c>
      <c r="R760" s="42" t="str" cm="1">
        <f t="array" ref="R760">_xlfn.XLOOKUP(Contrato[[#This Row],[CDP]],[1]!DISPONIBILIDADES_2024[[#All],[consecutivo]],[1]!DISPONIBILIDADES_2024[[#All],[fecha_aprobacion]],"",0)</f>
        <v>16/08/2024 15:38</v>
      </c>
      <c r="S760" s="43">
        <f>SUMIF([1]!DISPONIBILIDADES_2024[[#All],[consecutivo]],Contrato[[#This Row],[CDP]],[1]!DISPONIBILIDADES_2024[[#All],[valor_total_rubro]])</f>
        <v>0</v>
      </c>
      <c r="T760" s="44" cm="1">
        <f t="array" ref="T760">_xlfn.XLOOKUP(Contrato[[#This Row],[CONTRATO]]&amp;Contrato[[#This Row],[CDP]],[1]!Corr_Contr_CDP[[#All],[CONTRATO-CDP]],[1]!Corr_Contr_CDP[[#All],[CRP]],_xlfn.XLOOKUP(Contrato[[#This Row],[CDP]],[1]!COMPROMISOS_2024[[#All],[disponibilidad]],[1]!COMPROMISOS_2024[[#All],[consecutivo]],"",0),0)</f>
        <v>9457</v>
      </c>
      <c r="U760" s="45" t="str" cm="1">
        <f t="array" ref="U760">+_xlfn.XLOOKUP(Contrato[[#This Row],[RCP]],[1]!COMPROMISOS_2024[[#All],[consecutivo]],[1]!COMPROMISOS_2024[[#All],[fecha_aprobacion]],"",0)</f>
        <v>13/09/2024 17:08</v>
      </c>
      <c r="V760" s="46">
        <f>SUMIF([1]!COMPROMISOS_2024[[#All],[consecutivo]],Contrato[[#This Row],[RCP]],[1]!COMPROMISOS_2024[[#All],[valor_total]])</f>
        <v>25501661</v>
      </c>
      <c r="W760" s="311">
        <v>45547</v>
      </c>
      <c r="X760" s="311" t="s">
        <v>379</v>
      </c>
      <c r="Y760" s="48">
        <v>45551</v>
      </c>
      <c r="Z760" s="49">
        <v>45656</v>
      </c>
      <c r="AA760" s="101" t="s">
        <v>1947</v>
      </c>
      <c r="AB760" s="91" t="s">
        <v>1948</v>
      </c>
      <c r="AC760" s="91"/>
      <c r="AD760" s="320">
        <v>202000005346</v>
      </c>
      <c r="AE760" s="54" t="s">
        <v>75</v>
      </c>
      <c r="AF760" s="55" t="str">
        <f>TEXT(LEFT(Contrato[[#This Row],[CONTRATO]],3),"0")</f>
        <v>626</v>
      </c>
      <c r="AG760" s="55" t="str">
        <f>IF(LEN(Contrato[[#This Row],[Contrato2]])=3,Contrato[[#This Row],[Contrato2]],TEXT(Contrato[[#This Row],[Contrato2]],"000"))</f>
        <v>626</v>
      </c>
      <c r="AH760" s="56">
        <f ca="1">IFERROR(_xlfn.DAYS(Contrato[[#This Row],[Fecha Proyectada liquidación]],TODAY())/30,"")</f>
        <v>2.1</v>
      </c>
      <c r="AI760" s="57">
        <f>+Contrato[[#This Row],[FECHA TERMINACIÓN ]]+120</f>
        <v>45776</v>
      </c>
      <c r="AK760" s="59" t="str">
        <f ca="1">IF(Contrato[[#This Row],[FECHA TERMINACIÓN ]]&lt;TODAY(), "Terminado",IF(ISNUMBER(Contrato[[#This Row],[Fecha Real de liquiidación ]]),"Liquidado",IF(Contrato[[#This Row],[FECHA TERMINACIÓN ]]&gt;=TODAY(),"En ejecución","")))</f>
        <v>Terminado</v>
      </c>
      <c r="AL760" s="60">
        <f>SUMIF([1]!COMPROMISOS_2024[[#All],[consecutivo]],Contrato[[#This Row],[RCP]],[1]!COMPROMISOS_2024[[#All],[Total pagado]])</f>
        <v>25025000</v>
      </c>
      <c r="AM760" s="61">
        <f>IFERROR(Contrato[[#This Row],[Pagos]]/Contrato[[#This Row],[VALOR CONTRATO]],0)</f>
        <v>0.98130862926928564</v>
      </c>
      <c r="AN760" s="104">
        <f>+Contrato[[#This Row],[VALOR CONTRATO]]-Contrato[[#This Row],[Pagos]]</f>
        <v>476661</v>
      </c>
      <c r="AO760" s="54" t="str" cm="1">
        <f t="array" ref="AO760">_xlfn.XLOOKUP(Contrato[[#This Row],[DOCUMENTO ]],[1]!PERSONAL_ACTIVO_2024[[#All],[Documento identidad]],[1]!PERSONAL_ACTIVO_2024[[#All],[Mail ]],0,0)</f>
        <v>harroyave@indeportesantioquia.gov.co</v>
      </c>
      <c r="AP760" s="54" cm="1">
        <f t="array" ref="AP760">_xlfn.XLOOKUP(Contrato[[#This Row],[DOCUMENTO]],[1]!PERSONAL_ACTIVO_2024[[#All],[Documento identidad]],[1]!PERSONAL_ACTIVO_2024[[#All],[Mail ]],0,0)</f>
        <v>0</v>
      </c>
      <c r="AQ760" s="54" cm="1">
        <f t="array" ref="AQ760">IF(ISBLANK(Contrato[[#This Row],[DEPENDENCIA ]]),0,IFERROR(_xlfn.XLOOKUP(Contrato[[#This Row],[DEPENDENCIA ]],[1]!PERSONAL_ACTIVO_2024[[#All],[Dependencia]],[1]!PERSONAL_ACTIVO_2024[[#All],[Mail ]],0,0),0))</f>
        <v>0</v>
      </c>
    </row>
    <row r="761" spans="1:43" s="54" customFormat="1" ht="34.5" customHeight="1" x14ac:dyDescent="0.25">
      <c r="A761" s="54">
        <v>1089</v>
      </c>
      <c r="B761" s="26">
        <v>627</v>
      </c>
      <c r="C761" s="28" t="s">
        <v>1949</v>
      </c>
      <c r="D761" s="81" t="s">
        <v>123</v>
      </c>
      <c r="E761" s="105" t="s">
        <v>111</v>
      </c>
      <c r="F761" s="81" t="s">
        <v>1429</v>
      </c>
      <c r="G761" s="92" t="s">
        <v>1436</v>
      </c>
      <c r="H761" s="93">
        <v>890984385</v>
      </c>
      <c r="I761" s="94" t="s">
        <v>48</v>
      </c>
      <c r="J761" s="95">
        <v>100000000</v>
      </c>
      <c r="K761" s="69" t="s">
        <v>48</v>
      </c>
      <c r="L761" s="96" t="s">
        <v>601</v>
      </c>
      <c r="M761" s="97" t="s">
        <v>306</v>
      </c>
      <c r="N761" s="98" cm="1">
        <f t="array" ref="N761">_xlfn.XLOOKUP(Contrato[[#This Row],[SUPERVISOR TITULAR]],[1]!PERSONAL_ACTIVO_2024[[#All],[Nombre completo]],[1]!PERSONAL_ACTIVO_2024[[#All],[Documento identidad]],"",0)</f>
        <v>75075150</v>
      </c>
      <c r="O761" s="97" t="s">
        <v>125</v>
      </c>
      <c r="P761" s="99" t="str" cm="1">
        <f t="array" ref="P761">_xlfn.XLOOKUP(Contrato[[#This Row],[SUPERVISOR SUPLENTE ]],[1]!PERSONAL_ACTIVO_2024[[#All],[Nombre completo]],[1]!PERSONAL_ACTIVO_2024[[#All],[Documento identidad]],"",0)</f>
        <v/>
      </c>
      <c r="Q761" s="100">
        <v>875</v>
      </c>
      <c r="R761" s="42" t="str" cm="1">
        <f t="array" ref="R761">_xlfn.XLOOKUP(Contrato[[#This Row],[CDP]],[1]!DISPONIBILIDADES_2024[[#All],[consecutivo]],[1]!DISPONIBILIDADES_2024[[#All],[fecha_aprobacion]],"",0)</f>
        <v>28/08/2024 15:29</v>
      </c>
      <c r="S761" s="43">
        <f>SUMIF([1]!DISPONIBILIDADES_2024[[#All],[consecutivo]],Contrato[[#This Row],[CDP]],[1]!DISPONIBILIDADES_2024[[#All],[valor_total_rubro]])</f>
        <v>0</v>
      </c>
      <c r="T761" s="44" cm="1">
        <f t="array" ref="T761">_xlfn.XLOOKUP(Contrato[[#This Row],[CONTRATO]]&amp;Contrato[[#This Row],[CDP]],[1]!Corr_Contr_CDP[[#All],[CONTRATO-CDP]],[1]!Corr_Contr_CDP[[#All],[CRP]],_xlfn.XLOOKUP(Contrato[[#This Row],[CDP]],[1]!COMPROMISOS_2024[[#All],[disponibilidad]],[1]!COMPROMISOS_2024[[#All],[consecutivo]],"",0),0)</f>
        <v>9458</v>
      </c>
      <c r="U761" s="45" t="str" cm="1">
        <f t="array" ref="U761">+_xlfn.XLOOKUP(Contrato[[#This Row],[RCP]],[1]!COMPROMISOS_2024[[#All],[consecutivo]],[1]!COMPROMISOS_2024[[#All],[fecha_aprobacion]],"",0)</f>
        <v>13/09/2024 17:10</v>
      </c>
      <c r="V761" s="46">
        <f>SUMIF([1]!COMPROMISOS_2024[[#All],[consecutivo]],Contrato[[#This Row],[RCP]],[1]!COMPROMISOS_2024[[#All],[valor_total]])</f>
        <v>100000000</v>
      </c>
      <c r="W761" s="311">
        <v>45548</v>
      </c>
      <c r="X761" s="160">
        <v>45553</v>
      </c>
      <c r="Y761" s="48">
        <v>45554</v>
      </c>
      <c r="Z761" s="49">
        <v>45656</v>
      </c>
      <c r="AA761" s="123" t="s">
        <v>1950</v>
      </c>
      <c r="AB761" s="91" t="s">
        <v>373</v>
      </c>
      <c r="AC761" s="91"/>
      <c r="AD761" s="320">
        <v>202000005347</v>
      </c>
      <c r="AE761" s="54" t="s">
        <v>75</v>
      </c>
      <c r="AF761" s="55" t="str">
        <f>TEXT(LEFT(Contrato[[#This Row],[CONTRATO]],3),"0")</f>
        <v>627</v>
      </c>
      <c r="AG761" s="55" t="str">
        <f>IF(LEN(Contrato[[#This Row],[Contrato2]])=3,Contrato[[#This Row],[Contrato2]],TEXT(Contrato[[#This Row],[Contrato2]],"000"))</f>
        <v>627</v>
      </c>
      <c r="AH761" s="56">
        <f ca="1">IFERROR(_xlfn.DAYS(Contrato[[#This Row],[Fecha Proyectada liquidación]],TODAY())/30,"")</f>
        <v>2.1</v>
      </c>
      <c r="AI761" s="57">
        <f>+Contrato[[#This Row],[FECHA TERMINACIÓN ]]+120</f>
        <v>45776</v>
      </c>
      <c r="AK761" s="59" t="str">
        <f ca="1">IF(Contrato[[#This Row],[FECHA TERMINACIÓN ]]&lt;TODAY(), "Terminado",IF(ISNUMBER(Contrato[[#This Row],[Fecha Real de liquiidación ]]),"Liquidado",IF(Contrato[[#This Row],[FECHA TERMINACIÓN ]]&gt;=TODAY(),"En ejecución","")))</f>
        <v>Terminado</v>
      </c>
      <c r="AL761" s="60">
        <f>SUMIF([1]!COMPROMISOS_2024[[#All],[consecutivo]],Contrato[[#This Row],[RCP]],[1]!COMPROMISOS_2024[[#All],[Total pagado]])</f>
        <v>100000000</v>
      </c>
      <c r="AM761" s="61">
        <f>IFERROR(Contrato[[#This Row],[Pagos]]/Contrato[[#This Row],[VALOR CONTRATO]],0)</f>
        <v>1</v>
      </c>
      <c r="AN761" s="104">
        <f>+Contrato[[#This Row],[VALOR CONTRATO]]-Contrato[[#This Row],[Pagos]]</f>
        <v>0</v>
      </c>
      <c r="AO761" s="54" t="str" cm="1">
        <f t="array" ref="AO761">_xlfn.XLOOKUP(Contrato[[#This Row],[DOCUMENTO ]],[1]!PERSONAL_ACTIVO_2024[[#All],[Documento identidad]],[1]!PERSONAL_ACTIVO_2024[[#All],[Mail ]],0,0)</f>
        <v>anavarro@indeportesantioquia.gov.co</v>
      </c>
      <c r="AP761" s="54" cm="1">
        <f t="array" ref="AP761">_xlfn.XLOOKUP(Contrato[[#This Row],[DOCUMENTO]],[1]!PERSONAL_ACTIVO_2024[[#All],[Documento identidad]],[1]!PERSONAL_ACTIVO_2024[[#All],[Mail ]],0,0)</f>
        <v>0</v>
      </c>
      <c r="AQ761" s="54" cm="1">
        <f t="array" ref="AQ761">IF(ISBLANK(Contrato[[#This Row],[DEPENDENCIA ]]),0,IFERROR(_xlfn.XLOOKUP(Contrato[[#This Row],[DEPENDENCIA ]],[1]!PERSONAL_ACTIVO_2024[[#All],[Dependencia]],[1]!PERSONAL_ACTIVO_2024[[#All],[Mail ]],0,0),0))</f>
        <v>0</v>
      </c>
    </row>
    <row r="762" spans="1:43" s="54" customFormat="1" ht="34.5" customHeight="1" x14ac:dyDescent="0.25">
      <c r="A762" s="54">
        <v>1090</v>
      </c>
      <c r="B762" s="26">
        <v>628</v>
      </c>
      <c r="C762" s="28" t="s">
        <v>1951</v>
      </c>
      <c r="D762" s="81" t="s">
        <v>123</v>
      </c>
      <c r="E762" s="105" t="s">
        <v>111</v>
      </c>
      <c r="F762" s="81" t="s">
        <v>1429</v>
      </c>
      <c r="G762" s="92" t="s">
        <v>1952</v>
      </c>
      <c r="H762" s="93">
        <v>800160385</v>
      </c>
      <c r="I762" s="94" t="s">
        <v>48</v>
      </c>
      <c r="J762" s="95">
        <v>100000000</v>
      </c>
      <c r="K762" s="36" t="s">
        <v>48</v>
      </c>
      <c r="L762" s="96" t="s">
        <v>601</v>
      </c>
      <c r="M762" s="97" t="s">
        <v>125</v>
      </c>
      <c r="N762" s="98" t="str" cm="1">
        <f t="array" ref="N762">_xlfn.XLOOKUP(Contrato[[#This Row],[SUPERVISOR TITULAR]],[1]!PERSONAL_ACTIVO_2024[[#All],[Nombre completo]],[1]!PERSONAL_ACTIVO_2024[[#All],[Documento identidad]],"",0)</f>
        <v/>
      </c>
      <c r="O762" s="97" t="s">
        <v>226</v>
      </c>
      <c r="P762" s="99" t="str" cm="1">
        <f t="array" ref="P762">_xlfn.XLOOKUP(Contrato[[#This Row],[SUPERVISOR SUPLENTE ]],[1]!PERSONAL_ACTIVO_2024[[#All],[Nombre completo]],[1]!PERSONAL_ACTIVO_2024[[#All],[Documento identidad]],"",0)</f>
        <v/>
      </c>
      <c r="Q762" s="100">
        <v>877</v>
      </c>
      <c r="R762" s="42" t="str" cm="1">
        <f t="array" ref="R762">_xlfn.XLOOKUP(Contrato[[#This Row],[CDP]],[1]!DISPONIBILIDADES_2024[[#All],[consecutivo]],[1]!DISPONIBILIDADES_2024[[#All],[fecha_aprobacion]],"",0)</f>
        <v>28/08/2024 15:32</v>
      </c>
      <c r="S762" s="43">
        <f>SUMIF([1]!DISPONIBILIDADES_2024[[#All],[consecutivo]],Contrato[[#This Row],[CDP]],[1]!DISPONIBILIDADES_2024[[#All],[valor_total_rubro]])</f>
        <v>0</v>
      </c>
      <c r="T762" s="44" cm="1">
        <f t="array" ref="T762">_xlfn.XLOOKUP(Contrato[[#This Row],[CONTRATO]]&amp;Contrato[[#This Row],[CDP]],[1]!Corr_Contr_CDP[[#All],[CONTRATO-CDP]],[1]!Corr_Contr_CDP[[#All],[CRP]],_xlfn.XLOOKUP(Contrato[[#This Row],[CDP]],[1]!COMPROMISOS_2024[[#All],[disponibilidad]],[1]!COMPROMISOS_2024[[#All],[consecutivo]],"",0),0)</f>
        <v>9624</v>
      </c>
      <c r="U762" s="45" t="str" cm="1">
        <f t="array" ref="U762">+_xlfn.XLOOKUP(Contrato[[#This Row],[RCP]],[1]!COMPROMISOS_2024[[#All],[consecutivo]],[1]!COMPROMISOS_2024[[#All],[fecha_aprobacion]],"",0)</f>
        <v>20/09/2024 18:25</v>
      </c>
      <c r="V762" s="46">
        <f>SUMIF([1]!COMPROMISOS_2024[[#All],[consecutivo]],Contrato[[#This Row],[RCP]],[1]!COMPROMISOS_2024[[#All],[valor_total]])</f>
        <v>100000000</v>
      </c>
      <c r="W762" s="311">
        <v>45555</v>
      </c>
      <c r="X762" s="160">
        <v>45562</v>
      </c>
      <c r="Y762" s="48">
        <v>45562</v>
      </c>
      <c r="Z762" s="49">
        <v>45656</v>
      </c>
      <c r="AA762" s="101" t="s">
        <v>1953</v>
      </c>
      <c r="AB762" s="91" t="s">
        <v>373</v>
      </c>
      <c r="AC762" s="91"/>
      <c r="AD762" s="320">
        <v>202000005348</v>
      </c>
      <c r="AE762" s="54" t="s">
        <v>75</v>
      </c>
      <c r="AF762" s="55" t="str">
        <f>TEXT(LEFT(Contrato[[#This Row],[CONTRATO]],3),"0")</f>
        <v>628</v>
      </c>
      <c r="AG762" s="55" t="str">
        <f>IF(LEN(Contrato[[#This Row],[Contrato2]])=3,Contrato[[#This Row],[Contrato2]],TEXT(Contrato[[#This Row],[Contrato2]],"000"))</f>
        <v>628</v>
      </c>
      <c r="AH762" s="56">
        <f ca="1">IFERROR(_xlfn.DAYS(Contrato[[#This Row],[Fecha Proyectada liquidación]],TODAY())/30,"")</f>
        <v>2.1</v>
      </c>
      <c r="AI762" s="57">
        <f>+Contrato[[#This Row],[FECHA TERMINACIÓN ]]+120</f>
        <v>45776</v>
      </c>
      <c r="AK762" s="59" t="str">
        <f ca="1">IF(Contrato[[#This Row],[FECHA TERMINACIÓN ]]&lt;TODAY(), "Terminado",IF(ISNUMBER(Contrato[[#This Row],[Fecha Real de liquiidación ]]),"Liquidado",IF(Contrato[[#This Row],[FECHA TERMINACIÓN ]]&gt;=TODAY(),"En ejecución","")))</f>
        <v>Terminado</v>
      </c>
      <c r="AL762" s="60">
        <f>SUMIF([1]!COMPROMISOS_2024[[#All],[consecutivo]],Contrato[[#This Row],[RCP]],[1]!COMPROMISOS_2024[[#All],[Total pagado]])</f>
        <v>100000000</v>
      </c>
      <c r="AM762" s="61">
        <f>IFERROR(Contrato[[#This Row],[Pagos]]/Contrato[[#This Row],[VALOR CONTRATO]],0)</f>
        <v>1</v>
      </c>
      <c r="AN762" s="104">
        <f>+Contrato[[#This Row],[VALOR CONTRATO]]-Contrato[[#This Row],[Pagos]]</f>
        <v>0</v>
      </c>
      <c r="AO762" s="54" cm="1">
        <f t="array" ref="AO762">_xlfn.XLOOKUP(Contrato[[#This Row],[DOCUMENTO ]],[1]!PERSONAL_ACTIVO_2024[[#All],[Documento identidad]],[1]!PERSONAL_ACTIVO_2024[[#All],[Mail ]],0,0)</f>
        <v>0</v>
      </c>
      <c r="AP762" s="54" cm="1">
        <f t="array" ref="AP762">_xlfn.XLOOKUP(Contrato[[#This Row],[DOCUMENTO]],[1]!PERSONAL_ACTIVO_2024[[#All],[Documento identidad]],[1]!PERSONAL_ACTIVO_2024[[#All],[Mail ]],0,0)</f>
        <v>0</v>
      </c>
      <c r="AQ762" s="54" cm="1">
        <f t="array" ref="AQ762">IF(ISBLANK(Contrato[[#This Row],[DEPENDENCIA ]]),0,IFERROR(_xlfn.XLOOKUP(Contrato[[#This Row],[DEPENDENCIA ]],[1]!PERSONAL_ACTIVO_2024[[#All],[Dependencia]],[1]!PERSONAL_ACTIVO_2024[[#All],[Mail ]],0,0),0))</f>
        <v>0</v>
      </c>
    </row>
    <row r="763" spans="1:43" s="54" customFormat="1" ht="34.5" customHeight="1" x14ac:dyDescent="0.25">
      <c r="A763" s="54">
        <v>714</v>
      </c>
      <c r="B763" s="26">
        <v>629</v>
      </c>
      <c r="C763" s="28" t="s">
        <v>1954</v>
      </c>
      <c r="D763" s="81" t="s">
        <v>123</v>
      </c>
      <c r="E763" s="105" t="s">
        <v>111</v>
      </c>
      <c r="F763" s="81" t="s">
        <v>920</v>
      </c>
      <c r="G763" s="92" t="s">
        <v>1955</v>
      </c>
      <c r="H763" s="93">
        <v>890905674</v>
      </c>
      <c r="I763" s="94" t="s">
        <v>48</v>
      </c>
      <c r="J763" s="95">
        <v>100000000</v>
      </c>
      <c r="K763" s="69" t="s">
        <v>48</v>
      </c>
      <c r="L763" s="96" t="s">
        <v>601</v>
      </c>
      <c r="M763" s="97" t="s">
        <v>306</v>
      </c>
      <c r="N763" s="98" cm="1">
        <f t="array" ref="N763">_xlfn.XLOOKUP(Contrato[[#This Row],[SUPERVISOR TITULAR]],[1]!PERSONAL_ACTIVO_2024[[#All],[Nombre completo]],[1]!PERSONAL_ACTIVO_2024[[#All],[Documento identidad]],"",0)</f>
        <v>75075150</v>
      </c>
      <c r="O763" s="97" t="s">
        <v>125</v>
      </c>
      <c r="P763" s="99" t="str" cm="1">
        <f t="array" ref="P763">_xlfn.XLOOKUP(Contrato[[#This Row],[SUPERVISOR SUPLENTE ]],[1]!PERSONAL_ACTIVO_2024[[#All],[Nombre completo]],[1]!PERSONAL_ACTIVO_2024[[#All],[Documento identidad]],"",0)</f>
        <v/>
      </c>
      <c r="Q763" s="100">
        <v>623</v>
      </c>
      <c r="R763" s="42" t="str" cm="1">
        <f t="array" ref="R763">_xlfn.XLOOKUP(Contrato[[#This Row],[CDP]],[1]!DISPONIBILIDADES_2024[[#All],[consecutivo]],[1]!DISPONIBILIDADES_2024[[#All],[fecha_aprobacion]],"",0)</f>
        <v>2/07/2024 0:00</v>
      </c>
      <c r="S763" s="43">
        <f>SUMIF([1]!DISPONIBILIDADES_2024[[#All],[consecutivo]],Contrato[[#This Row],[CDP]],[1]!DISPONIBILIDADES_2024[[#All],[valor_total_rubro]])</f>
        <v>0</v>
      </c>
      <c r="T763" s="44" cm="1">
        <f t="array" ref="T763">_xlfn.XLOOKUP(Contrato[[#This Row],[CONTRATO]]&amp;Contrato[[#This Row],[CDP]],[1]!Corr_Contr_CDP[[#All],[CONTRATO-CDP]],[1]!Corr_Contr_CDP[[#All],[CRP]],_xlfn.XLOOKUP(Contrato[[#This Row],[CDP]],[1]!COMPROMISOS_2024[[#All],[disponibilidad]],[1]!COMPROMISOS_2024[[#All],[consecutivo]],"",0),0)</f>
        <v>9435</v>
      </c>
      <c r="U763" s="45" t="str" cm="1">
        <f t="array" ref="U763">+_xlfn.XLOOKUP(Contrato[[#This Row],[RCP]],[1]!COMPROMISOS_2024[[#All],[consecutivo]],[1]!COMPROMISOS_2024[[#All],[fecha_aprobacion]],"",0)</f>
        <v>10/09/2024 20:40</v>
      </c>
      <c r="V763" s="46">
        <f>SUMIF([1]!COMPROMISOS_2024[[#All],[consecutivo]],Contrato[[#This Row],[RCP]],[1]!COMPROMISOS_2024[[#All],[valor_total]])</f>
        <v>100000000</v>
      </c>
      <c r="W763" s="311">
        <v>45545</v>
      </c>
      <c r="X763" s="160">
        <v>45548</v>
      </c>
      <c r="Y763" s="48">
        <v>45551</v>
      </c>
      <c r="Z763" s="49">
        <v>45656</v>
      </c>
      <c r="AA763" s="101" t="s">
        <v>1956</v>
      </c>
      <c r="AB763" s="91" t="s">
        <v>373</v>
      </c>
      <c r="AC763" s="91"/>
      <c r="AD763" s="320">
        <v>202000005349</v>
      </c>
      <c r="AE763" s="54" t="s">
        <v>75</v>
      </c>
      <c r="AF763" s="55" t="str">
        <f>TEXT(LEFT(Contrato[[#This Row],[CONTRATO]],3),"0")</f>
        <v>629</v>
      </c>
      <c r="AG763" s="55" t="str">
        <f>IF(LEN(Contrato[[#This Row],[Contrato2]])=3,Contrato[[#This Row],[Contrato2]],TEXT(Contrato[[#This Row],[Contrato2]],"000"))</f>
        <v>629</v>
      </c>
      <c r="AH763" s="56">
        <f ca="1">IFERROR(_xlfn.DAYS(Contrato[[#This Row],[Fecha Proyectada liquidación]],TODAY())/30,"")</f>
        <v>2.1</v>
      </c>
      <c r="AI763" s="57">
        <f>+Contrato[[#This Row],[FECHA TERMINACIÓN ]]+120</f>
        <v>45776</v>
      </c>
      <c r="AK763" s="59" t="str">
        <f ca="1">IF(Contrato[[#This Row],[FECHA TERMINACIÓN ]]&lt;TODAY(), "Terminado",IF(ISNUMBER(Contrato[[#This Row],[Fecha Real de liquiidación ]]),"Liquidado",IF(Contrato[[#This Row],[FECHA TERMINACIÓN ]]&gt;=TODAY(),"En ejecución","")))</f>
        <v>Terminado</v>
      </c>
      <c r="AL763" s="60">
        <f>SUMIF([1]!COMPROMISOS_2024[[#All],[consecutivo]],Contrato[[#This Row],[RCP]],[1]!COMPROMISOS_2024[[#All],[Total pagado]])</f>
        <v>100000000</v>
      </c>
      <c r="AM763" s="61">
        <f>IFERROR(Contrato[[#This Row],[Pagos]]/Contrato[[#This Row],[VALOR CONTRATO]],0)</f>
        <v>1</v>
      </c>
      <c r="AN763" s="104">
        <f>+Contrato[[#This Row],[VALOR CONTRATO]]-Contrato[[#This Row],[Pagos]]</f>
        <v>0</v>
      </c>
      <c r="AO763" s="54" t="str" cm="1">
        <f t="array" ref="AO763">_xlfn.XLOOKUP(Contrato[[#This Row],[DOCUMENTO ]],[1]!PERSONAL_ACTIVO_2024[[#All],[Documento identidad]],[1]!PERSONAL_ACTIVO_2024[[#All],[Mail ]],0,0)</f>
        <v>anavarro@indeportesantioquia.gov.co</v>
      </c>
      <c r="AP763" s="54" cm="1">
        <f t="array" ref="AP763">_xlfn.XLOOKUP(Contrato[[#This Row],[DOCUMENTO]],[1]!PERSONAL_ACTIVO_2024[[#All],[Documento identidad]],[1]!PERSONAL_ACTIVO_2024[[#All],[Mail ]],0,0)</f>
        <v>0</v>
      </c>
      <c r="AQ763" s="54" cm="1">
        <f t="array" ref="AQ763">IF(ISBLANK(Contrato[[#This Row],[DEPENDENCIA ]]),0,IFERROR(_xlfn.XLOOKUP(Contrato[[#This Row],[DEPENDENCIA ]],[1]!PERSONAL_ACTIVO_2024[[#All],[Dependencia]],[1]!PERSONAL_ACTIVO_2024[[#All],[Mail ]],0,0),0))</f>
        <v>0</v>
      </c>
    </row>
    <row r="764" spans="1:43" s="54" customFormat="1" ht="34.5" customHeight="1" x14ac:dyDescent="0.25">
      <c r="A764" s="54">
        <v>1026</v>
      </c>
      <c r="B764" s="26">
        <v>630</v>
      </c>
      <c r="C764" s="28" t="s">
        <v>1957</v>
      </c>
      <c r="D764" s="81" t="s">
        <v>123</v>
      </c>
      <c r="E764" s="105" t="s">
        <v>736</v>
      </c>
      <c r="F764" s="81" t="s">
        <v>142</v>
      </c>
      <c r="G764" s="92" t="s">
        <v>1032</v>
      </c>
      <c r="H764" s="93">
        <v>79456026</v>
      </c>
      <c r="I764" s="94">
        <v>9780000</v>
      </c>
      <c r="J764" s="95">
        <v>36512000</v>
      </c>
      <c r="K764" s="69" t="s">
        <v>48</v>
      </c>
      <c r="L764" s="96" t="s">
        <v>1937</v>
      </c>
      <c r="M764" s="97" t="s">
        <v>896</v>
      </c>
      <c r="N764" s="98" cm="1">
        <f t="array" ref="N764">_xlfn.XLOOKUP(Contrato[[#This Row],[SUPERVISOR TITULAR]],[1]!PERSONAL_ACTIVO_2024[[#All],[Nombre completo]],[1]!PERSONAL_ACTIVO_2024[[#All],[Documento identidad]],"",0)</f>
        <v>8434266</v>
      </c>
      <c r="O764" s="97" t="s">
        <v>1266</v>
      </c>
      <c r="P764" s="99" cm="1">
        <f t="array" ref="P764">_xlfn.XLOOKUP(Contrato[[#This Row],[SUPERVISOR SUPLENTE ]],[1]!PERSONAL_ACTIVO_2024[[#All],[Nombre completo]],[1]!PERSONAL_ACTIVO_2024[[#All],[Documento identidad]],"",0)</f>
        <v>1037584409</v>
      </c>
      <c r="Q764" s="100">
        <v>840</v>
      </c>
      <c r="R764" s="42" t="str" cm="1">
        <f t="array" ref="R764">_xlfn.XLOOKUP(Contrato[[#This Row],[CDP]],[1]!DISPONIBILIDADES_2024[[#All],[consecutivo]],[1]!DISPONIBILIDADES_2024[[#All],[fecha_aprobacion]],"",0)</f>
        <v>22/08/2024 8:45</v>
      </c>
      <c r="S764" s="43">
        <f>SUMIF([1]!DISPONIBILIDADES_2024[[#All],[consecutivo]],Contrato[[#This Row],[CDP]],[1]!DISPONIBILIDADES_2024[[#All],[valor_total_rubro]])</f>
        <v>0</v>
      </c>
      <c r="T764" s="44" cm="1">
        <f t="array" ref="T764">_xlfn.XLOOKUP(Contrato[[#This Row],[CONTRATO]]&amp;Contrato[[#This Row],[CDP]],[1]!Corr_Contr_CDP[[#All],[CONTRATO-CDP]],[1]!Corr_Contr_CDP[[#All],[CRP]],_xlfn.XLOOKUP(Contrato[[#This Row],[CDP]],[1]!COMPROMISOS_2024[[#All],[disponibilidad]],[1]!COMPROMISOS_2024[[#All],[consecutivo]],"",0),0)</f>
        <v>9450</v>
      </c>
      <c r="U764" s="45" t="str" cm="1">
        <f t="array" ref="U764">+_xlfn.XLOOKUP(Contrato[[#This Row],[RCP]],[1]!COMPROMISOS_2024[[#All],[consecutivo]],[1]!COMPROMISOS_2024[[#All],[fecha_aprobacion]],"",0)</f>
        <v>12/09/2024 20:09</v>
      </c>
      <c r="V764" s="46">
        <f>SUMIF([1]!COMPROMISOS_2024[[#All],[consecutivo]],Contrato[[#This Row],[RCP]],[1]!COMPROMISOS_2024[[#All],[valor_total]])</f>
        <v>36512000</v>
      </c>
      <c r="W764" s="311">
        <v>45547</v>
      </c>
      <c r="X764" s="311" t="s">
        <v>379</v>
      </c>
      <c r="Y764" s="48">
        <v>45547</v>
      </c>
      <c r="Z764" s="49">
        <v>45657</v>
      </c>
      <c r="AA764" s="101" t="s">
        <v>1958</v>
      </c>
      <c r="AB764" s="91" t="s">
        <v>1959</v>
      </c>
      <c r="AC764" s="91"/>
      <c r="AD764" s="320">
        <v>202000005350</v>
      </c>
      <c r="AE764" s="54" t="s">
        <v>75</v>
      </c>
      <c r="AF764" s="55" t="str">
        <f>TEXT(LEFT(Contrato[[#This Row],[CONTRATO]],3),"0")</f>
        <v>630</v>
      </c>
      <c r="AG764" s="55" t="str">
        <f>IF(LEN(Contrato[[#This Row],[Contrato2]])=3,Contrato[[#This Row],[Contrato2]],TEXT(Contrato[[#This Row],[Contrato2]],"000"))</f>
        <v>630</v>
      </c>
      <c r="AH764" s="56">
        <f ca="1">IFERROR(_xlfn.DAYS(Contrato[[#This Row],[Fecha Proyectada liquidación]],TODAY())/30,"")</f>
        <v>2.1333333333333333</v>
      </c>
      <c r="AI764" s="57">
        <f>+Contrato[[#This Row],[FECHA TERMINACIÓN ]]+120</f>
        <v>45777</v>
      </c>
      <c r="AK764" s="59" t="str">
        <f ca="1">IF(Contrato[[#This Row],[FECHA TERMINACIÓN ]]&lt;TODAY(), "Terminado",IF(ISNUMBER(Contrato[[#This Row],[Fecha Real de liquiidación ]]),"Liquidado",IF(Contrato[[#This Row],[FECHA TERMINACIÓN ]]&gt;=TODAY(),"En ejecución","")))</f>
        <v>Terminado</v>
      </c>
      <c r="AL764" s="60">
        <f>SUMIF([1]!COMPROMISOS_2024[[#All],[consecutivo]],Contrato[[#This Row],[RCP]],[1]!COMPROMISOS_2024[[#All],[Total pagado]])</f>
        <v>35534000</v>
      </c>
      <c r="AM764" s="61">
        <f>IFERROR(Contrato[[#This Row],[Pagos]]/Contrato[[#This Row],[VALOR CONTRATO]],0)</f>
        <v>0.9732142857142857</v>
      </c>
      <c r="AN764" s="104">
        <f>+Contrato[[#This Row],[VALOR CONTRATO]]-Contrato[[#This Row],[Pagos]]</f>
        <v>978000</v>
      </c>
      <c r="AO764" s="54" t="str" cm="1">
        <f t="array" ref="AO764">_xlfn.XLOOKUP(Contrato[[#This Row],[DOCUMENTO ]],[1]!PERSONAL_ACTIVO_2024[[#All],[Documento identidad]],[1]!PERSONAL_ACTIVO_2024[[#All],[Mail ]],0,0)</f>
        <v>gbonilla@indeportesantioquia.gov.co</v>
      </c>
      <c r="AP764" s="54" t="str" cm="1">
        <f t="array" ref="AP764">_xlfn.XLOOKUP(Contrato[[#This Row],[DOCUMENTO]],[1]!PERSONAL_ACTIVO_2024[[#All],[Documento identidad]],[1]!PERSONAL_ACTIVO_2024[[#All],[Mail ]],0,0)</f>
        <v>dcendoya@indeportesantioquia.gov.co</v>
      </c>
      <c r="AQ764" s="54" cm="1">
        <f t="array" ref="AQ764">IF(ISBLANK(Contrato[[#This Row],[DEPENDENCIA ]]),0,IFERROR(_xlfn.XLOOKUP(Contrato[[#This Row],[DEPENDENCIA ]],[1]!PERSONAL_ACTIVO_2024[[#All],[Dependencia]],[1]!PERSONAL_ACTIVO_2024[[#All],[Mail ]],0,0),0))</f>
        <v>0</v>
      </c>
    </row>
    <row r="765" spans="1:43" s="54" customFormat="1" ht="34.5" customHeight="1" x14ac:dyDescent="0.25">
      <c r="A765" s="27">
        <v>713</v>
      </c>
      <c r="B765" s="26">
        <v>631</v>
      </c>
      <c r="C765" s="28" t="s">
        <v>1960</v>
      </c>
      <c r="D765" s="81" t="s">
        <v>123</v>
      </c>
      <c r="E765" s="105" t="s">
        <v>111</v>
      </c>
      <c r="F765" s="81" t="s">
        <v>920</v>
      </c>
      <c r="G765" s="92" t="s">
        <v>1961</v>
      </c>
      <c r="H765" s="93">
        <v>890983980</v>
      </c>
      <c r="I765" s="94" t="s">
        <v>48</v>
      </c>
      <c r="J765" s="95">
        <v>125000000</v>
      </c>
      <c r="K765" s="69" t="s">
        <v>48</v>
      </c>
      <c r="L765" s="96" t="s">
        <v>601</v>
      </c>
      <c r="M765" s="97" t="s">
        <v>222</v>
      </c>
      <c r="N765" s="98" cm="1">
        <f t="array" ref="N765">_xlfn.XLOOKUP(Contrato[[#This Row],[SUPERVISOR TITULAR]],[1]!PERSONAL_ACTIVO_2024[[#All],[Nombre completo]],[1]!PERSONAL_ACTIVO_2024[[#All],[Documento identidad]],"",0)</f>
        <v>10267189</v>
      </c>
      <c r="O765" s="97" t="s">
        <v>218</v>
      </c>
      <c r="P765" s="99" cm="1">
        <f t="array" ref="P765">_xlfn.XLOOKUP(Contrato[[#This Row],[SUPERVISOR SUPLENTE ]],[1]!PERSONAL_ACTIVO_2024[[#All],[Nombre completo]],[1]!PERSONAL_ACTIVO_2024[[#All],[Documento identidad]],"",0)</f>
        <v>98556206</v>
      </c>
      <c r="Q765" s="100">
        <v>655</v>
      </c>
      <c r="R765" s="42" t="str" cm="1">
        <f t="array" ref="R765">_xlfn.XLOOKUP(Contrato[[#This Row],[CDP]],[1]!DISPONIBILIDADES_2024[[#All],[consecutivo]],[1]!DISPONIBILIDADES_2024[[#All],[fecha_aprobacion]],"",0)</f>
        <v>12/07/2024 17:36</v>
      </c>
      <c r="S765" s="43">
        <f>SUMIF([1]!DISPONIBILIDADES_2024[[#All],[consecutivo]],Contrato[[#This Row],[CDP]],[1]!DISPONIBILIDADES_2024[[#All],[valor_total_rubro]])</f>
        <v>0</v>
      </c>
      <c r="T765" s="44" cm="1">
        <f t="array" ref="T765">_xlfn.XLOOKUP(Contrato[[#This Row],[CONTRATO]]&amp;Contrato[[#This Row],[CDP]],[1]!Corr_Contr_CDP[[#All],[CONTRATO-CDP]],[1]!Corr_Contr_CDP[[#All],[CRP]],_xlfn.XLOOKUP(Contrato[[#This Row],[CDP]],[1]!COMPROMISOS_2024[[#All],[disponibilidad]],[1]!COMPROMISOS_2024[[#All],[consecutivo]],"",0),0)</f>
        <v>9436</v>
      </c>
      <c r="U765" s="45" t="str" cm="1">
        <f t="array" ref="U765">+_xlfn.XLOOKUP(Contrato[[#This Row],[RCP]],[1]!COMPROMISOS_2024[[#All],[consecutivo]],[1]!COMPROMISOS_2024[[#All],[fecha_aprobacion]],"",0)</f>
        <v>10/09/2024 20:46</v>
      </c>
      <c r="V765" s="46">
        <f>SUMIF([1]!COMPROMISOS_2024[[#All],[consecutivo]],Contrato[[#This Row],[RCP]],[1]!COMPROMISOS_2024[[#All],[valor_total]])</f>
        <v>125000000</v>
      </c>
      <c r="W765" s="311">
        <v>45544</v>
      </c>
      <c r="X765" s="160">
        <v>45547</v>
      </c>
      <c r="Y765" s="48">
        <v>45548</v>
      </c>
      <c r="Z765" s="49">
        <v>45656</v>
      </c>
      <c r="AA765" s="101" t="s">
        <v>1962</v>
      </c>
      <c r="AB765" s="91" t="s">
        <v>373</v>
      </c>
      <c r="AC765" s="91"/>
      <c r="AD765" s="320">
        <v>202000005352</v>
      </c>
      <c r="AE765" s="54" t="s">
        <v>75</v>
      </c>
      <c r="AF765" s="55" t="str">
        <f>TEXT(LEFT(Contrato[[#This Row],[CONTRATO]],3),"0")</f>
        <v>631</v>
      </c>
      <c r="AG765" s="55" t="str">
        <f>IF(LEN(Contrato[[#This Row],[Contrato2]])=3,Contrato[[#This Row],[Contrato2]],TEXT(Contrato[[#This Row],[Contrato2]],"000"))</f>
        <v>631</v>
      </c>
      <c r="AH765" s="56">
        <f ca="1">IFERROR(_xlfn.DAYS(Contrato[[#This Row],[Fecha Proyectada liquidación]],TODAY())/30,"")</f>
        <v>2.1</v>
      </c>
      <c r="AI765" s="57">
        <f>+Contrato[[#This Row],[FECHA TERMINACIÓN ]]+120</f>
        <v>45776</v>
      </c>
      <c r="AK765" s="59" t="str">
        <f ca="1">IF(Contrato[[#This Row],[FECHA TERMINACIÓN ]]&lt;TODAY(), "Terminado",IF(ISNUMBER(Contrato[[#This Row],[Fecha Real de liquiidación ]]),"Liquidado",IF(Contrato[[#This Row],[FECHA TERMINACIÓN ]]&gt;=TODAY(),"En ejecución","")))</f>
        <v>Terminado</v>
      </c>
      <c r="AL765" s="60">
        <f>SUMIF([1]!COMPROMISOS_2024[[#All],[consecutivo]],Contrato[[#This Row],[RCP]],[1]!COMPROMISOS_2024[[#All],[Total pagado]])</f>
        <v>91845416</v>
      </c>
      <c r="AM765" s="61">
        <f>IFERROR(Contrato[[#This Row],[Pagos]]/Contrato[[#This Row],[VALOR CONTRATO]],0)</f>
        <v>0.73476332799999999</v>
      </c>
      <c r="AN765" s="104">
        <f>+Contrato[[#This Row],[VALOR CONTRATO]]-Contrato[[#This Row],[Pagos]]</f>
        <v>33154584</v>
      </c>
      <c r="AO765" s="54" t="str" cm="1">
        <f t="array" ref="AO765">_xlfn.XLOOKUP(Contrato[[#This Row],[DOCUMENTO ]],[1]!PERSONAL_ACTIVO_2024[[#All],[Documento identidad]],[1]!PERSONAL_ACTIVO_2024[[#All],[Mail ]],0,0)</f>
        <v>hveleza@indeportesantioquia.gov.co</v>
      </c>
      <c r="AP765" s="54" t="str" cm="1">
        <f t="array" ref="AP765">_xlfn.XLOOKUP(Contrato[[#This Row],[DOCUMENTO]],[1]!PERSONAL_ACTIVO_2024[[#All],[Documento identidad]],[1]!PERSONAL_ACTIVO_2024[[#All],[Mail ]],0,0)</f>
        <v>ahiguitae@indeportesantioquia.gov.co</v>
      </c>
      <c r="AQ765" s="54" cm="1">
        <f t="array" ref="AQ765">IF(ISBLANK(Contrato[[#This Row],[DEPENDENCIA ]]),0,IFERROR(_xlfn.XLOOKUP(Contrato[[#This Row],[DEPENDENCIA ]],[1]!PERSONAL_ACTIVO_2024[[#All],[Dependencia]],[1]!PERSONAL_ACTIVO_2024[[#All],[Mail ]],0,0),0))</f>
        <v>0</v>
      </c>
    </row>
    <row r="766" spans="1:43" s="54" customFormat="1" ht="34.5" customHeight="1" x14ac:dyDescent="0.25">
      <c r="A766" s="27">
        <v>989</v>
      </c>
      <c r="B766" s="26">
        <v>632</v>
      </c>
      <c r="C766" s="28" t="s">
        <v>1963</v>
      </c>
      <c r="D766" s="81" t="s">
        <v>44</v>
      </c>
      <c r="E766" s="91" t="s">
        <v>111</v>
      </c>
      <c r="F766" s="81" t="s">
        <v>142</v>
      </c>
      <c r="G766" s="183" t="s">
        <v>850</v>
      </c>
      <c r="H766" s="93">
        <v>10454334598</v>
      </c>
      <c r="I766" s="94">
        <v>3986061</v>
      </c>
      <c r="J766" s="95">
        <v>13419738.699999999</v>
      </c>
      <c r="K766" s="69" t="s">
        <v>48</v>
      </c>
      <c r="L766" s="96" t="s">
        <v>1937</v>
      </c>
      <c r="M766" s="97" t="s">
        <v>51</v>
      </c>
      <c r="N766" s="149" cm="1">
        <f t="array" ref="N766">_xlfn.XLOOKUP(Contrato[[#This Row],[SUPERVISOR TITULAR]],[1]!PERSONAL_ACTIVO_2024[[#All],[Nombre completo]],[1]!PERSONAL_ACTIVO_2024[[#All],[Documento identidad]],"",0)</f>
        <v>98663915</v>
      </c>
      <c r="O766" s="97" t="s">
        <v>198</v>
      </c>
      <c r="P766" s="99" cm="1">
        <f t="array" ref="P766">_xlfn.XLOOKUP(Contrato[[#This Row],[SUPERVISOR SUPLENTE ]],[1]!PERSONAL_ACTIVO_2024[[#All],[Nombre completo]],[1]!PERSONAL_ACTIVO_2024[[#All],[Documento identidad]],"",0)</f>
        <v>1040030534</v>
      </c>
      <c r="Q766" s="100">
        <v>869</v>
      </c>
      <c r="R766" s="42" t="str" cm="1">
        <f t="array" ref="R766">_xlfn.XLOOKUP(Contrato[[#This Row],[CDP]],[1]!DISPONIBILIDADES_2024[[#All],[consecutivo]],[1]!DISPONIBILIDADES_2024[[#All],[fecha_aprobacion]],"",0)</f>
        <v>26/08/2024 21:55</v>
      </c>
      <c r="S766" s="43">
        <f>SUMIF([1]!DISPONIBILIDADES_2024[[#All],[consecutivo]],Contrato[[#This Row],[CDP]],[1]!DISPONIBILIDADES_2024[[#All],[valor_total_rubro]])</f>
        <v>0</v>
      </c>
      <c r="T766" s="44" cm="1">
        <f t="array" ref="T766">_xlfn.XLOOKUP(Contrato[[#This Row],[CONTRATO]]&amp;Contrato[[#This Row],[CDP]],[1]!Corr_Contr_CDP[[#All],[CONTRATO-CDP]],[1]!Corr_Contr_CDP[[#All],[CRP]],_xlfn.XLOOKUP(Contrato[[#This Row],[CDP]],[1]!COMPROMISOS_2024[[#All],[disponibilidad]],[1]!COMPROMISOS_2024[[#All],[consecutivo]],"",0),0)</f>
        <v>9629</v>
      </c>
      <c r="U766" s="45" t="str" cm="1">
        <f t="array" ref="U766">+_xlfn.XLOOKUP(Contrato[[#This Row],[RCP]],[1]!COMPROMISOS_2024[[#All],[consecutivo]],[1]!COMPROMISOS_2024[[#All],[fecha_aprobacion]],"",0)</f>
        <v>23/09/2024 16:06</v>
      </c>
      <c r="V766" s="46">
        <f>SUMIF([1]!COMPROMISOS_2024[[#All],[consecutivo]],Contrato[[#This Row],[RCP]],[1]!COMPROMISOS_2024[[#All],[valor_total]])</f>
        <v>13419738</v>
      </c>
      <c r="W766" s="311">
        <v>45555</v>
      </c>
      <c r="X766" s="311" t="s">
        <v>379</v>
      </c>
      <c r="Y766" s="48">
        <v>45558</v>
      </c>
      <c r="Z766" s="49">
        <v>45657</v>
      </c>
      <c r="AA766" s="101" t="s">
        <v>1964</v>
      </c>
      <c r="AB766" s="91" t="s">
        <v>1965</v>
      </c>
      <c r="AC766" s="91"/>
      <c r="AD766" s="320">
        <v>202000005353</v>
      </c>
      <c r="AE766" s="54" t="s">
        <v>75</v>
      </c>
      <c r="AF766" s="55" t="str">
        <f>TEXT(LEFT(Contrato[[#This Row],[CONTRATO]],3),"0")</f>
        <v>632</v>
      </c>
      <c r="AG766" s="55" t="str">
        <f>IF(LEN(Contrato[[#This Row],[Contrato2]])=3,Contrato[[#This Row],[Contrato2]],TEXT(Contrato[[#This Row],[Contrato2]],"000"))</f>
        <v>632</v>
      </c>
      <c r="AH766" s="56">
        <f ca="1">IFERROR(_xlfn.DAYS(Contrato[[#This Row],[Fecha Proyectada liquidación]],TODAY())/30,"")</f>
        <v>2.1333333333333333</v>
      </c>
      <c r="AI766" s="57">
        <f>+Contrato[[#This Row],[FECHA TERMINACIÓN ]]+120</f>
        <v>45777</v>
      </c>
      <c r="AK766" s="59" t="str">
        <f ca="1">IF(Contrato[[#This Row],[FECHA TERMINACIÓN ]]&lt;TODAY(), "Terminado",IF(ISNUMBER(Contrato[[#This Row],[Fecha Real de liquiidación ]]),"Liquidado",IF(Contrato[[#This Row],[FECHA TERMINACIÓN ]]&gt;=TODAY(),"En ejecución","")))</f>
        <v>Terminado</v>
      </c>
      <c r="AL766" s="60">
        <f>SUMIF([1]!COMPROMISOS_2024[[#All],[consecutivo]],Contrato[[#This Row],[RCP]],[1]!COMPROMISOS_2024[[#All],[Total pagado]])</f>
        <v>13021133</v>
      </c>
      <c r="AM766" s="61">
        <f>IFERROR(Contrato[[#This Row],[Pagos]]/Contrato[[#This Row],[VALOR CONTRATO]],0)</f>
        <v>0.97029705950981004</v>
      </c>
      <c r="AN766" s="104">
        <f>+Contrato[[#This Row],[VALOR CONTRATO]]-Contrato[[#This Row],[Pagos]]</f>
        <v>398605.69999999925</v>
      </c>
      <c r="AO766" s="54" t="str" cm="1">
        <f t="array" ref="AO766">_xlfn.XLOOKUP(Contrato[[#This Row],[DOCUMENTO ]],[1]!PERSONAL_ACTIVO_2024[[#All],[Documento identidad]],[1]!PERSONAL_ACTIVO_2024[[#All],[Mail ]],0,0)</f>
        <v>fcardona@indeportesantioquia.gov.co</v>
      </c>
      <c r="AP766" s="54" t="str" cm="1">
        <f t="array" ref="AP766">_xlfn.XLOOKUP(Contrato[[#This Row],[DOCUMENTO]],[1]!PERSONAL_ACTIVO_2024[[#All],[Documento identidad]],[1]!PERSONAL_ACTIVO_2024[[#All],[Mail ]],0,0)</f>
        <v>lramirezt@indeportesantioquia.gov.co</v>
      </c>
      <c r="AQ766" s="54" cm="1">
        <f t="array" ref="AQ766">IF(ISBLANK(Contrato[[#This Row],[DEPENDENCIA ]]),0,IFERROR(_xlfn.XLOOKUP(Contrato[[#This Row],[DEPENDENCIA ]],[1]!PERSONAL_ACTIVO_2024[[#All],[Dependencia]],[1]!PERSONAL_ACTIVO_2024[[#All],[Mail ]],0,0),0))</f>
        <v>0</v>
      </c>
    </row>
    <row r="767" spans="1:43" s="54" customFormat="1" ht="34.5" customHeight="1" x14ac:dyDescent="0.25">
      <c r="A767" s="54">
        <v>776</v>
      </c>
      <c r="B767" s="26">
        <v>633</v>
      </c>
      <c r="C767" s="28" t="s">
        <v>1966</v>
      </c>
      <c r="D767" s="81" t="s">
        <v>184</v>
      </c>
      <c r="E767" s="91" t="s">
        <v>111</v>
      </c>
      <c r="F767" s="81" t="s">
        <v>142</v>
      </c>
      <c r="G767" s="92" t="s">
        <v>627</v>
      </c>
      <c r="H767" s="93">
        <v>1037575009</v>
      </c>
      <c r="I767" s="94">
        <v>4550000</v>
      </c>
      <c r="J767" s="95">
        <v>16986674</v>
      </c>
      <c r="K767" s="69" t="s">
        <v>48</v>
      </c>
      <c r="L767" s="96" t="s">
        <v>601</v>
      </c>
      <c r="M767" s="97" t="s">
        <v>262</v>
      </c>
      <c r="N767" s="98" cm="1">
        <f t="array" ref="N767">_xlfn.XLOOKUP(Contrato[[#This Row],[SUPERVISOR TITULAR]],[1]!PERSONAL_ACTIVO_2024[[#All],[Nombre completo]],[1]!PERSONAL_ACTIVO_2024[[#All],[Documento identidad]],"",0)</f>
        <v>71265476</v>
      </c>
      <c r="O767" s="97" t="s">
        <v>628</v>
      </c>
      <c r="P767" s="99" cm="1">
        <f t="array" ref="P767">_xlfn.XLOOKUP(Contrato[[#This Row],[SUPERVISOR SUPLENTE ]],[1]!PERSONAL_ACTIVO_2024[[#All],[Nombre completo]],[1]!PERSONAL_ACTIVO_2024[[#All],[Documento identidad]],"",0)</f>
        <v>42895674</v>
      </c>
      <c r="Q767" s="100">
        <v>671</v>
      </c>
      <c r="R767" s="42" t="str" cm="1">
        <f t="array" ref="R767">_xlfn.XLOOKUP(Contrato[[#This Row],[CDP]],[1]!DISPONIBILIDADES_2024[[#All],[consecutivo]],[1]!DISPONIBILIDADES_2024[[#All],[fecha_aprobacion]],"",0)</f>
        <v>19/07/2024 11:09</v>
      </c>
      <c r="S767" s="43">
        <f>SUMIF([1]!DISPONIBILIDADES_2024[[#All],[consecutivo]],Contrato[[#This Row],[CDP]],[1]!DISPONIBILIDADES_2024[[#All],[valor_total_rubro]])</f>
        <v>0</v>
      </c>
      <c r="T767" s="44" cm="1">
        <f t="array" ref="T767">_xlfn.XLOOKUP(Contrato[[#This Row],[CONTRATO]]&amp;Contrato[[#This Row],[CDP]],[1]!Corr_Contr_CDP[[#All],[CONTRATO-CDP]],[1]!Corr_Contr_CDP[[#All],[CRP]],_xlfn.XLOOKUP(Contrato[[#This Row],[CDP]],[1]!COMPROMISOS_2024[[#All],[disponibilidad]],[1]!COMPROMISOS_2024[[#All],[consecutivo]],"",0),0)</f>
        <v>9437</v>
      </c>
      <c r="U767" s="45" t="str" cm="1">
        <f t="array" ref="U767">+_xlfn.XLOOKUP(Contrato[[#This Row],[RCP]],[1]!COMPROMISOS_2024[[#All],[consecutivo]],[1]!COMPROMISOS_2024[[#All],[fecha_aprobacion]],"",0)</f>
        <v>10/09/2024 21:35</v>
      </c>
      <c r="V767" s="46">
        <f>SUMIF([1]!COMPROMISOS_2024[[#All],[consecutivo]],Contrato[[#This Row],[RCP]],[1]!COMPROMISOS_2024[[#All],[valor_total]])</f>
        <v>16986674</v>
      </c>
      <c r="W767" s="311">
        <v>45545</v>
      </c>
      <c r="X767" s="311" t="s">
        <v>379</v>
      </c>
      <c r="Y767" s="48">
        <v>45546</v>
      </c>
      <c r="Z767" s="49">
        <v>45656</v>
      </c>
      <c r="AA767" s="101" t="s">
        <v>1967</v>
      </c>
      <c r="AB767" s="91" t="s">
        <v>1968</v>
      </c>
      <c r="AC767" s="91"/>
      <c r="AD767" s="320">
        <v>202000005354</v>
      </c>
      <c r="AE767" s="54" t="s">
        <v>75</v>
      </c>
      <c r="AF767" s="55" t="str">
        <f>TEXT(LEFT(Contrato[[#This Row],[CONTRATO]],3),"0")</f>
        <v>633</v>
      </c>
      <c r="AG767" s="55" t="str">
        <f>IF(LEN(Contrato[[#This Row],[Contrato2]])=3,Contrato[[#This Row],[Contrato2]],TEXT(Contrato[[#This Row],[Contrato2]],"000"))</f>
        <v>633</v>
      </c>
      <c r="AH767" s="56">
        <f ca="1">IFERROR(_xlfn.DAYS(Contrato[[#This Row],[Fecha Proyectada liquidación]],TODAY())/30,"")</f>
        <v>2.1</v>
      </c>
      <c r="AI767" s="57">
        <f>+Contrato[[#This Row],[FECHA TERMINACIÓN ]]+120</f>
        <v>45776</v>
      </c>
      <c r="AK767" s="59" t="str">
        <f ca="1">IF(Contrato[[#This Row],[FECHA TERMINACIÓN ]]&lt;TODAY(), "Terminado",IF(ISNUMBER(Contrato[[#This Row],[Fecha Real de liquiidación ]]),"Liquidado",IF(Contrato[[#This Row],[FECHA TERMINACIÓN ]]&gt;=TODAY(),"En ejecución","")))</f>
        <v>Terminado</v>
      </c>
      <c r="AL767" s="60">
        <f>SUMIF([1]!COMPROMISOS_2024[[#All],[consecutivo]],Contrato[[#This Row],[RCP]],[1]!COMPROMISOS_2024[[#All],[Total pagado]])</f>
        <v>16683333</v>
      </c>
      <c r="AM767" s="61">
        <f>IFERROR(Contrato[[#This Row],[Pagos]]/Contrato[[#This Row],[VALOR CONTRATO]],0)</f>
        <v>0.98214241351779641</v>
      </c>
      <c r="AN767" s="104">
        <f>+Contrato[[#This Row],[VALOR CONTRATO]]-Contrato[[#This Row],[Pagos]]</f>
        <v>303341</v>
      </c>
      <c r="AO767" s="54" t="str" cm="1">
        <f t="array" ref="AO767">_xlfn.XLOOKUP(Contrato[[#This Row],[DOCUMENTO ]],[1]!PERSONAL_ACTIVO_2024[[#All],[Documento identidad]],[1]!PERSONAL_ACTIVO_2024[[#All],[Mail ]],0,0)</f>
        <v>jjimenez@indeportesantioquia.gov.co</v>
      </c>
      <c r="AP767" s="54" t="str" cm="1">
        <f t="array" ref="AP767">_xlfn.XLOOKUP(Contrato[[#This Row],[DOCUMENTO]],[1]!PERSONAL_ACTIVO_2024[[#All],[Documento identidad]],[1]!PERSONAL_ACTIVO_2024[[#All],[Mail ]],0,0)</f>
        <v>ahiguitae@indeportesantioquia.gov.co</v>
      </c>
      <c r="AQ767" s="54" t="str" cm="1">
        <f t="array" ref="AQ767">IF(ISBLANK(Contrato[[#This Row],[DEPENDENCIA ]]),0,IFERROR(_xlfn.XLOOKUP(Contrato[[#This Row],[DEPENDENCIA ]],[1]!PERSONAL_ACTIVO_2024[[#All],[Dependencia]],[1]!PERSONAL_ACTIVO_2024[[#All],[Mail ]],0,0),0))</f>
        <v>jbermudez@indeportesantioquia.gov.co</v>
      </c>
    </row>
    <row r="768" spans="1:43" s="54" customFormat="1" ht="34.5" customHeight="1" x14ac:dyDescent="0.25">
      <c r="A768" s="54">
        <v>1106</v>
      </c>
      <c r="B768" s="26">
        <v>634</v>
      </c>
      <c r="C768" s="28" t="s">
        <v>1969</v>
      </c>
      <c r="D768" s="81" t="s">
        <v>132</v>
      </c>
      <c r="E768" s="105" t="s">
        <v>111</v>
      </c>
      <c r="F768" s="81" t="s">
        <v>142</v>
      </c>
      <c r="G768" s="92" t="s">
        <v>655</v>
      </c>
      <c r="H768" s="93">
        <v>71022067</v>
      </c>
      <c r="I768" s="94">
        <v>9100000</v>
      </c>
      <c r="J768" s="95">
        <v>30636667</v>
      </c>
      <c r="K768" s="69" t="s">
        <v>48</v>
      </c>
      <c r="L768" s="267" t="s">
        <v>1970</v>
      </c>
      <c r="M768" s="97" t="s">
        <v>145</v>
      </c>
      <c r="N768" s="98" cm="1">
        <f t="array" ref="N768">_xlfn.XLOOKUP(Contrato[[#This Row],[SUPERVISOR TITULAR]],[1]!PERSONAL_ACTIVO_2024[[#All],[Nombre completo]],[1]!PERSONAL_ACTIVO_2024[[#All],[Documento identidad]],"",0)</f>
        <v>39419422</v>
      </c>
      <c r="O768" s="97" t="s">
        <v>581</v>
      </c>
      <c r="P768" s="99" cm="1">
        <f t="array" ref="P768">_xlfn.XLOOKUP(Contrato[[#This Row],[SUPERVISOR SUPLENTE ]],[1]!PERSONAL_ACTIVO_2024[[#All],[Nombre completo]],[1]!PERSONAL_ACTIVO_2024[[#All],[Documento identidad]],"",0)</f>
        <v>37864741</v>
      </c>
      <c r="Q768" s="100">
        <v>895</v>
      </c>
      <c r="R768" s="42" t="str" cm="1">
        <f t="array" ref="R768">_xlfn.XLOOKUP(Contrato[[#This Row],[CDP]],[1]!DISPONIBILIDADES_2024[[#All],[consecutivo]],[1]!DISPONIBILIDADES_2024[[#All],[fecha_aprobacion]],"",0)</f>
        <v>30/08/2024 18:33</v>
      </c>
      <c r="S768" s="43">
        <f>SUMIF([1]!DISPONIBILIDADES_2024[[#All],[consecutivo]],Contrato[[#This Row],[CDP]],[1]!DISPONIBILIDADES_2024[[#All],[valor_total_rubro]])</f>
        <v>0</v>
      </c>
      <c r="T768" s="44" cm="1">
        <f t="array" ref="T768">_xlfn.XLOOKUP(Contrato[[#This Row],[CONTRATO]]&amp;Contrato[[#This Row],[CDP]],[1]!Corr_Contr_CDP[[#All],[CONTRATO-CDP]],[1]!Corr_Contr_CDP[[#All],[CRP]],_xlfn.XLOOKUP(Contrato[[#This Row],[CDP]],[1]!COMPROMISOS_2024[[#All],[disponibilidad]],[1]!COMPROMISOS_2024[[#All],[consecutivo]],"",0),0)</f>
        <v>9603</v>
      </c>
      <c r="U768" s="45" t="str" cm="1">
        <f t="array" ref="U768">+_xlfn.XLOOKUP(Contrato[[#This Row],[RCP]],[1]!COMPROMISOS_2024[[#All],[consecutivo]],[1]!COMPROMISOS_2024[[#All],[fecha_aprobacion]],"",0)</f>
        <v>18/09/2024 17:14</v>
      </c>
      <c r="V768" s="46">
        <f>SUMIF([1]!COMPROMISOS_2024[[#All],[consecutivo]],Contrato[[#This Row],[RCP]],[1]!COMPROMISOS_2024[[#All],[valor_total]])</f>
        <v>31243633</v>
      </c>
      <c r="W768" s="311">
        <v>45552</v>
      </c>
      <c r="X768" s="311" t="s">
        <v>379</v>
      </c>
      <c r="Y768" s="48">
        <v>45555</v>
      </c>
      <c r="Z768" s="49">
        <v>45656</v>
      </c>
      <c r="AA768" s="123" t="s">
        <v>1971</v>
      </c>
      <c r="AB768" s="91" t="s">
        <v>1972</v>
      </c>
      <c r="AC768" s="91"/>
      <c r="AD768" s="320">
        <v>202000005355</v>
      </c>
      <c r="AE768" s="54" t="s">
        <v>75</v>
      </c>
      <c r="AF768" s="55" t="str">
        <f>TEXT(LEFT(Contrato[[#This Row],[CONTRATO]],3),"0")</f>
        <v>634</v>
      </c>
      <c r="AG768" s="55" t="str">
        <f>IF(LEN(Contrato[[#This Row],[Contrato2]])=3,Contrato[[#This Row],[Contrato2]],TEXT(Contrato[[#This Row],[Contrato2]],"000"))</f>
        <v>634</v>
      </c>
      <c r="AH768" s="56">
        <f ca="1">IFERROR(_xlfn.DAYS(Contrato[[#This Row],[Fecha Proyectada liquidación]],TODAY())/30,"")</f>
        <v>2.1</v>
      </c>
      <c r="AI768" s="57">
        <f>+Contrato[[#This Row],[FECHA TERMINACIÓN ]]+120</f>
        <v>45776</v>
      </c>
      <c r="AK768" s="59" t="str">
        <f ca="1">IF(Contrato[[#This Row],[FECHA TERMINACIÓN ]]&lt;TODAY(), "Terminado",IF(ISNUMBER(Contrato[[#This Row],[Fecha Real de liquiidación ]]),"Liquidado",IF(Contrato[[#This Row],[FECHA TERMINACIÓN ]]&gt;=TODAY(),"En ejecución","")))</f>
        <v>Terminado</v>
      </c>
      <c r="AL768" s="60">
        <f>SUMIF([1]!COMPROMISOS_2024[[#All],[consecutivo]],Contrato[[#This Row],[RCP]],[1]!COMPROMISOS_2024[[#All],[Total pagado]])</f>
        <v>30636667</v>
      </c>
      <c r="AM768" s="61">
        <f>IFERROR(Contrato[[#This Row],[Pagos]]/Contrato[[#This Row],[VALOR CONTRATO]],0)</f>
        <v>1</v>
      </c>
      <c r="AN768" s="104">
        <f>+Contrato[[#This Row],[VALOR CONTRATO]]-Contrato[[#This Row],[Pagos]]</f>
        <v>0</v>
      </c>
      <c r="AO768" s="54" t="str" cm="1">
        <f t="array" ref="AO768">_xlfn.XLOOKUP(Contrato[[#This Row],[DOCUMENTO ]],[1]!PERSONAL_ACTIVO_2024[[#All],[Documento identidad]],[1]!PERSONAL_ACTIVO_2024[[#All],[Mail ]],0,0)</f>
        <v>dcendoya@indeportesantioquia.gov.co</v>
      </c>
      <c r="AP768" s="54" t="str" cm="1">
        <f t="array" ref="AP768">_xlfn.XLOOKUP(Contrato[[#This Row],[DOCUMENTO]],[1]!PERSONAL_ACTIVO_2024[[#All],[Documento identidad]],[1]!PERSONAL_ACTIVO_2024[[#All],[Mail ]],0,0)</f>
        <v>harroyave@indeportesantioquia.gov.co</v>
      </c>
      <c r="AQ768" s="54" t="str" cm="1">
        <f t="array" ref="AQ768">IF(ISBLANK(Contrato[[#This Row],[DEPENDENCIA ]]),0,IFERROR(_xlfn.XLOOKUP(Contrato[[#This Row],[DEPENDENCIA ]],[1]!PERSONAL_ACTIVO_2024[[#All],[Dependencia]],[1]!PERSONAL_ACTIVO_2024[[#All],[Mail ]],0,0),0))</f>
        <v>fcardona@indeportesantioquia.gov.co</v>
      </c>
    </row>
    <row r="769" spans="1:43" s="54" customFormat="1" ht="34.5" customHeight="1" x14ac:dyDescent="0.25">
      <c r="A769" s="54">
        <v>1033</v>
      </c>
      <c r="B769" s="26">
        <v>635</v>
      </c>
      <c r="C769" s="28" t="s">
        <v>1973</v>
      </c>
      <c r="D769" s="81" t="s">
        <v>123</v>
      </c>
      <c r="E769" s="105" t="s">
        <v>111</v>
      </c>
      <c r="F769" s="81" t="s">
        <v>142</v>
      </c>
      <c r="G769" s="92" t="s">
        <v>660</v>
      </c>
      <c r="H769" s="93">
        <v>43584634</v>
      </c>
      <c r="I769" s="94">
        <v>7690469</v>
      </c>
      <c r="J769" s="95">
        <v>31530923</v>
      </c>
      <c r="K769" s="69" t="s">
        <v>48</v>
      </c>
      <c r="L769" s="96" t="s">
        <v>1937</v>
      </c>
      <c r="M769" s="97" t="s">
        <v>1303</v>
      </c>
      <c r="N769" s="98" cm="1">
        <f t="array" ref="N769">_xlfn.XLOOKUP(Contrato[[#This Row],[SUPERVISOR TITULAR]],[1]!PERSONAL_ACTIVO_2024[[#All],[Nombre completo]],[1]!PERSONAL_ACTIVO_2024[[#All],[Documento identidad]],"",0)</f>
        <v>71757610</v>
      </c>
      <c r="O769" s="97" t="s">
        <v>242</v>
      </c>
      <c r="P769" s="99" cm="1">
        <f t="array" ref="P769">_xlfn.XLOOKUP(Contrato[[#This Row],[SUPERVISOR SUPLENTE ]],[1]!PERSONAL_ACTIVO_2024[[#All],[Nombre completo]],[1]!PERSONAL_ACTIVO_2024[[#All],[Documento identidad]],"",0)</f>
        <v>71610877</v>
      </c>
      <c r="Q769" s="100">
        <v>844</v>
      </c>
      <c r="R769" s="42" t="str" cm="1">
        <f t="array" ref="R769">_xlfn.XLOOKUP(Contrato[[#This Row],[CDP]],[1]!DISPONIBILIDADES_2024[[#All],[consecutivo]],[1]!DISPONIBILIDADES_2024[[#All],[fecha_aprobacion]],"",0)</f>
        <v>22/08/2024 9:12</v>
      </c>
      <c r="S769" s="43">
        <f>SUMIF([1]!DISPONIBILIDADES_2024[[#All],[consecutivo]],Contrato[[#This Row],[CDP]],[1]!DISPONIBILIDADES_2024[[#All],[valor_total_rubro]])</f>
        <v>0</v>
      </c>
      <c r="T769" s="44" cm="1">
        <f t="array" ref="T769">_xlfn.XLOOKUP(Contrato[[#This Row],[CONTRATO]]&amp;Contrato[[#This Row],[CDP]],[1]!Corr_Contr_CDP[[#All],[CONTRATO-CDP]],[1]!Corr_Contr_CDP[[#All],[CRP]],_xlfn.XLOOKUP(Contrato[[#This Row],[CDP]],[1]!COMPROMISOS_2024[[#All],[disponibilidad]],[1]!COMPROMISOS_2024[[#All],[consecutivo]],"",0),0)</f>
        <v>9548</v>
      </c>
      <c r="U769" s="45" t="str" cm="1">
        <f t="array" ref="U769">+_xlfn.XLOOKUP(Contrato[[#This Row],[RCP]],[1]!COMPROMISOS_2024[[#All],[consecutivo]],[1]!COMPROMISOS_2024[[#All],[fecha_aprobacion]],"",0)</f>
        <v>16/09/2024 10:28</v>
      </c>
      <c r="V769" s="46">
        <f>SUMIF([1]!COMPROMISOS_2024[[#All],[consecutivo]],Contrato[[#This Row],[RCP]],[1]!COMPROMISOS_2024[[#All],[valor_total]])</f>
        <v>31530923</v>
      </c>
      <c r="W769" s="311">
        <v>45551</v>
      </c>
      <c r="X769" s="311" t="s">
        <v>379</v>
      </c>
      <c r="Y769" s="48">
        <v>45551</v>
      </c>
      <c r="Z769" s="49">
        <v>45657</v>
      </c>
      <c r="AA769" s="101" t="s">
        <v>1974</v>
      </c>
      <c r="AB769" s="91" t="s">
        <v>1975</v>
      </c>
      <c r="AC769" s="91"/>
      <c r="AD769" s="320">
        <v>202000005357</v>
      </c>
      <c r="AE769" s="54" t="s">
        <v>75</v>
      </c>
      <c r="AF769" s="55" t="str">
        <f>TEXT(LEFT(Contrato[[#This Row],[CONTRATO]],3),"0")</f>
        <v>635</v>
      </c>
      <c r="AG769" s="55" t="str">
        <f>IF(LEN(Contrato[[#This Row],[Contrato2]])=3,Contrato[[#This Row],[Contrato2]],TEXT(Contrato[[#This Row],[Contrato2]],"000"))</f>
        <v>635</v>
      </c>
      <c r="AH769" s="56">
        <f ca="1">IFERROR(_xlfn.DAYS(Contrato[[#This Row],[Fecha Proyectada liquidación]],TODAY())/30,"")</f>
        <v>2.1333333333333333</v>
      </c>
      <c r="AI769" s="57">
        <f>+Contrato[[#This Row],[FECHA TERMINACIÓN ]]+120</f>
        <v>45777</v>
      </c>
      <c r="AK769" s="59" t="str">
        <f ca="1">IF(Contrato[[#This Row],[FECHA TERMINACIÓN ]]&lt;TODAY(), "Terminado",IF(ISNUMBER(Contrato[[#This Row],[Fecha Real de liquiidación ]]),"Liquidado",IF(Contrato[[#This Row],[FECHA TERMINACIÓN ]]&gt;=TODAY(),"En ejecución","")))</f>
        <v>Terminado</v>
      </c>
      <c r="AL769" s="60">
        <f>SUMIF([1]!COMPROMISOS_2024[[#All],[consecutivo]],Contrato[[#This Row],[RCP]],[1]!COMPROMISOS_2024[[#All],[Total pagado]])</f>
        <v>26916642</v>
      </c>
      <c r="AM769" s="61">
        <f>IFERROR(Contrato[[#This Row],[Pagos]]/Contrato[[#This Row],[VALOR CONTRATO]],0)</f>
        <v>0.85365854973544542</v>
      </c>
      <c r="AN769" s="104">
        <f>+Contrato[[#This Row],[VALOR CONTRATO]]-Contrato[[#This Row],[Pagos]]</f>
        <v>4614281</v>
      </c>
      <c r="AO769" s="54" t="str" cm="1">
        <f t="array" ref="AO769">_xlfn.XLOOKUP(Contrato[[#This Row],[DOCUMENTO ]],[1]!PERSONAL_ACTIVO_2024[[#All],[Documento identidad]],[1]!PERSONAL_ACTIVO_2024[[#All],[Mail ]],0,0)</f>
        <v>gmontoya@indeportesantioquia.gov.co</v>
      </c>
      <c r="AP769" s="54" t="str" cm="1">
        <f t="array" ref="AP769">_xlfn.XLOOKUP(Contrato[[#This Row],[DOCUMENTO]],[1]!PERSONAL_ACTIVO_2024[[#All],[Documento identidad]],[1]!PERSONAL_ACTIVO_2024[[#All],[Mail ]],0,0)</f>
        <v>mcgarcia@indeportesantioquia.gov.co</v>
      </c>
      <c r="AQ769" s="54" cm="1">
        <f t="array" ref="AQ769">IF(ISBLANK(Contrato[[#This Row],[DEPENDENCIA ]]),0,IFERROR(_xlfn.XLOOKUP(Contrato[[#This Row],[DEPENDENCIA ]],[1]!PERSONAL_ACTIVO_2024[[#All],[Dependencia]],[1]!PERSONAL_ACTIVO_2024[[#All],[Mail ]],0,0),0))</f>
        <v>0</v>
      </c>
    </row>
    <row r="770" spans="1:43" s="54" customFormat="1" ht="34.5" customHeight="1" x14ac:dyDescent="0.25">
      <c r="A770" s="54">
        <v>1028</v>
      </c>
      <c r="B770" s="26">
        <v>636</v>
      </c>
      <c r="C770" s="28" t="s">
        <v>1976</v>
      </c>
      <c r="D770" s="81" t="s">
        <v>123</v>
      </c>
      <c r="E770" s="105" t="s">
        <v>111</v>
      </c>
      <c r="F770" s="81" t="s">
        <v>142</v>
      </c>
      <c r="G770" s="92" t="s">
        <v>1264</v>
      </c>
      <c r="H770" s="93">
        <v>1015067883</v>
      </c>
      <c r="I770" s="94">
        <v>4500000</v>
      </c>
      <c r="J770" s="95">
        <v>18450000</v>
      </c>
      <c r="K770" s="69" t="s">
        <v>48</v>
      </c>
      <c r="L770" s="96" t="s">
        <v>1937</v>
      </c>
      <c r="M770" s="97" t="s">
        <v>1265</v>
      </c>
      <c r="N770" s="98" cm="1">
        <f t="array" ref="N770">_xlfn.XLOOKUP(Contrato[[#This Row],[SUPERVISOR TITULAR]],[1]!PERSONAL_ACTIVO_2024[[#All],[Nombre completo]],[1]!PERSONAL_ACTIVO_2024[[#All],[Documento identidad]],"",0)</f>
        <v>32220799</v>
      </c>
      <c r="O770" s="97" t="s">
        <v>1266</v>
      </c>
      <c r="P770" s="99" cm="1">
        <f t="array" ref="P770">_xlfn.XLOOKUP(Contrato[[#This Row],[SUPERVISOR SUPLENTE ]],[1]!PERSONAL_ACTIVO_2024[[#All],[Nombre completo]],[1]!PERSONAL_ACTIVO_2024[[#All],[Documento identidad]],"",0)</f>
        <v>1037584409</v>
      </c>
      <c r="Q770" s="100">
        <v>845</v>
      </c>
      <c r="R770" s="42" t="str" cm="1">
        <f t="array" ref="R770">_xlfn.XLOOKUP(Contrato[[#This Row],[CDP]],[1]!DISPONIBILIDADES_2024[[#All],[consecutivo]],[1]!DISPONIBILIDADES_2024[[#All],[fecha_aprobacion]],"",0)</f>
        <v>22/08/2024 9:18</v>
      </c>
      <c r="S770" s="43">
        <f>SUMIF([1]!DISPONIBILIDADES_2024[[#All],[consecutivo]],Contrato[[#This Row],[CDP]],[1]!DISPONIBILIDADES_2024[[#All],[valor_total_rubro]])</f>
        <v>0</v>
      </c>
      <c r="T770" s="44" cm="1">
        <f t="array" ref="T770">_xlfn.XLOOKUP(Contrato[[#This Row],[CONTRATO]]&amp;Contrato[[#This Row],[CDP]],[1]!Corr_Contr_CDP[[#All],[CONTRATO-CDP]],[1]!Corr_Contr_CDP[[#All],[CRP]],_xlfn.XLOOKUP(Contrato[[#This Row],[CDP]],[1]!COMPROMISOS_2024[[#All],[disponibilidad]],[1]!COMPROMISOS_2024[[#All],[consecutivo]],"",0),0)</f>
        <v>9587</v>
      </c>
      <c r="U770" s="45" t="str" cm="1">
        <f t="array" ref="U770">+_xlfn.XLOOKUP(Contrato[[#This Row],[RCP]],[1]!COMPROMISOS_2024[[#All],[consecutivo]],[1]!COMPROMISOS_2024[[#All],[fecha_aprobacion]],"",0)</f>
        <v>18/09/2024 15:04</v>
      </c>
      <c r="V770" s="46">
        <f>SUMIF([1]!COMPROMISOS_2024[[#All],[consecutivo]],Contrato[[#This Row],[RCP]],[1]!COMPROMISOS_2024[[#All],[valor_total]])</f>
        <v>18450000</v>
      </c>
      <c r="W770" s="311">
        <v>45552</v>
      </c>
      <c r="X770" s="311" t="s">
        <v>379</v>
      </c>
      <c r="Y770" s="48">
        <v>45553</v>
      </c>
      <c r="Z770" s="49">
        <v>45657</v>
      </c>
      <c r="AA770" s="123" t="s">
        <v>1977</v>
      </c>
      <c r="AB770" s="91" t="s">
        <v>1975</v>
      </c>
      <c r="AC770" s="91"/>
      <c r="AD770" s="320">
        <v>202000005358</v>
      </c>
      <c r="AE770" s="54" t="s">
        <v>75</v>
      </c>
      <c r="AF770" s="55" t="str">
        <f>TEXT(LEFT(Contrato[[#This Row],[CONTRATO]],3),"0")</f>
        <v>636</v>
      </c>
      <c r="AG770" s="55" t="str">
        <f>IF(LEN(Contrato[[#This Row],[Contrato2]])=3,Contrato[[#This Row],[Contrato2]],TEXT(Contrato[[#This Row],[Contrato2]],"000"))</f>
        <v>636</v>
      </c>
      <c r="AH770" s="56">
        <f ca="1">IFERROR(_xlfn.DAYS(Contrato[[#This Row],[Fecha Proyectada liquidación]],TODAY())/30,"")</f>
        <v>2.1333333333333333</v>
      </c>
      <c r="AI770" s="57">
        <f>+Contrato[[#This Row],[FECHA TERMINACIÓN ]]+120</f>
        <v>45777</v>
      </c>
      <c r="AK770" s="59" t="str">
        <f ca="1">IF(Contrato[[#This Row],[FECHA TERMINACIÓN ]]&lt;TODAY(), "Terminado",IF(ISNUMBER(Contrato[[#This Row],[Fecha Real de liquiidación ]]),"Liquidado",IF(Contrato[[#This Row],[FECHA TERMINACIÓN ]]&gt;=TODAY(),"En ejecución","")))</f>
        <v>Terminado</v>
      </c>
      <c r="AL770" s="60">
        <f>SUMIF([1]!COMPROMISOS_2024[[#All],[consecutivo]],Contrato[[#This Row],[RCP]],[1]!COMPROMISOS_2024[[#All],[Total pagado]])</f>
        <v>15450000</v>
      </c>
      <c r="AM770" s="61">
        <f>IFERROR(Contrato[[#This Row],[Pagos]]/Contrato[[#This Row],[VALOR CONTRATO]],0)</f>
        <v>0.83739837398373984</v>
      </c>
      <c r="AN770" s="104">
        <f>+Contrato[[#This Row],[VALOR CONTRATO]]-Contrato[[#This Row],[Pagos]]</f>
        <v>3000000</v>
      </c>
      <c r="AO770" s="54" t="str" cm="1">
        <f t="array" ref="AO770">_xlfn.XLOOKUP(Contrato[[#This Row],[DOCUMENTO ]],[1]!PERSONAL_ACTIVO_2024[[#All],[Documento identidad]],[1]!PERSONAL_ACTIVO_2024[[#All],[Mail ]],0,0)</f>
        <v>jbetancur@indeportesantioquia.gov.co</v>
      </c>
      <c r="AP770" s="54" t="str" cm="1">
        <f t="array" ref="AP770">_xlfn.XLOOKUP(Contrato[[#This Row],[DOCUMENTO]],[1]!PERSONAL_ACTIVO_2024[[#All],[Documento identidad]],[1]!PERSONAL_ACTIVO_2024[[#All],[Mail ]],0,0)</f>
        <v>dcendoya@indeportesantioquia.gov.co</v>
      </c>
      <c r="AQ770" s="54" cm="1">
        <f t="array" ref="AQ770">IF(ISBLANK(Contrato[[#This Row],[DEPENDENCIA ]]),0,IFERROR(_xlfn.XLOOKUP(Contrato[[#This Row],[DEPENDENCIA ]],[1]!PERSONAL_ACTIVO_2024[[#All],[Dependencia]],[1]!PERSONAL_ACTIVO_2024[[#All],[Mail ]],0,0),0))</f>
        <v>0</v>
      </c>
    </row>
    <row r="771" spans="1:43" s="54" customFormat="1" ht="34.5" customHeight="1" x14ac:dyDescent="0.25">
      <c r="A771" s="54">
        <v>1102</v>
      </c>
      <c r="B771" s="26">
        <v>637</v>
      </c>
      <c r="C771" s="28" t="s">
        <v>1978</v>
      </c>
      <c r="D771" s="81" t="s">
        <v>132</v>
      </c>
      <c r="E771" s="105" t="s">
        <v>111</v>
      </c>
      <c r="F771" s="81" t="s">
        <v>142</v>
      </c>
      <c r="G771" s="92" t="s">
        <v>604</v>
      </c>
      <c r="H771" s="93">
        <v>1036927426</v>
      </c>
      <c r="I771" s="94">
        <v>8450000</v>
      </c>
      <c r="J771" s="95">
        <v>31546667</v>
      </c>
      <c r="K771" s="69" t="s">
        <v>48</v>
      </c>
      <c r="L771" s="96" t="s">
        <v>82</v>
      </c>
      <c r="M771" s="97" t="s">
        <v>169</v>
      </c>
      <c r="N771" s="98" cm="1">
        <f t="array" ref="N771">_xlfn.XLOOKUP(Contrato[[#This Row],[SUPERVISOR TITULAR]],[1]!PERSONAL_ACTIVO_2024[[#All],[Nombre completo]],[1]!PERSONAL_ACTIVO_2024[[#All],[Documento identidad]],"",0)</f>
        <v>1152209809</v>
      </c>
      <c r="O771" s="97" t="s">
        <v>168</v>
      </c>
      <c r="P771" s="99" cm="1">
        <f t="array" ref="P771">_xlfn.XLOOKUP(Contrato[[#This Row],[SUPERVISOR SUPLENTE ]],[1]!PERSONAL_ACTIVO_2024[[#All],[Nombre completo]],[1]!PERSONAL_ACTIVO_2024[[#All],[Documento identidad]],"",0)</f>
        <v>21509270</v>
      </c>
      <c r="Q771" s="100">
        <v>891</v>
      </c>
      <c r="R771" s="42" t="str" cm="1">
        <f t="array" ref="R771">_xlfn.XLOOKUP(Contrato[[#This Row],[CDP]],[1]!DISPONIBILIDADES_2024[[#All],[consecutivo]],[1]!DISPONIBILIDADES_2024[[#All],[fecha_aprobacion]],"",0)</f>
        <v>30/08/2024 18:27</v>
      </c>
      <c r="S771" s="43">
        <f>SUMIF([1]!DISPONIBILIDADES_2024[[#All],[consecutivo]],Contrato[[#This Row],[CDP]],[1]!DISPONIBILIDADES_2024[[#All],[valor_total_rubro]])</f>
        <v>0</v>
      </c>
      <c r="T771" s="44" cm="1">
        <f t="array" ref="T771">_xlfn.XLOOKUP(Contrato[[#This Row],[CONTRATO]]&amp;Contrato[[#This Row],[CDP]],[1]!Corr_Contr_CDP[[#All],[CONTRATO-CDP]],[1]!Corr_Contr_CDP[[#All],[CRP]],_xlfn.XLOOKUP(Contrato[[#This Row],[CDP]],[1]!COMPROMISOS_2024[[#All],[disponibilidad]],[1]!COMPROMISOS_2024[[#All],[consecutivo]],"",0),0)</f>
        <v>9611</v>
      </c>
      <c r="U771" s="45" t="str" cm="1">
        <f t="array" ref="U771">+_xlfn.XLOOKUP(Contrato[[#This Row],[RCP]],[1]!COMPROMISOS_2024[[#All],[consecutivo]],[1]!COMPROMISOS_2024[[#All],[fecha_aprobacion]],"",0)</f>
        <v>19/09/2024 11:49</v>
      </c>
      <c r="V771" s="46">
        <f>SUMIF([1]!COMPROMISOS_2024[[#All],[consecutivo]],Contrato[[#This Row],[RCP]],[1]!COMPROMISOS_2024[[#All],[valor_total]])</f>
        <v>31546667</v>
      </c>
      <c r="W771" s="311">
        <v>45552</v>
      </c>
      <c r="X771" s="311" t="s">
        <v>379</v>
      </c>
      <c r="Y771" s="48">
        <v>45554</v>
      </c>
      <c r="Z771" s="49">
        <v>45657</v>
      </c>
      <c r="AA771" s="123" t="s">
        <v>1979</v>
      </c>
      <c r="AB771" s="91" t="s">
        <v>1980</v>
      </c>
      <c r="AC771" s="91"/>
      <c r="AD771" s="320">
        <v>202000005359</v>
      </c>
      <c r="AE771" s="54" t="s">
        <v>75</v>
      </c>
      <c r="AF771" s="55" t="str">
        <f>TEXT(LEFT(Contrato[[#This Row],[CONTRATO]],3),"0")</f>
        <v>637</v>
      </c>
      <c r="AG771" s="55" t="str">
        <f>IF(LEN(Contrato[[#This Row],[Contrato2]])=3,Contrato[[#This Row],[Contrato2]],TEXT(Contrato[[#This Row],[Contrato2]],"000"))</f>
        <v>637</v>
      </c>
      <c r="AH771" s="56">
        <f ca="1">IFERROR(_xlfn.DAYS(Contrato[[#This Row],[Fecha Proyectada liquidación]],TODAY())/30,"")</f>
        <v>2.1333333333333333</v>
      </c>
      <c r="AI771" s="57">
        <f>+Contrato[[#This Row],[FECHA TERMINACIÓN ]]+120</f>
        <v>45777</v>
      </c>
      <c r="AK771" s="59" t="str">
        <f ca="1">IF(Contrato[[#This Row],[FECHA TERMINACIÓN ]]&lt;TODAY(), "Terminado",IF(ISNUMBER(Contrato[[#This Row],[Fecha Real de liquiidación ]]),"Liquidado",IF(Contrato[[#This Row],[FECHA TERMINACIÓN ]]&gt;=TODAY(),"En ejecución","")))</f>
        <v>Terminado</v>
      </c>
      <c r="AL771" s="60">
        <f>SUMIF([1]!COMPROMISOS_2024[[#All],[consecutivo]],Contrato[[#This Row],[RCP]],[1]!COMPROMISOS_2024[[#All],[Total pagado]])</f>
        <v>28730000</v>
      </c>
      <c r="AM771" s="61">
        <f>IFERROR(Contrato[[#This Row],[Pagos]]/Contrato[[#This Row],[VALOR CONTRATO]],0)</f>
        <v>0.9107142760913538</v>
      </c>
      <c r="AN771" s="104">
        <f>+Contrato[[#This Row],[VALOR CONTRATO]]-Contrato[[#This Row],[Pagos]]</f>
        <v>2816667</v>
      </c>
      <c r="AO771" s="54" t="str" cm="1">
        <f t="array" ref="AO771">_xlfn.XLOOKUP(Contrato[[#This Row],[DOCUMENTO ]],[1]!PERSONAL_ACTIVO_2024[[#All],[Documento identidad]],[1]!PERSONAL_ACTIVO_2024[[#All],[Mail ]],0,0)</f>
        <v>ahiguitae@indeportesantioquia.gov.co</v>
      </c>
      <c r="AP771" s="54" t="str" cm="1">
        <f t="array" ref="AP771">_xlfn.XLOOKUP(Contrato[[#This Row],[DOCUMENTO]],[1]!PERSONAL_ACTIVO_2024[[#All],[Documento identidad]],[1]!PERSONAL_ACTIVO_2024[[#All],[Mail ]],0,0)</f>
        <v>gsanchez@indeportesantioquia.gov.co</v>
      </c>
      <c r="AQ771" s="54" t="str" cm="1">
        <f t="array" ref="AQ771">IF(ISBLANK(Contrato[[#This Row],[DEPENDENCIA ]]),0,IFERROR(_xlfn.XLOOKUP(Contrato[[#This Row],[DEPENDENCIA ]],[1]!PERSONAL_ACTIVO_2024[[#All],[Dependencia]],[1]!PERSONAL_ACTIVO_2024[[#All],[Mail ]],0,0),0))</f>
        <v>fcardona@indeportesantioquia.gov.co</v>
      </c>
    </row>
    <row r="772" spans="1:43" s="54" customFormat="1" ht="34.5" customHeight="1" x14ac:dyDescent="0.25">
      <c r="A772" s="54">
        <v>1129</v>
      </c>
      <c r="B772" s="26">
        <v>638</v>
      </c>
      <c r="C772" s="28" t="s">
        <v>1981</v>
      </c>
      <c r="D772" s="81" t="s">
        <v>184</v>
      </c>
      <c r="E772" s="105" t="s">
        <v>111</v>
      </c>
      <c r="F772" s="81" t="s">
        <v>142</v>
      </c>
      <c r="G772" s="92" t="s">
        <v>1982</v>
      </c>
      <c r="H772" s="93">
        <v>1128470360</v>
      </c>
      <c r="I772" s="94">
        <v>7690469</v>
      </c>
      <c r="J772" s="95">
        <v>26916642</v>
      </c>
      <c r="K772" s="69" t="s">
        <v>48</v>
      </c>
      <c r="L772" s="96" t="s">
        <v>82</v>
      </c>
      <c r="M772" s="97" t="s">
        <v>187</v>
      </c>
      <c r="N772" s="98" t="str" cm="1">
        <f t="array" ref="N772">_xlfn.XLOOKUP(Contrato[[#This Row],[SUPERVISOR TITULAR]],[1]!PERSONAL_ACTIVO_2024[[#All],[Nombre completo]],[1]!PERSONAL_ACTIVO_2024[[#All],[Documento identidad]],"",0)</f>
        <v/>
      </c>
      <c r="O772" s="97" t="s">
        <v>188</v>
      </c>
      <c r="P772" s="99" t="str" cm="1">
        <f t="array" ref="P772">_xlfn.XLOOKUP(Contrato[[#This Row],[SUPERVISOR SUPLENTE ]],[1]!PERSONAL_ACTIVO_2024[[#All],[Nombre completo]],[1]!PERSONAL_ACTIVO_2024[[#All],[Documento identidad]],"",0)</f>
        <v/>
      </c>
      <c r="Q772" s="100">
        <v>917</v>
      </c>
      <c r="R772" s="42" t="str" cm="1">
        <f t="array" ref="R772">_xlfn.XLOOKUP(Contrato[[#This Row],[CDP]],[1]!DISPONIBILIDADES_2024[[#All],[consecutivo]],[1]!DISPONIBILIDADES_2024[[#All],[fecha_aprobacion]],"",0)</f>
        <v>6/09/2024 10:38</v>
      </c>
      <c r="S772" s="43">
        <f>SUMIF([1]!DISPONIBILIDADES_2024[[#All],[consecutivo]],Contrato[[#This Row],[CDP]],[1]!DISPONIBILIDADES_2024[[#All],[valor_total_rubro]])</f>
        <v>0</v>
      </c>
      <c r="T772" s="44" cm="1">
        <f t="array" ref="T772">_xlfn.XLOOKUP(Contrato[[#This Row],[CONTRATO]]&amp;Contrato[[#This Row],[CDP]],[1]!Corr_Contr_CDP[[#All],[CONTRATO-CDP]],[1]!Corr_Contr_CDP[[#All],[CRP]],_xlfn.XLOOKUP(Contrato[[#This Row],[CDP]],[1]!COMPROMISOS_2024[[#All],[disponibilidad]],[1]!COMPROMISOS_2024[[#All],[consecutivo]],"",0),0)</f>
        <v>9628</v>
      </c>
      <c r="U772" s="45" t="str" cm="1">
        <f t="array" ref="U772">+_xlfn.XLOOKUP(Contrato[[#This Row],[RCP]],[1]!COMPROMISOS_2024[[#All],[consecutivo]],[1]!COMPROMISOS_2024[[#All],[fecha_aprobacion]],"",0)</f>
        <v>23/09/2024 15:40</v>
      </c>
      <c r="V772" s="46">
        <f>SUMIF([1]!COMPROMISOS_2024[[#All],[consecutivo]],Contrato[[#This Row],[RCP]],[1]!COMPROMISOS_2024[[#All],[valor_total]])</f>
        <v>26916642</v>
      </c>
      <c r="W772" s="311">
        <v>45558</v>
      </c>
      <c r="X772" s="311" t="s">
        <v>379</v>
      </c>
      <c r="Y772" s="48">
        <v>45558</v>
      </c>
      <c r="Z772" s="49">
        <v>45657</v>
      </c>
      <c r="AA772" s="101" t="s">
        <v>1983</v>
      </c>
      <c r="AB772" s="91" t="s">
        <v>1984</v>
      </c>
      <c r="AC772" s="91"/>
      <c r="AD772" s="320">
        <v>202000005361</v>
      </c>
      <c r="AE772" s="54" t="s">
        <v>75</v>
      </c>
      <c r="AF772" s="55" t="str">
        <f>TEXT(LEFT(Contrato[[#This Row],[CONTRATO]],3),"0")</f>
        <v>638</v>
      </c>
      <c r="AG772" s="55" t="str">
        <f>IF(LEN(Contrato[[#This Row],[Contrato2]])=3,Contrato[[#This Row],[Contrato2]],TEXT(Contrato[[#This Row],[Contrato2]],"000"))</f>
        <v>638</v>
      </c>
      <c r="AH772" s="56">
        <f ca="1">IFERROR(_xlfn.DAYS(Contrato[[#This Row],[Fecha Proyectada liquidación]],TODAY())/30,"")</f>
        <v>2.1333333333333333</v>
      </c>
      <c r="AI772" s="57">
        <f>+Contrato[[#This Row],[FECHA TERMINACIÓN ]]+120</f>
        <v>45777</v>
      </c>
      <c r="AK772" s="59" t="str">
        <f ca="1">IF(Contrato[[#This Row],[FECHA TERMINACIÓN ]]&lt;TODAY(), "Terminado",IF(ISNUMBER(Contrato[[#This Row],[Fecha Real de liquiidación ]]),"Liquidado",IF(Contrato[[#This Row],[FECHA TERMINACIÓN ]]&gt;=TODAY(),"En ejecución","")))</f>
        <v>Terminado</v>
      </c>
      <c r="AL772" s="60">
        <f>SUMIF([1]!COMPROMISOS_2024[[#All],[consecutivo]],Contrato[[#This Row],[RCP]],[1]!COMPROMISOS_2024[[#All],[Total pagado]])</f>
        <v>25122199</v>
      </c>
      <c r="AM772" s="61">
        <f>IFERROR(Contrato[[#This Row],[Pagos]]/Contrato[[#This Row],[VALOR CONTRATO]],0)</f>
        <v>0.93333332590298601</v>
      </c>
      <c r="AN772" s="104">
        <f>+Contrato[[#This Row],[VALOR CONTRATO]]-Contrato[[#This Row],[Pagos]]</f>
        <v>1794443</v>
      </c>
      <c r="AO772" s="54" cm="1">
        <f t="array" ref="AO772">_xlfn.XLOOKUP(Contrato[[#This Row],[DOCUMENTO ]],[1]!PERSONAL_ACTIVO_2024[[#All],[Documento identidad]],[1]!PERSONAL_ACTIVO_2024[[#All],[Mail ]],0,0)</f>
        <v>0</v>
      </c>
      <c r="AP772" s="54" cm="1">
        <f t="array" ref="AP772">_xlfn.XLOOKUP(Contrato[[#This Row],[DOCUMENTO]],[1]!PERSONAL_ACTIVO_2024[[#All],[Documento identidad]],[1]!PERSONAL_ACTIVO_2024[[#All],[Mail ]],0,0)</f>
        <v>0</v>
      </c>
      <c r="AQ772" s="54" t="str" cm="1">
        <f t="array" ref="AQ772">IF(ISBLANK(Contrato[[#This Row],[DEPENDENCIA ]]),0,IFERROR(_xlfn.XLOOKUP(Contrato[[#This Row],[DEPENDENCIA ]],[1]!PERSONAL_ACTIVO_2024[[#All],[Dependencia]],[1]!PERSONAL_ACTIVO_2024[[#All],[Mail ]],0,0),0))</f>
        <v>jbermudez@indeportesantioquia.gov.co</v>
      </c>
    </row>
    <row r="773" spans="1:43" s="54" customFormat="1" ht="34.5" customHeight="1" x14ac:dyDescent="0.25">
      <c r="A773" s="54">
        <v>1157</v>
      </c>
      <c r="B773" s="26">
        <v>639</v>
      </c>
      <c r="C773" s="28" t="s">
        <v>1985</v>
      </c>
      <c r="D773" s="81" t="s">
        <v>132</v>
      </c>
      <c r="E773" s="105" t="s">
        <v>111</v>
      </c>
      <c r="F773" s="81" t="s">
        <v>133</v>
      </c>
      <c r="G773" s="92" t="s">
        <v>134</v>
      </c>
      <c r="H773" s="93">
        <v>901437957</v>
      </c>
      <c r="I773" s="94" t="s">
        <v>48</v>
      </c>
      <c r="J773" s="95">
        <v>128903449</v>
      </c>
      <c r="K773" s="69" t="s">
        <v>48</v>
      </c>
      <c r="L773" s="96" t="s">
        <v>82</v>
      </c>
      <c r="M773" s="97" t="s">
        <v>137</v>
      </c>
      <c r="N773" s="98" cm="1">
        <f t="array" ref="N773">_xlfn.XLOOKUP(Contrato[[#This Row],[SUPERVISOR TITULAR]],[1]!PERSONAL_ACTIVO_2024[[#All],[Nombre completo]],[1]!PERSONAL_ACTIVO_2024[[#All],[Documento identidad]],"",0)</f>
        <v>70565097</v>
      </c>
      <c r="O773" s="97" t="s">
        <v>640</v>
      </c>
      <c r="P773" s="99" cm="1">
        <f t="array" ref="P773">_xlfn.XLOOKUP(Contrato[[#This Row],[SUPERVISOR SUPLENTE ]],[1]!PERSONAL_ACTIVO_2024[[#All],[Nombre completo]],[1]!PERSONAL_ACTIVO_2024[[#All],[Documento identidad]],"",0)</f>
        <v>70140647</v>
      </c>
      <c r="Q773" s="100">
        <v>956</v>
      </c>
      <c r="R773" s="42" t="str" cm="1">
        <f t="array" ref="R773">_xlfn.XLOOKUP(Contrato[[#This Row],[CDP]],[1]!DISPONIBILIDADES_2024[[#All],[consecutivo]],[1]!DISPONIBILIDADES_2024[[#All],[fecha_aprobacion]],"",0)</f>
        <v>13/09/2024 10:30</v>
      </c>
      <c r="S773" s="43">
        <f>SUMIF([1]!DISPONIBILIDADES_2024[[#All],[consecutivo]],Contrato[[#This Row],[CDP]],[1]!DISPONIBILIDADES_2024[[#All],[valor_total_rubro]])</f>
        <v>0</v>
      </c>
      <c r="T773" s="44" cm="1">
        <f t="array" ref="T773">_xlfn.XLOOKUP(Contrato[[#This Row],[CONTRATO]]&amp;Contrato[[#This Row],[CDP]],[1]!Corr_Contr_CDP[[#All],[CONTRATO-CDP]],[1]!Corr_Contr_CDP[[#All],[CRP]],_xlfn.XLOOKUP(Contrato[[#This Row],[CDP]],[1]!COMPROMISOS_2024[[#All],[disponibilidad]],[1]!COMPROMISOS_2024[[#All],[consecutivo]],"",0),0)</f>
        <v>9582</v>
      </c>
      <c r="U773" s="45" t="str" cm="1">
        <f t="array" ref="U773">+_xlfn.XLOOKUP(Contrato[[#This Row],[RCP]],[1]!COMPROMISOS_2024[[#All],[consecutivo]],[1]!COMPROMISOS_2024[[#All],[fecha_aprobacion]],"",0)</f>
        <v>17/09/2024 17:05</v>
      </c>
      <c r="V773" s="46">
        <f>SUMIF([1]!COMPROMISOS_2024[[#All],[consecutivo]],Contrato[[#This Row],[RCP]],[1]!COMPROMISOS_2024[[#All],[valor_total]])</f>
        <v>128903449</v>
      </c>
      <c r="W773" s="311">
        <v>45552</v>
      </c>
      <c r="X773" s="311">
        <v>45552</v>
      </c>
      <c r="Y773" s="48">
        <v>45552</v>
      </c>
      <c r="Z773" s="49">
        <v>45582</v>
      </c>
      <c r="AA773" s="123" t="s">
        <v>1986</v>
      </c>
      <c r="AB773" s="91" t="s">
        <v>90</v>
      </c>
      <c r="AC773" s="91"/>
      <c r="AD773" s="320">
        <v>202000005362</v>
      </c>
      <c r="AE773" s="54" t="s">
        <v>75</v>
      </c>
      <c r="AF773" s="55" t="str">
        <f>TEXT(LEFT(Contrato[[#This Row],[CONTRATO]],3),"0")</f>
        <v>639</v>
      </c>
      <c r="AG773" s="55" t="str">
        <f>IF(LEN(Contrato[[#This Row],[Contrato2]])=3,Contrato[[#This Row],[Contrato2]],TEXT(Contrato[[#This Row],[Contrato2]],"000"))</f>
        <v>639</v>
      </c>
      <c r="AH773" s="56">
        <f ca="1">IFERROR(_xlfn.DAYS(Contrato[[#This Row],[Fecha Proyectada liquidación]],TODAY())/30,"")</f>
        <v>-0.36666666666666664</v>
      </c>
      <c r="AI773" s="57">
        <f>+Contrato[[#This Row],[FECHA TERMINACIÓN ]]+120</f>
        <v>45702</v>
      </c>
      <c r="AK773" s="59" t="str">
        <f ca="1">IF(Contrato[[#This Row],[FECHA TERMINACIÓN ]]&lt;TODAY(), "Terminado",IF(ISNUMBER(Contrato[[#This Row],[Fecha Real de liquiidación ]]),"Liquidado",IF(Contrato[[#This Row],[FECHA TERMINACIÓN ]]&gt;=TODAY(),"En ejecución","")))</f>
        <v>Terminado</v>
      </c>
      <c r="AL773" s="60">
        <f>SUMIF([1]!COMPROMISOS_2024[[#All],[consecutivo]],Contrato[[#This Row],[RCP]],[1]!COMPROMISOS_2024[[#All],[Total pagado]])</f>
        <v>127582382</v>
      </c>
      <c r="AM773" s="61">
        <f>IFERROR(Contrato[[#This Row],[Pagos]]/Contrato[[#This Row],[VALOR CONTRATO]],0)</f>
        <v>0.98975149997732026</v>
      </c>
      <c r="AN773" s="104">
        <f>+Contrato[[#This Row],[VALOR CONTRATO]]-Contrato[[#This Row],[Pagos]]</f>
        <v>1321067</v>
      </c>
      <c r="AO773" s="54" t="str" cm="1">
        <f t="array" ref="AO773">_xlfn.XLOOKUP(Contrato[[#This Row],[DOCUMENTO ]],[1]!PERSONAL_ACTIVO_2024[[#All],[Documento identidad]],[1]!PERSONAL_ACTIVO_2024[[#All],[Mail ]],0,0)</f>
        <v>jvelasquez@indeportesantioquia.gov.co</v>
      </c>
      <c r="AP773" s="54" t="str" cm="1">
        <f t="array" ref="AP773">_xlfn.XLOOKUP(Contrato[[#This Row],[DOCUMENTO]],[1]!PERSONAL_ACTIVO_2024[[#All],[Documento identidad]],[1]!PERSONAL_ACTIVO_2024[[#All],[Mail ]],0,0)</f>
        <v>cniebles@indeportesantioquia.gov.co</v>
      </c>
      <c r="AQ773" s="54" t="str" cm="1">
        <f t="array" ref="AQ773">IF(ISBLANK(Contrato[[#This Row],[DEPENDENCIA ]]),0,IFERROR(_xlfn.XLOOKUP(Contrato[[#This Row],[DEPENDENCIA ]],[1]!PERSONAL_ACTIVO_2024[[#All],[Dependencia]],[1]!PERSONAL_ACTIVO_2024[[#All],[Mail ]],0,0),0))</f>
        <v>fcardona@indeportesantioquia.gov.co</v>
      </c>
    </row>
    <row r="774" spans="1:43" s="54" customFormat="1" ht="34.5" customHeight="1" x14ac:dyDescent="0.25">
      <c r="A774" s="54">
        <v>1130</v>
      </c>
      <c r="B774" s="26">
        <v>640</v>
      </c>
      <c r="C774" s="28" t="s">
        <v>1987</v>
      </c>
      <c r="D774" s="81" t="s">
        <v>184</v>
      </c>
      <c r="E774" s="105" t="s">
        <v>111</v>
      </c>
      <c r="F774" s="81" t="s">
        <v>142</v>
      </c>
      <c r="G774" s="92" t="s">
        <v>612</v>
      </c>
      <c r="H774" s="93">
        <v>1152195916</v>
      </c>
      <c r="I774" s="94">
        <v>7150000</v>
      </c>
      <c r="J774" s="95">
        <v>25024995</v>
      </c>
      <c r="K774" s="69" t="s">
        <v>48</v>
      </c>
      <c r="L774" s="96" t="s">
        <v>82</v>
      </c>
      <c r="M774" s="97" t="s">
        <v>262</v>
      </c>
      <c r="N774" s="98" cm="1">
        <f t="array" ref="N774">_xlfn.XLOOKUP(Contrato[[#This Row],[SUPERVISOR TITULAR]],[1]!PERSONAL_ACTIVO_2024[[#All],[Nombre completo]],[1]!PERSONAL_ACTIVO_2024[[#All],[Documento identidad]],"",0)</f>
        <v>71265476</v>
      </c>
      <c r="O774" s="97" t="s">
        <v>187</v>
      </c>
      <c r="P774" s="99" t="str" cm="1">
        <f t="array" ref="P774">_xlfn.XLOOKUP(Contrato[[#This Row],[SUPERVISOR SUPLENTE ]],[1]!PERSONAL_ACTIVO_2024[[#All],[Nombre completo]],[1]!PERSONAL_ACTIVO_2024[[#All],[Documento identidad]],"",0)</f>
        <v/>
      </c>
      <c r="Q774" s="100">
        <v>918</v>
      </c>
      <c r="R774" s="42" t="str" cm="1">
        <f t="array" ref="R774">_xlfn.XLOOKUP(Contrato[[#This Row],[CDP]],[1]!DISPONIBILIDADES_2024[[#All],[consecutivo]],[1]!DISPONIBILIDADES_2024[[#All],[fecha_aprobacion]],"",0)</f>
        <v>6/09/2024 10:40</v>
      </c>
      <c r="S774" s="43">
        <f>SUMIF([1]!DISPONIBILIDADES_2024[[#All],[consecutivo]],Contrato[[#This Row],[CDP]],[1]!DISPONIBILIDADES_2024[[#All],[valor_total_rubro]])</f>
        <v>0</v>
      </c>
      <c r="T774" s="44" cm="1">
        <f t="array" ref="T774">_xlfn.XLOOKUP(Contrato[[#This Row],[CONTRATO]]&amp;Contrato[[#This Row],[CDP]],[1]!Corr_Contr_CDP[[#All],[CONTRATO-CDP]],[1]!Corr_Contr_CDP[[#All],[CRP]],_xlfn.XLOOKUP(Contrato[[#This Row],[CDP]],[1]!COMPROMISOS_2024[[#All],[disponibilidad]],[1]!COMPROMISOS_2024[[#All],[consecutivo]],"",0),0)</f>
        <v>9594</v>
      </c>
      <c r="U774" s="45" t="str" cm="1">
        <f t="array" ref="U774">+_xlfn.XLOOKUP(Contrato[[#This Row],[RCP]],[1]!COMPROMISOS_2024[[#All],[consecutivo]],[1]!COMPROMISOS_2024[[#All],[fecha_aprobacion]],"",0)</f>
        <v>18/09/2024 15:45</v>
      </c>
      <c r="V774" s="46">
        <f>SUMIF([1]!COMPROMISOS_2024[[#All],[consecutivo]],Contrato[[#This Row],[RCP]],[1]!COMPROMISOS_2024[[#All],[valor_total]])</f>
        <v>25024995</v>
      </c>
      <c r="W774" s="311">
        <v>45552</v>
      </c>
      <c r="X774" s="311" t="s">
        <v>379</v>
      </c>
      <c r="Y774" s="48">
        <v>45553</v>
      </c>
      <c r="Z774" s="49">
        <v>45657</v>
      </c>
      <c r="AA774" s="123" t="s">
        <v>1988</v>
      </c>
      <c r="AB774" s="196" t="s">
        <v>1980</v>
      </c>
      <c r="AC774" s="91"/>
      <c r="AD774" s="320">
        <v>202000005363</v>
      </c>
      <c r="AE774" s="54" t="s">
        <v>75</v>
      </c>
      <c r="AF774" s="55" t="str">
        <f>TEXT(LEFT(Contrato[[#This Row],[CONTRATO]],3),"0")</f>
        <v>640</v>
      </c>
      <c r="AG774" s="55" t="str">
        <f>IF(LEN(Contrato[[#This Row],[Contrato2]])=3,Contrato[[#This Row],[Contrato2]],TEXT(Contrato[[#This Row],[Contrato2]],"000"))</f>
        <v>640</v>
      </c>
      <c r="AH774" s="56">
        <f ca="1">IFERROR(_xlfn.DAYS(Contrato[[#This Row],[Fecha Proyectada liquidación]],TODAY())/30,"")</f>
        <v>2.1333333333333333</v>
      </c>
      <c r="AI774" s="57">
        <f>+Contrato[[#This Row],[FECHA TERMINACIÓN ]]+120</f>
        <v>45777</v>
      </c>
      <c r="AK774" s="59" t="str">
        <f ca="1">IF(Contrato[[#This Row],[FECHA TERMINACIÓN ]]&lt;TODAY(), "Terminado",IF(ISNUMBER(Contrato[[#This Row],[Fecha Real de liquiidación ]]),"Liquidado",IF(Contrato[[#This Row],[FECHA TERMINACIÓN ]]&gt;=TODAY(),"En ejecución","")))</f>
        <v>Terminado</v>
      </c>
      <c r="AL774" s="60">
        <f>SUMIF([1]!COMPROMISOS_2024[[#All],[consecutivo]],Contrato[[#This Row],[RCP]],[1]!COMPROMISOS_2024[[#All],[Total pagado]])</f>
        <v>24548333</v>
      </c>
      <c r="AM774" s="61">
        <f>IFERROR(Contrato[[#This Row],[Pagos]]/Contrato[[#This Row],[VALOR CONTRATO]],0)</f>
        <v>0.98095256362688588</v>
      </c>
      <c r="AN774" s="104">
        <f>+Contrato[[#This Row],[VALOR CONTRATO]]-Contrato[[#This Row],[Pagos]]</f>
        <v>476662</v>
      </c>
      <c r="AO774" s="54" t="str" cm="1">
        <f t="array" ref="AO774">_xlfn.XLOOKUP(Contrato[[#This Row],[DOCUMENTO ]],[1]!PERSONAL_ACTIVO_2024[[#All],[Documento identidad]],[1]!PERSONAL_ACTIVO_2024[[#All],[Mail ]],0,0)</f>
        <v>jjimenez@indeportesantioquia.gov.co</v>
      </c>
      <c r="AP774" s="54" cm="1">
        <f t="array" ref="AP774">_xlfn.XLOOKUP(Contrato[[#This Row],[DOCUMENTO]],[1]!PERSONAL_ACTIVO_2024[[#All],[Documento identidad]],[1]!PERSONAL_ACTIVO_2024[[#All],[Mail ]],0,0)</f>
        <v>0</v>
      </c>
      <c r="AQ774" s="54" t="str" cm="1">
        <f t="array" ref="AQ774">IF(ISBLANK(Contrato[[#This Row],[DEPENDENCIA ]]),0,IFERROR(_xlfn.XLOOKUP(Contrato[[#This Row],[DEPENDENCIA ]],[1]!PERSONAL_ACTIVO_2024[[#All],[Dependencia]],[1]!PERSONAL_ACTIVO_2024[[#All],[Mail ]],0,0),0))</f>
        <v>jbermudez@indeportesantioquia.gov.co</v>
      </c>
    </row>
    <row r="775" spans="1:43" s="54" customFormat="1" ht="34.5" customHeight="1" x14ac:dyDescent="0.25">
      <c r="A775" s="54">
        <v>1005</v>
      </c>
      <c r="B775" s="26">
        <v>641</v>
      </c>
      <c r="C775" s="28" t="s">
        <v>1989</v>
      </c>
      <c r="D775" s="81" t="s">
        <v>123</v>
      </c>
      <c r="E775" s="105" t="s">
        <v>736</v>
      </c>
      <c r="F775" s="81" t="s">
        <v>142</v>
      </c>
      <c r="G775" s="92" t="s">
        <v>809</v>
      </c>
      <c r="H775" s="93">
        <v>98570270</v>
      </c>
      <c r="I775" s="94">
        <v>3952382</v>
      </c>
      <c r="J775" s="95">
        <v>12252384</v>
      </c>
      <c r="K775" s="69" t="s">
        <v>48</v>
      </c>
      <c r="L775" s="96" t="s">
        <v>82</v>
      </c>
      <c r="M775" s="97" t="s">
        <v>125</v>
      </c>
      <c r="N775" s="98" t="str" cm="1">
        <f t="array" ref="N775">_xlfn.XLOOKUP(Contrato[[#This Row],[SUPERVISOR TITULAR]],[1]!PERSONAL_ACTIVO_2024[[#All],[Nombre completo]],[1]!PERSONAL_ACTIVO_2024[[#All],[Documento identidad]],"",0)</f>
        <v/>
      </c>
      <c r="O775" s="97" t="s">
        <v>226</v>
      </c>
      <c r="P775" s="99" t="str" cm="1">
        <f t="array" ref="P775">_xlfn.XLOOKUP(Contrato[[#This Row],[SUPERVISOR SUPLENTE ]],[1]!PERSONAL_ACTIVO_2024[[#All],[Nombre completo]],[1]!PERSONAL_ACTIVO_2024[[#All],[Documento identidad]],"",0)</f>
        <v/>
      </c>
      <c r="Q775" s="100">
        <v>859</v>
      </c>
      <c r="R775" s="42" t="str" cm="1">
        <f t="array" ref="R775">_xlfn.XLOOKUP(Contrato[[#This Row],[CDP]],[1]!DISPONIBILIDADES_2024[[#All],[consecutivo]],[1]!DISPONIBILIDADES_2024[[#All],[fecha_aprobacion]],"",0)</f>
        <v>23/08/2024 20:19</v>
      </c>
      <c r="S775" s="43">
        <f>SUMIF([1]!DISPONIBILIDADES_2024[[#All],[consecutivo]],Contrato[[#This Row],[CDP]],[1]!DISPONIBILIDADES_2024[[#All],[valor_total_rubro]])</f>
        <v>0</v>
      </c>
      <c r="T775" s="44" cm="1">
        <f t="array" ref="T775">_xlfn.XLOOKUP(Contrato[[#This Row],[CONTRATO]]&amp;Contrato[[#This Row],[CDP]],[1]!Corr_Contr_CDP[[#All],[CONTRATO-CDP]],[1]!Corr_Contr_CDP[[#All],[CRP]],_xlfn.XLOOKUP(Contrato[[#This Row],[CDP]],[1]!COMPROMISOS_2024[[#All],[disponibilidad]],[1]!COMPROMISOS_2024[[#All],[consecutivo]],"",0),0)</f>
        <v>9608</v>
      </c>
      <c r="U775" s="45" t="str" cm="1">
        <f t="array" ref="U775">+_xlfn.XLOOKUP(Contrato[[#This Row],[RCP]],[1]!COMPROMISOS_2024[[#All],[consecutivo]],[1]!COMPROMISOS_2024[[#All],[fecha_aprobacion]],"",0)</f>
        <v>18/09/2024 17:32</v>
      </c>
      <c r="V775" s="46">
        <f>SUMIF([1]!COMPROMISOS_2024[[#All],[consecutivo]],Contrato[[#This Row],[RCP]],[1]!COMPROMISOS_2024[[#All],[valor_total]])</f>
        <v>12252384</v>
      </c>
      <c r="W775" s="311">
        <v>45552</v>
      </c>
      <c r="X775" s="311" t="s">
        <v>379</v>
      </c>
      <c r="Y775" s="48">
        <v>45553</v>
      </c>
      <c r="Z775" s="49">
        <v>45643</v>
      </c>
      <c r="AA775" s="123" t="s">
        <v>1990</v>
      </c>
      <c r="AB775" s="311" t="s">
        <v>1991</v>
      </c>
      <c r="AC775" s="91"/>
      <c r="AD775" s="320">
        <v>202000005364</v>
      </c>
      <c r="AE775" s="54" t="s">
        <v>75</v>
      </c>
      <c r="AF775" s="55" t="str">
        <f>TEXT(LEFT(Contrato[[#This Row],[CONTRATO]],3),"0")</f>
        <v>641</v>
      </c>
      <c r="AG775" s="55" t="str">
        <f>IF(LEN(Contrato[[#This Row],[Contrato2]])=3,Contrato[[#This Row],[Contrato2]],TEXT(Contrato[[#This Row],[Contrato2]],"000"))</f>
        <v>641</v>
      </c>
      <c r="AH775" s="56">
        <f ca="1">IFERROR(_xlfn.DAYS(Contrato[[#This Row],[Fecha Proyectada liquidación]],TODAY())/30,"")</f>
        <v>1.6666666666666667</v>
      </c>
      <c r="AI775" s="57">
        <f>+Contrato[[#This Row],[FECHA TERMINACIÓN ]]+120</f>
        <v>45763</v>
      </c>
      <c r="AK775" s="59" t="str">
        <f ca="1">IF(Contrato[[#This Row],[FECHA TERMINACIÓN ]]&lt;TODAY(), "Terminado",IF(ISNUMBER(Contrato[[#This Row],[Fecha Real de liquiidación ]]),"Liquidado",IF(Contrato[[#This Row],[FECHA TERMINACIÓN ]]&gt;=TODAY(),"En ejecución","")))</f>
        <v>Terminado</v>
      </c>
      <c r="AL775" s="60">
        <f>SUMIF([1]!COMPROMISOS_2024[[#All],[consecutivo]],Contrato[[#This Row],[RCP]],[1]!COMPROMISOS_2024[[#All],[Total pagado]])</f>
        <v>11857146</v>
      </c>
      <c r="AM775" s="61">
        <f>IFERROR(Contrato[[#This Row],[Pagos]]/Contrato[[#This Row],[VALOR CONTRATO]],0)</f>
        <v>0.96774195128066509</v>
      </c>
      <c r="AN775" s="104">
        <f>+Contrato[[#This Row],[VALOR CONTRATO]]-Contrato[[#This Row],[Pagos]]</f>
        <v>395238</v>
      </c>
      <c r="AO775" s="54" cm="1">
        <f t="array" ref="AO775">_xlfn.XLOOKUP(Contrato[[#This Row],[DOCUMENTO ]],[1]!PERSONAL_ACTIVO_2024[[#All],[Documento identidad]],[1]!PERSONAL_ACTIVO_2024[[#All],[Mail ]],0,0)</f>
        <v>0</v>
      </c>
      <c r="AP775" s="54" cm="1">
        <f t="array" ref="AP775">_xlfn.XLOOKUP(Contrato[[#This Row],[DOCUMENTO]],[1]!PERSONAL_ACTIVO_2024[[#All],[Documento identidad]],[1]!PERSONAL_ACTIVO_2024[[#All],[Mail ]],0,0)</f>
        <v>0</v>
      </c>
      <c r="AQ775" s="54" cm="1">
        <f t="array" ref="AQ775">IF(ISBLANK(Contrato[[#This Row],[DEPENDENCIA ]]),0,IFERROR(_xlfn.XLOOKUP(Contrato[[#This Row],[DEPENDENCIA ]],[1]!PERSONAL_ACTIVO_2024[[#All],[Dependencia]],[1]!PERSONAL_ACTIVO_2024[[#All],[Mail ]],0,0),0))</f>
        <v>0</v>
      </c>
    </row>
    <row r="776" spans="1:43" s="54" customFormat="1" ht="34.5" customHeight="1" x14ac:dyDescent="0.25">
      <c r="A776" s="54">
        <v>1006</v>
      </c>
      <c r="B776" s="26">
        <v>642</v>
      </c>
      <c r="C776" s="28" t="s">
        <v>1989</v>
      </c>
      <c r="D776" s="81" t="s">
        <v>123</v>
      </c>
      <c r="E776" s="105" t="s">
        <v>736</v>
      </c>
      <c r="F776" s="81" t="s">
        <v>142</v>
      </c>
      <c r="G776" s="331" t="s">
        <v>1992</v>
      </c>
      <c r="H776" s="93">
        <v>1001227167</v>
      </c>
      <c r="I776" s="94">
        <v>3952382</v>
      </c>
      <c r="J776" s="95">
        <v>12252384</v>
      </c>
      <c r="K776" s="69" t="s">
        <v>48</v>
      </c>
      <c r="L776" s="96" t="s">
        <v>82</v>
      </c>
      <c r="M776" s="97" t="s">
        <v>125</v>
      </c>
      <c r="N776" s="98" t="str" cm="1">
        <f t="array" ref="N776">_xlfn.XLOOKUP(Contrato[[#This Row],[SUPERVISOR TITULAR]],[1]!PERSONAL_ACTIVO_2024[[#All],[Nombre completo]],[1]!PERSONAL_ACTIVO_2024[[#All],[Documento identidad]],"",0)</f>
        <v/>
      </c>
      <c r="O776" s="97" t="s">
        <v>226</v>
      </c>
      <c r="P776" s="99" t="str" cm="1">
        <f t="array" ref="P776">_xlfn.XLOOKUP(Contrato[[#This Row],[SUPERVISOR SUPLENTE ]],[1]!PERSONAL_ACTIVO_2024[[#All],[Nombre completo]],[1]!PERSONAL_ACTIVO_2024[[#All],[Documento identidad]],"",0)</f>
        <v/>
      </c>
      <c r="Q776" s="100">
        <v>860</v>
      </c>
      <c r="R776" s="42" t="str" cm="1">
        <f t="array" ref="R776">_xlfn.XLOOKUP(Contrato[[#This Row],[CDP]],[1]!DISPONIBILIDADES_2024[[#All],[consecutivo]],[1]!DISPONIBILIDADES_2024[[#All],[fecha_aprobacion]],"",0)</f>
        <v>23/08/2024 20:19</v>
      </c>
      <c r="S776" s="43">
        <f>SUMIF([1]!DISPONIBILIDADES_2024[[#All],[consecutivo]],Contrato[[#This Row],[CDP]],[1]!DISPONIBILIDADES_2024[[#All],[valor_total_rubro]])</f>
        <v>0</v>
      </c>
      <c r="T776" s="44" cm="1">
        <f t="array" ref="T776">_xlfn.XLOOKUP(Contrato[[#This Row],[CONTRATO]]&amp;Contrato[[#This Row],[CDP]],[1]!Corr_Contr_CDP[[#All],[CONTRATO-CDP]],[1]!Corr_Contr_CDP[[#All],[CRP]],_xlfn.XLOOKUP(Contrato[[#This Row],[CDP]],[1]!COMPROMISOS_2024[[#All],[disponibilidad]],[1]!COMPROMISOS_2024[[#All],[consecutivo]],"",0),0)</f>
        <v>9607</v>
      </c>
      <c r="U776" s="45" t="str" cm="1">
        <f t="array" ref="U776">+_xlfn.XLOOKUP(Contrato[[#This Row],[RCP]],[1]!COMPROMISOS_2024[[#All],[consecutivo]],[1]!COMPROMISOS_2024[[#All],[fecha_aprobacion]],"",0)</f>
        <v>18/09/2024 17:29</v>
      </c>
      <c r="V776" s="46">
        <f>SUMIF([1]!COMPROMISOS_2024[[#All],[consecutivo]],Contrato[[#This Row],[RCP]],[1]!COMPROMISOS_2024[[#All],[valor_total]])</f>
        <v>12252384</v>
      </c>
      <c r="W776" s="311">
        <v>45552</v>
      </c>
      <c r="X776" s="311" t="s">
        <v>379</v>
      </c>
      <c r="Y776" s="48">
        <v>45553</v>
      </c>
      <c r="Z776" s="49">
        <v>45643</v>
      </c>
      <c r="AA776" s="123" t="s">
        <v>1990</v>
      </c>
      <c r="AB776" s="311" t="s">
        <v>1991</v>
      </c>
      <c r="AC776" s="91"/>
      <c r="AD776" s="320">
        <v>202000005365</v>
      </c>
      <c r="AE776" s="54" t="s">
        <v>75</v>
      </c>
      <c r="AF776" s="55" t="str">
        <f>TEXT(LEFT(Contrato[[#This Row],[CONTRATO]],3),"0")</f>
        <v>642</v>
      </c>
      <c r="AG776" s="55" t="str">
        <f>IF(LEN(Contrato[[#This Row],[Contrato2]])=3,Contrato[[#This Row],[Contrato2]],TEXT(Contrato[[#This Row],[Contrato2]],"000"))</f>
        <v>642</v>
      </c>
      <c r="AH776" s="56">
        <f ca="1">IFERROR(_xlfn.DAYS(Contrato[[#This Row],[Fecha Proyectada liquidación]],TODAY())/30,"")</f>
        <v>1.6666666666666667</v>
      </c>
      <c r="AI776" s="57">
        <f>+Contrato[[#This Row],[FECHA TERMINACIÓN ]]+120</f>
        <v>45763</v>
      </c>
      <c r="AK776" s="59" t="str">
        <f ca="1">IF(Contrato[[#This Row],[FECHA TERMINACIÓN ]]&lt;TODAY(), "Terminado",IF(ISNUMBER(Contrato[[#This Row],[Fecha Real de liquiidación ]]),"Liquidado",IF(Contrato[[#This Row],[FECHA TERMINACIÓN ]]&gt;=TODAY(),"En ejecución","")))</f>
        <v>Terminado</v>
      </c>
      <c r="AL776" s="60">
        <f>SUMIF([1]!COMPROMISOS_2024[[#All],[consecutivo]],Contrato[[#This Row],[RCP]],[1]!COMPROMISOS_2024[[#All],[Total pagado]])</f>
        <v>11857146</v>
      </c>
      <c r="AM776" s="61">
        <f>IFERROR(Contrato[[#This Row],[Pagos]]/Contrato[[#This Row],[VALOR CONTRATO]],0)</f>
        <v>0.96774195128066509</v>
      </c>
      <c r="AN776" s="104">
        <f>+Contrato[[#This Row],[VALOR CONTRATO]]-Contrato[[#This Row],[Pagos]]</f>
        <v>395238</v>
      </c>
      <c r="AO776" s="54" cm="1">
        <f t="array" ref="AO776">_xlfn.XLOOKUP(Contrato[[#This Row],[DOCUMENTO ]],[1]!PERSONAL_ACTIVO_2024[[#All],[Documento identidad]],[1]!PERSONAL_ACTIVO_2024[[#All],[Mail ]],0,0)</f>
        <v>0</v>
      </c>
      <c r="AP776" s="54" cm="1">
        <f t="array" ref="AP776">_xlfn.XLOOKUP(Contrato[[#This Row],[DOCUMENTO]],[1]!PERSONAL_ACTIVO_2024[[#All],[Documento identidad]],[1]!PERSONAL_ACTIVO_2024[[#All],[Mail ]],0,0)</f>
        <v>0</v>
      </c>
      <c r="AQ776" s="54" cm="1">
        <f t="array" ref="AQ776">IF(ISBLANK(Contrato[[#This Row],[DEPENDENCIA ]]),0,IFERROR(_xlfn.XLOOKUP(Contrato[[#This Row],[DEPENDENCIA ]],[1]!PERSONAL_ACTIVO_2024[[#All],[Dependencia]],[1]!PERSONAL_ACTIVO_2024[[#All],[Mail ]],0,0),0))</f>
        <v>0</v>
      </c>
    </row>
    <row r="777" spans="1:43" s="54" customFormat="1" ht="34.5" customHeight="1" x14ac:dyDescent="0.25">
      <c r="A777" s="54">
        <v>1007</v>
      </c>
      <c r="B777" s="26">
        <v>643</v>
      </c>
      <c r="C777" s="28" t="s">
        <v>1989</v>
      </c>
      <c r="D777" s="81" t="s">
        <v>123</v>
      </c>
      <c r="E777" s="105" t="s">
        <v>736</v>
      </c>
      <c r="F777" s="81" t="s">
        <v>142</v>
      </c>
      <c r="G777" s="331" t="s">
        <v>1993</v>
      </c>
      <c r="H777" s="93">
        <v>1026148854</v>
      </c>
      <c r="I777" s="332">
        <v>2574842</v>
      </c>
      <c r="J777" s="95">
        <v>7982010</v>
      </c>
      <c r="K777" s="69" t="s">
        <v>48</v>
      </c>
      <c r="L777" s="96" t="s">
        <v>82</v>
      </c>
      <c r="M777" s="97" t="s">
        <v>125</v>
      </c>
      <c r="N777" s="98" t="str" cm="1">
        <f t="array" ref="N777">_xlfn.XLOOKUP(Contrato[[#This Row],[SUPERVISOR TITULAR]],[1]!PERSONAL_ACTIVO_2024[[#All],[Nombre completo]],[1]!PERSONAL_ACTIVO_2024[[#All],[Documento identidad]],"",0)</f>
        <v/>
      </c>
      <c r="O777" s="97" t="s">
        <v>226</v>
      </c>
      <c r="P777" s="99" t="str" cm="1">
        <f t="array" ref="P777">_xlfn.XLOOKUP(Contrato[[#This Row],[SUPERVISOR SUPLENTE ]],[1]!PERSONAL_ACTIVO_2024[[#All],[Nombre completo]],[1]!PERSONAL_ACTIVO_2024[[#All],[Documento identidad]],"",0)</f>
        <v/>
      </c>
      <c r="Q777" s="100">
        <v>879</v>
      </c>
      <c r="R777" s="42" t="str" cm="1">
        <f t="array" ref="R777">_xlfn.XLOOKUP(Contrato[[#This Row],[CDP]],[1]!DISPONIBILIDADES_2024[[#All],[consecutivo]],[1]!DISPONIBILIDADES_2024[[#All],[fecha_aprobacion]],"",0)</f>
        <v>28/08/2024 15:34</v>
      </c>
      <c r="S777" s="43">
        <f>SUMIF([1]!DISPONIBILIDADES_2024[[#All],[consecutivo]],Contrato[[#This Row],[CDP]],[1]!DISPONIBILIDADES_2024[[#All],[valor_total_rubro]])</f>
        <v>0</v>
      </c>
      <c r="T777" s="44" cm="1">
        <f t="array" ref="T777">_xlfn.XLOOKUP(Contrato[[#This Row],[CONTRATO]]&amp;Contrato[[#This Row],[CDP]],[1]!Corr_Contr_CDP[[#All],[CONTRATO-CDP]],[1]!Corr_Contr_CDP[[#All],[CRP]],_xlfn.XLOOKUP(Contrato[[#This Row],[CDP]],[1]!COMPROMISOS_2024[[#All],[disponibilidad]],[1]!COMPROMISOS_2024[[#All],[consecutivo]],"",0),0)</f>
        <v>9606</v>
      </c>
      <c r="U777" s="45" t="str" cm="1">
        <f t="array" ref="U777">+_xlfn.XLOOKUP(Contrato[[#This Row],[RCP]],[1]!COMPROMISOS_2024[[#All],[consecutivo]],[1]!COMPROMISOS_2024[[#All],[fecha_aprobacion]],"",0)</f>
        <v>18/09/2024 17:25</v>
      </c>
      <c r="V777" s="46">
        <f>SUMIF([1]!COMPROMISOS_2024[[#All],[consecutivo]],Contrato[[#This Row],[RCP]],[1]!COMPROMISOS_2024[[#All],[valor_total]])</f>
        <v>7982010</v>
      </c>
      <c r="W777" s="311">
        <v>45552</v>
      </c>
      <c r="X777" s="311" t="s">
        <v>379</v>
      </c>
      <c r="Y777" s="48">
        <v>45553</v>
      </c>
      <c r="Z777" s="49">
        <v>45643</v>
      </c>
      <c r="AA777" s="123" t="s">
        <v>1990</v>
      </c>
      <c r="AB777" s="311" t="s">
        <v>1991</v>
      </c>
      <c r="AC777" s="91"/>
      <c r="AD777" s="320">
        <v>202000005366</v>
      </c>
      <c r="AE777" s="54" t="s">
        <v>75</v>
      </c>
      <c r="AF777" s="55" t="str">
        <f>TEXT(LEFT(Contrato[[#This Row],[CONTRATO]],3),"0")</f>
        <v>643</v>
      </c>
      <c r="AG777" s="55" t="str">
        <f>IF(LEN(Contrato[[#This Row],[Contrato2]])=3,Contrato[[#This Row],[Contrato2]],TEXT(Contrato[[#This Row],[Contrato2]],"000"))</f>
        <v>643</v>
      </c>
      <c r="AH777" s="56">
        <f ca="1">IFERROR(_xlfn.DAYS(Contrato[[#This Row],[Fecha Proyectada liquidación]],TODAY())/30,"")</f>
        <v>1.6666666666666667</v>
      </c>
      <c r="AI777" s="57">
        <f>+Contrato[[#This Row],[FECHA TERMINACIÓN ]]+120</f>
        <v>45763</v>
      </c>
      <c r="AK777" s="59" t="str">
        <f ca="1">IF(Contrato[[#This Row],[FECHA TERMINACIÓN ]]&lt;TODAY(), "Terminado",IF(ISNUMBER(Contrato[[#This Row],[Fecha Real de liquiidación ]]),"Liquidado",IF(Contrato[[#This Row],[FECHA TERMINACIÓN ]]&gt;=TODAY(),"En ejecución","")))</f>
        <v>Terminado</v>
      </c>
      <c r="AL777" s="60">
        <f>SUMIF([1]!COMPROMISOS_2024[[#All],[consecutivo]],Contrato[[#This Row],[RCP]],[1]!COMPROMISOS_2024[[#All],[Total pagado]])</f>
        <v>7724526</v>
      </c>
      <c r="AM777" s="61">
        <f>IFERROR(Contrato[[#This Row],[Pagos]]/Contrato[[#This Row],[VALOR CONTRATO]],0)</f>
        <v>0.96774195973194721</v>
      </c>
      <c r="AN777" s="104">
        <f>+Contrato[[#This Row],[VALOR CONTRATO]]-Contrato[[#This Row],[Pagos]]</f>
        <v>257484</v>
      </c>
      <c r="AO777" s="54" cm="1">
        <f t="array" ref="AO777">_xlfn.XLOOKUP(Contrato[[#This Row],[DOCUMENTO ]],[1]!PERSONAL_ACTIVO_2024[[#All],[Documento identidad]],[1]!PERSONAL_ACTIVO_2024[[#All],[Mail ]],0,0)</f>
        <v>0</v>
      </c>
      <c r="AP777" s="54" cm="1">
        <f t="array" ref="AP777">_xlfn.XLOOKUP(Contrato[[#This Row],[DOCUMENTO]],[1]!PERSONAL_ACTIVO_2024[[#All],[Documento identidad]],[1]!PERSONAL_ACTIVO_2024[[#All],[Mail ]],0,0)</f>
        <v>0</v>
      </c>
      <c r="AQ777" s="54" cm="1">
        <f t="array" ref="AQ777">IF(ISBLANK(Contrato[[#This Row],[DEPENDENCIA ]]),0,IFERROR(_xlfn.XLOOKUP(Contrato[[#This Row],[DEPENDENCIA ]],[1]!PERSONAL_ACTIVO_2024[[#All],[Dependencia]],[1]!PERSONAL_ACTIVO_2024[[#All],[Mail ]],0,0),0))</f>
        <v>0</v>
      </c>
    </row>
    <row r="778" spans="1:43" s="54" customFormat="1" ht="34.5" customHeight="1" x14ac:dyDescent="0.25">
      <c r="A778" s="54">
        <v>1008</v>
      </c>
      <c r="B778" s="26">
        <v>644</v>
      </c>
      <c r="C778" s="28" t="s">
        <v>1989</v>
      </c>
      <c r="D778" s="81" t="s">
        <v>123</v>
      </c>
      <c r="E778" s="105" t="s">
        <v>736</v>
      </c>
      <c r="F778" s="81" t="s">
        <v>142</v>
      </c>
      <c r="G778" s="92" t="s">
        <v>1994</v>
      </c>
      <c r="H778" s="93">
        <v>1214731711</v>
      </c>
      <c r="I778" s="94">
        <v>4908936</v>
      </c>
      <c r="J778" s="95">
        <v>15217702</v>
      </c>
      <c r="K778" s="69" t="s">
        <v>48</v>
      </c>
      <c r="L778" s="96" t="s">
        <v>82</v>
      </c>
      <c r="M778" s="97" t="s">
        <v>222</v>
      </c>
      <c r="N778" s="98" cm="1">
        <f t="array" ref="N778">_xlfn.XLOOKUP(Contrato[[#This Row],[SUPERVISOR TITULAR]],[1]!PERSONAL_ACTIVO_2024[[#All],[Nombre completo]],[1]!PERSONAL_ACTIVO_2024[[#All],[Documento identidad]],"",0)</f>
        <v>10267189</v>
      </c>
      <c r="O778" s="97" t="s">
        <v>218</v>
      </c>
      <c r="P778" s="99" cm="1">
        <f t="array" ref="P778">_xlfn.XLOOKUP(Contrato[[#This Row],[SUPERVISOR SUPLENTE ]],[1]!PERSONAL_ACTIVO_2024[[#All],[Nombre completo]],[1]!PERSONAL_ACTIVO_2024[[#All],[Documento identidad]],"",0)</f>
        <v>98556206</v>
      </c>
      <c r="Q778" s="100">
        <v>861</v>
      </c>
      <c r="R778" s="42" t="str" cm="1">
        <f t="array" ref="R778">_xlfn.XLOOKUP(Contrato[[#This Row],[CDP]],[1]!DISPONIBILIDADES_2024[[#All],[consecutivo]],[1]!DISPONIBILIDADES_2024[[#All],[fecha_aprobacion]],"",0)</f>
        <v>23/08/2024 20:19</v>
      </c>
      <c r="S778" s="43">
        <f>SUMIF([1]!DISPONIBILIDADES_2024[[#All],[consecutivo]],Contrato[[#This Row],[CDP]],[1]!DISPONIBILIDADES_2024[[#All],[valor_total_rubro]])</f>
        <v>0</v>
      </c>
      <c r="T778" s="44" cm="1">
        <f t="array" ref="T778">_xlfn.XLOOKUP(Contrato[[#This Row],[CONTRATO]]&amp;Contrato[[#This Row],[CDP]],[1]!Corr_Contr_CDP[[#All],[CONTRATO-CDP]],[1]!Corr_Contr_CDP[[#All],[CRP]],_xlfn.XLOOKUP(Contrato[[#This Row],[CDP]],[1]!COMPROMISOS_2024[[#All],[disponibilidad]],[1]!COMPROMISOS_2024[[#All],[consecutivo]],"",0),0)</f>
        <v>9605</v>
      </c>
      <c r="U778" s="45" t="str" cm="1">
        <f t="array" ref="U778">+_xlfn.XLOOKUP(Contrato[[#This Row],[RCP]],[1]!COMPROMISOS_2024[[#All],[consecutivo]],[1]!COMPROMISOS_2024[[#All],[fecha_aprobacion]],"",0)</f>
        <v>18/09/2024 17:22</v>
      </c>
      <c r="V778" s="46">
        <f>SUMIF([1]!COMPROMISOS_2024[[#All],[consecutivo]],Contrato[[#This Row],[RCP]],[1]!COMPROMISOS_2024[[#All],[valor_total]])</f>
        <v>15217702</v>
      </c>
      <c r="W778" s="311">
        <v>45552</v>
      </c>
      <c r="X778" s="311" t="s">
        <v>379</v>
      </c>
      <c r="Y778" s="48">
        <v>45553</v>
      </c>
      <c r="Z778" s="49">
        <v>45643</v>
      </c>
      <c r="AA778" s="123" t="s">
        <v>1990</v>
      </c>
      <c r="AB778" s="311" t="s">
        <v>1991</v>
      </c>
      <c r="AC778" s="91"/>
      <c r="AD778" s="320">
        <v>202000005367</v>
      </c>
      <c r="AE778" s="54" t="s">
        <v>75</v>
      </c>
      <c r="AF778" s="55" t="str">
        <f>TEXT(LEFT(Contrato[[#This Row],[CONTRATO]],3),"0")</f>
        <v>644</v>
      </c>
      <c r="AG778" s="55" t="str">
        <f>IF(LEN(Contrato[[#This Row],[Contrato2]])=3,Contrato[[#This Row],[Contrato2]],TEXT(Contrato[[#This Row],[Contrato2]],"000"))</f>
        <v>644</v>
      </c>
      <c r="AH778" s="56">
        <f ca="1">IFERROR(_xlfn.DAYS(Contrato[[#This Row],[Fecha Proyectada liquidación]],TODAY())/30,"")</f>
        <v>1.6666666666666667</v>
      </c>
      <c r="AI778" s="57">
        <f>+Contrato[[#This Row],[FECHA TERMINACIÓN ]]+120</f>
        <v>45763</v>
      </c>
      <c r="AK778" s="59" t="str">
        <f ca="1">IF(Contrato[[#This Row],[FECHA TERMINACIÓN ]]&lt;TODAY(), "Terminado",IF(ISNUMBER(Contrato[[#This Row],[Fecha Real de liquiidación ]]),"Liquidado",IF(Contrato[[#This Row],[FECHA TERMINACIÓN ]]&gt;=TODAY(),"En ejecución","")))</f>
        <v>Terminado</v>
      </c>
      <c r="AL778" s="60">
        <f>SUMIF([1]!COMPROMISOS_2024[[#All],[consecutivo]],Contrato[[#This Row],[RCP]],[1]!COMPROMISOS_2024[[#All],[Total pagado]])</f>
        <v>14726808</v>
      </c>
      <c r="AM778" s="61">
        <f>IFERROR(Contrato[[#This Row],[Pagos]]/Contrato[[#This Row],[VALOR CONTRATO]],0)</f>
        <v>0.96774191004660226</v>
      </c>
      <c r="AN778" s="104">
        <f>+Contrato[[#This Row],[VALOR CONTRATO]]-Contrato[[#This Row],[Pagos]]</f>
        <v>490894</v>
      </c>
      <c r="AO778" s="54" t="str" cm="1">
        <f t="array" ref="AO778">_xlfn.XLOOKUP(Contrato[[#This Row],[DOCUMENTO ]],[1]!PERSONAL_ACTIVO_2024[[#All],[Documento identidad]],[1]!PERSONAL_ACTIVO_2024[[#All],[Mail ]],0,0)</f>
        <v>hveleza@indeportesantioquia.gov.co</v>
      </c>
      <c r="AP778" s="54" t="str" cm="1">
        <f t="array" ref="AP778">_xlfn.XLOOKUP(Contrato[[#This Row],[DOCUMENTO]],[1]!PERSONAL_ACTIVO_2024[[#All],[Documento identidad]],[1]!PERSONAL_ACTIVO_2024[[#All],[Mail ]],0,0)</f>
        <v>ahiguitae@indeportesantioquia.gov.co</v>
      </c>
      <c r="AQ778" s="54" cm="1">
        <f t="array" ref="AQ778">IF(ISBLANK(Contrato[[#This Row],[DEPENDENCIA ]]),0,IFERROR(_xlfn.XLOOKUP(Contrato[[#This Row],[DEPENDENCIA ]],[1]!PERSONAL_ACTIVO_2024[[#All],[Dependencia]],[1]!PERSONAL_ACTIVO_2024[[#All],[Mail ]],0,0),0))</f>
        <v>0</v>
      </c>
    </row>
    <row r="779" spans="1:43" s="54" customFormat="1" ht="34.5" customHeight="1" x14ac:dyDescent="0.25">
      <c r="A779" s="54">
        <v>1009</v>
      </c>
      <c r="B779" s="26">
        <v>645</v>
      </c>
      <c r="C779" s="28" t="s">
        <v>1989</v>
      </c>
      <c r="D779" s="81" t="s">
        <v>123</v>
      </c>
      <c r="E779" s="105" t="s">
        <v>736</v>
      </c>
      <c r="F779" s="81" t="s">
        <v>142</v>
      </c>
      <c r="G779" s="92" t="s">
        <v>1995</v>
      </c>
      <c r="H779" s="93">
        <v>1036669441</v>
      </c>
      <c r="I779" s="94">
        <v>3952382</v>
      </c>
      <c r="J779" s="95">
        <v>12252384</v>
      </c>
      <c r="K779" s="69" t="s">
        <v>48</v>
      </c>
      <c r="L779" s="96" t="s">
        <v>82</v>
      </c>
      <c r="M779" s="97" t="s">
        <v>306</v>
      </c>
      <c r="N779" s="98" cm="1">
        <f t="array" ref="N779">_xlfn.XLOOKUP(Contrato[[#This Row],[SUPERVISOR TITULAR]],[1]!PERSONAL_ACTIVO_2024[[#All],[Nombre completo]],[1]!PERSONAL_ACTIVO_2024[[#All],[Documento identidad]],"",0)</f>
        <v>75075150</v>
      </c>
      <c r="O779" s="97" t="s">
        <v>125</v>
      </c>
      <c r="P779" s="99" t="str" cm="1">
        <f t="array" ref="P779">_xlfn.XLOOKUP(Contrato[[#This Row],[SUPERVISOR SUPLENTE ]],[1]!PERSONAL_ACTIVO_2024[[#All],[Nombre completo]],[1]!PERSONAL_ACTIVO_2024[[#All],[Documento identidad]],"",0)</f>
        <v/>
      </c>
      <c r="Q779" s="100">
        <v>856</v>
      </c>
      <c r="R779" s="42" t="str" cm="1">
        <f t="array" ref="R779">_xlfn.XLOOKUP(Contrato[[#This Row],[CDP]],[1]!DISPONIBILIDADES_2024[[#All],[consecutivo]],[1]!DISPONIBILIDADES_2024[[#All],[fecha_aprobacion]],"",0)</f>
        <v>23/08/2024 20:16</v>
      </c>
      <c r="S779" s="43">
        <f>SUMIF([1]!DISPONIBILIDADES_2024[[#All],[consecutivo]],Contrato[[#This Row],[CDP]],[1]!DISPONIBILIDADES_2024[[#All],[valor_total_rubro]])</f>
        <v>0</v>
      </c>
      <c r="T779" s="44" cm="1">
        <f t="array" ref="T779">_xlfn.XLOOKUP(Contrato[[#This Row],[CONTRATO]]&amp;Contrato[[#This Row],[CDP]],[1]!Corr_Contr_CDP[[#All],[CONTRATO-CDP]],[1]!Corr_Contr_CDP[[#All],[CRP]],_xlfn.XLOOKUP(Contrato[[#This Row],[CDP]],[1]!COMPROMISOS_2024[[#All],[disponibilidad]],[1]!COMPROMISOS_2024[[#All],[consecutivo]],"",0),0)</f>
        <v>9589</v>
      </c>
      <c r="U779" s="45" t="str" cm="1">
        <f t="array" ref="U779">+_xlfn.XLOOKUP(Contrato[[#This Row],[RCP]],[1]!COMPROMISOS_2024[[#All],[consecutivo]],[1]!COMPROMISOS_2024[[#All],[fecha_aprobacion]],"",0)</f>
        <v>18/09/2024 15:15</v>
      </c>
      <c r="V779" s="46">
        <f>SUMIF([1]!COMPROMISOS_2024[[#All],[consecutivo]],Contrato[[#This Row],[RCP]],[1]!COMPROMISOS_2024[[#All],[valor_total]])</f>
        <v>12252384</v>
      </c>
      <c r="W779" s="311">
        <v>45552</v>
      </c>
      <c r="X779" s="311" t="s">
        <v>379</v>
      </c>
      <c r="Y779" s="48">
        <v>45553</v>
      </c>
      <c r="Z779" s="49">
        <v>45643</v>
      </c>
      <c r="AA779" s="123" t="s">
        <v>1990</v>
      </c>
      <c r="AB779" s="311" t="s">
        <v>1991</v>
      </c>
      <c r="AC779" s="91"/>
      <c r="AD779" s="320">
        <v>202000005368</v>
      </c>
      <c r="AE779" s="54" t="s">
        <v>75</v>
      </c>
      <c r="AF779" s="55" t="str">
        <f>TEXT(LEFT(Contrato[[#This Row],[CONTRATO]],3),"0")</f>
        <v>645</v>
      </c>
      <c r="AG779" s="55" t="str">
        <f>IF(LEN(Contrato[[#This Row],[Contrato2]])=3,Contrato[[#This Row],[Contrato2]],TEXT(Contrato[[#This Row],[Contrato2]],"000"))</f>
        <v>645</v>
      </c>
      <c r="AH779" s="56">
        <f ca="1">IFERROR(_xlfn.DAYS(Contrato[[#This Row],[Fecha Proyectada liquidación]],TODAY())/30,"")</f>
        <v>1.6666666666666667</v>
      </c>
      <c r="AI779" s="57">
        <f>+Contrato[[#This Row],[FECHA TERMINACIÓN ]]+120</f>
        <v>45763</v>
      </c>
      <c r="AK779" s="59" t="str">
        <f ca="1">IF(Contrato[[#This Row],[FECHA TERMINACIÓN ]]&lt;TODAY(), "Terminado",IF(ISNUMBER(Contrato[[#This Row],[Fecha Real de liquiidación ]]),"Liquidado",IF(Contrato[[#This Row],[FECHA TERMINACIÓN ]]&gt;=TODAY(),"En ejecución","")))</f>
        <v>Terminado</v>
      </c>
      <c r="AL779" s="60">
        <f>SUMIF([1]!COMPROMISOS_2024[[#All],[consecutivo]],Contrato[[#This Row],[RCP]],[1]!COMPROMISOS_2024[[#All],[Total pagado]])</f>
        <v>11857146</v>
      </c>
      <c r="AM779" s="61">
        <f>IFERROR(Contrato[[#This Row],[Pagos]]/Contrato[[#This Row],[VALOR CONTRATO]],0)</f>
        <v>0.96774195128066509</v>
      </c>
      <c r="AN779" s="104">
        <f>+Contrato[[#This Row],[VALOR CONTRATO]]-Contrato[[#This Row],[Pagos]]</f>
        <v>395238</v>
      </c>
      <c r="AO779" s="54" t="str" cm="1">
        <f t="array" ref="AO779">_xlfn.XLOOKUP(Contrato[[#This Row],[DOCUMENTO ]],[1]!PERSONAL_ACTIVO_2024[[#All],[Documento identidad]],[1]!PERSONAL_ACTIVO_2024[[#All],[Mail ]],0,0)</f>
        <v>anavarro@indeportesantioquia.gov.co</v>
      </c>
      <c r="AP779" s="54" cm="1">
        <f t="array" ref="AP779">_xlfn.XLOOKUP(Contrato[[#This Row],[DOCUMENTO]],[1]!PERSONAL_ACTIVO_2024[[#All],[Documento identidad]],[1]!PERSONAL_ACTIVO_2024[[#All],[Mail ]],0,0)</f>
        <v>0</v>
      </c>
      <c r="AQ779" s="54" cm="1">
        <f t="array" ref="AQ779">IF(ISBLANK(Contrato[[#This Row],[DEPENDENCIA ]]),0,IFERROR(_xlfn.XLOOKUP(Contrato[[#This Row],[DEPENDENCIA ]],[1]!PERSONAL_ACTIVO_2024[[#All],[Dependencia]],[1]!PERSONAL_ACTIVO_2024[[#All],[Mail ]],0,0),0))</f>
        <v>0</v>
      </c>
    </row>
    <row r="780" spans="1:43" s="54" customFormat="1" ht="34.5" customHeight="1" x14ac:dyDescent="0.25">
      <c r="A780" s="54">
        <v>1010</v>
      </c>
      <c r="B780" s="26">
        <v>646</v>
      </c>
      <c r="C780" s="28" t="s">
        <v>1989</v>
      </c>
      <c r="D780" s="81" t="s">
        <v>123</v>
      </c>
      <c r="E780" s="105" t="s">
        <v>736</v>
      </c>
      <c r="F780" s="81" t="s">
        <v>142</v>
      </c>
      <c r="G780" s="92" t="s">
        <v>819</v>
      </c>
      <c r="H780" s="93">
        <v>1152225382</v>
      </c>
      <c r="I780" s="94">
        <v>4908936</v>
      </c>
      <c r="J780" s="95">
        <v>15217702</v>
      </c>
      <c r="K780" s="69" t="s">
        <v>48</v>
      </c>
      <c r="L780" s="96" t="s">
        <v>82</v>
      </c>
      <c r="M780" s="97" t="s">
        <v>306</v>
      </c>
      <c r="N780" s="98" cm="1">
        <f t="array" ref="N780">_xlfn.XLOOKUP(Contrato[[#This Row],[SUPERVISOR TITULAR]],[1]!PERSONAL_ACTIVO_2024[[#All],[Nombre completo]],[1]!PERSONAL_ACTIVO_2024[[#All],[Documento identidad]],"",0)</f>
        <v>75075150</v>
      </c>
      <c r="O780" s="97" t="s">
        <v>125</v>
      </c>
      <c r="P780" s="99" t="str" cm="1">
        <f t="array" ref="P780">_xlfn.XLOOKUP(Contrato[[#This Row],[SUPERVISOR SUPLENTE ]],[1]!PERSONAL_ACTIVO_2024[[#All],[Nombre completo]],[1]!PERSONAL_ACTIVO_2024[[#All],[Documento identidad]],"",0)</f>
        <v/>
      </c>
      <c r="Q780" s="100">
        <v>862</v>
      </c>
      <c r="R780" s="42" t="str" cm="1">
        <f t="array" ref="R780">_xlfn.XLOOKUP(Contrato[[#This Row],[CDP]],[1]!DISPONIBILIDADES_2024[[#All],[consecutivo]],[1]!DISPONIBILIDADES_2024[[#All],[fecha_aprobacion]],"",0)</f>
        <v>23/08/2024 20:21</v>
      </c>
      <c r="S780" s="43">
        <f>SUMIF([1]!DISPONIBILIDADES_2024[[#All],[consecutivo]],Contrato[[#This Row],[CDP]],[1]!DISPONIBILIDADES_2024[[#All],[valor_total_rubro]])</f>
        <v>0</v>
      </c>
      <c r="T780" s="44" cm="1">
        <f t="array" ref="T780">_xlfn.XLOOKUP(Contrato[[#This Row],[CONTRATO]]&amp;Contrato[[#This Row],[CDP]],[1]!Corr_Contr_CDP[[#All],[CONTRATO-CDP]],[1]!Corr_Contr_CDP[[#All],[CRP]],_xlfn.XLOOKUP(Contrato[[#This Row],[CDP]],[1]!COMPROMISOS_2024[[#All],[disponibilidad]],[1]!COMPROMISOS_2024[[#All],[consecutivo]],"",0),0)</f>
        <v>9591</v>
      </c>
      <c r="U780" s="45" t="str" cm="1">
        <f t="array" ref="U780">+_xlfn.XLOOKUP(Contrato[[#This Row],[RCP]],[1]!COMPROMISOS_2024[[#All],[consecutivo]],[1]!COMPROMISOS_2024[[#All],[fecha_aprobacion]],"",0)</f>
        <v>18/09/2024 15:22</v>
      </c>
      <c r="V780" s="46">
        <f>SUMIF([1]!COMPROMISOS_2024[[#All],[consecutivo]],Contrato[[#This Row],[RCP]],[1]!COMPROMISOS_2024[[#All],[valor_total]])</f>
        <v>15217702</v>
      </c>
      <c r="W780" s="311">
        <v>45552</v>
      </c>
      <c r="X780" s="311" t="s">
        <v>379</v>
      </c>
      <c r="Y780" s="48">
        <v>45553</v>
      </c>
      <c r="Z780" s="49">
        <v>45643</v>
      </c>
      <c r="AA780" s="123" t="s">
        <v>1990</v>
      </c>
      <c r="AB780" s="311" t="s">
        <v>1991</v>
      </c>
      <c r="AC780" s="91"/>
      <c r="AD780" s="320">
        <v>202000005370</v>
      </c>
      <c r="AE780" s="54" t="s">
        <v>75</v>
      </c>
      <c r="AF780" s="55" t="str">
        <f>TEXT(LEFT(Contrato[[#This Row],[CONTRATO]],3),"0")</f>
        <v>646</v>
      </c>
      <c r="AG780" s="55" t="str">
        <f>IF(LEN(Contrato[[#This Row],[Contrato2]])=3,Contrato[[#This Row],[Contrato2]],TEXT(Contrato[[#This Row],[Contrato2]],"000"))</f>
        <v>646</v>
      </c>
      <c r="AH780" s="56">
        <f ca="1">IFERROR(_xlfn.DAYS(Contrato[[#This Row],[Fecha Proyectada liquidación]],TODAY())/30,"")</f>
        <v>1.6666666666666667</v>
      </c>
      <c r="AI780" s="57">
        <f>+Contrato[[#This Row],[FECHA TERMINACIÓN ]]+120</f>
        <v>45763</v>
      </c>
      <c r="AK780" s="59" t="str">
        <f ca="1">IF(Contrato[[#This Row],[FECHA TERMINACIÓN ]]&lt;TODAY(), "Terminado",IF(ISNUMBER(Contrato[[#This Row],[Fecha Real de liquiidación ]]),"Liquidado",IF(Contrato[[#This Row],[FECHA TERMINACIÓN ]]&gt;=TODAY(),"En ejecución","")))</f>
        <v>Terminado</v>
      </c>
      <c r="AL780" s="60">
        <f>SUMIF([1]!COMPROMISOS_2024[[#All],[consecutivo]],Contrato[[#This Row],[RCP]],[1]!COMPROMISOS_2024[[#All],[Total pagado]])</f>
        <v>14726808</v>
      </c>
      <c r="AM780" s="61">
        <f>IFERROR(Contrato[[#This Row],[Pagos]]/Contrato[[#This Row],[VALOR CONTRATO]],0)</f>
        <v>0.96774191004660226</v>
      </c>
      <c r="AN780" s="104">
        <f>+Contrato[[#This Row],[VALOR CONTRATO]]-Contrato[[#This Row],[Pagos]]</f>
        <v>490894</v>
      </c>
      <c r="AO780" s="54" t="str" cm="1">
        <f t="array" ref="AO780">_xlfn.XLOOKUP(Contrato[[#This Row],[DOCUMENTO ]],[1]!PERSONAL_ACTIVO_2024[[#All],[Documento identidad]],[1]!PERSONAL_ACTIVO_2024[[#All],[Mail ]],0,0)</f>
        <v>anavarro@indeportesantioquia.gov.co</v>
      </c>
      <c r="AP780" s="54" cm="1">
        <f t="array" ref="AP780">_xlfn.XLOOKUP(Contrato[[#This Row],[DOCUMENTO]],[1]!PERSONAL_ACTIVO_2024[[#All],[Documento identidad]],[1]!PERSONAL_ACTIVO_2024[[#All],[Mail ]],0,0)</f>
        <v>0</v>
      </c>
      <c r="AQ780" s="54" cm="1">
        <f t="array" ref="AQ780">IF(ISBLANK(Contrato[[#This Row],[DEPENDENCIA ]]),0,IFERROR(_xlfn.XLOOKUP(Contrato[[#This Row],[DEPENDENCIA ]],[1]!PERSONAL_ACTIVO_2024[[#All],[Dependencia]],[1]!PERSONAL_ACTIVO_2024[[#All],[Mail ]],0,0),0))</f>
        <v>0</v>
      </c>
    </row>
    <row r="781" spans="1:43" s="54" customFormat="1" ht="34.5" customHeight="1" x14ac:dyDescent="0.25">
      <c r="A781" s="54">
        <v>1011</v>
      </c>
      <c r="B781" s="26">
        <v>647</v>
      </c>
      <c r="C781" s="28" t="s">
        <v>1989</v>
      </c>
      <c r="D781" s="81" t="s">
        <v>123</v>
      </c>
      <c r="E781" s="105" t="s">
        <v>736</v>
      </c>
      <c r="F781" s="81" t="s">
        <v>142</v>
      </c>
      <c r="G781" s="92" t="s">
        <v>1996</v>
      </c>
      <c r="H781" s="93">
        <v>43599588</v>
      </c>
      <c r="I781" s="94">
        <v>5931149</v>
      </c>
      <c r="J781" s="95">
        <v>18386562</v>
      </c>
      <c r="K781" s="69" t="s">
        <v>48</v>
      </c>
      <c r="L781" s="96" t="s">
        <v>82</v>
      </c>
      <c r="M781" s="97" t="s">
        <v>125</v>
      </c>
      <c r="N781" s="98" t="str" cm="1">
        <f t="array" ref="N781">_xlfn.XLOOKUP(Contrato[[#This Row],[SUPERVISOR TITULAR]],[1]!PERSONAL_ACTIVO_2024[[#All],[Nombre completo]],[1]!PERSONAL_ACTIVO_2024[[#All],[Documento identidad]],"",0)</f>
        <v/>
      </c>
      <c r="O781" s="97" t="s">
        <v>226</v>
      </c>
      <c r="P781" s="99" t="str" cm="1">
        <f t="array" ref="P781">_xlfn.XLOOKUP(Contrato[[#This Row],[SUPERVISOR SUPLENTE ]],[1]!PERSONAL_ACTIVO_2024[[#All],[Nombre completo]],[1]!PERSONAL_ACTIVO_2024[[#All],[Documento identidad]],"",0)</f>
        <v/>
      </c>
      <c r="Q781" s="100">
        <v>863</v>
      </c>
      <c r="R781" s="42" t="str" cm="1">
        <f t="array" ref="R781">_xlfn.XLOOKUP(Contrato[[#This Row],[CDP]],[1]!DISPONIBILIDADES_2024[[#All],[consecutivo]],[1]!DISPONIBILIDADES_2024[[#All],[fecha_aprobacion]],"",0)</f>
        <v>23/08/2024 20:21</v>
      </c>
      <c r="S781" s="43">
        <f>SUMIF([1]!DISPONIBILIDADES_2024[[#All],[consecutivo]],Contrato[[#This Row],[CDP]],[1]!DISPONIBILIDADES_2024[[#All],[valor_total_rubro]])</f>
        <v>0</v>
      </c>
      <c r="T781" s="44" cm="1">
        <f t="array" ref="T781">_xlfn.XLOOKUP(Contrato[[#This Row],[CONTRATO]]&amp;Contrato[[#This Row],[CDP]],[1]!Corr_Contr_CDP[[#All],[CONTRATO-CDP]],[1]!Corr_Contr_CDP[[#All],[CRP]],_xlfn.XLOOKUP(Contrato[[#This Row],[CDP]],[1]!COMPROMISOS_2024[[#All],[disponibilidad]],[1]!COMPROMISOS_2024[[#All],[consecutivo]],"",0),0)</f>
        <v>9610</v>
      </c>
      <c r="U781" s="45" t="str" cm="1">
        <f t="array" ref="U781">+_xlfn.XLOOKUP(Contrato[[#This Row],[RCP]],[1]!COMPROMISOS_2024[[#All],[consecutivo]],[1]!COMPROMISOS_2024[[#All],[fecha_aprobacion]],"",0)</f>
        <v>18/09/2024 17:40</v>
      </c>
      <c r="V781" s="46">
        <f>SUMIF([1]!COMPROMISOS_2024[[#All],[consecutivo]],Contrato[[#This Row],[RCP]],[1]!COMPROMISOS_2024[[#All],[valor_total]])</f>
        <v>18386562</v>
      </c>
      <c r="W781" s="311">
        <v>45552</v>
      </c>
      <c r="X781" s="311" t="s">
        <v>379</v>
      </c>
      <c r="Y781" s="48">
        <v>45553</v>
      </c>
      <c r="Z781" s="49">
        <v>45643</v>
      </c>
      <c r="AA781" s="123" t="s">
        <v>1990</v>
      </c>
      <c r="AB781" s="311" t="s">
        <v>1991</v>
      </c>
      <c r="AC781" s="91"/>
      <c r="AD781" s="320">
        <v>202000005371</v>
      </c>
      <c r="AE781" s="54" t="s">
        <v>75</v>
      </c>
      <c r="AF781" s="55" t="str">
        <f>TEXT(LEFT(Contrato[[#This Row],[CONTRATO]],3),"0")</f>
        <v>647</v>
      </c>
      <c r="AG781" s="55" t="str">
        <f>IF(LEN(Contrato[[#This Row],[Contrato2]])=3,Contrato[[#This Row],[Contrato2]],TEXT(Contrato[[#This Row],[Contrato2]],"000"))</f>
        <v>647</v>
      </c>
      <c r="AH781" s="56">
        <f ca="1">IFERROR(_xlfn.DAYS(Contrato[[#This Row],[Fecha Proyectada liquidación]],TODAY())/30,"")</f>
        <v>1.6666666666666667</v>
      </c>
      <c r="AI781" s="57">
        <f>+Contrato[[#This Row],[FECHA TERMINACIÓN ]]+120</f>
        <v>45763</v>
      </c>
      <c r="AK781" s="59" t="str">
        <f ca="1">IF(Contrato[[#This Row],[FECHA TERMINACIÓN ]]&lt;TODAY(), "Terminado",IF(ISNUMBER(Contrato[[#This Row],[Fecha Real de liquiidación ]]),"Liquidado",IF(Contrato[[#This Row],[FECHA TERMINACIÓN ]]&gt;=TODAY(),"En ejecución","")))</f>
        <v>Terminado</v>
      </c>
      <c r="AL781" s="60">
        <f>SUMIF([1]!COMPROMISOS_2024[[#All],[consecutivo]],Contrato[[#This Row],[RCP]],[1]!COMPROMISOS_2024[[#All],[Total pagado]])</f>
        <v>17793447</v>
      </c>
      <c r="AM781" s="61">
        <f>IFERROR(Contrato[[#This Row],[Pagos]]/Contrato[[#This Row],[VALOR CONTRATO]],0)</f>
        <v>0.96774193022055999</v>
      </c>
      <c r="AN781" s="104">
        <f>+Contrato[[#This Row],[VALOR CONTRATO]]-Contrato[[#This Row],[Pagos]]</f>
        <v>593115</v>
      </c>
      <c r="AO781" s="54" cm="1">
        <f t="array" ref="AO781">_xlfn.XLOOKUP(Contrato[[#This Row],[DOCUMENTO ]],[1]!PERSONAL_ACTIVO_2024[[#All],[Documento identidad]],[1]!PERSONAL_ACTIVO_2024[[#All],[Mail ]],0,0)</f>
        <v>0</v>
      </c>
      <c r="AP781" s="54" cm="1">
        <f t="array" ref="AP781">_xlfn.XLOOKUP(Contrato[[#This Row],[DOCUMENTO]],[1]!PERSONAL_ACTIVO_2024[[#All],[Documento identidad]],[1]!PERSONAL_ACTIVO_2024[[#All],[Mail ]],0,0)</f>
        <v>0</v>
      </c>
      <c r="AQ781" s="54" cm="1">
        <f t="array" ref="AQ781">IF(ISBLANK(Contrato[[#This Row],[DEPENDENCIA ]]),0,IFERROR(_xlfn.XLOOKUP(Contrato[[#This Row],[DEPENDENCIA ]],[1]!PERSONAL_ACTIVO_2024[[#All],[Dependencia]],[1]!PERSONAL_ACTIVO_2024[[#All],[Mail ]],0,0),0))</f>
        <v>0</v>
      </c>
    </row>
    <row r="782" spans="1:43" s="54" customFormat="1" ht="34.5" customHeight="1" x14ac:dyDescent="0.25">
      <c r="A782" s="54">
        <v>1013</v>
      </c>
      <c r="B782" s="26">
        <v>648</v>
      </c>
      <c r="C782" s="28" t="s">
        <v>1989</v>
      </c>
      <c r="D782" s="81" t="s">
        <v>123</v>
      </c>
      <c r="E782" s="105" t="s">
        <v>736</v>
      </c>
      <c r="F782" s="81" t="s">
        <v>142</v>
      </c>
      <c r="G782" s="92" t="s">
        <v>825</v>
      </c>
      <c r="H782" s="93">
        <v>1017215382</v>
      </c>
      <c r="I782" s="94">
        <v>4908936</v>
      </c>
      <c r="J782" s="95">
        <v>15217702</v>
      </c>
      <c r="K782" s="69" t="s">
        <v>48</v>
      </c>
      <c r="L782" s="96" t="s">
        <v>82</v>
      </c>
      <c r="M782" s="97" t="s">
        <v>218</v>
      </c>
      <c r="N782" s="98" cm="1">
        <f t="array" ref="N782">_xlfn.XLOOKUP(Contrato[[#This Row],[SUPERVISOR TITULAR]],[1]!PERSONAL_ACTIVO_2024[[#All],[Nombre completo]],[1]!PERSONAL_ACTIVO_2024[[#All],[Documento identidad]],"",0)</f>
        <v>98556206</v>
      </c>
      <c r="O782" s="97" t="s">
        <v>222</v>
      </c>
      <c r="P782" s="99" cm="1">
        <f t="array" ref="P782">_xlfn.XLOOKUP(Contrato[[#This Row],[SUPERVISOR SUPLENTE ]],[1]!PERSONAL_ACTIVO_2024[[#All],[Nombre completo]],[1]!PERSONAL_ACTIVO_2024[[#All],[Documento identidad]],"",0)</f>
        <v>10267189</v>
      </c>
      <c r="Q782" s="100">
        <v>864</v>
      </c>
      <c r="R782" s="42" t="str" cm="1">
        <f t="array" ref="R782">_xlfn.XLOOKUP(Contrato[[#This Row],[CDP]],[1]!DISPONIBILIDADES_2024[[#All],[consecutivo]],[1]!DISPONIBILIDADES_2024[[#All],[fecha_aprobacion]],"",0)</f>
        <v>23/08/2024 20:23</v>
      </c>
      <c r="S782" s="43">
        <f>SUMIF([1]!DISPONIBILIDADES_2024[[#All],[consecutivo]],Contrato[[#This Row],[CDP]],[1]!DISPONIBILIDADES_2024[[#All],[valor_total_rubro]])</f>
        <v>0</v>
      </c>
      <c r="T782" s="44" cm="1">
        <f t="array" ref="T782">_xlfn.XLOOKUP(Contrato[[#This Row],[CONTRATO]]&amp;Contrato[[#This Row],[CDP]],[1]!Corr_Contr_CDP[[#All],[CONTRATO-CDP]],[1]!Corr_Contr_CDP[[#All],[CRP]],_xlfn.XLOOKUP(Contrato[[#This Row],[CDP]],[1]!COMPROMISOS_2024[[#All],[disponibilidad]],[1]!COMPROMISOS_2024[[#All],[consecutivo]],"",0),0)</f>
        <v>9604</v>
      </c>
      <c r="U782" s="45" t="str" cm="1">
        <f t="array" ref="U782">+_xlfn.XLOOKUP(Contrato[[#This Row],[RCP]],[1]!COMPROMISOS_2024[[#All],[consecutivo]],[1]!COMPROMISOS_2024[[#All],[fecha_aprobacion]],"",0)</f>
        <v>18/09/2024 17:18</v>
      </c>
      <c r="V782" s="46">
        <f>SUMIF([1]!COMPROMISOS_2024[[#All],[consecutivo]],Contrato[[#This Row],[RCP]],[1]!COMPROMISOS_2024[[#All],[valor_total]])</f>
        <v>15217702</v>
      </c>
      <c r="W782" s="311">
        <v>45552</v>
      </c>
      <c r="X782" s="311" t="s">
        <v>379</v>
      </c>
      <c r="Y782" s="48">
        <v>45553</v>
      </c>
      <c r="Z782" s="49">
        <v>45643</v>
      </c>
      <c r="AA782" s="123" t="s">
        <v>1990</v>
      </c>
      <c r="AB782" s="311" t="s">
        <v>1991</v>
      </c>
      <c r="AC782" s="91"/>
      <c r="AD782" s="320">
        <v>202000005375</v>
      </c>
      <c r="AE782" s="54" t="s">
        <v>75</v>
      </c>
      <c r="AF782" s="55" t="str">
        <f>TEXT(LEFT(Contrato[[#This Row],[CONTRATO]],3),"0")</f>
        <v>648</v>
      </c>
      <c r="AG782" s="55" t="str">
        <f>IF(LEN(Contrato[[#This Row],[Contrato2]])=3,Contrato[[#This Row],[Contrato2]],TEXT(Contrato[[#This Row],[Contrato2]],"000"))</f>
        <v>648</v>
      </c>
      <c r="AH782" s="56">
        <f ca="1">IFERROR(_xlfn.DAYS(Contrato[[#This Row],[Fecha Proyectada liquidación]],TODAY())/30,"")</f>
        <v>1.6666666666666667</v>
      </c>
      <c r="AI782" s="57">
        <f>+Contrato[[#This Row],[FECHA TERMINACIÓN ]]+120</f>
        <v>45763</v>
      </c>
      <c r="AK782" s="59" t="str">
        <f ca="1">IF(Contrato[[#This Row],[FECHA TERMINACIÓN ]]&lt;TODAY(), "Terminado",IF(ISNUMBER(Contrato[[#This Row],[Fecha Real de liquiidación ]]),"Liquidado",IF(Contrato[[#This Row],[FECHA TERMINACIÓN ]]&gt;=TODAY(),"En ejecución","")))</f>
        <v>Terminado</v>
      </c>
      <c r="AL782" s="60">
        <f>SUMIF([1]!COMPROMISOS_2024[[#All],[consecutivo]],Contrato[[#This Row],[RCP]],[1]!COMPROMISOS_2024[[#All],[Total pagado]])</f>
        <v>14726808</v>
      </c>
      <c r="AM782" s="61">
        <f>IFERROR(Contrato[[#This Row],[Pagos]]/Contrato[[#This Row],[VALOR CONTRATO]],0)</f>
        <v>0.96774191004660226</v>
      </c>
      <c r="AN782" s="104">
        <f>+Contrato[[#This Row],[VALOR CONTRATO]]-Contrato[[#This Row],[Pagos]]</f>
        <v>490894</v>
      </c>
      <c r="AO782" s="54" t="str" cm="1">
        <f t="array" ref="AO782">_xlfn.XLOOKUP(Contrato[[#This Row],[DOCUMENTO ]],[1]!PERSONAL_ACTIVO_2024[[#All],[Documento identidad]],[1]!PERSONAL_ACTIVO_2024[[#All],[Mail ]],0,0)</f>
        <v>ahiguitae@indeportesantioquia.gov.co</v>
      </c>
      <c r="AP782" s="54" t="str" cm="1">
        <f t="array" ref="AP782">_xlfn.XLOOKUP(Contrato[[#This Row],[DOCUMENTO]],[1]!PERSONAL_ACTIVO_2024[[#All],[Documento identidad]],[1]!PERSONAL_ACTIVO_2024[[#All],[Mail ]],0,0)</f>
        <v>hveleza@indeportesantioquia.gov.co</v>
      </c>
      <c r="AQ782" s="54" cm="1">
        <f t="array" ref="AQ782">IF(ISBLANK(Contrato[[#This Row],[DEPENDENCIA ]]),0,IFERROR(_xlfn.XLOOKUP(Contrato[[#This Row],[DEPENDENCIA ]],[1]!PERSONAL_ACTIVO_2024[[#All],[Dependencia]],[1]!PERSONAL_ACTIVO_2024[[#All],[Mail ]],0,0),0))</f>
        <v>0</v>
      </c>
    </row>
    <row r="783" spans="1:43" s="54" customFormat="1" ht="34.5" customHeight="1" x14ac:dyDescent="0.25">
      <c r="A783" s="333">
        <v>1014</v>
      </c>
      <c r="B783" s="26">
        <v>649</v>
      </c>
      <c r="C783" s="28" t="s">
        <v>1989</v>
      </c>
      <c r="D783" s="81" t="s">
        <v>123</v>
      </c>
      <c r="E783" s="105" t="s">
        <v>736</v>
      </c>
      <c r="F783" s="81" t="s">
        <v>142</v>
      </c>
      <c r="G783" s="334" t="s">
        <v>1997</v>
      </c>
      <c r="H783" s="93">
        <v>98630846</v>
      </c>
      <c r="I783" s="94">
        <v>4908936</v>
      </c>
      <c r="J783" s="95">
        <v>15217702</v>
      </c>
      <c r="K783" s="69" t="s">
        <v>48</v>
      </c>
      <c r="L783" s="96" t="s">
        <v>82</v>
      </c>
      <c r="M783" s="97" t="s">
        <v>218</v>
      </c>
      <c r="N783" s="98" cm="1">
        <f t="array" ref="N783">_xlfn.XLOOKUP(Contrato[[#This Row],[SUPERVISOR TITULAR]],[1]!PERSONAL_ACTIVO_2024[[#All],[Nombre completo]],[1]!PERSONAL_ACTIVO_2024[[#All],[Documento identidad]],"",0)</f>
        <v>98556206</v>
      </c>
      <c r="O783" s="97" t="s">
        <v>222</v>
      </c>
      <c r="P783" s="99" cm="1">
        <f t="array" ref="P783">_xlfn.XLOOKUP(Contrato[[#This Row],[SUPERVISOR SUPLENTE ]],[1]!PERSONAL_ACTIVO_2024[[#All],[Nombre completo]],[1]!PERSONAL_ACTIVO_2024[[#All],[Documento identidad]],"",0)</f>
        <v>10267189</v>
      </c>
      <c r="Q783" s="173">
        <v>855</v>
      </c>
      <c r="R783" s="42" t="str" cm="1">
        <f t="array" ref="R783">_xlfn.XLOOKUP(Contrato[[#This Row],[CDP]],[1]!DISPONIBILIDADES_2024[[#All],[consecutivo]],[1]!DISPONIBILIDADES_2024[[#All],[fecha_aprobacion]],"",0)</f>
        <v>23/08/2024 20:14</v>
      </c>
      <c r="S783" s="43">
        <f>SUMIF([1]!DISPONIBILIDADES_2024[[#All],[consecutivo]],Contrato[[#This Row],[CDP]],[1]!DISPONIBILIDADES_2024[[#All],[valor_total_rubro]])</f>
        <v>0</v>
      </c>
      <c r="T783" s="44" cm="1">
        <f t="array" ref="T783">_xlfn.XLOOKUP(Contrato[[#This Row],[CONTRATO]]&amp;Contrato[[#This Row],[CDP]],[1]!Corr_Contr_CDP[[#All],[CONTRATO-CDP]],[1]!Corr_Contr_CDP[[#All],[CRP]],_xlfn.XLOOKUP(Contrato[[#This Row],[CDP]],[1]!COMPROMISOS_2024[[#All],[disponibilidad]],[1]!COMPROMISOS_2024[[#All],[consecutivo]],"",0),0)</f>
        <v>9600</v>
      </c>
      <c r="U783" s="45" t="str" cm="1">
        <f t="array" ref="U783">+_xlfn.XLOOKUP(Contrato[[#This Row],[RCP]],[1]!COMPROMISOS_2024[[#All],[consecutivo]],[1]!COMPROMISOS_2024[[#All],[fecha_aprobacion]],"",0)</f>
        <v>18/09/2024 16:32</v>
      </c>
      <c r="V783" s="46">
        <f>SUMIF([1]!COMPROMISOS_2024[[#All],[consecutivo]],Contrato[[#This Row],[RCP]],[1]!COMPROMISOS_2024[[#All],[valor_total]])</f>
        <v>15217702</v>
      </c>
      <c r="W783" s="311">
        <v>45552</v>
      </c>
      <c r="X783" s="311" t="s">
        <v>379</v>
      </c>
      <c r="Y783" s="48">
        <v>45553</v>
      </c>
      <c r="Z783" s="49">
        <v>45643</v>
      </c>
      <c r="AA783" s="123" t="s">
        <v>1990</v>
      </c>
      <c r="AB783" s="311" t="s">
        <v>1991</v>
      </c>
      <c r="AC783" s="94"/>
      <c r="AD783" s="320">
        <v>202000005379</v>
      </c>
      <c r="AE783" s="54" t="s">
        <v>75</v>
      </c>
      <c r="AF783" s="55" t="str">
        <f>TEXT(LEFT(Contrato[[#This Row],[CONTRATO]],3),"0")</f>
        <v>649</v>
      </c>
      <c r="AG783" s="55" t="str">
        <f>IF(LEN(Contrato[[#This Row],[Contrato2]])=3,Contrato[[#This Row],[Contrato2]],TEXT(Contrato[[#This Row],[Contrato2]],"000"))</f>
        <v>649</v>
      </c>
      <c r="AH783" s="56">
        <f ca="1">IFERROR(_xlfn.DAYS(Contrato[[#This Row],[Fecha Proyectada liquidación]],TODAY())/30,"")</f>
        <v>1.6666666666666667</v>
      </c>
      <c r="AI783" s="57">
        <f>+Contrato[[#This Row],[FECHA TERMINACIÓN ]]+120</f>
        <v>45763</v>
      </c>
      <c r="AK783" s="59" t="str">
        <f ca="1">IF(Contrato[[#This Row],[FECHA TERMINACIÓN ]]&lt;TODAY(), "Terminado",IF(ISNUMBER(Contrato[[#This Row],[Fecha Real de liquiidación ]]),"Liquidado",IF(Contrato[[#This Row],[FECHA TERMINACIÓN ]]&gt;=TODAY(),"En ejecución","")))</f>
        <v>Terminado</v>
      </c>
      <c r="AL783" s="60">
        <f>SUMIF([1]!COMPROMISOS_2024[[#All],[consecutivo]],Contrato[[#This Row],[RCP]],[1]!COMPROMISOS_2024[[#All],[Total pagado]])</f>
        <v>14726808</v>
      </c>
      <c r="AM783" s="61">
        <f>IFERROR(Contrato[[#This Row],[Pagos]]/Contrato[[#This Row],[VALOR CONTRATO]],0)</f>
        <v>0.96774191004660226</v>
      </c>
      <c r="AN783" s="104">
        <f>+Contrato[[#This Row],[VALOR CONTRATO]]-Contrato[[#This Row],[Pagos]]</f>
        <v>490894</v>
      </c>
      <c r="AO783" s="54" t="str" cm="1">
        <f t="array" ref="AO783">_xlfn.XLOOKUP(Contrato[[#This Row],[DOCUMENTO ]],[1]!PERSONAL_ACTIVO_2024[[#All],[Documento identidad]],[1]!PERSONAL_ACTIVO_2024[[#All],[Mail ]],0,0)</f>
        <v>ahiguitae@indeportesantioquia.gov.co</v>
      </c>
      <c r="AP783" s="54" t="str" cm="1">
        <f t="array" ref="AP783">_xlfn.XLOOKUP(Contrato[[#This Row],[DOCUMENTO]],[1]!PERSONAL_ACTIVO_2024[[#All],[Documento identidad]],[1]!PERSONAL_ACTIVO_2024[[#All],[Mail ]],0,0)</f>
        <v>hveleza@indeportesantioquia.gov.co</v>
      </c>
      <c r="AQ783" s="54" cm="1">
        <f t="array" ref="AQ783">IF(ISBLANK(Contrato[[#This Row],[DEPENDENCIA ]]),0,IFERROR(_xlfn.XLOOKUP(Contrato[[#This Row],[DEPENDENCIA ]],[1]!PERSONAL_ACTIVO_2024[[#All],[Dependencia]],[1]!PERSONAL_ACTIVO_2024[[#All],[Mail ]],0,0),0))</f>
        <v>0</v>
      </c>
    </row>
    <row r="784" spans="1:43" s="54" customFormat="1" ht="34.5" customHeight="1" x14ac:dyDescent="0.25">
      <c r="A784" s="54">
        <v>1015</v>
      </c>
      <c r="B784" s="26">
        <v>650</v>
      </c>
      <c r="C784" s="28" t="s">
        <v>1989</v>
      </c>
      <c r="D784" s="81" t="s">
        <v>123</v>
      </c>
      <c r="E784" s="105" t="s">
        <v>736</v>
      </c>
      <c r="F784" s="81" t="s">
        <v>142</v>
      </c>
      <c r="G784" s="92" t="s">
        <v>829</v>
      </c>
      <c r="H784" s="93">
        <v>71217825</v>
      </c>
      <c r="I784" s="94">
        <v>4908936</v>
      </c>
      <c r="J784" s="95">
        <v>15217702</v>
      </c>
      <c r="K784" s="69" t="s">
        <v>48</v>
      </c>
      <c r="L784" s="96" t="s">
        <v>82</v>
      </c>
      <c r="M784" s="97" t="s">
        <v>218</v>
      </c>
      <c r="N784" s="98" cm="1">
        <f t="array" ref="N784">_xlfn.XLOOKUP(Contrato[[#This Row],[SUPERVISOR TITULAR]],[1]!PERSONAL_ACTIVO_2024[[#All],[Nombre completo]],[1]!PERSONAL_ACTIVO_2024[[#All],[Documento identidad]],"",0)</f>
        <v>98556206</v>
      </c>
      <c r="O784" s="97" t="s">
        <v>222</v>
      </c>
      <c r="P784" s="99" cm="1">
        <f t="array" ref="P784">_xlfn.XLOOKUP(Contrato[[#This Row],[SUPERVISOR SUPLENTE ]],[1]!PERSONAL_ACTIVO_2024[[#All],[Nombre completo]],[1]!PERSONAL_ACTIVO_2024[[#All],[Documento identidad]],"",0)</f>
        <v>10267189</v>
      </c>
      <c r="Q784" s="100">
        <v>865</v>
      </c>
      <c r="R784" s="42" t="str" cm="1">
        <f t="array" ref="R784">_xlfn.XLOOKUP(Contrato[[#This Row],[CDP]],[1]!DISPONIBILIDADES_2024[[#All],[consecutivo]],[1]!DISPONIBILIDADES_2024[[#All],[fecha_aprobacion]],"",0)</f>
        <v>23/08/2024 20:23</v>
      </c>
      <c r="S784" s="43">
        <f>SUMIF([1]!DISPONIBILIDADES_2024[[#All],[consecutivo]],Contrato[[#This Row],[CDP]],[1]!DISPONIBILIDADES_2024[[#All],[valor_total_rubro]])</f>
        <v>0</v>
      </c>
      <c r="T784" s="44" cm="1">
        <f t="array" ref="T784">_xlfn.XLOOKUP(Contrato[[#This Row],[CONTRATO]]&amp;Contrato[[#This Row],[CDP]],[1]!Corr_Contr_CDP[[#All],[CONTRATO-CDP]],[1]!Corr_Contr_CDP[[#All],[CRP]],_xlfn.XLOOKUP(Contrato[[#This Row],[CDP]],[1]!COMPROMISOS_2024[[#All],[disponibilidad]],[1]!COMPROMISOS_2024[[#All],[consecutivo]],"",0),0)</f>
        <v>9588</v>
      </c>
      <c r="U784" s="45" t="str" cm="1">
        <f t="array" ref="U784">+_xlfn.XLOOKUP(Contrato[[#This Row],[RCP]],[1]!COMPROMISOS_2024[[#All],[consecutivo]],[1]!COMPROMISOS_2024[[#All],[fecha_aprobacion]],"",0)</f>
        <v>18/09/2024 15:12</v>
      </c>
      <c r="V784" s="46">
        <f>SUMIF([1]!COMPROMISOS_2024[[#All],[consecutivo]],Contrato[[#This Row],[RCP]],[1]!COMPROMISOS_2024[[#All],[valor_total]])</f>
        <v>15217702</v>
      </c>
      <c r="W784" s="311">
        <v>45552</v>
      </c>
      <c r="X784" s="311" t="s">
        <v>379</v>
      </c>
      <c r="Y784" s="48">
        <v>45553</v>
      </c>
      <c r="Z784" s="49">
        <v>45643</v>
      </c>
      <c r="AA784" s="123" t="s">
        <v>1990</v>
      </c>
      <c r="AB784" s="311" t="s">
        <v>1991</v>
      </c>
      <c r="AC784" s="91"/>
      <c r="AD784" s="320">
        <v>202000005381</v>
      </c>
      <c r="AE784" s="54" t="s">
        <v>75</v>
      </c>
      <c r="AF784" s="55" t="str">
        <f>TEXT(LEFT(Contrato[[#This Row],[CONTRATO]],3),"0")</f>
        <v>650</v>
      </c>
      <c r="AG784" s="55" t="str">
        <f>IF(LEN(Contrato[[#This Row],[Contrato2]])=3,Contrato[[#This Row],[Contrato2]],TEXT(Contrato[[#This Row],[Contrato2]],"000"))</f>
        <v>650</v>
      </c>
      <c r="AH784" s="56">
        <f ca="1">IFERROR(_xlfn.DAYS(Contrato[[#This Row],[Fecha Proyectada liquidación]],TODAY())/30,"")</f>
        <v>1.6666666666666667</v>
      </c>
      <c r="AI784" s="57">
        <f>+Contrato[[#This Row],[FECHA TERMINACIÓN ]]+120</f>
        <v>45763</v>
      </c>
      <c r="AK784" s="59" t="str">
        <f ca="1">IF(Contrato[[#This Row],[FECHA TERMINACIÓN ]]&lt;TODAY(), "Terminado",IF(ISNUMBER(Contrato[[#This Row],[Fecha Real de liquiidación ]]),"Liquidado",IF(Contrato[[#This Row],[FECHA TERMINACIÓN ]]&gt;=TODAY(),"En ejecución","")))</f>
        <v>Terminado</v>
      </c>
      <c r="AL784" s="60">
        <f>SUMIF([1]!COMPROMISOS_2024[[#All],[consecutivo]],Contrato[[#This Row],[RCP]],[1]!COMPROMISOS_2024[[#All],[Total pagado]])</f>
        <v>14726808</v>
      </c>
      <c r="AM784" s="61">
        <f>IFERROR(Contrato[[#This Row],[Pagos]]/Contrato[[#This Row],[VALOR CONTRATO]],0)</f>
        <v>0.96774191004660226</v>
      </c>
      <c r="AN784" s="104">
        <f>+Contrato[[#This Row],[VALOR CONTRATO]]-Contrato[[#This Row],[Pagos]]</f>
        <v>490894</v>
      </c>
      <c r="AO784" s="54" t="str" cm="1">
        <f t="array" ref="AO784">_xlfn.XLOOKUP(Contrato[[#This Row],[DOCUMENTO ]],[1]!PERSONAL_ACTIVO_2024[[#All],[Documento identidad]],[1]!PERSONAL_ACTIVO_2024[[#All],[Mail ]],0,0)</f>
        <v>ahiguitae@indeportesantioquia.gov.co</v>
      </c>
      <c r="AP784" s="54" t="str" cm="1">
        <f t="array" ref="AP784">_xlfn.XLOOKUP(Contrato[[#This Row],[DOCUMENTO]],[1]!PERSONAL_ACTIVO_2024[[#All],[Documento identidad]],[1]!PERSONAL_ACTIVO_2024[[#All],[Mail ]],0,0)</f>
        <v>hveleza@indeportesantioquia.gov.co</v>
      </c>
      <c r="AQ784" s="54" cm="1">
        <f t="array" ref="AQ784">IF(ISBLANK(Contrato[[#This Row],[DEPENDENCIA ]]),0,IFERROR(_xlfn.XLOOKUP(Contrato[[#This Row],[DEPENDENCIA ]],[1]!PERSONAL_ACTIVO_2024[[#All],[Dependencia]],[1]!PERSONAL_ACTIVO_2024[[#All],[Mail ]],0,0),0))</f>
        <v>0</v>
      </c>
    </row>
    <row r="785" spans="1:43" s="54" customFormat="1" ht="34.5" customHeight="1" x14ac:dyDescent="0.25">
      <c r="A785" s="54">
        <v>1016</v>
      </c>
      <c r="B785" s="26">
        <v>651</v>
      </c>
      <c r="C785" s="28" t="s">
        <v>1989</v>
      </c>
      <c r="D785" s="81" t="s">
        <v>123</v>
      </c>
      <c r="E785" s="105" t="s">
        <v>736</v>
      </c>
      <c r="F785" s="81" t="s">
        <v>142</v>
      </c>
      <c r="G785" s="92" t="s">
        <v>831</v>
      </c>
      <c r="H785" s="93">
        <v>1020418840</v>
      </c>
      <c r="I785" s="94">
        <v>4908936</v>
      </c>
      <c r="J785" s="95">
        <v>15217702</v>
      </c>
      <c r="K785" s="69" t="s">
        <v>48</v>
      </c>
      <c r="L785" s="96" t="s">
        <v>82</v>
      </c>
      <c r="M785" s="97" t="s">
        <v>218</v>
      </c>
      <c r="N785" s="98" cm="1">
        <f t="array" ref="N785">_xlfn.XLOOKUP(Contrato[[#This Row],[SUPERVISOR TITULAR]],[1]!PERSONAL_ACTIVO_2024[[#All],[Nombre completo]],[1]!PERSONAL_ACTIVO_2024[[#All],[Documento identidad]],"",0)</f>
        <v>98556206</v>
      </c>
      <c r="O785" s="97" t="s">
        <v>222</v>
      </c>
      <c r="P785" s="99" cm="1">
        <f t="array" ref="P785">_xlfn.XLOOKUP(Contrato[[#This Row],[SUPERVISOR SUPLENTE ]],[1]!PERSONAL_ACTIVO_2024[[#All],[Nombre completo]],[1]!PERSONAL_ACTIVO_2024[[#All],[Documento identidad]],"",0)</f>
        <v>10267189</v>
      </c>
      <c r="Q785" s="100">
        <v>866</v>
      </c>
      <c r="R785" s="42" t="str" cm="1">
        <f t="array" ref="R785">_xlfn.XLOOKUP(Contrato[[#This Row],[CDP]],[1]!DISPONIBILIDADES_2024[[#All],[consecutivo]],[1]!DISPONIBILIDADES_2024[[#All],[fecha_aprobacion]],"",0)</f>
        <v>23/08/2024 20:23</v>
      </c>
      <c r="S785" s="43">
        <f>SUMIF([1]!DISPONIBILIDADES_2024[[#All],[consecutivo]],Contrato[[#This Row],[CDP]],[1]!DISPONIBILIDADES_2024[[#All],[valor_total_rubro]])</f>
        <v>0</v>
      </c>
      <c r="T785" s="44" cm="1">
        <f t="array" ref="T785">_xlfn.XLOOKUP(Contrato[[#This Row],[CONTRATO]]&amp;Contrato[[#This Row],[CDP]],[1]!Corr_Contr_CDP[[#All],[CONTRATO-CDP]],[1]!Corr_Contr_CDP[[#All],[CRP]],_xlfn.XLOOKUP(Contrato[[#This Row],[CDP]],[1]!COMPROMISOS_2024[[#All],[disponibilidad]],[1]!COMPROMISOS_2024[[#All],[consecutivo]],"",0),0)</f>
        <v>9599</v>
      </c>
      <c r="U785" s="45" t="str" cm="1">
        <f t="array" ref="U785">+_xlfn.XLOOKUP(Contrato[[#This Row],[RCP]],[1]!COMPROMISOS_2024[[#All],[consecutivo]],[1]!COMPROMISOS_2024[[#All],[fecha_aprobacion]],"",0)</f>
        <v>18/09/2024 16:26</v>
      </c>
      <c r="V785" s="46">
        <f>SUMIF([1]!COMPROMISOS_2024[[#All],[consecutivo]],Contrato[[#This Row],[RCP]],[1]!COMPROMISOS_2024[[#All],[valor_total]])</f>
        <v>15217702</v>
      </c>
      <c r="W785" s="311">
        <v>45552</v>
      </c>
      <c r="X785" s="311" t="s">
        <v>379</v>
      </c>
      <c r="Y785" s="48">
        <v>45553</v>
      </c>
      <c r="Z785" s="49">
        <v>45643</v>
      </c>
      <c r="AA785" s="123" t="s">
        <v>1990</v>
      </c>
      <c r="AB785" s="311" t="s">
        <v>1991</v>
      </c>
      <c r="AC785" s="91"/>
      <c r="AD785" s="320">
        <v>202000005385</v>
      </c>
      <c r="AE785" s="54" t="s">
        <v>75</v>
      </c>
      <c r="AF785" s="55" t="str">
        <f>TEXT(LEFT(Contrato[[#This Row],[CONTRATO]],3),"0")</f>
        <v>651</v>
      </c>
      <c r="AG785" s="55" t="str">
        <f>IF(LEN(Contrato[[#This Row],[Contrato2]])=3,Contrato[[#This Row],[Contrato2]],TEXT(Contrato[[#This Row],[Contrato2]],"000"))</f>
        <v>651</v>
      </c>
      <c r="AH785" s="56">
        <f ca="1">IFERROR(_xlfn.DAYS(Contrato[[#This Row],[Fecha Proyectada liquidación]],TODAY())/30,"")</f>
        <v>1.6666666666666667</v>
      </c>
      <c r="AI785" s="57">
        <f>+Contrato[[#This Row],[FECHA TERMINACIÓN ]]+120</f>
        <v>45763</v>
      </c>
      <c r="AK785" s="59" t="str">
        <f ca="1">IF(Contrato[[#This Row],[FECHA TERMINACIÓN ]]&lt;TODAY(), "Terminado",IF(ISNUMBER(Contrato[[#This Row],[Fecha Real de liquiidación ]]),"Liquidado",IF(Contrato[[#This Row],[FECHA TERMINACIÓN ]]&gt;=TODAY(),"En ejecución","")))</f>
        <v>Terminado</v>
      </c>
      <c r="AL785" s="60">
        <f>SUMIF([1]!COMPROMISOS_2024[[#All],[consecutivo]],Contrato[[#This Row],[RCP]],[1]!COMPROMISOS_2024[[#All],[Total pagado]])</f>
        <v>14726808</v>
      </c>
      <c r="AM785" s="61">
        <f>IFERROR(Contrato[[#This Row],[Pagos]]/Contrato[[#This Row],[VALOR CONTRATO]],0)</f>
        <v>0.96774191004660226</v>
      </c>
      <c r="AN785" s="104">
        <f>+Contrato[[#This Row],[VALOR CONTRATO]]-Contrato[[#This Row],[Pagos]]</f>
        <v>490894</v>
      </c>
      <c r="AO785" s="54" t="str" cm="1">
        <f t="array" ref="AO785">_xlfn.XLOOKUP(Contrato[[#This Row],[DOCUMENTO ]],[1]!PERSONAL_ACTIVO_2024[[#All],[Documento identidad]],[1]!PERSONAL_ACTIVO_2024[[#All],[Mail ]],0,0)</f>
        <v>ahiguitae@indeportesantioquia.gov.co</v>
      </c>
      <c r="AP785" s="54" t="str" cm="1">
        <f t="array" ref="AP785">_xlfn.XLOOKUP(Contrato[[#This Row],[DOCUMENTO]],[1]!PERSONAL_ACTIVO_2024[[#All],[Documento identidad]],[1]!PERSONAL_ACTIVO_2024[[#All],[Mail ]],0,0)</f>
        <v>hveleza@indeportesantioquia.gov.co</v>
      </c>
      <c r="AQ785" s="54" cm="1">
        <f t="array" ref="AQ785">IF(ISBLANK(Contrato[[#This Row],[DEPENDENCIA ]]),0,IFERROR(_xlfn.XLOOKUP(Contrato[[#This Row],[DEPENDENCIA ]],[1]!PERSONAL_ACTIVO_2024[[#All],[Dependencia]],[1]!PERSONAL_ACTIVO_2024[[#All],[Mail ]],0,0),0))</f>
        <v>0</v>
      </c>
    </row>
    <row r="786" spans="1:43" s="54" customFormat="1" ht="34.5" customHeight="1" x14ac:dyDescent="0.25">
      <c r="A786" s="54">
        <v>1017</v>
      </c>
      <c r="B786" s="26">
        <v>652</v>
      </c>
      <c r="C786" s="28" t="s">
        <v>1989</v>
      </c>
      <c r="D786" s="81" t="s">
        <v>123</v>
      </c>
      <c r="E786" s="105" t="s">
        <v>736</v>
      </c>
      <c r="F786" s="81" t="s">
        <v>142</v>
      </c>
      <c r="G786" s="92" t="s">
        <v>833</v>
      </c>
      <c r="H786" s="93">
        <v>43278118</v>
      </c>
      <c r="I786" s="94">
        <v>4908936</v>
      </c>
      <c r="J786" s="95">
        <v>15217702</v>
      </c>
      <c r="K786" s="69" t="s">
        <v>48</v>
      </c>
      <c r="L786" s="96" t="s">
        <v>82</v>
      </c>
      <c r="M786" s="97" t="s">
        <v>125</v>
      </c>
      <c r="N786" s="98" t="str" cm="1">
        <f t="array" ref="N786">_xlfn.XLOOKUP(Contrato[[#This Row],[SUPERVISOR TITULAR]],[1]!PERSONAL_ACTIVO_2024[[#All],[Nombre completo]],[1]!PERSONAL_ACTIVO_2024[[#All],[Documento identidad]],"",0)</f>
        <v/>
      </c>
      <c r="O786" s="97" t="s">
        <v>226</v>
      </c>
      <c r="P786" s="99" t="str" cm="1">
        <f t="array" ref="P786">_xlfn.XLOOKUP(Contrato[[#This Row],[SUPERVISOR SUPLENTE ]],[1]!PERSONAL_ACTIVO_2024[[#All],[Nombre completo]],[1]!PERSONAL_ACTIVO_2024[[#All],[Documento identidad]],"",0)</f>
        <v/>
      </c>
      <c r="Q786" s="100">
        <v>867</v>
      </c>
      <c r="R786" s="42" t="str" cm="1">
        <f t="array" ref="R786">_xlfn.XLOOKUP(Contrato[[#This Row],[CDP]],[1]!DISPONIBILIDADES_2024[[#All],[consecutivo]],[1]!DISPONIBILIDADES_2024[[#All],[fecha_aprobacion]],"",0)</f>
        <v>23/08/2024 20:23</v>
      </c>
      <c r="S786" s="43">
        <f>SUMIF([1]!DISPONIBILIDADES_2024[[#All],[consecutivo]],Contrato[[#This Row],[CDP]],[1]!DISPONIBILIDADES_2024[[#All],[valor_total_rubro]])</f>
        <v>0</v>
      </c>
      <c r="T786" s="44" cm="1">
        <f t="array" ref="T786">_xlfn.XLOOKUP(Contrato[[#This Row],[CONTRATO]]&amp;Contrato[[#This Row],[CDP]],[1]!Corr_Contr_CDP[[#All],[CONTRATO-CDP]],[1]!Corr_Contr_CDP[[#All],[CRP]],_xlfn.XLOOKUP(Contrato[[#This Row],[CDP]],[1]!COMPROMISOS_2024[[#All],[disponibilidad]],[1]!COMPROMISOS_2024[[#All],[consecutivo]],"",0),0)</f>
        <v>9609</v>
      </c>
      <c r="U786" s="45" t="str" cm="1">
        <f t="array" ref="U786">+_xlfn.XLOOKUP(Contrato[[#This Row],[RCP]],[1]!COMPROMISOS_2024[[#All],[consecutivo]],[1]!COMPROMISOS_2024[[#All],[fecha_aprobacion]],"",0)</f>
        <v>18/09/2024 17:36</v>
      </c>
      <c r="V786" s="46">
        <f>SUMIF([1]!COMPROMISOS_2024[[#All],[consecutivo]],Contrato[[#This Row],[RCP]],[1]!COMPROMISOS_2024[[#All],[valor_total]])</f>
        <v>15217702</v>
      </c>
      <c r="W786" s="311">
        <v>45552</v>
      </c>
      <c r="X786" s="311" t="s">
        <v>379</v>
      </c>
      <c r="Y786" s="48">
        <v>45553</v>
      </c>
      <c r="Z786" s="49">
        <v>45643</v>
      </c>
      <c r="AA786" s="123" t="s">
        <v>1990</v>
      </c>
      <c r="AB786" s="311" t="s">
        <v>1991</v>
      </c>
      <c r="AC786" s="91"/>
      <c r="AD786" s="320">
        <v>202000005387</v>
      </c>
      <c r="AE786" s="54" t="s">
        <v>75</v>
      </c>
      <c r="AF786" s="55" t="str">
        <f>TEXT(LEFT(Contrato[[#This Row],[CONTRATO]],3),"0")</f>
        <v>652</v>
      </c>
      <c r="AG786" s="55" t="str">
        <f>IF(LEN(Contrato[[#This Row],[Contrato2]])=3,Contrato[[#This Row],[Contrato2]],TEXT(Contrato[[#This Row],[Contrato2]],"000"))</f>
        <v>652</v>
      </c>
      <c r="AH786" s="56">
        <f ca="1">IFERROR(_xlfn.DAYS(Contrato[[#This Row],[Fecha Proyectada liquidación]],TODAY())/30,"")</f>
        <v>1.6666666666666667</v>
      </c>
      <c r="AI786" s="57">
        <f>+Contrato[[#This Row],[FECHA TERMINACIÓN ]]+120</f>
        <v>45763</v>
      </c>
      <c r="AK786" s="59" t="str">
        <f ca="1">IF(Contrato[[#This Row],[FECHA TERMINACIÓN ]]&lt;TODAY(), "Terminado",IF(ISNUMBER(Contrato[[#This Row],[Fecha Real de liquiidación ]]),"Liquidado",IF(Contrato[[#This Row],[FECHA TERMINACIÓN ]]&gt;=TODAY(),"En ejecución","")))</f>
        <v>Terminado</v>
      </c>
      <c r="AL786" s="60">
        <f>SUMIF([1]!COMPROMISOS_2024[[#All],[consecutivo]],Contrato[[#This Row],[RCP]],[1]!COMPROMISOS_2024[[#All],[Total pagado]])</f>
        <v>14726808</v>
      </c>
      <c r="AM786" s="61">
        <f>IFERROR(Contrato[[#This Row],[Pagos]]/Contrato[[#This Row],[VALOR CONTRATO]],0)</f>
        <v>0.96774191004660226</v>
      </c>
      <c r="AN786" s="104">
        <f>+Contrato[[#This Row],[VALOR CONTRATO]]-Contrato[[#This Row],[Pagos]]</f>
        <v>490894</v>
      </c>
      <c r="AO786" s="54" cm="1">
        <f t="array" ref="AO786">_xlfn.XLOOKUP(Contrato[[#This Row],[DOCUMENTO ]],[1]!PERSONAL_ACTIVO_2024[[#All],[Documento identidad]],[1]!PERSONAL_ACTIVO_2024[[#All],[Mail ]],0,0)</f>
        <v>0</v>
      </c>
      <c r="AP786" s="54" cm="1">
        <f t="array" ref="AP786">_xlfn.XLOOKUP(Contrato[[#This Row],[DOCUMENTO]],[1]!PERSONAL_ACTIVO_2024[[#All],[Documento identidad]],[1]!PERSONAL_ACTIVO_2024[[#All],[Mail ]],0,0)</f>
        <v>0</v>
      </c>
      <c r="AQ786" s="54" cm="1">
        <f t="array" ref="AQ786">IF(ISBLANK(Contrato[[#This Row],[DEPENDENCIA ]]),0,IFERROR(_xlfn.XLOOKUP(Contrato[[#This Row],[DEPENDENCIA ]],[1]!PERSONAL_ACTIVO_2024[[#All],[Dependencia]],[1]!PERSONAL_ACTIVO_2024[[#All],[Mail ]],0,0),0))</f>
        <v>0</v>
      </c>
    </row>
    <row r="787" spans="1:43" s="54" customFormat="1" ht="34.5" customHeight="1" x14ac:dyDescent="0.25">
      <c r="A787" s="54">
        <v>1018</v>
      </c>
      <c r="B787" s="26">
        <v>653</v>
      </c>
      <c r="C787" s="28" t="s">
        <v>1989</v>
      </c>
      <c r="D787" s="81" t="s">
        <v>123</v>
      </c>
      <c r="E787" s="105" t="s">
        <v>736</v>
      </c>
      <c r="F787" s="81" t="s">
        <v>142</v>
      </c>
      <c r="G787" s="92" t="s">
        <v>1998</v>
      </c>
      <c r="H787" s="93">
        <v>1007416617</v>
      </c>
      <c r="I787" s="94">
        <v>4908936</v>
      </c>
      <c r="J787" s="95">
        <v>15217702</v>
      </c>
      <c r="K787" s="69" t="s">
        <v>48</v>
      </c>
      <c r="L787" s="96" t="s">
        <v>82</v>
      </c>
      <c r="M787" s="97" t="s">
        <v>218</v>
      </c>
      <c r="N787" s="98" cm="1">
        <f t="array" ref="N787">_xlfn.XLOOKUP(Contrato[[#This Row],[SUPERVISOR TITULAR]],[1]!PERSONAL_ACTIVO_2024[[#All],[Nombre completo]],[1]!PERSONAL_ACTIVO_2024[[#All],[Documento identidad]],"",0)</f>
        <v>98556206</v>
      </c>
      <c r="O787" s="97" t="s">
        <v>222</v>
      </c>
      <c r="P787" s="99" cm="1">
        <f t="array" ref="P787">_xlfn.XLOOKUP(Contrato[[#This Row],[SUPERVISOR SUPLENTE ]],[1]!PERSONAL_ACTIVO_2024[[#All],[Nombre completo]],[1]!PERSONAL_ACTIVO_2024[[#All],[Documento identidad]],"",0)</f>
        <v>10267189</v>
      </c>
      <c r="Q787" s="100">
        <v>868</v>
      </c>
      <c r="R787" s="42" t="str" cm="1">
        <f t="array" ref="R787">_xlfn.XLOOKUP(Contrato[[#This Row],[CDP]],[1]!DISPONIBILIDADES_2024[[#All],[consecutivo]],[1]!DISPONIBILIDADES_2024[[#All],[fecha_aprobacion]],"",0)</f>
        <v>23/08/2024 20:23</v>
      </c>
      <c r="S787" s="43">
        <f>SUMIF([1]!DISPONIBILIDADES_2024[[#All],[consecutivo]],Contrato[[#This Row],[CDP]],[1]!DISPONIBILIDADES_2024[[#All],[valor_total_rubro]])</f>
        <v>0</v>
      </c>
      <c r="T787" s="44" cm="1">
        <f t="array" ref="T787">_xlfn.XLOOKUP(Contrato[[#This Row],[CONTRATO]]&amp;Contrato[[#This Row],[CDP]],[1]!Corr_Contr_CDP[[#All],[CONTRATO-CDP]],[1]!Corr_Contr_CDP[[#All],[CRP]],_xlfn.XLOOKUP(Contrato[[#This Row],[CDP]],[1]!COMPROMISOS_2024[[#All],[disponibilidad]],[1]!COMPROMISOS_2024[[#All],[consecutivo]],"",0),0)</f>
        <v>9598</v>
      </c>
      <c r="U787" s="45" t="str" cm="1">
        <f t="array" ref="U787">+_xlfn.XLOOKUP(Contrato[[#This Row],[RCP]],[1]!COMPROMISOS_2024[[#All],[consecutivo]],[1]!COMPROMISOS_2024[[#All],[fecha_aprobacion]],"",0)</f>
        <v>18/09/2024 16:21</v>
      </c>
      <c r="V787" s="46">
        <f>SUMIF([1]!COMPROMISOS_2024[[#All],[consecutivo]],Contrato[[#This Row],[RCP]],[1]!COMPROMISOS_2024[[#All],[valor_total]])</f>
        <v>15217702</v>
      </c>
      <c r="W787" s="311">
        <v>45552</v>
      </c>
      <c r="X787" s="311" t="s">
        <v>379</v>
      </c>
      <c r="Y787" s="48">
        <v>45553</v>
      </c>
      <c r="Z787" s="49">
        <v>45643</v>
      </c>
      <c r="AA787" s="123" t="s">
        <v>1990</v>
      </c>
      <c r="AB787" s="311" t="s">
        <v>1991</v>
      </c>
      <c r="AC787" s="91"/>
      <c r="AD787" s="320">
        <v>202000005389</v>
      </c>
      <c r="AE787" s="54" t="s">
        <v>75</v>
      </c>
      <c r="AF787" s="55" t="str">
        <f>TEXT(LEFT(Contrato[[#This Row],[CONTRATO]],3),"0")</f>
        <v>653</v>
      </c>
      <c r="AG787" s="55" t="str">
        <f>IF(LEN(Contrato[[#This Row],[Contrato2]])=3,Contrato[[#This Row],[Contrato2]],TEXT(Contrato[[#This Row],[Contrato2]],"000"))</f>
        <v>653</v>
      </c>
      <c r="AH787" s="56">
        <f ca="1">IFERROR(_xlfn.DAYS(Contrato[[#This Row],[Fecha Proyectada liquidación]],TODAY())/30,"")</f>
        <v>1.6666666666666667</v>
      </c>
      <c r="AI787" s="57">
        <f>+Contrato[[#This Row],[FECHA TERMINACIÓN ]]+120</f>
        <v>45763</v>
      </c>
      <c r="AK787" s="59" t="str">
        <f ca="1">IF(Contrato[[#This Row],[FECHA TERMINACIÓN ]]&lt;TODAY(), "Terminado",IF(ISNUMBER(Contrato[[#This Row],[Fecha Real de liquiidación ]]),"Liquidado",IF(Contrato[[#This Row],[FECHA TERMINACIÓN ]]&gt;=TODAY(),"En ejecución","")))</f>
        <v>Terminado</v>
      </c>
      <c r="AL787" s="60">
        <f>SUMIF([1]!COMPROMISOS_2024[[#All],[consecutivo]],Contrato[[#This Row],[RCP]],[1]!COMPROMISOS_2024[[#All],[Total pagado]])</f>
        <v>14726808</v>
      </c>
      <c r="AM787" s="61">
        <f>IFERROR(Contrato[[#This Row],[Pagos]]/Contrato[[#This Row],[VALOR CONTRATO]],0)</f>
        <v>0.96774191004660226</v>
      </c>
      <c r="AN787" s="104">
        <f>+Contrato[[#This Row],[VALOR CONTRATO]]-Contrato[[#This Row],[Pagos]]</f>
        <v>490894</v>
      </c>
      <c r="AO787" s="54" t="str" cm="1">
        <f t="array" ref="AO787">_xlfn.XLOOKUP(Contrato[[#This Row],[DOCUMENTO ]],[1]!PERSONAL_ACTIVO_2024[[#All],[Documento identidad]],[1]!PERSONAL_ACTIVO_2024[[#All],[Mail ]],0,0)</f>
        <v>ahiguitae@indeportesantioquia.gov.co</v>
      </c>
      <c r="AP787" s="54" t="str" cm="1">
        <f t="array" ref="AP787">_xlfn.XLOOKUP(Contrato[[#This Row],[DOCUMENTO]],[1]!PERSONAL_ACTIVO_2024[[#All],[Documento identidad]],[1]!PERSONAL_ACTIVO_2024[[#All],[Mail ]],0,0)</f>
        <v>hveleza@indeportesantioquia.gov.co</v>
      </c>
      <c r="AQ787" s="54" cm="1">
        <f t="array" ref="AQ787">IF(ISBLANK(Contrato[[#This Row],[DEPENDENCIA ]]),0,IFERROR(_xlfn.XLOOKUP(Contrato[[#This Row],[DEPENDENCIA ]],[1]!PERSONAL_ACTIVO_2024[[#All],[Dependencia]],[1]!PERSONAL_ACTIVO_2024[[#All],[Mail ]],0,0),0))</f>
        <v>0</v>
      </c>
    </row>
    <row r="788" spans="1:43" s="54" customFormat="1" ht="34.5" customHeight="1" x14ac:dyDescent="0.25">
      <c r="A788" s="54">
        <v>1019</v>
      </c>
      <c r="B788" s="26">
        <v>654</v>
      </c>
      <c r="C788" s="28" t="s">
        <v>1999</v>
      </c>
      <c r="D788" s="81" t="s">
        <v>123</v>
      </c>
      <c r="E788" s="105" t="s">
        <v>736</v>
      </c>
      <c r="F788" s="81" t="s">
        <v>142</v>
      </c>
      <c r="G788" s="92" t="s">
        <v>2000</v>
      </c>
      <c r="H788" s="93">
        <v>1054092294</v>
      </c>
      <c r="I788" s="94">
        <v>3952382</v>
      </c>
      <c r="J788" s="95">
        <v>12252384</v>
      </c>
      <c r="K788" s="69" t="s">
        <v>48</v>
      </c>
      <c r="L788" s="96" t="s">
        <v>82</v>
      </c>
      <c r="M788" s="97" t="s">
        <v>218</v>
      </c>
      <c r="N788" s="98" cm="1">
        <f t="array" ref="N788">_xlfn.XLOOKUP(Contrato[[#This Row],[SUPERVISOR TITULAR]],[1]!PERSONAL_ACTIVO_2024[[#All],[Nombre completo]],[1]!PERSONAL_ACTIVO_2024[[#All],[Documento identidad]],"",0)</f>
        <v>98556206</v>
      </c>
      <c r="O788" s="97" t="s">
        <v>222</v>
      </c>
      <c r="P788" s="99" cm="1">
        <f t="array" ref="P788">_xlfn.XLOOKUP(Contrato[[#This Row],[SUPERVISOR SUPLENTE ]],[1]!PERSONAL_ACTIVO_2024[[#All],[Nombre completo]],[1]!PERSONAL_ACTIVO_2024[[#All],[Documento identidad]],"",0)</f>
        <v>10267189</v>
      </c>
      <c r="Q788" s="100">
        <v>858</v>
      </c>
      <c r="R788" s="42" t="str" cm="1">
        <f t="array" ref="R788">_xlfn.XLOOKUP(Contrato[[#This Row],[CDP]],[1]!DISPONIBILIDADES_2024[[#All],[consecutivo]],[1]!DISPONIBILIDADES_2024[[#All],[fecha_aprobacion]],"",0)</f>
        <v>23/08/2024 20:17</v>
      </c>
      <c r="S788" s="43">
        <f>SUMIF([1]!DISPONIBILIDADES_2024[[#All],[consecutivo]],Contrato[[#This Row],[CDP]],[1]!DISPONIBILIDADES_2024[[#All],[valor_total_rubro]])</f>
        <v>0</v>
      </c>
      <c r="T788" s="44" cm="1">
        <f t="array" ref="T788">_xlfn.XLOOKUP(Contrato[[#This Row],[CONTRATO]]&amp;Contrato[[#This Row],[CDP]],[1]!Corr_Contr_CDP[[#All],[CONTRATO-CDP]],[1]!Corr_Contr_CDP[[#All],[CRP]],_xlfn.XLOOKUP(Contrato[[#This Row],[CDP]],[1]!COMPROMISOS_2024[[#All],[disponibilidad]],[1]!COMPROMISOS_2024[[#All],[consecutivo]],"",0),0)</f>
        <v>9597</v>
      </c>
      <c r="U788" s="45" t="str" cm="1">
        <f t="array" ref="U788">+_xlfn.XLOOKUP(Contrato[[#This Row],[RCP]],[1]!COMPROMISOS_2024[[#All],[consecutivo]],[1]!COMPROMISOS_2024[[#All],[fecha_aprobacion]],"",0)</f>
        <v>18/09/2024 16:15</v>
      </c>
      <c r="V788" s="46">
        <f>SUMIF([1]!COMPROMISOS_2024[[#All],[consecutivo]],Contrato[[#This Row],[RCP]],[1]!COMPROMISOS_2024[[#All],[valor_total]])</f>
        <v>12252384</v>
      </c>
      <c r="W788" s="311">
        <v>45552</v>
      </c>
      <c r="X788" s="311" t="s">
        <v>379</v>
      </c>
      <c r="Y788" s="48">
        <v>45553</v>
      </c>
      <c r="Z788" s="49">
        <v>45643</v>
      </c>
      <c r="AA788" s="123" t="s">
        <v>1990</v>
      </c>
      <c r="AB788" s="311" t="s">
        <v>1991</v>
      </c>
      <c r="AC788" s="91"/>
      <c r="AD788" s="320">
        <v>202000005390</v>
      </c>
      <c r="AE788" s="54" t="s">
        <v>75</v>
      </c>
      <c r="AF788" s="55" t="str">
        <f>TEXT(LEFT(Contrato[[#This Row],[CONTRATO]],3),"0")</f>
        <v>654</v>
      </c>
      <c r="AG788" s="55" t="str">
        <f>IF(LEN(Contrato[[#This Row],[Contrato2]])=3,Contrato[[#This Row],[Contrato2]],TEXT(Contrato[[#This Row],[Contrato2]],"000"))</f>
        <v>654</v>
      </c>
      <c r="AH788" s="56">
        <f ca="1">IFERROR(_xlfn.DAYS(Contrato[[#This Row],[Fecha Proyectada liquidación]],TODAY())/30,"")</f>
        <v>1.6666666666666667</v>
      </c>
      <c r="AI788" s="57">
        <f>+Contrato[[#This Row],[FECHA TERMINACIÓN ]]+120</f>
        <v>45763</v>
      </c>
      <c r="AK788" s="59" t="str">
        <f ca="1">IF(Contrato[[#This Row],[FECHA TERMINACIÓN ]]&lt;TODAY(), "Terminado",IF(ISNUMBER(Contrato[[#This Row],[Fecha Real de liquiidación ]]),"Liquidado",IF(Contrato[[#This Row],[FECHA TERMINACIÓN ]]&gt;=TODAY(),"En ejecución","")))</f>
        <v>Terminado</v>
      </c>
      <c r="AL788" s="60">
        <f>SUMIF([1]!COMPROMISOS_2024[[#All],[consecutivo]],Contrato[[#This Row],[RCP]],[1]!COMPROMISOS_2024[[#All],[Total pagado]])</f>
        <v>11857146</v>
      </c>
      <c r="AM788" s="61">
        <f>IFERROR(Contrato[[#This Row],[Pagos]]/Contrato[[#This Row],[VALOR CONTRATO]],0)</f>
        <v>0.96774195128066509</v>
      </c>
      <c r="AN788" s="104">
        <f>+Contrato[[#This Row],[VALOR CONTRATO]]-Contrato[[#This Row],[Pagos]]</f>
        <v>395238</v>
      </c>
      <c r="AO788" s="54" t="str" cm="1">
        <f t="array" ref="AO788">_xlfn.XLOOKUP(Contrato[[#This Row],[DOCUMENTO ]],[1]!PERSONAL_ACTIVO_2024[[#All],[Documento identidad]],[1]!PERSONAL_ACTIVO_2024[[#All],[Mail ]],0,0)</f>
        <v>ahiguitae@indeportesantioquia.gov.co</v>
      </c>
      <c r="AP788" s="54" t="str" cm="1">
        <f t="array" ref="AP788">_xlfn.XLOOKUP(Contrato[[#This Row],[DOCUMENTO]],[1]!PERSONAL_ACTIVO_2024[[#All],[Documento identidad]],[1]!PERSONAL_ACTIVO_2024[[#All],[Mail ]],0,0)</f>
        <v>hveleza@indeportesantioquia.gov.co</v>
      </c>
      <c r="AQ788" s="54" cm="1">
        <f t="array" ref="AQ788">IF(ISBLANK(Contrato[[#This Row],[DEPENDENCIA ]]),0,IFERROR(_xlfn.XLOOKUP(Contrato[[#This Row],[DEPENDENCIA ]],[1]!PERSONAL_ACTIVO_2024[[#All],[Dependencia]],[1]!PERSONAL_ACTIVO_2024[[#All],[Mail ]],0,0),0))</f>
        <v>0</v>
      </c>
    </row>
    <row r="789" spans="1:43" s="54" customFormat="1" ht="34.5" customHeight="1" x14ac:dyDescent="0.25">
      <c r="A789" s="54">
        <v>1020</v>
      </c>
      <c r="B789" s="26">
        <v>655</v>
      </c>
      <c r="C789" s="28" t="s">
        <v>2001</v>
      </c>
      <c r="D789" s="81" t="s">
        <v>123</v>
      </c>
      <c r="E789" s="105" t="s">
        <v>736</v>
      </c>
      <c r="F789" s="81" t="s">
        <v>142</v>
      </c>
      <c r="G789" s="92" t="s">
        <v>2002</v>
      </c>
      <c r="H789" s="93">
        <v>94447085</v>
      </c>
      <c r="I789" s="94">
        <v>5931149</v>
      </c>
      <c r="J789" s="95">
        <v>18386562</v>
      </c>
      <c r="K789" s="69" t="s">
        <v>48</v>
      </c>
      <c r="L789" s="96" t="s">
        <v>82</v>
      </c>
      <c r="M789" s="97" t="s">
        <v>125</v>
      </c>
      <c r="N789" s="98" t="str" cm="1">
        <f t="array" ref="N789">_xlfn.XLOOKUP(Contrato[[#This Row],[SUPERVISOR TITULAR]],[1]!PERSONAL_ACTIVO_2024[[#All],[Nombre completo]],[1]!PERSONAL_ACTIVO_2024[[#All],[Documento identidad]],"",0)</f>
        <v/>
      </c>
      <c r="O789" s="97" t="s">
        <v>226</v>
      </c>
      <c r="P789" s="99" t="str" cm="1">
        <f t="array" ref="P789">_xlfn.XLOOKUP(Contrato[[#This Row],[SUPERVISOR SUPLENTE ]],[1]!PERSONAL_ACTIVO_2024[[#All],[Nombre completo]],[1]!PERSONAL_ACTIVO_2024[[#All],[Documento identidad]],"",0)</f>
        <v/>
      </c>
      <c r="Q789" s="100">
        <v>857</v>
      </c>
      <c r="R789" s="42" t="str" cm="1">
        <f t="array" ref="R789">_xlfn.XLOOKUP(Contrato[[#This Row],[CDP]],[1]!DISPONIBILIDADES_2024[[#All],[consecutivo]],[1]!DISPONIBILIDADES_2024[[#All],[fecha_aprobacion]],"",0)</f>
        <v>23/08/2024 20:16</v>
      </c>
      <c r="S789" s="43">
        <f>SUMIF([1]!DISPONIBILIDADES_2024[[#All],[consecutivo]],Contrato[[#This Row],[CDP]],[1]!DISPONIBILIDADES_2024[[#All],[valor_total_rubro]])</f>
        <v>0</v>
      </c>
      <c r="T789" s="44" cm="1">
        <f t="array" ref="T789">_xlfn.XLOOKUP(Contrato[[#This Row],[CONTRATO]]&amp;Contrato[[#This Row],[CDP]],[1]!Corr_Contr_CDP[[#All],[CONTRATO-CDP]],[1]!Corr_Contr_CDP[[#All],[CRP]],_xlfn.XLOOKUP(Contrato[[#This Row],[CDP]],[1]!COMPROMISOS_2024[[#All],[disponibilidad]],[1]!COMPROMISOS_2024[[#All],[consecutivo]],"",0),0)</f>
        <v>9596</v>
      </c>
      <c r="U789" s="45" t="str" cm="1">
        <f t="array" ref="U789">+_xlfn.XLOOKUP(Contrato[[#This Row],[RCP]],[1]!COMPROMISOS_2024[[#All],[consecutivo]],[1]!COMPROMISOS_2024[[#All],[fecha_aprobacion]],"",0)</f>
        <v>18/09/2024 16:10</v>
      </c>
      <c r="V789" s="46">
        <f>SUMIF([1]!COMPROMISOS_2024[[#All],[consecutivo]],Contrato[[#This Row],[RCP]],[1]!COMPROMISOS_2024[[#All],[valor_total]])</f>
        <v>18386562</v>
      </c>
      <c r="W789" s="311">
        <v>45552</v>
      </c>
      <c r="X789" s="311" t="s">
        <v>379</v>
      </c>
      <c r="Y789" s="48">
        <v>45553</v>
      </c>
      <c r="Z789" s="49">
        <v>45643</v>
      </c>
      <c r="AA789" s="123" t="s">
        <v>1990</v>
      </c>
      <c r="AB789" s="311" t="s">
        <v>1991</v>
      </c>
      <c r="AC789" s="91"/>
      <c r="AD789" s="320">
        <v>202000005391</v>
      </c>
      <c r="AE789" s="54" t="s">
        <v>75</v>
      </c>
      <c r="AF789" s="55" t="str">
        <f>TEXT(LEFT(Contrato[[#This Row],[CONTRATO]],3),"0")</f>
        <v>655</v>
      </c>
      <c r="AG789" s="55" t="str">
        <f>IF(LEN(Contrato[[#This Row],[Contrato2]])=3,Contrato[[#This Row],[Contrato2]],TEXT(Contrato[[#This Row],[Contrato2]],"000"))</f>
        <v>655</v>
      </c>
      <c r="AH789" s="56">
        <f ca="1">IFERROR(_xlfn.DAYS(Contrato[[#This Row],[Fecha Proyectada liquidación]],TODAY())/30,"")</f>
        <v>1.6666666666666667</v>
      </c>
      <c r="AI789" s="57">
        <f>+Contrato[[#This Row],[FECHA TERMINACIÓN ]]+120</f>
        <v>45763</v>
      </c>
      <c r="AK789" s="59" t="str">
        <f ca="1">IF(Contrato[[#This Row],[FECHA TERMINACIÓN ]]&lt;TODAY(), "Terminado",IF(ISNUMBER(Contrato[[#This Row],[Fecha Real de liquiidación ]]),"Liquidado",IF(Contrato[[#This Row],[FECHA TERMINACIÓN ]]&gt;=TODAY(),"En ejecución","")))</f>
        <v>Terminado</v>
      </c>
      <c r="AL789" s="60">
        <f>SUMIF([1]!COMPROMISOS_2024[[#All],[consecutivo]],Contrato[[#This Row],[RCP]],[1]!COMPROMISOS_2024[[#All],[Total pagado]])</f>
        <v>17793447</v>
      </c>
      <c r="AM789" s="61">
        <f>IFERROR(Contrato[[#This Row],[Pagos]]/Contrato[[#This Row],[VALOR CONTRATO]],0)</f>
        <v>0.96774193022055999</v>
      </c>
      <c r="AN789" s="104">
        <f>+Contrato[[#This Row],[VALOR CONTRATO]]-Contrato[[#This Row],[Pagos]]</f>
        <v>593115</v>
      </c>
      <c r="AO789" s="54" cm="1">
        <f t="array" ref="AO789">_xlfn.XLOOKUP(Contrato[[#This Row],[DOCUMENTO ]],[1]!PERSONAL_ACTIVO_2024[[#All],[Documento identidad]],[1]!PERSONAL_ACTIVO_2024[[#All],[Mail ]],0,0)</f>
        <v>0</v>
      </c>
      <c r="AP789" s="54" cm="1">
        <f t="array" ref="AP789">_xlfn.XLOOKUP(Contrato[[#This Row],[DOCUMENTO]],[1]!PERSONAL_ACTIVO_2024[[#All],[Documento identidad]],[1]!PERSONAL_ACTIVO_2024[[#All],[Mail ]],0,0)</f>
        <v>0</v>
      </c>
      <c r="AQ789" s="54" cm="1">
        <f t="array" ref="AQ789">IF(ISBLANK(Contrato[[#This Row],[DEPENDENCIA ]]),0,IFERROR(_xlfn.XLOOKUP(Contrato[[#This Row],[DEPENDENCIA ]],[1]!PERSONAL_ACTIVO_2024[[#All],[Dependencia]],[1]!PERSONAL_ACTIVO_2024[[#All],[Mail ]],0,0),0))</f>
        <v>0</v>
      </c>
    </row>
    <row r="790" spans="1:43" s="54" customFormat="1" ht="34.5" customHeight="1" x14ac:dyDescent="0.25">
      <c r="A790" s="54">
        <v>1093</v>
      </c>
      <c r="B790" s="26">
        <v>656</v>
      </c>
      <c r="C790" s="28" t="s">
        <v>1999</v>
      </c>
      <c r="D790" s="81" t="s">
        <v>123</v>
      </c>
      <c r="E790" s="105" t="s">
        <v>736</v>
      </c>
      <c r="F790" s="81" t="s">
        <v>142</v>
      </c>
      <c r="G790" s="92" t="s">
        <v>2003</v>
      </c>
      <c r="H790" s="93">
        <v>80795654</v>
      </c>
      <c r="I790" s="94">
        <v>3952382</v>
      </c>
      <c r="J790" s="95">
        <v>12252384</v>
      </c>
      <c r="K790" s="69" t="s">
        <v>48</v>
      </c>
      <c r="L790" s="96" t="s">
        <v>82</v>
      </c>
      <c r="M790" s="97" t="s">
        <v>218</v>
      </c>
      <c r="N790" s="98" cm="1">
        <f t="array" ref="N790">_xlfn.XLOOKUP(Contrato[[#This Row],[SUPERVISOR TITULAR]],[1]!PERSONAL_ACTIVO_2024[[#All],[Nombre completo]],[1]!PERSONAL_ACTIVO_2024[[#All],[Documento identidad]],"",0)</f>
        <v>98556206</v>
      </c>
      <c r="O790" s="97" t="s">
        <v>222</v>
      </c>
      <c r="P790" s="99" cm="1">
        <f t="array" ref="P790">_xlfn.XLOOKUP(Contrato[[#This Row],[SUPERVISOR SUPLENTE ]],[1]!PERSONAL_ACTIVO_2024[[#All],[Nombre completo]],[1]!PERSONAL_ACTIVO_2024[[#All],[Documento identidad]],"",0)</f>
        <v>10267189</v>
      </c>
      <c r="Q790" s="100">
        <v>888</v>
      </c>
      <c r="R790" s="42" t="str" cm="1">
        <f t="array" ref="R790">_xlfn.XLOOKUP(Contrato[[#This Row],[CDP]],[1]!DISPONIBILIDADES_2024[[#All],[consecutivo]],[1]!DISPONIBILIDADES_2024[[#All],[fecha_aprobacion]],"",0)</f>
        <v>29/08/2024 16:17</v>
      </c>
      <c r="S790" s="43">
        <f>SUMIF([1]!DISPONIBILIDADES_2024[[#All],[consecutivo]],Contrato[[#This Row],[CDP]],[1]!DISPONIBILIDADES_2024[[#All],[valor_total_rubro]])</f>
        <v>0</v>
      </c>
      <c r="T790" s="44" cm="1">
        <f t="array" ref="T790">_xlfn.XLOOKUP(Contrato[[#This Row],[CONTRATO]]&amp;Contrato[[#This Row],[CDP]],[1]!Corr_Contr_CDP[[#All],[CONTRATO-CDP]],[1]!Corr_Contr_CDP[[#All],[CRP]],_xlfn.XLOOKUP(Contrato[[#This Row],[CDP]],[1]!COMPROMISOS_2024[[#All],[disponibilidad]],[1]!COMPROMISOS_2024[[#All],[consecutivo]],"",0),0)</f>
        <v>9593</v>
      </c>
      <c r="U790" s="45" t="str" cm="1">
        <f t="array" ref="U790">+_xlfn.XLOOKUP(Contrato[[#This Row],[RCP]],[1]!COMPROMISOS_2024[[#All],[consecutivo]],[1]!COMPROMISOS_2024[[#All],[fecha_aprobacion]],"",0)</f>
        <v>18/09/2024 15:28</v>
      </c>
      <c r="V790" s="46">
        <f>SUMIF([1]!COMPROMISOS_2024[[#All],[consecutivo]],Contrato[[#This Row],[RCP]],[1]!COMPROMISOS_2024[[#All],[valor_total]])</f>
        <v>12252384</v>
      </c>
      <c r="W790" s="311">
        <v>45552</v>
      </c>
      <c r="X790" s="311" t="s">
        <v>379</v>
      </c>
      <c r="Y790" s="48">
        <v>45553</v>
      </c>
      <c r="Z790" s="49">
        <v>45643</v>
      </c>
      <c r="AA790" s="123" t="s">
        <v>1990</v>
      </c>
      <c r="AB790" s="311" t="s">
        <v>1991</v>
      </c>
      <c r="AC790" s="91"/>
      <c r="AD790" s="320">
        <v>202000005392</v>
      </c>
      <c r="AE790" s="54" t="s">
        <v>75</v>
      </c>
      <c r="AF790" s="55" t="str">
        <f>TEXT(LEFT(Contrato[[#This Row],[CONTRATO]],3),"0")</f>
        <v>656</v>
      </c>
      <c r="AG790" s="55" t="str">
        <f>IF(LEN(Contrato[[#This Row],[Contrato2]])=3,Contrato[[#This Row],[Contrato2]],TEXT(Contrato[[#This Row],[Contrato2]],"000"))</f>
        <v>656</v>
      </c>
      <c r="AH790" s="56">
        <f ca="1">IFERROR(_xlfn.DAYS(Contrato[[#This Row],[Fecha Proyectada liquidación]],TODAY())/30,"")</f>
        <v>1.6666666666666667</v>
      </c>
      <c r="AI790" s="57">
        <f>+Contrato[[#This Row],[FECHA TERMINACIÓN ]]+120</f>
        <v>45763</v>
      </c>
      <c r="AK790" s="59" t="str">
        <f ca="1">IF(Contrato[[#This Row],[FECHA TERMINACIÓN ]]&lt;TODAY(), "Terminado",IF(ISNUMBER(Contrato[[#This Row],[Fecha Real de liquiidación ]]),"Liquidado",IF(Contrato[[#This Row],[FECHA TERMINACIÓN ]]&gt;=TODAY(),"En ejecución","")))</f>
        <v>Terminado</v>
      </c>
      <c r="AL790" s="60">
        <f>SUMIF([1]!COMPROMISOS_2024[[#All],[consecutivo]],Contrato[[#This Row],[RCP]],[1]!COMPROMISOS_2024[[#All],[Total pagado]])</f>
        <v>11857146</v>
      </c>
      <c r="AM790" s="61">
        <f>IFERROR(Contrato[[#This Row],[Pagos]]/Contrato[[#This Row],[VALOR CONTRATO]],0)</f>
        <v>0.96774195128066509</v>
      </c>
      <c r="AN790" s="104">
        <f>+Contrato[[#This Row],[VALOR CONTRATO]]-Contrato[[#This Row],[Pagos]]</f>
        <v>395238</v>
      </c>
      <c r="AO790" s="54" t="str" cm="1">
        <f t="array" ref="AO790">_xlfn.XLOOKUP(Contrato[[#This Row],[DOCUMENTO ]],[1]!PERSONAL_ACTIVO_2024[[#All],[Documento identidad]],[1]!PERSONAL_ACTIVO_2024[[#All],[Mail ]],0,0)</f>
        <v>ahiguitae@indeportesantioquia.gov.co</v>
      </c>
      <c r="AP790" s="54" t="str" cm="1">
        <f t="array" ref="AP790">_xlfn.XLOOKUP(Contrato[[#This Row],[DOCUMENTO]],[1]!PERSONAL_ACTIVO_2024[[#All],[Documento identidad]],[1]!PERSONAL_ACTIVO_2024[[#All],[Mail ]],0,0)</f>
        <v>hveleza@indeportesantioquia.gov.co</v>
      </c>
      <c r="AQ790" s="54" cm="1">
        <f t="array" ref="AQ790">IF(ISBLANK(Contrato[[#This Row],[DEPENDENCIA ]]),0,IFERROR(_xlfn.XLOOKUP(Contrato[[#This Row],[DEPENDENCIA ]],[1]!PERSONAL_ACTIVO_2024[[#All],[Dependencia]],[1]!PERSONAL_ACTIVO_2024[[#All],[Mail ]],0,0),0))</f>
        <v>0</v>
      </c>
    </row>
    <row r="791" spans="1:43" s="54" customFormat="1" ht="34.5" customHeight="1" x14ac:dyDescent="0.25">
      <c r="A791" s="54">
        <v>1094</v>
      </c>
      <c r="B791" s="26">
        <v>657</v>
      </c>
      <c r="C791" s="28" t="s">
        <v>2004</v>
      </c>
      <c r="D791" s="81" t="s">
        <v>123</v>
      </c>
      <c r="E791" s="105" t="s">
        <v>736</v>
      </c>
      <c r="F791" s="81" t="s">
        <v>142</v>
      </c>
      <c r="G791" s="92" t="s">
        <v>2005</v>
      </c>
      <c r="H791" s="93">
        <v>8323529</v>
      </c>
      <c r="I791" s="94">
        <v>4908936</v>
      </c>
      <c r="J791" s="95">
        <v>15217702</v>
      </c>
      <c r="K791" s="69" t="s">
        <v>48</v>
      </c>
      <c r="L791" s="96" t="s">
        <v>82</v>
      </c>
      <c r="M791" s="97" t="s">
        <v>125</v>
      </c>
      <c r="N791" s="98" t="str" cm="1">
        <f t="array" ref="N791">_xlfn.XLOOKUP(Contrato[[#This Row],[SUPERVISOR TITULAR]],[1]!PERSONAL_ACTIVO_2024[[#All],[Nombre completo]],[1]!PERSONAL_ACTIVO_2024[[#All],[Documento identidad]],"",0)</f>
        <v/>
      </c>
      <c r="O791" s="97" t="s">
        <v>226</v>
      </c>
      <c r="P791" s="99" t="str" cm="1">
        <f t="array" ref="P791">_xlfn.XLOOKUP(Contrato[[#This Row],[SUPERVISOR SUPLENTE ]],[1]!PERSONAL_ACTIVO_2024[[#All],[Nombre completo]],[1]!PERSONAL_ACTIVO_2024[[#All],[Documento identidad]],"",0)</f>
        <v/>
      </c>
      <c r="Q791" s="100">
        <v>884</v>
      </c>
      <c r="R791" s="42" t="str" cm="1">
        <f t="array" ref="R791">_xlfn.XLOOKUP(Contrato[[#This Row],[CDP]],[1]!DISPONIBILIDADES_2024[[#All],[consecutivo]],[1]!DISPONIBILIDADES_2024[[#All],[fecha_aprobacion]],"",0)</f>
        <v>29/08/2024 16:12</v>
      </c>
      <c r="S791" s="43">
        <f>SUMIF([1]!DISPONIBILIDADES_2024[[#All],[consecutivo]],Contrato[[#This Row],[CDP]],[1]!DISPONIBILIDADES_2024[[#All],[valor_total_rubro]])</f>
        <v>0</v>
      </c>
      <c r="T791" s="44" cm="1">
        <f t="array" ref="T791">_xlfn.XLOOKUP(Contrato[[#This Row],[CONTRATO]]&amp;Contrato[[#This Row],[CDP]],[1]!Corr_Contr_CDP[[#All],[CONTRATO-CDP]],[1]!Corr_Contr_CDP[[#All],[CRP]],_xlfn.XLOOKUP(Contrato[[#This Row],[CDP]],[1]!COMPROMISOS_2024[[#All],[disponibilidad]],[1]!COMPROMISOS_2024[[#All],[consecutivo]],"",0),0)</f>
        <v>9590</v>
      </c>
      <c r="U791" s="45" t="str" cm="1">
        <f t="array" ref="U791">+_xlfn.XLOOKUP(Contrato[[#This Row],[RCP]],[1]!COMPROMISOS_2024[[#All],[consecutivo]],[1]!COMPROMISOS_2024[[#All],[fecha_aprobacion]],"",0)</f>
        <v>18/09/2024 15:18</v>
      </c>
      <c r="V791" s="46">
        <f>SUMIF([1]!COMPROMISOS_2024[[#All],[consecutivo]],Contrato[[#This Row],[RCP]],[1]!COMPROMISOS_2024[[#All],[valor_total]])</f>
        <v>15217702</v>
      </c>
      <c r="W791" s="311">
        <v>45552</v>
      </c>
      <c r="X791" s="311" t="s">
        <v>379</v>
      </c>
      <c r="Y791" s="48">
        <v>45553</v>
      </c>
      <c r="Z791" s="49">
        <v>45643</v>
      </c>
      <c r="AA791" s="123" t="s">
        <v>1990</v>
      </c>
      <c r="AB791" s="311" t="s">
        <v>1991</v>
      </c>
      <c r="AC791" s="91"/>
      <c r="AD791" s="320">
        <v>202000005393</v>
      </c>
      <c r="AE791" s="54" t="s">
        <v>75</v>
      </c>
      <c r="AF791" s="55" t="str">
        <f>TEXT(LEFT(Contrato[[#This Row],[CONTRATO]],3),"0")</f>
        <v>657</v>
      </c>
      <c r="AG791" s="55" t="str">
        <f>IF(LEN(Contrato[[#This Row],[Contrato2]])=3,Contrato[[#This Row],[Contrato2]],TEXT(Contrato[[#This Row],[Contrato2]],"000"))</f>
        <v>657</v>
      </c>
      <c r="AH791" s="56">
        <f ca="1">IFERROR(_xlfn.DAYS(Contrato[[#This Row],[Fecha Proyectada liquidación]],TODAY())/30,"")</f>
        <v>1.6666666666666667</v>
      </c>
      <c r="AI791" s="57">
        <f>+Contrato[[#This Row],[FECHA TERMINACIÓN ]]+120</f>
        <v>45763</v>
      </c>
      <c r="AK791" s="59" t="str">
        <f ca="1">IF(Contrato[[#This Row],[FECHA TERMINACIÓN ]]&lt;TODAY(), "Terminado",IF(ISNUMBER(Contrato[[#This Row],[Fecha Real de liquiidación ]]),"Liquidado",IF(Contrato[[#This Row],[FECHA TERMINACIÓN ]]&gt;=TODAY(),"En ejecución","")))</f>
        <v>Terminado</v>
      </c>
      <c r="AL791" s="60">
        <f>SUMIF([1]!COMPROMISOS_2024[[#All],[consecutivo]],Contrato[[#This Row],[RCP]],[1]!COMPROMISOS_2024[[#All],[Total pagado]])</f>
        <v>14726808</v>
      </c>
      <c r="AM791" s="61">
        <f>IFERROR(Contrato[[#This Row],[Pagos]]/Contrato[[#This Row],[VALOR CONTRATO]],0)</f>
        <v>0.96774191004660226</v>
      </c>
      <c r="AN791" s="104">
        <f>+Contrato[[#This Row],[VALOR CONTRATO]]-Contrato[[#This Row],[Pagos]]</f>
        <v>490894</v>
      </c>
      <c r="AO791" s="54" cm="1">
        <f t="array" ref="AO791">_xlfn.XLOOKUP(Contrato[[#This Row],[DOCUMENTO ]],[1]!PERSONAL_ACTIVO_2024[[#All],[Documento identidad]],[1]!PERSONAL_ACTIVO_2024[[#All],[Mail ]],0,0)</f>
        <v>0</v>
      </c>
      <c r="AP791" s="54" cm="1">
        <f t="array" ref="AP791">_xlfn.XLOOKUP(Contrato[[#This Row],[DOCUMENTO]],[1]!PERSONAL_ACTIVO_2024[[#All],[Documento identidad]],[1]!PERSONAL_ACTIVO_2024[[#All],[Mail ]],0,0)</f>
        <v>0</v>
      </c>
      <c r="AQ791" s="54" cm="1">
        <f t="array" ref="AQ791">IF(ISBLANK(Contrato[[#This Row],[DEPENDENCIA ]]),0,IFERROR(_xlfn.XLOOKUP(Contrato[[#This Row],[DEPENDENCIA ]],[1]!PERSONAL_ACTIVO_2024[[#All],[Dependencia]],[1]!PERSONAL_ACTIVO_2024[[#All],[Mail ]],0,0),0))</f>
        <v>0</v>
      </c>
    </row>
    <row r="792" spans="1:43" s="54" customFormat="1" ht="34.5" customHeight="1" x14ac:dyDescent="0.25">
      <c r="A792" s="54">
        <v>1095</v>
      </c>
      <c r="B792" s="26">
        <v>658</v>
      </c>
      <c r="C792" s="28" t="s">
        <v>2004</v>
      </c>
      <c r="D792" s="81" t="s">
        <v>123</v>
      </c>
      <c r="E792" s="105" t="s">
        <v>736</v>
      </c>
      <c r="F792" s="81" t="s">
        <v>142</v>
      </c>
      <c r="G792" s="92" t="s">
        <v>2006</v>
      </c>
      <c r="H792" s="93">
        <v>1045021905</v>
      </c>
      <c r="I792" s="94">
        <v>5931149</v>
      </c>
      <c r="J792" s="95">
        <v>18386562</v>
      </c>
      <c r="K792" s="69" t="s">
        <v>48</v>
      </c>
      <c r="L792" s="96" t="s">
        <v>82</v>
      </c>
      <c r="M792" s="97" t="s">
        <v>125</v>
      </c>
      <c r="N792" s="98" t="str" cm="1">
        <f t="array" ref="N792">_xlfn.XLOOKUP(Contrato[[#This Row],[SUPERVISOR TITULAR]],[1]!PERSONAL_ACTIVO_2024[[#All],[Nombre completo]],[1]!PERSONAL_ACTIVO_2024[[#All],[Documento identidad]],"",0)</f>
        <v/>
      </c>
      <c r="O792" s="97" t="s">
        <v>226</v>
      </c>
      <c r="P792" s="99" t="str" cm="1">
        <f t="array" ref="P792">_xlfn.XLOOKUP(Contrato[[#This Row],[SUPERVISOR SUPLENTE ]],[1]!PERSONAL_ACTIVO_2024[[#All],[Nombre completo]],[1]!PERSONAL_ACTIVO_2024[[#All],[Documento identidad]],"",0)</f>
        <v/>
      </c>
      <c r="Q792" s="100">
        <v>881</v>
      </c>
      <c r="R792" s="42" t="str" cm="1">
        <f t="array" ref="R792">_xlfn.XLOOKUP(Contrato[[#This Row],[CDP]],[1]!DISPONIBILIDADES_2024[[#All],[consecutivo]],[1]!DISPONIBILIDADES_2024[[#All],[fecha_aprobacion]],"",0)</f>
        <v>29/08/2024 16:02</v>
      </c>
      <c r="S792" s="43">
        <f>SUMIF([1]!DISPONIBILIDADES_2024[[#All],[consecutivo]],Contrato[[#This Row],[CDP]],[1]!DISPONIBILIDADES_2024[[#All],[valor_total_rubro]])</f>
        <v>0</v>
      </c>
      <c r="T792" s="44" cm="1">
        <f t="array" ref="T792">_xlfn.XLOOKUP(Contrato[[#This Row],[CONTRATO]]&amp;Contrato[[#This Row],[CDP]],[1]!Corr_Contr_CDP[[#All],[CONTRATO-CDP]],[1]!Corr_Contr_CDP[[#All],[CRP]],_xlfn.XLOOKUP(Contrato[[#This Row],[CDP]],[1]!COMPROMISOS_2024[[#All],[disponibilidad]],[1]!COMPROMISOS_2024[[#All],[consecutivo]],"",0),0)</f>
        <v>9585</v>
      </c>
      <c r="U792" s="45" t="str" cm="1">
        <f t="array" ref="U792">+_xlfn.XLOOKUP(Contrato[[#This Row],[RCP]],[1]!COMPROMISOS_2024[[#All],[consecutivo]],[1]!COMPROMISOS_2024[[#All],[fecha_aprobacion]],"",0)</f>
        <v>17/09/2024 17:32</v>
      </c>
      <c r="V792" s="46">
        <f>SUMIF([1]!COMPROMISOS_2024[[#All],[consecutivo]],Contrato[[#This Row],[RCP]],[1]!COMPROMISOS_2024[[#All],[valor_total]])</f>
        <v>18386562</v>
      </c>
      <c r="W792" s="311">
        <v>45552</v>
      </c>
      <c r="X792" s="311" t="s">
        <v>379</v>
      </c>
      <c r="Y792" s="48">
        <v>45553</v>
      </c>
      <c r="Z792" s="49">
        <v>45643</v>
      </c>
      <c r="AA792" s="123" t="s">
        <v>1990</v>
      </c>
      <c r="AB792" s="311" t="s">
        <v>1991</v>
      </c>
      <c r="AC792" s="91"/>
      <c r="AD792" s="320">
        <v>202000005394</v>
      </c>
      <c r="AE792" s="54" t="s">
        <v>75</v>
      </c>
      <c r="AF792" s="55" t="str">
        <f>TEXT(LEFT(Contrato[[#This Row],[CONTRATO]],3),"0")</f>
        <v>658</v>
      </c>
      <c r="AG792" s="55" t="str">
        <f>IF(LEN(Contrato[[#This Row],[Contrato2]])=3,Contrato[[#This Row],[Contrato2]],TEXT(Contrato[[#This Row],[Contrato2]],"000"))</f>
        <v>658</v>
      </c>
      <c r="AH792" s="56">
        <f ca="1">IFERROR(_xlfn.DAYS(Contrato[[#This Row],[Fecha Proyectada liquidación]],TODAY())/30,"")</f>
        <v>1.6666666666666667</v>
      </c>
      <c r="AI792" s="57">
        <f>+Contrato[[#This Row],[FECHA TERMINACIÓN ]]+120</f>
        <v>45763</v>
      </c>
      <c r="AK792" s="59" t="str">
        <f ca="1">IF(Contrato[[#This Row],[FECHA TERMINACIÓN ]]&lt;TODAY(), "Terminado",IF(ISNUMBER(Contrato[[#This Row],[Fecha Real de liquiidación ]]),"Liquidado",IF(Contrato[[#This Row],[FECHA TERMINACIÓN ]]&gt;=TODAY(),"En ejecución","")))</f>
        <v>Terminado</v>
      </c>
      <c r="AL792" s="60">
        <f>SUMIF([1]!COMPROMISOS_2024[[#All],[consecutivo]],Contrato[[#This Row],[RCP]],[1]!COMPROMISOS_2024[[#All],[Total pagado]])</f>
        <v>17793447</v>
      </c>
      <c r="AM792" s="61">
        <f>IFERROR(Contrato[[#This Row],[Pagos]]/Contrato[[#This Row],[VALOR CONTRATO]],0)</f>
        <v>0.96774193022055999</v>
      </c>
      <c r="AN792" s="104">
        <f>+Contrato[[#This Row],[VALOR CONTRATO]]-Contrato[[#This Row],[Pagos]]</f>
        <v>593115</v>
      </c>
      <c r="AO792" s="54" cm="1">
        <f t="array" ref="AO792">_xlfn.XLOOKUP(Contrato[[#This Row],[DOCUMENTO ]],[1]!PERSONAL_ACTIVO_2024[[#All],[Documento identidad]],[1]!PERSONAL_ACTIVO_2024[[#All],[Mail ]],0,0)</f>
        <v>0</v>
      </c>
      <c r="AP792" s="54" cm="1">
        <f t="array" ref="AP792">_xlfn.XLOOKUP(Contrato[[#This Row],[DOCUMENTO]],[1]!PERSONAL_ACTIVO_2024[[#All],[Documento identidad]],[1]!PERSONAL_ACTIVO_2024[[#All],[Mail ]],0,0)</f>
        <v>0</v>
      </c>
      <c r="AQ792" s="54" cm="1">
        <f t="array" ref="AQ792">IF(ISBLANK(Contrato[[#This Row],[DEPENDENCIA ]]),0,IFERROR(_xlfn.XLOOKUP(Contrato[[#This Row],[DEPENDENCIA ]],[1]!PERSONAL_ACTIVO_2024[[#All],[Dependencia]],[1]!PERSONAL_ACTIVO_2024[[#All],[Mail ]],0,0),0))</f>
        <v>0</v>
      </c>
    </row>
    <row r="793" spans="1:43" s="54" customFormat="1" ht="34.5" customHeight="1" x14ac:dyDescent="0.25">
      <c r="A793" s="54">
        <v>1098</v>
      </c>
      <c r="B793" s="26">
        <v>659</v>
      </c>
      <c r="C793" s="28" t="s">
        <v>2007</v>
      </c>
      <c r="D793" s="81" t="s">
        <v>123</v>
      </c>
      <c r="E793" s="105" t="s">
        <v>736</v>
      </c>
      <c r="F793" s="81" t="s">
        <v>142</v>
      </c>
      <c r="G793" s="92" t="s">
        <v>2008</v>
      </c>
      <c r="H793" s="93">
        <v>1040355608</v>
      </c>
      <c r="I793" s="94">
        <v>3952382</v>
      </c>
      <c r="J793" s="95">
        <v>12252384</v>
      </c>
      <c r="K793" s="69" t="s">
        <v>48</v>
      </c>
      <c r="L793" s="96" t="s">
        <v>82</v>
      </c>
      <c r="M793" s="97" t="s">
        <v>222</v>
      </c>
      <c r="N793" s="98" cm="1">
        <f t="array" ref="N793">_xlfn.XLOOKUP(Contrato[[#This Row],[SUPERVISOR TITULAR]],[1]!PERSONAL_ACTIVO_2024[[#All],[Nombre completo]],[1]!PERSONAL_ACTIVO_2024[[#All],[Documento identidad]],"",0)</f>
        <v>10267189</v>
      </c>
      <c r="O793" s="97" t="s">
        <v>218</v>
      </c>
      <c r="P793" s="99" cm="1">
        <f t="array" ref="P793">_xlfn.XLOOKUP(Contrato[[#This Row],[SUPERVISOR SUPLENTE ]],[1]!PERSONAL_ACTIVO_2024[[#All],[Nombre completo]],[1]!PERSONAL_ACTIVO_2024[[#All],[Documento identidad]],"",0)</f>
        <v>98556206</v>
      </c>
      <c r="Q793" s="100">
        <v>887</v>
      </c>
      <c r="R793" s="42" t="str" cm="1">
        <f t="array" ref="R793">_xlfn.XLOOKUP(Contrato[[#This Row],[CDP]],[1]!DISPONIBILIDADES_2024[[#All],[consecutivo]],[1]!DISPONIBILIDADES_2024[[#All],[fecha_aprobacion]],"",0)</f>
        <v>29/08/2024 16:14</v>
      </c>
      <c r="S793" s="43">
        <f>SUMIF([1]!DISPONIBILIDADES_2024[[#All],[consecutivo]],Contrato[[#This Row],[CDP]],[1]!DISPONIBILIDADES_2024[[#All],[valor_total_rubro]])</f>
        <v>0</v>
      </c>
      <c r="T793" s="44" cm="1">
        <f t="array" ref="T793">_xlfn.XLOOKUP(Contrato[[#This Row],[CONTRATO]]&amp;Contrato[[#This Row],[CDP]],[1]!Corr_Contr_CDP[[#All],[CONTRATO-CDP]],[1]!Corr_Contr_CDP[[#All],[CRP]],_xlfn.XLOOKUP(Contrato[[#This Row],[CDP]],[1]!COMPROMISOS_2024[[#All],[disponibilidad]],[1]!COMPROMISOS_2024[[#All],[consecutivo]],"",0),0)</f>
        <v>9592</v>
      </c>
      <c r="U793" s="45" t="str" cm="1">
        <f t="array" ref="U793">+_xlfn.XLOOKUP(Contrato[[#This Row],[RCP]],[1]!COMPROMISOS_2024[[#All],[consecutivo]],[1]!COMPROMISOS_2024[[#All],[fecha_aprobacion]],"",0)</f>
        <v>18/09/2024 15:25</v>
      </c>
      <c r="V793" s="46">
        <f>SUMIF([1]!COMPROMISOS_2024[[#All],[consecutivo]],Contrato[[#This Row],[RCP]],[1]!COMPROMISOS_2024[[#All],[valor_total]])</f>
        <v>12252384</v>
      </c>
      <c r="W793" s="311">
        <v>45552</v>
      </c>
      <c r="X793" s="311" t="s">
        <v>379</v>
      </c>
      <c r="Y793" s="48">
        <v>45553</v>
      </c>
      <c r="Z793" s="49">
        <v>45643</v>
      </c>
      <c r="AA793" s="123" t="s">
        <v>1692</v>
      </c>
      <c r="AB793" s="311" t="s">
        <v>1991</v>
      </c>
      <c r="AC793" s="91"/>
      <c r="AD793" s="320">
        <v>202000005395</v>
      </c>
      <c r="AE793" s="54" t="s">
        <v>75</v>
      </c>
      <c r="AF793" s="55" t="str">
        <f>TEXT(LEFT(Contrato[[#This Row],[CONTRATO]],3),"0")</f>
        <v>659</v>
      </c>
      <c r="AG793" s="55" t="str">
        <f>IF(LEN(Contrato[[#This Row],[Contrato2]])=3,Contrato[[#This Row],[Contrato2]],TEXT(Contrato[[#This Row],[Contrato2]],"000"))</f>
        <v>659</v>
      </c>
      <c r="AH793" s="56">
        <f ca="1">IFERROR(_xlfn.DAYS(Contrato[[#This Row],[Fecha Proyectada liquidación]],TODAY())/30,"")</f>
        <v>1.6666666666666667</v>
      </c>
      <c r="AI793" s="57">
        <f>+Contrato[[#This Row],[FECHA TERMINACIÓN ]]+120</f>
        <v>45763</v>
      </c>
      <c r="AK793" s="59" t="str">
        <f ca="1">IF(Contrato[[#This Row],[FECHA TERMINACIÓN ]]&lt;TODAY(), "Terminado",IF(ISNUMBER(Contrato[[#This Row],[Fecha Real de liquiidación ]]),"Liquidado",IF(Contrato[[#This Row],[FECHA TERMINACIÓN ]]&gt;=TODAY(),"En ejecución","")))</f>
        <v>Terminado</v>
      </c>
      <c r="AL793" s="60">
        <f>SUMIF([1]!COMPROMISOS_2024[[#All],[consecutivo]],Contrato[[#This Row],[RCP]],[1]!COMPROMISOS_2024[[#All],[Total pagado]])</f>
        <v>11857146</v>
      </c>
      <c r="AM793" s="61">
        <f>IFERROR(Contrato[[#This Row],[Pagos]]/Contrato[[#This Row],[VALOR CONTRATO]],0)</f>
        <v>0.96774195128066509</v>
      </c>
      <c r="AN793" s="104">
        <f>+Contrato[[#This Row],[VALOR CONTRATO]]-Contrato[[#This Row],[Pagos]]</f>
        <v>395238</v>
      </c>
      <c r="AO793" s="54" t="str" cm="1">
        <f t="array" ref="AO793">_xlfn.XLOOKUP(Contrato[[#This Row],[DOCUMENTO ]],[1]!PERSONAL_ACTIVO_2024[[#All],[Documento identidad]],[1]!PERSONAL_ACTIVO_2024[[#All],[Mail ]],0,0)</f>
        <v>hveleza@indeportesantioquia.gov.co</v>
      </c>
      <c r="AP793" s="54" t="str" cm="1">
        <f t="array" ref="AP793">_xlfn.XLOOKUP(Contrato[[#This Row],[DOCUMENTO]],[1]!PERSONAL_ACTIVO_2024[[#All],[Documento identidad]],[1]!PERSONAL_ACTIVO_2024[[#All],[Mail ]],0,0)</f>
        <v>ahiguitae@indeportesantioquia.gov.co</v>
      </c>
      <c r="AQ793" s="54" cm="1">
        <f t="array" ref="AQ793">IF(ISBLANK(Contrato[[#This Row],[DEPENDENCIA ]]),0,IFERROR(_xlfn.XLOOKUP(Contrato[[#This Row],[DEPENDENCIA ]],[1]!PERSONAL_ACTIVO_2024[[#All],[Dependencia]],[1]!PERSONAL_ACTIVO_2024[[#All],[Mail ]],0,0),0))</f>
        <v>0</v>
      </c>
    </row>
    <row r="794" spans="1:43" s="54" customFormat="1" ht="34.5" customHeight="1" x14ac:dyDescent="0.25">
      <c r="A794" s="54">
        <v>1099</v>
      </c>
      <c r="B794" s="26">
        <v>660</v>
      </c>
      <c r="C794" s="28" t="s">
        <v>2009</v>
      </c>
      <c r="D794" s="81" t="s">
        <v>123</v>
      </c>
      <c r="E794" s="105" t="s">
        <v>736</v>
      </c>
      <c r="F794" s="81" t="s">
        <v>142</v>
      </c>
      <c r="G794" s="92" t="s">
        <v>2010</v>
      </c>
      <c r="H794" s="93">
        <v>1037236165</v>
      </c>
      <c r="I794" s="94">
        <v>5931149</v>
      </c>
      <c r="J794" s="95">
        <v>18386562</v>
      </c>
      <c r="K794" s="69" t="s">
        <v>48</v>
      </c>
      <c r="L794" s="96" t="s">
        <v>82</v>
      </c>
      <c r="M794" s="97" t="s">
        <v>125</v>
      </c>
      <c r="N794" s="98" t="str" cm="1">
        <f t="array" ref="N794">_xlfn.XLOOKUP(Contrato[[#This Row],[SUPERVISOR TITULAR]],[1]!PERSONAL_ACTIVO_2024[[#All],[Nombre completo]],[1]!PERSONAL_ACTIVO_2024[[#All],[Documento identidad]],"",0)</f>
        <v/>
      </c>
      <c r="O794" s="97" t="s">
        <v>226</v>
      </c>
      <c r="P794" s="99" t="str" cm="1">
        <f t="array" ref="P794">_xlfn.XLOOKUP(Contrato[[#This Row],[SUPERVISOR SUPLENTE ]],[1]!PERSONAL_ACTIVO_2024[[#All],[Nombre completo]],[1]!PERSONAL_ACTIVO_2024[[#All],[Documento identidad]],"",0)</f>
        <v/>
      </c>
      <c r="Q794" s="100">
        <v>886</v>
      </c>
      <c r="R794" s="42" t="str" cm="1">
        <f t="array" ref="R794">_xlfn.XLOOKUP(Contrato[[#This Row],[CDP]],[1]!DISPONIBILIDADES_2024[[#All],[consecutivo]],[1]!DISPONIBILIDADES_2024[[#All],[fecha_aprobacion]],"",0)</f>
        <v>29/08/2024 16:13</v>
      </c>
      <c r="S794" s="43">
        <f>SUMIF([1]!DISPONIBILIDADES_2024[[#All],[consecutivo]],Contrato[[#This Row],[CDP]],[1]!DISPONIBILIDADES_2024[[#All],[valor_total_rubro]])</f>
        <v>0</v>
      </c>
      <c r="T794" s="44" cm="1">
        <f t="array" ref="T794">_xlfn.XLOOKUP(Contrato[[#This Row],[CONTRATO]]&amp;Contrato[[#This Row],[CDP]],[1]!Corr_Contr_CDP[[#All],[CONTRATO-CDP]],[1]!Corr_Contr_CDP[[#All],[CRP]],_xlfn.XLOOKUP(Contrato[[#This Row],[CDP]],[1]!COMPROMISOS_2024[[#All],[disponibilidad]],[1]!COMPROMISOS_2024[[#All],[consecutivo]],"",0),0)</f>
        <v>9586</v>
      </c>
      <c r="U794" s="45" t="str" cm="1">
        <f t="array" ref="U794">+_xlfn.XLOOKUP(Contrato[[#This Row],[RCP]],[1]!COMPROMISOS_2024[[#All],[consecutivo]],[1]!COMPROMISOS_2024[[#All],[fecha_aprobacion]],"",0)</f>
        <v>18/09/2024 15:00</v>
      </c>
      <c r="V794" s="46">
        <f>SUMIF([1]!COMPROMISOS_2024[[#All],[consecutivo]],Contrato[[#This Row],[RCP]],[1]!COMPROMISOS_2024[[#All],[valor_total]])</f>
        <v>18386562</v>
      </c>
      <c r="W794" s="311">
        <v>45552</v>
      </c>
      <c r="X794" s="311" t="s">
        <v>379</v>
      </c>
      <c r="Y794" s="48">
        <v>45553</v>
      </c>
      <c r="Z794" s="49">
        <v>45643</v>
      </c>
      <c r="AA794" s="123" t="s">
        <v>1990</v>
      </c>
      <c r="AB794" s="311" t="s">
        <v>1991</v>
      </c>
      <c r="AC794" s="91"/>
      <c r="AD794" s="320">
        <v>202000005396</v>
      </c>
      <c r="AE794" s="54" t="s">
        <v>75</v>
      </c>
      <c r="AF794" s="55" t="str">
        <f>TEXT(LEFT(Contrato[[#This Row],[CONTRATO]],3),"0")</f>
        <v>660</v>
      </c>
      <c r="AG794" s="55" t="str">
        <f>IF(LEN(Contrato[[#This Row],[Contrato2]])=3,Contrato[[#This Row],[Contrato2]],TEXT(Contrato[[#This Row],[Contrato2]],"000"))</f>
        <v>660</v>
      </c>
      <c r="AH794" s="56">
        <f ca="1">IFERROR(_xlfn.DAYS(Contrato[[#This Row],[Fecha Proyectada liquidación]],TODAY())/30,"")</f>
        <v>1.6666666666666667</v>
      </c>
      <c r="AI794" s="57">
        <f>+Contrato[[#This Row],[FECHA TERMINACIÓN ]]+120</f>
        <v>45763</v>
      </c>
      <c r="AK794" s="59" t="str">
        <f ca="1">IF(Contrato[[#This Row],[FECHA TERMINACIÓN ]]&lt;TODAY(), "Terminado",IF(ISNUMBER(Contrato[[#This Row],[Fecha Real de liquiidación ]]),"Liquidado",IF(Contrato[[#This Row],[FECHA TERMINACIÓN ]]&gt;=TODAY(),"En ejecución","")))</f>
        <v>Terminado</v>
      </c>
      <c r="AL794" s="60">
        <f>SUMIF([1]!COMPROMISOS_2024[[#All],[consecutivo]],Contrato[[#This Row],[RCP]],[1]!COMPROMISOS_2024[[#All],[Total pagado]])</f>
        <v>17793447</v>
      </c>
      <c r="AM794" s="61">
        <f>IFERROR(Contrato[[#This Row],[Pagos]]/Contrato[[#This Row],[VALOR CONTRATO]],0)</f>
        <v>0.96774193022055999</v>
      </c>
      <c r="AN794" s="104">
        <f>+Contrato[[#This Row],[VALOR CONTRATO]]-Contrato[[#This Row],[Pagos]]</f>
        <v>593115</v>
      </c>
      <c r="AO794" s="54" cm="1">
        <f t="array" ref="AO794">_xlfn.XLOOKUP(Contrato[[#This Row],[DOCUMENTO ]],[1]!PERSONAL_ACTIVO_2024[[#All],[Documento identidad]],[1]!PERSONAL_ACTIVO_2024[[#All],[Mail ]],0,0)</f>
        <v>0</v>
      </c>
      <c r="AP794" s="54" cm="1">
        <f t="array" ref="AP794">_xlfn.XLOOKUP(Contrato[[#This Row],[DOCUMENTO]],[1]!PERSONAL_ACTIVO_2024[[#All],[Documento identidad]],[1]!PERSONAL_ACTIVO_2024[[#All],[Mail ]],0,0)</f>
        <v>0</v>
      </c>
      <c r="AQ794" s="54" cm="1">
        <f t="array" ref="AQ794">IF(ISBLANK(Contrato[[#This Row],[DEPENDENCIA ]]),0,IFERROR(_xlfn.XLOOKUP(Contrato[[#This Row],[DEPENDENCIA ]],[1]!PERSONAL_ACTIVO_2024[[#All],[Dependencia]],[1]!PERSONAL_ACTIVO_2024[[#All],[Mail ]],0,0),0))</f>
        <v>0</v>
      </c>
    </row>
    <row r="795" spans="1:43" s="54" customFormat="1" ht="34.5" customHeight="1" x14ac:dyDescent="0.25">
      <c r="A795" s="54">
        <v>1116</v>
      </c>
      <c r="B795" s="26">
        <v>661</v>
      </c>
      <c r="C795" s="28" t="s">
        <v>2011</v>
      </c>
      <c r="D795" s="81" t="s">
        <v>158</v>
      </c>
      <c r="E795" s="105" t="s">
        <v>736</v>
      </c>
      <c r="F795" s="81" t="s">
        <v>142</v>
      </c>
      <c r="G795" s="92" t="s">
        <v>743</v>
      </c>
      <c r="H795" s="93">
        <v>1126787814</v>
      </c>
      <c r="I795" s="94">
        <v>9346824</v>
      </c>
      <c r="J795" s="95">
        <v>32713884</v>
      </c>
      <c r="K795" s="69" t="s">
        <v>48</v>
      </c>
      <c r="L795" s="96" t="s">
        <v>82</v>
      </c>
      <c r="M795" s="97" t="s">
        <v>160</v>
      </c>
      <c r="N795" s="98" cm="1">
        <f t="array" ref="N795">_xlfn.XLOOKUP(Contrato[[#This Row],[SUPERVISOR TITULAR]],[1]!PERSONAL_ACTIVO_2024[[#All],[Nombre completo]],[1]!PERSONAL_ACTIVO_2024[[#All],[Documento identidad]],"",0)</f>
        <v>43972678</v>
      </c>
      <c r="O795" s="97" t="s">
        <v>161</v>
      </c>
      <c r="P795" s="99" cm="1">
        <f t="array" ref="P795">_xlfn.XLOOKUP(Contrato[[#This Row],[SUPERVISOR SUPLENTE ]],[1]!PERSONAL_ACTIVO_2024[[#All],[Nombre completo]],[1]!PERSONAL_ACTIVO_2024[[#All],[Documento identidad]],"",0)</f>
        <v>43595405</v>
      </c>
      <c r="Q795" s="100">
        <v>911</v>
      </c>
      <c r="R795" s="42" t="str" cm="1">
        <f t="array" ref="R795">_xlfn.XLOOKUP(Contrato[[#This Row],[CDP]],[1]!DISPONIBILIDADES_2024[[#All],[consecutivo]],[1]!DISPONIBILIDADES_2024[[#All],[fecha_aprobacion]],"",0)</f>
        <v>5/09/2024 8:57</v>
      </c>
      <c r="S795" s="43">
        <f>SUMIF([1]!DISPONIBILIDADES_2024[[#All],[consecutivo]],Contrato[[#This Row],[CDP]],[1]!DISPONIBILIDADES_2024[[#All],[valor_total_rubro]])</f>
        <v>0</v>
      </c>
      <c r="T795" s="44" cm="1">
        <f t="array" ref="T795">_xlfn.XLOOKUP(Contrato[[#This Row],[CONTRATO]]&amp;Contrato[[#This Row],[CDP]],[1]!Corr_Contr_CDP[[#All],[CONTRATO-CDP]],[1]!Corr_Contr_CDP[[#All],[CRP]],_xlfn.XLOOKUP(Contrato[[#This Row],[CDP]],[1]!COMPROMISOS_2024[[#All],[disponibilidad]],[1]!COMPROMISOS_2024[[#All],[consecutivo]],"",0),0)</f>
        <v>9630</v>
      </c>
      <c r="U795" s="45" t="str" cm="1">
        <f t="array" ref="U795">+_xlfn.XLOOKUP(Contrato[[#This Row],[RCP]],[1]!COMPROMISOS_2024[[#All],[consecutivo]],[1]!COMPROMISOS_2024[[#All],[fecha_aprobacion]],"",0)</f>
        <v>23/09/2024 16:06</v>
      </c>
      <c r="V795" s="46">
        <f>SUMIF([1]!COMPROMISOS_2024[[#All],[consecutivo]],Contrato[[#This Row],[RCP]],[1]!COMPROMISOS_2024[[#All],[valor_total]])</f>
        <v>32713884</v>
      </c>
      <c r="W795" s="311">
        <v>45558</v>
      </c>
      <c r="X795" s="311" t="s">
        <v>379</v>
      </c>
      <c r="Y795" s="48">
        <v>45558</v>
      </c>
      <c r="Z795" s="49">
        <v>45656</v>
      </c>
      <c r="AA795" s="101" t="s">
        <v>2012</v>
      </c>
      <c r="AB795" s="196" t="s">
        <v>2013</v>
      </c>
      <c r="AC795" s="91"/>
      <c r="AD795" s="320">
        <v>202000005397</v>
      </c>
      <c r="AE795" s="54" t="s">
        <v>75</v>
      </c>
      <c r="AF795" s="55" t="str">
        <f>TEXT(LEFT(Contrato[[#This Row],[CONTRATO]],3),"0")</f>
        <v>661</v>
      </c>
      <c r="AG795" s="55" t="str">
        <f>IF(LEN(Contrato[[#This Row],[Contrato2]])=3,Contrato[[#This Row],[Contrato2]],TEXT(Contrato[[#This Row],[Contrato2]],"000"))</f>
        <v>661</v>
      </c>
      <c r="AH795" s="56">
        <f ca="1">IFERROR(_xlfn.DAYS(Contrato[[#This Row],[Fecha Proyectada liquidación]],TODAY())/30,"")</f>
        <v>2.1</v>
      </c>
      <c r="AI795" s="57">
        <f>+Contrato[[#This Row],[FECHA TERMINACIÓN ]]+120</f>
        <v>45776</v>
      </c>
      <c r="AK795" s="59" t="str">
        <f ca="1">IF(Contrato[[#This Row],[FECHA TERMINACIÓN ]]&lt;TODAY(), "Terminado",IF(ISNUMBER(Contrato[[#This Row],[Fecha Real de liquiidación ]]),"Liquidado",IF(Contrato[[#This Row],[FECHA TERMINACIÓN ]]&gt;=TODAY(),"En ejecución","")))</f>
        <v>Terminado</v>
      </c>
      <c r="AL795" s="60">
        <f>SUMIF([1]!COMPROMISOS_2024[[#All],[consecutivo]],Contrato[[#This Row],[RCP]],[1]!COMPROMISOS_2024[[#All],[Total pagado]])</f>
        <v>30532958</v>
      </c>
      <c r="AM795" s="61">
        <f>IFERROR(Contrato[[#This Row],[Pagos]]/Contrato[[#This Row],[VALOR CONTRATO]],0)</f>
        <v>0.933333321106109</v>
      </c>
      <c r="AN795" s="104">
        <f>+Contrato[[#This Row],[VALOR CONTRATO]]-Contrato[[#This Row],[Pagos]]</f>
        <v>2180926</v>
      </c>
      <c r="AO795" s="54" t="str" cm="1">
        <f t="array" ref="AO795">_xlfn.XLOOKUP(Contrato[[#This Row],[DOCUMENTO ]],[1]!PERSONAL_ACTIVO_2024[[#All],[Documento identidad]],[1]!PERSONAL_ACTIVO_2024[[#All],[Mail ]],0,0)</f>
        <v>lcano@indeportesantioquia.gov.co</v>
      </c>
      <c r="AP795" s="54" t="str" cm="1">
        <f t="array" ref="AP795">_xlfn.XLOOKUP(Contrato[[#This Row],[DOCUMENTO]],[1]!PERSONAL_ACTIVO_2024[[#All],[Documento identidad]],[1]!PERSONAL_ACTIVO_2024[[#All],[Mail ]],0,0)</f>
        <v>cfranco@indeportesantioquia.gov.co</v>
      </c>
      <c r="AQ795" s="54" cm="1">
        <f t="array" ref="AQ795">IF(ISBLANK(Contrato[[#This Row],[DEPENDENCIA ]]),0,IFERROR(_xlfn.XLOOKUP(Contrato[[#This Row],[DEPENDENCIA ]],[1]!PERSONAL_ACTIVO_2024[[#All],[Dependencia]],[1]!PERSONAL_ACTIVO_2024[[#All],[Mail ]],0,0),0))</f>
        <v>0</v>
      </c>
    </row>
    <row r="796" spans="1:43" s="54" customFormat="1" ht="34.5" customHeight="1" x14ac:dyDescent="0.25">
      <c r="A796" s="54">
        <v>1103</v>
      </c>
      <c r="B796" s="26">
        <v>662</v>
      </c>
      <c r="C796" s="28" t="s">
        <v>2014</v>
      </c>
      <c r="D796" s="81" t="s">
        <v>132</v>
      </c>
      <c r="E796" s="105" t="s">
        <v>736</v>
      </c>
      <c r="F796" s="81" t="s">
        <v>142</v>
      </c>
      <c r="G796" s="92" t="s">
        <v>638</v>
      </c>
      <c r="H796" s="93">
        <v>1017123832</v>
      </c>
      <c r="I796" s="94">
        <v>10400000</v>
      </c>
      <c r="J796" s="95">
        <v>35360000</v>
      </c>
      <c r="K796" s="69" t="s">
        <v>48</v>
      </c>
      <c r="L796" s="96" t="s">
        <v>82</v>
      </c>
      <c r="M796" s="97" t="s">
        <v>640</v>
      </c>
      <c r="N796" s="98" cm="1">
        <f t="array" ref="N796">_xlfn.XLOOKUP(Contrato[[#This Row],[SUPERVISOR TITULAR]],[1]!PERSONAL_ACTIVO_2024[[#All],[Nombre completo]],[1]!PERSONAL_ACTIVO_2024[[#All],[Documento identidad]],"",0)</f>
        <v>70140647</v>
      </c>
      <c r="O796" s="97" t="s">
        <v>641</v>
      </c>
      <c r="P796" s="99" t="str" cm="1">
        <f t="array" ref="P796">_xlfn.XLOOKUP(Contrato[[#This Row],[SUPERVISOR SUPLENTE ]],[1]!PERSONAL_ACTIVO_2024[[#All],[Nombre completo]],[1]!PERSONAL_ACTIVO_2024[[#All],[Documento identidad]],"",0)</f>
        <v/>
      </c>
      <c r="Q796" s="100">
        <v>892</v>
      </c>
      <c r="R796" s="42" t="str" cm="1">
        <f t="array" ref="R796">_xlfn.XLOOKUP(Contrato[[#This Row],[CDP]],[1]!DISPONIBILIDADES_2024[[#All],[consecutivo]],[1]!DISPONIBILIDADES_2024[[#All],[fecha_aprobacion]],"",0)</f>
        <v>30/08/2024 18:28</v>
      </c>
      <c r="S796" s="43">
        <f>SUMIF([1]!DISPONIBILIDADES_2024[[#All],[consecutivo]],Contrato[[#This Row],[CDP]],[1]!DISPONIBILIDADES_2024[[#All],[valor_total_rubro]])</f>
        <v>0</v>
      </c>
      <c r="T796" s="44" cm="1">
        <f t="array" ref="T796">_xlfn.XLOOKUP(Contrato[[#This Row],[CONTRATO]]&amp;Contrato[[#This Row],[CDP]],[1]!Corr_Contr_CDP[[#All],[CONTRATO-CDP]],[1]!Corr_Contr_CDP[[#All],[CRP]],_xlfn.XLOOKUP(Contrato[[#This Row],[CDP]],[1]!COMPROMISOS_2024[[#All],[disponibilidad]],[1]!COMPROMISOS_2024[[#All],[consecutivo]],"",0),0)</f>
        <v>9618</v>
      </c>
      <c r="U796" s="45" t="str" cm="1">
        <f t="array" ref="U796">+_xlfn.XLOOKUP(Contrato[[#This Row],[RCP]],[1]!COMPROMISOS_2024[[#All],[consecutivo]],[1]!COMPROMISOS_2024[[#All],[fecha_aprobacion]],"",0)</f>
        <v>19/09/2024 17:28</v>
      </c>
      <c r="V796" s="46">
        <f>SUMIF([1]!COMPROMISOS_2024[[#All],[consecutivo]],Contrato[[#This Row],[RCP]],[1]!COMPROMISOS_2024[[#All],[valor_total]])</f>
        <v>35360000</v>
      </c>
      <c r="W796" s="311">
        <v>45553</v>
      </c>
      <c r="X796" s="311" t="s">
        <v>379</v>
      </c>
      <c r="Y796" s="48">
        <v>45554</v>
      </c>
      <c r="Z796" s="49">
        <v>45656</v>
      </c>
      <c r="AA796" s="101" t="s">
        <v>2015</v>
      </c>
      <c r="AB796" s="91" t="s">
        <v>1972</v>
      </c>
      <c r="AC796" s="91"/>
      <c r="AD796" s="320">
        <v>202000005398</v>
      </c>
      <c r="AE796" s="54" t="s">
        <v>75</v>
      </c>
      <c r="AF796" s="55" t="str">
        <f>TEXT(LEFT(Contrato[[#This Row],[CONTRATO]],3),"0")</f>
        <v>662</v>
      </c>
      <c r="AG796" s="55" t="str">
        <f>IF(LEN(Contrato[[#This Row],[Contrato2]])=3,Contrato[[#This Row],[Contrato2]],TEXT(Contrato[[#This Row],[Contrato2]],"000"))</f>
        <v>662</v>
      </c>
      <c r="AH796" s="56">
        <f ca="1">IFERROR(_xlfn.DAYS(Contrato[[#This Row],[Fecha Proyectada liquidación]],TODAY())/30,"")</f>
        <v>2.1</v>
      </c>
      <c r="AI796" s="57">
        <f>+Contrato[[#This Row],[FECHA TERMINACIÓN ]]+120</f>
        <v>45776</v>
      </c>
      <c r="AK796" s="59" t="str">
        <f ca="1">IF(Contrato[[#This Row],[FECHA TERMINACIÓN ]]&lt;TODAY(), "Terminado",IF(ISNUMBER(Contrato[[#This Row],[Fecha Real de liquiidación ]]),"Liquidado",IF(Contrato[[#This Row],[FECHA TERMINACIÓN ]]&gt;=TODAY(),"En ejecución","")))</f>
        <v>Terminado</v>
      </c>
      <c r="AL796" s="60">
        <f>SUMIF([1]!COMPROMISOS_2024[[#All],[consecutivo]],Contrato[[#This Row],[RCP]],[1]!COMPROMISOS_2024[[#All],[Total pagado]])</f>
        <v>35360000</v>
      </c>
      <c r="AM796" s="61">
        <f>IFERROR(Contrato[[#This Row],[Pagos]]/Contrato[[#This Row],[VALOR CONTRATO]],0)</f>
        <v>1</v>
      </c>
      <c r="AN796" s="104">
        <f>+Contrato[[#This Row],[VALOR CONTRATO]]-Contrato[[#This Row],[Pagos]]</f>
        <v>0</v>
      </c>
      <c r="AO796" s="54" t="str" cm="1">
        <f t="array" ref="AO796">_xlfn.XLOOKUP(Contrato[[#This Row],[DOCUMENTO ]],[1]!PERSONAL_ACTIVO_2024[[#All],[Documento identidad]],[1]!PERSONAL_ACTIVO_2024[[#All],[Mail ]],0,0)</f>
        <v>cniebles@indeportesantioquia.gov.co</v>
      </c>
      <c r="AP796" s="54" cm="1">
        <f t="array" ref="AP796">_xlfn.XLOOKUP(Contrato[[#This Row],[DOCUMENTO]],[1]!PERSONAL_ACTIVO_2024[[#All],[Documento identidad]],[1]!PERSONAL_ACTIVO_2024[[#All],[Mail ]],0,0)</f>
        <v>0</v>
      </c>
      <c r="AQ796" s="54" t="str" cm="1">
        <f t="array" ref="AQ796">IF(ISBLANK(Contrato[[#This Row],[DEPENDENCIA ]]),0,IFERROR(_xlfn.XLOOKUP(Contrato[[#This Row],[DEPENDENCIA ]],[1]!PERSONAL_ACTIVO_2024[[#All],[Dependencia]],[1]!PERSONAL_ACTIVO_2024[[#All],[Mail ]],0,0),0))</f>
        <v>fcardona@indeportesantioquia.gov.co</v>
      </c>
    </row>
    <row r="797" spans="1:43" s="54" customFormat="1" ht="34.5" customHeight="1" x14ac:dyDescent="0.25">
      <c r="A797" s="54">
        <v>1104</v>
      </c>
      <c r="B797" s="26">
        <v>663</v>
      </c>
      <c r="C797" s="28" t="s">
        <v>2016</v>
      </c>
      <c r="D797" s="81" t="s">
        <v>132</v>
      </c>
      <c r="E797" s="105" t="s">
        <v>736</v>
      </c>
      <c r="F797" s="81" t="s">
        <v>142</v>
      </c>
      <c r="G797" s="92" t="s">
        <v>619</v>
      </c>
      <c r="H797" s="93">
        <v>1038408339</v>
      </c>
      <c r="I797" s="94">
        <v>5200000</v>
      </c>
      <c r="J797" s="95">
        <v>19413333</v>
      </c>
      <c r="K797" s="69" t="s">
        <v>48</v>
      </c>
      <c r="L797" s="96" t="s">
        <v>82</v>
      </c>
      <c r="M797" s="97" t="s">
        <v>757</v>
      </c>
      <c r="N797" s="98" cm="1">
        <f t="array" ref="N797">_xlfn.XLOOKUP(Contrato[[#This Row],[SUPERVISOR TITULAR]],[1]!PERSONAL_ACTIVO_2024[[#All],[Nombre completo]],[1]!PERSONAL_ACTIVO_2024[[#All],[Documento identidad]],"",0)</f>
        <v>1083014881</v>
      </c>
      <c r="O797" s="97" t="s">
        <v>640</v>
      </c>
      <c r="P797" s="99" cm="1">
        <f t="array" ref="P797">_xlfn.XLOOKUP(Contrato[[#This Row],[SUPERVISOR SUPLENTE ]],[1]!PERSONAL_ACTIVO_2024[[#All],[Nombre completo]],[1]!PERSONAL_ACTIVO_2024[[#All],[Documento identidad]],"",0)</f>
        <v>70140647</v>
      </c>
      <c r="Q797" s="100">
        <v>893</v>
      </c>
      <c r="R797" s="42" t="str" cm="1">
        <f t="array" ref="R797">_xlfn.XLOOKUP(Contrato[[#This Row],[CDP]],[1]!DISPONIBILIDADES_2024[[#All],[consecutivo]],[1]!DISPONIBILIDADES_2024[[#All],[fecha_aprobacion]],"",0)</f>
        <v>30/08/2024 18:29</v>
      </c>
      <c r="S797" s="43">
        <f>SUMIF([1]!DISPONIBILIDADES_2024[[#All],[consecutivo]],Contrato[[#This Row],[CDP]],[1]!DISPONIBILIDADES_2024[[#All],[valor_total_rubro]])</f>
        <v>0</v>
      </c>
      <c r="T797" s="44" cm="1">
        <f t="array" ref="T797">_xlfn.XLOOKUP(Contrato[[#This Row],[CONTRATO]]&amp;Contrato[[#This Row],[CDP]],[1]!Corr_Contr_CDP[[#All],[CONTRATO-CDP]],[1]!Corr_Contr_CDP[[#All],[CRP]],_xlfn.XLOOKUP(Contrato[[#This Row],[CDP]],[1]!COMPROMISOS_2024[[#All],[disponibilidad]],[1]!COMPROMISOS_2024[[#All],[consecutivo]],"",0),0)</f>
        <v>9601</v>
      </c>
      <c r="U797" s="45" t="str" cm="1">
        <f t="array" ref="U797">+_xlfn.XLOOKUP(Contrato[[#This Row],[RCP]],[1]!COMPROMISOS_2024[[#All],[consecutivo]],[1]!COMPROMISOS_2024[[#All],[fecha_aprobacion]],"",0)</f>
        <v>18/09/2024 17:13</v>
      </c>
      <c r="V797" s="46">
        <f>SUMIF([1]!COMPROMISOS_2024[[#All],[consecutivo]],Contrato[[#This Row],[RCP]],[1]!COMPROMISOS_2024[[#All],[valor_total]])</f>
        <v>19413333</v>
      </c>
      <c r="W797" s="311">
        <v>45553</v>
      </c>
      <c r="X797" s="311" t="s">
        <v>379</v>
      </c>
      <c r="Y797" s="48">
        <v>45554</v>
      </c>
      <c r="Z797" s="49">
        <v>45656</v>
      </c>
      <c r="AA797" s="123" t="s">
        <v>2017</v>
      </c>
      <c r="AB797" s="91" t="s">
        <v>1972</v>
      </c>
      <c r="AC797" s="91"/>
      <c r="AD797" s="320">
        <v>202000005399</v>
      </c>
      <c r="AE797" s="54" t="s">
        <v>75</v>
      </c>
      <c r="AF797" s="55" t="str">
        <f>TEXT(LEFT(Contrato[[#This Row],[CONTRATO]],3),"0")</f>
        <v>663</v>
      </c>
      <c r="AG797" s="55" t="str">
        <f>IF(LEN(Contrato[[#This Row],[Contrato2]])=3,Contrato[[#This Row],[Contrato2]],TEXT(Contrato[[#This Row],[Contrato2]],"000"))</f>
        <v>663</v>
      </c>
      <c r="AH797" s="56">
        <f ca="1">IFERROR(_xlfn.DAYS(Contrato[[#This Row],[Fecha Proyectada liquidación]],TODAY())/30,"")</f>
        <v>2.1</v>
      </c>
      <c r="AI797" s="57">
        <f>+Contrato[[#This Row],[FECHA TERMINACIÓN ]]+120</f>
        <v>45776</v>
      </c>
      <c r="AK797" s="59" t="str">
        <f ca="1">IF(Contrato[[#This Row],[FECHA TERMINACIÓN ]]&lt;TODAY(), "Terminado",IF(ISNUMBER(Contrato[[#This Row],[Fecha Real de liquiidación ]]),"Liquidado",IF(Contrato[[#This Row],[FECHA TERMINACIÓN ]]&gt;=TODAY(),"En ejecución","")))</f>
        <v>Terminado</v>
      </c>
      <c r="AL797" s="60">
        <f>SUMIF([1]!COMPROMISOS_2024[[#All],[consecutivo]],Contrato[[#This Row],[RCP]],[1]!COMPROMISOS_2024[[#All],[Total pagado]])</f>
        <v>17680000</v>
      </c>
      <c r="AM797" s="61">
        <f>IFERROR(Contrato[[#This Row],[Pagos]]/Contrato[[#This Row],[VALOR CONTRATO]],0)</f>
        <v>0.91071430135155051</v>
      </c>
      <c r="AN797" s="104">
        <f>+Contrato[[#This Row],[VALOR CONTRATO]]-Contrato[[#This Row],[Pagos]]</f>
        <v>1733333</v>
      </c>
      <c r="AO797" s="54" t="str" cm="1">
        <f t="array" ref="AO797">_xlfn.XLOOKUP(Contrato[[#This Row],[DOCUMENTO ]],[1]!PERSONAL_ACTIVO_2024[[#All],[Documento identidad]],[1]!PERSONAL_ACTIVO_2024[[#All],[Mail ]],0,0)</f>
        <v>ovalencia@indeportesantioquia.gov.co</v>
      </c>
      <c r="AP797" s="54" t="str" cm="1">
        <f t="array" ref="AP797">_xlfn.XLOOKUP(Contrato[[#This Row],[DOCUMENTO]],[1]!PERSONAL_ACTIVO_2024[[#All],[Documento identidad]],[1]!PERSONAL_ACTIVO_2024[[#All],[Mail ]],0,0)</f>
        <v>cniebles@indeportesantioquia.gov.co</v>
      </c>
      <c r="AQ797" s="54" t="str" cm="1">
        <f t="array" ref="AQ797">IF(ISBLANK(Contrato[[#This Row],[DEPENDENCIA ]]),0,IFERROR(_xlfn.XLOOKUP(Contrato[[#This Row],[DEPENDENCIA ]],[1]!PERSONAL_ACTIVO_2024[[#All],[Dependencia]],[1]!PERSONAL_ACTIVO_2024[[#All],[Mail ]],0,0),0))</f>
        <v>fcardona@indeportesantioquia.gov.co</v>
      </c>
    </row>
    <row r="798" spans="1:43" s="54" customFormat="1" ht="34.5" customHeight="1" x14ac:dyDescent="0.25">
      <c r="A798" s="54" t="s">
        <v>2018</v>
      </c>
      <c r="B798" s="26">
        <v>664</v>
      </c>
      <c r="C798" s="28" t="s">
        <v>2019</v>
      </c>
      <c r="D798" s="81" t="s">
        <v>123</v>
      </c>
      <c r="E798" s="105" t="s">
        <v>736</v>
      </c>
      <c r="F798" s="81" t="s">
        <v>2020</v>
      </c>
      <c r="G798" s="92" t="s">
        <v>2021</v>
      </c>
      <c r="H798" s="93">
        <v>900575614</v>
      </c>
      <c r="I798" s="94" t="s">
        <v>48</v>
      </c>
      <c r="J798" s="95">
        <v>396990000</v>
      </c>
      <c r="K798" s="69" t="s">
        <v>48</v>
      </c>
      <c r="L798" s="96" t="s">
        <v>1937</v>
      </c>
      <c r="M798" s="97" t="s">
        <v>242</v>
      </c>
      <c r="N798" s="98" cm="1">
        <f t="array" ref="N798">_xlfn.XLOOKUP(Contrato[[#This Row],[SUPERVISOR TITULAR]],[1]!PERSONAL_ACTIVO_2024[[#All],[Nombre completo]],[1]!PERSONAL_ACTIVO_2024[[#All],[Documento identidad]],"",0)</f>
        <v>71610877</v>
      </c>
      <c r="O798" s="97" t="s">
        <v>1112</v>
      </c>
      <c r="P798" s="99" cm="1">
        <f t="array" ref="P798">_xlfn.XLOOKUP(Contrato[[#This Row],[SUPERVISOR SUPLENTE ]],[1]!PERSONAL_ACTIVO_2024[[#All],[Nombre completo]],[1]!PERSONAL_ACTIVO_2024[[#All],[Documento identidad]],"",0)</f>
        <v>43017641</v>
      </c>
      <c r="Q798" s="100">
        <v>852</v>
      </c>
      <c r="R798" s="42" t="str" cm="1">
        <f t="array" ref="R798">_xlfn.XLOOKUP(Contrato[[#This Row],[CDP]],[1]!DISPONIBILIDADES_2024[[#All],[consecutivo]],[1]!DISPONIBILIDADES_2024[[#All],[fecha_aprobacion]],"",0)</f>
        <v>23/08/2024 17:27</v>
      </c>
      <c r="S798" s="43">
        <f>SUMIF([1]!DISPONIBILIDADES_2024[[#All],[consecutivo]],Contrato[[#This Row],[CDP]],[1]!DISPONIBILIDADES_2024[[#All],[valor_total_rubro]])</f>
        <v>0</v>
      </c>
      <c r="T798" s="44" cm="1">
        <f t="array" ref="T798">_xlfn.XLOOKUP(Contrato[[#This Row],[CONTRATO]]&amp;Contrato[[#This Row],[CDP]],[1]!Corr_Contr_CDP[[#All],[CONTRATO-CDP]],[1]!Corr_Contr_CDP[[#All],[CRP]],_xlfn.XLOOKUP(Contrato[[#This Row],[CDP]],[1]!COMPROMISOS_2024[[#All],[disponibilidad]],[1]!COMPROMISOS_2024[[#All],[consecutivo]],"",0),0)</f>
        <v>9625</v>
      </c>
      <c r="U798" s="45" t="str" cm="1">
        <f t="array" ref="U798">+_xlfn.XLOOKUP(Contrato[[#This Row],[RCP]],[1]!COMPROMISOS_2024[[#All],[consecutivo]],[1]!COMPROMISOS_2024[[#All],[fecha_aprobacion]],"",0)</f>
        <v>20/09/2024 18:27</v>
      </c>
      <c r="V798" s="46">
        <f>SUMIF([1]!COMPROMISOS_2024[[#All],[consecutivo]],Contrato[[#This Row],[RCP]],[1]!COMPROMISOS_2024[[#All],[valor_total]])</f>
        <v>396990000</v>
      </c>
      <c r="W798" s="311">
        <v>45554</v>
      </c>
      <c r="X798" s="311">
        <v>45559</v>
      </c>
      <c r="Y798" s="48">
        <v>45560</v>
      </c>
      <c r="Z798" s="49">
        <v>45641</v>
      </c>
      <c r="AA798" s="101" t="s">
        <v>2022</v>
      </c>
      <c r="AB798" s="91" t="s">
        <v>2023</v>
      </c>
      <c r="AC798" s="91"/>
      <c r="AD798" s="320">
        <v>202000005400</v>
      </c>
      <c r="AE798" s="54" t="s">
        <v>75</v>
      </c>
      <c r="AF798" s="55" t="str">
        <f>TEXT(LEFT(Contrato[[#This Row],[CONTRATO]],3),"0")</f>
        <v>664</v>
      </c>
      <c r="AG798" s="55" t="str">
        <f>IF(LEN(Contrato[[#This Row],[Contrato2]])=3,Contrato[[#This Row],[Contrato2]],TEXT(Contrato[[#This Row],[Contrato2]],"000"))</f>
        <v>664</v>
      </c>
      <c r="AH798" s="56">
        <f ca="1">IFERROR(_xlfn.DAYS(Contrato[[#This Row],[Fecha Proyectada liquidación]],TODAY())/30,"")</f>
        <v>1.6</v>
      </c>
      <c r="AI798" s="57">
        <f>+Contrato[[#This Row],[FECHA TERMINACIÓN ]]+120</f>
        <v>45761</v>
      </c>
      <c r="AK798" s="59" t="str">
        <f ca="1">IF(Contrato[[#This Row],[FECHA TERMINACIÓN ]]&lt;TODAY(), "Terminado",IF(ISNUMBER(Contrato[[#This Row],[Fecha Real de liquiidación ]]),"Liquidado",IF(Contrato[[#This Row],[FECHA TERMINACIÓN ]]&gt;=TODAY(),"En ejecución","")))</f>
        <v>Terminado</v>
      </c>
      <c r="AL798" s="60">
        <f>SUMIF([1]!COMPROMISOS_2024[[#All],[consecutivo]],Contrato[[#This Row],[RCP]],[1]!COMPROMISOS_2024[[#All],[Total pagado]])</f>
        <v>230554683</v>
      </c>
      <c r="AM798" s="61">
        <f>IFERROR(Contrato[[#This Row],[Pagos]]/Contrato[[#This Row],[VALOR CONTRATO]],0)</f>
        <v>0.58075690319655404</v>
      </c>
      <c r="AN798" s="104">
        <f>+Contrato[[#This Row],[VALOR CONTRATO]]-Contrato[[#This Row],[Pagos]]</f>
        <v>166435317</v>
      </c>
      <c r="AO798" s="54" t="str" cm="1">
        <f t="array" ref="AO798">_xlfn.XLOOKUP(Contrato[[#This Row],[DOCUMENTO ]],[1]!PERSONAL_ACTIVO_2024[[#All],[Documento identidad]],[1]!PERSONAL_ACTIVO_2024[[#All],[Mail ]],0,0)</f>
        <v>mcgarcia@indeportesantioquia.gov.co</v>
      </c>
      <c r="AP798" s="54" t="str" cm="1">
        <f t="array" ref="AP798">_xlfn.XLOOKUP(Contrato[[#This Row],[DOCUMENTO]],[1]!PERSONAL_ACTIVO_2024[[#All],[Documento identidad]],[1]!PERSONAL_ACTIVO_2024[[#All],[Mail ]],0,0)</f>
        <v>mrestrepo@indeportesantioquia.gov.co</v>
      </c>
      <c r="AQ798" s="54" cm="1">
        <f t="array" ref="AQ798">IF(ISBLANK(Contrato[[#This Row],[DEPENDENCIA ]]),0,IFERROR(_xlfn.XLOOKUP(Contrato[[#This Row],[DEPENDENCIA ]],[1]!PERSONAL_ACTIVO_2024[[#All],[Dependencia]],[1]!PERSONAL_ACTIVO_2024[[#All],[Mail ]],0,0),0))</f>
        <v>0</v>
      </c>
    </row>
    <row r="799" spans="1:43" s="54" customFormat="1" ht="34.5" customHeight="1" x14ac:dyDescent="0.25">
      <c r="A799" s="54" t="s">
        <v>2024</v>
      </c>
      <c r="B799" s="26">
        <v>665</v>
      </c>
      <c r="C799" s="28" t="s">
        <v>2025</v>
      </c>
      <c r="D799" s="81" t="s">
        <v>123</v>
      </c>
      <c r="E799" s="105" t="s">
        <v>736</v>
      </c>
      <c r="F799" s="29" t="s">
        <v>2020</v>
      </c>
      <c r="G799" s="183" t="s">
        <v>2026</v>
      </c>
      <c r="H799" s="93">
        <v>901814200</v>
      </c>
      <c r="I799" s="94" t="s">
        <v>48</v>
      </c>
      <c r="J799" s="95">
        <v>185671893</v>
      </c>
      <c r="K799" s="69" t="s">
        <v>48</v>
      </c>
      <c r="L799" s="96" t="s">
        <v>1937</v>
      </c>
      <c r="M799" s="97" t="s">
        <v>707</v>
      </c>
      <c r="N799" s="98" t="str" cm="1">
        <f t="array" ref="N799">_xlfn.XLOOKUP(Contrato[[#This Row],[SUPERVISOR TITULAR]],[1]!PERSONAL_ACTIVO_2024[[#All],[Nombre completo]],[1]!PERSONAL_ACTIVO_2024[[#All],[Documento identidad]],"",0)</f>
        <v/>
      </c>
      <c r="O799" s="97" t="s">
        <v>299</v>
      </c>
      <c r="P799" s="99" cm="1">
        <f t="array" ref="P799">_xlfn.XLOOKUP(Contrato[[#This Row],[SUPERVISOR SUPLENTE ]],[1]!PERSONAL_ACTIVO_2024[[#All],[Nombre completo]],[1]!PERSONAL_ACTIVO_2024[[#All],[Documento identidad]],"",0)</f>
        <v>1017148180</v>
      </c>
      <c r="Q799" s="100">
        <v>852</v>
      </c>
      <c r="R799" s="42" t="str" cm="1">
        <f t="array" ref="R799">_xlfn.XLOOKUP(Contrato[[#This Row],[CDP]],[1]!DISPONIBILIDADES_2024[[#All],[consecutivo]],[1]!DISPONIBILIDADES_2024[[#All],[fecha_aprobacion]],"",0)</f>
        <v>23/08/2024 17:27</v>
      </c>
      <c r="S799" s="43">
        <f>SUMIF([1]!DISPONIBILIDADES_2024[[#All],[consecutivo]],Contrato[[#This Row],[CDP]],[1]!DISPONIBILIDADES_2024[[#All],[valor_total_rubro]])</f>
        <v>0</v>
      </c>
      <c r="T799" s="44" cm="1">
        <f t="array" ref="T799">_xlfn.XLOOKUP(Contrato[[#This Row],[CONTRATO]]&amp;Contrato[[#This Row],[CDP]],[1]!Corr_Contr_CDP[[#All],[CONTRATO-CDP]],[1]!Corr_Contr_CDP[[#All],[CRP]],_xlfn.XLOOKUP(Contrato[[#This Row],[CDP]],[1]!COMPROMISOS_2024[[#All],[disponibilidad]],[1]!COMPROMISOS_2024[[#All],[consecutivo]],"",0),0)</f>
        <v>9625</v>
      </c>
      <c r="U799" s="45" t="str" cm="1">
        <f t="array" ref="U799">+_xlfn.XLOOKUP(Contrato[[#This Row],[RCP]],[1]!COMPROMISOS_2024[[#All],[consecutivo]],[1]!COMPROMISOS_2024[[#All],[fecha_aprobacion]],"",0)</f>
        <v>20/09/2024 18:27</v>
      </c>
      <c r="V799" s="46">
        <f>SUMIF([1]!COMPROMISOS_2024[[#All],[consecutivo]],Contrato[[#This Row],[RCP]],[1]!COMPROMISOS_2024[[#All],[valor_total]])</f>
        <v>396990000</v>
      </c>
      <c r="W799" s="311">
        <v>45554</v>
      </c>
      <c r="X799" s="160">
        <v>45555</v>
      </c>
      <c r="Y799" s="48">
        <v>45560</v>
      </c>
      <c r="Z799" s="49">
        <v>45641</v>
      </c>
      <c r="AA799" s="101" t="s">
        <v>2022</v>
      </c>
      <c r="AB799" s="91" t="s">
        <v>2023</v>
      </c>
      <c r="AC799" s="91"/>
      <c r="AD799" s="320">
        <v>202000005405</v>
      </c>
      <c r="AE799" s="54" t="s">
        <v>75</v>
      </c>
      <c r="AF799" s="55" t="str">
        <f>TEXT(LEFT(Contrato[[#This Row],[CONTRATO]],3),"0")</f>
        <v>665</v>
      </c>
      <c r="AG799" s="55" t="str">
        <f>IF(LEN(Contrato[[#This Row],[Contrato2]])=3,Contrato[[#This Row],[Contrato2]],TEXT(Contrato[[#This Row],[Contrato2]],"000"))</f>
        <v>665</v>
      </c>
      <c r="AH799" s="56">
        <f ca="1">IFERROR(_xlfn.DAYS(Contrato[[#This Row],[Fecha Proyectada liquidación]],TODAY())/30,"")</f>
        <v>1.6</v>
      </c>
      <c r="AI799" s="57">
        <f>+Contrato[[#This Row],[FECHA TERMINACIÓN ]]+120</f>
        <v>45761</v>
      </c>
      <c r="AK799" s="59" t="str">
        <f ca="1">IF(Contrato[[#This Row],[FECHA TERMINACIÓN ]]&lt;TODAY(), "Terminado",IF(ISNUMBER(Contrato[[#This Row],[Fecha Real de liquiidación ]]),"Liquidado",IF(Contrato[[#This Row],[FECHA TERMINACIÓN ]]&gt;=TODAY(),"En ejecución","")))</f>
        <v>Terminado</v>
      </c>
      <c r="AL799" s="60">
        <f>SUMIF([1]!COMPROMISOS_2024[[#All],[consecutivo]],Contrato[[#This Row],[RCP]],[1]!COMPROMISOS_2024[[#All],[Total pagado]])</f>
        <v>230554683</v>
      </c>
      <c r="AM799" s="61">
        <f>IFERROR(Contrato[[#This Row],[Pagos]]/Contrato[[#This Row],[VALOR CONTRATO]],0)</f>
        <v>1.2417317412711466</v>
      </c>
      <c r="AN799" s="104">
        <f>+Contrato[[#This Row],[VALOR CONTRATO]]-Contrato[[#This Row],[Pagos]]</f>
        <v>-44882790</v>
      </c>
      <c r="AO799" s="54" cm="1">
        <f t="array" ref="AO799">_xlfn.XLOOKUP(Contrato[[#This Row],[DOCUMENTO ]],[1]!PERSONAL_ACTIVO_2024[[#All],[Documento identidad]],[1]!PERSONAL_ACTIVO_2024[[#All],[Mail ]],0,0)</f>
        <v>0</v>
      </c>
      <c r="AP799" s="54" t="str" cm="1">
        <f t="array" ref="AP799">_xlfn.XLOOKUP(Contrato[[#This Row],[DOCUMENTO]],[1]!PERSONAL_ACTIVO_2024[[#All],[Documento identidad]],[1]!PERSONAL_ACTIVO_2024[[#All],[Mail ]],0,0)</f>
        <v>aarredondo@indeportesantioquia.gov.co</v>
      </c>
      <c r="AQ799" s="54" cm="1">
        <f t="array" ref="AQ799">IF(ISBLANK(Contrato[[#This Row],[DEPENDENCIA ]]),0,IFERROR(_xlfn.XLOOKUP(Contrato[[#This Row],[DEPENDENCIA ]],[1]!PERSONAL_ACTIVO_2024[[#All],[Dependencia]],[1]!PERSONAL_ACTIVO_2024[[#All],[Mail ]],0,0),0))</f>
        <v>0</v>
      </c>
    </row>
    <row r="800" spans="1:43" s="54" customFormat="1" ht="34.5" customHeight="1" x14ac:dyDescent="0.25">
      <c r="A800" s="54">
        <v>1200</v>
      </c>
      <c r="B800" s="26">
        <v>666</v>
      </c>
      <c r="C800" s="28" t="s">
        <v>2027</v>
      </c>
      <c r="D800" s="81" t="s">
        <v>132</v>
      </c>
      <c r="E800" s="91" t="s">
        <v>111</v>
      </c>
      <c r="F800" s="81" t="s">
        <v>112</v>
      </c>
      <c r="G800" s="92" t="s">
        <v>2028</v>
      </c>
      <c r="H800" s="93">
        <v>900266892</v>
      </c>
      <c r="I800" s="94" t="s">
        <v>48</v>
      </c>
      <c r="J800" s="95">
        <v>2252934785</v>
      </c>
      <c r="K800" s="69" t="s">
        <v>2029</v>
      </c>
      <c r="L800" s="96" t="s">
        <v>82</v>
      </c>
      <c r="M800" s="97" t="s">
        <v>622</v>
      </c>
      <c r="N800" s="98" cm="1">
        <f t="array" ref="N800">_xlfn.XLOOKUP(Contrato[[#This Row],[SUPERVISOR TITULAR]],[1]!PERSONAL_ACTIVO_2024[[#All],[Nombre completo]],[1]!PERSONAL_ACTIVO_2024[[#All],[Documento identidad]],"",0)</f>
        <v>3567952</v>
      </c>
      <c r="O800" s="97" t="s">
        <v>641</v>
      </c>
      <c r="P800" s="99" t="str" cm="1">
        <f t="array" ref="P800">_xlfn.XLOOKUP(Contrato[[#This Row],[SUPERVISOR SUPLENTE ]],[1]!PERSONAL_ACTIVO_2024[[#All],[Nombre completo]],[1]!PERSONAL_ACTIVO_2024[[#All],[Documento identidad]],"",0)</f>
        <v/>
      </c>
      <c r="Q800" s="100">
        <v>971</v>
      </c>
      <c r="R800" s="42" t="str" cm="1">
        <f t="array" ref="R800">_xlfn.XLOOKUP(Contrato[[#This Row],[CDP]],[1]!DISPONIBILIDADES_2024[[#All],[consecutivo]],[1]!DISPONIBILIDADES_2024[[#All],[fecha_aprobacion]],"",0)</f>
        <v>19/09/2024 14:16</v>
      </c>
      <c r="S800" s="43">
        <f>SUMIF([1]!DISPONIBILIDADES_2024[[#All],[consecutivo]],Contrato[[#This Row],[CDP]],[1]!DISPONIBILIDADES_2024[[#All],[valor_total_rubro]])</f>
        <v>0</v>
      </c>
      <c r="T800" s="44" cm="1">
        <f t="array" ref="T800">_xlfn.XLOOKUP(Contrato[[#This Row],[CONTRATO]]&amp;Contrato[[#This Row],[CDP]],[1]!Corr_Contr_CDP[[#All],[CONTRATO-CDP]],[1]!Corr_Contr_CDP[[#All],[CRP]],_xlfn.XLOOKUP(Contrato[[#This Row],[CDP]],[1]!COMPROMISOS_2024[[#All],[disponibilidad]],[1]!COMPROMISOS_2024[[#All],[consecutivo]],"",0),0)</f>
        <v>9631</v>
      </c>
      <c r="U800" s="45" t="str" cm="1">
        <f t="array" ref="U800">+_xlfn.XLOOKUP(Contrato[[#This Row],[RCP]],[1]!COMPROMISOS_2024[[#All],[consecutivo]],[1]!COMPROMISOS_2024[[#All],[fecha_aprobacion]],"",0)</f>
        <v>24/09/2024 12:09</v>
      </c>
      <c r="V800" s="46">
        <f>SUMIF([1]!COMPROMISOS_2024[[#All],[consecutivo]],Contrato[[#This Row],[RCP]],[1]!COMPROMISOS_2024[[#All],[valor_total]])</f>
        <v>2252934785</v>
      </c>
      <c r="W800" s="311">
        <v>45558</v>
      </c>
      <c r="X800" s="160">
        <v>45559</v>
      </c>
      <c r="Y800" s="48">
        <v>45559</v>
      </c>
      <c r="Z800" s="49">
        <v>45649</v>
      </c>
      <c r="AA800" s="101" t="s">
        <v>2030</v>
      </c>
      <c r="AB800" s="91" t="s">
        <v>148</v>
      </c>
      <c r="AC800" s="91"/>
      <c r="AD800" s="320">
        <v>202000005406</v>
      </c>
      <c r="AE800" s="54" t="s">
        <v>75</v>
      </c>
      <c r="AF800" s="55" t="str">
        <f>TEXT(LEFT(Contrato[[#This Row],[CONTRATO]],3),"0")</f>
        <v>666</v>
      </c>
      <c r="AG800" s="55" t="str">
        <f>IF(LEN(Contrato[[#This Row],[Contrato2]])=3,Contrato[[#This Row],[Contrato2]],TEXT(Contrato[[#This Row],[Contrato2]],"000"))</f>
        <v>666</v>
      </c>
      <c r="AH800" s="56">
        <f ca="1">IFERROR(_xlfn.DAYS(Contrato[[#This Row],[Fecha Proyectada liquidación]],TODAY())/30,"")</f>
        <v>1.8666666666666667</v>
      </c>
      <c r="AI800" s="57">
        <f>+Contrato[[#This Row],[FECHA TERMINACIÓN ]]+120</f>
        <v>45769</v>
      </c>
      <c r="AK800" s="59" t="str">
        <f ca="1">IF(Contrato[[#This Row],[FECHA TERMINACIÓN ]]&lt;TODAY(), "Terminado",IF(ISNUMBER(Contrato[[#This Row],[Fecha Real de liquiidación ]]),"Liquidado",IF(Contrato[[#This Row],[FECHA TERMINACIÓN ]]&gt;=TODAY(),"En ejecución","")))</f>
        <v>Terminado</v>
      </c>
      <c r="AL800" s="60">
        <f>SUMIF([1]!COMPROMISOS_2024[[#All],[consecutivo]],Contrato[[#This Row],[RCP]],[1]!COMPROMISOS_2024[[#All],[Total pagado]])</f>
        <v>1706921332</v>
      </c>
      <c r="AM800" s="61">
        <f>IFERROR(Contrato[[#This Row],[Pagos]]/Contrato[[#This Row],[VALOR CONTRATO]],0)</f>
        <v>0.7576434716906375</v>
      </c>
      <c r="AN800" s="104">
        <f>+Contrato[[#This Row],[VALOR CONTRATO]]-Contrato[[#This Row],[Pagos]]</f>
        <v>546013453</v>
      </c>
      <c r="AO800" s="54" t="str" cm="1">
        <f t="array" ref="AO800">_xlfn.XLOOKUP(Contrato[[#This Row],[DOCUMENTO ]],[1]!PERSONAL_ACTIVO_2024[[#All],[Documento identidad]],[1]!PERSONAL_ACTIVO_2024[[#All],[Mail ]],0,0)</f>
        <v>farango@indeportesantioquia.gov.co</v>
      </c>
      <c r="AP800" s="54" cm="1">
        <f t="array" ref="AP800">_xlfn.XLOOKUP(Contrato[[#This Row],[DOCUMENTO]],[1]!PERSONAL_ACTIVO_2024[[#All],[Documento identidad]],[1]!PERSONAL_ACTIVO_2024[[#All],[Mail ]],0,0)</f>
        <v>0</v>
      </c>
      <c r="AQ800" s="54" t="str" cm="1">
        <f t="array" ref="AQ800">IF(ISBLANK(Contrato[[#This Row],[DEPENDENCIA ]]),0,IFERROR(_xlfn.XLOOKUP(Contrato[[#This Row],[DEPENDENCIA ]],[1]!PERSONAL_ACTIVO_2024[[#All],[Dependencia]],[1]!PERSONAL_ACTIVO_2024[[#All],[Mail ]],0,0),0))</f>
        <v>fcardona@indeportesantioquia.gov.co</v>
      </c>
    </row>
    <row r="801" spans="1:43" s="54" customFormat="1" ht="34.5" customHeight="1" x14ac:dyDescent="0.25">
      <c r="A801" s="54">
        <v>1201</v>
      </c>
      <c r="B801" s="26">
        <v>667</v>
      </c>
      <c r="C801" s="28" t="s">
        <v>2031</v>
      </c>
      <c r="D801" s="81" t="s">
        <v>132</v>
      </c>
      <c r="E801" s="91" t="s">
        <v>111</v>
      </c>
      <c r="F801" s="81" t="s">
        <v>112</v>
      </c>
      <c r="G801" s="92" t="s">
        <v>1565</v>
      </c>
      <c r="H801" s="93">
        <v>811005365</v>
      </c>
      <c r="I801" s="94" t="s">
        <v>48</v>
      </c>
      <c r="J801" s="95">
        <v>1455240709</v>
      </c>
      <c r="K801" s="69" t="s">
        <v>2032</v>
      </c>
      <c r="L801" s="96" t="s">
        <v>82</v>
      </c>
      <c r="M801" s="97" t="s">
        <v>137</v>
      </c>
      <c r="N801" s="98" cm="1">
        <f t="array" ref="N801">_xlfn.XLOOKUP(Contrato[[#This Row],[SUPERVISOR TITULAR]],[1]!PERSONAL_ACTIVO_2024[[#All],[Nombre completo]],[1]!PERSONAL_ACTIVO_2024[[#All],[Documento identidad]],"",0)</f>
        <v>70565097</v>
      </c>
      <c r="O801" s="97" t="s">
        <v>622</v>
      </c>
      <c r="P801" s="99" cm="1">
        <f t="array" ref="P801">_xlfn.XLOOKUP(Contrato[[#This Row],[SUPERVISOR SUPLENTE ]],[1]!PERSONAL_ACTIVO_2024[[#All],[Nombre completo]],[1]!PERSONAL_ACTIVO_2024[[#All],[Documento identidad]],"",0)</f>
        <v>3567952</v>
      </c>
      <c r="Q801" s="100">
        <v>970</v>
      </c>
      <c r="R801" s="42" t="str" cm="1">
        <f t="array" ref="R801">_xlfn.XLOOKUP(Contrato[[#This Row],[CDP]],[1]!DISPONIBILIDADES_2024[[#All],[consecutivo]],[1]!DISPONIBILIDADES_2024[[#All],[fecha_aprobacion]],"",0)</f>
        <v>19/09/2024 14:13</v>
      </c>
      <c r="S801" s="43">
        <f>SUMIF([1]!DISPONIBILIDADES_2024[[#All],[consecutivo]],Contrato[[#This Row],[CDP]],[1]!DISPONIBILIDADES_2024[[#All],[valor_total_rubro]])</f>
        <v>0</v>
      </c>
      <c r="T801" s="44" cm="1">
        <f t="array" ref="T801">_xlfn.XLOOKUP(Contrato[[#This Row],[CONTRATO]]&amp;Contrato[[#This Row],[CDP]],[1]!Corr_Contr_CDP[[#All],[CONTRATO-CDP]],[1]!Corr_Contr_CDP[[#All],[CRP]],_xlfn.XLOOKUP(Contrato[[#This Row],[CDP]],[1]!COMPROMISOS_2024[[#All],[disponibilidad]],[1]!COMPROMISOS_2024[[#All],[consecutivo]],"",0),0)</f>
        <v>9870</v>
      </c>
      <c r="U801" s="45" t="str" cm="1">
        <f t="array" ref="U801">+_xlfn.XLOOKUP(Contrato[[#This Row],[RCP]],[1]!COMPROMISOS_2024[[#All],[consecutivo]],[1]!COMPROMISOS_2024[[#All],[fecha_aprobacion]],"",0)</f>
        <v>27/09/2024 19:02</v>
      </c>
      <c r="V801" s="46">
        <f>SUMIF([1]!COMPROMISOS_2024[[#All],[consecutivo]],Contrato[[#This Row],[RCP]],[1]!COMPROMISOS_2024[[#All],[valor_total]])</f>
        <v>1455240709</v>
      </c>
      <c r="W801" s="311">
        <v>45562</v>
      </c>
      <c r="X801" s="160">
        <v>45562</v>
      </c>
      <c r="Y801" s="48">
        <v>45562</v>
      </c>
      <c r="Z801" s="49">
        <v>45657</v>
      </c>
      <c r="AA801" s="101" t="s">
        <v>2033</v>
      </c>
      <c r="AB801" s="91" t="s">
        <v>148</v>
      </c>
      <c r="AC801" s="91"/>
      <c r="AD801" s="78">
        <v>202000005407</v>
      </c>
      <c r="AE801" s="54" t="s">
        <v>75</v>
      </c>
      <c r="AF801" s="55" t="str">
        <f>TEXT(LEFT(Contrato[[#This Row],[CONTRATO]],3),"0")</f>
        <v>667</v>
      </c>
      <c r="AG801" s="55" t="str">
        <f>IF(LEN(Contrato[[#This Row],[Contrato2]])=3,Contrato[[#This Row],[Contrato2]],TEXT(Contrato[[#This Row],[Contrato2]],"000"))</f>
        <v>667</v>
      </c>
      <c r="AH801" s="56">
        <f ca="1">IFERROR(_xlfn.DAYS(Contrato[[#This Row],[Fecha Proyectada liquidación]],TODAY())/30,"")</f>
        <v>2.1333333333333333</v>
      </c>
      <c r="AI801" s="57">
        <f>+Contrato[[#This Row],[FECHA TERMINACIÓN ]]+120</f>
        <v>45777</v>
      </c>
      <c r="AK801" s="59" t="str">
        <f ca="1">IF(Contrato[[#This Row],[FECHA TERMINACIÓN ]]&lt;TODAY(), "Terminado",IF(ISNUMBER(Contrato[[#This Row],[Fecha Real de liquiidación ]]),"Liquidado",IF(Contrato[[#This Row],[FECHA TERMINACIÓN ]]&gt;=TODAY(),"En ejecución","")))</f>
        <v>Terminado</v>
      </c>
      <c r="AL801" s="60">
        <f>SUMIF([1]!COMPROMISOS_2024[[#All],[consecutivo]],Contrato[[#This Row],[RCP]],[1]!COMPROMISOS_2024[[#All],[Total pagado]])</f>
        <v>1162607763</v>
      </c>
      <c r="AM801" s="61">
        <f>IFERROR(Contrato[[#This Row],[Pagos]]/Contrato[[#This Row],[VALOR CONTRATO]],0)</f>
        <v>0.79891096765627934</v>
      </c>
      <c r="AN801" s="104">
        <f>+Contrato[[#This Row],[VALOR CONTRATO]]-Contrato[[#This Row],[Pagos]]</f>
        <v>292632946</v>
      </c>
      <c r="AO801" s="54" t="str" cm="1">
        <f t="array" ref="AO801">_xlfn.XLOOKUP(Contrato[[#This Row],[DOCUMENTO ]],[1]!PERSONAL_ACTIVO_2024[[#All],[Documento identidad]],[1]!PERSONAL_ACTIVO_2024[[#All],[Mail ]],0,0)</f>
        <v>jvelasquez@indeportesantioquia.gov.co</v>
      </c>
      <c r="AP801" s="54" t="str" cm="1">
        <f t="array" ref="AP801">_xlfn.XLOOKUP(Contrato[[#This Row],[DOCUMENTO]],[1]!PERSONAL_ACTIVO_2024[[#All],[Documento identidad]],[1]!PERSONAL_ACTIVO_2024[[#All],[Mail ]],0,0)</f>
        <v>farango@indeportesantioquia.gov.co</v>
      </c>
      <c r="AQ801" s="54" t="str" cm="1">
        <f t="array" ref="AQ801">IF(ISBLANK(Contrato[[#This Row],[DEPENDENCIA ]]),0,IFERROR(_xlfn.XLOOKUP(Contrato[[#This Row],[DEPENDENCIA ]],[1]!PERSONAL_ACTIVO_2024[[#All],[Dependencia]],[1]!PERSONAL_ACTIVO_2024[[#All],[Mail ]],0,0),0))</f>
        <v>fcardona@indeportesantioquia.gov.co</v>
      </c>
    </row>
    <row r="802" spans="1:43" s="54" customFormat="1" ht="34.5" customHeight="1" x14ac:dyDescent="0.25">
      <c r="A802" s="54">
        <v>791</v>
      </c>
      <c r="B802" s="26">
        <v>668</v>
      </c>
      <c r="C802" s="28" t="s">
        <v>2034</v>
      </c>
      <c r="D802" s="81" t="s">
        <v>44</v>
      </c>
      <c r="E802" s="91" t="s">
        <v>1058</v>
      </c>
      <c r="F802" s="81" t="s">
        <v>46</v>
      </c>
      <c r="G802" s="92" t="s">
        <v>2035</v>
      </c>
      <c r="H802" s="93">
        <v>901853254</v>
      </c>
      <c r="I802" s="94" t="s">
        <v>48</v>
      </c>
      <c r="J802" s="95">
        <v>29890843</v>
      </c>
      <c r="K802" s="69" t="s">
        <v>48</v>
      </c>
      <c r="L802" s="96" t="s">
        <v>1905</v>
      </c>
      <c r="M802" s="97" t="s">
        <v>52</v>
      </c>
      <c r="N802" s="98" cm="1">
        <f t="array" ref="N802">_xlfn.XLOOKUP(Contrato[[#This Row],[SUPERVISOR TITULAR]],[1]!PERSONAL_ACTIVO_2024[[#All],[Nombre completo]],[1]!PERSONAL_ACTIVO_2024[[#All],[Documento identidad]],"",0)</f>
        <v>43208997</v>
      </c>
      <c r="O802" s="97" t="s">
        <v>181</v>
      </c>
      <c r="P802" s="99" t="str" cm="1">
        <f t="array" ref="P802">_xlfn.XLOOKUP(Contrato[[#This Row],[SUPERVISOR SUPLENTE ]],[1]!PERSONAL_ACTIVO_2024[[#All],[Nombre completo]],[1]!PERSONAL_ACTIVO_2024[[#All],[Documento identidad]],"",0)</f>
        <v/>
      </c>
      <c r="Q802" s="100">
        <v>833</v>
      </c>
      <c r="R802" s="42" t="str" cm="1">
        <f t="array" ref="R802">_xlfn.XLOOKUP(Contrato[[#This Row],[CDP]],[1]!DISPONIBILIDADES_2024[[#All],[consecutivo]],[1]!DISPONIBILIDADES_2024[[#All],[fecha_aprobacion]],"",0)</f>
        <v>16/08/2024 15:27</v>
      </c>
      <c r="S802" s="43">
        <f>SUMIF([1]!DISPONIBILIDADES_2024[[#All],[consecutivo]],Contrato[[#This Row],[CDP]],[1]!DISPONIBILIDADES_2024[[#All],[valor_total_rubro]])</f>
        <v>0</v>
      </c>
      <c r="T802" s="44" cm="1">
        <f t="array" ref="T802">_xlfn.XLOOKUP(Contrato[[#This Row],[CONTRATO]]&amp;Contrato[[#This Row],[CDP]],[1]!Corr_Contr_CDP[[#All],[CONTRATO-CDP]],[1]!Corr_Contr_CDP[[#All],[CRP]],_xlfn.XLOOKUP(Contrato[[#This Row],[CDP]],[1]!COMPROMISOS_2024[[#All],[disponibilidad]],[1]!COMPROMISOS_2024[[#All],[consecutivo]],"",0),0)</f>
        <v>9865</v>
      </c>
      <c r="U802" s="45" t="str" cm="1">
        <f t="array" ref="U802">+_xlfn.XLOOKUP(Contrato[[#This Row],[RCP]],[1]!COMPROMISOS_2024[[#All],[consecutivo]],[1]!COMPROMISOS_2024[[#All],[fecha_aprobacion]],"",0)</f>
        <v>25/09/2024 13:36</v>
      </c>
      <c r="V802" s="46">
        <f>SUMIF([1]!COMPROMISOS_2024[[#All],[consecutivo]],Contrato[[#This Row],[RCP]],[1]!COMPROMISOS_2024[[#All],[valor_total]])</f>
        <v>29890843</v>
      </c>
      <c r="W802" s="311">
        <v>45560</v>
      </c>
      <c r="X802" s="160">
        <v>45561</v>
      </c>
      <c r="Y802" s="48">
        <v>45561</v>
      </c>
      <c r="Z802" s="49">
        <v>45657</v>
      </c>
      <c r="AA802" s="101" t="s">
        <v>2036</v>
      </c>
      <c r="AB802" s="91" t="s">
        <v>2013</v>
      </c>
      <c r="AC802" s="91"/>
      <c r="AD802" s="78">
        <v>202000005408</v>
      </c>
      <c r="AE802" s="54" t="s">
        <v>75</v>
      </c>
      <c r="AF802" s="55" t="str">
        <f>TEXT(LEFT(Contrato[[#This Row],[CONTRATO]],3),"0")</f>
        <v>668</v>
      </c>
      <c r="AG802" s="55" t="str">
        <f>IF(LEN(Contrato[[#This Row],[Contrato2]])=3,Contrato[[#This Row],[Contrato2]],TEXT(Contrato[[#This Row],[Contrato2]],"000"))</f>
        <v>668</v>
      </c>
      <c r="AH802" s="56">
        <f ca="1">IFERROR(_xlfn.DAYS(Contrato[[#This Row],[Fecha Proyectada liquidación]],TODAY())/30,"")</f>
        <v>2.1333333333333333</v>
      </c>
      <c r="AI802" s="57">
        <f>+Contrato[[#This Row],[FECHA TERMINACIÓN ]]+120</f>
        <v>45777</v>
      </c>
      <c r="AK802" s="59" t="str">
        <f ca="1">IF(Contrato[[#This Row],[FECHA TERMINACIÓN ]]&lt;TODAY(), "Terminado",IF(ISNUMBER(Contrato[[#This Row],[Fecha Real de liquiidación ]]),"Liquidado",IF(Contrato[[#This Row],[FECHA TERMINACIÓN ]]&gt;=TODAY(),"En ejecución","")))</f>
        <v>Terminado</v>
      </c>
      <c r="AL802" s="60">
        <f>SUMIF([1]!COMPROMISOS_2024[[#All],[consecutivo]],Contrato[[#This Row],[RCP]],[1]!COMPROMISOS_2024[[#All],[Total pagado]])</f>
        <v>27838402</v>
      </c>
      <c r="AM802" s="61">
        <f>IFERROR(Contrato[[#This Row],[Pagos]]/Contrato[[#This Row],[VALOR CONTRATO]],0)</f>
        <v>0.93133545949172458</v>
      </c>
      <c r="AN802" s="104">
        <f>+Contrato[[#This Row],[VALOR CONTRATO]]-Contrato[[#This Row],[Pagos]]</f>
        <v>2052441</v>
      </c>
      <c r="AO802" s="54" t="str" cm="1">
        <f t="array" ref="AO802">_xlfn.XLOOKUP(Contrato[[#This Row],[DOCUMENTO ]],[1]!PERSONAL_ACTIVO_2024[[#All],[Documento identidad]],[1]!PERSONAL_ACTIVO_2024[[#All],[Mail ]],0,0)</f>
        <v>dcendoya@indeportesantioquia.gov.co</v>
      </c>
      <c r="AP802" s="54" cm="1">
        <f t="array" ref="AP802">_xlfn.XLOOKUP(Contrato[[#This Row],[DOCUMENTO]],[1]!PERSONAL_ACTIVO_2024[[#All],[Documento identidad]],[1]!PERSONAL_ACTIVO_2024[[#All],[Mail ]],0,0)</f>
        <v>0</v>
      </c>
      <c r="AQ802" s="54" cm="1">
        <f t="array" ref="AQ802">IF(ISBLANK(Contrato[[#This Row],[DEPENDENCIA ]]),0,IFERROR(_xlfn.XLOOKUP(Contrato[[#This Row],[DEPENDENCIA ]],[1]!PERSONAL_ACTIVO_2024[[#All],[Dependencia]],[1]!PERSONAL_ACTIVO_2024[[#All],[Mail ]],0,0),0))</f>
        <v>0</v>
      </c>
    </row>
    <row r="803" spans="1:43" s="54" customFormat="1" ht="34.5" customHeight="1" x14ac:dyDescent="0.25">
      <c r="A803" s="54">
        <v>1152</v>
      </c>
      <c r="B803" s="26">
        <v>669</v>
      </c>
      <c r="C803" s="28" t="s">
        <v>2037</v>
      </c>
      <c r="D803" s="81" t="s">
        <v>123</v>
      </c>
      <c r="E803" s="105" t="s">
        <v>736</v>
      </c>
      <c r="F803" s="81" t="s">
        <v>142</v>
      </c>
      <c r="G803" s="92" t="s">
        <v>2038</v>
      </c>
      <c r="H803" s="93">
        <v>1036948477</v>
      </c>
      <c r="I803" s="94">
        <v>4908936</v>
      </c>
      <c r="J803" s="95">
        <v>13908652</v>
      </c>
      <c r="K803" s="69" t="s">
        <v>48</v>
      </c>
      <c r="L803" s="96" t="s">
        <v>652</v>
      </c>
      <c r="M803" s="97" t="s">
        <v>222</v>
      </c>
      <c r="N803" s="98" cm="1">
        <f t="array" ref="N803">_xlfn.XLOOKUP(Contrato[[#This Row],[SUPERVISOR TITULAR]],[1]!PERSONAL_ACTIVO_2024[[#All],[Nombre completo]],[1]!PERSONAL_ACTIVO_2024[[#All],[Documento identidad]],"",0)</f>
        <v>10267189</v>
      </c>
      <c r="O803" s="97" t="s">
        <v>218</v>
      </c>
      <c r="P803" s="99" cm="1">
        <f t="array" ref="P803">_xlfn.XLOOKUP(Contrato[[#This Row],[SUPERVISOR SUPLENTE ]],[1]!PERSONAL_ACTIVO_2024[[#All],[Nombre completo]],[1]!PERSONAL_ACTIVO_2024[[#All],[Documento identidad]],"",0)</f>
        <v>98556206</v>
      </c>
      <c r="Q803" s="100">
        <v>945</v>
      </c>
      <c r="R803" s="42" t="str" cm="1">
        <f t="array" ref="R803">_xlfn.XLOOKUP(Contrato[[#This Row],[CDP]],[1]!DISPONIBILIDADES_2024[[#All],[consecutivo]],[1]!DISPONIBILIDADES_2024[[#All],[fecha_aprobacion]],"",0)</f>
        <v>12/09/2024 15:26</v>
      </c>
      <c r="S803" s="43">
        <f>SUMIF([1]!DISPONIBILIDADES_2024[[#All],[consecutivo]],Contrato[[#This Row],[CDP]],[1]!DISPONIBILIDADES_2024[[#All],[valor_total_rubro]])</f>
        <v>0</v>
      </c>
      <c r="T803" s="44" cm="1">
        <f t="array" ref="T803">_xlfn.XLOOKUP(Contrato[[#This Row],[CONTRATO]]&amp;Contrato[[#This Row],[CDP]],[1]!Corr_Contr_CDP[[#All],[CONTRATO-CDP]],[1]!Corr_Contr_CDP[[#All],[CRP]],_xlfn.XLOOKUP(Contrato[[#This Row],[CDP]],[1]!COMPROMISOS_2024[[#All],[disponibilidad]],[1]!COMPROMISOS_2024[[#All],[consecutivo]],"",0),0)</f>
        <v>9742</v>
      </c>
      <c r="U803" s="45" t="str" cm="1">
        <f t="array" ref="U803">+_xlfn.XLOOKUP(Contrato[[#This Row],[RCP]],[1]!COMPROMISOS_2024[[#All],[consecutivo]],[1]!COMPROMISOS_2024[[#All],[fecha_aprobacion]],"",0)</f>
        <v>24/09/2024 16:51</v>
      </c>
      <c r="V803" s="46">
        <f>SUMIF([1]!COMPROMISOS_2024[[#All],[consecutivo]],Contrato[[#This Row],[RCP]],[1]!COMPROMISOS_2024[[#All],[valor_total]])</f>
        <v>13908652</v>
      </c>
      <c r="W803" s="311">
        <v>45559</v>
      </c>
      <c r="X803" s="311" t="s">
        <v>379</v>
      </c>
      <c r="Y803" s="48">
        <v>45560</v>
      </c>
      <c r="Z803" s="49">
        <v>45643</v>
      </c>
      <c r="AA803" s="101" t="s">
        <v>2039</v>
      </c>
      <c r="AB803" s="91" t="s">
        <v>2040</v>
      </c>
      <c r="AC803" s="91"/>
      <c r="AD803" s="78">
        <v>202000005409</v>
      </c>
      <c r="AE803" s="54" t="s">
        <v>75</v>
      </c>
      <c r="AF803" s="55" t="str">
        <f>TEXT(LEFT(Contrato[[#This Row],[CONTRATO]],3),"0")</f>
        <v>669</v>
      </c>
      <c r="AG803" s="55" t="str">
        <f>IF(LEN(Contrato[[#This Row],[Contrato2]])=3,Contrato[[#This Row],[Contrato2]],TEXT(Contrato[[#This Row],[Contrato2]],"000"))</f>
        <v>669</v>
      </c>
      <c r="AH803" s="56">
        <f ca="1">IFERROR(_xlfn.DAYS(Contrato[[#This Row],[Fecha Proyectada liquidación]],TODAY())/30,"")</f>
        <v>1.6666666666666667</v>
      </c>
      <c r="AI803" s="57">
        <f>+Contrato[[#This Row],[FECHA TERMINACIÓN ]]+120</f>
        <v>45763</v>
      </c>
      <c r="AK803" s="59" t="str">
        <f ca="1">IF(Contrato[[#This Row],[FECHA TERMINACIÓN ]]&lt;TODAY(), "Terminado",IF(ISNUMBER(Contrato[[#This Row],[Fecha Real de liquiidación ]]),"Liquidado",IF(Contrato[[#This Row],[FECHA TERMINACIÓN ]]&gt;=TODAY(),"En ejecución","")))</f>
        <v>Terminado</v>
      </c>
      <c r="AL803" s="60">
        <f>SUMIF([1]!COMPROMISOS_2024[[#All],[consecutivo]],Contrato[[#This Row],[RCP]],[1]!COMPROMISOS_2024[[#All],[Total pagado]])</f>
        <v>13581389</v>
      </c>
      <c r="AM803" s="61">
        <f>IFERROR(Contrato[[#This Row],[Pagos]]/Contrato[[#This Row],[VALOR CONTRATO]],0)</f>
        <v>0.97647054509667797</v>
      </c>
      <c r="AN803" s="104">
        <f>+Contrato[[#This Row],[VALOR CONTRATO]]-Contrato[[#This Row],[Pagos]]</f>
        <v>327263</v>
      </c>
      <c r="AO803" s="54" t="str" cm="1">
        <f t="array" ref="AO803">_xlfn.XLOOKUP(Contrato[[#This Row],[DOCUMENTO ]],[1]!PERSONAL_ACTIVO_2024[[#All],[Documento identidad]],[1]!PERSONAL_ACTIVO_2024[[#All],[Mail ]],0,0)</f>
        <v>hveleza@indeportesantioquia.gov.co</v>
      </c>
      <c r="AP803" s="54" t="str" cm="1">
        <f t="array" ref="AP803">_xlfn.XLOOKUP(Contrato[[#This Row],[DOCUMENTO]],[1]!PERSONAL_ACTIVO_2024[[#All],[Documento identidad]],[1]!PERSONAL_ACTIVO_2024[[#All],[Mail ]],0,0)</f>
        <v>ahiguitae@indeportesantioquia.gov.co</v>
      </c>
      <c r="AQ803" s="54" cm="1">
        <f t="array" ref="AQ803">IF(ISBLANK(Contrato[[#This Row],[DEPENDENCIA ]]),0,IFERROR(_xlfn.XLOOKUP(Contrato[[#This Row],[DEPENDENCIA ]],[1]!PERSONAL_ACTIVO_2024[[#All],[Dependencia]],[1]!PERSONAL_ACTIVO_2024[[#All],[Mail ]],0,0),0))</f>
        <v>0</v>
      </c>
    </row>
    <row r="804" spans="1:43" s="54" customFormat="1" ht="34.5" customHeight="1" x14ac:dyDescent="0.25">
      <c r="A804" s="54">
        <v>1092</v>
      </c>
      <c r="B804" s="26">
        <v>670</v>
      </c>
      <c r="C804" s="28" t="s">
        <v>2041</v>
      </c>
      <c r="D804" s="81" t="s">
        <v>123</v>
      </c>
      <c r="E804" s="105" t="s">
        <v>736</v>
      </c>
      <c r="F804" s="81" t="s">
        <v>1429</v>
      </c>
      <c r="G804" s="92" t="s">
        <v>2042</v>
      </c>
      <c r="H804" s="93">
        <v>800153894</v>
      </c>
      <c r="I804" s="94" t="s">
        <v>48</v>
      </c>
      <c r="J804" s="95">
        <v>40000000</v>
      </c>
      <c r="K804" s="36" t="s">
        <v>48</v>
      </c>
      <c r="L804" s="96" t="s">
        <v>652</v>
      </c>
      <c r="M804" s="97" t="s">
        <v>222</v>
      </c>
      <c r="N804" s="98" cm="1">
        <f t="array" ref="N804">_xlfn.XLOOKUP(Contrato[[#This Row],[SUPERVISOR TITULAR]],[1]!PERSONAL_ACTIVO_2024[[#All],[Nombre completo]],[1]!PERSONAL_ACTIVO_2024[[#All],[Documento identidad]],"",0)</f>
        <v>10267189</v>
      </c>
      <c r="O804" s="97" t="s">
        <v>218</v>
      </c>
      <c r="P804" s="99" cm="1">
        <f t="array" ref="P804">_xlfn.XLOOKUP(Contrato[[#This Row],[SUPERVISOR SUPLENTE ]],[1]!PERSONAL_ACTIVO_2024[[#All],[Nombre completo]],[1]!PERSONAL_ACTIVO_2024[[#All],[Documento identidad]],"",0)</f>
        <v>98556206</v>
      </c>
      <c r="Q804" s="100">
        <v>878</v>
      </c>
      <c r="R804" s="42" t="str" cm="1">
        <f t="array" ref="R804">_xlfn.XLOOKUP(Contrato[[#This Row],[CDP]],[1]!DISPONIBILIDADES_2024[[#All],[consecutivo]],[1]!DISPONIBILIDADES_2024[[#All],[fecha_aprobacion]],"",0)</f>
        <v>28/08/2024 15:33</v>
      </c>
      <c r="S804" s="43">
        <f>SUMIF([1]!DISPONIBILIDADES_2024[[#All],[consecutivo]],Contrato[[#This Row],[CDP]],[1]!DISPONIBILIDADES_2024[[#All],[valor_total_rubro]])</f>
        <v>0</v>
      </c>
      <c r="T804" s="44" cm="1">
        <f t="array" ref="T804">_xlfn.XLOOKUP(Contrato[[#This Row],[CONTRATO]]&amp;Contrato[[#This Row],[CDP]],[1]!Corr_Contr_CDP[[#All],[CONTRATO-CDP]],[1]!Corr_Contr_CDP[[#All],[CRP]],_xlfn.XLOOKUP(Contrato[[#This Row],[CDP]],[1]!COMPROMISOS_2024[[#All],[disponibilidad]],[1]!COMPROMISOS_2024[[#All],[consecutivo]],"",0),0)</f>
        <v>9885</v>
      </c>
      <c r="U804" s="45" t="str" cm="1">
        <f t="array" ref="U804">+_xlfn.XLOOKUP(Contrato[[#This Row],[RCP]],[1]!COMPROMISOS_2024[[#All],[consecutivo]],[1]!COMPROMISOS_2024[[#All],[fecha_aprobacion]],"",0)</f>
        <v>2/10/2024 15:54</v>
      </c>
      <c r="V804" s="46">
        <f>SUMIF([1]!COMPROMISOS_2024[[#All],[consecutivo]],Contrato[[#This Row],[RCP]],[1]!COMPROMISOS_2024[[#All],[valor_total]])</f>
        <v>40000000</v>
      </c>
      <c r="W804" s="311">
        <v>45567</v>
      </c>
      <c r="X804" s="160">
        <v>45568</v>
      </c>
      <c r="Y804" s="48">
        <v>45568</v>
      </c>
      <c r="Z804" s="49">
        <v>45656</v>
      </c>
      <c r="AA804" s="123" t="s">
        <v>2043</v>
      </c>
      <c r="AB804" s="91" t="s">
        <v>2044</v>
      </c>
      <c r="AC804" s="91"/>
      <c r="AD804" s="78">
        <v>202000005563</v>
      </c>
      <c r="AE804" s="54" t="s">
        <v>75</v>
      </c>
      <c r="AF804" s="55" t="str">
        <f>TEXT(LEFT(Contrato[[#This Row],[CONTRATO]],3),"0")</f>
        <v>670</v>
      </c>
      <c r="AG804" s="55" t="str">
        <f>IF(LEN(Contrato[[#This Row],[Contrato2]])=3,Contrato[[#This Row],[Contrato2]],TEXT(Contrato[[#This Row],[Contrato2]],"000"))</f>
        <v>670</v>
      </c>
      <c r="AH804" s="56">
        <f ca="1">IFERROR(_xlfn.DAYS(Contrato[[#This Row],[Fecha Proyectada liquidación]],TODAY())/30,"")</f>
        <v>2.1</v>
      </c>
      <c r="AI804" s="57">
        <f>+Contrato[[#This Row],[FECHA TERMINACIÓN ]]+120</f>
        <v>45776</v>
      </c>
      <c r="AK804" s="59" t="str">
        <f ca="1">IF(Contrato[[#This Row],[FECHA TERMINACIÓN ]]&lt;TODAY(), "Terminado",IF(ISNUMBER(Contrato[[#This Row],[Fecha Real de liquiidación ]]),"Liquidado",IF(Contrato[[#This Row],[FECHA TERMINACIÓN ]]&gt;=TODAY(),"En ejecución","")))</f>
        <v>Terminado</v>
      </c>
      <c r="AL804" s="60">
        <f>SUMIF([1]!COMPROMISOS_2024[[#All],[consecutivo]],Contrato[[#This Row],[RCP]],[1]!COMPROMISOS_2024[[#All],[Total pagado]])</f>
        <v>40000000</v>
      </c>
      <c r="AM804" s="61">
        <f>IFERROR(Contrato[[#This Row],[Pagos]]/Contrato[[#This Row],[VALOR CONTRATO]],0)</f>
        <v>1</v>
      </c>
      <c r="AN804" s="104">
        <f>+Contrato[[#This Row],[VALOR CONTRATO]]-Contrato[[#This Row],[Pagos]]</f>
        <v>0</v>
      </c>
      <c r="AO804" s="54" t="str" cm="1">
        <f t="array" ref="AO804">_xlfn.XLOOKUP(Contrato[[#This Row],[DOCUMENTO ]],[1]!PERSONAL_ACTIVO_2024[[#All],[Documento identidad]],[1]!PERSONAL_ACTIVO_2024[[#All],[Mail ]],0,0)</f>
        <v>hveleza@indeportesantioquia.gov.co</v>
      </c>
      <c r="AP804" s="54" t="str" cm="1">
        <f t="array" ref="AP804">_xlfn.XLOOKUP(Contrato[[#This Row],[DOCUMENTO]],[1]!PERSONAL_ACTIVO_2024[[#All],[Documento identidad]],[1]!PERSONAL_ACTIVO_2024[[#All],[Mail ]],0,0)</f>
        <v>ahiguitae@indeportesantioquia.gov.co</v>
      </c>
      <c r="AQ804" s="54" cm="1">
        <f t="array" ref="AQ804">IF(ISBLANK(Contrato[[#This Row],[DEPENDENCIA ]]),0,IFERROR(_xlfn.XLOOKUP(Contrato[[#This Row],[DEPENDENCIA ]],[1]!PERSONAL_ACTIVO_2024[[#All],[Dependencia]],[1]!PERSONAL_ACTIVO_2024[[#All],[Mail ]],0,0),0))</f>
        <v>0</v>
      </c>
    </row>
    <row r="805" spans="1:43" s="54" customFormat="1" ht="34.5" customHeight="1" x14ac:dyDescent="0.25">
      <c r="A805" s="54" t="s">
        <v>48</v>
      </c>
      <c r="B805" s="26">
        <v>671</v>
      </c>
      <c r="C805" s="28" t="s">
        <v>2045</v>
      </c>
      <c r="D805" s="81" t="s">
        <v>132</v>
      </c>
      <c r="E805" s="105" t="s">
        <v>1245</v>
      </c>
      <c r="F805" s="81" t="s">
        <v>1245</v>
      </c>
      <c r="G805" s="92" t="s">
        <v>1372</v>
      </c>
      <c r="H805" s="93">
        <v>890980040</v>
      </c>
      <c r="I805" s="117" t="s">
        <v>48</v>
      </c>
      <c r="J805" s="118">
        <v>85482482</v>
      </c>
      <c r="K805" s="92" t="s">
        <v>1492</v>
      </c>
      <c r="L805" s="96" t="s">
        <v>652</v>
      </c>
      <c r="M805" s="97"/>
      <c r="N805" s="98"/>
      <c r="O805" s="97"/>
      <c r="P805" s="99"/>
      <c r="Q805" s="100"/>
      <c r="R805" s="42" t="str" cm="1">
        <f t="array" ref="R805">_xlfn.XLOOKUP(Contrato[[#This Row],[CDP]],[1]!DISPONIBILIDADES_2024[[#All],[consecutivo]],[1]!DISPONIBILIDADES_2024[[#All],[fecha_aprobacion]],"",0)</f>
        <v/>
      </c>
      <c r="S805" s="43">
        <f>SUMIF([1]!DISPONIBILIDADES_2024[[#All],[consecutivo]],Contrato[[#This Row],[CDP]],[1]!DISPONIBILIDADES_2024[[#All],[valor_total_rubro]])</f>
        <v>0</v>
      </c>
      <c r="T805" s="44" t="str" cm="1">
        <f t="array" ref="T805">_xlfn.XLOOKUP(Contrato[[#This Row],[CONTRATO]]&amp;Contrato[[#This Row],[CDP]],[1]!Corr_Contr_CDP[[#All],[CONTRATO-CDP]],[1]!Corr_Contr_CDP[[#All],[CRP]],_xlfn.XLOOKUP(Contrato[[#This Row],[CDP]],[1]!COMPROMISOS_2024[[#All],[disponibilidad]],[1]!COMPROMISOS_2024[[#All],[consecutivo]],"",0),0)</f>
        <v/>
      </c>
      <c r="U805" s="45" t="str" cm="1">
        <f t="array" ref="U805">+_xlfn.XLOOKUP(Contrato[[#This Row],[RCP]],[1]!COMPROMISOS_2024[[#All],[consecutivo]],[1]!COMPROMISOS_2024[[#All],[fecha_aprobacion]],"",0)</f>
        <v/>
      </c>
      <c r="V805" s="46">
        <f>SUMIF([1]!COMPROMISOS_2024[[#All],[consecutivo]],Contrato[[#This Row],[RCP]],[1]!COMPROMISOS_2024[[#All],[valor_total]])</f>
        <v>0</v>
      </c>
      <c r="W805" s="311"/>
      <c r="X805" s="160"/>
      <c r="Y805" s="48" t="str">
        <f>+LEFT(_xlfn.XLOOKUP(Contrato[[#This Row],[CONTRATO3DIG]],[1]SECOP_II!AE:AE,[1]SECOP_II!F:F,"",0),10)</f>
        <v/>
      </c>
      <c r="Z805" s="49">
        <v>45657</v>
      </c>
      <c r="AA805" s="123" t="s">
        <v>2046</v>
      </c>
      <c r="AB805" s="91" t="s">
        <v>2047</v>
      </c>
      <c r="AC805" s="91"/>
      <c r="AD805" s="224"/>
      <c r="AE805" s="54" t="s">
        <v>2048</v>
      </c>
      <c r="AF805" s="55" t="str">
        <f>TEXT(LEFT(Contrato[[#This Row],[CONTRATO]],3),"0")</f>
        <v>671</v>
      </c>
      <c r="AG805" s="55" t="str">
        <f>IF(LEN(Contrato[[#This Row],[Contrato2]])=3,Contrato[[#This Row],[Contrato2]],TEXT(Contrato[[#This Row],[Contrato2]],"000"))</f>
        <v>671</v>
      </c>
      <c r="AH805" s="56">
        <f ca="1">IFERROR(_xlfn.DAYS(Contrato[[#This Row],[Fecha Proyectada liquidación]],TODAY())/30,"")</f>
        <v>2.1333333333333333</v>
      </c>
      <c r="AI805" s="57">
        <f>+Contrato[[#This Row],[FECHA TERMINACIÓN ]]+120</f>
        <v>45777</v>
      </c>
      <c r="AK805" s="59" t="str">
        <f ca="1">IF(Contrato[[#This Row],[FECHA TERMINACIÓN ]]&lt;TODAY(), "Terminado",IF(ISNUMBER(Contrato[[#This Row],[Fecha Real de liquiidación ]]),"Liquidado",IF(Contrato[[#This Row],[FECHA TERMINACIÓN ]]&gt;=TODAY(),"En ejecución","")))</f>
        <v>Terminado</v>
      </c>
      <c r="AL805" s="60">
        <f>SUMIF([1]!COMPROMISOS_2024[[#All],[consecutivo]],Contrato[[#This Row],[RCP]],[1]!COMPROMISOS_2024[[#All],[Total pagado]])</f>
        <v>0</v>
      </c>
      <c r="AM805" s="61">
        <f>IFERROR(Contrato[[#This Row],[Pagos]]/Contrato[[#This Row],[VALOR CONTRATO]],0)</f>
        <v>0</v>
      </c>
      <c r="AN805" s="104">
        <f>+Contrato[[#This Row],[VALOR CONTRATO]]-Contrato[[#This Row],[Pagos]]</f>
        <v>85482482</v>
      </c>
      <c r="AO805" s="54" cm="1">
        <f t="array" ref="AO805">_xlfn.XLOOKUP(Contrato[[#This Row],[DOCUMENTO ]],[1]!PERSONAL_ACTIVO_2024[[#All],[Documento identidad]],[1]!PERSONAL_ACTIVO_2024[[#All],[Mail ]],0,0)</f>
        <v>0</v>
      </c>
      <c r="AP805" s="54" cm="1">
        <f t="array" ref="AP805">_xlfn.XLOOKUP(Contrato[[#This Row],[DOCUMENTO]],[1]!PERSONAL_ACTIVO_2024[[#All],[Documento identidad]],[1]!PERSONAL_ACTIVO_2024[[#All],[Mail ]],0,0)</f>
        <v>0</v>
      </c>
      <c r="AQ805" s="54" t="str" cm="1">
        <f t="array" ref="AQ805">IF(ISBLANK(Contrato[[#This Row],[DEPENDENCIA ]]),0,IFERROR(_xlfn.XLOOKUP(Contrato[[#This Row],[DEPENDENCIA ]],[1]!PERSONAL_ACTIVO_2024[[#All],[Dependencia]],[1]!PERSONAL_ACTIVO_2024[[#All],[Mail ]],0,0),0))</f>
        <v>fcardona@indeportesantioquia.gov.co</v>
      </c>
    </row>
    <row r="806" spans="1:43" s="54" customFormat="1" ht="34.5" customHeight="1" x14ac:dyDescent="0.25">
      <c r="A806" s="54">
        <v>1121</v>
      </c>
      <c r="B806" s="26">
        <v>672</v>
      </c>
      <c r="C806" s="28" t="s">
        <v>2049</v>
      </c>
      <c r="D806" s="81" t="s">
        <v>44</v>
      </c>
      <c r="E806" s="91" t="s">
        <v>111</v>
      </c>
      <c r="F806" s="81" t="s">
        <v>1095</v>
      </c>
      <c r="G806" s="92" t="s">
        <v>2050</v>
      </c>
      <c r="H806" s="93">
        <v>860012336</v>
      </c>
      <c r="I806" s="94" t="s">
        <v>48</v>
      </c>
      <c r="J806" s="95">
        <v>28469560</v>
      </c>
      <c r="K806" s="36" t="s">
        <v>48</v>
      </c>
      <c r="L806" s="96" t="s">
        <v>652</v>
      </c>
      <c r="M806" s="97" t="s">
        <v>161</v>
      </c>
      <c r="N806" s="98" cm="1">
        <f t="array" ref="N806">_xlfn.XLOOKUP(Contrato[[#This Row],[SUPERVISOR TITULAR]],[1]!PERSONAL_ACTIVO_2024[[#All],[Nombre completo]],[1]!PERSONAL_ACTIVO_2024[[#All],[Documento identidad]],"",0)</f>
        <v>43595405</v>
      </c>
      <c r="O806" s="97" t="s">
        <v>160</v>
      </c>
      <c r="P806" s="99" cm="1">
        <f t="array" ref="P806">_xlfn.XLOOKUP(Contrato[[#This Row],[SUPERVISOR SUPLENTE ]],[1]!PERSONAL_ACTIVO_2024[[#All],[Nombre completo]],[1]!PERSONAL_ACTIVO_2024[[#All],[Documento identidad]],"",0)</f>
        <v>43972678</v>
      </c>
      <c r="Q806" s="100">
        <v>912</v>
      </c>
      <c r="R806" s="42" t="str" cm="1">
        <f t="array" ref="R806">_xlfn.XLOOKUP(Contrato[[#This Row],[CDP]],[1]!DISPONIBILIDADES_2024[[#All],[consecutivo]],[1]!DISPONIBILIDADES_2024[[#All],[fecha_aprobacion]],"",0)</f>
        <v>5/09/2024 9:25</v>
      </c>
      <c r="S806" s="43">
        <f>SUMIF([1]!DISPONIBILIDADES_2024[[#All],[consecutivo]],Contrato[[#This Row],[CDP]],[1]!DISPONIBILIDADES_2024[[#All],[valor_total_rubro]])</f>
        <v>0</v>
      </c>
      <c r="T806" s="44" cm="1">
        <f t="array" ref="T806">_xlfn.XLOOKUP(Contrato[[#This Row],[CONTRATO]]&amp;Contrato[[#This Row],[CDP]],[1]!Corr_Contr_CDP[[#All],[CONTRATO-CDP]],[1]!Corr_Contr_CDP[[#All],[CRP]],_xlfn.XLOOKUP(Contrato[[#This Row],[CDP]],[1]!COMPROMISOS_2024[[#All],[disponibilidad]],[1]!COMPROMISOS_2024[[#All],[consecutivo]],"",0),0)</f>
        <v>9901</v>
      </c>
      <c r="U806" s="45" t="str" cm="1">
        <f t="array" ref="U806">+_xlfn.XLOOKUP(Contrato[[#This Row],[RCP]],[1]!COMPROMISOS_2024[[#All],[consecutivo]],[1]!COMPROMISOS_2024[[#All],[fecha_aprobacion]],"",0)</f>
        <v>2/10/2024 16:59</v>
      </c>
      <c r="V806" s="46">
        <f>SUMIF([1]!COMPROMISOS_2024[[#All],[consecutivo]],Contrato[[#This Row],[RCP]],[1]!COMPROMISOS_2024[[#All],[valor_total]])</f>
        <v>28469560</v>
      </c>
      <c r="W806" s="311">
        <v>45567</v>
      </c>
      <c r="X806" s="160">
        <v>45568</v>
      </c>
      <c r="Y806" s="48">
        <v>45572</v>
      </c>
      <c r="Z806" s="49">
        <v>45656</v>
      </c>
      <c r="AA806" s="123" t="s">
        <v>2051</v>
      </c>
      <c r="AB806" s="91" t="s">
        <v>148</v>
      </c>
      <c r="AC806" s="91"/>
      <c r="AD806" s="103">
        <v>202000005564</v>
      </c>
      <c r="AE806" s="54" t="s">
        <v>75</v>
      </c>
      <c r="AF806" s="55" t="str">
        <f>TEXT(LEFT(Contrato[[#This Row],[CONTRATO]],3),"0")</f>
        <v>672</v>
      </c>
      <c r="AG806" s="55" t="str">
        <f>IF(LEN(Contrato[[#This Row],[Contrato2]])=3,Contrato[[#This Row],[Contrato2]],TEXT(Contrato[[#This Row],[Contrato2]],"000"))</f>
        <v>672</v>
      </c>
      <c r="AH806" s="56">
        <f ca="1">IFERROR(_xlfn.DAYS(Contrato[[#This Row],[Fecha Proyectada liquidación]],TODAY())/30,"")</f>
        <v>2.1</v>
      </c>
      <c r="AI806" s="57">
        <f>+Contrato[[#This Row],[FECHA TERMINACIÓN ]]+120</f>
        <v>45776</v>
      </c>
      <c r="AK806" s="59" t="str">
        <f ca="1">IF(Contrato[[#This Row],[FECHA TERMINACIÓN ]]&lt;TODAY(), "Terminado",IF(ISNUMBER(Contrato[[#This Row],[Fecha Real de liquiidación ]]),"Liquidado",IF(Contrato[[#This Row],[FECHA TERMINACIÓN ]]&gt;=TODAY(),"En ejecución","")))</f>
        <v>Terminado</v>
      </c>
      <c r="AL806" s="60">
        <f>SUMIF([1]!COMPROMISOS_2024[[#All],[consecutivo]],Contrato[[#This Row],[RCP]],[1]!COMPROMISOS_2024[[#All],[Total pagado]])</f>
        <v>28469560</v>
      </c>
      <c r="AM806" s="61">
        <f>IFERROR(Contrato[[#This Row],[Pagos]]/Contrato[[#This Row],[VALOR CONTRATO]],0)</f>
        <v>1</v>
      </c>
      <c r="AN806" s="104">
        <f>+Contrato[[#This Row],[VALOR CONTRATO]]-Contrato[[#This Row],[Pagos]]</f>
        <v>0</v>
      </c>
      <c r="AO806" s="54" t="str" cm="1">
        <f t="array" ref="AO806">_xlfn.XLOOKUP(Contrato[[#This Row],[DOCUMENTO ]],[1]!PERSONAL_ACTIVO_2024[[#All],[Documento identidad]],[1]!PERSONAL_ACTIVO_2024[[#All],[Mail ]],0,0)</f>
        <v>cfranco@indeportesantioquia.gov.co</v>
      </c>
      <c r="AP806" s="54" t="str" cm="1">
        <f t="array" ref="AP806">_xlfn.XLOOKUP(Contrato[[#This Row],[DOCUMENTO]],[1]!PERSONAL_ACTIVO_2024[[#All],[Documento identidad]],[1]!PERSONAL_ACTIVO_2024[[#All],[Mail ]],0,0)</f>
        <v>lcano@indeportesantioquia.gov.co</v>
      </c>
      <c r="AQ806" s="54" cm="1">
        <f t="array" ref="AQ806">IF(ISBLANK(Contrato[[#This Row],[DEPENDENCIA ]]),0,IFERROR(_xlfn.XLOOKUP(Contrato[[#This Row],[DEPENDENCIA ]],[1]!PERSONAL_ACTIVO_2024[[#All],[Dependencia]],[1]!PERSONAL_ACTIVO_2024[[#All],[Mail ]],0,0),0))</f>
        <v>0</v>
      </c>
    </row>
    <row r="807" spans="1:43" s="54" customFormat="1" ht="34.5" customHeight="1" x14ac:dyDescent="0.25">
      <c r="A807" s="54">
        <v>1122</v>
      </c>
      <c r="B807" s="26">
        <v>673</v>
      </c>
      <c r="C807" s="28" t="s">
        <v>2052</v>
      </c>
      <c r="D807" s="81" t="s">
        <v>44</v>
      </c>
      <c r="E807" s="81" t="s">
        <v>111</v>
      </c>
      <c r="F807" s="81" t="s">
        <v>46</v>
      </c>
      <c r="G807" s="92" t="s">
        <v>1898</v>
      </c>
      <c r="H807" s="93">
        <v>900969726</v>
      </c>
      <c r="I807" s="94" t="s">
        <v>48</v>
      </c>
      <c r="J807" s="118">
        <v>847000000</v>
      </c>
      <c r="K807" s="36" t="s">
        <v>48</v>
      </c>
      <c r="L807" s="96" t="s">
        <v>652</v>
      </c>
      <c r="M807" s="97" t="s">
        <v>198</v>
      </c>
      <c r="N807" s="98" cm="1">
        <f t="array" ref="N807">_xlfn.XLOOKUP(Contrato[[#This Row],[SUPERVISOR TITULAR]],[1]!PERSONAL_ACTIVO_2024[[#All],[Nombre completo]],[1]!PERSONAL_ACTIVO_2024[[#All],[Documento identidad]],"",0)</f>
        <v>1040030534</v>
      </c>
      <c r="O807" s="97" t="s">
        <v>1160</v>
      </c>
      <c r="P807" s="99" t="str" cm="1">
        <f t="array" ref="P807">_xlfn.XLOOKUP(Contrato[[#This Row],[SUPERVISOR SUPLENTE ]],[1]!PERSONAL_ACTIVO_2024[[#All],[Nombre completo]],[1]!PERSONAL_ACTIVO_2024[[#All],[Documento identidad]],"",0)</f>
        <v/>
      </c>
      <c r="Q807" s="100">
        <v>933</v>
      </c>
      <c r="R807" s="42" t="str" cm="1">
        <f t="array" ref="R807">_xlfn.XLOOKUP(Contrato[[#This Row],[CDP]],[1]!DISPONIBILIDADES_2024[[#All],[consecutivo]],[1]!DISPONIBILIDADES_2024[[#All],[fecha_aprobacion]],"",0)</f>
        <v>9/09/2024 10:29</v>
      </c>
      <c r="S807" s="43">
        <f>SUMIF([1]!DISPONIBILIDADES_2024[[#All],[consecutivo]],Contrato[[#This Row],[CDP]],[1]!DISPONIBILIDADES_2024[[#All],[valor_total_rubro]])</f>
        <v>0</v>
      </c>
      <c r="T807" s="44" cm="1">
        <f t="array" ref="T807">_xlfn.XLOOKUP(Contrato[[#This Row],[CONTRATO]]&amp;Contrato[[#This Row],[CDP]],[1]!Corr_Contr_CDP[[#All],[CONTRATO-CDP]],[1]!Corr_Contr_CDP[[#All],[CRP]],_xlfn.XLOOKUP(Contrato[[#This Row],[CDP]],[1]!COMPROMISOS_2024[[#All],[disponibilidad]],[1]!COMPROMISOS_2024[[#All],[consecutivo]],"",0),0)</f>
        <v>10292</v>
      </c>
      <c r="U807" s="45" t="str" cm="1">
        <f t="array" ref="U807">+_xlfn.XLOOKUP(Contrato[[#This Row],[RCP]],[1]!COMPROMISOS_2024[[#All],[consecutivo]],[1]!COMPROMISOS_2024[[#All],[fecha_aprobacion]],"",0)</f>
        <v>11/10/2024 8:16</v>
      </c>
      <c r="V807" s="46">
        <f>SUMIF([1]!COMPROMISOS_2024[[#All],[consecutivo]],Contrato[[#This Row],[RCP]],[1]!COMPROMISOS_2024[[#All],[valor_total]])</f>
        <v>847000000</v>
      </c>
      <c r="W807" s="311">
        <v>45575</v>
      </c>
      <c r="X807" s="311" t="s">
        <v>379</v>
      </c>
      <c r="Y807" s="48">
        <v>45576</v>
      </c>
      <c r="Z807" s="49">
        <v>45777</v>
      </c>
      <c r="AA807" s="123" t="s">
        <v>2053</v>
      </c>
      <c r="AB807" s="81" t="s">
        <v>2054</v>
      </c>
      <c r="AC807" s="81"/>
      <c r="AD807" s="103">
        <v>202000005565</v>
      </c>
      <c r="AE807" s="54" t="s">
        <v>75</v>
      </c>
      <c r="AF807" s="55" t="str">
        <f>TEXT(LEFT(Contrato[[#This Row],[CONTRATO]],3),"0")</f>
        <v>673</v>
      </c>
      <c r="AG807" s="55" t="str">
        <f>IF(LEN(Contrato[[#This Row],[Contrato2]])=3,Contrato[[#This Row],[Contrato2]],TEXT(Contrato[[#This Row],[Contrato2]],"000"))</f>
        <v>673</v>
      </c>
      <c r="AH807" s="56">
        <f ca="1">IFERROR(_xlfn.DAYS(Contrato[[#This Row],[Fecha Proyectada liquidación]],TODAY())/30,"")</f>
        <v>6.1333333333333337</v>
      </c>
      <c r="AI807" s="57">
        <f>+Contrato[[#This Row],[FECHA TERMINACIÓN ]]+120</f>
        <v>45897</v>
      </c>
      <c r="AK807" s="59" t="str">
        <f ca="1">IF(Contrato[[#This Row],[FECHA TERMINACIÓN ]]&lt;TODAY(), "Terminado",IF(ISNUMBER(Contrato[[#This Row],[Fecha Real de liquiidación ]]),"Liquidado",IF(Contrato[[#This Row],[FECHA TERMINACIÓN ]]&gt;=TODAY(),"En ejecución","")))</f>
        <v>En ejecución</v>
      </c>
      <c r="AL807" s="60">
        <f>SUMIF([1]!COMPROMISOS_2024[[#All],[consecutivo]],Contrato[[#This Row],[RCP]],[1]!COMPROMISOS_2024[[#All],[Total pagado]])</f>
        <v>264783764</v>
      </c>
      <c r="AM807" s="61">
        <f>IFERROR(Contrato[[#This Row],[Pagos]]/Contrato[[#This Row],[VALOR CONTRATO]],0)</f>
        <v>0.31261365289256199</v>
      </c>
      <c r="AN807" s="104">
        <f>+Contrato[[#This Row],[VALOR CONTRATO]]-Contrato[[#This Row],[Pagos]]</f>
        <v>582216236</v>
      </c>
      <c r="AO807" s="54" t="str" cm="1">
        <f t="array" ref="AO807">_xlfn.XLOOKUP(Contrato[[#This Row],[DOCUMENTO ]],[1]!PERSONAL_ACTIVO_2024[[#All],[Documento identidad]],[1]!PERSONAL_ACTIVO_2024[[#All],[Mail ]],0,0)</f>
        <v>lramirezt@indeportesantioquia.gov.co</v>
      </c>
      <c r="AP807" s="54" cm="1">
        <f t="array" ref="AP807">_xlfn.XLOOKUP(Contrato[[#This Row],[DOCUMENTO]],[1]!PERSONAL_ACTIVO_2024[[#All],[Documento identidad]],[1]!PERSONAL_ACTIVO_2024[[#All],[Mail ]],0,0)</f>
        <v>0</v>
      </c>
      <c r="AQ807" s="54" cm="1">
        <f t="array" ref="AQ807">IF(ISBLANK(Contrato[[#This Row],[DEPENDENCIA ]]),0,IFERROR(_xlfn.XLOOKUP(Contrato[[#This Row],[DEPENDENCIA ]],[1]!PERSONAL_ACTIVO_2024[[#All],[Dependencia]],[1]!PERSONAL_ACTIVO_2024[[#All],[Mail ]],0,0),0))</f>
        <v>0</v>
      </c>
    </row>
    <row r="808" spans="1:43" s="54" customFormat="1" ht="34.5" customHeight="1" x14ac:dyDescent="0.25">
      <c r="A808" s="54">
        <v>1117</v>
      </c>
      <c r="B808" s="26">
        <v>674</v>
      </c>
      <c r="C808" s="28" t="s">
        <v>2055</v>
      </c>
      <c r="D808" s="81" t="s">
        <v>44</v>
      </c>
      <c r="E808" s="81" t="s">
        <v>111</v>
      </c>
      <c r="F808" s="81" t="s">
        <v>142</v>
      </c>
      <c r="G808" s="92" t="s">
        <v>763</v>
      </c>
      <c r="H808" s="93">
        <v>43625894</v>
      </c>
      <c r="I808" s="117">
        <v>7150000</v>
      </c>
      <c r="J808" s="118">
        <v>23356667</v>
      </c>
      <c r="K808" s="36" t="s">
        <v>48</v>
      </c>
      <c r="L808" s="96" t="s">
        <v>652</v>
      </c>
      <c r="M808" s="97" t="s">
        <v>160</v>
      </c>
      <c r="N808" s="98" cm="1">
        <f t="array" ref="N808">_xlfn.XLOOKUP(Contrato[[#This Row],[SUPERVISOR TITULAR]],[1]!PERSONAL_ACTIVO_2024[[#All],[Nombre completo]],[1]!PERSONAL_ACTIVO_2024[[#All],[Documento identidad]],"",0)</f>
        <v>43972678</v>
      </c>
      <c r="O808" s="97"/>
      <c r="P808" s="99" t="str" cm="1">
        <f t="array" ref="P808">_xlfn.XLOOKUP(Contrato[[#This Row],[SUPERVISOR SUPLENTE ]],[1]!PERSONAL_ACTIVO_2024[[#All],[Nombre completo]],[1]!PERSONAL_ACTIVO_2024[[#All],[Documento identidad]],"",0)</f>
        <v/>
      </c>
      <c r="Q808" s="100">
        <v>910</v>
      </c>
      <c r="R808" s="42" t="str" cm="1">
        <f t="array" ref="R808">_xlfn.XLOOKUP(Contrato[[#This Row],[CDP]],[1]!DISPONIBILIDADES_2024[[#All],[consecutivo]],[1]!DISPONIBILIDADES_2024[[#All],[fecha_aprobacion]],"",0)</f>
        <v>5/09/2024 8:55</v>
      </c>
      <c r="S808" s="43">
        <f>SUMIF([1]!DISPONIBILIDADES_2024[[#All],[consecutivo]],Contrato[[#This Row],[CDP]],[1]!DISPONIBILIDADES_2024[[#All],[valor_total_rubro]])</f>
        <v>0</v>
      </c>
      <c r="T808" s="44" cm="1">
        <f t="array" ref="T808">_xlfn.XLOOKUP(Contrato[[#This Row],[CONTRATO]]&amp;Contrato[[#This Row],[CDP]],[1]!Corr_Contr_CDP[[#All],[CONTRATO-CDP]],[1]!Corr_Contr_CDP[[#All],[CRP]],_xlfn.XLOOKUP(Contrato[[#This Row],[CDP]],[1]!COMPROMISOS_2024[[#All],[disponibilidad]],[1]!COMPROMISOS_2024[[#All],[consecutivo]],"",0),0)</f>
        <v>9902</v>
      </c>
      <c r="U808" s="45" t="str" cm="1">
        <f t="array" ref="U808">+_xlfn.XLOOKUP(Contrato[[#This Row],[RCP]],[1]!COMPROMISOS_2024[[#All],[consecutivo]],[1]!COMPROMISOS_2024[[#All],[fecha_aprobacion]],"",0)</f>
        <v>2/10/2024 17:02</v>
      </c>
      <c r="V808" s="46">
        <f>SUMIF([1]!COMPROMISOS_2024[[#All],[consecutivo]],Contrato[[#This Row],[RCP]],[1]!COMPROMISOS_2024[[#All],[valor_total]])</f>
        <v>23356667</v>
      </c>
      <c r="W808" s="311">
        <v>45566</v>
      </c>
      <c r="X808" s="311" t="s">
        <v>379</v>
      </c>
      <c r="Y808" s="48">
        <v>45567</v>
      </c>
      <c r="Z808" s="49">
        <v>45656</v>
      </c>
      <c r="AA808" s="123" t="s">
        <v>2056</v>
      </c>
      <c r="AB808" s="81" t="s">
        <v>2044</v>
      </c>
      <c r="AC808" s="81"/>
      <c r="AD808" s="103">
        <v>202000005566</v>
      </c>
      <c r="AE808" s="54" t="s">
        <v>75</v>
      </c>
      <c r="AF808" s="55" t="str">
        <f>TEXT(LEFT(Contrato[[#This Row],[CONTRATO]],3),"0")</f>
        <v>674</v>
      </c>
      <c r="AG808" s="55" t="str">
        <f>IF(LEN(Contrato[[#This Row],[Contrato2]])=3,Contrato[[#This Row],[Contrato2]],TEXT(Contrato[[#This Row],[Contrato2]],"000"))</f>
        <v>674</v>
      </c>
      <c r="AH808" s="56">
        <f ca="1">IFERROR(_xlfn.DAYS(Contrato[[#This Row],[Fecha Proyectada liquidación]],TODAY())/30,"")</f>
        <v>2.1</v>
      </c>
      <c r="AI808" s="57">
        <f>+Contrato[[#This Row],[FECHA TERMINACIÓN ]]+120</f>
        <v>45776</v>
      </c>
      <c r="AK808" s="59" t="str">
        <f ca="1">IF(Contrato[[#This Row],[FECHA TERMINACIÓN ]]&lt;TODAY(), "Terminado",IF(ISNUMBER(Contrato[[#This Row],[Fecha Real de liquiidación ]]),"Liquidado",IF(Contrato[[#This Row],[FECHA TERMINACIÓN ]]&gt;=TODAY(),"En ejecución","")))</f>
        <v>Terminado</v>
      </c>
      <c r="AL808" s="60">
        <f>SUMIF([1]!COMPROMISOS_2024[[#All],[consecutivo]],Contrato[[#This Row],[RCP]],[1]!COMPROMISOS_2024[[#All],[Total pagado]])</f>
        <v>21211667</v>
      </c>
      <c r="AM808" s="61">
        <f>IFERROR(Contrato[[#This Row],[Pagos]]/Contrato[[#This Row],[VALOR CONTRATO]],0)</f>
        <v>0.90816326661676516</v>
      </c>
      <c r="AN808" s="104">
        <f>+Contrato[[#This Row],[VALOR CONTRATO]]-Contrato[[#This Row],[Pagos]]</f>
        <v>2145000</v>
      </c>
      <c r="AO808" s="54" t="str" cm="1">
        <f t="array" ref="AO808">_xlfn.XLOOKUP(Contrato[[#This Row],[DOCUMENTO ]],[1]!PERSONAL_ACTIVO_2024[[#All],[Documento identidad]],[1]!PERSONAL_ACTIVO_2024[[#All],[Mail ]],0,0)</f>
        <v>lcano@indeportesantioquia.gov.co</v>
      </c>
      <c r="AP808" s="54" cm="1">
        <f t="array" ref="AP808">_xlfn.XLOOKUP(Contrato[[#This Row],[DOCUMENTO]],[1]!PERSONAL_ACTIVO_2024[[#All],[Documento identidad]],[1]!PERSONAL_ACTIVO_2024[[#All],[Mail ]],0,0)</f>
        <v>0</v>
      </c>
      <c r="AQ808" s="54" cm="1">
        <f t="array" ref="AQ808">IF(ISBLANK(Contrato[[#This Row],[DEPENDENCIA ]]),0,IFERROR(_xlfn.XLOOKUP(Contrato[[#This Row],[DEPENDENCIA ]],[1]!PERSONAL_ACTIVO_2024[[#All],[Dependencia]],[1]!PERSONAL_ACTIVO_2024[[#All],[Mail ]],0,0),0))</f>
        <v>0</v>
      </c>
    </row>
    <row r="809" spans="1:43" s="54" customFormat="1" ht="34.5" customHeight="1" x14ac:dyDescent="0.25">
      <c r="A809" s="54">
        <v>760</v>
      </c>
      <c r="B809" s="26">
        <v>675</v>
      </c>
      <c r="C809" s="28" t="s">
        <v>2057</v>
      </c>
      <c r="D809" s="81" t="s">
        <v>239</v>
      </c>
      <c r="E809" s="81" t="s">
        <v>111</v>
      </c>
      <c r="F809" s="81" t="s">
        <v>142</v>
      </c>
      <c r="G809" s="92" t="s">
        <v>1216</v>
      </c>
      <c r="H809" s="93">
        <v>1039472270</v>
      </c>
      <c r="I809" s="117">
        <v>4500000</v>
      </c>
      <c r="J809" s="118">
        <v>16650000</v>
      </c>
      <c r="K809" s="36" t="s">
        <v>48</v>
      </c>
      <c r="L809" s="96" t="s">
        <v>652</v>
      </c>
      <c r="M809" s="97" t="s">
        <v>241</v>
      </c>
      <c r="N809" s="98" t="str" cm="1">
        <f t="array" ref="N809">_xlfn.XLOOKUP(Contrato[[#This Row],[SUPERVISOR TITULAR]],[1]!PERSONAL_ACTIVO_2024[[#All],[Nombre completo]],[1]!PERSONAL_ACTIVO_2024[[#All],[Documento identidad]],"",0)</f>
        <v/>
      </c>
      <c r="O809" s="97" t="s">
        <v>255</v>
      </c>
      <c r="P809" s="99" cm="1">
        <f t="array" ref="P809">_xlfn.XLOOKUP(Contrato[[#This Row],[SUPERVISOR SUPLENTE ]],[1]!PERSONAL_ACTIVO_2024[[#All],[Nombre completo]],[1]!PERSONAL_ACTIVO_2024[[#All],[Documento identidad]],"",0)</f>
        <v>19424139</v>
      </c>
      <c r="Q809" s="100">
        <v>806</v>
      </c>
      <c r="R809" s="42" t="str" cm="1">
        <f t="array" ref="R809">_xlfn.XLOOKUP(Contrato[[#This Row],[CDP]],[1]!DISPONIBILIDADES_2024[[#All],[consecutivo]],[1]!DISPONIBILIDADES_2024[[#All],[fecha_aprobacion]],"",0)</f>
        <v>19/07/2024 0:00</v>
      </c>
      <c r="S809" s="43">
        <f>SUMIF([1]!DISPONIBILIDADES_2024[[#All],[consecutivo]],Contrato[[#This Row],[CDP]],[1]!DISPONIBILIDADES_2024[[#All],[valor_total_rubro]])</f>
        <v>0</v>
      </c>
      <c r="T809" s="44" cm="1">
        <f t="array" ref="T809">_xlfn.XLOOKUP(Contrato[[#This Row],[CONTRATO]]&amp;Contrato[[#This Row],[CDP]],[1]!Corr_Contr_CDP[[#All],[CONTRATO-CDP]],[1]!Corr_Contr_CDP[[#All],[CRP]],_xlfn.XLOOKUP(Contrato[[#This Row],[CDP]],[1]!COMPROMISOS_2024[[#All],[disponibilidad]],[1]!COMPROMISOS_2024[[#All],[consecutivo]],"",0),0)</f>
        <v>9874</v>
      </c>
      <c r="U809" s="45" t="str" cm="1">
        <f t="array" ref="U809">+_xlfn.XLOOKUP(Contrato[[#This Row],[RCP]],[1]!COMPROMISOS_2024[[#All],[consecutivo]],[1]!COMPROMISOS_2024[[#All],[fecha_aprobacion]],"",0)</f>
        <v>30/09/2024 16:23</v>
      </c>
      <c r="V809" s="46">
        <f>SUMIF([1]!COMPROMISOS_2024[[#All],[consecutivo]],Contrato[[#This Row],[RCP]],[1]!COMPROMISOS_2024[[#All],[valor_total]])</f>
        <v>16650000</v>
      </c>
      <c r="W809" s="311">
        <v>45565</v>
      </c>
      <c r="X809" s="311" t="s">
        <v>379</v>
      </c>
      <c r="Y809" s="48">
        <v>45565</v>
      </c>
      <c r="Z809" s="49">
        <v>45657</v>
      </c>
      <c r="AA809" s="101" t="s">
        <v>2058</v>
      </c>
      <c r="AB809" s="91" t="s">
        <v>2059</v>
      </c>
      <c r="AC809" s="91"/>
      <c r="AD809" s="103">
        <v>202000005410</v>
      </c>
      <c r="AE809" s="54" t="s">
        <v>75</v>
      </c>
      <c r="AF809" s="55" t="str">
        <f>TEXT(LEFT(Contrato[[#This Row],[CONTRATO]],3),"0")</f>
        <v>675</v>
      </c>
      <c r="AG809" s="55" t="str">
        <f>IF(LEN(Contrato[[#This Row],[Contrato2]])=3,Contrato[[#This Row],[Contrato2]],TEXT(Contrato[[#This Row],[Contrato2]],"000"))</f>
        <v>675</v>
      </c>
      <c r="AH809" s="56">
        <f ca="1">IFERROR(_xlfn.DAYS(Contrato[[#This Row],[Fecha Proyectada liquidación]],TODAY())/30,"")</f>
        <v>2.1333333333333333</v>
      </c>
      <c r="AI809" s="57">
        <f>+Contrato[[#This Row],[FECHA TERMINACIÓN ]]+120</f>
        <v>45777</v>
      </c>
      <c r="AK809" s="59" t="str">
        <f ca="1">IF(Contrato[[#This Row],[FECHA TERMINACIÓN ]]&lt;TODAY(), "Terminado",IF(ISNUMBER(Contrato[[#This Row],[Fecha Real de liquiidación ]]),"Liquidado",IF(Contrato[[#This Row],[FECHA TERMINACIÓN ]]&gt;=TODAY(),"En ejecución","")))</f>
        <v>Terminado</v>
      </c>
      <c r="AL809" s="60">
        <f>SUMIF([1]!COMPROMISOS_2024[[#All],[consecutivo]],Contrato[[#This Row],[RCP]],[1]!COMPROMISOS_2024[[#All],[Total pagado]])</f>
        <v>13650000</v>
      </c>
      <c r="AM809" s="61">
        <f>IFERROR(Contrato[[#This Row],[Pagos]]/Contrato[[#This Row],[VALOR CONTRATO]],0)</f>
        <v>0.81981981981981977</v>
      </c>
      <c r="AN809" s="104">
        <f>+Contrato[[#This Row],[VALOR CONTRATO]]-Contrato[[#This Row],[Pagos]]</f>
        <v>3000000</v>
      </c>
      <c r="AO809" s="54" cm="1">
        <f t="array" ref="AO809">_xlfn.XLOOKUP(Contrato[[#This Row],[DOCUMENTO ]],[1]!PERSONAL_ACTIVO_2024[[#All],[Documento identidad]],[1]!PERSONAL_ACTIVO_2024[[#All],[Mail ]],0,0)</f>
        <v>0</v>
      </c>
      <c r="AP809" s="54" t="str" cm="1">
        <f t="array" ref="AP809">_xlfn.XLOOKUP(Contrato[[#This Row],[DOCUMENTO]],[1]!PERSONAL_ACTIVO_2024[[#All],[Documento identidad]],[1]!PERSONAL_ACTIVO_2024[[#All],[Mail ]],0,0)</f>
        <v>lnoguera@indeportesantioquia.gov.co</v>
      </c>
      <c r="AQ809" s="54" t="str" cm="1">
        <f t="array" ref="AQ809">IF(ISBLANK(Contrato[[#This Row],[DEPENDENCIA ]]),0,IFERROR(_xlfn.XLOOKUP(Contrato[[#This Row],[DEPENDENCIA ]],[1]!PERSONAL_ACTIVO_2024[[#All],[Dependencia]],[1]!PERSONAL_ACTIVO_2024[[#All],[Mail ]],0,0),0))</f>
        <v>ocardona@indeportesantioquia.gov.co</v>
      </c>
    </row>
    <row r="810" spans="1:43" s="54" customFormat="1" ht="34.5" customHeight="1" x14ac:dyDescent="0.25">
      <c r="A810" s="54">
        <v>1022</v>
      </c>
      <c r="B810" s="26">
        <v>676</v>
      </c>
      <c r="C810" s="28" t="s">
        <v>2060</v>
      </c>
      <c r="D810" s="81" t="s">
        <v>123</v>
      </c>
      <c r="E810" s="91" t="s">
        <v>736</v>
      </c>
      <c r="F810" s="81" t="s">
        <v>112</v>
      </c>
      <c r="G810" s="92" t="s">
        <v>2061</v>
      </c>
      <c r="H810" s="93">
        <v>811017520</v>
      </c>
      <c r="I810" s="117" t="s">
        <v>48</v>
      </c>
      <c r="J810" s="118">
        <v>400000000</v>
      </c>
      <c r="K810" s="36" t="s">
        <v>48</v>
      </c>
      <c r="L810" s="96" t="s">
        <v>105</v>
      </c>
      <c r="M810" s="97" t="s">
        <v>125</v>
      </c>
      <c r="N810" s="98" t="str" cm="1">
        <f t="array" ref="N810">_xlfn.XLOOKUP(Contrato[[#This Row],[SUPERVISOR TITULAR]],[1]!PERSONAL_ACTIVO_2024[[#All],[Nombre completo]],[1]!PERSONAL_ACTIVO_2024[[#All],[Documento identidad]],"",0)</f>
        <v/>
      </c>
      <c r="O810" s="97" t="s">
        <v>226</v>
      </c>
      <c r="P810" s="99" t="str" cm="1">
        <f t="array" ref="P810">_xlfn.XLOOKUP(Contrato[[#This Row],[SUPERVISOR SUPLENTE ]],[1]!PERSONAL_ACTIVO_2024[[#All],[Nombre completo]],[1]!PERSONAL_ACTIVO_2024[[#All],[Documento identidad]],"",0)</f>
        <v/>
      </c>
      <c r="Q810" s="100">
        <v>958</v>
      </c>
      <c r="R810" s="42" t="str" cm="1">
        <f t="array" ref="R810">_xlfn.XLOOKUP(Contrato[[#This Row],[CDP]],[1]!DISPONIBILIDADES_2024[[#All],[consecutivo]],[1]!DISPONIBILIDADES_2024[[#All],[fecha_aprobacion]],"",0)</f>
        <v>16/09/2024 15:42</v>
      </c>
      <c r="S810" s="43">
        <f>SUMIF([1]!DISPONIBILIDADES_2024[[#All],[consecutivo]],Contrato[[#This Row],[CDP]],[1]!DISPONIBILIDADES_2024[[#All],[valor_total_rubro]])</f>
        <v>0</v>
      </c>
      <c r="T810" s="44" cm="1">
        <f t="array" ref="T810">_xlfn.XLOOKUP(Contrato[[#This Row],[CONTRATO]]&amp;Contrato[[#This Row],[CDP]],[1]!Corr_Contr_CDP[[#All],[CONTRATO-CDP]],[1]!Corr_Contr_CDP[[#All],[CRP]],_xlfn.XLOOKUP(Contrato[[#This Row],[CDP]],[1]!COMPROMISOS_2024[[#All],[disponibilidad]],[1]!COMPROMISOS_2024[[#All],[consecutivo]],"",0),0)</f>
        <v>10188</v>
      </c>
      <c r="U810" s="45" t="str" cm="1">
        <f t="array" ref="U810">+_xlfn.XLOOKUP(Contrato[[#This Row],[RCP]],[1]!COMPROMISOS_2024[[#All],[consecutivo]],[1]!COMPROMISOS_2024[[#All],[fecha_aprobacion]],"",0)</f>
        <v>4/10/2024 14:33</v>
      </c>
      <c r="V810" s="46">
        <f>SUMIF([1]!COMPROMISOS_2024[[#All],[consecutivo]],Contrato[[#This Row],[RCP]],[1]!COMPROMISOS_2024[[#All],[valor_total]])</f>
        <v>400000000</v>
      </c>
      <c r="W810" s="311">
        <v>45568</v>
      </c>
      <c r="X810" s="160">
        <v>45572</v>
      </c>
      <c r="Y810" s="48">
        <v>45572</v>
      </c>
      <c r="Z810" s="49">
        <v>45656</v>
      </c>
      <c r="AA810" s="123" t="s">
        <v>2062</v>
      </c>
      <c r="AB810" s="91" t="s">
        <v>2040</v>
      </c>
      <c r="AC810" s="91"/>
      <c r="AD810" s="103">
        <v>202000005567</v>
      </c>
      <c r="AE810" s="54" t="s">
        <v>75</v>
      </c>
      <c r="AF810" s="55" t="str">
        <f>TEXT(LEFT(Contrato[[#This Row],[CONTRATO]],3),"0")</f>
        <v>676</v>
      </c>
      <c r="AG810" s="55" t="str">
        <f>IF(LEN(Contrato[[#This Row],[Contrato2]])=3,Contrato[[#This Row],[Contrato2]],TEXT(Contrato[[#This Row],[Contrato2]],"000"))</f>
        <v>676</v>
      </c>
      <c r="AH810" s="56">
        <f ca="1">IFERROR(_xlfn.DAYS(Contrato[[#This Row],[Fecha Proyectada liquidación]],TODAY())/30,"")</f>
        <v>2.1</v>
      </c>
      <c r="AI810" s="57">
        <f>+Contrato[[#This Row],[FECHA TERMINACIÓN ]]+120</f>
        <v>45776</v>
      </c>
      <c r="AK810" s="59" t="str">
        <f ca="1">IF(Contrato[[#This Row],[FECHA TERMINACIÓN ]]&lt;TODAY(), "Terminado",IF(ISNUMBER(Contrato[[#This Row],[Fecha Real de liquiidación ]]),"Liquidado",IF(Contrato[[#This Row],[FECHA TERMINACIÓN ]]&gt;=TODAY(),"En ejecución","")))</f>
        <v>Terminado</v>
      </c>
      <c r="AL810" s="60">
        <f>SUMIF([1]!COMPROMISOS_2024[[#All],[consecutivo]],Contrato[[#This Row],[RCP]],[1]!COMPROMISOS_2024[[#All],[Total pagado]])</f>
        <v>394452550</v>
      </c>
      <c r="AM810" s="61">
        <f>IFERROR(Contrato[[#This Row],[Pagos]]/Contrato[[#This Row],[VALOR CONTRATO]],0)</f>
        <v>0.98613137500000003</v>
      </c>
      <c r="AN810" s="104">
        <f>+Contrato[[#This Row],[VALOR CONTRATO]]-Contrato[[#This Row],[Pagos]]</f>
        <v>5547450</v>
      </c>
      <c r="AO810" s="54" cm="1">
        <f t="array" ref="AO810">_xlfn.XLOOKUP(Contrato[[#This Row],[DOCUMENTO ]],[1]!PERSONAL_ACTIVO_2024[[#All],[Documento identidad]],[1]!PERSONAL_ACTIVO_2024[[#All],[Mail ]],0,0)</f>
        <v>0</v>
      </c>
      <c r="AP810" s="54" cm="1">
        <f t="array" ref="AP810">_xlfn.XLOOKUP(Contrato[[#This Row],[DOCUMENTO]],[1]!PERSONAL_ACTIVO_2024[[#All],[Documento identidad]],[1]!PERSONAL_ACTIVO_2024[[#All],[Mail ]],0,0)</f>
        <v>0</v>
      </c>
      <c r="AQ810" s="54" cm="1">
        <f t="array" ref="AQ810">IF(ISBLANK(Contrato[[#This Row],[DEPENDENCIA ]]),0,IFERROR(_xlfn.XLOOKUP(Contrato[[#This Row],[DEPENDENCIA ]],[1]!PERSONAL_ACTIVO_2024[[#All],[Dependencia]],[1]!PERSONAL_ACTIVO_2024[[#All],[Mail ]],0,0),0))</f>
        <v>0</v>
      </c>
    </row>
    <row r="811" spans="1:43" s="54" customFormat="1" ht="34.5" customHeight="1" x14ac:dyDescent="0.25">
      <c r="A811" s="54">
        <v>1153</v>
      </c>
      <c r="B811" s="26">
        <v>677</v>
      </c>
      <c r="C811" s="28" t="s">
        <v>2063</v>
      </c>
      <c r="D811" s="81" t="s">
        <v>123</v>
      </c>
      <c r="E811" s="91" t="s">
        <v>736</v>
      </c>
      <c r="F811" s="81" t="s">
        <v>142</v>
      </c>
      <c r="G811" s="92" t="s">
        <v>2064</v>
      </c>
      <c r="H811" s="93">
        <v>1036614834</v>
      </c>
      <c r="I811" s="117">
        <v>4908936</v>
      </c>
      <c r="J811" s="118">
        <v>12599602</v>
      </c>
      <c r="K811" s="36" t="s">
        <v>48</v>
      </c>
      <c r="L811" s="96" t="s">
        <v>105</v>
      </c>
      <c r="M811" s="97" t="s">
        <v>306</v>
      </c>
      <c r="N811" s="98" cm="1">
        <f t="array" ref="N811">_xlfn.XLOOKUP(Contrato[[#This Row],[SUPERVISOR TITULAR]],[1]!PERSONAL_ACTIVO_2024[[#All],[Nombre completo]],[1]!PERSONAL_ACTIVO_2024[[#All],[Documento identidad]],"",0)</f>
        <v>75075150</v>
      </c>
      <c r="O811" s="97" t="s">
        <v>125</v>
      </c>
      <c r="P811" s="99" t="str" cm="1">
        <f t="array" ref="P811">_xlfn.XLOOKUP(Contrato[[#This Row],[SUPERVISOR SUPLENTE ]],[1]!PERSONAL_ACTIVO_2024[[#All],[Nombre completo]],[1]!PERSONAL_ACTIVO_2024[[#All],[Documento identidad]],"",0)</f>
        <v/>
      </c>
      <c r="Q811" s="100">
        <v>947</v>
      </c>
      <c r="R811" s="42" t="str" cm="1">
        <f t="array" ref="R811">_xlfn.XLOOKUP(Contrato[[#This Row],[CDP]],[1]!DISPONIBILIDADES_2024[[#All],[consecutivo]],[1]!DISPONIBILIDADES_2024[[#All],[fecha_aprobacion]],"",0)</f>
        <v>12/09/2024 15:30</v>
      </c>
      <c r="S811" s="43">
        <f>SUMIF([1]!DISPONIBILIDADES_2024[[#All],[consecutivo]],Contrato[[#This Row],[CDP]],[1]!DISPONIBILIDADES_2024[[#All],[valor_total_rubro]])</f>
        <v>0</v>
      </c>
      <c r="T811" s="44" cm="1">
        <f t="array" ref="T811">_xlfn.XLOOKUP(Contrato[[#This Row],[CONTRATO]]&amp;Contrato[[#This Row],[CDP]],[1]!Corr_Contr_CDP[[#All],[CONTRATO-CDP]],[1]!Corr_Contr_CDP[[#All],[CRP]],_xlfn.XLOOKUP(Contrato[[#This Row],[CDP]],[1]!COMPROMISOS_2024[[#All],[disponibilidad]],[1]!COMPROMISOS_2024[[#All],[consecutivo]],"",0),0)</f>
        <v>9904</v>
      </c>
      <c r="U811" s="45" t="str" cm="1">
        <f t="array" ref="U811">+_xlfn.XLOOKUP(Contrato[[#This Row],[RCP]],[1]!COMPROMISOS_2024[[#All],[consecutivo]],[1]!COMPROMISOS_2024[[#All],[fecha_aprobacion]],"",0)</f>
        <v>2/10/2024 21:10</v>
      </c>
      <c r="V811" s="46">
        <f>SUMIF([1]!COMPROMISOS_2024[[#All],[consecutivo]],Contrato[[#This Row],[RCP]],[1]!COMPROMISOS_2024[[#All],[valor_total]])</f>
        <v>12599602</v>
      </c>
      <c r="W811" s="311">
        <v>45567</v>
      </c>
      <c r="X811" s="311" t="s">
        <v>379</v>
      </c>
      <c r="Y811" s="48">
        <v>45567</v>
      </c>
      <c r="Z811" s="49">
        <v>45643</v>
      </c>
      <c r="AA811" s="123" t="s">
        <v>2065</v>
      </c>
      <c r="AB811" s="91" t="s">
        <v>2066</v>
      </c>
      <c r="AC811" s="91"/>
      <c r="AD811" s="103">
        <v>202000005568</v>
      </c>
      <c r="AE811" s="54" t="s">
        <v>75</v>
      </c>
      <c r="AF811" s="55" t="str">
        <f>TEXT(LEFT(Contrato[[#This Row],[CONTRATO]],3),"0")</f>
        <v>677</v>
      </c>
      <c r="AG811" s="55" t="str">
        <f>IF(LEN(Contrato[[#This Row],[Contrato2]])=3,Contrato[[#This Row],[Contrato2]],TEXT(Contrato[[#This Row],[Contrato2]],"000"))</f>
        <v>677</v>
      </c>
      <c r="AH811" s="56">
        <f ca="1">IFERROR(_xlfn.DAYS(Contrato[[#This Row],[Fecha Proyectada liquidación]],TODAY())/30,"")</f>
        <v>1.6666666666666667</v>
      </c>
      <c r="AI811" s="57">
        <f>+Contrato[[#This Row],[FECHA TERMINACIÓN ]]+120</f>
        <v>45763</v>
      </c>
      <c r="AK811" s="59" t="str">
        <f ca="1">IF(Contrato[[#This Row],[FECHA TERMINACIÓN ]]&lt;TODAY(), "Terminado",IF(ISNUMBER(Contrato[[#This Row],[Fecha Real de liquiidación ]]),"Liquidado",IF(Contrato[[#This Row],[FECHA TERMINACIÓN ]]&gt;=TODAY(),"En ejecución","")))</f>
        <v>Terminado</v>
      </c>
      <c r="AL811" s="60">
        <f>SUMIF([1]!COMPROMISOS_2024[[#All],[consecutivo]],Contrato[[#This Row],[RCP]],[1]!COMPROMISOS_2024[[#All],[Total pagado]])</f>
        <v>12435971</v>
      </c>
      <c r="AM811" s="61">
        <f>IFERROR(Contrato[[#This Row],[Pagos]]/Contrato[[#This Row],[VALOR CONTRATO]],0)</f>
        <v>0.98701300247420509</v>
      </c>
      <c r="AN811" s="104">
        <f>+Contrato[[#This Row],[VALOR CONTRATO]]-Contrato[[#This Row],[Pagos]]</f>
        <v>163631</v>
      </c>
      <c r="AO811" s="54" t="str" cm="1">
        <f t="array" ref="AO811">_xlfn.XLOOKUP(Contrato[[#This Row],[DOCUMENTO ]],[1]!PERSONAL_ACTIVO_2024[[#All],[Documento identidad]],[1]!PERSONAL_ACTIVO_2024[[#All],[Mail ]],0,0)</f>
        <v>anavarro@indeportesantioquia.gov.co</v>
      </c>
      <c r="AP811" s="54" cm="1">
        <f t="array" ref="AP811">_xlfn.XLOOKUP(Contrato[[#This Row],[DOCUMENTO]],[1]!PERSONAL_ACTIVO_2024[[#All],[Documento identidad]],[1]!PERSONAL_ACTIVO_2024[[#All],[Mail ]],0,0)</f>
        <v>0</v>
      </c>
      <c r="AQ811" s="54" cm="1">
        <f t="array" ref="AQ811">IF(ISBLANK(Contrato[[#This Row],[DEPENDENCIA ]]),0,IFERROR(_xlfn.XLOOKUP(Contrato[[#This Row],[DEPENDENCIA ]],[1]!PERSONAL_ACTIVO_2024[[#All],[Dependencia]],[1]!PERSONAL_ACTIVO_2024[[#All],[Mail ]],0,0),0))</f>
        <v>0</v>
      </c>
    </row>
    <row r="812" spans="1:43" s="54" customFormat="1" ht="34.5" customHeight="1" x14ac:dyDescent="0.25">
      <c r="A812" s="54">
        <v>1154</v>
      </c>
      <c r="B812" s="26">
        <v>678</v>
      </c>
      <c r="C812" s="28" t="s">
        <v>2067</v>
      </c>
      <c r="D812" s="81" t="s">
        <v>123</v>
      </c>
      <c r="E812" s="91" t="s">
        <v>736</v>
      </c>
      <c r="F812" s="81" t="s">
        <v>142</v>
      </c>
      <c r="G812" s="92" t="s">
        <v>2068</v>
      </c>
      <c r="H812" s="93">
        <v>1039472052</v>
      </c>
      <c r="I812" s="117">
        <v>2574842</v>
      </c>
      <c r="J812" s="118">
        <v>6608761</v>
      </c>
      <c r="K812" s="36" t="s">
        <v>48</v>
      </c>
      <c r="L812" s="96" t="s">
        <v>105</v>
      </c>
      <c r="M812" s="97" t="s">
        <v>306</v>
      </c>
      <c r="N812" s="98" cm="1">
        <f t="array" ref="N812">_xlfn.XLOOKUP(Contrato[[#This Row],[SUPERVISOR TITULAR]],[1]!PERSONAL_ACTIVO_2024[[#All],[Nombre completo]],[1]!PERSONAL_ACTIVO_2024[[#All],[Documento identidad]],"",0)</f>
        <v>75075150</v>
      </c>
      <c r="O812" s="97" t="s">
        <v>125</v>
      </c>
      <c r="P812" s="99" t="str" cm="1">
        <f t="array" ref="P812">_xlfn.XLOOKUP(Contrato[[#This Row],[SUPERVISOR SUPLENTE ]],[1]!PERSONAL_ACTIVO_2024[[#All],[Nombre completo]],[1]!PERSONAL_ACTIVO_2024[[#All],[Documento identidad]],"",0)</f>
        <v/>
      </c>
      <c r="Q812" s="100">
        <v>974</v>
      </c>
      <c r="R812" s="42" t="str" cm="1">
        <f t="array" ref="R812">_xlfn.XLOOKUP(Contrato[[#This Row],[CDP]],[1]!DISPONIBILIDADES_2024[[#All],[consecutivo]],[1]!DISPONIBILIDADES_2024[[#All],[fecha_aprobacion]],"",0)</f>
        <v>19/09/2024 22:34</v>
      </c>
      <c r="S812" s="43">
        <f>SUMIF([1]!DISPONIBILIDADES_2024[[#All],[consecutivo]],Contrato[[#This Row],[CDP]],[1]!DISPONIBILIDADES_2024[[#All],[valor_total_rubro]])</f>
        <v>0</v>
      </c>
      <c r="T812" s="44" cm="1">
        <f t="array" ref="T812">_xlfn.XLOOKUP(Contrato[[#This Row],[CONTRATO]]&amp;Contrato[[#This Row],[CDP]],[1]!Corr_Contr_CDP[[#All],[CONTRATO-CDP]],[1]!Corr_Contr_CDP[[#All],[CRP]],_xlfn.XLOOKUP(Contrato[[#This Row],[CDP]],[1]!COMPROMISOS_2024[[#All],[disponibilidad]],[1]!COMPROMISOS_2024[[#All],[consecutivo]],"",0),0)</f>
        <v>9884</v>
      </c>
      <c r="U812" s="45" t="str" cm="1">
        <f t="array" ref="U812">+_xlfn.XLOOKUP(Contrato[[#This Row],[RCP]],[1]!COMPROMISOS_2024[[#All],[consecutivo]],[1]!COMPROMISOS_2024[[#All],[fecha_aprobacion]],"",0)</f>
        <v>2/10/2024 15:31</v>
      </c>
      <c r="V812" s="46">
        <f>SUMIF([1]!COMPROMISOS_2024[[#All],[consecutivo]],Contrato[[#This Row],[RCP]],[1]!COMPROMISOS_2024[[#All],[valor_total]])</f>
        <v>6608761</v>
      </c>
      <c r="W812" s="311">
        <v>45567</v>
      </c>
      <c r="X812" s="311" t="s">
        <v>379</v>
      </c>
      <c r="Y812" s="48">
        <v>45567</v>
      </c>
      <c r="Z812" s="49">
        <v>45643</v>
      </c>
      <c r="AA812" s="123" t="s">
        <v>2069</v>
      </c>
      <c r="AB812" s="91" t="s">
        <v>2066</v>
      </c>
      <c r="AC812" s="91"/>
      <c r="AD812" s="103">
        <v>202000005570</v>
      </c>
      <c r="AE812" s="54" t="s">
        <v>75</v>
      </c>
      <c r="AF812" s="55" t="str">
        <f>TEXT(LEFT(Contrato[[#This Row],[CONTRATO]],3),"0")</f>
        <v>678</v>
      </c>
      <c r="AG812" s="55" t="str">
        <f>IF(LEN(Contrato[[#This Row],[Contrato2]])=3,Contrato[[#This Row],[Contrato2]],TEXT(Contrato[[#This Row],[Contrato2]],"000"))</f>
        <v>678</v>
      </c>
      <c r="AH812" s="56">
        <f ca="1">IFERROR(_xlfn.DAYS(Contrato[[#This Row],[Fecha Proyectada liquidación]],TODAY())/30,"")</f>
        <v>1.6666666666666667</v>
      </c>
      <c r="AI812" s="57">
        <f>+Contrato[[#This Row],[FECHA TERMINACIÓN ]]+120</f>
        <v>45763</v>
      </c>
      <c r="AK812" s="59" t="str">
        <f ca="1">IF(Contrato[[#This Row],[FECHA TERMINACIÓN ]]&lt;TODAY(), "Terminado",IF(ISNUMBER(Contrato[[#This Row],[Fecha Real de liquiidación ]]),"Liquidado",IF(Contrato[[#This Row],[FECHA TERMINACIÓN ]]&gt;=TODAY(),"En ejecución","")))</f>
        <v>Terminado</v>
      </c>
      <c r="AL812" s="60">
        <f>SUMIF([1]!COMPROMISOS_2024[[#All],[consecutivo]],Contrato[[#This Row],[RCP]],[1]!COMPROMISOS_2024[[#All],[Total pagado]])</f>
        <v>6522933</v>
      </c>
      <c r="AM812" s="61">
        <f>IFERROR(Contrato[[#This Row],[Pagos]]/Contrato[[#This Row],[VALOR CONTRATO]],0)</f>
        <v>0.98701299683859045</v>
      </c>
      <c r="AN812" s="104">
        <f>+Contrato[[#This Row],[VALOR CONTRATO]]-Contrato[[#This Row],[Pagos]]</f>
        <v>85828</v>
      </c>
      <c r="AO812" s="54" t="str" cm="1">
        <f t="array" ref="AO812">_xlfn.XLOOKUP(Contrato[[#This Row],[DOCUMENTO ]],[1]!PERSONAL_ACTIVO_2024[[#All],[Documento identidad]],[1]!PERSONAL_ACTIVO_2024[[#All],[Mail ]],0,0)</f>
        <v>anavarro@indeportesantioquia.gov.co</v>
      </c>
      <c r="AP812" s="54" cm="1">
        <f t="array" ref="AP812">_xlfn.XLOOKUP(Contrato[[#This Row],[DOCUMENTO]],[1]!PERSONAL_ACTIVO_2024[[#All],[Documento identidad]],[1]!PERSONAL_ACTIVO_2024[[#All],[Mail ]],0,0)</f>
        <v>0</v>
      </c>
      <c r="AQ812" s="54" cm="1">
        <f t="array" ref="AQ812">IF(ISBLANK(Contrato[[#This Row],[DEPENDENCIA ]]),0,IFERROR(_xlfn.XLOOKUP(Contrato[[#This Row],[DEPENDENCIA ]],[1]!PERSONAL_ACTIVO_2024[[#All],[Dependencia]],[1]!PERSONAL_ACTIVO_2024[[#All],[Mail ]],0,0),0))</f>
        <v>0</v>
      </c>
    </row>
    <row r="813" spans="1:43" s="54" customFormat="1" ht="34.5" customHeight="1" x14ac:dyDescent="0.25">
      <c r="A813" s="54">
        <v>1088</v>
      </c>
      <c r="B813" s="26">
        <v>679</v>
      </c>
      <c r="C813" s="28" t="s">
        <v>2070</v>
      </c>
      <c r="D813" s="81" t="s">
        <v>123</v>
      </c>
      <c r="E813" s="91" t="s">
        <v>111</v>
      </c>
      <c r="F813" s="81" t="s">
        <v>1429</v>
      </c>
      <c r="G813" s="92" t="s">
        <v>1345</v>
      </c>
      <c r="H813" s="93">
        <v>890906312</v>
      </c>
      <c r="I813" s="117" t="s">
        <v>48</v>
      </c>
      <c r="J813" s="118">
        <v>300000000</v>
      </c>
      <c r="K813" s="36" t="s">
        <v>48</v>
      </c>
      <c r="L813" s="96" t="s">
        <v>105</v>
      </c>
      <c r="M813" s="97" t="s">
        <v>125</v>
      </c>
      <c r="N813" s="98" t="str" cm="1">
        <f t="array" ref="N813">_xlfn.XLOOKUP(Contrato[[#This Row],[SUPERVISOR TITULAR]],[1]!PERSONAL_ACTIVO_2024[[#All],[Nombre completo]],[1]!PERSONAL_ACTIVO_2024[[#All],[Documento identidad]],"",0)</f>
        <v/>
      </c>
      <c r="O813" s="97" t="s">
        <v>226</v>
      </c>
      <c r="P813" s="99" t="str" cm="1">
        <f t="array" ref="P813">_xlfn.XLOOKUP(Contrato[[#This Row],[SUPERVISOR SUPLENTE ]],[1]!PERSONAL_ACTIVO_2024[[#All],[Nombre completo]],[1]!PERSONAL_ACTIVO_2024[[#All],[Documento identidad]],"",0)</f>
        <v/>
      </c>
      <c r="Q813" s="100">
        <v>874</v>
      </c>
      <c r="R813" s="42" t="str" cm="1">
        <f t="array" ref="R813">_xlfn.XLOOKUP(Contrato[[#This Row],[CDP]],[1]!DISPONIBILIDADES_2024[[#All],[consecutivo]],[1]!DISPONIBILIDADES_2024[[#All],[fecha_aprobacion]],"",0)</f>
        <v>28/08/2024 15:27</v>
      </c>
      <c r="S813" s="43">
        <f>SUMIF([1]!DISPONIBILIDADES_2024[[#All],[consecutivo]],Contrato[[#This Row],[CDP]],[1]!DISPONIBILIDADES_2024[[#All],[valor_total_rubro]])</f>
        <v>0</v>
      </c>
      <c r="T813" s="44" cm="1">
        <f t="array" ref="T813">_xlfn.XLOOKUP(Contrato[[#This Row],[CONTRATO]]&amp;Contrato[[#This Row],[CDP]],[1]!Corr_Contr_CDP[[#All],[CONTRATO-CDP]],[1]!Corr_Contr_CDP[[#All],[CRP]],_xlfn.XLOOKUP(Contrato[[#This Row],[CDP]],[1]!COMPROMISOS_2024[[#All],[disponibilidad]],[1]!COMPROMISOS_2024[[#All],[consecutivo]],"",0),0)</f>
        <v>10194</v>
      </c>
      <c r="U813" s="45" t="str" cm="1">
        <f t="array" ref="U813">+_xlfn.XLOOKUP(Contrato[[#This Row],[RCP]],[1]!COMPROMISOS_2024[[#All],[consecutivo]],[1]!COMPROMISOS_2024[[#All],[fecha_aprobacion]],"",0)</f>
        <v>4/10/2024 15:17</v>
      </c>
      <c r="V813" s="46">
        <f>SUMIF([1]!COMPROMISOS_2024[[#All],[consecutivo]],Contrato[[#This Row],[RCP]],[1]!COMPROMISOS_2024[[#All],[valor_total]])</f>
        <v>300000000</v>
      </c>
      <c r="W813" s="311">
        <v>45569</v>
      </c>
      <c r="X813" s="160">
        <v>45572</v>
      </c>
      <c r="Y813" s="48">
        <v>45573</v>
      </c>
      <c r="Z813" s="49">
        <v>45656</v>
      </c>
      <c r="AA813" s="123" t="s">
        <v>2071</v>
      </c>
      <c r="AB813" s="91" t="s">
        <v>2072</v>
      </c>
      <c r="AC813" s="91"/>
      <c r="AD813" s="78">
        <v>202000005571</v>
      </c>
      <c r="AE813" s="54" t="s">
        <v>75</v>
      </c>
      <c r="AF813" s="55" t="str">
        <f>TEXT(LEFT(Contrato[[#This Row],[CONTRATO]],3),"0")</f>
        <v>679</v>
      </c>
      <c r="AG813" s="55" t="str">
        <f>IF(LEN(Contrato[[#This Row],[Contrato2]])=3,Contrato[[#This Row],[Contrato2]],TEXT(Contrato[[#This Row],[Contrato2]],"000"))</f>
        <v>679</v>
      </c>
      <c r="AH813" s="56">
        <f ca="1">IFERROR(_xlfn.DAYS(Contrato[[#This Row],[Fecha Proyectada liquidación]],TODAY())/30,"")</f>
        <v>2.1</v>
      </c>
      <c r="AI813" s="57">
        <f>+Contrato[[#This Row],[FECHA TERMINACIÓN ]]+120</f>
        <v>45776</v>
      </c>
      <c r="AK813" s="59" t="str">
        <f ca="1">IF(Contrato[[#This Row],[FECHA TERMINACIÓN ]]&lt;TODAY(), "Terminado",IF(ISNUMBER(Contrato[[#This Row],[Fecha Real de liquiidación ]]),"Liquidado",IF(Contrato[[#This Row],[FECHA TERMINACIÓN ]]&gt;=TODAY(),"En ejecución","")))</f>
        <v>Terminado</v>
      </c>
      <c r="AL813" s="60">
        <f>SUMIF([1]!COMPROMISOS_2024[[#All],[consecutivo]],Contrato[[#This Row],[RCP]],[1]!COMPROMISOS_2024[[#All],[Total pagado]])</f>
        <v>300000000</v>
      </c>
      <c r="AM813" s="61">
        <f>IFERROR(Contrato[[#This Row],[Pagos]]/Contrato[[#This Row],[VALOR CONTRATO]],0)</f>
        <v>1</v>
      </c>
      <c r="AN813" s="104">
        <f>+Contrato[[#This Row],[VALOR CONTRATO]]-Contrato[[#This Row],[Pagos]]</f>
        <v>0</v>
      </c>
      <c r="AO813" s="54" cm="1">
        <f t="array" ref="AO813">_xlfn.XLOOKUP(Contrato[[#This Row],[DOCUMENTO ]],[1]!PERSONAL_ACTIVO_2024[[#All],[Documento identidad]],[1]!PERSONAL_ACTIVO_2024[[#All],[Mail ]],0,0)</f>
        <v>0</v>
      </c>
      <c r="AP813" s="54" cm="1">
        <f t="array" ref="AP813">_xlfn.XLOOKUP(Contrato[[#This Row],[DOCUMENTO]],[1]!PERSONAL_ACTIVO_2024[[#All],[Documento identidad]],[1]!PERSONAL_ACTIVO_2024[[#All],[Mail ]],0,0)</f>
        <v>0</v>
      </c>
      <c r="AQ813" s="54" cm="1">
        <f t="array" ref="AQ813">IF(ISBLANK(Contrato[[#This Row],[DEPENDENCIA ]]),0,IFERROR(_xlfn.XLOOKUP(Contrato[[#This Row],[DEPENDENCIA ]],[1]!PERSONAL_ACTIVO_2024[[#All],[Dependencia]],[1]!PERSONAL_ACTIVO_2024[[#All],[Mail ]],0,0),0))</f>
        <v>0</v>
      </c>
    </row>
    <row r="814" spans="1:43" s="54" customFormat="1" ht="34.5" customHeight="1" x14ac:dyDescent="0.25">
      <c r="A814" s="54">
        <v>1202</v>
      </c>
      <c r="B814" s="26">
        <v>680</v>
      </c>
      <c r="C814" s="28" t="s">
        <v>2073</v>
      </c>
      <c r="D814" s="81" t="s">
        <v>123</v>
      </c>
      <c r="E814" s="91" t="s">
        <v>111</v>
      </c>
      <c r="F814" s="81" t="s">
        <v>112</v>
      </c>
      <c r="G814" s="92" t="s">
        <v>2074</v>
      </c>
      <c r="H814" s="93">
        <v>811032187</v>
      </c>
      <c r="I814" s="117" t="s">
        <v>48</v>
      </c>
      <c r="J814" s="118">
        <v>130000000</v>
      </c>
      <c r="K814" s="69" t="s">
        <v>2075</v>
      </c>
      <c r="L814" s="96" t="s">
        <v>105</v>
      </c>
      <c r="M814" s="97" t="s">
        <v>299</v>
      </c>
      <c r="N814" s="98" cm="1">
        <f t="array" ref="N814">_xlfn.XLOOKUP(Contrato[[#This Row],[SUPERVISOR TITULAR]],[1]!PERSONAL_ACTIVO_2024[[#All],[Nombre completo]],[1]!PERSONAL_ACTIVO_2024[[#All],[Documento identidad]],"",0)</f>
        <v>1017148180</v>
      </c>
      <c r="O814" s="97" t="s">
        <v>1604</v>
      </c>
      <c r="P814" s="99" cm="1">
        <f t="array" ref="P814">_xlfn.XLOOKUP(Contrato[[#This Row],[SUPERVISOR SUPLENTE ]],[1]!PERSONAL_ACTIVO_2024[[#All],[Nombre completo]],[1]!PERSONAL_ACTIVO_2024[[#All],[Documento identidad]],"",0)</f>
        <v>33376210</v>
      </c>
      <c r="Q814" s="100">
        <v>976</v>
      </c>
      <c r="R814" s="42" t="str" cm="1">
        <f t="array" ref="R814">_xlfn.XLOOKUP(Contrato[[#This Row],[CDP]],[1]!DISPONIBILIDADES_2024[[#All],[consecutivo]],[1]!DISPONIBILIDADES_2024[[#All],[fecha_aprobacion]],"",0)</f>
        <v>23/09/2024 18:26</v>
      </c>
      <c r="S814" s="43">
        <f>SUMIF([1]!DISPONIBILIDADES_2024[[#All],[consecutivo]],Contrato[[#This Row],[CDP]],[1]!DISPONIBILIDADES_2024[[#All],[valor_total_rubro]])</f>
        <v>0</v>
      </c>
      <c r="T814" s="44" cm="1">
        <f t="array" ref="T814">_xlfn.XLOOKUP(Contrato[[#This Row],[CONTRATO]]&amp;Contrato[[#This Row],[CDP]],[1]!Corr_Contr_CDP[[#All],[CONTRATO-CDP]],[1]!Corr_Contr_CDP[[#All],[CRP]],_xlfn.XLOOKUP(Contrato[[#This Row],[CDP]],[1]!COMPROMISOS_2024[[#All],[disponibilidad]],[1]!COMPROMISOS_2024[[#All],[consecutivo]],"",0),0)</f>
        <v>10401</v>
      </c>
      <c r="U814" s="45" t="str" cm="1">
        <f t="array" ref="U814">+_xlfn.XLOOKUP(Contrato[[#This Row],[RCP]],[1]!COMPROMISOS_2024[[#All],[consecutivo]],[1]!COMPROMISOS_2024[[#All],[fecha_aprobacion]],"",0)</f>
        <v>11/10/2024 17:33</v>
      </c>
      <c r="V814" s="46">
        <f>SUMIF([1]!COMPROMISOS_2024[[#All],[consecutivo]],Contrato[[#This Row],[RCP]],[1]!COMPROMISOS_2024[[#All],[valor_total]])</f>
        <v>130000000</v>
      </c>
      <c r="W814" s="311">
        <v>45574</v>
      </c>
      <c r="X814" s="311" t="s">
        <v>379</v>
      </c>
      <c r="Y814" s="48">
        <v>45576</v>
      </c>
      <c r="Z814" s="49">
        <v>45637</v>
      </c>
      <c r="AA814" s="335" t="s">
        <v>2076</v>
      </c>
      <c r="AB814" s="91" t="s">
        <v>68</v>
      </c>
      <c r="AC814" s="91"/>
      <c r="AD814" s="336">
        <v>202000005606</v>
      </c>
      <c r="AE814" s="54" t="s">
        <v>75</v>
      </c>
      <c r="AF814" s="55" t="str">
        <f>TEXT(LEFT(Contrato[[#This Row],[CONTRATO]],3),"0")</f>
        <v>680</v>
      </c>
      <c r="AG814" s="55" t="str">
        <f>IF(LEN(Contrato[[#This Row],[Contrato2]])=3,Contrato[[#This Row],[Contrato2]],TEXT(Contrato[[#This Row],[Contrato2]],"000"))</f>
        <v>680</v>
      </c>
      <c r="AH814" s="56">
        <f ca="1">IFERROR(_xlfn.DAYS(Contrato[[#This Row],[Fecha Proyectada liquidación]],TODAY())/30,"")</f>
        <v>1.4666666666666666</v>
      </c>
      <c r="AI814" s="57">
        <f>+Contrato[[#This Row],[FECHA TERMINACIÓN ]]+120</f>
        <v>45757</v>
      </c>
      <c r="AK814" s="59" t="str">
        <f ca="1">IF(Contrato[[#This Row],[FECHA TERMINACIÓN ]]&lt;TODAY(), "Terminado",IF(ISNUMBER(Contrato[[#This Row],[Fecha Real de liquiidación ]]),"Liquidado",IF(Contrato[[#This Row],[FECHA TERMINACIÓN ]]&gt;=TODAY(),"En ejecución","")))</f>
        <v>Terminado</v>
      </c>
      <c r="AL814" s="60">
        <f>SUMIF([1]!COMPROMISOS_2024[[#All],[consecutivo]],Contrato[[#This Row],[RCP]],[1]!COMPROMISOS_2024[[#All],[Total pagado]])</f>
        <v>0</v>
      </c>
      <c r="AM814" s="61">
        <f>IFERROR(Contrato[[#This Row],[Pagos]]/Contrato[[#This Row],[VALOR CONTRATO]],0)</f>
        <v>0</v>
      </c>
      <c r="AN814" s="104">
        <f>+Contrato[[#This Row],[VALOR CONTRATO]]-Contrato[[#This Row],[Pagos]]</f>
        <v>130000000</v>
      </c>
      <c r="AO814" s="54" t="str" cm="1">
        <f t="array" ref="AO814">_xlfn.XLOOKUP(Contrato[[#This Row],[DOCUMENTO ]],[1]!PERSONAL_ACTIVO_2024[[#All],[Documento identidad]],[1]!PERSONAL_ACTIVO_2024[[#All],[Mail ]],0,0)</f>
        <v>aarredondo@indeportesantioquia.gov.co</v>
      </c>
      <c r="AP814" s="54" t="str" cm="1">
        <f t="array" ref="AP814">_xlfn.XLOOKUP(Contrato[[#This Row],[DOCUMENTO]],[1]!PERSONAL_ACTIVO_2024[[#All],[Documento identidad]],[1]!PERSONAL_ACTIVO_2024[[#All],[Mail ]],0,0)</f>
        <v>smiranda@indeportesantioquia.gov.co</v>
      </c>
      <c r="AQ814" s="54" cm="1">
        <f t="array" ref="AQ814">IF(ISBLANK(Contrato[[#This Row],[DEPENDENCIA ]]),0,IFERROR(_xlfn.XLOOKUP(Contrato[[#This Row],[DEPENDENCIA ]],[1]!PERSONAL_ACTIVO_2024[[#All],[Dependencia]],[1]!PERSONAL_ACTIVO_2024[[#All],[Mail ]],0,0),0))</f>
        <v>0</v>
      </c>
    </row>
    <row r="815" spans="1:43" s="54" customFormat="1" ht="34.5" customHeight="1" x14ac:dyDescent="0.25">
      <c r="A815" s="54">
        <v>991</v>
      </c>
      <c r="B815" s="26">
        <v>681</v>
      </c>
      <c r="C815" s="28" t="s">
        <v>2077</v>
      </c>
      <c r="D815" s="81" t="s">
        <v>132</v>
      </c>
      <c r="E815" s="91" t="s">
        <v>111</v>
      </c>
      <c r="F815" s="81" t="s">
        <v>112</v>
      </c>
      <c r="G815" s="92" t="s">
        <v>2078</v>
      </c>
      <c r="H815" s="93">
        <v>811016084</v>
      </c>
      <c r="I815" s="117" t="s">
        <v>48</v>
      </c>
      <c r="J815" s="118">
        <v>60000000</v>
      </c>
      <c r="K815" s="36" t="s">
        <v>48</v>
      </c>
      <c r="L815" s="96" t="s">
        <v>105</v>
      </c>
      <c r="M815" s="97" t="s">
        <v>174</v>
      </c>
      <c r="N815" s="98" cm="1">
        <f t="array" ref="N815">_xlfn.XLOOKUP(Contrato[[#This Row],[SUPERVISOR TITULAR]],[1]!PERSONAL_ACTIVO_2024[[#All],[Nombre completo]],[1]!PERSONAL_ACTIVO_2024[[#All],[Documento identidad]],"",0)</f>
        <v>1035231869</v>
      </c>
      <c r="O815" s="97" t="s">
        <v>666</v>
      </c>
      <c r="P815" s="99" cm="1">
        <f t="array" ref="P815">_xlfn.XLOOKUP(Contrato[[#This Row],[SUPERVISOR SUPLENTE ]],[1]!PERSONAL_ACTIVO_2024[[#All],[Nombre completo]],[1]!PERSONAL_ACTIVO_2024[[#All],[Documento identidad]],"",0)</f>
        <v>8103470</v>
      </c>
      <c r="Q815" s="100">
        <v>811</v>
      </c>
      <c r="R815" s="42" t="str" cm="1">
        <f t="array" ref="R815">_xlfn.XLOOKUP(Contrato[[#This Row],[CDP]],[1]!DISPONIBILIDADES_2024[[#All],[consecutivo]],[1]!DISPONIBILIDADES_2024[[#All],[fecha_aprobacion]],"",0)</f>
        <v>19/07/2024 0:00</v>
      </c>
      <c r="S815" s="43">
        <f>SUMIF([1]!DISPONIBILIDADES_2024[[#All],[consecutivo]],Contrato[[#This Row],[CDP]],[1]!DISPONIBILIDADES_2024[[#All],[valor_total_rubro]])</f>
        <v>0</v>
      </c>
      <c r="T815" s="44" cm="1">
        <f t="array" ref="T815">_xlfn.XLOOKUP(Contrato[[#This Row],[CONTRATO]]&amp;Contrato[[#This Row],[CDP]],[1]!Corr_Contr_CDP[[#All],[CONTRATO-CDP]],[1]!Corr_Contr_CDP[[#All],[CRP]],_xlfn.XLOOKUP(Contrato[[#This Row],[CDP]],[1]!COMPROMISOS_2024[[#All],[disponibilidad]],[1]!COMPROMISOS_2024[[#All],[consecutivo]],"",0),0)</f>
        <v>10209</v>
      </c>
      <c r="U815" s="45" t="str" cm="1">
        <f t="array" ref="U815">+_xlfn.XLOOKUP(Contrato[[#This Row],[RCP]],[1]!COMPROMISOS_2024[[#All],[consecutivo]],[1]!COMPROMISOS_2024[[#All],[fecha_aprobacion]],"",0)</f>
        <v>5/10/2024 22:43</v>
      </c>
      <c r="V815" s="46">
        <f>SUMIF([1]!COMPROMISOS_2024[[#All],[consecutivo]],Contrato[[#This Row],[RCP]],[1]!COMPROMISOS_2024[[#All],[valor_total]])</f>
        <v>112000000</v>
      </c>
      <c r="W815" s="311">
        <v>45572</v>
      </c>
      <c r="X815" s="160">
        <v>45573</v>
      </c>
      <c r="Y815" s="48">
        <v>45572</v>
      </c>
      <c r="Z815" s="49">
        <v>45657</v>
      </c>
      <c r="AA815" s="101" t="s">
        <v>2079</v>
      </c>
      <c r="AB815" s="91" t="s">
        <v>715</v>
      </c>
      <c r="AC815" s="91"/>
      <c r="AD815" s="78">
        <v>202000005572</v>
      </c>
      <c r="AE815" s="54" t="s">
        <v>75</v>
      </c>
      <c r="AF815" s="55" t="str">
        <f>TEXT(LEFT(Contrato[[#This Row],[CONTRATO]],3),"0")</f>
        <v>681</v>
      </c>
      <c r="AG815" s="55" t="str">
        <f>IF(LEN(Contrato[[#This Row],[Contrato2]])=3,Contrato[[#This Row],[Contrato2]],TEXT(Contrato[[#This Row],[Contrato2]],"000"))</f>
        <v>681</v>
      </c>
      <c r="AH815" s="56">
        <f ca="1">IFERROR(_xlfn.DAYS(Contrato[[#This Row],[Fecha Proyectada liquidación]],TODAY())/30,"")</f>
        <v>2.1333333333333333</v>
      </c>
      <c r="AI815" s="57">
        <f>+Contrato[[#This Row],[FECHA TERMINACIÓN ]]+120</f>
        <v>45777</v>
      </c>
      <c r="AK815" s="59" t="str">
        <f ca="1">IF(Contrato[[#This Row],[FECHA TERMINACIÓN ]]&lt;TODAY(), "Terminado",IF(ISNUMBER(Contrato[[#This Row],[Fecha Real de liquiidación ]]),"Liquidado",IF(Contrato[[#This Row],[FECHA TERMINACIÓN ]]&gt;=TODAY(),"En ejecución","")))</f>
        <v>Terminado</v>
      </c>
      <c r="AL815" s="60">
        <f>SUMIF([1]!COMPROMISOS_2024[[#All],[consecutivo]],Contrato[[#This Row],[RCP]],[1]!COMPROMISOS_2024[[#All],[Total pagado]])</f>
        <v>112000000</v>
      </c>
      <c r="AM815" s="61">
        <f>IFERROR(Contrato[[#This Row],[Pagos]]/Contrato[[#This Row],[VALOR CONTRATO]],0)</f>
        <v>1.8666666666666667</v>
      </c>
      <c r="AN815" s="104">
        <f>+Contrato[[#This Row],[VALOR CONTRATO]]-Contrato[[#This Row],[Pagos]]</f>
        <v>-52000000</v>
      </c>
      <c r="AO815" s="54" t="str" cm="1">
        <f t="array" ref="AO815">_xlfn.XLOOKUP(Contrato[[#This Row],[DOCUMENTO ]],[1]!PERSONAL_ACTIVO_2024[[#All],[Documento identidad]],[1]!PERSONAL_ACTIVO_2024[[#All],[Mail ]],0,0)</f>
        <v>yondago24@hotmail.com</v>
      </c>
      <c r="AP815" s="54" t="str" cm="1">
        <f t="array" ref="AP815">_xlfn.XLOOKUP(Contrato[[#This Row],[DOCUMENTO]],[1]!PERSONAL_ACTIVO_2024[[#All],[Documento identidad]],[1]!PERSONAL_ACTIVO_2024[[#All],[Mail ]],0,0)</f>
        <v>jgarrido@indeportesantioquia.gov.co</v>
      </c>
      <c r="AQ815" s="54" t="str" cm="1">
        <f t="array" ref="AQ815">IF(ISBLANK(Contrato[[#This Row],[DEPENDENCIA ]]),0,IFERROR(_xlfn.XLOOKUP(Contrato[[#This Row],[DEPENDENCIA ]],[1]!PERSONAL_ACTIVO_2024[[#All],[Dependencia]],[1]!PERSONAL_ACTIVO_2024[[#All],[Mail ]],0,0),0))</f>
        <v>fcardona@indeportesantioquia.gov.co</v>
      </c>
    </row>
    <row r="816" spans="1:43" s="54" customFormat="1" ht="34.5" customHeight="1" x14ac:dyDescent="0.25">
      <c r="A816" s="54">
        <v>1115</v>
      </c>
      <c r="B816" s="26">
        <v>681</v>
      </c>
      <c r="C816" s="28" t="s">
        <v>2077</v>
      </c>
      <c r="D816" s="81" t="s">
        <v>132</v>
      </c>
      <c r="E816" s="91" t="s">
        <v>111</v>
      </c>
      <c r="F816" s="81" t="s">
        <v>112</v>
      </c>
      <c r="G816" s="92" t="s">
        <v>2078</v>
      </c>
      <c r="H816" s="93">
        <v>811016084</v>
      </c>
      <c r="I816" s="94" t="s">
        <v>48</v>
      </c>
      <c r="J816" s="118">
        <v>33717000</v>
      </c>
      <c r="K816" s="36" t="s">
        <v>48</v>
      </c>
      <c r="L816" s="96" t="s">
        <v>105</v>
      </c>
      <c r="M816" s="97" t="s">
        <v>174</v>
      </c>
      <c r="N816" s="98" cm="1">
        <f t="array" ref="N816">_xlfn.XLOOKUP(Contrato[[#This Row],[SUPERVISOR TITULAR]],[1]!PERSONAL_ACTIVO_2024[[#All],[Nombre completo]],[1]!PERSONAL_ACTIVO_2024[[#All],[Documento identidad]],"",0)</f>
        <v>1035231869</v>
      </c>
      <c r="O816" s="97" t="s">
        <v>666</v>
      </c>
      <c r="P816" s="99" cm="1">
        <f t="array" ref="P816">_xlfn.XLOOKUP(Contrato[[#This Row],[SUPERVISOR SUPLENTE ]],[1]!PERSONAL_ACTIVO_2024[[#All],[Nombre completo]],[1]!PERSONAL_ACTIVO_2024[[#All],[Documento identidad]],"",0)</f>
        <v>8103470</v>
      </c>
      <c r="Q816" s="100">
        <v>903</v>
      </c>
      <c r="R816" s="42" t="str" cm="1">
        <f t="array" ref="R816">_xlfn.XLOOKUP(Contrato[[#This Row],[CDP]],[1]!DISPONIBILIDADES_2024[[#All],[consecutivo]],[1]!DISPONIBILIDADES_2024[[#All],[fecha_aprobacion]],"",0)</f>
        <v>30/08/2024 21:07</v>
      </c>
      <c r="S816" s="43">
        <f>SUMIF([1]!DISPONIBILIDADES_2024[[#All],[consecutivo]],Contrato[[#This Row],[CDP]],[1]!DISPONIBILIDADES_2024[[#All],[valor_total_rubro]])</f>
        <v>0</v>
      </c>
      <c r="T816" s="44" cm="1">
        <f t="array" ref="T816">_xlfn.XLOOKUP(Contrato[[#This Row],[CONTRATO]]&amp;Contrato[[#This Row],[CDP]],[1]!Corr_Contr_CDP[[#All],[CONTRATO-CDP]],[1]!Corr_Contr_CDP[[#All],[CRP]],_xlfn.XLOOKUP(Contrato[[#This Row],[CDP]],[1]!COMPROMISOS_2024[[#All],[disponibilidad]],[1]!COMPROMISOS_2024[[#All],[consecutivo]],"",0),0)</f>
        <v>10209</v>
      </c>
      <c r="U816" s="45" t="str" cm="1">
        <f t="array" ref="U816">+_xlfn.XLOOKUP(Contrato[[#This Row],[RCP]],[1]!COMPROMISOS_2024[[#All],[consecutivo]],[1]!COMPROMISOS_2024[[#All],[fecha_aprobacion]],"",0)</f>
        <v>5/10/2024 22:43</v>
      </c>
      <c r="V816" s="46">
        <f>SUMIF([1]!COMPROMISOS_2024[[#All],[consecutivo]],Contrato[[#This Row],[RCP]],[1]!COMPROMISOS_2024[[#All],[valor_total]])</f>
        <v>112000000</v>
      </c>
      <c r="W816" s="311">
        <v>45572</v>
      </c>
      <c r="X816" s="160">
        <v>45573</v>
      </c>
      <c r="Y816" s="48">
        <v>45572</v>
      </c>
      <c r="Z816" s="49">
        <v>45657</v>
      </c>
      <c r="AA816" s="101" t="s">
        <v>2079</v>
      </c>
      <c r="AB816" s="91" t="s">
        <v>715</v>
      </c>
      <c r="AC816" s="91"/>
      <c r="AD816" s="78">
        <v>202000005572</v>
      </c>
      <c r="AE816" s="54" t="s">
        <v>75</v>
      </c>
      <c r="AF816" s="55" t="str">
        <f>TEXT(LEFT(Contrato[[#This Row],[CONTRATO]],3),"0")</f>
        <v>681</v>
      </c>
      <c r="AG816" s="55" t="str">
        <f>IF(LEN(Contrato[[#This Row],[Contrato2]])=3,Contrato[[#This Row],[Contrato2]],TEXT(Contrato[[#This Row],[Contrato2]],"000"))</f>
        <v>681</v>
      </c>
      <c r="AH816" s="56">
        <f ca="1">IFERROR(_xlfn.DAYS(Contrato[[#This Row],[Fecha Proyectada liquidación]],TODAY())/30,"")</f>
        <v>2.1333333333333333</v>
      </c>
      <c r="AI816" s="57">
        <f>+Contrato[[#This Row],[FECHA TERMINACIÓN ]]+120</f>
        <v>45777</v>
      </c>
      <c r="AK816" s="59" t="str">
        <f ca="1">IF(Contrato[[#This Row],[FECHA TERMINACIÓN ]]&lt;TODAY(), "Terminado",IF(ISNUMBER(Contrato[[#This Row],[Fecha Real de liquiidación ]]),"Liquidado",IF(Contrato[[#This Row],[FECHA TERMINACIÓN ]]&gt;=TODAY(),"En ejecución","")))</f>
        <v>Terminado</v>
      </c>
      <c r="AL816" s="60">
        <f>SUMIF([1]!COMPROMISOS_2024[[#All],[consecutivo]],Contrato[[#This Row],[RCP]],[1]!COMPROMISOS_2024[[#All],[Total pagado]])</f>
        <v>112000000</v>
      </c>
      <c r="AM816" s="61">
        <f>IFERROR(Contrato[[#This Row],[Pagos]]/Contrato[[#This Row],[VALOR CONTRATO]],0)</f>
        <v>3.321766467953851</v>
      </c>
      <c r="AN816" s="104">
        <f>+Contrato[[#This Row],[VALOR CONTRATO]]-Contrato[[#This Row],[Pagos]]</f>
        <v>-78283000</v>
      </c>
      <c r="AO816" s="54" t="str" cm="1">
        <f t="array" ref="AO816">_xlfn.XLOOKUP(Contrato[[#This Row],[DOCUMENTO ]],[1]!PERSONAL_ACTIVO_2024[[#All],[Documento identidad]],[1]!PERSONAL_ACTIVO_2024[[#All],[Mail ]],0,0)</f>
        <v>yondago24@hotmail.com</v>
      </c>
      <c r="AP816" s="54" t="str" cm="1">
        <f t="array" ref="AP816">_xlfn.XLOOKUP(Contrato[[#This Row],[DOCUMENTO]],[1]!PERSONAL_ACTIVO_2024[[#All],[Documento identidad]],[1]!PERSONAL_ACTIVO_2024[[#All],[Mail ]],0,0)</f>
        <v>jgarrido@indeportesantioquia.gov.co</v>
      </c>
      <c r="AQ816" s="54" t="str" cm="1">
        <f t="array" ref="AQ816">IF(ISBLANK(Contrato[[#This Row],[DEPENDENCIA ]]),0,IFERROR(_xlfn.XLOOKUP(Contrato[[#This Row],[DEPENDENCIA ]],[1]!PERSONAL_ACTIVO_2024[[#All],[Dependencia]],[1]!PERSONAL_ACTIVO_2024[[#All],[Mail ]],0,0),0))</f>
        <v>fcardona@indeportesantioquia.gov.co</v>
      </c>
    </row>
    <row r="817" spans="1:43" s="54" customFormat="1" ht="34.5" customHeight="1" x14ac:dyDescent="0.25">
      <c r="A817" s="54" t="s">
        <v>2080</v>
      </c>
      <c r="B817" s="26">
        <v>681</v>
      </c>
      <c r="C817" s="28" t="s">
        <v>2077</v>
      </c>
      <c r="D817" s="81" t="s">
        <v>132</v>
      </c>
      <c r="E817" s="91" t="s">
        <v>111</v>
      </c>
      <c r="F817" s="81" t="s">
        <v>112</v>
      </c>
      <c r="G817" s="92" t="s">
        <v>2078</v>
      </c>
      <c r="H817" s="93">
        <v>811016084</v>
      </c>
      <c r="I817" s="117" t="s">
        <v>48</v>
      </c>
      <c r="J817" s="118">
        <v>18283000</v>
      </c>
      <c r="K817" s="36" t="s">
        <v>48</v>
      </c>
      <c r="L817" s="96" t="s">
        <v>105</v>
      </c>
      <c r="M817" s="97" t="s">
        <v>174</v>
      </c>
      <c r="N817" s="98" cm="1">
        <f t="array" ref="N817">_xlfn.XLOOKUP(Contrato[[#This Row],[SUPERVISOR TITULAR]],[1]!PERSONAL_ACTIVO_2024[[#All],[Nombre completo]],[1]!PERSONAL_ACTIVO_2024[[#All],[Documento identidad]],"",0)</f>
        <v>1035231869</v>
      </c>
      <c r="O817" s="97" t="s">
        <v>666</v>
      </c>
      <c r="P817" s="99" cm="1">
        <f t="array" ref="P817">_xlfn.XLOOKUP(Contrato[[#This Row],[SUPERVISOR SUPLENTE ]],[1]!PERSONAL_ACTIVO_2024[[#All],[Nombre completo]],[1]!PERSONAL_ACTIVO_2024[[#All],[Documento identidad]],"",0)</f>
        <v>8103470</v>
      </c>
      <c r="Q817" s="100">
        <v>944</v>
      </c>
      <c r="R817" s="42" t="str" cm="1">
        <f t="array" ref="R817">_xlfn.XLOOKUP(Contrato[[#This Row],[CDP]],[1]!DISPONIBILIDADES_2024[[#All],[consecutivo]],[1]!DISPONIBILIDADES_2024[[#All],[fecha_aprobacion]],"",0)</f>
        <v>12/09/2024 15:22</v>
      </c>
      <c r="S817" s="43">
        <f>SUMIF([1]!DISPONIBILIDADES_2024[[#All],[consecutivo]],Contrato[[#This Row],[CDP]],[1]!DISPONIBILIDADES_2024[[#All],[valor_total_rubro]])</f>
        <v>0</v>
      </c>
      <c r="T817" s="44" cm="1">
        <f t="array" ref="T817">_xlfn.XLOOKUP(Contrato[[#This Row],[CONTRATO]]&amp;Contrato[[#This Row],[CDP]],[1]!Corr_Contr_CDP[[#All],[CONTRATO-CDP]],[1]!Corr_Contr_CDP[[#All],[CRP]],_xlfn.XLOOKUP(Contrato[[#This Row],[CDP]],[1]!COMPROMISOS_2024[[#All],[disponibilidad]],[1]!COMPROMISOS_2024[[#All],[consecutivo]],"",0),0)</f>
        <v>10209</v>
      </c>
      <c r="U817" s="45" t="str" cm="1">
        <f t="array" ref="U817">+_xlfn.XLOOKUP(Contrato[[#This Row],[RCP]],[1]!COMPROMISOS_2024[[#All],[consecutivo]],[1]!COMPROMISOS_2024[[#All],[fecha_aprobacion]],"",0)</f>
        <v>5/10/2024 22:43</v>
      </c>
      <c r="V817" s="46">
        <f>SUMIF([1]!COMPROMISOS_2024[[#All],[consecutivo]],Contrato[[#This Row],[RCP]],[1]!COMPROMISOS_2024[[#All],[valor_total]])</f>
        <v>112000000</v>
      </c>
      <c r="W817" s="311">
        <v>45572</v>
      </c>
      <c r="X817" s="160">
        <v>45573</v>
      </c>
      <c r="Y817" s="48">
        <v>45572</v>
      </c>
      <c r="Z817" s="49">
        <v>45657</v>
      </c>
      <c r="AA817" s="101" t="s">
        <v>2079</v>
      </c>
      <c r="AB817" s="91" t="s">
        <v>715</v>
      </c>
      <c r="AC817" s="91"/>
      <c r="AD817" s="78">
        <v>202000005572</v>
      </c>
      <c r="AE817" s="54" t="s">
        <v>75</v>
      </c>
      <c r="AF817" s="55" t="str">
        <f>TEXT(LEFT(Contrato[[#This Row],[CONTRATO]],3),"0")</f>
        <v>681</v>
      </c>
      <c r="AG817" s="55" t="str">
        <f>IF(LEN(Contrato[[#This Row],[Contrato2]])=3,Contrato[[#This Row],[Contrato2]],TEXT(Contrato[[#This Row],[Contrato2]],"000"))</f>
        <v>681</v>
      </c>
      <c r="AH817" s="56">
        <f ca="1">IFERROR(_xlfn.DAYS(Contrato[[#This Row],[Fecha Proyectada liquidación]],TODAY())/30,"")</f>
        <v>2.1333333333333333</v>
      </c>
      <c r="AI817" s="57">
        <f>+Contrato[[#This Row],[FECHA TERMINACIÓN ]]+120</f>
        <v>45777</v>
      </c>
      <c r="AK817" s="59" t="str">
        <f ca="1">IF(Contrato[[#This Row],[FECHA TERMINACIÓN ]]&lt;TODAY(), "Terminado",IF(ISNUMBER(Contrato[[#This Row],[Fecha Real de liquiidación ]]),"Liquidado",IF(Contrato[[#This Row],[FECHA TERMINACIÓN ]]&gt;=TODAY(),"En ejecución","")))</f>
        <v>Terminado</v>
      </c>
      <c r="AL817" s="60">
        <f>SUMIF([1]!COMPROMISOS_2024[[#All],[consecutivo]],Contrato[[#This Row],[RCP]],[1]!COMPROMISOS_2024[[#All],[Total pagado]])</f>
        <v>112000000</v>
      </c>
      <c r="AM817" s="61">
        <f>IFERROR(Contrato[[#This Row],[Pagos]]/Contrato[[#This Row],[VALOR CONTRATO]],0)</f>
        <v>6.125909314663895</v>
      </c>
      <c r="AN817" s="104">
        <f>+Contrato[[#This Row],[VALOR CONTRATO]]-Contrato[[#This Row],[Pagos]]</f>
        <v>-93717000</v>
      </c>
      <c r="AO817" s="54" t="str" cm="1">
        <f t="array" ref="AO817">_xlfn.XLOOKUP(Contrato[[#This Row],[DOCUMENTO ]],[1]!PERSONAL_ACTIVO_2024[[#All],[Documento identidad]],[1]!PERSONAL_ACTIVO_2024[[#All],[Mail ]],0,0)</f>
        <v>yondago24@hotmail.com</v>
      </c>
      <c r="AP817" s="54" t="str" cm="1">
        <f t="array" ref="AP817">_xlfn.XLOOKUP(Contrato[[#This Row],[DOCUMENTO]],[1]!PERSONAL_ACTIVO_2024[[#All],[Documento identidad]],[1]!PERSONAL_ACTIVO_2024[[#All],[Mail ]],0,0)</f>
        <v>jgarrido@indeportesantioquia.gov.co</v>
      </c>
      <c r="AQ817" s="54" t="str" cm="1">
        <f t="array" ref="AQ817">IF(ISBLANK(Contrato[[#This Row],[DEPENDENCIA ]]),0,IFERROR(_xlfn.XLOOKUP(Contrato[[#This Row],[DEPENDENCIA ]],[1]!PERSONAL_ACTIVO_2024[[#All],[Dependencia]],[1]!PERSONAL_ACTIVO_2024[[#All],[Mail ]],0,0),0))</f>
        <v>fcardona@indeportesantioquia.gov.co</v>
      </c>
    </row>
    <row r="818" spans="1:43" s="54" customFormat="1" ht="34.5" customHeight="1" x14ac:dyDescent="0.25">
      <c r="A818" s="54">
        <v>1150</v>
      </c>
      <c r="B818" s="26">
        <v>682</v>
      </c>
      <c r="C818" s="28" t="s">
        <v>2081</v>
      </c>
      <c r="D818" s="81" t="s">
        <v>123</v>
      </c>
      <c r="E818" s="91" t="s">
        <v>736</v>
      </c>
      <c r="F818" s="81" t="s">
        <v>1429</v>
      </c>
      <c r="G818" s="92" t="s">
        <v>921</v>
      </c>
      <c r="H818" s="93">
        <v>890906279</v>
      </c>
      <c r="I818" s="117" t="s">
        <v>48</v>
      </c>
      <c r="J818" s="118">
        <v>220000000</v>
      </c>
      <c r="K818" s="36" t="s">
        <v>48</v>
      </c>
      <c r="L818" s="96" t="s">
        <v>105</v>
      </c>
      <c r="M818" s="97" t="s">
        <v>125</v>
      </c>
      <c r="N818" s="98" t="str" cm="1">
        <f t="array" ref="N818">_xlfn.XLOOKUP(Contrato[[#This Row],[SUPERVISOR TITULAR]],[1]!PERSONAL_ACTIVO_2024[[#All],[Nombre completo]],[1]!PERSONAL_ACTIVO_2024[[#All],[Documento identidad]],"",0)</f>
        <v/>
      </c>
      <c r="O818" s="97" t="s">
        <v>226</v>
      </c>
      <c r="P818" s="99" t="str" cm="1">
        <f t="array" ref="P818">_xlfn.XLOOKUP(Contrato[[#This Row],[SUPERVISOR SUPLENTE ]],[1]!PERSONAL_ACTIVO_2024[[#All],[Nombre completo]],[1]!PERSONAL_ACTIVO_2024[[#All],[Documento identidad]],"",0)</f>
        <v/>
      </c>
      <c r="Q818" s="100">
        <v>957</v>
      </c>
      <c r="R818" s="42" t="str" cm="1">
        <f t="array" ref="R818">_xlfn.XLOOKUP(Contrato[[#This Row],[CDP]],[1]!DISPONIBILIDADES_2024[[#All],[consecutivo]],[1]!DISPONIBILIDADES_2024[[#All],[fecha_aprobacion]],"",0)</f>
        <v>16/09/2024 15:38</v>
      </c>
      <c r="S818" s="43">
        <f>SUMIF([1]!DISPONIBILIDADES_2024[[#All],[consecutivo]],Contrato[[#This Row],[CDP]],[1]!DISPONIBILIDADES_2024[[#All],[valor_total_rubro]])</f>
        <v>0</v>
      </c>
      <c r="T818" s="44" cm="1">
        <f t="array" ref="T818">_xlfn.XLOOKUP(Contrato[[#This Row],[CONTRATO]]&amp;Contrato[[#This Row],[CDP]],[1]!Corr_Contr_CDP[[#All],[CONTRATO-CDP]],[1]!Corr_Contr_CDP[[#All],[CRP]],_xlfn.XLOOKUP(Contrato[[#This Row],[CDP]],[1]!COMPROMISOS_2024[[#All],[disponibilidad]],[1]!COMPROMISOS_2024[[#All],[consecutivo]],"",0),0)</f>
        <v>10189</v>
      </c>
      <c r="U818" s="45" t="str" cm="1">
        <f t="array" ref="U818">+_xlfn.XLOOKUP(Contrato[[#This Row],[RCP]],[1]!COMPROMISOS_2024[[#All],[consecutivo]],[1]!COMPROMISOS_2024[[#All],[fecha_aprobacion]],"",0)</f>
        <v>4/10/2024 14:44</v>
      </c>
      <c r="V818" s="46">
        <f>SUMIF([1]!COMPROMISOS_2024[[#All],[consecutivo]],Contrato[[#This Row],[RCP]],[1]!COMPROMISOS_2024[[#All],[valor_total]])</f>
        <v>220000000</v>
      </c>
      <c r="W818" s="311">
        <v>45568</v>
      </c>
      <c r="X818" s="160">
        <v>45573</v>
      </c>
      <c r="Y818" s="48">
        <v>45572</v>
      </c>
      <c r="Z818" s="49">
        <v>45656</v>
      </c>
      <c r="AA818" s="101" t="s">
        <v>2082</v>
      </c>
      <c r="AB818" s="91" t="s">
        <v>2072</v>
      </c>
      <c r="AC818" s="91"/>
      <c r="AD818" s="78">
        <v>202000005573</v>
      </c>
      <c r="AE818" s="54" t="s">
        <v>75</v>
      </c>
      <c r="AF818" s="55" t="str">
        <f>TEXT(LEFT(Contrato[[#This Row],[CONTRATO]],3),"0")</f>
        <v>682</v>
      </c>
      <c r="AG818" s="55" t="str">
        <f>IF(LEN(Contrato[[#This Row],[Contrato2]])=3,Contrato[[#This Row],[Contrato2]],TEXT(Contrato[[#This Row],[Contrato2]],"000"))</f>
        <v>682</v>
      </c>
      <c r="AH818" s="56">
        <f ca="1">IFERROR(_xlfn.DAYS(Contrato[[#This Row],[Fecha Proyectada liquidación]],TODAY())/30,"")</f>
        <v>2.1</v>
      </c>
      <c r="AI818" s="57">
        <f>+Contrato[[#This Row],[FECHA TERMINACIÓN ]]+120</f>
        <v>45776</v>
      </c>
      <c r="AK818" s="59" t="str">
        <f ca="1">IF(Contrato[[#This Row],[FECHA TERMINACIÓN ]]&lt;TODAY(), "Terminado",IF(ISNUMBER(Contrato[[#This Row],[Fecha Real de liquiidación ]]),"Liquidado",IF(Contrato[[#This Row],[FECHA TERMINACIÓN ]]&gt;=TODAY(),"En ejecución","")))</f>
        <v>Terminado</v>
      </c>
      <c r="AL818" s="60">
        <f>SUMIF([1]!COMPROMISOS_2024[[#All],[consecutivo]],Contrato[[#This Row],[RCP]],[1]!COMPROMISOS_2024[[#All],[Total pagado]])</f>
        <v>220000000</v>
      </c>
      <c r="AM818" s="61">
        <f>IFERROR(Contrato[[#This Row],[Pagos]]/Contrato[[#This Row],[VALOR CONTRATO]],0)</f>
        <v>1</v>
      </c>
      <c r="AN818" s="104">
        <f>+Contrato[[#This Row],[VALOR CONTRATO]]-Contrato[[#This Row],[Pagos]]</f>
        <v>0</v>
      </c>
      <c r="AO818" s="54" cm="1">
        <f t="array" ref="AO818">_xlfn.XLOOKUP(Contrato[[#This Row],[DOCUMENTO ]],[1]!PERSONAL_ACTIVO_2024[[#All],[Documento identidad]],[1]!PERSONAL_ACTIVO_2024[[#All],[Mail ]],0,0)</f>
        <v>0</v>
      </c>
      <c r="AP818" s="54" cm="1">
        <f t="array" ref="AP818">_xlfn.XLOOKUP(Contrato[[#This Row],[DOCUMENTO]],[1]!PERSONAL_ACTIVO_2024[[#All],[Documento identidad]],[1]!PERSONAL_ACTIVO_2024[[#All],[Mail ]],0,0)</f>
        <v>0</v>
      </c>
      <c r="AQ818" s="54" cm="1">
        <f t="array" ref="AQ818">IF(ISBLANK(Contrato[[#This Row],[DEPENDENCIA ]]),0,IFERROR(_xlfn.XLOOKUP(Contrato[[#This Row],[DEPENDENCIA ]],[1]!PERSONAL_ACTIVO_2024[[#All],[Dependencia]],[1]!PERSONAL_ACTIVO_2024[[#All],[Mail ]],0,0),0))</f>
        <v>0</v>
      </c>
    </row>
    <row r="819" spans="1:43" s="54" customFormat="1" ht="34.5" customHeight="1" x14ac:dyDescent="0.25">
      <c r="A819" s="54">
        <v>1211</v>
      </c>
      <c r="B819" s="26">
        <v>683</v>
      </c>
      <c r="C819" s="28" t="s">
        <v>2083</v>
      </c>
      <c r="D819" s="81" t="s">
        <v>44</v>
      </c>
      <c r="E819" s="105" t="s">
        <v>111</v>
      </c>
      <c r="F819" s="81" t="s">
        <v>1574</v>
      </c>
      <c r="G819" s="92" t="s">
        <v>2084</v>
      </c>
      <c r="H819" s="93"/>
      <c r="I819" s="117">
        <v>0</v>
      </c>
      <c r="J819" s="118">
        <v>0</v>
      </c>
      <c r="K819" s="54" t="s">
        <v>2085</v>
      </c>
      <c r="L819" s="96" t="s">
        <v>105</v>
      </c>
      <c r="M819" s="97" t="s">
        <v>51</v>
      </c>
      <c r="N819" s="98" cm="1">
        <f t="array" ref="N819">_xlfn.XLOOKUP(Contrato[[#This Row],[SUPERVISOR TITULAR]],[1]!PERSONAL_ACTIVO_2024[[#All],[Nombre completo]],[1]!PERSONAL_ACTIVO_2024[[#All],[Documento identidad]],"",0)</f>
        <v>98663915</v>
      </c>
      <c r="O819" s="97" t="s">
        <v>52</v>
      </c>
      <c r="P819" s="99" cm="1">
        <f t="array" ref="P819">_xlfn.XLOOKUP(Contrato[[#This Row],[SUPERVISOR SUPLENTE ]],[1]!PERSONAL_ACTIVO_2024[[#All],[Nombre completo]],[1]!PERSONAL_ACTIVO_2024[[#All],[Documento identidad]],"",0)</f>
        <v>43208997</v>
      </c>
      <c r="Q819" s="100"/>
      <c r="R819" s="42" t="str" cm="1">
        <f t="array" ref="R819">_xlfn.XLOOKUP(Contrato[[#This Row],[CDP]],[1]!DISPONIBILIDADES_2024[[#All],[consecutivo]],[1]!DISPONIBILIDADES_2024[[#All],[fecha_aprobacion]],"",0)</f>
        <v/>
      </c>
      <c r="S819" s="43">
        <f>SUMIF([1]!DISPONIBILIDADES_2024[[#All],[consecutivo]],Contrato[[#This Row],[CDP]],[1]!DISPONIBILIDADES_2024[[#All],[valor_total_rubro]])</f>
        <v>0</v>
      </c>
      <c r="T819" s="44" t="str" cm="1">
        <f t="array" ref="T819">_xlfn.XLOOKUP(Contrato[[#This Row],[CONTRATO]]&amp;Contrato[[#This Row],[CDP]],[1]!Corr_Contr_CDP[[#All],[CONTRATO-CDP]],[1]!Corr_Contr_CDP[[#All],[CRP]],_xlfn.XLOOKUP(Contrato[[#This Row],[CDP]],[1]!COMPROMISOS_2024[[#All],[disponibilidad]],[1]!COMPROMISOS_2024[[#All],[consecutivo]],"",0),0)</f>
        <v/>
      </c>
      <c r="U819" s="45" t="str" cm="1">
        <f t="array" ref="U819">+_xlfn.XLOOKUP(Contrato[[#This Row],[RCP]],[1]!COMPROMISOS_2024[[#All],[consecutivo]],[1]!COMPROMISOS_2024[[#All],[fecha_aprobacion]],"",0)</f>
        <v/>
      </c>
      <c r="V819" s="46">
        <f>SUMIF([1]!COMPROMISOS_2024[[#All],[consecutivo]],Contrato[[#This Row],[RCP]],[1]!COMPROMISOS_2024[[#All],[valor_total]])</f>
        <v>0</v>
      </c>
      <c r="W819" s="311">
        <v>45567</v>
      </c>
      <c r="X819" s="160" t="s">
        <v>379</v>
      </c>
      <c r="Y819" s="48">
        <v>45573</v>
      </c>
      <c r="Z819" s="49">
        <v>46303</v>
      </c>
      <c r="AA819" s="101"/>
      <c r="AB819" s="91" t="s">
        <v>2086</v>
      </c>
      <c r="AC819" s="91"/>
      <c r="AD819" s="224"/>
      <c r="AF819" s="55" t="str">
        <f>TEXT(LEFT(Contrato[[#This Row],[CONTRATO]],3),"0")</f>
        <v>683</v>
      </c>
      <c r="AG819" s="55" t="str">
        <f>IF(LEN(Contrato[[#This Row],[Contrato2]])=3,Contrato[[#This Row],[Contrato2]],TEXT(Contrato[[#This Row],[Contrato2]],"000"))</f>
        <v>683</v>
      </c>
      <c r="AH819" s="56">
        <f ca="1">IFERROR(_xlfn.DAYS(Contrato[[#This Row],[Fecha Proyectada liquidación]],TODAY())/30,"")</f>
        <v>23.666666666666668</v>
      </c>
      <c r="AI819" s="57">
        <f>+Contrato[[#This Row],[FECHA TERMINACIÓN ]]+120</f>
        <v>46423</v>
      </c>
      <c r="AK819" s="59" t="str">
        <f ca="1">IF(Contrato[[#This Row],[FECHA TERMINACIÓN ]]&lt;TODAY(), "Terminado",IF(ISNUMBER(Contrato[[#This Row],[Fecha Real de liquiidación ]]),"Liquidado",IF(Contrato[[#This Row],[FECHA TERMINACIÓN ]]&gt;=TODAY(),"En ejecución","")))</f>
        <v>En ejecución</v>
      </c>
      <c r="AL819" s="60">
        <f>SUMIF([1]!COMPROMISOS_2024[[#All],[consecutivo]],Contrato[[#This Row],[RCP]],[1]!COMPROMISOS_2024[[#All],[Total pagado]])</f>
        <v>0</v>
      </c>
      <c r="AM819" s="61">
        <f>IFERROR(Contrato[[#This Row],[Pagos]]/Contrato[[#This Row],[VALOR CONTRATO]],0)</f>
        <v>0</v>
      </c>
      <c r="AN819" s="104">
        <f>+Contrato[[#This Row],[VALOR CONTRATO]]-Contrato[[#This Row],[Pagos]]</f>
        <v>0</v>
      </c>
      <c r="AO819" s="54" t="str" cm="1">
        <f t="array" ref="AO819">_xlfn.XLOOKUP(Contrato[[#This Row],[DOCUMENTO ]],[1]!PERSONAL_ACTIVO_2024[[#All],[Documento identidad]],[1]!PERSONAL_ACTIVO_2024[[#All],[Mail ]],0,0)</f>
        <v>fcardona@indeportesantioquia.gov.co</v>
      </c>
      <c r="AP819" s="54" t="str" cm="1">
        <f t="array" ref="AP819">_xlfn.XLOOKUP(Contrato[[#This Row],[DOCUMENTO]],[1]!PERSONAL_ACTIVO_2024[[#All],[Documento identidad]],[1]!PERSONAL_ACTIVO_2024[[#All],[Mail ]],0,0)</f>
        <v>dcendoya@indeportesantioquia.gov.co</v>
      </c>
      <c r="AQ819" s="54" cm="1">
        <f t="array" ref="AQ819">IF(ISBLANK(Contrato[[#This Row],[DEPENDENCIA ]]),0,IFERROR(_xlfn.XLOOKUP(Contrato[[#This Row],[DEPENDENCIA ]],[1]!PERSONAL_ACTIVO_2024[[#All],[Dependencia]],[1]!PERSONAL_ACTIVO_2024[[#All],[Mail ]],0,0),0))</f>
        <v>0</v>
      </c>
    </row>
    <row r="820" spans="1:43" s="54" customFormat="1" ht="34.5" customHeight="1" x14ac:dyDescent="0.25">
      <c r="A820" s="54">
        <v>704</v>
      </c>
      <c r="B820" s="26">
        <v>684</v>
      </c>
      <c r="C820" s="28" t="s">
        <v>2087</v>
      </c>
      <c r="D820" s="81" t="s">
        <v>123</v>
      </c>
      <c r="E820" s="81" t="s">
        <v>111</v>
      </c>
      <c r="F820" s="81" t="s">
        <v>112</v>
      </c>
      <c r="G820" s="92" t="s">
        <v>2061</v>
      </c>
      <c r="H820" s="93">
        <v>811017520</v>
      </c>
      <c r="I820" s="117" t="s">
        <v>48</v>
      </c>
      <c r="J820" s="118">
        <v>110000000</v>
      </c>
      <c r="K820" s="36" t="s">
        <v>48</v>
      </c>
      <c r="L820" s="96" t="s">
        <v>105</v>
      </c>
      <c r="M820" s="97" t="s">
        <v>125</v>
      </c>
      <c r="N820" s="98" t="str" cm="1">
        <f t="array" ref="N820">_xlfn.XLOOKUP(Contrato[[#This Row],[SUPERVISOR TITULAR]],[1]!PERSONAL_ACTIVO_2024[[#All],[Nombre completo]],[1]!PERSONAL_ACTIVO_2024[[#All],[Documento identidad]],"",0)</f>
        <v/>
      </c>
      <c r="O820" s="97" t="s">
        <v>226</v>
      </c>
      <c r="P820" s="99" t="str" cm="1">
        <f t="array" ref="P820">_xlfn.XLOOKUP(Contrato[[#This Row],[SUPERVISOR SUPLENTE ]],[1]!PERSONAL_ACTIVO_2024[[#All],[Nombre completo]],[1]!PERSONAL_ACTIVO_2024[[#All],[Documento identidad]],"",0)</f>
        <v/>
      </c>
      <c r="Q820" s="100">
        <v>802</v>
      </c>
      <c r="R820" s="42" t="str" cm="1">
        <f t="array" ref="R820">_xlfn.XLOOKUP(Contrato[[#This Row],[CDP]],[1]!DISPONIBILIDADES_2024[[#All],[consecutivo]],[1]!DISPONIBILIDADES_2024[[#All],[fecha_aprobacion]],"",0)</f>
        <v>19/07/2024 0:00</v>
      </c>
      <c r="S820" s="43">
        <f>SUMIF([1]!DISPONIBILIDADES_2024[[#All],[consecutivo]],Contrato[[#This Row],[CDP]],[1]!DISPONIBILIDADES_2024[[#All],[valor_total_rubro]])</f>
        <v>0</v>
      </c>
      <c r="T820" s="44" cm="1">
        <f t="array" ref="T820">_xlfn.XLOOKUP(Contrato[[#This Row],[CONTRATO]]&amp;Contrato[[#This Row],[CDP]],[1]!Corr_Contr_CDP[[#All],[CONTRATO-CDP]],[1]!Corr_Contr_CDP[[#All],[CRP]],_xlfn.XLOOKUP(Contrato[[#This Row],[CDP]],[1]!COMPROMISOS_2024[[#All],[disponibilidad]],[1]!COMPROMISOS_2024[[#All],[consecutivo]],"",0),0)</f>
        <v>10190</v>
      </c>
      <c r="U820" s="45" t="str" cm="1">
        <f t="array" ref="U820">+_xlfn.XLOOKUP(Contrato[[#This Row],[RCP]],[1]!COMPROMISOS_2024[[#All],[consecutivo]],[1]!COMPROMISOS_2024[[#All],[fecha_aprobacion]],"",0)</f>
        <v>4/10/2024 14:52</v>
      </c>
      <c r="V820" s="46">
        <f>SUMIF([1]!COMPROMISOS_2024[[#All],[consecutivo]],Contrato[[#This Row],[RCP]],[1]!COMPROMISOS_2024[[#All],[valor_total]])</f>
        <v>110000000</v>
      </c>
      <c r="W820" s="311">
        <v>45568</v>
      </c>
      <c r="X820" s="160">
        <v>45572</v>
      </c>
      <c r="Y820" s="48">
        <v>45573</v>
      </c>
      <c r="Z820" s="49">
        <v>45656</v>
      </c>
      <c r="AA820" s="101" t="s">
        <v>2088</v>
      </c>
      <c r="AB820" s="91" t="s">
        <v>2040</v>
      </c>
      <c r="AC820" s="91"/>
      <c r="AD820" s="78">
        <v>202000005574</v>
      </c>
      <c r="AE820" s="54" t="s">
        <v>75</v>
      </c>
      <c r="AF820" s="55" t="str">
        <f>TEXT(LEFT(Contrato[[#This Row],[CONTRATO]],3),"0")</f>
        <v>684</v>
      </c>
      <c r="AG820" s="55" t="str">
        <f>IF(LEN(Contrato[[#This Row],[Contrato2]])=3,Contrato[[#This Row],[Contrato2]],TEXT(Contrato[[#This Row],[Contrato2]],"000"))</f>
        <v>684</v>
      </c>
      <c r="AH820" s="56">
        <f ca="1">IFERROR(_xlfn.DAYS(Contrato[[#This Row],[Fecha Proyectada liquidación]],TODAY())/30,"")</f>
        <v>2.1</v>
      </c>
      <c r="AI820" s="57">
        <f>+Contrato[[#This Row],[FECHA TERMINACIÓN ]]+120</f>
        <v>45776</v>
      </c>
      <c r="AK820" s="59" t="str">
        <f ca="1">IF(Contrato[[#This Row],[FECHA TERMINACIÓN ]]&lt;TODAY(), "Terminado",IF(ISNUMBER(Contrato[[#This Row],[Fecha Real de liquiidación ]]),"Liquidado",IF(Contrato[[#This Row],[FECHA TERMINACIÓN ]]&gt;=TODAY(),"En ejecución","")))</f>
        <v>Terminado</v>
      </c>
      <c r="AL820" s="60">
        <f>SUMIF([1]!COMPROMISOS_2024[[#All],[consecutivo]],Contrato[[#This Row],[RCP]],[1]!COMPROMISOS_2024[[#All],[Total pagado]])</f>
        <v>110000000</v>
      </c>
      <c r="AM820" s="61">
        <f>IFERROR(Contrato[[#This Row],[Pagos]]/Contrato[[#This Row],[VALOR CONTRATO]],0)</f>
        <v>1</v>
      </c>
      <c r="AN820" s="104">
        <f>+Contrato[[#This Row],[VALOR CONTRATO]]-Contrato[[#This Row],[Pagos]]</f>
        <v>0</v>
      </c>
      <c r="AO820" s="54" cm="1">
        <f t="array" ref="AO820">_xlfn.XLOOKUP(Contrato[[#This Row],[DOCUMENTO ]],[1]!PERSONAL_ACTIVO_2024[[#All],[Documento identidad]],[1]!PERSONAL_ACTIVO_2024[[#All],[Mail ]],0,0)</f>
        <v>0</v>
      </c>
      <c r="AP820" s="54" cm="1">
        <f t="array" ref="AP820">_xlfn.XLOOKUP(Contrato[[#This Row],[DOCUMENTO]],[1]!PERSONAL_ACTIVO_2024[[#All],[Documento identidad]],[1]!PERSONAL_ACTIVO_2024[[#All],[Mail ]],0,0)</f>
        <v>0</v>
      </c>
      <c r="AQ820" s="54" cm="1">
        <f t="array" ref="AQ820">IF(ISBLANK(Contrato[[#This Row],[DEPENDENCIA ]]),0,IFERROR(_xlfn.XLOOKUP(Contrato[[#This Row],[DEPENDENCIA ]],[1]!PERSONAL_ACTIVO_2024[[#All],[Dependencia]],[1]!PERSONAL_ACTIVO_2024[[#All],[Mail ]],0,0),0))</f>
        <v>0</v>
      </c>
    </row>
    <row r="821" spans="1:43" s="54" customFormat="1" ht="34.5" customHeight="1" x14ac:dyDescent="0.25">
      <c r="A821" s="54">
        <v>1119</v>
      </c>
      <c r="B821" s="26">
        <v>685</v>
      </c>
      <c r="C821" s="28" t="s">
        <v>2089</v>
      </c>
      <c r="D821" s="81" t="s">
        <v>44</v>
      </c>
      <c r="E821" s="81" t="s">
        <v>111</v>
      </c>
      <c r="F821" s="81" t="s">
        <v>142</v>
      </c>
      <c r="G821" s="92" t="s">
        <v>2090</v>
      </c>
      <c r="H821" s="93">
        <v>1036966894</v>
      </c>
      <c r="I821" s="117">
        <v>7150000</v>
      </c>
      <c r="J821" s="118">
        <v>21450000</v>
      </c>
      <c r="K821" s="36" t="s">
        <v>48</v>
      </c>
      <c r="L821" s="96" t="s">
        <v>652</v>
      </c>
      <c r="M821" s="97" t="s">
        <v>161</v>
      </c>
      <c r="N821" s="98" cm="1">
        <f t="array" ref="N821">_xlfn.XLOOKUP(Contrato[[#This Row],[SUPERVISOR TITULAR]],[1]!PERSONAL_ACTIVO_2024[[#All],[Nombre completo]],[1]!PERSONAL_ACTIVO_2024[[#All],[Documento identidad]],"",0)</f>
        <v>43595405</v>
      </c>
      <c r="O821" s="97"/>
      <c r="P821" s="99" t="str" cm="1">
        <f t="array" ref="P821">_xlfn.XLOOKUP(Contrato[[#This Row],[SUPERVISOR SUPLENTE ]],[1]!PERSONAL_ACTIVO_2024[[#All],[Nombre completo]],[1]!PERSONAL_ACTIVO_2024[[#All],[Documento identidad]],"",0)</f>
        <v/>
      </c>
      <c r="Q821" s="100">
        <v>909</v>
      </c>
      <c r="R821" s="42" t="str" cm="1">
        <f t="array" ref="R821">_xlfn.XLOOKUP(Contrato[[#This Row],[CDP]],[1]!DISPONIBILIDADES_2024[[#All],[consecutivo]],[1]!DISPONIBILIDADES_2024[[#All],[fecha_aprobacion]],"",0)</f>
        <v>5/09/2024 8:54</v>
      </c>
      <c r="S821" s="43">
        <f>SUMIF([1]!DISPONIBILIDADES_2024[[#All],[consecutivo]],Contrato[[#This Row],[CDP]],[1]!DISPONIBILIDADES_2024[[#All],[valor_total_rubro]])</f>
        <v>0</v>
      </c>
      <c r="T821" s="44" cm="1">
        <f t="array" ref="T821">_xlfn.XLOOKUP(Contrato[[#This Row],[CONTRATO]]&amp;Contrato[[#This Row],[CDP]],[1]!Corr_Contr_CDP[[#All],[CONTRATO-CDP]],[1]!Corr_Contr_CDP[[#All],[CRP]],_xlfn.XLOOKUP(Contrato[[#This Row],[CDP]],[1]!COMPROMISOS_2024[[#All],[disponibilidad]],[1]!COMPROMISOS_2024[[#All],[consecutivo]],"",0),0)</f>
        <v>9906</v>
      </c>
      <c r="U821" s="45" t="str" cm="1">
        <f t="array" ref="U821">+_xlfn.XLOOKUP(Contrato[[#This Row],[RCP]],[1]!COMPROMISOS_2024[[#All],[consecutivo]],[1]!COMPROMISOS_2024[[#All],[fecha_aprobacion]],"",0)</f>
        <v>2/10/2024 21:46</v>
      </c>
      <c r="V821" s="46">
        <f>SUMIF([1]!COMPROMISOS_2024[[#All],[consecutivo]],Contrato[[#This Row],[RCP]],[1]!COMPROMISOS_2024[[#All],[valor_total]])</f>
        <v>21450000</v>
      </c>
      <c r="W821" s="311">
        <v>45567</v>
      </c>
      <c r="X821" s="311" t="s">
        <v>379</v>
      </c>
      <c r="Y821" s="48">
        <v>45567</v>
      </c>
      <c r="Z821" s="49">
        <v>45656</v>
      </c>
      <c r="AA821" s="101" t="s">
        <v>2091</v>
      </c>
      <c r="AB821" s="91" t="s">
        <v>899</v>
      </c>
      <c r="AC821" s="91"/>
      <c r="AD821" s="78">
        <v>202000005575</v>
      </c>
      <c r="AE821" s="54" t="s">
        <v>75</v>
      </c>
      <c r="AF821" s="55" t="str">
        <f>TEXT(LEFT(Contrato[[#This Row],[CONTRATO]],3),"0")</f>
        <v>685</v>
      </c>
      <c r="AG821" s="55" t="str">
        <f>IF(LEN(Contrato[[#This Row],[Contrato2]])=3,Contrato[[#This Row],[Contrato2]],TEXT(Contrato[[#This Row],[Contrato2]],"000"))</f>
        <v>685</v>
      </c>
      <c r="AH821" s="56">
        <f ca="1">IFERROR(_xlfn.DAYS(Contrato[[#This Row],[Fecha Proyectada liquidación]],TODAY())/30,"")</f>
        <v>2.1</v>
      </c>
      <c r="AI821" s="57">
        <f>+Contrato[[#This Row],[FECHA TERMINACIÓN ]]+120</f>
        <v>45776</v>
      </c>
      <c r="AK821" s="59" t="str">
        <f ca="1">IF(Contrato[[#This Row],[FECHA TERMINACIÓN ]]&lt;TODAY(), "Terminado",IF(ISNUMBER(Contrato[[#This Row],[Fecha Real de liquiidación ]]),"Liquidado",IF(Contrato[[#This Row],[FECHA TERMINACIÓN ]]&gt;=TODAY(),"En ejecución","")))</f>
        <v>Terminado</v>
      </c>
      <c r="AL821" s="60">
        <f>SUMIF([1]!COMPROMISOS_2024[[#All],[consecutivo]],Contrato[[#This Row],[RCP]],[1]!COMPROMISOS_2024[[#All],[Total pagado]])</f>
        <v>21211666</v>
      </c>
      <c r="AM821" s="61">
        <f>IFERROR(Contrato[[#This Row],[Pagos]]/Contrato[[#This Row],[VALOR CONTRATO]],0)</f>
        <v>0.98888885780885782</v>
      </c>
      <c r="AN821" s="104">
        <f>+Contrato[[#This Row],[VALOR CONTRATO]]-Contrato[[#This Row],[Pagos]]</f>
        <v>238334</v>
      </c>
      <c r="AO821" s="54" t="str" cm="1">
        <f t="array" ref="AO821">_xlfn.XLOOKUP(Contrato[[#This Row],[DOCUMENTO ]],[1]!PERSONAL_ACTIVO_2024[[#All],[Documento identidad]],[1]!PERSONAL_ACTIVO_2024[[#All],[Mail ]],0,0)</f>
        <v>cfranco@indeportesantioquia.gov.co</v>
      </c>
      <c r="AP821" s="54" cm="1">
        <f t="array" ref="AP821">_xlfn.XLOOKUP(Contrato[[#This Row],[DOCUMENTO]],[1]!PERSONAL_ACTIVO_2024[[#All],[Documento identidad]],[1]!PERSONAL_ACTIVO_2024[[#All],[Mail ]],0,0)</f>
        <v>0</v>
      </c>
      <c r="AQ821" s="54" cm="1">
        <f t="array" ref="AQ821">IF(ISBLANK(Contrato[[#This Row],[DEPENDENCIA ]]),0,IFERROR(_xlfn.XLOOKUP(Contrato[[#This Row],[DEPENDENCIA ]],[1]!PERSONAL_ACTIVO_2024[[#All],[Dependencia]],[1]!PERSONAL_ACTIVO_2024[[#All],[Mail ]],0,0),0))</f>
        <v>0</v>
      </c>
    </row>
    <row r="822" spans="1:43" s="54" customFormat="1" ht="34.5" customHeight="1" x14ac:dyDescent="0.25">
      <c r="A822" s="54">
        <v>990</v>
      </c>
      <c r="B822" s="26">
        <v>686</v>
      </c>
      <c r="C822" s="28" t="s">
        <v>2092</v>
      </c>
      <c r="D822" s="81" t="s">
        <v>132</v>
      </c>
      <c r="E822" s="81" t="s">
        <v>111</v>
      </c>
      <c r="F822" s="81" t="s">
        <v>46</v>
      </c>
      <c r="G822" s="92" t="s">
        <v>134</v>
      </c>
      <c r="H822" s="93">
        <v>901437957</v>
      </c>
      <c r="I822" s="117" t="s">
        <v>48</v>
      </c>
      <c r="J822" s="118">
        <v>703328504</v>
      </c>
      <c r="K822" s="36" t="s">
        <v>48</v>
      </c>
      <c r="L822" s="96" t="s">
        <v>2093</v>
      </c>
      <c r="M822" s="97" t="s">
        <v>666</v>
      </c>
      <c r="N822" s="98" cm="1">
        <f t="array" ref="N822">_xlfn.XLOOKUP(Contrato[[#This Row],[SUPERVISOR TITULAR]],[1]!PERSONAL_ACTIVO_2024[[#All],[Nombre completo]],[1]!PERSONAL_ACTIVO_2024[[#All],[Documento identidad]],"",0)</f>
        <v>8103470</v>
      </c>
      <c r="O822" s="97" t="s">
        <v>173</v>
      </c>
      <c r="P822" s="99" cm="1">
        <f t="array" ref="P822">_xlfn.XLOOKUP(Contrato[[#This Row],[SUPERVISOR SUPLENTE ]],[1]!PERSONAL_ACTIVO_2024[[#All],[Nombre completo]],[1]!PERSONAL_ACTIVO_2024[[#All],[Documento identidad]],"",0)</f>
        <v>43816614</v>
      </c>
      <c r="Q822" s="100">
        <v>810</v>
      </c>
      <c r="R822" s="42" t="str" cm="1">
        <f t="array" ref="R822">_xlfn.XLOOKUP(Contrato[[#This Row],[CDP]],[1]!DISPONIBILIDADES_2024[[#All],[consecutivo]],[1]!DISPONIBILIDADES_2024[[#All],[fecha_aprobacion]],"",0)</f>
        <v>19/07/2024 0:00</v>
      </c>
      <c r="S822" s="43">
        <f>SUMIF([1]!DISPONIBILIDADES_2024[[#All],[consecutivo]],Contrato[[#This Row],[CDP]],[1]!DISPONIBILIDADES_2024[[#All],[valor_total_rubro]])</f>
        <v>0</v>
      </c>
      <c r="T822" s="44" cm="1">
        <f t="array" ref="T822">_xlfn.XLOOKUP(Contrato[[#This Row],[CONTRATO]]&amp;Contrato[[#This Row],[CDP]],[1]!Corr_Contr_CDP[[#All],[CONTRATO-CDP]],[1]!Corr_Contr_CDP[[#All],[CRP]],_xlfn.XLOOKUP(Contrato[[#This Row],[CDP]],[1]!COMPROMISOS_2024[[#All],[disponibilidad]],[1]!COMPROMISOS_2024[[#All],[consecutivo]],"",0),0)</f>
        <v>10287</v>
      </c>
      <c r="U822" s="45" t="str" cm="1">
        <f t="array" ref="U822">+_xlfn.XLOOKUP(Contrato[[#This Row],[RCP]],[1]!COMPROMISOS_2024[[#All],[consecutivo]],[1]!COMPROMISOS_2024[[#All],[fecha_aprobacion]],"",0)</f>
        <v>10/10/2024 16:18</v>
      </c>
      <c r="V822" s="46">
        <f>SUMIF([1]!COMPROMISOS_2024[[#All],[consecutivo]],Contrato[[#This Row],[RCP]],[1]!COMPROMISOS_2024[[#All],[valor_total]])</f>
        <v>703328504</v>
      </c>
      <c r="W822" s="311">
        <v>45574</v>
      </c>
      <c r="X822" s="160">
        <v>45574</v>
      </c>
      <c r="Y822" s="48">
        <v>45575</v>
      </c>
      <c r="Z822" s="49">
        <v>45656</v>
      </c>
      <c r="AA822" s="101" t="s">
        <v>2094</v>
      </c>
      <c r="AB822" s="91" t="s">
        <v>148</v>
      </c>
      <c r="AC822" s="91"/>
      <c r="AD822" s="78">
        <v>202000005576</v>
      </c>
      <c r="AE822" s="54" t="s">
        <v>75</v>
      </c>
      <c r="AF822" s="55" t="str">
        <f>TEXT(LEFT(Contrato[[#This Row],[CONTRATO]],3),"0")</f>
        <v>686</v>
      </c>
      <c r="AG822" s="55" t="str">
        <f>IF(LEN(Contrato[[#This Row],[Contrato2]])=3,Contrato[[#This Row],[Contrato2]],TEXT(Contrato[[#This Row],[Contrato2]],"000"))</f>
        <v>686</v>
      </c>
      <c r="AH822" s="56">
        <f ca="1">IFERROR(_xlfn.DAYS(Contrato[[#This Row],[Fecha Proyectada liquidación]],TODAY())/30,"")</f>
        <v>2.1</v>
      </c>
      <c r="AI822" s="57">
        <f>+Contrato[[#This Row],[FECHA TERMINACIÓN ]]+120</f>
        <v>45776</v>
      </c>
      <c r="AK822" s="59" t="str">
        <f ca="1">IF(Contrato[[#This Row],[FECHA TERMINACIÓN ]]&lt;TODAY(), "Terminado",IF(ISNUMBER(Contrato[[#This Row],[Fecha Real de liquiidación ]]),"Liquidado",IF(Contrato[[#This Row],[FECHA TERMINACIÓN ]]&gt;=TODAY(),"En ejecución","")))</f>
        <v>Terminado</v>
      </c>
      <c r="AL822" s="60">
        <f>SUMIF([1]!COMPROMISOS_2024[[#All],[consecutivo]],Contrato[[#This Row],[RCP]],[1]!COMPROMISOS_2024[[#All],[Total pagado]])</f>
        <v>700449587</v>
      </c>
      <c r="AM822" s="61">
        <f>IFERROR(Contrato[[#This Row],[Pagos]]/Contrato[[#This Row],[VALOR CONTRATO]],0)</f>
        <v>0.99590672497470689</v>
      </c>
      <c r="AN822" s="104">
        <f>+Contrato[[#This Row],[VALOR CONTRATO]]-Contrato[[#This Row],[Pagos]]</f>
        <v>2878917</v>
      </c>
      <c r="AO822" s="54" t="str" cm="1">
        <f t="array" ref="AO822">_xlfn.XLOOKUP(Contrato[[#This Row],[DOCUMENTO ]],[1]!PERSONAL_ACTIVO_2024[[#All],[Documento identidad]],[1]!PERSONAL_ACTIVO_2024[[#All],[Mail ]],0,0)</f>
        <v>jgarrido@indeportesantioquia.gov.co</v>
      </c>
      <c r="AP822" s="54" t="str" cm="1">
        <f t="array" ref="AP822">_xlfn.XLOOKUP(Contrato[[#This Row],[DOCUMENTO]],[1]!PERSONAL_ACTIVO_2024[[#All],[Documento identidad]],[1]!PERSONAL_ACTIVO_2024[[#All],[Mail ]],0,0)</f>
        <v>mvelasquezr@indeportesantioquia.gov.co</v>
      </c>
      <c r="AQ822" s="54" t="str" cm="1">
        <f t="array" ref="AQ822">IF(ISBLANK(Contrato[[#This Row],[DEPENDENCIA ]]),0,IFERROR(_xlfn.XLOOKUP(Contrato[[#This Row],[DEPENDENCIA ]],[1]!PERSONAL_ACTIVO_2024[[#All],[Dependencia]],[1]!PERSONAL_ACTIVO_2024[[#All],[Mail ]],0,0),0))</f>
        <v>fcardona@indeportesantioquia.gov.co</v>
      </c>
    </row>
    <row r="823" spans="1:43" s="54" customFormat="1" ht="34.5" customHeight="1" x14ac:dyDescent="0.25">
      <c r="A823" s="54">
        <v>767</v>
      </c>
      <c r="B823" s="26">
        <v>687</v>
      </c>
      <c r="C823" s="28" t="s">
        <v>2095</v>
      </c>
      <c r="D823" s="81" t="s">
        <v>184</v>
      </c>
      <c r="E823" s="81" t="s">
        <v>2096</v>
      </c>
      <c r="F823" s="81" t="s">
        <v>46</v>
      </c>
      <c r="G823" s="92" t="s">
        <v>2097</v>
      </c>
      <c r="H823" s="93">
        <v>830016004</v>
      </c>
      <c r="I823" s="117" t="s">
        <v>48</v>
      </c>
      <c r="J823" s="118">
        <v>54900000</v>
      </c>
      <c r="K823" s="36" t="s">
        <v>48</v>
      </c>
      <c r="L823" s="96" t="s">
        <v>1616</v>
      </c>
      <c r="M823" s="97" t="s">
        <v>262</v>
      </c>
      <c r="N823" s="98" cm="1">
        <f t="array" ref="N823">_xlfn.XLOOKUP(Contrato[[#This Row],[SUPERVISOR TITULAR]],[1]!PERSONAL_ACTIVO_2024[[#All],[Nombre completo]],[1]!PERSONAL_ACTIVO_2024[[#All],[Documento identidad]],"",0)</f>
        <v>71265476</v>
      </c>
      <c r="O823" s="97" t="s">
        <v>261</v>
      </c>
      <c r="P823" s="99" cm="1">
        <f t="array" ref="P823">_xlfn.XLOOKUP(Contrato[[#This Row],[SUPERVISOR SUPLENTE ]],[1]!PERSONAL_ACTIVO_2024[[#All],[Nombre completo]],[1]!PERSONAL_ACTIVO_2024[[#All],[Documento identidad]],"",0)</f>
        <v>1088260059</v>
      </c>
      <c r="Q823" s="100">
        <v>626</v>
      </c>
      <c r="R823" s="42" t="str" cm="1">
        <f t="array" ref="R823">_xlfn.XLOOKUP(Contrato[[#This Row],[CDP]],[1]!DISPONIBILIDADES_2024[[#All],[consecutivo]],[1]!DISPONIBILIDADES_2024[[#All],[fecha_aprobacion]],"",0)</f>
        <v>2/07/2024 0:00</v>
      </c>
      <c r="S823" s="43">
        <f>SUMIF([1]!DISPONIBILIDADES_2024[[#All],[consecutivo]],Contrato[[#This Row],[CDP]],[1]!DISPONIBILIDADES_2024[[#All],[valor_total_rubro]])</f>
        <v>0</v>
      </c>
      <c r="T823" s="44" cm="1">
        <f t="array" ref="T823">_xlfn.XLOOKUP(Contrato[[#This Row],[CONTRATO]]&amp;Contrato[[#This Row],[CDP]],[1]!Corr_Contr_CDP[[#All],[CONTRATO-CDP]],[1]!Corr_Contr_CDP[[#All],[CRP]],_xlfn.XLOOKUP(Contrato[[#This Row],[CDP]],[1]!COMPROMISOS_2024[[#All],[disponibilidad]],[1]!COMPROMISOS_2024[[#All],[consecutivo]],"",0),0)</f>
        <v>10290</v>
      </c>
      <c r="U823" s="45" t="str" cm="1">
        <f t="array" ref="U823">+_xlfn.XLOOKUP(Contrato[[#This Row],[RCP]],[1]!COMPROMISOS_2024[[#All],[consecutivo]],[1]!COMPROMISOS_2024[[#All],[fecha_aprobacion]],"",0)</f>
        <v>11/10/2024 8:04</v>
      </c>
      <c r="V823" s="46">
        <f>SUMIF([1]!COMPROMISOS_2024[[#All],[consecutivo]],Contrato[[#This Row],[RCP]],[1]!COMPROMISOS_2024[[#All],[valor_total]])</f>
        <v>54900000</v>
      </c>
      <c r="W823" s="311">
        <v>45574</v>
      </c>
      <c r="X823" s="160">
        <v>45576</v>
      </c>
      <c r="Y823" s="48">
        <v>45582</v>
      </c>
      <c r="Z823" s="49">
        <v>45657</v>
      </c>
      <c r="AA823" s="101" t="s">
        <v>2098</v>
      </c>
      <c r="AB823" s="91" t="s">
        <v>90</v>
      </c>
      <c r="AC823" s="91"/>
      <c r="AD823" s="78">
        <v>202000005577</v>
      </c>
      <c r="AE823" s="54" t="s">
        <v>75</v>
      </c>
      <c r="AF823" s="55" t="str">
        <f>TEXT(LEFT(Contrato[[#This Row],[CONTRATO]],3),"0")</f>
        <v>687</v>
      </c>
      <c r="AG823" s="55" t="str">
        <f>IF(LEN(Contrato[[#This Row],[Contrato2]])=3,Contrato[[#This Row],[Contrato2]],TEXT(Contrato[[#This Row],[Contrato2]],"000"))</f>
        <v>687</v>
      </c>
      <c r="AH823" s="56">
        <f ca="1">IFERROR(_xlfn.DAYS(Contrato[[#This Row],[Fecha Proyectada liquidación]],TODAY())/30,"")</f>
        <v>2.1333333333333333</v>
      </c>
      <c r="AI823" s="57">
        <f>+Contrato[[#This Row],[FECHA TERMINACIÓN ]]+120</f>
        <v>45777</v>
      </c>
      <c r="AK823" s="59" t="str">
        <f ca="1">IF(Contrato[[#This Row],[FECHA TERMINACIÓN ]]&lt;TODAY(), "Terminado",IF(ISNUMBER(Contrato[[#This Row],[Fecha Real de liquiidación ]]),"Liquidado",IF(Contrato[[#This Row],[FECHA TERMINACIÓN ]]&gt;=TODAY(),"En ejecución","")))</f>
        <v>Terminado</v>
      </c>
      <c r="AL823" s="60">
        <f>SUMIF([1]!COMPROMISOS_2024[[#All],[consecutivo]],Contrato[[#This Row],[RCP]],[1]!COMPROMISOS_2024[[#All],[Total pagado]])</f>
        <v>54900000</v>
      </c>
      <c r="AM823" s="61">
        <f>IFERROR(Contrato[[#This Row],[Pagos]]/Contrato[[#This Row],[VALOR CONTRATO]],0)</f>
        <v>1</v>
      </c>
      <c r="AN823" s="104">
        <f>+Contrato[[#This Row],[VALOR CONTRATO]]-Contrato[[#This Row],[Pagos]]</f>
        <v>0</v>
      </c>
      <c r="AO823" s="54" t="str" cm="1">
        <f t="array" ref="AO823">_xlfn.XLOOKUP(Contrato[[#This Row],[DOCUMENTO ]],[1]!PERSONAL_ACTIVO_2024[[#All],[Documento identidad]],[1]!PERSONAL_ACTIVO_2024[[#All],[Mail ]],0,0)</f>
        <v>jjimenez@indeportesantioquia.gov.co</v>
      </c>
      <c r="AP823" s="54" t="str" cm="1">
        <f t="array" ref="AP823">_xlfn.XLOOKUP(Contrato[[#This Row],[DOCUMENTO]],[1]!PERSONAL_ACTIVO_2024[[#All],[Documento identidad]],[1]!PERSONAL_ACTIVO_2024[[#All],[Mail ]],0,0)</f>
        <v>japalacios@indeportesantioquia.gov.co</v>
      </c>
      <c r="AQ823" s="54" t="str" cm="1">
        <f t="array" ref="AQ823">IF(ISBLANK(Contrato[[#This Row],[DEPENDENCIA ]]),0,IFERROR(_xlfn.XLOOKUP(Contrato[[#This Row],[DEPENDENCIA ]],[1]!PERSONAL_ACTIVO_2024[[#All],[Dependencia]],[1]!PERSONAL_ACTIVO_2024[[#All],[Mail ]],0,0),0))</f>
        <v>jbermudez@indeportesantioquia.gov.co</v>
      </c>
    </row>
    <row r="824" spans="1:43" s="54" customFormat="1" ht="34.5" customHeight="1" x14ac:dyDescent="0.25">
      <c r="A824" s="54" t="s">
        <v>2099</v>
      </c>
      <c r="B824" s="26">
        <v>688</v>
      </c>
      <c r="C824" s="28" t="s">
        <v>2100</v>
      </c>
      <c r="D824" s="81" t="s">
        <v>1893</v>
      </c>
      <c r="E824" s="81" t="s">
        <v>111</v>
      </c>
      <c r="F824" s="81" t="s">
        <v>142</v>
      </c>
      <c r="G824" s="92" t="s">
        <v>2101</v>
      </c>
      <c r="H824" s="93">
        <v>43463569</v>
      </c>
      <c r="I824" s="117">
        <v>3250000</v>
      </c>
      <c r="J824" s="118">
        <v>10616664</v>
      </c>
      <c r="K824" s="36" t="s">
        <v>48</v>
      </c>
      <c r="L824" s="96" t="s">
        <v>652</v>
      </c>
      <c r="M824" s="97" t="s">
        <v>1894</v>
      </c>
      <c r="N824" s="98" cm="1">
        <f t="array" ref="N824">_xlfn.XLOOKUP(Contrato[[#This Row],[SUPERVISOR TITULAR]],[1]!PERSONAL_ACTIVO_2024[[#All],[Nombre completo]],[1]!PERSONAL_ACTIVO_2024[[#All],[Documento identidad]],"",0)</f>
        <v>43586384</v>
      </c>
      <c r="O824" s="97" t="s">
        <v>767</v>
      </c>
      <c r="P824" s="99" cm="1">
        <f t="array" ref="P824">_xlfn.XLOOKUP(Contrato[[#This Row],[SUPERVISOR SUPLENTE ]],[1]!PERSONAL_ACTIVO_2024[[#All],[Nombre completo]],[1]!PERSONAL_ACTIVO_2024[[#All],[Documento identidad]],"",0)</f>
        <v>43523751</v>
      </c>
      <c r="Q824" s="100">
        <v>817</v>
      </c>
      <c r="R824" s="42" t="str" cm="1">
        <f t="array" ref="R824">_xlfn.XLOOKUP(Contrato[[#This Row],[CDP]],[1]!DISPONIBILIDADES_2024[[#All],[consecutivo]],[1]!DISPONIBILIDADES_2024[[#All],[fecha_aprobacion]],"",0)</f>
        <v>22/07/2024 16:36</v>
      </c>
      <c r="S824" s="43">
        <f>SUMIF([1]!DISPONIBILIDADES_2024[[#All],[consecutivo]],Contrato[[#This Row],[CDP]],[1]!DISPONIBILIDADES_2024[[#All],[valor_total_rubro]])</f>
        <v>0</v>
      </c>
      <c r="T824" s="44" cm="1">
        <f t="array" ref="T824">_xlfn.XLOOKUP(Contrato[[#This Row],[CONTRATO]]&amp;Contrato[[#This Row],[CDP]],[1]!Corr_Contr_CDP[[#All],[CONTRATO-CDP]],[1]!Corr_Contr_CDP[[#All],[CRP]],_xlfn.XLOOKUP(Contrato[[#This Row],[CDP]],[1]!COMPROMISOS_2024[[#All],[disponibilidad]],[1]!COMPROMISOS_2024[[#All],[consecutivo]],"",0),0)</f>
        <v>11105</v>
      </c>
      <c r="U824" s="45" t="str" cm="1">
        <f t="array" ref="U824">+_xlfn.XLOOKUP(Contrato[[#This Row],[RCP]],[1]!COMPROMISOS_2024[[#All],[consecutivo]],[1]!COMPROMISOS_2024[[#All],[fecha_aprobacion]],"",0)</f>
        <v>21/10/2024 16:35</v>
      </c>
      <c r="V824" s="46">
        <f>SUMIF([1]!COMPROMISOS_2024[[#All],[consecutivo]],Contrato[[#This Row],[RCP]],[1]!COMPROMISOS_2024[[#All],[valor_total]])</f>
        <v>10616664</v>
      </c>
      <c r="W824" s="311">
        <v>45582</v>
      </c>
      <c r="X824" s="311" t="s">
        <v>379</v>
      </c>
      <c r="Y824" s="48">
        <v>45587</v>
      </c>
      <c r="Z824" s="49">
        <v>45657</v>
      </c>
      <c r="AA824" s="101" t="s">
        <v>2102</v>
      </c>
      <c r="AB824" s="91" t="s">
        <v>2023</v>
      </c>
      <c r="AC824" s="91"/>
      <c r="AD824" s="78">
        <v>202000005578</v>
      </c>
      <c r="AE824" s="54" t="s">
        <v>75</v>
      </c>
      <c r="AF824" s="55" t="str">
        <f>TEXT(LEFT(Contrato[[#This Row],[CONTRATO]],3),"0")</f>
        <v>688</v>
      </c>
      <c r="AG824" s="55" t="str">
        <f>IF(LEN(Contrato[[#This Row],[Contrato2]])=3,Contrato[[#This Row],[Contrato2]],TEXT(Contrato[[#This Row],[Contrato2]],"000"))</f>
        <v>688</v>
      </c>
      <c r="AH824" s="56">
        <f ca="1">IFERROR(_xlfn.DAYS(Contrato[[#This Row],[Fecha Proyectada liquidación]],TODAY())/30,"")</f>
        <v>2.1333333333333333</v>
      </c>
      <c r="AI824" s="57">
        <f>+Contrato[[#This Row],[FECHA TERMINACIÓN ]]+120</f>
        <v>45777</v>
      </c>
      <c r="AK824" s="59" t="str">
        <f ca="1">IF(Contrato[[#This Row],[FECHA TERMINACIÓN ]]&lt;TODAY(), "Terminado",IF(ISNUMBER(Contrato[[#This Row],[Fecha Real de liquiidación ]]),"Liquidado",IF(Contrato[[#This Row],[FECHA TERMINACIÓN ]]&gt;=TODAY(),"En ejecución","")))</f>
        <v>Terminado</v>
      </c>
      <c r="AL824" s="60">
        <f>SUMIF([1]!COMPROMISOS_2024[[#All],[consecutivo]],Contrato[[#This Row],[RCP]],[1]!COMPROMISOS_2024[[#All],[Total pagado]])</f>
        <v>7475000</v>
      </c>
      <c r="AM824" s="61">
        <f>IFERROR(Contrato[[#This Row],[Pagos]]/Contrato[[#This Row],[VALOR CONTRATO]],0)</f>
        <v>0.70408180950249533</v>
      </c>
      <c r="AN824" s="104">
        <f>+Contrato[[#This Row],[VALOR CONTRATO]]-Contrato[[#This Row],[Pagos]]</f>
        <v>3141664</v>
      </c>
      <c r="AO824" s="54" t="str" cm="1">
        <f t="array" ref="AO824">_xlfn.XLOOKUP(Contrato[[#This Row],[DOCUMENTO ]],[1]!PERSONAL_ACTIVO_2024[[#All],[Documento identidad]],[1]!PERSONAL_ACTIVO_2024[[#All],[Mail ]],0,0)</f>
        <v>ajimenezg@indeportesantioquia.gov.co</v>
      </c>
      <c r="AP824" s="54" t="str" cm="1">
        <f t="array" ref="AP824">_xlfn.XLOOKUP(Contrato[[#This Row],[DOCUMENTO]],[1]!PERSONAL_ACTIVO_2024[[#All],[Documento identidad]],[1]!PERSONAL_ACTIVO_2024[[#All],[Mail ]],0,0)</f>
        <v>cvasquezr@indeportesantioquia.gov.co</v>
      </c>
      <c r="AQ824" s="54" cm="1">
        <f t="array" ref="AQ824">IF(ISBLANK(Contrato[[#This Row],[DEPENDENCIA ]]),0,IFERROR(_xlfn.XLOOKUP(Contrato[[#This Row],[DEPENDENCIA ]],[1]!PERSONAL_ACTIVO_2024[[#All],[Dependencia]],[1]!PERSONAL_ACTIVO_2024[[#All],[Mail ]],0,0),0))</f>
        <v>0</v>
      </c>
    </row>
    <row r="825" spans="1:43" s="54" customFormat="1" ht="34.5" customHeight="1" x14ac:dyDescent="0.25">
      <c r="A825" s="54">
        <v>1208</v>
      </c>
      <c r="B825" s="26">
        <v>689</v>
      </c>
      <c r="C825" s="28" t="s">
        <v>2103</v>
      </c>
      <c r="D825" s="81" t="s">
        <v>123</v>
      </c>
      <c r="E825" s="81" t="s">
        <v>111</v>
      </c>
      <c r="F825" s="81" t="s">
        <v>112</v>
      </c>
      <c r="G825" s="92" t="s">
        <v>2104</v>
      </c>
      <c r="H825" s="93">
        <v>890980179</v>
      </c>
      <c r="I825" s="117">
        <v>0</v>
      </c>
      <c r="J825" s="118">
        <v>0</v>
      </c>
      <c r="L825" s="96" t="s">
        <v>105</v>
      </c>
      <c r="M825" s="97" t="s">
        <v>299</v>
      </c>
      <c r="N825" s="98" cm="1">
        <f t="array" ref="N825">_xlfn.XLOOKUP(Contrato[[#This Row],[SUPERVISOR TITULAR]],[1]!PERSONAL_ACTIVO_2024[[#All],[Nombre completo]],[1]!PERSONAL_ACTIVO_2024[[#All],[Documento identidad]],"",0)</f>
        <v>1017148180</v>
      </c>
      <c r="O825" s="97" t="s">
        <v>1604</v>
      </c>
      <c r="P825" s="99" cm="1">
        <f t="array" ref="P825">_xlfn.XLOOKUP(Contrato[[#This Row],[SUPERVISOR SUPLENTE ]],[1]!PERSONAL_ACTIVO_2024[[#All],[Nombre completo]],[1]!PERSONAL_ACTIVO_2024[[#All],[Documento identidad]],"",0)</f>
        <v>33376210</v>
      </c>
      <c r="Q825" s="100">
        <v>0</v>
      </c>
      <c r="R825" s="42" t="str" cm="1">
        <f t="array" ref="R825">_xlfn.XLOOKUP(Contrato[[#This Row],[CDP]],[1]!DISPONIBILIDADES_2024[[#All],[consecutivo]],[1]!DISPONIBILIDADES_2024[[#All],[fecha_aprobacion]],"",0)</f>
        <v/>
      </c>
      <c r="S825" s="43">
        <f>SUMIF([1]!DISPONIBILIDADES_2024[[#All],[consecutivo]],Contrato[[#This Row],[CDP]],[1]!DISPONIBILIDADES_2024[[#All],[valor_total_rubro]])</f>
        <v>0</v>
      </c>
      <c r="T825" s="44" t="str" cm="1">
        <f t="array" ref="T825">_xlfn.XLOOKUP(Contrato[[#This Row],[CONTRATO]]&amp;Contrato[[#This Row],[CDP]],[1]!Corr_Contr_CDP[[#All],[CONTRATO-CDP]],[1]!Corr_Contr_CDP[[#All],[CRP]],_xlfn.XLOOKUP(Contrato[[#This Row],[CDP]],[1]!COMPROMISOS_2024[[#All],[disponibilidad]],[1]!COMPROMISOS_2024[[#All],[consecutivo]],"",0),0)</f>
        <v/>
      </c>
      <c r="U825" s="45" t="str" cm="1">
        <f t="array" ref="U825">+_xlfn.XLOOKUP(Contrato[[#This Row],[RCP]],[1]!COMPROMISOS_2024[[#All],[consecutivo]],[1]!COMPROMISOS_2024[[#All],[fecha_aprobacion]],"",0)</f>
        <v/>
      </c>
      <c r="V825" s="46">
        <f>SUMIF([1]!COMPROMISOS_2024[[#All],[consecutivo]],Contrato[[#This Row],[RCP]],[1]!COMPROMISOS_2024[[#All],[valor_total]])</f>
        <v>0</v>
      </c>
      <c r="W825" s="311">
        <v>45575</v>
      </c>
      <c r="X825" s="311" t="s">
        <v>379</v>
      </c>
      <c r="Y825" s="48">
        <v>45576</v>
      </c>
      <c r="Z825" s="49">
        <v>45657</v>
      </c>
      <c r="AA825" s="101"/>
      <c r="AB825" s="91" t="s">
        <v>2105</v>
      </c>
      <c r="AC825" s="91"/>
      <c r="AD825" s="224"/>
      <c r="AF825" s="55" t="str">
        <f>TEXT(LEFT(Contrato[[#This Row],[CONTRATO]],3),"0")</f>
        <v>689</v>
      </c>
      <c r="AG825" s="55" t="str">
        <f>IF(LEN(Contrato[[#This Row],[Contrato2]])=3,Contrato[[#This Row],[Contrato2]],TEXT(Contrato[[#This Row],[Contrato2]],"000"))</f>
        <v>689</v>
      </c>
      <c r="AH825" s="56">
        <f ca="1">IFERROR(_xlfn.DAYS(Contrato[[#This Row],[Fecha Proyectada liquidación]],TODAY())/30,"")</f>
        <v>2.1333333333333333</v>
      </c>
      <c r="AI825" s="57">
        <f>+Contrato[[#This Row],[FECHA TERMINACIÓN ]]+120</f>
        <v>45777</v>
      </c>
      <c r="AK825" s="59" t="str">
        <f ca="1">IF(Contrato[[#This Row],[FECHA TERMINACIÓN ]]&lt;TODAY(), "Terminado",IF(ISNUMBER(Contrato[[#This Row],[Fecha Real de liquiidación ]]),"Liquidado",IF(Contrato[[#This Row],[FECHA TERMINACIÓN ]]&gt;=TODAY(),"En ejecución","")))</f>
        <v>Terminado</v>
      </c>
      <c r="AL825" s="60">
        <f>SUMIF([1]!COMPROMISOS_2024[[#All],[consecutivo]],Contrato[[#This Row],[RCP]],[1]!COMPROMISOS_2024[[#All],[Total pagado]])</f>
        <v>0</v>
      </c>
      <c r="AM825" s="61">
        <f>IFERROR(Contrato[[#This Row],[Pagos]]/Contrato[[#This Row],[VALOR CONTRATO]],0)</f>
        <v>0</v>
      </c>
      <c r="AN825" s="104">
        <f>+Contrato[[#This Row],[VALOR CONTRATO]]-Contrato[[#This Row],[Pagos]]</f>
        <v>0</v>
      </c>
      <c r="AO825" s="54" t="str" cm="1">
        <f t="array" ref="AO825">_xlfn.XLOOKUP(Contrato[[#This Row],[DOCUMENTO ]],[1]!PERSONAL_ACTIVO_2024[[#All],[Documento identidad]],[1]!PERSONAL_ACTIVO_2024[[#All],[Mail ]],0,0)</f>
        <v>aarredondo@indeportesantioquia.gov.co</v>
      </c>
      <c r="AP825" s="54" t="str" cm="1">
        <f t="array" ref="AP825">_xlfn.XLOOKUP(Contrato[[#This Row],[DOCUMENTO]],[1]!PERSONAL_ACTIVO_2024[[#All],[Documento identidad]],[1]!PERSONAL_ACTIVO_2024[[#All],[Mail ]],0,0)</f>
        <v>smiranda@indeportesantioquia.gov.co</v>
      </c>
      <c r="AQ825" s="54" cm="1">
        <f t="array" ref="AQ825">IF(ISBLANK(Contrato[[#This Row],[DEPENDENCIA ]]),0,IFERROR(_xlfn.XLOOKUP(Contrato[[#This Row],[DEPENDENCIA ]],[1]!PERSONAL_ACTIVO_2024[[#All],[Dependencia]],[1]!PERSONAL_ACTIVO_2024[[#All],[Mail ]],0,0),0))</f>
        <v>0</v>
      </c>
    </row>
    <row r="826" spans="1:43" s="54" customFormat="1" ht="34.5" customHeight="1" x14ac:dyDescent="0.25">
      <c r="A826" s="54">
        <v>1192</v>
      </c>
      <c r="B826" s="26">
        <v>690</v>
      </c>
      <c r="C826" s="28" t="s">
        <v>2106</v>
      </c>
      <c r="D826" s="81" t="s">
        <v>123</v>
      </c>
      <c r="E826" s="81" t="s">
        <v>736</v>
      </c>
      <c r="F826" s="81" t="s">
        <v>142</v>
      </c>
      <c r="G826" s="92" t="s">
        <v>945</v>
      </c>
      <c r="H826" s="93">
        <v>15434878</v>
      </c>
      <c r="I826" s="117">
        <v>5931149</v>
      </c>
      <c r="J826" s="118">
        <v>13641643</v>
      </c>
      <c r="K826" s="36" t="s">
        <v>48</v>
      </c>
      <c r="L826" s="96" t="s">
        <v>724</v>
      </c>
      <c r="M826" s="97" t="s">
        <v>306</v>
      </c>
      <c r="N826" s="98" cm="1">
        <f t="array" ref="N826">_xlfn.XLOOKUP(Contrato[[#This Row],[SUPERVISOR TITULAR]],[1]!PERSONAL_ACTIVO_2024[[#All],[Nombre completo]],[1]!PERSONAL_ACTIVO_2024[[#All],[Documento identidad]],"",0)</f>
        <v>75075150</v>
      </c>
      <c r="O826" s="97" t="s">
        <v>2107</v>
      </c>
      <c r="P826" s="99" cm="1">
        <f t="array" ref="P826">_xlfn.XLOOKUP(Contrato[[#This Row],[SUPERVISOR SUPLENTE ]],[1]!PERSONAL_ACTIVO_2024[[#All],[Nombre completo]],[1]!PERSONAL_ACTIVO_2024[[#All],[Documento identidad]],"",0)</f>
        <v>3507696</v>
      </c>
      <c r="Q826" s="100">
        <v>1004</v>
      </c>
      <c r="R826" s="42" t="str" cm="1">
        <f t="array" ref="R826">_xlfn.XLOOKUP(Contrato[[#This Row],[CDP]],[1]!DISPONIBILIDADES_2024[[#All],[consecutivo]],[1]!DISPONIBILIDADES_2024[[#All],[fecha_aprobacion]],"",0)</f>
        <v>24/09/2024 11:45</v>
      </c>
      <c r="S826" s="43">
        <f>SUMIF([1]!DISPONIBILIDADES_2024[[#All],[consecutivo]],Contrato[[#This Row],[CDP]],[1]!DISPONIBILIDADES_2024[[#All],[valor_total_rubro]])</f>
        <v>0</v>
      </c>
      <c r="T826" s="44" cm="1">
        <f t="array" ref="T826">_xlfn.XLOOKUP(Contrato[[#This Row],[CONTRATO]]&amp;Contrato[[#This Row],[CDP]],[1]!Corr_Contr_CDP[[#All],[CONTRATO-CDP]],[1]!Corr_Contr_CDP[[#All],[CRP]],_xlfn.XLOOKUP(Contrato[[#This Row],[CDP]],[1]!COMPROMISOS_2024[[#All],[disponibilidad]],[1]!COMPROMISOS_2024[[#All],[consecutivo]],"",0),0)</f>
        <v>10210</v>
      </c>
      <c r="U826" s="45" t="str" cm="1">
        <f t="array" ref="U826">+_xlfn.XLOOKUP(Contrato[[#This Row],[RCP]],[1]!COMPROMISOS_2024[[#All],[consecutivo]],[1]!COMPROMISOS_2024[[#All],[fecha_aprobacion]],"",0)</f>
        <v>8/10/2024 14:31</v>
      </c>
      <c r="V826" s="46">
        <f>SUMIF([1]!COMPROMISOS_2024[[#All],[consecutivo]],Contrato[[#This Row],[RCP]],[1]!COMPROMISOS_2024[[#All],[valor_total]])</f>
        <v>13641643</v>
      </c>
      <c r="W826" s="311">
        <v>45573</v>
      </c>
      <c r="X826" s="311" t="s">
        <v>379</v>
      </c>
      <c r="Y826" s="48">
        <v>45574</v>
      </c>
      <c r="Z826" s="49">
        <v>45643</v>
      </c>
      <c r="AA826" s="101" t="s">
        <v>2108</v>
      </c>
      <c r="AB826" s="337" t="s">
        <v>2109</v>
      </c>
      <c r="AC826" s="91"/>
      <c r="AD826" s="78">
        <v>202000005579</v>
      </c>
      <c r="AE826" s="54" t="s">
        <v>75</v>
      </c>
      <c r="AF826" s="55" t="str">
        <f>TEXT(LEFT(Contrato[[#This Row],[CONTRATO]],3),"0")</f>
        <v>690</v>
      </c>
      <c r="AG826" s="55" t="str">
        <f>IF(LEN(Contrato[[#This Row],[Contrato2]])=3,Contrato[[#This Row],[Contrato2]],TEXT(Contrato[[#This Row],[Contrato2]],"000"))</f>
        <v>690</v>
      </c>
      <c r="AH826" s="56">
        <f ca="1">IFERROR(_xlfn.DAYS(Contrato[[#This Row],[Fecha Proyectada liquidación]],TODAY())/30,"")</f>
        <v>1.6666666666666667</v>
      </c>
      <c r="AI826" s="57">
        <f>+Contrato[[#This Row],[FECHA TERMINACIÓN ]]+120</f>
        <v>45763</v>
      </c>
      <c r="AK826" s="59" t="str">
        <f ca="1">IF(Contrato[[#This Row],[FECHA TERMINACIÓN ]]&lt;TODAY(), "Terminado",IF(ISNUMBER(Contrato[[#This Row],[Fecha Real de liquiidación ]]),"Liquidado",IF(Contrato[[#This Row],[FECHA TERMINACIÓN ]]&gt;=TODAY(),"En ejecución","")))</f>
        <v>Terminado</v>
      </c>
      <c r="AL826" s="60">
        <f>SUMIF([1]!COMPROMISOS_2024[[#All],[consecutivo]],Contrato[[#This Row],[RCP]],[1]!COMPROMISOS_2024[[#All],[Total pagado]])</f>
        <v>13641643</v>
      </c>
      <c r="AM826" s="61">
        <f>IFERROR(Contrato[[#This Row],[Pagos]]/Contrato[[#This Row],[VALOR CONTRATO]],0)</f>
        <v>1</v>
      </c>
      <c r="AN826" s="104">
        <f>+Contrato[[#This Row],[VALOR CONTRATO]]-Contrato[[#This Row],[Pagos]]</f>
        <v>0</v>
      </c>
      <c r="AO826" s="54" t="str" cm="1">
        <f t="array" ref="AO826">_xlfn.XLOOKUP(Contrato[[#This Row],[DOCUMENTO ]],[1]!PERSONAL_ACTIVO_2024[[#All],[Documento identidad]],[1]!PERSONAL_ACTIVO_2024[[#All],[Mail ]],0,0)</f>
        <v>anavarro@indeportesantioquia.gov.co</v>
      </c>
      <c r="AP826" s="54" t="str" cm="1">
        <f t="array" ref="AP826">_xlfn.XLOOKUP(Contrato[[#This Row],[DOCUMENTO]],[1]!PERSONAL_ACTIVO_2024[[#All],[Documento identidad]],[1]!PERSONAL_ACTIVO_2024[[#All],[Mail ]],0,0)</f>
        <v>dcendoya@indeportesantioquia.gov.co</v>
      </c>
      <c r="AQ826" s="54" cm="1">
        <f t="array" ref="AQ826">IF(ISBLANK(Contrato[[#This Row],[DEPENDENCIA ]]),0,IFERROR(_xlfn.XLOOKUP(Contrato[[#This Row],[DEPENDENCIA ]],[1]!PERSONAL_ACTIVO_2024[[#All],[Dependencia]],[1]!PERSONAL_ACTIVO_2024[[#All],[Mail ]],0,0),0))</f>
        <v>0</v>
      </c>
    </row>
    <row r="827" spans="1:43" s="54" customFormat="1" ht="34.5" customHeight="1" x14ac:dyDescent="0.25">
      <c r="A827" s="54">
        <v>1193</v>
      </c>
      <c r="B827" s="26">
        <v>691</v>
      </c>
      <c r="C827" s="28" t="s">
        <v>1757</v>
      </c>
      <c r="D827" s="81" t="s">
        <v>123</v>
      </c>
      <c r="E827" s="81" t="s">
        <v>736</v>
      </c>
      <c r="F827" s="81" t="s">
        <v>142</v>
      </c>
      <c r="G827" s="92" t="s">
        <v>2110</v>
      </c>
      <c r="H827" s="93">
        <v>1017133137</v>
      </c>
      <c r="I827" s="117">
        <v>5931149</v>
      </c>
      <c r="J827" s="118">
        <v>13641643</v>
      </c>
      <c r="K827" s="36" t="s">
        <v>48</v>
      </c>
      <c r="L827" s="96" t="s">
        <v>724</v>
      </c>
      <c r="M827" s="97" t="s">
        <v>222</v>
      </c>
      <c r="N827" s="98" cm="1">
        <f t="array" ref="N827">_xlfn.XLOOKUP(Contrato[[#This Row],[SUPERVISOR TITULAR]],[1]!PERSONAL_ACTIVO_2024[[#All],[Nombre completo]],[1]!PERSONAL_ACTIVO_2024[[#All],[Documento identidad]],"",0)</f>
        <v>10267189</v>
      </c>
      <c r="O827" s="97" t="s">
        <v>218</v>
      </c>
      <c r="P827" s="99" cm="1">
        <f t="array" ref="P827">_xlfn.XLOOKUP(Contrato[[#This Row],[SUPERVISOR SUPLENTE ]],[1]!PERSONAL_ACTIVO_2024[[#All],[Nombre completo]],[1]!PERSONAL_ACTIVO_2024[[#All],[Documento identidad]],"",0)</f>
        <v>98556206</v>
      </c>
      <c r="Q827" s="100">
        <v>1005</v>
      </c>
      <c r="R827" s="42" t="str" cm="1">
        <f t="array" ref="R827">_xlfn.XLOOKUP(Contrato[[#This Row],[CDP]],[1]!DISPONIBILIDADES_2024[[#All],[consecutivo]],[1]!DISPONIBILIDADES_2024[[#All],[fecha_aprobacion]],"",0)</f>
        <v>24/09/2024 11:45</v>
      </c>
      <c r="S827" s="43">
        <f>SUMIF([1]!DISPONIBILIDADES_2024[[#All],[consecutivo]],Contrato[[#This Row],[CDP]],[1]!DISPONIBILIDADES_2024[[#All],[valor_total_rubro]])</f>
        <v>0</v>
      </c>
      <c r="T827" s="44" cm="1">
        <f t="array" ref="T827">_xlfn.XLOOKUP(Contrato[[#This Row],[CONTRATO]]&amp;Contrato[[#This Row],[CDP]],[1]!Corr_Contr_CDP[[#All],[CONTRATO-CDP]],[1]!Corr_Contr_CDP[[#All],[CRP]],_xlfn.XLOOKUP(Contrato[[#This Row],[CDP]],[1]!COMPROMISOS_2024[[#All],[disponibilidad]],[1]!COMPROMISOS_2024[[#All],[consecutivo]],"",0),0)</f>
        <v>10212</v>
      </c>
      <c r="U827" s="45" t="str" cm="1">
        <f t="array" ref="U827">+_xlfn.XLOOKUP(Contrato[[#This Row],[RCP]],[1]!COMPROMISOS_2024[[#All],[consecutivo]],[1]!COMPROMISOS_2024[[#All],[fecha_aprobacion]],"",0)</f>
        <v>8/10/2024 15:39</v>
      </c>
      <c r="V827" s="46">
        <f>SUMIF([1]!COMPROMISOS_2024[[#All],[consecutivo]],Contrato[[#This Row],[RCP]],[1]!COMPROMISOS_2024[[#All],[valor_total]])</f>
        <v>13641643</v>
      </c>
      <c r="W827" s="311">
        <v>45572</v>
      </c>
      <c r="X827" s="311" t="s">
        <v>379</v>
      </c>
      <c r="Y827" s="48">
        <v>45574</v>
      </c>
      <c r="Z827" s="49">
        <v>45643</v>
      </c>
      <c r="AA827" s="101" t="s">
        <v>2108</v>
      </c>
      <c r="AB827" s="337" t="s">
        <v>2109</v>
      </c>
      <c r="AC827" s="91"/>
      <c r="AD827" s="78">
        <v>202000005580</v>
      </c>
      <c r="AE827" s="54" t="s">
        <v>75</v>
      </c>
      <c r="AF827" s="55" t="str">
        <f>TEXT(LEFT(Contrato[[#This Row],[CONTRATO]],3),"0")</f>
        <v>691</v>
      </c>
      <c r="AG827" s="55" t="str">
        <f>IF(LEN(Contrato[[#This Row],[Contrato2]])=3,Contrato[[#This Row],[Contrato2]],TEXT(Contrato[[#This Row],[Contrato2]],"000"))</f>
        <v>691</v>
      </c>
      <c r="AH827" s="56">
        <f ca="1">IFERROR(_xlfn.DAYS(Contrato[[#This Row],[Fecha Proyectada liquidación]],TODAY())/30,"")</f>
        <v>1.6666666666666667</v>
      </c>
      <c r="AI827" s="57">
        <f>+Contrato[[#This Row],[FECHA TERMINACIÓN ]]+120</f>
        <v>45763</v>
      </c>
      <c r="AK827" s="59" t="str">
        <f ca="1">IF(Contrato[[#This Row],[FECHA TERMINACIÓN ]]&lt;TODAY(), "Terminado",IF(ISNUMBER(Contrato[[#This Row],[Fecha Real de liquiidación ]]),"Liquidado",IF(Contrato[[#This Row],[FECHA TERMINACIÓN ]]&gt;=TODAY(),"En ejecución","")))</f>
        <v>Terminado</v>
      </c>
      <c r="AL827" s="60">
        <f>SUMIF([1]!COMPROMISOS_2024[[#All],[consecutivo]],Contrato[[#This Row],[RCP]],[1]!COMPROMISOS_2024[[#All],[Total pagado]])</f>
        <v>13641643</v>
      </c>
      <c r="AM827" s="61">
        <f>IFERROR(Contrato[[#This Row],[Pagos]]/Contrato[[#This Row],[VALOR CONTRATO]],0)</f>
        <v>1</v>
      </c>
      <c r="AN827" s="104">
        <f>+Contrato[[#This Row],[VALOR CONTRATO]]-Contrato[[#This Row],[Pagos]]</f>
        <v>0</v>
      </c>
      <c r="AO827" s="54" t="str" cm="1">
        <f t="array" ref="AO827">_xlfn.XLOOKUP(Contrato[[#This Row],[DOCUMENTO ]],[1]!PERSONAL_ACTIVO_2024[[#All],[Documento identidad]],[1]!PERSONAL_ACTIVO_2024[[#All],[Mail ]],0,0)</f>
        <v>hveleza@indeportesantioquia.gov.co</v>
      </c>
      <c r="AP827" s="54" t="str" cm="1">
        <f t="array" ref="AP827">_xlfn.XLOOKUP(Contrato[[#This Row],[DOCUMENTO]],[1]!PERSONAL_ACTIVO_2024[[#All],[Documento identidad]],[1]!PERSONAL_ACTIVO_2024[[#All],[Mail ]],0,0)</f>
        <v>ahiguitae@indeportesantioquia.gov.co</v>
      </c>
      <c r="AQ827" s="54" cm="1">
        <f t="array" ref="AQ827">IF(ISBLANK(Contrato[[#This Row],[DEPENDENCIA ]]),0,IFERROR(_xlfn.XLOOKUP(Contrato[[#This Row],[DEPENDENCIA ]],[1]!PERSONAL_ACTIVO_2024[[#All],[Dependencia]],[1]!PERSONAL_ACTIVO_2024[[#All],[Mail ]],0,0),0))</f>
        <v>0</v>
      </c>
    </row>
    <row r="828" spans="1:43" s="54" customFormat="1" ht="34.5" customHeight="1" x14ac:dyDescent="0.25">
      <c r="A828" s="54">
        <v>1194</v>
      </c>
      <c r="B828" s="26">
        <v>692</v>
      </c>
      <c r="C828" s="28" t="s">
        <v>1796</v>
      </c>
      <c r="D828" s="81" t="s">
        <v>123</v>
      </c>
      <c r="E828" s="81" t="s">
        <v>111</v>
      </c>
      <c r="F828" s="81" t="s">
        <v>142</v>
      </c>
      <c r="G828" s="92" t="s">
        <v>2111</v>
      </c>
      <c r="H828" s="93">
        <v>8026087</v>
      </c>
      <c r="I828" s="117">
        <v>7908765</v>
      </c>
      <c r="J828" s="118">
        <v>18190160</v>
      </c>
      <c r="K828" s="36" t="s">
        <v>48</v>
      </c>
      <c r="L828" s="96" t="s">
        <v>724</v>
      </c>
      <c r="M828" s="97" t="s">
        <v>218</v>
      </c>
      <c r="N828" s="98" cm="1">
        <f t="array" ref="N828">_xlfn.XLOOKUP(Contrato[[#This Row],[SUPERVISOR TITULAR]],[1]!PERSONAL_ACTIVO_2024[[#All],[Nombre completo]],[1]!PERSONAL_ACTIVO_2024[[#All],[Documento identidad]],"",0)</f>
        <v>98556206</v>
      </c>
      <c r="O828" s="97" t="s">
        <v>222</v>
      </c>
      <c r="P828" s="99" cm="1">
        <f t="array" ref="P828">_xlfn.XLOOKUP(Contrato[[#This Row],[SUPERVISOR SUPLENTE ]],[1]!PERSONAL_ACTIVO_2024[[#All],[Nombre completo]],[1]!PERSONAL_ACTIVO_2024[[#All],[Documento identidad]],"",0)</f>
        <v>10267189</v>
      </c>
      <c r="Q828" s="100">
        <v>1006</v>
      </c>
      <c r="R828" s="42" t="str" cm="1">
        <f t="array" ref="R828">_xlfn.XLOOKUP(Contrato[[#This Row],[CDP]],[1]!DISPONIBILIDADES_2024[[#All],[consecutivo]],[1]!DISPONIBILIDADES_2024[[#All],[fecha_aprobacion]],"",0)</f>
        <v>24/09/2024 11:45</v>
      </c>
      <c r="S828" s="43">
        <f>SUMIF([1]!DISPONIBILIDADES_2024[[#All],[consecutivo]],Contrato[[#This Row],[CDP]],[1]!DISPONIBILIDADES_2024[[#All],[valor_total_rubro]])</f>
        <v>0</v>
      </c>
      <c r="T828" s="44" cm="1">
        <f t="array" ref="T828">_xlfn.XLOOKUP(Contrato[[#This Row],[CONTRATO]]&amp;Contrato[[#This Row],[CDP]],[1]!Corr_Contr_CDP[[#All],[CONTRATO-CDP]],[1]!Corr_Contr_CDP[[#All],[CRP]],_xlfn.XLOOKUP(Contrato[[#This Row],[CDP]],[1]!COMPROMISOS_2024[[#All],[disponibilidad]],[1]!COMPROMISOS_2024[[#All],[consecutivo]],"",0),0)</f>
        <v>10236</v>
      </c>
      <c r="U828" s="45" t="str" cm="1">
        <f t="array" ref="U828">+_xlfn.XLOOKUP(Contrato[[#This Row],[RCP]],[1]!COMPROMISOS_2024[[#All],[consecutivo]],[1]!COMPROMISOS_2024[[#All],[fecha_aprobacion]],"",0)</f>
        <v>9/10/2024 11:59</v>
      </c>
      <c r="V828" s="46">
        <f>SUMIF([1]!COMPROMISOS_2024[[#All],[consecutivo]],Contrato[[#This Row],[RCP]],[1]!COMPROMISOS_2024[[#All],[valor_total]])</f>
        <v>18190160</v>
      </c>
      <c r="W828" s="311">
        <v>45573</v>
      </c>
      <c r="X828" s="311" t="s">
        <v>379</v>
      </c>
      <c r="Y828" s="48">
        <v>45574</v>
      </c>
      <c r="Z828" s="49">
        <v>45643</v>
      </c>
      <c r="AA828" s="101" t="s">
        <v>2108</v>
      </c>
      <c r="AB828" s="337" t="s">
        <v>2109</v>
      </c>
      <c r="AC828" s="91"/>
      <c r="AD828" s="78">
        <v>202000005581</v>
      </c>
      <c r="AE828" s="54" t="s">
        <v>75</v>
      </c>
      <c r="AF828" s="55" t="str">
        <f>TEXT(LEFT(Contrato[[#This Row],[CONTRATO]],3),"0")</f>
        <v>692</v>
      </c>
      <c r="AG828" s="55" t="str">
        <f>IF(LEN(Contrato[[#This Row],[Contrato2]])=3,Contrato[[#This Row],[Contrato2]],TEXT(Contrato[[#This Row],[Contrato2]],"000"))</f>
        <v>692</v>
      </c>
      <c r="AH828" s="56">
        <f ca="1">IFERROR(_xlfn.DAYS(Contrato[[#This Row],[Fecha Proyectada liquidación]],TODAY())/30,"")</f>
        <v>1.6666666666666667</v>
      </c>
      <c r="AI828" s="57">
        <f>+Contrato[[#This Row],[FECHA TERMINACIÓN ]]+120</f>
        <v>45763</v>
      </c>
      <c r="AK828" s="59" t="str">
        <f ca="1">IF(Contrato[[#This Row],[FECHA TERMINACIÓN ]]&lt;TODAY(), "Terminado",IF(ISNUMBER(Contrato[[#This Row],[Fecha Real de liquiidación ]]),"Liquidado",IF(Contrato[[#This Row],[FECHA TERMINACIÓN ]]&gt;=TODAY(),"En ejecución","")))</f>
        <v>Terminado</v>
      </c>
      <c r="AL828" s="60">
        <f>SUMIF([1]!COMPROMISOS_2024[[#All],[consecutivo]],Contrato[[#This Row],[RCP]],[1]!COMPROMISOS_2024[[#All],[Total pagado]])</f>
        <v>18190160</v>
      </c>
      <c r="AM828" s="61">
        <f>IFERROR(Contrato[[#This Row],[Pagos]]/Contrato[[#This Row],[VALOR CONTRATO]],0)</f>
        <v>1</v>
      </c>
      <c r="AN828" s="104">
        <f>+Contrato[[#This Row],[VALOR CONTRATO]]-Contrato[[#This Row],[Pagos]]</f>
        <v>0</v>
      </c>
      <c r="AO828" s="54" t="str" cm="1">
        <f t="array" ref="AO828">_xlfn.XLOOKUP(Contrato[[#This Row],[DOCUMENTO ]],[1]!PERSONAL_ACTIVO_2024[[#All],[Documento identidad]],[1]!PERSONAL_ACTIVO_2024[[#All],[Mail ]],0,0)</f>
        <v>ahiguitae@indeportesantioquia.gov.co</v>
      </c>
      <c r="AP828" s="54" t="str" cm="1">
        <f t="array" ref="AP828">_xlfn.XLOOKUP(Contrato[[#This Row],[DOCUMENTO]],[1]!PERSONAL_ACTIVO_2024[[#All],[Documento identidad]],[1]!PERSONAL_ACTIVO_2024[[#All],[Mail ]],0,0)</f>
        <v>hveleza@indeportesantioquia.gov.co</v>
      </c>
      <c r="AQ828" s="54" cm="1">
        <f t="array" ref="AQ828">IF(ISBLANK(Contrato[[#This Row],[DEPENDENCIA ]]),0,IFERROR(_xlfn.XLOOKUP(Contrato[[#This Row],[DEPENDENCIA ]],[1]!PERSONAL_ACTIVO_2024[[#All],[Dependencia]],[1]!PERSONAL_ACTIVO_2024[[#All],[Mail ]],0,0),0))</f>
        <v>0</v>
      </c>
    </row>
    <row r="829" spans="1:43" s="54" customFormat="1" ht="34.5" customHeight="1" x14ac:dyDescent="0.25">
      <c r="A829" s="54">
        <v>1097</v>
      </c>
      <c r="B829" s="26">
        <v>693</v>
      </c>
      <c r="C829" s="28" t="s">
        <v>2112</v>
      </c>
      <c r="D829" s="81" t="s">
        <v>123</v>
      </c>
      <c r="E829" s="81" t="s">
        <v>111</v>
      </c>
      <c r="F829" s="81" t="s">
        <v>142</v>
      </c>
      <c r="G829" s="92" t="s">
        <v>2113</v>
      </c>
      <c r="H829" s="93">
        <v>71718769</v>
      </c>
      <c r="I829" s="117">
        <v>3952382</v>
      </c>
      <c r="J829" s="118">
        <v>9090479</v>
      </c>
      <c r="K829" s="36" t="s">
        <v>48</v>
      </c>
      <c r="L829" s="96" t="s">
        <v>724</v>
      </c>
      <c r="M829" s="97" t="s">
        <v>218</v>
      </c>
      <c r="N829" s="98" cm="1">
        <f t="array" ref="N829">_xlfn.XLOOKUP(Contrato[[#This Row],[SUPERVISOR TITULAR]],[1]!PERSONAL_ACTIVO_2024[[#All],[Nombre completo]],[1]!PERSONAL_ACTIVO_2024[[#All],[Documento identidad]],"",0)</f>
        <v>98556206</v>
      </c>
      <c r="O829" s="97" t="s">
        <v>222</v>
      </c>
      <c r="P829" s="99" cm="1">
        <f t="array" ref="P829">_xlfn.XLOOKUP(Contrato[[#This Row],[SUPERVISOR SUPLENTE ]],[1]!PERSONAL_ACTIVO_2024[[#All],[Nombre completo]],[1]!PERSONAL_ACTIVO_2024[[#All],[Documento identidad]],"",0)</f>
        <v>10267189</v>
      </c>
      <c r="Q829" s="100">
        <v>885</v>
      </c>
      <c r="R829" s="42" t="str" cm="1">
        <f t="array" ref="R829">_xlfn.XLOOKUP(Contrato[[#This Row],[CDP]],[1]!DISPONIBILIDADES_2024[[#All],[consecutivo]],[1]!DISPONIBILIDADES_2024[[#All],[fecha_aprobacion]],"",0)</f>
        <v>29/08/2024 16:13</v>
      </c>
      <c r="S829" s="43">
        <f>SUMIF([1]!DISPONIBILIDADES_2024[[#All],[consecutivo]],Contrato[[#This Row],[CDP]],[1]!DISPONIBILIDADES_2024[[#All],[valor_total_rubro]])</f>
        <v>0</v>
      </c>
      <c r="T829" s="44" cm="1">
        <f t="array" ref="T829">_xlfn.XLOOKUP(Contrato[[#This Row],[CONTRATO]]&amp;Contrato[[#This Row],[CDP]],[1]!Corr_Contr_CDP[[#All],[CONTRATO-CDP]],[1]!Corr_Contr_CDP[[#All],[CRP]],_xlfn.XLOOKUP(Contrato[[#This Row],[CDP]],[1]!COMPROMISOS_2024[[#All],[disponibilidad]],[1]!COMPROMISOS_2024[[#All],[consecutivo]],"",0),0)</f>
        <v>10237</v>
      </c>
      <c r="U829" s="45" t="str" cm="1">
        <f t="array" ref="U829">+_xlfn.XLOOKUP(Contrato[[#This Row],[RCP]],[1]!COMPROMISOS_2024[[#All],[consecutivo]],[1]!COMPROMISOS_2024[[#All],[fecha_aprobacion]],"",0)</f>
        <v>9/10/2024 13:24</v>
      </c>
      <c r="V829" s="46">
        <f>SUMIF([1]!COMPROMISOS_2024[[#All],[consecutivo]],Contrato[[#This Row],[RCP]],[1]!COMPROMISOS_2024[[#All],[valor_total]])</f>
        <v>9090479</v>
      </c>
      <c r="W829" s="311">
        <v>45573</v>
      </c>
      <c r="X829" s="311" t="s">
        <v>379</v>
      </c>
      <c r="Y829" s="48">
        <v>45574</v>
      </c>
      <c r="Z829" s="49">
        <v>45643</v>
      </c>
      <c r="AA829" s="101" t="s">
        <v>2108</v>
      </c>
      <c r="AB829" s="337" t="s">
        <v>2109</v>
      </c>
      <c r="AC829" s="91"/>
      <c r="AD829" s="78">
        <v>202000005582</v>
      </c>
      <c r="AE829" s="54" t="s">
        <v>75</v>
      </c>
      <c r="AF829" s="55" t="str">
        <f>TEXT(LEFT(Contrato[[#This Row],[CONTRATO]],3),"0")</f>
        <v>693</v>
      </c>
      <c r="AG829" s="55" t="str">
        <f>IF(LEN(Contrato[[#This Row],[Contrato2]])=3,Contrato[[#This Row],[Contrato2]],TEXT(Contrato[[#This Row],[Contrato2]],"000"))</f>
        <v>693</v>
      </c>
      <c r="AH829" s="56">
        <f ca="1">IFERROR(_xlfn.DAYS(Contrato[[#This Row],[Fecha Proyectada liquidación]],TODAY())/30,"")</f>
        <v>1.6666666666666667</v>
      </c>
      <c r="AI829" s="57">
        <f>+Contrato[[#This Row],[FECHA TERMINACIÓN ]]+120</f>
        <v>45763</v>
      </c>
      <c r="AK829" s="59" t="str">
        <f ca="1">IF(Contrato[[#This Row],[FECHA TERMINACIÓN ]]&lt;TODAY(), "Terminado",IF(ISNUMBER(Contrato[[#This Row],[Fecha Real de liquiidación ]]),"Liquidado",IF(Contrato[[#This Row],[FECHA TERMINACIÓN ]]&gt;=TODAY(),"En ejecución","")))</f>
        <v>Terminado</v>
      </c>
      <c r="AL829" s="60">
        <f>SUMIF([1]!COMPROMISOS_2024[[#All],[consecutivo]],Contrato[[#This Row],[RCP]],[1]!COMPROMISOS_2024[[#All],[Total pagado]])</f>
        <v>9090479</v>
      </c>
      <c r="AM829" s="61">
        <f>IFERROR(Contrato[[#This Row],[Pagos]]/Contrato[[#This Row],[VALOR CONTRATO]],0)</f>
        <v>1</v>
      </c>
      <c r="AN829" s="104">
        <f>+Contrato[[#This Row],[VALOR CONTRATO]]-Contrato[[#This Row],[Pagos]]</f>
        <v>0</v>
      </c>
      <c r="AO829" s="54" t="str" cm="1">
        <f t="array" ref="AO829">_xlfn.XLOOKUP(Contrato[[#This Row],[DOCUMENTO ]],[1]!PERSONAL_ACTIVO_2024[[#All],[Documento identidad]],[1]!PERSONAL_ACTIVO_2024[[#All],[Mail ]],0,0)</f>
        <v>ahiguitae@indeportesantioquia.gov.co</v>
      </c>
      <c r="AP829" s="54" t="str" cm="1">
        <f t="array" ref="AP829">_xlfn.XLOOKUP(Contrato[[#This Row],[DOCUMENTO]],[1]!PERSONAL_ACTIVO_2024[[#All],[Documento identidad]],[1]!PERSONAL_ACTIVO_2024[[#All],[Mail ]],0,0)</f>
        <v>hveleza@indeportesantioquia.gov.co</v>
      </c>
      <c r="AQ829" s="54" cm="1">
        <f t="array" ref="AQ829">IF(ISBLANK(Contrato[[#This Row],[DEPENDENCIA ]]),0,IFERROR(_xlfn.XLOOKUP(Contrato[[#This Row],[DEPENDENCIA ]],[1]!PERSONAL_ACTIVO_2024[[#All],[Dependencia]],[1]!PERSONAL_ACTIVO_2024[[#All],[Mail ]],0,0),0))</f>
        <v>0</v>
      </c>
    </row>
    <row r="830" spans="1:43" s="54" customFormat="1" ht="34.5" customHeight="1" x14ac:dyDescent="0.25">
      <c r="A830" s="54">
        <v>1205</v>
      </c>
      <c r="B830" s="26">
        <v>694</v>
      </c>
      <c r="C830" s="28" t="s">
        <v>2114</v>
      </c>
      <c r="D830" s="81" t="s">
        <v>123</v>
      </c>
      <c r="E830" s="81" t="s">
        <v>111</v>
      </c>
      <c r="F830" s="81" t="s">
        <v>142</v>
      </c>
      <c r="G830" s="92" t="s">
        <v>2115</v>
      </c>
      <c r="H830" s="93">
        <v>1041325263</v>
      </c>
      <c r="I830" s="117">
        <v>5931149</v>
      </c>
      <c r="J830" s="118">
        <v>13641643</v>
      </c>
      <c r="K830" s="36" t="s">
        <v>48</v>
      </c>
      <c r="L830" s="96" t="s">
        <v>724</v>
      </c>
      <c r="M830" s="97" t="s">
        <v>218</v>
      </c>
      <c r="N830" s="98" cm="1">
        <f t="array" ref="N830">_xlfn.XLOOKUP(Contrato[[#This Row],[SUPERVISOR TITULAR]],[1]!PERSONAL_ACTIVO_2024[[#All],[Nombre completo]],[1]!PERSONAL_ACTIVO_2024[[#All],[Documento identidad]],"",0)</f>
        <v>98556206</v>
      </c>
      <c r="O830" s="97" t="s">
        <v>222</v>
      </c>
      <c r="P830" s="99" cm="1">
        <f t="array" ref="P830">_xlfn.XLOOKUP(Contrato[[#This Row],[SUPERVISOR SUPLENTE ]],[1]!PERSONAL_ACTIVO_2024[[#All],[Nombre completo]],[1]!PERSONAL_ACTIVO_2024[[#All],[Documento identidad]],"",0)</f>
        <v>10267189</v>
      </c>
      <c r="Q830" s="100">
        <v>1018</v>
      </c>
      <c r="R830" s="42" t="str" cm="1">
        <f t="array" ref="R830">_xlfn.XLOOKUP(Contrato[[#This Row],[CDP]],[1]!DISPONIBILIDADES_2024[[#All],[consecutivo]],[1]!DISPONIBILIDADES_2024[[#All],[fecha_aprobacion]],"",0)</f>
        <v>26/09/2024 13:15</v>
      </c>
      <c r="S830" s="43">
        <f>SUMIF([1]!DISPONIBILIDADES_2024[[#All],[consecutivo]],Contrato[[#This Row],[CDP]],[1]!DISPONIBILIDADES_2024[[#All],[valor_total_rubro]])</f>
        <v>0</v>
      </c>
      <c r="T830" s="44" cm="1">
        <f t="array" ref="T830">_xlfn.XLOOKUP(Contrato[[#This Row],[CONTRATO]]&amp;Contrato[[#This Row],[CDP]],[1]!Corr_Contr_CDP[[#All],[CONTRATO-CDP]],[1]!Corr_Contr_CDP[[#All],[CRP]],_xlfn.XLOOKUP(Contrato[[#This Row],[CDP]],[1]!COMPROMISOS_2024[[#All],[disponibilidad]],[1]!COMPROMISOS_2024[[#All],[consecutivo]],"",0),0)</f>
        <v>10215</v>
      </c>
      <c r="U830" s="45" t="str" cm="1">
        <f t="array" ref="U830">+_xlfn.XLOOKUP(Contrato[[#This Row],[RCP]],[1]!COMPROMISOS_2024[[#All],[consecutivo]],[1]!COMPROMISOS_2024[[#All],[fecha_aprobacion]],"",0)</f>
        <v>8/10/2024 16:07</v>
      </c>
      <c r="V830" s="46">
        <f>SUMIF([1]!COMPROMISOS_2024[[#All],[consecutivo]],Contrato[[#This Row],[RCP]],[1]!COMPROMISOS_2024[[#All],[valor_total]])</f>
        <v>13641643</v>
      </c>
      <c r="W830" s="311">
        <v>45572</v>
      </c>
      <c r="X830" s="311" t="s">
        <v>379</v>
      </c>
      <c r="Y830" s="48">
        <v>45574</v>
      </c>
      <c r="Z830" s="49">
        <v>45643</v>
      </c>
      <c r="AA830" s="101" t="s">
        <v>2108</v>
      </c>
      <c r="AB830" s="337" t="s">
        <v>2109</v>
      </c>
      <c r="AC830" s="91"/>
      <c r="AD830" s="78">
        <v>202000005583</v>
      </c>
      <c r="AE830" s="54" t="s">
        <v>75</v>
      </c>
      <c r="AF830" s="55" t="str">
        <f>TEXT(LEFT(Contrato[[#This Row],[CONTRATO]],3),"0")</f>
        <v>694</v>
      </c>
      <c r="AG830" s="55" t="str">
        <f>IF(LEN(Contrato[[#This Row],[Contrato2]])=3,Contrato[[#This Row],[Contrato2]],TEXT(Contrato[[#This Row],[Contrato2]],"000"))</f>
        <v>694</v>
      </c>
      <c r="AH830" s="56">
        <f ca="1">IFERROR(_xlfn.DAYS(Contrato[[#This Row],[Fecha Proyectada liquidación]],TODAY())/30,"")</f>
        <v>1.6666666666666667</v>
      </c>
      <c r="AI830" s="57">
        <f>+Contrato[[#This Row],[FECHA TERMINACIÓN ]]+120</f>
        <v>45763</v>
      </c>
      <c r="AK830" s="59" t="str">
        <f ca="1">IF(Contrato[[#This Row],[FECHA TERMINACIÓN ]]&lt;TODAY(), "Terminado",IF(ISNUMBER(Contrato[[#This Row],[Fecha Real de liquiidación ]]),"Liquidado",IF(Contrato[[#This Row],[FECHA TERMINACIÓN ]]&gt;=TODAY(),"En ejecución","")))</f>
        <v>Terminado</v>
      </c>
      <c r="AL830" s="60">
        <f>SUMIF([1]!COMPROMISOS_2024[[#All],[consecutivo]],Contrato[[#This Row],[RCP]],[1]!COMPROMISOS_2024[[#All],[Total pagado]])</f>
        <v>13641643</v>
      </c>
      <c r="AM830" s="61">
        <f>IFERROR(Contrato[[#This Row],[Pagos]]/Contrato[[#This Row],[VALOR CONTRATO]],0)</f>
        <v>1</v>
      </c>
      <c r="AN830" s="104">
        <f>+Contrato[[#This Row],[VALOR CONTRATO]]-Contrato[[#This Row],[Pagos]]</f>
        <v>0</v>
      </c>
      <c r="AO830" s="54" t="str" cm="1">
        <f t="array" ref="AO830">_xlfn.XLOOKUP(Contrato[[#This Row],[DOCUMENTO ]],[1]!PERSONAL_ACTIVO_2024[[#All],[Documento identidad]],[1]!PERSONAL_ACTIVO_2024[[#All],[Mail ]],0,0)</f>
        <v>ahiguitae@indeportesantioquia.gov.co</v>
      </c>
      <c r="AP830" s="54" t="str" cm="1">
        <f t="array" ref="AP830">_xlfn.XLOOKUP(Contrato[[#This Row],[DOCUMENTO]],[1]!PERSONAL_ACTIVO_2024[[#All],[Documento identidad]],[1]!PERSONAL_ACTIVO_2024[[#All],[Mail ]],0,0)</f>
        <v>hveleza@indeportesantioquia.gov.co</v>
      </c>
      <c r="AQ830" s="54" cm="1">
        <f t="array" ref="AQ830">IF(ISBLANK(Contrato[[#This Row],[DEPENDENCIA ]]),0,IFERROR(_xlfn.XLOOKUP(Contrato[[#This Row],[DEPENDENCIA ]],[1]!PERSONAL_ACTIVO_2024[[#All],[Dependencia]],[1]!PERSONAL_ACTIVO_2024[[#All],[Mail ]],0,0),0))</f>
        <v>0</v>
      </c>
    </row>
    <row r="831" spans="1:43" s="54" customFormat="1" ht="34.5" customHeight="1" x14ac:dyDescent="0.25">
      <c r="A831" s="54">
        <v>1163</v>
      </c>
      <c r="B831" s="26">
        <v>695</v>
      </c>
      <c r="C831" s="28" t="s">
        <v>2116</v>
      </c>
      <c r="D831" s="81" t="s">
        <v>123</v>
      </c>
      <c r="E831" s="81" t="s">
        <v>111</v>
      </c>
      <c r="F831" s="81" t="s">
        <v>112</v>
      </c>
      <c r="G831" s="92" t="s">
        <v>2117</v>
      </c>
      <c r="H831" s="93">
        <v>811013918</v>
      </c>
      <c r="I831" s="117" t="s">
        <v>48</v>
      </c>
      <c r="J831" s="118">
        <v>55000000</v>
      </c>
      <c r="K831" s="36" t="s">
        <v>48</v>
      </c>
      <c r="L831" s="96" t="s">
        <v>724</v>
      </c>
      <c r="M831" s="97" t="s">
        <v>218</v>
      </c>
      <c r="N831" s="98" cm="1">
        <f t="array" ref="N831">_xlfn.XLOOKUP(Contrato[[#This Row],[SUPERVISOR TITULAR]],[1]!PERSONAL_ACTIVO_2024[[#All],[Nombre completo]],[1]!PERSONAL_ACTIVO_2024[[#All],[Documento identidad]],"",0)</f>
        <v>98556206</v>
      </c>
      <c r="O831" s="97" t="s">
        <v>222</v>
      </c>
      <c r="P831" s="99" cm="1">
        <f t="array" ref="P831">_xlfn.XLOOKUP(Contrato[[#This Row],[SUPERVISOR SUPLENTE ]],[1]!PERSONAL_ACTIVO_2024[[#All],[Nombre completo]],[1]!PERSONAL_ACTIVO_2024[[#All],[Documento identidad]],"",0)</f>
        <v>10267189</v>
      </c>
      <c r="Q831" s="100">
        <v>1015</v>
      </c>
      <c r="R831" s="42" t="str" cm="1">
        <f t="array" ref="R831">_xlfn.XLOOKUP(Contrato[[#This Row],[CDP]],[1]!DISPONIBILIDADES_2024[[#All],[consecutivo]],[1]!DISPONIBILIDADES_2024[[#All],[fecha_aprobacion]],"",0)</f>
        <v>26/09/2024 13:11</v>
      </c>
      <c r="S831" s="43">
        <f>SUMIF([1]!DISPONIBILIDADES_2024[[#All],[consecutivo]],Contrato[[#This Row],[CDP]],[1]!DISPONIBILIDADES_2024[[#All],[valor_total_rubro]])</f>
        <v>0</v>
      </c>
      <c r="T831" s="44" cm="1">
        <f t="array" ref="T831">_xlfn.XLOOKUP(Contrato[[#This Row],[CONTRATO]]&amp;Contrato[[#This Row],[CDP]],[1]!Corr_Contr_CDP[[#All],[CONTRATO-CDP]],[1]!Corr_Contr_CDP[[#All],[CRP]],_xlfn.XLOOKUP(Contrato[[#This Row],[CDP]],[1]!COMPROMISOS_2024[[#All],[disponibilidad]],[1]!COMPROMISOS_2024[[#All],[consecutivo]],"",0),0)</f>
        <v>10403</v>
      </c>
      <c r="U831" s="45" t="str" cm="1">
        <f t="array" ref="U831">+_xlfn.XLOOKUP(Contrato[[#This Row],[RCP]],[1]!COMPROMISOS_2024[[#All],[consecutivo]],[1]!COMPROMISOS_2024[[#All],[fecha_aprobacion]],"",0)</f>
        <v>15/10/2024 17:00</v>
      </c>
      <c r="V831" s="46">
        <f>SUMIF([1]!COMPROMISOS_2024[[#All],[consecutivo]],Contrato[[#This Row],[RCP]],[1]!COMPROMISOS_2024[[#All],[valor_total]])</f>
        <v>55000000</v>
      </c>
      <c r="W831" s="311">
        <v>45576</v>
      </c>
      <c r="X831" s="311">
        <v>45582</v>
      </c>
      <c r="Y831" s="48">
        <v>45582</v>
      </c>
      <c r="Z831" s="49">
        <v>45656</v>
      </c>
      <c r="AA831" s="101" t="s">
        <v>2118</v>
      </c>
      <c r="AB831" s="91" t="s">
        <v>2023</v>
      </c>
      <c r="AC831" s="91"/>
      <c r="AD831" s="78">
        <v>202000005584</v>
      </c>
      <c r="AE831" s="54" t="s">
        <v>75</v>
      </c>
      <c r="AF831" s="55" t="str">
        <f>TEXT(LEFT(Contrato[[#This Row],[CONTRATO]],3),"0")</f>
        <v>695</v>
      </c>
      <c r="AG831" s="55" t="str">
        <f>IF(LEN(Contrato[[#This Row],[Contrato2]])=3,Contrato[[#This Row],[Contrato2]],TEXT(Contrato[[#This Row],[Contrato2]],"000"))</f>
        <v>695</v>
      </c>
      <c r="AH831" s="56">
        <f ca="1">IFERROR(_xlfn.DAYS(Contrato[[#This Row],[Fecha Proyectada liquidación]],TODAY())/30,"")</f>
        <v>2.1</v>
      </c>
      <c r="AI831" s="57">
        <f>+Contrato[[#This Row],[FECHA TERMINACIÓN ]]+120</f>
        <v>45776</v>
      </c>
      <c r="AK831" s="59" t="str">
        <f ca="1">IF(Contrato[[#This Row],[FECHA TERMINACIÓN ]]&lt;TODAY(), "Terminado",IF(ISNUMBER(Contrato[[#This Row],[Fecha Real de liquiidación ]]),"Liquidado",IF(Contrato[[#This Row],[FECHA TERMINACIÓN ]]&gt;=TODAY(),"En ejecución","")))</f>
        <v>Terminado</v>
      </c>
      <c r="AL831" s="60">
        <f>SUMIF([1]!COMPROMISOS_2024[[#All],[consecutivo]],Contrato[[#This Row],[RCP]],[1]!COMPROMISOS_2024[[#All],[Total pagado]])</f>
        <v>44000000</v>
      </c>
      <c r="AM831" s="61">
        <f>IFERROR(Contrato[[#This Row],[Pagos]]/Contrato[[#This Row],[VALOR CONTRATO]],0)</f>
        <v>0.8</v>
      </c>
      <c r="AN831" s="104">
        <f>+Contrato[[#This Row],[VALOR CONTRATO]]-Contrato[[#This Row],[Pagos]]</f>
        <v>11000000</v>
      </c>
      <c r="AO831" s="54" t="str" cm="1">
        <f t="array" ref="AO831">_xlfn.XLOOKUP(Contrato[[#This Row],[DOCUMENTO ]],[1]!PERSONAL_ACTIVO_2024[[#All],[Documento identidad]],[1]!PERSONAL_ACTIVO_2024[[#All],[Mail ]],0,0)</f>
        <v>ahiguitae@indeportesantioquia.gov.co</v>
      </c>
      <c r="AP831" s="54" t="str" cm="1">
        <f t="array" ref="AP831">_xlfn.XLOOKUP(Contrato[[#This Row],[DOCUMENTO]],[1]!PERSONAL_ACTIVO_2024[[#All],[Documento identidad]],[1]!PERSONAL_ACTIVO_2024[[#All],[Mail ]],0,0)</f>
        <v>hveleza@indeportesantioquia.gov.co</v>
      </c>
      <c r="AQ831" s="54" cm="1">
        <f t="array" ref="AQ831">IF(ISBLANK(Contrato[[#This Row],[DEPENDENCIA ]]),0,IFERROR(_xlfn.XLOOKUP(Contrato[[#This Row],[DEPENDENCIA ]],[1]!PERSONAL_ACTIVO_2024[[#All],[Dependencia]],[1]!PERSONAL_ACTIVO_2024[[#All],[Mail ]],0,0),0))</f>
        <v>0</v>
      </c>
    </row>
    <row r="832" spans="1:43" s="54" customFormat="1" ht="34.5" customHeight="1" x14ac:dyDescent="0.25">
      <c r="A832" s="54">
        <v>1100</v>
      </c>
      <c r="B832" s="26">
        <v>696</v>
      </c>
      <c r="C832" s="28" t="s">
        <v>2119</v>
      </c>
      <c r="D832" s="81" t="s">
        <v>123</v>
      </c>
      <c r="E832" s="81" t="s">
        <v>111</v>
      </c>
      <c r="F832" s="81" t="s">
        <v>112</v>
      </c>
      <c r="G832" s="92" t="s">
        <v>2120</v>
      </c>
      <c r="H832" s="93">
        <v>890905626</v>
      </c>
      <c r="I832" s="117" t="s">
        <v>48</v>
      </c>
      <c r="J832" s="118">
        <v>40000000</v>
      </c>
      <c r="K832" s="36" t="s">
        <v>48</v>
      </c>
      <c r="L832" s="96" t="s">
        <v>724</v>
      </c>
      <c r="M832" s="97" t="s">
        <v>218</v>
      </c>
      <c r="N832" s="98" cm="1">
        <f t="array" ref="N832">_xlfn.XLOOKUP(Contrato[[#This Row],[SUPERVISOR TITULAR]],[1]!PERSONAL_ACTIVO_2024[[#All],[Nombre completo]],[1]!PERSONAL_ACTIVO_2024[[#All],[Documento identidad]],"",0)</f>
        <v>98556206</v>
      </c>
      <c r="O832" s="97" t="s">
        <v>222</v>
      </c>
      <c r="P832" s="99" cm="1">
        <f t="array" ref="P832">_xlfn.XLOOKUP(Contrato[[#This Row],[SUPERVISOR SUPLENTE ]],[1]!PERSONAL_ACTIVO_2024[[#All],[Nombre completo]],[1]!PERSONAL_ACTIVO_2024[[#All],[Documento identidad]],"",0)</f>
        <v>10267189</v>
      </c>
      <c r="Q832" s="100">
        <v>1022</v>
      </c>
      <c r="R832" s="42" t="str" cm="1">
        <f t="array" ref="R832">_xlfn.XLOOKUP(Contrato[[#This Row],[CDP]],[1]!DISPONIBILIDADES_2024[[#All],[consecutivo]],[1]!DISPONIBILIDADES_2024[[#All],[fecha_aprobacion]],"",0)</f>
        <v>27/09/2024 15:37</v>
      </c>
      <c r="S832" s="43">
        <f>SUMIF([1]!DISPONIBILIDADES_2024[[#All],[consecutivo]],Contrato[[#This Row],[CDP]],[1]!DISPONIBILIDADES_2024[[#All],[valor_total_rubro]])</f>
        <v>0</v>
      </c>
      <c r="T832" s="44" cm="1">
        <f t="array" ref="T832">_xlfn.XLOOKUP(Contrato[[#This Row],[CONTRATO]]&amp;Contrato[[#This Row],[CDP]],[1]!Corr_Contr_CDP[[#All],[CONTRATO-CDP]],[1]!Corr_Contr_CDP[[#All],[CRP]],_xlfn.XLOOKUP(Contrato[[#This Row],[CDP]],[1]!COMPROMISOS_2024[[#All],[disponibilidad]],[1]!COMPROMISOS_2024[[#All],[consecutivo]],"",0),0)</f>
        <v>10402</v>
      </c>
      <c r="U832" s="45" t="str" cm="1">
        <f t="array" ref="U832">+_xlfn.XLOOKUP(Contrato[[#This Row],[RCP]],[1]!COMPROMISOS_2024[[#All],[consecutivo]],[1]!COMPROMISOS_2024[[#All],[fecha_aprobacion]],"",0)</f>
        <v>15/10/2024 16:57</v>
      </c>
      <c r="V832" s="46">
        <f>SUMIF([1]!COMPROMISOS_2024[[#All],[consecutivo]],Contrato[[#This Row],[RCP]],[1]!COMPROMISOS_2024[[#All],[valor_total]])</f>
        <v>40000000</v>
      </c>
      <c r="W832" s="311">
        <v>45576</v>
      </c>
      <c r="X832" s="311">
        <v>45581</v>
      </c>
      <c r="Y832" s="48">
        <v>45581</v>
      </c>
      <c r="Z832" s="49">
        <v>45656</v>
      </c>
      <c r="AA832" s="101" t="s">
        <v>2121</v>
      </c>
      <c r="AB832" s="91" t="s">
        <v>2023</v>
      </c>
      <c r="AC832" s="91"/>
      <c r="AD832" s="78">
        <v>202000005585</v>
      </c>
      <c r="AE832" s="54" t="s">
        <v>75</v>
      </c>
      <c r="AF832" s="55" t="str">
        <f>TEXT(LEFT(Contrato[[#This Row],[CONTRATO]],3),"0")</f>
        <v>696</v>
      </c>
      <c r="AG832" s="55" t="str">
        <f>IF(LEN(Contrato[[#This Row],[Contrato2]])=3,Contrato[[#This Row],[Contrato2]],TEXT(Contrato[[#This Row],[Contrato2]],"000"))</f>
        <v>696</v>
      </c>
      <c r="AH832" s="56">
        <f ca="1">IFERROR(_xlfn.DAYS(Contrato[[#This Row],[Fecha Proyectada liquidación]],TODAY())/30,"")</f>
        <v>2.1</v>
      </c>
      <c r="AI832" s="57">
        <f>+Contrato[[#This Row],[FECHA TERMINACIÓN ]]+120</f>
        <v>45776</v>
      </c>
      <c r="AK832" s="59" t="str">
        <f ca="1">IF(Contrato[[#This Row],[FECHA TERMINACIÓN ]]&lt;TODAY(), "Terminado",IF(ISNUMBER(Contrato[[#This Row],[Fecha Real de liquiidación ]]),"Liquidado",IF(Contrato[[#This Row],[FECHA TERMINACIÓN ]]&gt;=TODAY(),"En ejecución","")))</f>
        <v>Terminado</v>
      </c>
      <c r="AL832" s="60">
        <f>SUMIF([1]!COMPROMISOS_2024[[#All],[consecutivo]],Contrato[[#This Row],[RCP]],[1]!COMPROMISOS_2024[[#All],[Total pagado]])</f>
        <v>29192200</v>
      </c>
      <c r="AM832" s="61">
        <f>IFERROR(Contrato[[#This Row],[Pagos]]/Contrato[[#This Row],[VALOR CONTRATO]],0)</f>
        <v>0.72980500000000004</v>
      </c>
      <c r="AN832" s="104">
        <f>+Contrato[[#This Row],[VALOR CONTRATO]]-Contrato[[#This Row],[Pagos]]</f>
        <v>10807800</v>
      </c>
      <c r="AO832" s="54" t="str" cm="1">
        <f t="array" ref="AO832">_xlfn.XLOOKUP(Contrato[[#This Row],[DOCUMENTO ]],[1]!PERSONAL_ACTIVO_2024[[#All],[Documento identidad]],[1]!PERSONAL_ACTIVO_2024[[#All],[Mail ]],0,0)</f>
        <v>ahiguitae@indeportesantioquia.gov.co</v>
      </c>
      <c r="AP832" s="54" t="str" cm="1">
        <f t="array" ref="AP832">_xlfn.XLOOKUP(Contrato[[#This Row],[DOCUMENTO]],[1]!PERSONAL_ACTIVO_2024[[#All],[Documento identidad]],[1]!PERSONAL_ACTIVO_2024[[#All],[Mail ]],0,0)</f>
        <v>hveleza@indeportesantioquia.gov.co</v>
      </c>
      <c r="AQ832" s="54" cm="1">
        <f t="array" ref="AQ832">IF(ISBLANK(Contrato[[#This Row],[DEPENDENCIA ]]),0,IFERROR(_xlfn.XLOOKUP(Contrato[[#This Row],[DEPENDENCIA ]],[1]!PERSONAL_ACTIVO_2024[[#All],[Dependencia]],[1]!PERSONAL_ACTIVO_2024[[#All],[Mail ]],0,0),0))</f>
        <v>0</v>
      </c>
    </row>
    <row r="833" spans="1:43" s="54" customFormat="1" ht="34.5" customHeight="1" x14ac:dyDescent="0.25">
      <c r="A833" s="54">
        <v>1036</v>
      </c>
      <c r="B833" s="26">
        <v>697</v>
      </c>
      <c r="C833" s="28" t="s">
        <v>2122</v>
      </c>
      <c r="D833" s="81" t="s">
        <v>2123</v>
      </c>
      <c r="E833" s="81" t="s">
        <v>111</v>
      </c>
      <c r="F833" s="81" t="s">
        <v>112</v>
      </c>
      <c r="G833" s="92" t="s">
        <v>1380</v>
      </c>
      <c r="H833" s="93">
        <v>800169283</v>
      </c>
      <c r="I833" s="117">
        <v>0</v>
      </c>
      <c r="J833" s="118">
        <v>35000000</v>
      </c>
      <c r="K833" s="69" t="s">
        <v>2124</v>
      </c>
      <c r="L833" s="96" t="s">
        <v>724</v>
      </c>
      <c r="M833" s="97" t="s">
        <v>667</v>
      </c>
      <c r="N833" s="98" cm="1">
        <f t="array" ref="N833">_xlfn.XLOOKUP(Contrato[[#This Row],[SUPERVISOR TITULAR]],[1]!PERSONAL_ACTIVO_2024[[#All],[Nombre completo]],[1]!PERSONAL_ACTIVO_2024[[#All],[Documento identidad]],"",0)</f>
        <v>96359710</v>
      </c>
      <c r="O833" s="97" t="s">
        <v>666</v>
      </c>
      <c r="P833" s="99" cm="1">
        <f t="array" ref="P833">_xlfn.XLOOKUP(Contrato[[#This Row],[SUPERVISOR SUPLENTE ]],[1]!PERSONAL_ACTIVO_2024[[#All],[Nombre completo]],[1]!PERSONAL_ACTIVO_2024[[#All],[Documento identidad]],"",0)</f>
        <v>8103470</v>
      </c>
      <c r="Q833" s="100">
        <v>965</v>
      </c>
      <c r="R833" s="42" t="str" cm="1">
        <f t="array" ref="R833">_xlfn.XLOOKUP(Contrato[[#This Row],[CDP]],[1]!DISPONIBILIDADES_2024[[#All],[consecutivo]],[1]!DISPONIBILIDADES_2024[[#All],[fecha_aprobacion]],"",0)</f>
        <v>17/09/2024 17:37</v>
      </c>
      <c r="S833" s="43">
        <f>SUMIF([1]!DISPONIBILIDADES_2024[[#All],[consecutivo]],Contrato[[#This Row],[CDP]],[1]!DISPONIBILIDADES_2024[[#All],[valor_total_rubro]])</f>
        <v>0</v>
      </c>
      <c r="T833" s="44" cm="1">
        <f t="array" ref="T833">_xlfn.XLOOKUP(Contrato[[#This Row],[CONTRATO]]&amp;Contrato[[#This Row],[CDP]],[1]!Corr_Contr_CDP[[#All],[CONTRATO-CDP]],[1]!Corr_Contr_CDP[[#All],[CRP]],_xlfn.XLOOKUP(Contrato[[#This Row],[CDP]],[1]!COMPROMISOS_2024[[#All],[disponibilidad]],[1]!COMPROMISOS_2024[[#All],[consecutivo]],"",0),0)</f>
        <v>10288</v>
      </c>
      <c r="U833" s="45" t="str" cm="1">
        <f t="array" ref="U833">+_xlfn.XLOOKUP(Contrato[[#This Row],[RCP]],[1]!COMPROMISOS_2024[[#All],[consecutivo]],[1]!COMPROMISOS_2024[[#All],[fecha_aprobacion]],"",0)</f>
        <v>10/10/2024 16:26</v>
      </c>
      <c r="V833" s="46">
        <f>SUMIF([1]!COMPROMISOS_2024[[#All],[consecutivo]],Contrato[[#This Row],[RCP]],[1]!COMPROMISOS_2024[[#All],[valor_total]])</f>
        <v>35000000</v>
      </c>
      <c r="W833" s="311">
        <v>45575</v>
      </c>
      <c r="X833" s="311">
        <v>45576</v>
      </c>
      <c r="Y833" s="48">
        <v>45576</v>
      </c>
      <c r="Z833" s="49">
        <v>45657</v>
      </c>
      <c r="AA833" s="101" t="s">
        <v>2125</v>
      </c>
      <c r="AB833" s="311" t="s">
        <v>734</v>
      </c>
      <c r="AC833" s="91"/>
      <c r="AD833" s="338">
        <v>202000005586</v>
      </c>
      <c r="AE833" s="54" t="s">
        <v>75</v>
      </c>
      <c r="AF833" s="55" t="str">
        <f>TEXT(LEFT(Contrato[[#This Row],[CONTRATO]],3),"0")</f>
        <v>697</v>
      </c>
      <c r="AG833" s="55" t="str">
        <f>IF(LEN(Contrato[[#This Row],[Contrato2]])=3,Contrato[[#This Row],[Contrato2]],TEXT(Contrato[[#This Row],[Contrato2]],"000"))</f>
        <v>697</v>
      </c>
      <c r="AH833" s="56">
        <f ca="1">IFERROR(_xlfn.DAYS(Contrato[[#This Row],[Fecha Proyectada liquidación]],TODAY())/30,"")</f>
        <v>2.1333333333333333</v>
      </c>
      <c r="AI833" s="57">
        <f>+Contrato[[#This Row],[FECHA TERMINACIÓN ]]+120</f>
        <v>45777</v>
      </c>
      <c r="AK833" s="59" t="str">
        <f ca="1">IF(Contrato[[#This Row],[FECHA TERMINACIÓN ]]&lt;TODAY(), "Terminado",IF(ISNUMBER(Contrato[[#This Row],[Fecha Real de liquiidación ]]),"Liquidado",IF(Contrato[[#This Row],[FECHA TERMINACIÓN ]]&gt;=TODAY(),"En ejecución","")))</f>
        <v>Terminado</v>
      </c>
      <c r="AL833" s="60">
        <f>SUMIF([1]!COMPROMISOS_2024[[#All],[consecutivo]],Contrato[[#This Row],[RCP]],[1]!COMPROMISOS_2024[[#All],[Total pagado]])</f>
        <v>35000000</v>
      </c>
      <c r="AM833" s="61">
        <f>IFERROR(Contrato[[#This Row],[Pagos]]/Contrato[[#This Row],[VALOR CONTRATO]],0)</f>
        <v>1</v>
      </c>
      <c r="AN833" s="104">
        <f>+Contrato[[#This Row],[VALOR CONTRATO]]-Contrato[[#This Row],[Pagos]]</f>
        <v>0</v>
      </c>
      <c r="AO833" s="54" t="str" cm="1">
        <f t="array" ref="AO833">_xlfn.XLOOKUP(Contrato[[#This Row],[DOCUMENTO ]],[1]!PERSONAL_ACTIVO_2024[[#All],[Documento identidad]],[1]!PERSONAL_ACTIVO_2024[[#All],[Mail ]],0,0)</f>
        <v>hosorio@indeportesantioquia.gov.co</v>
      </c>
      <c r="AP833" s="54" t="str" cm="1">
        <f t="array" ref="AP833">_xlfn.XLOOKUP(Contrato[[#This Row],[DOCUMENTO]],[1]!PERSONAL_ACTIVO_2024[[#All],[Documento identidad]],[1]!PERSONAL_ACTIVO_2024[[#All],[Mail ]],0,0)</f>
        <v>jgarrido@indeportesantioquia.gov.co</v>
      </c>
      <c r="AQ833" s="54" cm="1">
        <f t="array" ref="AQ833">IF(ISBLANK(Contrato[[#This Row],[DEPENDENCIA ]]),0,IFERROR(_xlfn.XLOOKUP(Contrato[[#This Row],[DEPENDENCIA ]],[1]!PERSONAL_ACTIVO_2024[[#All],[Dependencia]],[1]!PERSONAL_ACTIVO_2024[[#All],[Mail ]],0,0),0))</f>
        <v>0</v>
      </c>
    </row>
    <row r="834" spans="1:43" s="54" customFormat="1" ht="34.5" customHeight="1" x14ac:dyDescent="0.25">
      <c r="A834" s="54">
        <v>1027</v>
      </c>
      <c r="B834" s="26">
        <v>698</v>
      </c>
      <c r="C834" s="28" t="s">
        <v>2126</v>
      </c>
      <c r="D834" s="81" t="s">
        <v>2127</v>
      </c>
      <c r="E834" s="81" t="s">
        <v>111</v>
      </c>
      <c r="F834" s="81" t="s">
        <v>142</v>
      </c>
      <c r="G834" s="92" t="s">
        <v>2128</v>
      </c>
      <c r="H834" s="93">
        <v>1038417615</v>
      </c>
      <c r="I834" s="117">
        <v>7400000</v>
      </c>
      <c r="J834" s="118">
        <v>22200000</v>
      </c>
      <c r="K834" s="36" t="s">
        <v>48</v>
      </c>
      <c r="L834" s="96" t="s">
        <v>724</v>
      </c>
      <c r="M834" s="97" t="s">
        <v>242</v>
      </c>
      <c r="N834" s="98" cm="1">
        <f t="array" ref="N834">_xlfn.XLOOKUP(Contrato[[#This Row],[SUPERVISOR TITULAR]],[1]!PERSONAL_ACTIVO_2024[[#All],[Nombre completo]],[1]!PERSONAL_ACTIVO_2024[[#All],[Documento identidad]],"",0)</f>
        <v>71610877</v>
      </c>
      <c r="O834" s="97" t="s">
        <v>1112</v>
      </c>
      <c r="P834" s="99" cm="1">
        <f t="array" ref="P834">_xlfn.XLOOKUP(Contrato[[#This Row],[SUPERVISOR SUPLENTE ]],[1]!PERSONAL_ACTIVO_2024[[#All],[Nombre completo]],[1]!PERSONAL_ACTIVO_2024[[#All],[Documento identidad]],"",0)</f>
        <v>43017641</v>
      </c>
      <c r="Q834" s="100">
        <v>987</v>
      </c>
      <c r="R834" s="42" t="str" cm="1">
        <f t="array" ref="R834">_xlfn.XLOOKUP(Contrato[[#This Row],[CDP]],[1]!DISPONIBILIDADES_2024[[#All],[consecutivo]],[1]!DISPONIBILIDADES_2024[[#All],[fecha_aprobacion]],"",0)</f>
        <v>24/09/2024 9:49</v>
      </c>
      <c r="S834" s="43">
        <f>SUMIF([1]!DISPONIBILIDADES_2024[[#All],[consecutivo]],Contrato[[#This Row],[CDP]],[1]!DISPONIBILIDADES_2024[[#All],[valor_total_rubro]])</f>
        <v>0</v>
      </c>
      <c r="T834" s="44" cm="1">
        <f t="array" ref="T834">_xlfn.XLOOKUP(Contrato[[#This Row],[CONTRATO]]&amp;Contrato[[#This Row],[CDP]],[1]!Corr_Contr_CDP[[#All],[CONTRATO-CDP]],[1]!Corr_Contr_CDP[[#All],[CRP]],_xlfn.XLOOKUP(Contrato[[#This Row],[CDP]],[1]!COMPROMISOS_2024[[#All],[disponibilidad]],[1]!COMPROMISOS_2024[[#All],[consecutivo]],"",0),0)</f>
        <v>10400</v>
      </c>
      <c r="U834" s="45" t="str" cm="1">
        <f t="array" ref="U834">+_xlfn.XLOOKUP(Contrato[[#This Row],[RCP]],[1]!COMPROMISOS_2024[[#All],[consecutivo]],[1]!COMPROMISOS_2024[[#All],[fecha_aprobacion]],"",0)</f>
        <v>11/10/2024 16:45</v>
      </c>
      <c r="V834" s="46">
        <f>SUMIF([1]!COMPROMISOS_2024[[#All],[consecutivo]],Contrato[[#This Row],[RCP]],[1]!COMPROMISOS_2024[[#All],[valor_total]])</f>
        <v>22200000</v>
      </c>
      <c r="W834" s="311">
        <v>45576</v>
      </c>
      <c r="X834" s="311" t="s">
        <v>379</v>
      </c>
      <c r="Y834" s="48">
        <v>45577</v>
      </c>
      <c r="Z834" s="49">
        <v>45657</v>
      </c>
      <c r="AA834" s="101" t="s">
        <v>2129</v>
      </c>
      <c r="AB834" s="91" t="s">
        <v>148</v>
      </c>
      <c r="AC834" s="91"/>
      <c r="AD834" s="78">
        <v>202000005587</v>
      </c>
      <c r="AE834" s="54" t="s">
        <v>75</v>
      </c>
      <c r="AF834" s="55" t="str">
        <f>TEXT(LEFT(Contrato[[#This Row],[CONTRATO]],3),"0")</f>
        <v>698</v>
      </c>
      <c r="AG834" s="55" t="str">
        <f>IF(LEN(Contrato[[#This Row],[Contrato2]])=3,Contrato[[#This Row],[Contrato2]],TEXT(Contrato[[#This Row],[Contrato2]],"000"))</f>
        <v>698</v>
      </c>
      <c r="AH834" s="56">
        <f ca="1">IFERROR(_xlfn.DAYS(Contrato[[#This Row],[Fecha Proyectada liquidación]],TODAY())/30,"")</f>
        <v>2.1333333333333333</v>
      </c>
      <c r="AI834" s="57">
        <f>+Contrato[[#This Row],[FECHA TERMINACIÓN ]]+120</f>
        <v>45777</v>
      </c>
      <c r="AK834" s="59" t="str">
        <f ca="1">IF(Contrato[[#This Row],[FECHA TERMINACIÓN ]]&lt;TODAY(), "Terminado",IF(ISNUMBER(Contrato[[#This Row],[Fecha Real de liquiidación ]]),"Liquidado",IF(Contrato[[#This Row],[FECHA TERMINACIÓN ]]&gt;=TODAY(),"En ejecución","")))</f>
        <v>Terminado</v>
      </c>
      <c r="AL834" s="60">
        <f>SUMIF([1]!COMPROMISOS_2024[[#All],[consecutivo]],Contrato[[#This Row],[RCP]],[1]!COMPROMISOS_2024[[#All],[Total pagado]])</f>
        <v>19486666</v>
      </c>
      <c r="AM834" s="61">
        <f>IFERROR(Contrato[[#This Row],[Pagos]]/Contrato[[#This Row],[VALOR CONTRATO]],0)</f>
        <v>0.87777774774774775</v>
      </c>
      <c r="AN834" s="104">
        <f>+Contrato[[#This Row],[VALOR CONTRATO]]-Contrato[[#This Row],[Pagos]]</f>
        <v>2713334</v>
      </c>
      <c r="AO834" s="54" t="str" cm="1">
        <f t="array" ref="AO834">_xlfn.XLOOKUP(Contrato[[#This Row],[DOCUMENTO ]],[1]!PERSONAL_ACTIVO_2024[[#All],[Documento identidad]],[1]!PERSONAL_ACTIVO_2024[[#All],[Mail ]],0,0)</f>
        <v>mcgarcia@indeportesantioquia.gov.co</v>
      </c>
      <c r="AP834" s="54" t="str" cm="1">
        <f t="array" ref="AP834">_xlfn.XLOOKUP(Contrato[[#This Row],[DOCUMENTO]],[1]!PERSONAL_ACTIVO_2024[[#All],[Documento identidad]],[1]!PERSONAL_ACTIVO_2024[[#All],[Mail ]],0,0)</f>
        <v>mrestrepo@indeportesantioquia.gov.co</v>
      </c>
      <c r="AQ834" s="54" cm="1">
        <f t="array" ref="AQ834">IF(ISBLANK(Contrato[[#This Row],[DEPENDENCIA ]]),0,IFERROR(_xlfn.XLOOKUP(Contrato[[#This Row],[DEPENDENCIA ]],[1]!PERSONAL_ACTIVO_2024[[#All],[Dependencia]],[1]!PERSONAL_ACTIVO_2024[[#All],[Mail ]],0,0),0))</f>
        <v>0</v>
      </c>
    </row>
    <row r="835" spans="1:43" s="54" customFormat="1" ht="34.5" customHeight="1" x14ac:dyDescent="0.25">
      <c r="A835" s="54">
        <v>1214</v>
      </c>
      <c r="B835" s="26">
        <v>699</v>
      </c>
      <c r="C835" s="28" t="s">
        <v>2130</v>
      </c>
      <c r="D835" s="81" t="s">
        <v>2123</v>
      </c>
      <c r="E835" s="81" t="s">
        <v>111</v>
      </c>
      <c r="F835" s="81" t="s">
        <v>112</v>
      </c>
      <c r="G835" s="92" t="s">
        <v>2131</v>
      </c>
      <c r="H835" s="93">
        <v>900342664</v>
      </c>
      <c r="I835" s="117" t="s">
        <v>48</v>
      </c>
      <c r="J835" s="118">
        <v>438814288</v>
      </c>
      <c r="K835" s="69" t="s">
        <v>2132</v>
      </c>
      <c r="L835" s="96" t="s">
        <v>2133</v>
      </c>
      <c r="M835" s="97" t="s">
        <v>174</v>
      </c>
      <c r="N835" s="98" cm="1">
        <f t="array" ref="N835">_xlfn.XLOOKUP(Contrato[[#This Row],[SUPERVISOR TITULAR]],[1]!PERSONAL_ACTIVO_2024[[#All],[Nombre completo]],[1]!PERSONAL_ACTIVO_2024[[#All],[Documento identidad]],"",0)</f>
        <v>1035231869</v>
      </c>
      <c r="O835" s="97" t="s">
        <v>209</v>
      </c>
      <c r="P835" s="99" cm="1">
        <f t="array" ref="P835">_xlfn.XLOOKUP(Contrato[[#This Row],[SUPERVISOR SUPLENTE ]],[1]!PERSONAL_ACTIVO_2024[[#All],[Nombre completo]],[1]!PERSONAL_ACTIVO_2024[[#All],[Documento identidad]],"",0)</f>
        <v>32277581</v>
      </c>
      <c r="Q835" s="100">
        <v>1029</v>
      </c>
      <c r="R835" s="42" t="str" cm="1">
        <f t="array" ref="R835">_xlfn.XLOOKUP(Contrato[[#This Row],[CDP]],[1]!DISPONIBILIDADES_2024[[#All],[consecutivo]],[1]!DISPONIBILIDADES_2024[[#All],[fecha_aprobacion]],"",0)</f>
        <v>2/10/2024 22:26</v>
      </c>
      <c r="S835" s="43">
        <f>SUMIF([1]!DISPONIBILIDADES_2024[[#All],[consecutivo]],Contrato[[#This Row],[CDP]],[1]!DISPONIBILIDADES_2024[[#All],[valor_total_rubro]])</f>
        <v>0</v>
      </c>
      <c r="T835" s="44" cm="1">
        <f t="array" ref="T835">_xlfn.XLOOKUP(Contrato[[#This Row],[CONTRATO]]&amp;Contrato[[#This Row],[CDP]],[1]!Corr_Contr_CDP[[#All],[CONTRATO-CDP]],[1]!Corr_Contr_CDP[[#All],[CRP]],_xlfn.XLOOKUP(Contrato[[#This Row],[CDP]],[1]!COMPROMISOS_2024[[#All],[disponibilidad]],[1]!COMPROMISOS_2024[[#All],[consecutivo]],"",0),0)</f>
        <v>10541</v>
      </c>
      <c r="U835" s="45" t="str" cm="1">
        <f t="array" ref="U835">+_xlfn.XLOOKUP(Contrato[[#This Row],[RCP]],[1]!COMPROMISOS_2024[[#All],[consecutivo]],[1]!COMPROMISOS_2024[[#All],[fecha_aprobacion]],"",0)</f>
        <v>18/10/2024 15:37</v>
      </c>
      <c r="V835" s="46">
        <f>SUMIF([1]!COMPROMISOS_2024[[#All],[consecutivo]],Contrato[[#This Row],[RCP]],[1]!COMPROMISOS_2024[[#All],[valor_total]])</f>
        <v>438814288</v>
      </c>
      <c r="W835" s="311">
        <v>45582</v>
      </c>
      <c r="X835" s="311">
        <v>45583</v>
      </c>
      <c r="Y835" s="48">
        <v>45583</v>
      </c>
      <c r="Z835" s="49">
        <v>45657</v>
      </c>
      <c r="AA835" s="101" t="s">
        <v>2134</v>
      </c>
      <c r="AB835" s="91" t="s">
        <v>2135</v>
      </c>
      <c r="AC835" s="91"/>
      <c r="AD835" s="78">
        <v>202000005588</v>
      </c>
      <c r="AE835" s="54" t="s">
        <v>75</v>
      </c>
      <c r="AF835" s="55" t="str">
        <f>TEXT(LEFT(Contrato[[#This Row],[CONTRATO]],3),"0")</f>
        <v>699</v>
      </c>
      <c r="AG835" s="55" t="str">
        <f>IF(LEN(Contrato[[#This Row],[Contrato2]])=3,Contrato[[#This Row],[Contrato2]],TEXT(Contrato[[#This Row],[Contrato2]],"000"))</f>
        <v>699</v>
      </c>
      <c r="AH835" s="56">
        <f ca="1">IFERROR(_xlfn.DAYS(Contrato[[#This Row],[Fecha Proyectada liquidación]],TODAY())/30,"")</f>
        <v>2.1333333333333333</v>
      </c>
      <c r="AI835" s="57">
        <f>+Contrato[[#This Row],[FECHA TERMINACIÓN ]]+120</f>
        <v>45777</v>
      </c>
      <c r="AK835" s="59" t="str">
        <f ca="1">IF(Contrato[[#This Row],[FECHA TERMINACIÓN ]]&lt;TODAY(), "Terminado",IF(ISNUMBER(Contrato[[#This Row],[Fecha Real de liquiidación ]]),"Liquidado",IF(Contrato[[#This Row],[FECHA TERMINACIÓN ]]&gt;=TODAY(),"En ejecución","")))</f>
        <v>Terminado</v>
      </c>
      <c r="AL835" s="60">
        <f>SUMIF([1]!COMPROMISOS_2024[[#All],[consecutivo]],Contrato[[#This Row],[RCP]],[1]!COMPROMISOS_2024[[#All],[Total pagado]])</f>
        <v>393767507</v>
      </c>
      <c r="AM835" s="61">
        <f>IFERROR(Contrato[[#This Row],[Pagos]]/Contrato[[#This Row],[VALOR CONTRATO]],0)</f>
        <v>0.89734431573476936</v>
      </c>
      <c r="AN835" s="104">
        <f>+Contrato[[#This Row],[VALOR CONTRATO]]-Contrato[[#This Row],[Pagos]]</f>
        <v>45046781</v>
      </c>
      <c r="AO835" s="54" t="str" cm="1">
        <f t="array" ref="AO835">_xlfn.XLOOKUP(Contrato[[#This Row],[DOCUMENTO ]],[1]!PERSONAL_ACTIVO_2024[[#All],[Documento identidad]],[1]!PERSONAL_ACTIVO_2024[[#All],[Mail ]],0,0)</f>
        <v>yondago24@hotmail.com</v>
      </c>
      <c r="AP835" s="54" t="str" cm="1">
        <f t="array" ref="AP835">_xlfn.XLOOKUP(Contrato[[#This Row],[DOCUMENTO]],[1]!PERSONAL_ACTIVO_2024[[#All],[Documento identidad]],[1]!PERSONAL_ACTIVO_2024[[#All],[Mail ]],0,0)</f>
        <v>mlopez@indeportesantioquia.gov.co</v>
      </c>
      <c r="AQ835" s="54" cm="1">
        <f t="array" ref="AQ835">IF(ISBLANK(Contrato[[#This Row],[DEPENDENCIA ]]),0,IFERROR(_xlfn.XLOOKUP(Contrato[[#This Row],[DEPENDENCIA ]],[1]!PERSONAL_ACTIVO_2024[[#All],[Dependencia]],[1]!PERSONAL_ACTIVO_2024[[#All],[Mail ]],0,0),0))</f>
        <v>0</v>
      </c>
    </row>
    <row r="836" spans="1:43" s="54" customFormat="1" ht="34.5" customHeight="1" x14ac:dyDescent="0.25">
      <c r="A836" s="54">
        <v>1218</v>
      </c>
      <c r="B836" s="26">
        <v>700</v>
      </c>
      <c r="C836" s="28" t="s">
        <v>2136</v>
      </c>
      <c r="D836" s="81" t="s">
        <v>123</v>
      </c>
      <c r="E836" s="81" t="s">
        <v>736</v>
      </c>
      <c r="F836" s="81" t="s">
        <v>142</v>
      </c>
      <c r="G836" s="92" t="s">
        <v>2137</v>
      </c>
      <c r="H836" s="93">
        <v>1017176615</v>
      </c>
      <c r="I836" s="117">
        <v>2574842</v>
      </c>
      <c r="J836" s="118">
        <v>5407168</v>
      </c>
      <c r="K836" s="36" t="s">
        <v>48</v>
      </c>
      <c r="L836" s="96" t="s">
        <v>775</v>
      </c>
      <c r="M836" s="97" t="s">
        <v>306</v>
      </c>
      <c r="N836" s="98" cm="1">
        <f t="array" ref="N836">_xlfn.XLOOKUP(Contrato[[#This Row],[SUPERVISOR TITULAR]],[1]!PERSONAL_ACTIVO_2024[[#All],[Nombre completo]],[1]!PERSONAL_ACTIVO_2024[[#All],[Documento identidad]],"",0)</f>
        <v>75075150</v>
      </c>
      <c r="O836" s="97" t="s">
        <v>125</v>
      </c>
      <c r="P836" s="99" t="str" cm="1">
        <f t="array" ref="P836">_xlfn.XLOOKUP(Contrato[[#This Row],[SUPERVISOR SUPLENTE ]],[1]!PERSONAL_ACTIVO_2024[[#All],[Nombre completo]],[1]!PERSONAL_ACTIVO_2024[[#All],[Documento identidad]],"",0)</f>
        <v/>
      </c>
      <c r="Q836" s="100">
        <v>1034</v>
      </c>
      <c r="R836" s="42" t="str" cm="1">
        <f t="array" ref="R836">_xlfn.XLOOKUP(Contrato[[#This Row],[CDP]],[1]!DISPONIBILIDADES_2024[[#All],[consecutivo]],[1]!DISPONIBILIDADES_2024[[#All],[fecha_aprobacion]],"",0)</f>
        <v>3/10/2024 12:05</v>
      </c>
      <c r="S836" s="43">
        <f>SUMIF([1]!DISPONIBILIDADES_2024[[#All],[consecutivo]],Contrato[[#This Row],[CDP]],[1]!DISPONIBILIDADES_2024[[#All],[valor_total_rubro]])</f>
        <v>0</v>
      </c>
      <c r="T836" s="44" cm="1">
        <f t="array" ref="T836">_xlfn.XLOOKUP(Contrato[[#This Row],[CONTRATO]]&amp;Contrato[[#This Row],[CDP]],[1]!Corr_Contr_CDP[[#All],[CONTRATO-CDP]],[1]!Corr_Contr_CDP[[#All],[CRP]],_xlfn.XLOOKUP(Contrato[[#This Row],[CDP]],[1]!COMPROMISOS_2024[[#All],[disponibilidad]],[1]!COMPROMISOS_2024[[#All],[consecutivo]],"",0),0)</f>
        <v>10545</v>
      </c>
      <c r="U836" s="45" t="str" cm="1">
        <f t="array" ref="U836">+_xlfn.XLOOKUP(Contrato[[#This Row],[RCP]],[1]!COMPROMISOS_2024[[#All],[consecutivo]],[1]!COMPROMISOS_2024[[#All],[fecha_aprobacion]],"",0)</f>
        <v>18/10/2024 16:49</v>
      </c>
      <c r="V836" s="46">
        <f>SUMIF([1]!COMPROMISOS_2024[[#All],[consecutivo]],Contrato[[#This Row],[RCP]],[1]!COMPROMISOS_2024[[#All],[valor_total]])</f>
        <v>5407168</v>
      </c>
      <c r="W836" s="311">
        <v>45581</v>
      </c>
      <c r="X836" s="311" t="s">
        <v>379</v>
      </c>
      <c r="Y836" s="48">
        <v>45583</v>
      </c>
      <c r="Z836" s="49">
        <v>45643</v>
      </c>
      <c r="AA836" s="101" t="s">
        <v>2138</v>
      </c>
      <c r="AB836" s="91" t="s">
        <v>2139</v>
      </c>
      <c r="AC836" s="91"/>
      <c r="AD836" s="78">
        <v>202000005589</v>
      </c>
      <c r="AE836" s="54" t="s">
        <v>75</v>
      </c>
      <c r="AF836" s="55" t="str">
        <f>TEXT(LEFT(Contrato[[#This Row],[CONTRATO]],3),"0")</f>
        <v>700</v>
      </c>
      <c r="AG836" s="55" t="str">
        <f>IF(LEN(Contrato[[#This Row],[Contrato2]])=3,Contrato[[#This Row],[Contrato2]],TEXT(Contrato[[#This Row],[Contrato2]],"000"))</f>
        <v>700</v>
      </c>
      <c r="AH836" s="56">
        <f ca="1">IFERROR(_xlfn.DAYS(Contrato[[#This Row],[Fecha Proyectada liquidación]],TODAY())/30,"")</f>
        <v>1.6666666666666667</v>
      </c>
      <c r="AI836" s="57">
        <f>+Contrato[[#This Row],[FECHA TERMINACIÓN ]]+120</f>
        <v>45763</v>
      </c>
      <c r="AK836" s="59" t="str">
        <f ca="1">IF(Contrato[[#This Row],[FECHA TERMINACIÓN ]]&lt;TODAY(), "Terminado",IF(ISNUMBER(Contrato[[#This Row],[Fecha Real de liquiidación ]]),"Liquidado",IF(Contrato[[#This Row],[FECHA TERMINACIÓN ]]&gt;=TODAY(),"En ejecución","")))</f>
        <v>Terminado</v>
      </c>
      <c r="AL836" s="60">
        <f>SUMIF([1]!COMPROMISOS_2024[[#All],[consecutivo]],Contrato[[#This Row],[RCP]],[1]!COMPROMISOS_2024[[#All],[Total pagado]])</f>
        <v>5149684</v>
      </c>
      <c r="AM836" s="61">
        <f>IFERROR(Contrato[[#This Row],[Pagos]]/Contrato[[#This Row],[VALOR CONTRATO]],0)</f>
        <v>0.95238098760756096</v>
      </c>
      <c r="AN836" s="104">
        <f>+Contrato[[#This Row],[VALOR CONTRATO]]-Contrato[[#This Row],[Pagos]]</f>
        <v>257484</v>
      </c>
      <c r="AO836" s="54" t="str" cm="1">
        <f t="array" ref="AO836">_xlfn.XLOOKUP(Contrato[[#This Row],[DOCUMENTO ]],[1]!PERSONAL_ACTIVO_2024[[#All],[Documento identidad]],[1]!PERSONAL_ACTIVO_2024[[#All],[Mail ]],0,0)</f>
        <v>anavarro@indeportesantioquia.gov.co</v>
      </c>
      <c r="AP836" s="54" cm="1">
        <f t="array" ref="AP836">_xlfn.XLOOKUP(Contrato[[#This Row],[DOCUMENTO]],[1]!PERSONAL_ACTIVO_2024[[#All],[Documento identidad]],[1]!PERSONAL_ACTIVO_2024[[#All],[Mail ]],0,0)</f>
        <v>0</v>
      </c>
      <c r="AQ836" s="54" cm="1">
        <f t="array" ref="AQ836">IF(ISBLANK(Contrato[[#This Row],[DEPENDENCIA ]]),0,IFERROR(_xlfn.XLOOKUP(Contrato[[#This Row],[DEPENDENCIA ]],[1]!PERSONAL_ACTIVO_2024[[#All],[Dependencia]],[1]!PERSONAL_ACTIVO_2024[[#All],[Mail ]],0,0),0))</f>
        <v>0</v>
      </c>
    </row>
    <row r="837" spans="1:43" s="54" customFormat="1" ht="34.5" customHeight="1" x14ac:dyDescent="0.25">
      <c r="A837" s="54">
        <v>1217</v>
      </c>
      <c r="B837" s="26">
        <v>701</v>
      </c>
      <c r="C837" s="28" t="s">
        <v>2009</v>
      </c>
      <c r="D837" s="81" t="s">
        <v>123</v>
      </c>
      <c r="E837" s="81" t="s">
        <v>736</v>
      </c>
      <c r="F837" s="81" t="s">
        <v>142</v>
      </c>
      <c r="G837" s="92" t="s">
        <v>2140</v>
      </c>
      <c r="H837" s="93">
        <v>1045505327</v>
      </c>
      <c r="I837" s="117">
        <v>2574842</v>
      </c>
      <c r="J837" s="118">
        <v>5407168</v>
      </c>
      <c r="K837" s="36" t="s">
        <v>48</v>
      </c>
      <c r="L837" s="96" t="s">
        <v>775</v>
      </c>
      <c r="M837" s="97" t="s">
        <v>125</v>
      </c>
      <c r="N837" s="98" t="str" cm="1">
        <f t="array" ref="N837">_xlfn.XLOOKUP(Contrato[[#This Row],[SUPERVISOR TITULAR]],[1]!PERSONAL_ACTIVO_2024[[#All],[Nombre completo]],[1]!PERSONAL_ACTIVO_2024[[#All],[Documento identidad]],"",0)</f>
        <v/>
      </c>
      <c r="O837" s="97" t="s">
        <v>306</v>
      </c>
      <c r="P837" s="99" cm="1">
        <f t="array" ref="P837">_xlfn.XLOOKUP(Contrato[[#This Row],[SUPERVISOR SUPLENTE ]],[1]!PERSONAL_ACTIVO_2024[[#All],[Nombre completo]],[1]!PERSONAL_ACTIVO_2024[[#All],[Documento identidad]],"",0)</f>
        <v>75075150</v>
      </c>
      <c r="Q837" s="100">
        <v>1036</v>
      </c>
      <c r="R837" s="42" t="str" cm="1">
        <f t="array" ref="R837">_xlfn.XLOOKUP(Contrato[[#This Row],[CDP]],[1]!DISPONIBILIDADES_2024[[#All],[consecutivo]],[1]!DISPONIBILIDADES_2024[[#All],[fecha_aprobacion]],"",0)</f>
        <v>3/10/2024 12:07</v>
      </c>
      <c r="S837" s="43">
        <f>SUMIF([1]!DISPONIBILIDADES_2024[[#All],[consecutivo]],Contrato[[#This Row],[CDP]],[1]!DISPONIBILIDADES_2024[[#All],[valor_total_rubro]])</f>
        <v>0</v>
      </c>
      <c r="T837" s="44" cm="1">
        <f t="array" ref="T837">_xlfn.XLOOKUP(Contrato[[#This Row],[CONTRATO]]&amp;Contrato[[#This Row],[CDP]],[1]!Corr_Contr_CDP[[#All],[CONTRATO-CDP]],[1]!Corr_Contr_CDP[[#All],[CRP]],_xlfn.XLOOKUP(Contrato[[#This Row],[CDP]],[1]!COMPROMISOS_2024[[#All],[disponibilidad]],[1]!COMPROMISOS_2024[[#All],[consecutivo]],"",0),0)</f>
        <v>10408</v>
      </c>
      <c r="U837" s="45" t="str" cm="1">
        <f t="array" ref="U837">+_xlfn.XLOOKUP(Contrato[[#This Row],[RCP]],[1]!COMPROMISOS_2024[[#All],[consecutivo]],[1]!COMPROMISOS_2024[[#All],[fecha_aprobacion]],"",0)</f>
        <v>16/10/2024 8:08</v>
      </c>
      <c r="V837" s="46">
        <f>SUMIF([1]!COMPROMISOS_2024[[#All],[consecutivo]],Contrato[[#This Row],[RCP]],[1]!COMPROMISOS_2024[[#All],[valor_total]])</f>
        <v>5407168</v>
      </c>
      <c r="W837" s="311">
        <v>45580</v>
      </c>
      <c r="X837" s="160" t="s">
        <v>379</v>
      </c>
      <c r="Y837" s="48">
        <v>45581</v>
      </c>
      <c r="Z837" s="49">
        <v>45643</v>
      </c>
      <c r="AA837" s="101" t="s">
        <v>2141</v>
      </c>
      <c r="AB837" s="91" t="s">
        <v>2139</v>
      </c>
      <c r="AC837" s="91"/>
      <c r="AD837" s="78">
        <v>202000005590</v>
      </c>
      <c r="AE837" s="54" t="s">
        <v>75</v>
      </c>
      <c r="AF837" s="55" t="str">
        <f>TEXT(LEFT(Contrato[[#This Row],[CONTRATO]],3),"0")</f>
        <v>701</v>
      </c>
      <c r="AG837" s="55" t="str">
        <f>IF(LEN(Contrato[[#This Row],[Contrato2]])=3,Contrato[[#This Row],[Contrato2]],TEXT(Contrato[[#This Row],[Contrato2]],"000"))</f>
        <v>701</v>
      </c>
      <c r="AH837" s="56">
        <f ca="1">IFERROR(_xlfn.DAYS(Contrato[[#This Row],[Fecha Proyectada liquidación]],TODAY())/30,"")</f>
        <v>1.6666666666666667</v>
      </c>
      <c r="AI837" s="57">
        <f>+Contrato[[#This Row],[FECHA TERMINACIÓN ]]+120</f>
        <v>45763</v>
      </c>
      <c r="AK837" s="59" t="str">
        <f ca="1">IF(Contrato[[#This Row],[FECHA TERMINACIÓN ]]&lt;TODAY(), "Terminado",IF(ISNUMBER(Contrato[[#This Row],[Fecha Real de liquiidación ]]),"Liquidado",IF(Contrato[[#This Row],[FECHA TERMINACIÓN ]]&gt;=TODAY(),"En ejecución","")))</f>
        <v>Terminado</v>
      </c>
      <c r="AL837" s="60">
        <f>SUMIF([1]!COMPROMISOS_2024[[#All],[consecutivo]],Contrato[[#This Row],[RCP]],[1]!COMPROMISOS_2024[[#All],[Total pagado]])</f>
        <v>5321341</v>
      </c>
      <c r="AM837" s="61">
        <f>IFERROR(Contrato[[#This Row],[Pagos]]/Contrato[[#This Row],[VALOR CONTRATO]],0)</f>
        <v>0.98412718080888184</v>
      </c>
      <c r="AN837" s="104">
        <f>+Contrato[[#This Row],[VALOR CONTRATO]]-Contrato[[#This Row],[Pagos]]</f>
        <v>85827</v>
      </c>
      <c r="AO837" s="54" cm="1">
        <f t="array" ref="AO837">_xlfn.XLOOKUP(Contrato[[#This Row],[DOCUMENTO ]],[1]!PERSONAL_ACTIVO_2024[[#All],[Documento identidad]],[1]!PERSONAL_ACTIVO_2024[[#All],[Mail ]],0,0)</f>
        <v>0</v>
      </c>
      <c r="AP837" s="54" t="str" cm="1">
        <f t="array" ref="AP837">_xlfn.XLOOKUP(Contrato[[#This Row],[DOCUMENTO]],[1]!PERSONAL_ACTIVO_2024[[#All],[Documento identidad]],[1]!PERSONAL_ACTIVO_2024[[#All],[Mail ]],0,0)</f>
        <v>anavarro@indeportesantioquia.gov.co</v>
      </c>
      <c r="AQ837" s="54" cm="1">
        <f t="array" ref="AQ837">IF(ISBLANK(Contrato[[#This Row],[DEPENDENCIA ]]),0,IFERROR(_xlfn.XLOOKUP(Contrato[[#This Row],[DEPENDENCIA ]],[1]!PERSONAL_ACTIVO_2024[[#All],[Dependencia]],[1]!PERSONAL_ACTIVO_2024[[#All],[Mail ]],0,0),0))</f>
        <v>0</v>
      </c>
    </row>
    <row r="838" spans="1:43" s="54" customFormat="1" ht="34.5" customHeight="1" x14ac:dyDescent="0.25">
      <c r="A838" s="54">
        <v>1216</v>
      </c>
      <c r="B838" s="26">
        <v>702</v>
      </c>
      <c r="C838" s="28" t="s">
        <v>2009</v>
      </c>
      <c r="D838" s="81" t="s">
        <v>123</v>
      </c>
      <c r="E838" s="81" t="s">
        <v>736</v>
      </c>
      <c r="F838" s="81" t="s">
        <v>142</v>
      </c>
      <c r="G838" s="92" t="s">
        <v>2142</v>
      </c>
      <c r="H838" s="93">
        <v>1128422064</v>
      </c>
      <c r="I838" s="117">
        <v>3952382</v>
      </c>
      <c r="J838" s="118">
        <v>8300002</v>
      </c>
      <c r="K838" s="36" t="s">
        <v>48</v>
      </c>
      <c r="L838" s="96" t="s">
        <v>775</v>
      </c>
      <c r="M838" s="97" t="s">
        <v>125</v>
      </c>
      <c r="N838" s="98" t="str" cm="1">
        <f t="array" ref="N838">_xlfn.XLOOKUP(Contrato[[#This Row],[SUPERVISOR TITULAR]],[1]!PERSONAL_ACTIVO_2024[[#All],[Nombre completo]],[1]!PERSONAL_ACTIVO_2024[[#All],[Documento identidad]],"",0)</f>
        <v/>
      </c>
      <c r="O838" s="97" t="s">
        <v>306</v>
      </c>
      <c r="P838" s="99" cm="1">
        <f t="array" ref="P838">_xlfn.XLOOKUP(Contrato[[#This Row],[SUPERVISOR SUPLENTE ]],[1]!PERSONAL_ACTIVO_2024[[#All],[Nombre completo]],[1]!PERSONAL_ACTIVO_2024[[#All],[Documento identidad]],"",0)</f>
        <v>75075150</v>
      </c>
      <c r="Q838" s="100">
        <v>1037</v>
      </c>
      <c r="R838" s="42" t="str" cm="1">
        <f t="array" ref="R838">_xlfn.XLOOKUP(Contrato[[#This Row],[CDP]],[1]!DISPONIBILIDADES_2024[[#All],[consecutivo]],[1]!DISPONIBILIDADES_2024[[#All],[fecha_aprobacion]],"",0)</f>
        <v>3/10/2024 12:13</v>
      </c>
      <c r="S838" s="43">
        <f>SUMIF([1]!DISPONIBILIDADES_2024[[#All],[consecutivo]],Contrato[[#This Row],[CDP]],[1]!DISPONIBILIDADES_2024[[#All],[valor_total_rubro]])</f>
        <v>0</v>
      </c>
      <c r="T838" s="44" cm="1">
        <f t="array" ref="T838">_xlfn.XLOOKUP(Contrato[[#This Row],[CONTRATO]]&amp;Contrato[[#This Row],[CDP]],[1]!Corr_Contr_CDP[[#All],[CONTRATO-CDP]],[1]!Corr_Contr_CDP[[#All],[CRP]],_xlfn.XLOOKUP(Contrato[[#This Row],[CDP]],[1]!COMPROMISOS_2024[[#All],[disponibilidad]],[1]!COMPROMISOS_2024[[#All],[consecutivo]],"",0),0)</f>
        <v>10409</v>
      </c>
      <c r="U838" s="45" t="str" cm="1">
        <f t="array" ref="U838">+_xlfn.XLOOKUP(Contrato[[#This Row],[RCP]],[1]!COMPROMISOS_2024[[#All],[consecutivo]],[1]!COMPROMISOS_2024[[#All],[fecha_aprobacion]],"",0)</f>
        <v>16/10/2024 8:14</v>
      </c>
      <c r="V838" s="46">
        <f>SUMIF([1]!COMPROMISOS_2024[[#All],[consecutivo]],Contrato[[#This Row],[RCP]],[1]!COMPROMISOS_2024[[#All],[valor_total]])</f>
        <v>8300002</v>
      </c>
      <c r="W838" s="311">
        <v>45580</v>
      </c>
      <c r="X838" s="160" t="s">
        <v>379</v>
      </c>
      <c r="Y838" s="48">
        <v>45581</v>
      </c>
      <c r="Z838" s="49">
        <v>45643</v>
      </c>
      <c r="AA838" s="101" t="s">
        <v>2143</v>
      </c>
      <c r="AB838" s="91" t="s">
        <v>2139</v>
      </c>
      <c r="AC838" s="91"/>
      <c r="AD838" s="78">
        <v>202000005591</v>
      </c>
      <c r="AE838" s="54" t="s">
        <v>75</v>
      </c>
      <c r="AF838" s="55" t="str">
        <f>TEXT(LEFT(Contrato[[#This Row],[CONTRATO]],3),"0")</f>
        <v>702</v>
      </c>
      <c r="AG838" s="55" t="str">
        <f>IF(LEN(Contrato[[#This Row],[Contrato2]])=3,Contrato[[#This Row],[Contrato2]],TEXT(Contrato[[#This Row],[Contrato2]],"000"))</f>
        <v>702</v>
      </c>
      <c r="AH838" s="56">
        <f ca="1">IFERROR(_xlfn.DAYS(Contrato[[#This Row],[Fecha Proyectada liquidación]],TODAY())/30,"")</f>
        <v>1.6666666666666667</v>
      </c>
      <c r="AI838" s="57">
        <f>+Contrato[[#This Row],[FECHA TERMINACIÓN ]]+120</f>
        <v>45763</v>
      </c>
      <c r="AK838" s="59" t="str">
        <f ca="1">IF(Contrato[[#This Row],[FECHA TERMINACIÓN ]]&lt;TODAY(), "Terminado",IF(ISNUMBER(Contrato[[#This Row],[Fecha Real de liquiidación ]]),"Liquidado",IF(Contrato[[#This Row],[FECHA TERMINACIÓN ]]&gt;=TODAY(),"En ejecución","")))</f>
        <v>Terminado</v>
      </c>
      <c r="AL838" s="60">
        <f>SUMIF([1]!COMPROMISOS_2024[[#All],[consecutivo]],Contrato[[#This Row],[RCP]],[1]!COMPROMISOS_2024[[#All],[Total pagado]])</f>
        <v>8168257</v>
      </c>
      <c r="AM838" s="61">
        <f>IFERROR(Contrato[[#This Row],[Pagos]]/Contrato[[#This Row],[VALOR CONTRATO]],0)</f>
        <v>0.98412711225852711</v>
      </c>
      <c r="AN838" s="104">
        <f>+Contrato[[#This Row],[VALOR CONTRATO]]-Contrato[[#This Row],[Pagos]]</f>
        <v>131745</v>
      </c>
      <c r="AO838" s="54" cm="1">
        <f t="array" ref="AO838">_xlfn.XLOOKUP(Contrato[[#This Row],[DOCUMENTO ]],[1]!PERSONAL_ACTIVO_2024[[#All],[Documento identidad]],[1]!PERSONAL_ACTIVO_2024[[#All],[Mail ]],0,0)</f>
        <v>0</v>
      </c>
      <c r="AP838" s="54" t="str" cm="1">
        <f t="array" ref="AP838">_xlfn.XLOOKUP(Contrato[[#This Row],[DOCUMENTO]],[1]!PERSONAL_ACTIVO_2024[[#All],[Documento identidad]],[1]!PERSONAL_ACTIVO_2024[[#All],[Mail ]],0,0)</f>
        <v>anavarro@indeportesantioquia.gov.co</v>
      </c>
      <c r="AQ838" s="54" cm="1">
        <f t="array" ref="AQ838">IF(ISBLANK(Contrato[[#This Row],[DEPENDENCIA ]]),0,IFERROR(_xlfn.XLOOKUP(Contrato[[#This Row],[DEPENDENCIA ]],[1]!PERSONAL_ACTIVO_2024[[#All],[Dependencia]],[1]!PERSONAL_ACTIVO_2024[[#All],[Mail ]],0,0),0))</f>
        <v>0</v>
      </c>
    </row>
    <row r="839" spans="1:43" s="54" customFormat="1" ht="34.5" customHeight="1" x14ac:dyDescent="0.2">
      <c r="A839" s="54">
        <v>1219</v>
      </c>
      <c r="B839" s="26">
        <v>703</v>
      </c>
      <c r="C839" s="28" t="s">
        <v>2144</v>
      </c>
      <c r="D839" s="81" t="s">
        <v>123</v>
      </c>
      <c r="E839" s="81" t="s">
        <v>736</v>
      </c>
      <c r="F839" s="81" t="s">
        <v>1429</v>
      </c>
      <c r="G839" s="92" t="s">
        <v>2145</v>
      </c>
      <c r="H839" s="93">
        <v>900193228</v>
      </c>
      <c r="I839" s="117" t="s">
        <v>48</v>
      </c>
      <c r="J839" s="118">
        <v>40000000</v>
      </c>
      <c r="K839" s="36" t="s">
        <v>48</v>
      </c>
      <c r="L839" s="96" t="s">
        <v>775</v>
      </c>
      <c r="M839" s="97" t="s">
        <v>125</v>
      </c>
      <c r="N839" s="98" t="str" cm="1">
        <f t="array" ref="N839">_xlfn.XLOOKUP(Contrato[[#This Row],[SUPERVISOR TITULAR]],[1]!PERSONAL_ACTIVO_2024[[#All],[Nombre completo]],[1]!PERSONAL_ACTIVO_2024[[#All],[Documento identidad]],"",0)</f>
        <v/>
      </c>
      <c r="O839" s="97" t="s">
        <v>306</v>
      </c>
      <c r="P839" s="99" cm="1">
        <f t="array" ref="P839">_xlfn.XLOOKUP(Contrato[[#This Row],[SUPERVISOR SUPLENTE ]],[1]!PERSONAL_ACTIVO_2024[[#All],[Nombre completo]],[1]!PERSONAL_ACTIVO_2024[[#All],[Documento identidad]],"",0)</f>
        <v>75075150</v>
      </c>
      <c r="Q839" s="100">
        <v>1038</v>
      </c>
      <c r="R839" s="42" t="str" cm="1">
        <f t="array" ref="R839">_xlfn.XLOOKUP(Contrato[[#This Row],[CDP]],[1]!DISPONIBILIDADES_2024[[#All],[consecutivo]],[1]!DISPONIBILIDADES_2024[[#All],[fecha_aprobacion]],"",0)</f>
        <v>3/10/2024 12:16</v>
      </c>
      <c r="S839" s="43">
        <f>SUMIF([1]!DISPONIBILIDADES_2024[[#All],[consecutivo]],Contrato[[#This Row],[CDP]],[1]!DISPONIBILIDADES_2024[[#All],[valor_total_rubro]])</f>
        <v>0</v>
      </c>
      <c r="T839" s="44" cm="1">
        <f t="array" ref="T839">_xlfn.XLOOKUP(Contrato[[#This Row],[CONTRATO]]&amp;Contrato[[#This Row],[CDP]],[1]!Corr_Contr_CDP[[#All],[CONTRATO-CDP]],[1]!Corr_Contr_CDP[[#All],[CRP]],_xlfn.XLOOKUP(Contrato[[#This Row],[CDP]],[1]!COMPROMISOS_2024[[#All],[disponibilidad]],[1]!COMPROMISOS_2024[[#All],[consecutivo]],"",0),0)</f>
        <v>11112</v>
      </c>
      <c r="U839" s="45" t="str" cm="1">
        <f t="array" ref="U839">+_xlfn.XLOOKUP(Contrato[[#This Row],[RCP]],[1]!COMPROMISOS_2024[[#All],[consecutivo]],[1]!COMPROMISOS_2024[[#All],[fecha_aprobacion]],"",0)</f>
        <v>24/10/2024 8:06</v>
      </c>
      <c r="V839" s="46">
        <f>SUMIF([1]!COMPROMISOS_2024[[#All],[consecutivo]],Contrato[[#This Row],[RCP]],[1]!COMPROMISOS_2024[[#All],[valor_total]])</f>
        <v>40000000</v>
      </c>
      <c r="W839" s="311">
        <v>45588</v>
      </c>
      <c r="X839" s="160">
        <v>45597</v>
      </c>
      <c r="Y839" s="48">
        <v>45597</v>
      </c>
      <c r="Z839" s="49">
        <v>45656</v>
      </c>
      <c r="AA839" s="123" t="s">
        <v>2146</v>
      </c>
      <c r="AB839" s="91" t="s">
        <v>932</v>
      </c>
      <c r="AC839" s="91"/>
      <c r="AD839" s="339">
        <v>202000005655</v>
      </c>
      <c r="AF839" s="55" t="str">
        <f>TEXT(LEFT(Contrato[[#This Row],[CONTRATO]],3),"0")</f>
        <v>703</v>
      </c>
      <c r="AG839" s="55" t="str">
        <f>IF(LEN(Contrato[[#This Row],[Contrato2]])=3,Contrato[[#This Row],[Contrato2]],TEXT(Contrato[[#This Row],[Contrato2]],"000"))</f>
        <v>703</v>
      </c>
      <c r="AH839" s="56">
        <f ca="1">IFERROR(_xlfn.DAYS(Contrato[[#This Row],[Fecha Proyectada liquidación]],TODAY())/30,"")</f>
        <v>2.1</v>
      </c>
      <c r="AI839" s="57">
        <f>+Contrato[[#This Row],[FECHA TERMINACIÓN ]]+120</f>
        <v>45776</v>
      </c>
      <c r="AK839" s="59" t="str">
        <f ca="1">IF(Contrato[[#This Row],[FECHA TERMINACIÓN ]]&lt;TODAY(), "Terminado",IF(ISNUMBER(Contrato[[#This Row],[Fecha Real de liquiidación ]]),"Liquidado",IF(Contrato[[#This Row],[FECHA TERMINACIÓN ]]&gt;=TODAY(),"En ejecución","")))</f>
        <v>Terminado</v>
      </c>
      <c r="AL839" s="60">
        <f>SUMIF([1]!COMPROMISOS_2024[[#All],[consecutivo]],Contrato[[#This Row],[RCP]],[1]!COMPROMISOS_2024[[#All],[Total pagado]])</f>
        <v>16000000</v>
      </c>
      <c r="AM839" s="61">
        <f>IFERROR(Contrato[[#This Row],[Pagos]]/Contrato[[#This Row],[VALOR CONTRATO]],0)</f>
        <v>0.4</v>
      </c>
      <c r="AN839" s="104">
        <f>+Contrato[[#This Row],[VALOR CONTRATO]]-Contrato[[#This Row],[Pagos]]</f>
        <v>24000000</v>
      </c>
      <c r="AO839" s="54" cm="1">
        <f t="array" ref="AO839">_xlfn.XLOOKUP(Contrato[[#This Row],[DOCUMENTO ]],[1]!PERSONAL_ACTIVO_2024[[#All],[Documento identidad]],[1]!PERSONAL_ACTIVO_2024[[#All],[Mail ]],0,0)</f>
        <v>0</v>
      </c>
      <c r="AP839" s="54" t="str" cm="1">
        <f t="array" ref="AP839">_xlfn.XLOOKUP(Contrato[[#This Row],[DOCUMENTO]],[1]!PERSONAL_ACTIVO_2024[[#All],[Documento identidad]],[1]!PERSONAL_ACTIVO_2024[[#All],[Mail ]],0,0)</f>
        <v>anavarro@indeportesantioquia.gov.co</v>
      </c>
      <c r="AQ839" s="54" cm="1">
        <f t="array" ref="AQ839">IF(ISBLANK(Contrato[[#This Row],[DEPENDENCIA ]]),0,IFERROR(_xlfn.XLOOKUP(Contrato[[#This Row],[DEPENDENCIA ]],[1]!PERSONAL_ACTIVO_2024[[#All],[Dependencia]],[1]!PERSONAL_ACTIVO_2024[[#All],[Mail ]],0,0),0))</f>
        <v>0</v>
      </c>
    </row>
    <row r="840" spans="1:43" s="54" customFormat="1" ht="34.5" customHeight="1" x14ac:dyDescent="0.25">
      <c r="A840" s="54">
        <v>1203</v>
      </c>
      <c r="B840" s="26">
        <v>704</v>
      </c>
      <c r="C840" s="28" t="s">
        <v>2147</v>
      </c>
      <c r="D840" s="81" t="s">
        <v>132</v>
      </c>
      <c r="E840" s="81" t="s">
        <v>111</v>
      </c>
      <c r="F840" s="81" t="s">
        <v>112</v>
      </c>
      <c r="G840" s="92" t="s">
        <v>1372</v>
      </c>
      <c r="H840" s="93">
        <v>890980040</v>
      </c>
      <c r="I840" s="117" t="s">
        <v>48</v>
      </c>
      <c r="J840" s="118">
        <v>100000000</v>
      </c>
      <c r="K840" s="36" t="s">
        <v>48</v>
      </c>
      <c r="L840" s="96" t="s">
        <v>775</v>
      </c>
      <c r="M840" s="97" t="s">
        <v>169</v>
      </c>
      <c r="N840" s="98" cm="1">
        <f t="array" ref="N840">_xlfn.XLOOKUP(Contrato[[#This Row],[SUPERVISOR TITULAR]],[1]!PERSONAL_ACTIVO_2024[[#All],[Nombre completo]],[1]!PERSONAL_ACTIVO_2024[[#All],[Documento identidad]],"",0)</f>
        <v>1152209809</v>
      </c>
      <c r="O840" s="97" t="s">
        <v>168</v>
      </c>
      <c r="P840" s="99" cm="1">
        <f t="array" ref="P840">_xlfn.XLOOKUP(Contrato[[#This Row],[SUPERVISOR SUPLENTE ]],[1]!PERSONAL_ACTIVO_2024[[#All],[Nombre completo]],[1]!PERSONAL_ACTIVO_2024[[#All],[Documento identidad]],"",0)</f>
        <v>21509270</v>
      </c>
      <c r="Q840" s="100">
        <v>1020</v>
      </c>
      <c r="R840" s="42" t="str" cm="1">
        <f t="array" ref="R840">_xlfn.XLOOKUP(Contrato[[#This Row],[CDP]],[1]!DISPONIBILIDADES_2024[[#All],[consecutivo]],[1]!DISPONIBILIDADES_2024[[#All],[fecha_aprobacion]],"",0)</f>
        <v>26/09/2024 13:18</v>
      </c>
      <c r="S840" s="43">
        <f>SUMIF([1]!DISPONIBILIDADES_2024[[#All],[consecutivo]],Contrato[[#This Row],[CDP]],[1]!DISPONIBILIDADES_2024[[#All],[valor_total_rubro]])</f>
        <v>0</v>
      </c>
      <c r="T840" s="44" cm="1">
        <f t="array" ref="T840">_xlfn.XLOOKUP(Contrato[[#This Row],[CONTRATO]]&amp;Contrato[[#This Row],[CDP]],[1]!Corr_Contr_CDP[[#All],[CONTRATO-CDP]],[1]!Corr_Contr_CDP[[#All],[CRP]],_xlfn.XLOOKUP(Contrato[[#This Row],[CDP]],[1]!COMPROMISOS_2024[[#All],[disponibilidad]],[1]!COMPROMISOS_2024[[#All],[consecutivo]],"",0),0)</f>
        <v>10406</v>
      </c>
      <c r="U840" s="45" t="str" cm="1">
        <f t="array" ref="U840">+_xlfn.XLOOKUP(Contrato[[#This Row],[RCP]],[1]!COMPROMISOS_2024[[#All],[consecutivo]],[1]!COMPROMISOS_2024[[#All],[fecha_aprobacion]],"",0)</f>
        <v>16/10/2024 7:45</v>
      </c>
      <c r="V840" s="46">
        <f>SUMIF([1]!COMPROMISOS_2024[[#All],[consecutivo]],Contrato[[#This Row],[RCP]],[1]!COMPROMISOS_2024[[#All],[valor_total]])</f>
        <v>100000000</v>
      </c>
      <c r="W840" s="311">
        <v>45580</v>
      </c>
      <c r="X840" s="160">
        <v>45581</v>
      </c>
      <c r="Y840" s="48">
        <v>45581</v>
      </c>
      <c r="Z840" s="49">
        <v>45657</v>
      </c>
      <c r="AA840" s="101" t="s">
        <v>2148</v>
      </c>
      <c r="AB840" s="91" t="s">
        <v>2135</v>
      </c>
      <c r="AC840" s="91"/>
      <c r="AD840" s="340">
        <v>202000005592</v>
      </c>
      <c r="AE840" s="54" t="s">
        <v>75</v>
      </c>
      <c r="AF840" s="55" t="str">
        <f>TEXT(LEFT(Contrato[[#This Row],[CONTRATO]],3),"0")</f>
        <v>704</v>
      </c>
      <c r="AG840" s="55" t="str">
        <f>IF(LEN(Contrato[[#This Row],[Contrato2]])=3,Contrato[[#This Row],[Contrato2]],TEXT(Contrato[[#This Row],[Contrato2]],"000"))</f>
        <v>704</v>
      </c>
      <c r="AH840" s="56">
        <f ca="1">IFERROR(_xlfn.DAYS(Contrato[[#This Row],[Fecha Proyectada liquidación]],TODAY())/30,"")</f>
        <v>2.1333333333333333</v>
      </c>
      <c r="AI840" s="57">
        <f>+Contrato[[#This Row],[FECHA TERMINACIÓN ]]+120</f>
        <v>45777</v>
      </c>
      <c r="AK840" s="59" t="str">
        <f ca="1">IF(Contrato[[#This Row],[FECHA TERMINACIÓN ]]&lt;TODAY(), "Terminado",IF(ISNUMBER(Contrato[[#This Row],[Fecha Real de liquiidación ]]),"Liquidado",IF(Contrato[[#This Row],[FECHA TERMINACIÓN ]]&gt;=TODAY(),"En ejecución","")))</f>
        <v>Terminado</v>
      </c>
      <c r="AL840" s="60">
        <f>SUMIF([1]!COMPROMISOS_2024[[#All],[consecutivo]],Contrato[[#This Row],[RCP]],[1]!COMPROMISOS_2024[[#All],[Total pagado]])</f>
        <v>100000000</v>
      </c>
      <c r="AM840" s="61">
        <f>IFERROR(Contrato[[#This Row],[Pagos]]/Contrato[[#This Row],[VALOR CONTRATO]],0)</f>
        <v>1</v>
      </c>
      <c r="AN840" s="104">
        <f>+Contrato[[#This Row],[VALOR CONTRATO]]-Contrato[[#This Row],[Pagos]]</f>
        <v>0</v>
      </c>
      <c r="AO840" s="54" t="str" cm="1">
        <f t="array" ref="AO840">_xlfn.XLOOKUP(Contrato[[#This Row],[DOCUMENTO ]],[1]!PERSONAL_ACTIVO_2024[[#All],[Documento identidad]],[1]!PERSONAL_ACTIVO_2024[[#All],[Mail ]],0,0)</f>
        <v>ahiguitae@indeportesantioquia.gov.co</v>
      </c>
      <c r="AP840" s="54" t="str" cm="1">
        <f t="array" ref="AP840">_xlfn.XLOOKUP(Contrato[[#This Row],[DOCUMENTO]],[1]!PERSONAL_ACTIVO_2024[[#All],[Documento identidad]],[1]!PERSONAL_ACTIVO_2024[[#All],[Mail ]],0,0)</f>
        <v>gsanchez@indeportesantioquia.gov.co</v>
      </c>
      <c r="AQ840" s="54" t="str" cm="1">
        <f t="array" ref="AQ840">IF(ISBLANK(Contrato[[#This Row],[DEPENDENCIA ]]),0,IFERROR(_xlfn.XLOOKUP(Contrato[[#This Row],[DEPENDENCIA ]],[1]!PERSONAL_ACTIVO_2024[[#All],[Dependencia]],[1]!PERSONAL_ACTIVO_2024[[#All],[Mail ]],0,0),0))</f>
        <v>fcardona@indeportesantioquia.gov.co</v>
      </c>
    </row>
    <row r="841" spans="1:43" s="54" customFormat="1" ht="34.5" customHeight="1" x14ac:dyDescent="0.25">
      <c r="A841" s="54">
        <v>996</v>
      </c>
      <c r="B841" s="26">
        <v>705</v>
      </c>
      <c r="C841" s="28" t="s">
        <v>2149</v>
      </c>
      <c r="D841" s="81" t="s">
        <v>1893</v>
      </c>
      <c r="E841" s="81" t="s">
        <v>736</v>
      </c>
      <c r="F841" s="81" t="s">
        <v>142</v>
      </c>
      <c r="G841" s="92" t="s">
        <v>2150</v>
      </c>
      <c r="H841" s="93">
        <v>1128417217</v>
      </c>
      <c r="I841" s="117">
        <v>7150000</v>
      </c>
      <c r="J841" s="118">
        <v>16683334</v>
      </c>
      <c r="K841" s="36" t="s">
        <v>48</v>
      </c>
      <c r="L841" s="96" t="s">
        <v>775</v>
      </c>
      <c r="M841" s="97" t="s">
        <v>73</v>
      </c>
      <c r="N841" s="98" cm="1">
        <f t="array" ref="N841">_xlfn.XLOOKUP(Contrato[[#This Row],[SUPERVISOR TITULAR]],[1]!PERSONAL_ACTIVO_2024[[#All],[Nombre completo]],[1]!PERSONAL_ACTIVO_2024[[#All],[Documento identidad]],"",0)</f>
        <v>43150744</v>
      </c>
      <c r="O841" s="97" t="s">
        <v>767</v>
      </c>
      <c r="P841" s="99" cm="1">
        <f t="array" ref="P841">_xlfn.XLOOKUP(Contrato[[#This Row],[SUPERVISOR SUPLENTE ]],[1]!PERSONAL_ACTIVO_2024[[#All],[Nombre completo]],[1]!PERSONAL_ACTIVO_2024[[#All],[Documento identidad]],"",0)</f>
        <v>43523751</v>
      </c>
      <c r="Q841" s="100">
        <v>1040</v>
      </c>
      <c r="R841" s="42" t="str" cm="1">
        <f t="array" ref="R841">_xlfn.XLOOKUP(Contrato[[#This Row],[CDP]],[1]!DISPONIBILIDADES_2024[[#All],[consecutivo]],[1]!DISPONIBILIDADES_2024[[#All],[fecha_aprobacion]],"",0)</f>
        <v>3/10/2024 16:19</v>
      </c>
      <c r="S841" s="43">
        <f>SUMIF([1]!DISPONIBILIDADES_2024[[#All],[consecutivo]],Contrato[[#This Row],[CDP]],[1]!DISPONIBILIDADES_2024[[#All],[valor_total_rubro]])</f>
        <v>0</v>
      </c>
      <c r="T841" s="44" cm="1">
        <f t="array" ref="T841">_xlfn.XLOOKUP(Contrato[[#This Row],[CONTRATO]]&amp;Contrato[[#This Row],[CDP]],[1]!Corr_Contr_CDP[[#All],[CONTRATO-CDP]],[1]!Corr_Contr_CDP[[#All],[CRP]],_xlfn.XLOOKUP(Contrato[[#This Row],[CDP]],[1]!COMPROMISOS_2024[[#All],[disponibilidad]],[1]!COMPROMISOS_2024[[#All],[consecutivo]],"",0),0)</f>
        <v>11126</v>
      </c>
      <c r="U841" s="45" t="str" cm="1">
        <f t="array" ref="U841">+_xlfn.XLOOKUP(Contrato[[#This Row],[RCP]],[1]!COMPROMISOS_2024[[#All],[consecutivo]],[1]!COMPROMISOS_2024[[#All],[fecha_aprobacion]],"",0)</f>
        <v>25/10/2024 16:03</v>
      </c>
      <c r="V841" s="46">
        <f>SUMIF([1]!COMPROMISOS_2024[[#All],[consecutivo]],Contrato[[#This Row],[RCP]],[1]!COMPROMISOS_2024[[#All],[valor_total]])</f>
        <v>16683334</v>
      </c>
      <c r="W841" s="311">
        <v>45589</v>
      </c>
      <c r="X841" s="311" t="s">
        <v>379</v>
      </c>
      <c r="Y841" s="48">
        <v>45593</v>
      </c>
      <c r="Z841" s="49">
        <v>45657</v>
      </c>
      <c r="AA841" s="101" t="s">
        <v>2151</v>
      </c>
      <c r="AB841" s="91" t="s">
        <v>875</v>
      </c>
      <c r="AC841" s="91"/>
      <c r="AD841" s="78">
        <v>202000005597</v>
      </c>
      <c r="AE841" s="54" t="s">
        <v>75</v>
      </c>
      <c r="AF841" s="55" t="str">
        <f>TEXT(LEFT(Contrato[[#This Row],[CONTRATO]],3),"0")</f>
        <v>705</v>
      </c>
      <c r="AG841" s="55" t="str">
        <f>IF(LEN(Contrato[[#This Row],[Contrato2]])=3,Contrato[[#This Row],[Contrato2]],TEXT(Contrato[[#This Row],[Contrato2]],"000"))</f>
        <v>705</v>
      </c>
      <c r="AH841" s="56">
        <f ca="1">IFERROR(_xlfn.DAYS(Contrato[[#This Row],[Fecha Proyectada liquidación]],TODAY())/30,"")</f>
        <v>2.1333333333333333</v>
      </c>
      <c r="AI841" s="57">
        <f>+Contrato[[#This Row],[FECHA TERMINACIÓN ]]+120</f>
        <v>45777</v>
      </c>
      <c r="AK841" s="59" t="str">
        <f ca="1">IF(Contrato[[#This Row],[FECHA TERMINACIÓN ]]&lt;TODAY(), "Terminado",IF(ISNUMBER(Contrato[[#This Row],[Fecha Real de liquiidación ]]),"Liquidado",IF(Contrato[[#This Row],[FECHA TERMINACIÓN ]]&gt;=TODAY(),"En ejecución","")))</f>
        <v>Terminado</v>
      </c>
      <c r="AL841" s="60">
        <f>SUMIF([1]!COMPROMISOS_2024[[#All],[consecutivo]],Contrato[[#This Row],[RCP]],[1]!COMPROMISOS_2024[[#All],[Total pagado]])</f>
        <v>15015000</v>
      </c>
      <c r="AM841" s="61">
        <f>IFERROR(Contrato[[#This Row],[Pagos]]/Contrato[[#This Row],[VALOR CONTRATO]],0)</f>
        <v>0.89999996403596549</v>
      </c>
      <c r="AN841" s="104">
        <f>+Contrato[[#This Row],[VALOR CONTRATO]]-Contrato[[#This Row],[Pagos]]</f>
        <v>1668334</v>
      </c>
      <c r="AO841" s="54" t="str" cm="1">
        <f t="array" ref="AO841">_xlfn.XLOOKUP(Contrato[[#This Row],[DOCUMENTO ]],[1]!PERSONAL_ACTIVO_2024[[#All],[Documento identidad]],[1]!PERSONAL_ACTIVO_2024[[#All],[Mail ]],0,0)</f>
        <v>jbermudez@indeportesantioquia.gov.co</v>
      </c>
      <c r="AP841" s="54" t="str" cm="1">
        <f t="array" ref="AP841">_xlfn.XLOOKUP(Contrato[[#This Row],[DOCUMENTO]],[1]!PERSONAL_ACTIVO_2024[[#All],[Documento identidad]],[1]!PERSONAL_ACTIVO_2024[[#All],[Mail ]],0,0)</f>
        <v>cvasquezr@indeportesantioquia.gov.co</v>
      </c>
      <c r="AQ841" s="54" cm="1">
        <f t="array" ref="AQ841">IF(ISBLANK(Contrato[[#This Row],[DEPENDENCIA ]]),0,IFERROR(_xlfn.XLOOKUP(Contrato[[#This Row],[DEPENDENCIA ]],[1]!PERSONAL_ACTIVO_2024[[#All],[Dependencia]],[1]!PERSONAL_ACTIVO_2024[[#All],[Mail ]],0,0),0))</f>
        <v>0</v>
      </c>
    </row>
    <row r="842" spans="1:43" s="54" customFormat="1" ht="34.5" customHeight="1" x14ac:dyDescent="0.25">
      <c r="A842" s="54">
        <v>1215</v>
      </c>
      <c r="B842" s="26">
        <v>706</v>
      </c>
      <c r="C842" s="28" t="s">
        <v>2152</v>
      </c>
      <c r="D842" s="81" t="s">
        <v>132</v>
      </c>
      <c r="E842" s="81" t="s">
        <v>111</v>
      </c>
      <c r="F842" s="81" t="s">
        <v>112</v>
      </c>
      <c r="G842" s="92" t="s">
        <v>2153</v>
      </c>
      <c r="H842" s="93">
        <v>890981080</v>
      </c>
      <c r="I842" s="117" t="s">
        <v>48</v>
      </c>
      <c r="J842" s="118">
        <v>416938001</v>
      </c>
      <c r="K842" s="69" t="s">
        <v>2154</v>
      </c>
      <c r="L842" s="96" t="s">
        <v>2133</v>
      </c>
      <c r="M842" s="97" t="s">
        <v>667</v>
      </c>
      <c r="N842" s="98" cm="1">
        <f t="array" ref="N842">_xlfn.XLOOKUP(Contrato[[#This Row],[SUPERVISOR TITULAR]],[1]!PERSONAL_ACTIVO_2024[[#All],[Nombre completo]],[1]!PERSONAL_ACTIVO_2024[[#All],[Documento identidad]],"",0)</f>
        <v>96359710</v>
      </c>
      <c r="O842" s="97" t="s">
        <v>1366</v>
      </c>
      <c r="P842" s="99" cm="1">
        <f t="array" ref="P842">_xlfn.XLOOKUP(Contrato[[#This Row],[SUPERVISOR SUPLENTE ]],[1]!PERSONAL_ACTIVO_2024[[#All],[Nombre completo]],[1]!PERSONAL_ACTIVO_2024[[#All],[Documento identidad]],"",0)</f>
        <v>71612522</v>
      </c>
      <c r="Q842" s="100">
        <v>1030</v>
      </c>
      <c r="R842" s="42" t="str" cm="1">
        <f t="array" ref="R842">_xlfn.XLOOKUP(Contrato[[#This Row],[CDP]],[1]!DISPONIBILIDADES_2024[[#All],[consecutivo]],[1]!DISPONIBILIDADES_2024[[#All],[fecha_aprobacion]],"",0)</f>
        <v>2/10/2024 22:27</v>
      </c>
      <c r="S842" s="43">
        <f>SUMIF([1]!DISPONIBILIDADES_2024[[#All],[consecutivo]],Contrato[[#This Row],[CDP]],[1]!DISPONIBILIDADES_2024[[#All],[valor_total_rubro]])</f>
        <v>0</v>
      </c>
      <c r="T842" s="44" cm="1">
        <f t="array" ref="T842">_xlfn.XLOOKUP(Contrato[[#This Row],[CONTRATO]]&amp;Contrato[[#This Row],[CDP]],[1]!Corr_Contr_CDP[[#All],[CONTRATO-CDP]],[1]!Corr_Contr_CDP[[#All],[CRP]],_xlfn.XLOOKUP(Contrato[[#This Row],[CDP]],[1]!COMPROMISOS_2024[[#All],[disponibilidad]],[1]!COMPROMISOS_2024[[#All],[consecutivo]],"",0),0)</f>
        <v>10414</v>
      </c>
      <c r="U842" s="45" t="str" cm="1">
        <f t="array" ref="U842">+_xlfn.XLOOKUP(Contrato[[#This Row],[RCP]],[1]!COMPROMISOS_2024[[#All],[consecutivo]],[1]!COMPROMISOS_2024[[#All],[fecha_aprobacion]],"",0)</f>
        <v>17/10/2024 12:01</v>
      </c>
      <c r="V842" s="46">
        <f>SUMIF([1]!COMPROMISOS_2024[[#All],[consecutivo]],Contrato[[#This Row],[RCP]],[1]!COMPROMISOS_2024[[#All],[valor_total]])</f>
        <v>416938001</v>
      </c>
      <c r="W842" s="311">
        <v>45581</v>
      </c>
      <c r="X842" s="160">
        <v>45582</v>
      </c>
      <c r="Y842" s="48">
        <v>45583</v>
      </c>
      <c r="Z842" s="49">
        <v>45657</v>
      </c>
      <c r="AA842" s="101" t="s">
        <v>2155</v>
      </c>
      <c r="AB842" s="91" t="s">
        <v>2135</v>
      </c>
      <c r="AC842" s="91"/>
      <c r="AD842" s="78">
        <v>202000005593</v>
      </c>
      <c r="AE842" s="54" t="s">
        <v>75</v>
      </c>
      <c r="AF842" s="55" t="str">
        <f>TEXT(LEFT(Contrato[[#This Row],[CONTRATO]],3),"0")</f>
        <v>706</v>
      </c>
      <c r="AG842" s="55" t="str">
        <f>IF(LEN(Contrato[[#This Row],[Contrato2]])=3,Contrato[[#This Row],[Contrato2]],TEXT(Contrato[[#This Row],[Contrato2]],"000"))</f>
        <v>706</v>
      </c>
      <c r="AH842" s="56">
        <f ca="1">IFERROR(_xlfn.DAYS(Contrato[[#This Row],[Fecha Proyectada liquidación]],TODAY())/30,"")</f>
        <v>2.1333333333333333</v>
      </c>
      <c r="AI842" s="57">
        <f>+Contrato[[#This Row],[FECHA TERMINACIÓN ]]+120</f>
        <v>45777</v>
      </c>
      <c r="AK842" s="59" t="str">
        <f ca="1">IF(Contrato[[#This Row],[FECHA TERMINACIÓN ]]&lt;TODAY(), "Terminado",IF(ISNUMBER(Contrato[[#This Row],[Fecha Real de liquiidación ]]),"Liquidado",IF(Contrato[[#This Row],[FECHA TERMINACIÓN ]]&gt;=TODAY(),"En ejecución","")))</f>
        <v>Terminado</v>
      </c>
      <c r="AL842" s="60">
        <f>SUMIF([1]!COMPROMISOS_2024[[#All],[consecutivo]],Contrato[[#This Row],[RCP]],[1]!COMPROMISOS_2024[[#All],[Total pagado]])</f>
        <v>380997046</v>
      </c>
      <c r="AM842" s="61">
        <f>IFERROR(Contrato[[#This Row],[Pagos]]/Contrato[[#This Row],[VALOR CONTRATO]],0)</f>
        <v>0.91379784305149003</v>
      </c>
      <c r="AN842" s="104">
        <f>+Contrato[[#This Row],[VALOR CONTRATO]]-Contrato[[#This Row],[Pagos]]</f>
        <v>35940955</v>
      </c>
      <c r="AO842" s="54" t="str" cm="1">
        <f t="array" ref="AO842">_xlfn.XLOOKUP(Contrato[[#This Row],[DOCUMENTO ]],[1]!PERSONAL_ACTIVO_2024[[#All],[Documento identidad]],[1]!PERSONAL_ACTIVO_2024[[#All],[Mail ]],0,0)</f>
        <v>hosorio@indeportesantioquia.gov.co</v>
      </c>
      <c r="AP842" s="54" t="str" cm="1">
        <f t="array" ref="AP842">_xlfn.XLOOKUP(Contrato[[#This Row],[DOCUMENTO]],[1]!PERSONAL_ACTIVO_2024[[#All],[Documento identidad]],[1]!PERSONAL_ACTIVO_2024[[#All],[Mail ]],0,0)</f>
        <v>sibarra@indeportesantioquia.gov.co</v>
      </c>
      <c r="AQ842" s="54" t="str" cm="1">
        <f t="array" ref="AQ842">IF(ISBLANK(Contrato[[#This Row],[DEPENDENCIA ]]),0,IFERROR(_xlfn.XLOOKUP(Contrato[[#This Row],[DEPENDENCIA ]],[1]!PERSONAL_ACTIVO_2024[[#All],[Dependencia]],[1]!PERSONAL_ACTIVO_2024[[#All],[Mail ]],0,0),0))</f>
        <v>fcardona@indeportesantioquia.gov.co</v>
      </c>
    </row>
    <row r="843" spans="1:43" s="54" customFormat="1" ht="34.5" customHeight="1" x14ac:dyDescent="0.25">
      <c r="A843" s="54">
        <v>1228</v>
      </c>
      <c r="B843" s="26">
        <v>707</v>
      </c>
      <c r="C843" s="28" t="s">
        <v>2156</v>
      </c>
      <c r="D843" s="81" t="s">
        <v>132</v>
      </c>
      <c r="E843" s="81" t="s">
        <v>111</v>
      </c>
      <c r="F843" s="81" t="s">
        <v>133</v>
      </c>
      <c r="G843" s="92" t="s">
        <v>134</v>
      </c>
      <c r="H843" s="93">
        <v>901437957</v>
      </c>
      <c r="I843" s="117" t="s">
        <v>48</v>
      </c>
      <c r="J843" s="118">
        <v>2791771916</v>
      </c>
      <c r="K843" s="36" t="s">
        <v>48</v>
      </c>
      <c r="L843" s="96" t="s">
        <v>2133</v>
      </c>
      <c r="M843" s="97" t="s">
        <v>137</v>
      </c>
      <c r="N843" s="98" cm="1">
        <f t="array" ref="N843">_xlfn.XLOOKUP(Contrato[[#This Row],[SUPERVISOR TITULAR]],[1]!PERSONAL_ACTIVO_2024[[#All],[Nombre completo]],[1]!PERSONAL_ACTIVO_2024[[#All],[Documento identidad]],"",0)</f>
        <v>70565097</v>
      </c>
      <c r="O843" s="97" t="s">
        <v>640</v>
      </c>
      <c r="P843" s="99" cm="1">
        <f t="array" ref="P843">_xlfn.XLOOKUP(Contrato[[#This Row],[SUPERVISOR SUPLENTE ]],[1]!PERSONAL_ACTIVO_2024[[#All],[Nombre completo]],[1]!PERSONAL_ACTIVO_2024[[#All],[Documento identidad]],"",0)</f>
        <v>70140647</v>
      </c>
      <c r="Q843" s="100">
        <v>1046</v>
      </c>
      <c r="R843" s="42" t="str" cm="1">
        <f t="array" ref="R843">_xlfn.XLOOKUP(Contrato[[#This Row],[CDP]],[1]!DISPONIBILIDADES_2024[[#All],[consecutivo]],[1]!DISPONIBILIDADES_2024[[#All],[fecha_aprobacion]],"",0)</f>
        <v>4/10/2024 10:42</v>
      </c>
      <c r="S843" s="43">
        <f>SUMIF([1]!DISPONIBILIDADES_2024[[#All],[consecutivo]],Contrato[[#This Row],[CDP]],[1]!DISPONIBILIDADES_2024[[#All],[valor_total_rubro]])</f>
        <v>0</v>
      </c>
      <c r="T843" s="44" cm="1">
        <f t="array" ref="T843">_xlfn.XLOOKUP(Contrato[[#This Row],[CONTRATO]]&amp;Contrato[[#This Row],[CDP]],[1]!Corr_Contr_CDP[[#All],[CONTRATO-CDP]],[1]!Corr_Contr_CDP[[#All],[CRP]],_xlfn.XLOOKUP(Contrato[[#This Row],[CDP]],[1]!COMPROMISOS_2024[[#All],[disponibilidad]],[1]!COMPROMISOS_2024[[#All],[consecutivo]],"",0),0)</f>
        <v>10549</v>
      </c>
      <c r="U843" s="45" t="str" cm="1">
        <f t="array" ref="U843">+_xlfn.XLOOKUP(Contrato[[#This Row],[RCP]],[1]!COMPROMISOS_2024[[#All],[consecutivo]],[1]!COMPROMISOS_2024[[#All],[fecha_aprobacion]],"",0)</f>
        <v>18/10/2024 21:48</v>
      </c>
      <c r="V843" s="46">
        <f>SUMIF([1]!COMPROMISOS_2024[[#All],[consecutivo]],Contrato[[#This Row],[RCP]],[1]!COMPROMISOS_2024[[#All],[valor_total]])</f>
        <v>2791771916</v>
      </c>
      <c r="W843" s="311">
        <v>45583</v>
      </c>
      <c r="X843" s="311" t="s">
        <v>379</v>
      </c>
      <c r="Y843" s="48">
        <v>45583</v>
      </c>
      <c r="Z843" s="49">
        <v>45657</v>
      </c>
      <c r="AA843" s="101" t="s">
        <v>2157</v>
      </c>
      <c r="AB843" s="91" t="s">
        <v>848</v>
      </c>
      <c r="AC843" s="91"/>
      <c r="AD843" s="78">
        <v>202000005594</v>
      </c>
      <c r="AE843" s="54" t="s">
        <v>75</v>
      </c>
      <c r="AF843" s="55" t="str">
        <f>TEXT(LEFT(Contrato[[#This Row],[CONTRATO]],3),"0")</f>
        <v>707</v>
      </c>
      <c r="AG843" s="55" t="str">
        <f>IF(LEN(Contrato[[#This Row],[Contrato2]])=3,Contrato[[#This Row],[Contrato2]],TEXT(Contrato[[#This Row],[Contrato2]],"000"))</f>
        <v>707</v>
      </c>
      <c r="AH843" s="56">
        <f ca="1">IFERROR(_xlfn.DAYS(Contrato[[#This Row],[Fecha Proyectada liquidación]],TODAY())/30,"")</f>
        <v>2.1333333333333333</v>
      </c>
      <c r="AI843" s="57">
        <f>+Contrato[[#This Row],[FECHA TERMINACIÓN ]]+120</f>
        <v>45777</v>
      </c>
      <c r="AK843" s="59" t="str">
        <f ca="1">IF(Contrato[[#This Row],[FECHA TERMINACIÓN ]]&lt;TODAY(), "Terminado",IF(ISNUMBER(Contrato[[#This Row],[Fecha Real de liquiidación ]]),"Liquidado",IF(Contrato[[#This Row],[FECHA TERMINACIÓN ]]&gt;=TODAY(),"En ejecución","")))</f>
        <v>Terminado</v>
      </c>
      <c r="AL843" s="60">
        <f>SUMIF([1]!COMPROMISOS_2024[[#All],[consecutivo]],Contrato[[#This Row],[RCP]],[1]!COMPROMISOS_2024[[#All],[Total pagado]])</f>
        <v>2537974468</v>
      </c>
      <c r="AM843" s="61">
        <f>IFERROR(Contrato[[#This Row],[Pagos]]/Contrato[[#This Row],[VALOR CONTRATO]],0)</f>
        <v>0.90909090870015041</v>
      </c>
      <c r="AN843" s="104">
        <f>+Contrato[[#This Row],[VALOR CONTRATO]]-Contrato[[#This Row],[Pagos]]</f>
        <v>253797448</v>
      </c>
      <c r="AO843" s="54" t="str" cm="1">
        <f t="array" ref="AO843">_xlfn.XLOOKUP(Contrato[[#This Row],[DOCUMENTO ]],[1]!PERSONAL_ACTIVO_2024[[#All],[Documento identidad]],[1]!PERSONAL_ACTIVO_2024[[#All],[Mail ]],0,0)</f>
        <v>jvelasquez@indeportesantioquia.gov.co</v>
      </c>
      <c r="AP843" s="54" t="str" cm="1">
        <f t="array" ref="AP843">_xlfn.XLOOKUP(Contrato[[#This Row],[DOCUMENTO]],[1]!PERSONAL_ACTIVO_2024[[#All],[Documento identidad]],[1]!PERSONAL_ACTIVO_2024[[#All],[Mail ]],0,0)</f>
        <v>cniebles@indeportesantioquia.gov.co</v>
      </c>
      <c r="AQ843" s="54" t="str" cm="1">
        <f t="array" ref="AQ843">IF(ISBLANK(Contrato[[#This Row],[DEPENDENCIA ]]),0,IFERROR(_xlfn.XLOOKUP(Contrato[[#This Row],[DEPENDENCIA ]],[1]!PERSONAL_ACTIVO_2024[[#All],[Dependencia]],[1]!PERSONAL_ACTIVO_2024[[#All],[Mail ]],0,0),0))</f>
        <v>fcardona@indeportesantioquia.gov.co</v>
      </c>
    </row>
    <row r="844" spans="1:43" s="54" customFormat="1" ht="34.5" customHeight="1" x14ac:dyDescent="0.25">
      <c r="A844" s="54">
        <v>1229</v>
      </c>
      <c r="B844" s="26">
        <v>708</v>
      </c>
      <c r="C844" s="28" t="s">
        <v>2158</v>
      </c>
      <c r="D844" s="81" t="s">
        <v>132</v>
      </c>
      <c r="E844" s="81" t="s">
        <v>111</v>
      </c>
      <c r="F844" s="81" t="s">
        <v>2159</v>
      </c>
      <c r="G844" s="92" t="s">
        <v>2160</v>
      </c>
      <c r="H844" s="93">
        <v>811002052</v>
      </c>
      <c r="I844" s="117" t="s">
        <v>48</v>
      </c>
      <c r="J844" s="118">
        <v>10242558</v>
      </c>
      <c r="K844" s="36" t="s">
        <v>48</v>
      </c>
      <c r="L844" s="96" t="s">
        <v>842</v>
      </c>
      <c r="M844" s="97" t="s">
        <v>173</v>
      </c>
      <c r="N844" s="98" cm="1">
        <f t="array" ref="N844">_xlfn.XLOOKUP(Contrato[[#This Row],[SUPERVISOR TITULAR]],[1]!PERSONAL_ACTIVO_2024[[#All],[Nombre completo]],[1]!PERSONAL_ACTIVO_2024[[#All],[Documento identidad]],"",0)</f>
        <v>43816614</v>
      </c>
      <c r="O844" s="97" t="s">
        <v>174</v>
      </c>
      <c r="P844" s="99" cm="1">
        <f t="array" ref="P844">_xlfn.XLOOKUP(Contrato[[#This Row],[SUPERVISOR SUPLENTE ]],[1]!PERSONAL_ACTIVO_2024[[#All],[Nombre completo]],[1]!PERSONAL_ACTIVO_2024[[#All],[Documento identidad]],"",0)</f>
        <v>1035231869</v>
      </c>
      <c r="Q844" s="100">
        <v>1047</v>
      </c>
      <c r="R844" s="42" t="str" cm="1">
        <f t="array" ref="R844">_xlfn.XLOOKUP(Contrato[[#This Row],[CDP]],[1]!DISPONIBILIDADES_2024[[#All],[consecutivo]],[1]!DISPONIBILIDADES_2024[[#All],[fecha_aprobacion]],"",0)</f>
        <v>4/10/2024 14:20</v>
      </c>
      <c r="S844" s="43">
        <f>SUMIF([1]!DISPONIBILIDADES_2024[[#All],[consecutivo]],Contrato[[#This Row],[CDP]],[1]!DISPONIBILIDADES_2024[[#All],[valor_total_rubro]])</f>
        <v>0</v>
      </c>
      <c r="T844" s="44" cm="1">
        <f t="array" ref="T844">_xlfn.XLOOKUP(Contrato[[#This Row],[CONTRATO]]&amp;Contrato[[#This Row],[CDP]],[1]!Corr_Contr_CDP[[#All],[CONTRATO-CDP]],[1]!Corr_Contr_CDP[[#All],[CRP]],_xlfn.XLOOKUP(Contrato[[#This Row],[CDP]],[1]!COMPROMISOS_2024[[#All],[disponibilidad]],[1]!COMPROMISOS_2024[[#All],[consecutivo]],"",0),0)</f>
        <v>11230</v>
      </c>
      <c r="U844" s="45" t="str" cm="1">
        <f t="array" ref="U844">+_xlfn.XLOOKUP(Contrato[[#This Row],[RCP]],[1]!COMPROMISOS_2024[[#All],[consecutivo]],[1]!COMPROMISOS_2024[[#All],[fecha_aprobacion]],"",0)</f>
        <v>7/11/2024 18:43</v>
      </c>
      <c r="V844" s="46">
        <f>SUMIF([1]!COMPROMISOS_2024[[#All],[consecutivo]],Contrato[[#This Row],[RCP]],[1]!COMPROMISOS_2024[[#All],[valor_total]])</f>
        <v>10242558</v>
      </c>
      <c r="W844" s="311">
        <v>45603</v>
      </c>
      <c r="X844" s="311" t="s">
        <v>379</v>
      </c>
      <c r="Y844" s="48">
        <v>45608</v>
      </c>
      <c r="Z844" s="49">
        <v>45637</v>
      </c>
      <c r="AA844" s="123" t="s">
        <v>2161</v>
      </c>
      <c r="AB844" s="91" t="s">
        <v>90</v>
      </c>
      <c r="AC844" s="91"/>
      <c r="AD844" s="341">
        <v>202000005656</v>
      </c>
      <c r="AF844" s="55" t="str">
        <f>TEXT(LEFT(Contrato[[#This Row],[CONTRATO]],3),"0")</f>
        <v>708</v>
      </c>
      <c r="AG844" s="55" t="str">
        <f>IF(LEN(Contrato[[#This Row],[Contrato2]])=3,Contrato[[#This Row],[Contrato2]],TEXT(Contrato[[#This Row],[Contrato2]],"000"))</f>
        <v>708</v>
      </c>
      <c r="AH844" s="56">
        <f ca="1">IFERROR(_xlfn.DAYS(Contrato[[#This Row],[Fecha Proyectada liquidación]],TODAY())/30,"")</f>
        <v>1.4666666666666666</v>
      </c>
      <c r="AI844" s="57">
        <f>+Contrato[[#This Row],[FECHA TERMINACIÓN ]]+120</f>
        <v>45757</v>
      </c>
      <c r="AK844" s="59" t="str">
        <f ca="1">IF(Contrato[[#This Row],[FECHA TERMINACIÓN ]]&lt;TODAY(), "Terminado",IF(ISNUMBER(Contrato[[#This Row],[Fecha Real de liquiidación ]]),"Liquidado",IF(Contrato[[#This Row],[FECHA TERMINACIÓN ]]&gt;=TODAY(),"En ejecución","")))</f>
        <v>Terminado</v>
      </c>
      <c r="AL844" s="60">
        <f>SUMIF([1]!COMPROMISOS_2024[[#All],[consecutivo]],Contrato[[#This Row],[RCP]],[1]!COMPROMISOS_2024[[#All],[Total pagado]])</f>
        <v>10242558</v>
      </c>
      <c r="AM844" s="61">
        <f>IFERROR(Contrato[[#This Row],[Pagos]]/Contrato[[#This Row],[VALOR CONTRATO]],0)</f>
        <v>1</v>
      </c>
      <c r="AN844" s="104">
        <f>+Contrato[[#This Row],[VALOR CONTRATO]]-Contrato[[#This Row],[Pagos]]</f>
        <v>0</v>
      </c>
      <c r="AO844" s="54" t="str" cm="1">
        <f t="array" ref="AO844">_xlfn.XLOOKUP(Contrato[[#This Row],[DOCUMENTO ]],[1]!PERSONAL_ACTIVO_2024[[#All],[Documento identidad]],[1]!PERSONAL_ACTIVO_2024[[#All],[Mail ]],0,0)</f>
        <v>mvelasquezr@indeportesantioquia.gov.co</v>
      </c>
      <c r="AP844" s="54" t="str" cm="1">
        <f t="array" ref="AP844">_xlfn.XLOOKUP(Contrato[[#This Row],[DOCUMENTO]],[1]!PERSONAL_ACTIVO_2024[[#All],[Documento identidad]],[1]!PERSONAL_ACTIVO_2024[[#All],[Mail ]],0,0)</f>
        <v>yondago24@hotmail.com</v>
      </c>
      <c r="AQ844" s="54" t="str" cm="1">
        <f t="array" ref="AQ844">IF(ISBLANK(Contrato[[#This Row],[DEPENDENCIA ]]),0,IFERROR(_xlfn.XLOOKUP(Contrato[[#This Row],[DEPENDENCIA ]],[1]!PERSONAL_ACTIVO_2024[[#All],[Dependencia]],[1]!PERSONAL_ACTIVO_2024[[#All],[Mail ]],0,0),0))</f>
        <v>fcardona@indeportesantioquia.gov.co</v>
      </c>
    </row>
    <row r="845" spans="1:43" s="54" customFormat="1" ht="34.5" customHeight="1" x14ac:dyDescent="0.25">
      <c r="A845" s="54">
        <v>1230</v>
      </c>
      <c r="B845" s="26">
        <v>709</v>
      </c>
      <c r="C845" s="28" t="s">
        <v>2162</v>
      </c>
      <c r="D845" s="81" t="s">
        <v>132</v>
      </c>
      <c r="E845" s="81" t="s">
        <v>111</v>
      </c>
      <c r="F845" s="81" t="s">
        <v>46</v>
      </c>
      <c r="G845" s="92" t="s">
        <v>2163</v>
      </c>
      <c r="H845" s="93">
        <v>901691188</v>
      </c>
      <c r="I845" s="117" t="s">
        <v>48</v>
      </c>
      <c r="J845" s="118">
        <v>69958224</v>
      </c>
      <c r="K845" s="36" t="s">
        <v>48</v>
      </c>
      <c r="L845" s="96" t="s">
        <v>842</v>
      </c>
      <c r="M845" s="97" t="s">
        <v>168</v>
      </c>
      <c r="N845" s="98" cm="1">
        <f t="array" ref="N845">_xlfn.XLOOKUP(Contrato[[#This Row],[SUPERVISOR TITULAR]],[1]!PERSONAL_ACTIVO_2024[[#All],[Nombre completo]],[1]!PERSONAL_ACTIVO_2024[[#All],[Documento identidad]],"",0)</f>
        <v>21509270</v>
      </c>
      <c r="O845" s="97" t="s">
        <v>169</v>
      </c>
      <c r="P845" s="99" cm="1">
        <f t="array" ref="P845">_xlfn.XLOOKUP(Contrato[[#This Row],[SUPERVISOR SUPLENTE ]],[1]!PERSONAL_ACTIVO_2024[[#All],[Nombre completo]],[1]!PERSONAL_ACTIVO_2024[[#All],[Documento identidad]],"",0)</f>
        <v>1152209809</v>
      </c>
      <c r="Q845" s="100">
        <v>1048</v>
      </c>
      <c r="R845" s="42" t="str" cm="1">
        <f t="array" ref="R845">_xlfn.XLOOKUP(Contrato[[#This Row],[CDP]],[1]!DISPONIBILIDADES_2024[[#All],[consecutivo]],[1]!DISPONIBILIDADES_2024[[#All],[fecha_aprobacion]],"",0)</f>
        <v>4/10/2024 14:23</v>
      </c>
      <c r="S845" s="43">
        <f>SUMIF([1]!DISPONIBILIDADES_2024[[#All],[consecutivo]],Contrato[[#This Row],[CDP]],[1]!DISPONIBILIDADES_2024[[#All],[valor_total_rubro]])</f>
        <v>0</v>
      </c>
      <c r="T845" s="44">
        <v>11949</v>
      </c>
      <c r="U845" s="45" t="str" cm="1">
        <f t="array" ref="U845">+_xlfn.XLOOKUP(Contrato[[#This Row],[RCP]],[1]!COMPROMISOS_2024[[#All],[consecutivo]],[1]!COMPROMISOS_2024[[#All],[fecha_aprobacion]],"",0)</f>
        <v>8/11/2024 12:23</v>
      </c>
      <c r="V845" s="46">
        <f>SUMIF([1]!COMPROMISOS_2024[[#All],[consecutivo]],Contrato[[#This Row],[RCP]],[1]!COMPROMISOS_2024[[#All],[valor_total]])</f>
        <v>69958224</v>
      </c>
      <c r="W845" s="311">
        <v>45603</v>
      </c>
      <c r="X845" s="160">
        <v>45604</v>
      </c>
      <c r="Y845" s="48">
        <v>45604</v>
      </c>
      <c r="Z845" s="49">
        <v>45656</v>
      </c>
      <c r="AA845" s="123" t="s">
        <v>2164</v>
      </c>
      <c r="AB845" s="91" t="s">
        <v>2135</v>
      </c>
      <c r="AC845" s="91"/>
      <c r="AD845" s="341">
        <v>202000005657</v>
      </c>
      <c r="AF845" s="55" t="str">
        <f>TEXT(LEFT(Contrato[[#This Row],[CONTRATO]],3),"0")</f>
        <v>709</v>
      </c>
      <c r="AG845" s="55" t="str">
        <f>IF(LEN(Contrato[[#This Row],[Contrato2]])=3,Contrato[[#This Row],[Contrato2]],TEXT(Contrato[[#This Row],[Contrato2]],"000"))</f>
        <v>709</v>
      </c>
      <c r="AH845" s="56">
        <f ca="1">IFERROR(_xlfn.DAYS(Contrato[[#This Row],[Fecha Proyectada liquidación]],TODAY())/30,"")</f>
        <v>2.1</v>
      </c>
      <c r="AI845" s="57">
        <f>+Contrato[[#This Row],[FECHA TERMINACIÓN ]]+120</f>
        <v>45776</v>
      </c>
      <c r="AK845" s="59" t="str">
        <f ca="1">IF(Contrato[[#This Row],[FECHA TERMINACIÓN ]]&lt;TODAY(), "Terminado",IF(ISNUMBER(Contrato[[#This Row],[Fecha Real de liquiidación ]]),"Liquidado",IF(Contrato[[#This Row],[FECHA TERMINACIÓN ]]&gt;=TODAY(),"En ejecución","")))</f>
        <v>Terminado</v>
      </c>
      <c r="AL845" s="60">
        <f>SUMIF([1]!COMPROMISOS_2024[[#All],[consecutivo]],Contrato[[#This Row],[RCP]],[1]!COMPROMISOS_2024[[#All],[Total pagado]])</f>
        <v>67006584</v>
      </c>
      <c r="AM845" s="61">
        <f>IFERROR(Contrato[[#This Row],[Pagos]]/Contrato[[#This Row],[VALOR CONTRATO]],0)</f>
        <v>0.95780853441905556</v>
      </c>
      <c r="AN845" s="104">
        <f>+Contrato[[#This Row],[VALOR CONTRATO]]-Contrato[[#This Row],[Pagos]]</f>
        <v>2951640</v>
      </c>
      <c r="AO845" s="54" t="str" cm="1">
        <f t="array" ref="AO845">_xlfn.XLOOKUP(Contrato[[#This Row],[DOCUMENTO ]],[1]!PERSONAL_ACTIVO_2024[[#All],[Documento identidad]],[1]!PERSONAL_ACTIVO_2024[[#All],[Mail ]],0,0)</f>
        <v>gsanchez@indeportesantioquia.gov.co</v>
      </c>
      <c r="AP845" s="54" t="str" cm="1">
        <f t="array" ref="AP845">_xlfn.XLOOKUP(Contrato[[#This Row],[DOCUMENTO]],[1]!PERSONAL_ACTIVO_2024[[#All],[Documento identidad]],[1]!PERSONAL_ACTIVO_2024[[#All],[Mail ]],0,0)</f>
        <v>ahiguitae@indeportesantioquia.gov.co</v>
      </c>
      <c r="AQ845" s="54" t="str" cm="1">
        <f t="array" ref="AQ845">IF(ISBLANK(Contrato[[#This Row],[DEPENDENCIA ]]),0,IFERROR(_xlfn.XLOOKUP(Contrato[[#This Row],[DEPENDENCIA ]],[1]!PERSONAL_ACTIVO_2024[[#All],[Dependencia]],[1]!PERSONAL_ACTIVO_2024[[#All],[Mail ]],0,0),0))</f>
        <v>fcardona@indeportesantioquia.gov.co</v>
      </c>
    </row>
    <row r="846" spans="1:43" s="54" customFormat="1" ht="34.5" customHeight="1" x14ac:dyDescent="0.25">
      <c r="A846" s="54">
        <v>1223</v>
      </c>
      <c r="B846" s="26">
        <v>710</v>
      </c>
      <c r="C846" s="28" t="s">
        <v>1140</v>
      </c>
      <c r="D846" s="81" t="s">
        <v>123</v>
      </c>
      <c r="E846" s="81" t="s">
        <v>111</v>
      </c>
      <c r="F846" s="81" t="s">
        <v>142</v>
      </c>
      <c r="G846" s="92" t="s">
        <v>2165</v>
      </c>
      <c r="H846" s="93">
        <v>1020432342</v>
      </c>
      <c r="I846" s="117">
        <v>7400000</v>
      </c>
      <c r="J846" s="118">
        <v>18746667</v>
      </c>
      <c r="K846" s="36" t="s">
        <v>48</v>
      </c>
      <c r="L846" s="96" t="s">
        <v>842</v>
      </c>
      <c r="M846" s="97" t="s">
        <v>255</v>
      </c>
      <c r="N846" s="98" cm="1">
        <f t="array" ref="N846">_xlfn.XLOOKUP(Contrato[[#This Row],[SUPERVISOR TITULAR]],[1]!PERSONAL_ACTIVO_2024[[#All],[Nombre completo]],[1]!PERSONAL_ACTIVO_2024[[#All],[Documento identidad]],"",0)</f>
        <v>19424139</v>
      </c>
      <c r="O846" s="97" t="s">
        <v>241</v>
      </c>
      <c r="P846" s="99" t="str" cm="1">
        <f t="array" ref="P846">_xlfn.XLOOKUP(Contrato[[#This Row],[SUPERVISOR SUPLENTE ]],[1]!PERSONAL_ACTIVO_2024[[#All],[Nombre completo]],[1]!PERSONAL_ACTIVO_2024[[#All],[Documento identidad]],"",0)</f>
        <v/>
      </c>
      <c r="Q846" s="100">
        <v>1033</v>
      </c>
      <c r="R846" s="42" t="str" cm="1">
        <f t="array" ref="R846">_xlfn.XLOOKUP(Contrato[[#This Row],[CDP]],[1]!DISPONIBILIDADES_2024[[#All],[consecutivo]],[1]!DISPONIBILIDADES_2024[[#All],[fecha_aprobacion]],"",0)</f>
        <v>3/10/2024 12:04</v>
      </c>
      <c r="S846" s="43">
        <f>SUMIF([1]!DISPONIBILIDADES_2024[[#All],[consecutivo]],Contrato[[#This Row],[CDP]],[1]!DISPONIBILIDADES_2024[[#All],[valor_total_rubro]])</f>
        <v>0</v>
      </c>
      <c r="T846" s="44" cm="1">
        <f t="array" ref="T846">_xlfn.XLOOKUP(Contrato[[#This Row],[CONTRATO]]&amp;Contrato[[#This Row],[CDP]],[1]!Corr_Contr_CDP[[#All],[CONTRATO-CDP]],[1]!Corr_Contr_CDP[[#All],[CRP]],_xlfn.XLOOKUP(Contrato[[#This Row],[CDP]],[1]!COMPROMISOS_2024[[#All],[disponibilidad]],[1]!COMPROMISOS_2024[[#All],[consecutivo]],"",0),0)</f>
        <v>11113</v>
      </c>
      <c r="U846" s="45" t="str" cm="1">
        <f t="array" ref="U846">+_xlfn.XLOOKUP(Contrato[[#This Row],[RCP]],[1]!COMPROMISOS_2024[[#All],[consecutivo]],[1]!COMPROMISOS_2024[[#All],[fecha_aprobacion]],"",0)</f>
        <v>24/10/2024 8:10</v>
      </c>
      <c r="V846" s="46">
        <f>SUMIF([1]!COMPROMISOS_2024[[#All],[consecutivo]],Contrato[[#This Row],[RCP]],[1]!COMPROMISOS_2024[[#All],[valor_total]])</f>
        <v>18746667</v>
      </c>
      <c r="W846" s="311">
        <v>45588</v>
      </c>
      <c r="X846" s="311" t="s">
        <v>379</v>
      </c>
      <c r="Y846" s="48">
        <v>45589</v>
      </c>
      <c r="Z846" s="49">
        <v>45657</v>
      </c>
      <c r="AA846" s="101" t="s">
        <v>2166</v>
      </c>
      <c r="AB846" s="91" t="s">
        <v>2167</v>
      </c>
      <c r="AC846" s="91"/>
      <c r="AD846" s="103">
        <v>202000005595</v>
      </c>
      <c r="AE846" s="54" t="s">
        <v>75</v>
      </c>
      <c r="AF846" s="55" t="str">
        <f>TEXT(LEFT(Contrato[[#This Row],[CONTRATO]],3),"0")</f>
        <v>710</v>
      </c>
      <c r="AG846" s="55" t="str">
        <f>IF(LEN(Contrato[[#This Row],[Contrato2]])=3,Contrato[[#This Row],[Contrato2]],TEXT(Contrato[[#This Row],[Contrato2]],"000"))</f>
        <v>710</v>
      </c>
      <c r="AH846" s="56">
        <f ca="1">IFERROR(_xlfn.DAYS(Contrato[[#This Row],[Fecha Proyectada liquidación]],TODAY())/30,"")</f>
        <v>2.1333333333333333</v>
      </c>
      <c r="AI846" s="57">
        <f>+Contrato[[#This Row],[FECHA TERMINACIÓN ]]+120</f>
        <v>45777</v>
      </c>
      <c r="AK846" s="59" t="str">
        <f ca="1">IF(Contrato[[#This Row],[FECHA TERMINACIÓN ]]&lt;TODAY(), "Terminado",IF(ISNUMBER(Contrato[[#This Row],[Fecha Real de liquiidación ]]),"Liquidado",IF(Contrato[[#This Row],[FECHA TERMINACIÓN ]]&gt;=TODAY(),"En ejecución","")))</f>
        <v>Terminado</v>
      </c>
      <c r="AL846" s="60">
        <f>SUMIF([1]!COMPROMISOS_2024[[#All],[consecutivo]],Contrato[[#This Row],[RCP]],[1]!COMPROMISOS_2024[[#All],[Total pagado]])</f>
        <v>16526666</v>
      </c>
      <c r="AM846" s="61">
        <f>IFERROR(Contrato[[#This Row],[Pagos]]/Contrato[[#This Row],[VALOR CONTRATO]],0)</f>
        <v>0.88157889613124296</v>
      </c>
      <c r="AN846" s="104">
        <f>+Contrato[[#This Row],[VALOR CONTRATO]]-Contrato[[#This Row],[Pagos]]</f>
        <v>2220001</v>
      </c>
      <c r="AO846" s="54" t="str" cm="1">
        <f t="array" ref="AO846">_xlfn.XLOOKUP(Contrato[[#This Row],[DOCUMENTO ]],[1]!PERSONAL_ACTIVO_2024[[#All],[Documento identidad]],[1]!PERSONAL_ACTIVO_2024[[#All],[Mail ]],0,0)</f>
        <v>lnoguera@indeportesantioquia.gov.co</v>
      </c>
      <c r="AP846" s="54" cm="1">
        <f t="array" ref="AP846">_xlfn.XLOOKUP(Contrato[[#This Row],[DOCUMENTO]],[1]!PERSONAL_ACTIVO_2024[[#All],[Documento identidad]],[1]!PERSONAL_ACTIVO_2024[[#All],[Mail ]],0,0)</f>
        <v>0</v>
      </c>
      <c r="AQ846" s="54" cm="1">
        <f t="array" ref="AQ846">IF(ISBLANK(Contrato[[#This Row],[DEPENDENCIA ]]),0,IFERROR(_xlfn.XLOOKUP(Contrato[[#This Row],[DEPENDENCIA ]],[1]!PERSONAL_ACTIVO_2024[[#All],[Dependencia]],[1]!PERSONAL_ACTIVO_2024[[#All],[Mail ]],0,0),0))</f>
        <v>0</v>
      </c>
    </row>
    <row r="847" spans="1:43" s="54" customFormat="1" ht="34.5" customHeight="1" x14ac:dyDescent="0.25">
      <c r="A847" s="54">
        <v>1234</v>
      </c>
      <c r="B847" s="26">
        <v>711</v>
      </c>
      <c r="C847" s="28" t="s">
        <v>2168</v>
      </c>
      <c r="D847" s="81" t="s">
        <v>1893</v>
      </c>
      <c r="E847" s="81" t="s">
        <v>111</v>
      </c>
      <c r="F847" s="81" t="s">
        <v>142</v>
      </c>
      <c r="G847" s="92" t="s">
        <v>2169</v>
      </c>
      <c r="H847" s="93">
        <v>1037669125</v>
      </c>
      <c r="I847" s="117">
        <v>4550000</v>
      </c>
      <c r="J847" s="118">
        <v>9965153</v>
      </c>
      <c r="K847" s="36" t="s">
        <v>48</v>
      </c>
      <c r="L847" s="96" t="s">
        <v>842</v>
      </c>
      <c r="M847" s="97" t="s">
        <v>72</v>
      </c>
      <c r="N847" s="98" cm="1">
        <f t="array" ref="N847">_xlfn.XLOOKUP(Contrato[[#This Row],[SUPERVISOR TITULAR]],[1]!PERSONAL_ACTIVO_2024[[#All],[Nombre completo]],[1]!PERSONAL_ACTIVO_2024[[#All],[Documento identidad]],"",0)</f>
        <v>42690418</v>
      </c>
      <c r="O847" s="97" t="s">
        <v>767</v>
      </c>
      <c r="P847" s="99" cm="1">
        <f t="array" ref="P847">_xlfn.XLOOKUP(Contrato[[#This Row],[SUPERVISOR SUPLENTE ]],[1]!PERSONAL_ACTIVO_2024[[#All],[Nombre completo]],[1]!PERSONAL_ACTIVO_2024[[#All],[Documento identidad]],"",0)</f>
        <v>43523751</v>
      </c>
      <c r="Q847" s="100">
        <v>1059</v>
      </c>
      <c r="R847" s="42" t="str" cm="1">
        <f t="array" ref="R847">_xlfn.XLOOKUP(Contrato[[#This Row],[CDP]],[1]!DISPONIBILIDADES_2024[[#All],[consecutivo]],[1]!DISPONIBILIDADES_2024[[#All],[fecha_aprobacion]],"",0)</f>
        <v>11/10/2024 16:15</v>
      </c>
      <c r="S847" s="43">
        <f>SUMIF([1]!DISPONIBILIDADES_2024[[#All],[consecutivo]],Contrato[[#This Row],[CDP]],[1]!DISPONIBILIDADES_2024[[#All],[valor_total_rubro]])</f>
        <v>0</v>
      </c>
      <c r="T847" s="44" cm="1">
        <f t="array" ref="T847">_xlfn.XLOOKUP(Contrato[[#This Row],[CONTRATO]]&amp;Contrato[[#This Row],[CDP]],[1]!Corr_Contr_CDP[[#All],[CONTRATO-CDP]],[1]!Corr_Contr_CDP[[#All],[CRP]],_xlfn.XLOOKUP(Contrato[[#This Row],[CDP]],[1]!COMPROMISOS_2024[[#All],[disponibilidad]],[1]!COMPROMISOS_2024[[#All],[consecutivo]],"",0),0)</f>
        <v>11125</v>
      </c>
      <c r="U847" s="45" t="str" cm="1">
        <f t="array" ref="U847">+_xlfn.XLOOKUP(Contrato[[#This Row],[RCP]],[1]!COMPROMISOS_2024[[#All],[consecutivo]],[1]!COMPROMISOS_2024[[#All],[fecha_aprobacion]],"",0)</f>
        <v>25/10/2024 15:54</v>
      </c>
      <c r="V847" s="46">
        <f>SUMIF([1]!COMPROMISOS_2024[[#All],[consecutivo]],Contrato[[#This Row],[RCP]],[1]!COMPROMISOS_2024[[#All],[valor_total]])</f>
        <v>9965153</v>
      </c>
      <c r="W847" s="311">
        <v>45590</v>
      </c>
      <c r="X847" s="311" t="s">
        <v>379</v>
      </c>
      <c r="Y847" s="48">
        <v>45593</v>
      </c>
      <c r="Z847" s="49">
        <v>45657</v>
      </c>
      <c r="AA847" s="101" t="s">
        <v>2170</v>
      </c>
      <c r="AB847" s="91" t="s">
        <v>2171</v>
      </c>
      <c r="AC847" s="91"/>
      <c r="AD847" s="103">
        <v>202000005600</v>
      </c>
      <c r="AE847" s="54" t="s">
        <v>75</v>
      </c>
      <c r="AF847" s="55" t="str">
        <f>TEXT(LEFT(Contrato[[#This Row],[CONTRATO]],3),"0")</f>
        <v>711</v>
      </c>
      <c r="AG847" s="55" t="str">
        <f>IF(LEN(Contrato[[#This Row],[Contrato2]])=3,Contrato[[#This Row],[Contrato2]],TEXT(Contrato[[#This Row],[Contrato2]],"000"))</f>
        <v>711</v>
      </c>
      <c r="AH847" s="56">
        <f ca="1">IFERROR(_xlfn.DAYS(Contrato[[#This Row],[Fecha Proyectada liquidación]],TODAY())/30,"")</f>
        <v>2.1333333333333333</v>
      </c>
      <c r="AI847" s="57">
        <f>+Contrato[[#This Row],[FECHA TERMINACIÓN ]]+120</f>
        <v>45777</v>
      </c>
      <c r="AK847" s="59" t="str">
        <f ca="1">IF(Contrato[[#This Row],[FECHA TERMINACIÓN ]]&lt;TODAY(), "Terminado",IF(ISNUMBER(Contrato[[#This Row],[Fecha Real de liquiidación ]]),"Liquidado",IF(Contrato[[#This Row],[FECHA TERMINACIÓN ]]&gt;=TODAY(),"En ejecución","")))</f>
        <v>Terminado</v>
      </c>
      <c r="AL847" s="60">
        <f>SUMIF([1]!COMPROMISOS_2024[[#All],[consecutivo]],Contrato[[#This Row],[RCP]],[1]!COMPROMISOS_2024[[#All],[Total pagado]])</f>
        <v>9555000</v>
      </c>
      <c r="AM847" s="61">
        <f>IFERROR(Contrato[[#This Row],[Pagos]]/Contrato[[#This Row],[VALOR CONTRATO]],0)</f>
        <v>0.95884127418816345</v>
      </c>
      <c r="AN847" s="104">
        <f>+Contrato[[#This Row],[VALOR CONTRATO]]-Contrato[[#This Row],[Pagos]]</f>
        <v>410153</v>
      </c>
      <c r="AO847" s="54" t="str" cm="1">
        <f t="array" ref="AO847">_xlfn.XLOOKUP(Contrato[[#This Row],[DOCUMENTO ]],[1]!PERSONAL_ACTIVO_2024[[#All],[Documento identidad]],[1]!PERSONAL_ACTIVO_2024[[#All],[Mail ]],0,0)</f>
        <v>ialvarez@indeportesantioquia.gov.co</v>
      </c>
      <c r="AP847" s="54" t="str" cm="1">
        <f t="array" ref="AP847">_xlfn.XLOOKUP(Contrato[[#This Row],[DOCUMENTO]],[1]!PERSONAL_ACTIVO_2024[[#All],[Documento identidad]],[1]!PERSONAL_ACTIVO_2024[[#All],[Mail ]],0,0)</f>
        <v>cvasquezr@indeportesantioquia.gov.co</v>
      </c>
      <c r="AQ847" s="54" cm="1">
        <f t="array" ref="AQ847">IF(ISBLANK(Contrato[[#This Row],[DEPENDENCIA ]]),0,IFERROR(_xlfn.XLOOKUP(Contrato[[#This Row],[DEPENDENCIA ]],[1]!PERSONAL_ACTIVO_2024[[#All],[Dependencia]],[1]!PERSONAL_ACTIVO_2024[[#All],[Mail ]],0,0),0))</f>
        <v>0</v>
      </c>
    </row>
    <row r="848" spans="1:43" s="54" customFormat="1" ht="34.5" customHeight="1" x14ac:dyDescent="0.25">
      <c r="A848" s="54">
        <v>32</v>
      </c>
      <c r="B848" s="26">
        <v>712</v>
      </c>
      <c r="C848" s="28" t="s">
        <v>2172</v>
      </c>
      <c r="D848" s="81" t="s">
        <v>44</v>
      </c>
      <c r="E848" s="81" t="s">
        <v>2173</v>
      </c>
      <c r="F848" s="81" t="s">
        <v>46</v>
      </c>
      <c r="G848" s="92" t="s">
        <v>2174</v>
      </c>
      <c r="H848" s="93">
        <v>811033671</v>
      </c>
      <c r="I848" s="117" t="s">
        <v>48</v>
      </c>
      <c r="J848" s="118">
        <v>171647980</v>
      </c>
      <c r="K848" s="36" t="s">
        <v>48</v>
      </c>
      <c r="L848" s="96" t="s">
        <v>1937</v>
      </c>
      <c r="M848" s="97" t="s">
        <v>72</v>
      </c>
      <c r="N848" s="98" cm="1">
        <f t="array" ref="N848">_xlfn.XLOOKUP(Contrato[[#This Row],[SUPERVISOR TITULAR]],[1]!PERSONAL_ACTIVO_2024[[#All],[Nombre completo]],[1]!PERSONAL_ACTIVO_2024[[#All],[Documento identidad]],"",0)</f>
        <v>42690418</v>
      </c>
      <c r="O848" s="97" t="s">
        <v>767</v>
      </c>
      <c r="P848" s="99" cm="1">
        <f t="array" ref="P848">_xlfn.XLOOKUP(Contrato[[#This Row],[SUPERVISOR SUPLENTE ]],[1]!PERSONAL_ACTIVO_2024[[#All],[Nombre completo]],[1]!PERSONAL_ACTIVO_2024[[#All],[Documento identidad]],"",0)</f>
        <v>43523751</v>
      </c>
      <c r="Q848" s="100">
        <v>800</v>
      </c>
      <c r="R848" s="42" t="str" cm="1">
        <f t="array" ref="R848">_xlfn.XLOOKUP(Contrato[[#This Row],[CDP]],[1]!DISPONIBILIDADES_2024[[#All],[consecutivo]],[1]!DISPONIBILIDADES_2024[[#All],[fecha_aprobacion]],"",0)</f>
        <v>19/07/2024 0:00</v>
      </c>
      <c r="S848" s="43">
        <f>SUMIF([1]!DISPONIBILIDADES_2024[[#All],[consecutivo]],Contrato[[#This Row],[CDP]],[1]!DISPONIBILIDADES_2024[[#All],[valor_total_rubro]])</f>
        <v>0</v>
      </c>
      <c r="T848" s="44" cm="1">
        <f t="array" ref="T848">_xlfn.XLOOKUP(Contrato[[#This Row],[CONTRATO]]&amp;Contrato[[#This Row],[CDP]],[1]!Corr_Contr_CDP[[#All],[CONTRATO-CDP]],[1]!Corr_Contr_CDP[[#All],[CRP]],_xlfn.XLOOKUP(Contrato[[#This Row],[CDP]],[1]!COMPROMISOS_2024[[#All],[disponibilidad]],[1]!COMPROMISOS_2024[[#All],[consecutivo]],"",0),0)</f>
        <v>11130</v>
      </c>
      <c r="U848" s="45" t="str" cm="1">
        <f t="array" ref="U848">+_xlfn.XLOOKUP(Contrato[[#This Row],[RCP]],[1]!COMPROMISOS_2024[[#All],[consecutivo]],[1]!COMPROMISOS_2024[[#All],[fecha_aprobacion]],"",0)</f>
        <v>28/10/2024 8:32</v>
      </c>
      <c r="V848" s="46">
        <f>SUMIF([1]!COMPROMISOS_2024[[#All],[consecutivo]],Contrato[[#This Row],[RCP]],[1]!COMPROMISOS_2024[[#All],[valor_total]])</f>
        <v>171647980</v>
      </c>
      <c r="W848" s="311">
        <v>45588</v>
      </c>
      <c r="X848" s="160">
        <v>45591</v>
      </c>
      <c r="Y848" s="48">
        <v>45594</v>
      </c>
      <c r="Z848" s="49">
        <v>45657</v>
      </c>
      <c r="AA848" s="101" t="s">
        <v>2175</v>
      </c>
      <c r="AB848" s="91" t="s">
        <v>918</v>
      </c>
      <c r="AC848" s="91"/>
      <c r="AD848" s="103">
        <v>202000005599</v>
      </c>
      <c r="AE848" s="54" t="s">
        <v>75</v>
      </c>
      <c r="AF848" s="55" t="str">
        <f>TEXT(LEFT(Contrato[[#This Row],[CONTRATO]],3),"0")</f>
        <v>712</v>
      </c>
      <c r="AG848" s="55" t="str">
        <f>IF(LEN(Contrato[[#This Row],[Contrato2]])=3,Contrato[[#This Row],[Contrato2]],TEXT(Contrato[[#This Row],[Contrato2]],"000"))</f>
        <v>712</v>
      </c>
      <c r="AH848" s="56">
        <f ca="1">IFERROR(_xlfn.DAYS(Contrato[[#This Row],[Fecha Proyectada liquidación]],TODAY())/30,"")</f>
        <v>2.1333333333333333</v>
      </c>
      <c r="AI848" s="57">
        <f>+Contrato[[#This Row],[FECHA TERMINACIÓN ]]+120</f>
        <v>45777</v>
      </c>
      <c r="AK848" s="59" t="str">
        <f ca="1">IF(Contrato[[#This Row],[FECHA TERMINACIÓN ]]&lt;TODAY(), "Terminado",IF(ISNUMBER(Contrato[[#This Row],[Fecha Real de liquiidación ]]),"Liquidado",IF(Contrato[[#This Row],[FECHA TERMINACIÓN ]]&gt;=TODAY(),"En ejecución","")))</f>
        <v>Terminado</v>
      </c>
      <c r="AL848" s="60">
        <f>SUMIF([1]!COMPROMISOS_2024[[#All],[consecutivo]],Contrato[[#This Row],[RCP]],[1]!COMPROMISOS_2024[[#All],[Total pagado]])</f>
        <v>171647980</v>
      </c>
      <c r="AM848" s="61">
        <f>IFERROR(Contrato[[#This Row],[Pagos]]/Contrato[[#This Row],[VALOR CONTRATO]],0)</f>
        <v>1</v>
      </c>
      <c r="AN848" s="104">
        <f>+Contrato[[#This Row],[VALOR CONTRATO]]-Contrato[[#This Row],[Pagos]]</f>
        <v>0</v>
      </c>
      <c r="AO848" s="54" t="str" cm="1">
        <f t="array" ref="AO848">_xlfn.XLOOKUP(Contrato[[#This Row],[DOCUMENTO ]],[1]!PERSONAL_ACTIVO_2024[[#All],[Documento identidad]],[1]!PERSONAL_ACTIVO_2024[[#All],[Mail ]],0,0)</f>
        <v>ialvarez@indeportesantioquia.gov.co</v>
      </c>
      <c r="AP848" s="54" t="str" cm="1">
        <f t="array" ref="AP848">_xlfn.XLOOKUP(Contrato[[#This Row],[DOCUMENTO]],[1]!PERSONAL_ACTIVO_2024[[#All],[Documento identidad]],[1]!PERSONAL_ACTIVO_2024[[#All],[Mail ]],0,0)</f>
        <v>cvasquezr@indeportesantioquia.gov.co</v>
      </c>
      <c r="AQ848" s="54" cm="1">
        <f t="array" ref="AQ848">IF(ISBLANK(Contrato[[#This Row],[DEPENDENCIA ]]),0,IFERROR(_xlfn.XLOOKUP(Contrato[[#This Row],[DEPENDENCIA ]],[1]!PERSONAL_ACTIVO_2024[[#All],[Dependencia]],[1]!PERSONAL_ACTIVO_2024[[#All],[Mail ]],0,0),0))</f>
        <v>0</v>
      </c>
    </row>
    <row r="849" spans="1:43" s="54" customFormat="1" ht="34.5" customHeight="1" x14ac:dyDescent="0.25">
      <c r="A849" s="54">
        <v>1199</v>
      </c>
      <c r="B849" s="26">
        <v>713</v>
      </c>
      <c r="C849" s="28" t="s">
        <v>1273</v>
      </c>
      <c r="D849" s="81" t="s">
        <v>123</v>
      </c>
      <c r="E849" s="81" t="s">
        <v>111</v>
      </c>
      <c r="F849" s="81" t="s">
        <v>142</v>
      </c>
      <c r="G849" s="92" t="s">
        <v>1063</v>
      </c>
      <c r="H849" s="93">
        <v>1039471177</v>
      </c>
      <c r="I849" s="117">
        <v>7150000</v>
      </c>
      <c r="J849" s="118">
        <v>17398333</v>
      </c>
      <c r="K849" s="36" t="s">
        <v>48</v>
      </c>
      <c r="L849" s="96" t="s">
        <v>842</v>
      </c>
      <c r="M849" s="97" t="s">
        <v>580</v>
      </c>
      <c r="N849" s="98" cm="1">
        <f t="array" ref="N849">_xlfn.XLOOKUP(Contrato[[#This Row],[SUPERVISOR TITULAR]],[1]!PERSONAL_ACTIVO_2024[[#All],[Nombre completo]],[1]!PERSONAL_ACTIVO_2024[[#All],[Documento identidad]],"",0)</f>
        <v>43610005</v>
      </c>
      <c r="O849" s="97" t="s">
        <v>656</v>
      </c>
      <c r="P849" s="99" cm="1">
        <f t="array" ref="P849">_xlfn.XLOOKUP(Contrato[[#This Row],[SUPERVISOR SUPLENTE ]],[1]!PERSONAL_ACTIVO_2024[[#All],[Nombre completo]],[1]!PERSONAL_ACTIVO_2024[[#All],[Documento identidad]],"",0)</f>
        <v>1039449338</v>
      </c>
      <c r="Q849" s="100">
        <v>1011</v>
      </c>
      <c r="R849" s="42" t="str" cm="1">
        <f t="array" ref="R849">_xlfn.XLOOKUP(Contrato[[#This Row],[CDP]],[1]!DISPONIBILIDADES_2024[[#All],[consecutivo]],[1]!DISPONIBILIDADES_2024[[#All],[fecha_aprobacion]],"",0)</f>
        <v>24/09/2024 12:00</v>
      </c>
      <c r="S849" s="43">
        <f>SUMIF([1]!DISPONIBILIDADES_2024[[#All],[consecutivo]],Contrato[[#This Row],[CDP]],[1]!DISPONIBILIDADES_2024[[#All],[valor_total_rubro]])</f>
        <v>0</v>
      </c>
      <c r="T849" s="44" cm="1">
        <f t="array" ref="T849">_xlfn.XLOOKUP(Contrato[[#This Row],[CONTRATO]]&amp;Contrato[[#This Row],[CDP]],[1]!Corr_Contr_CDP[[#All],[CONTRATO-CDP]],[1]!Corr_Contr_CDP[[#All],[CRP]],_xlfn.XLOOKUP(Contrato[[#This Row],[CDP]],[1]!COMPROMISOS_2024[[#All],[disponibilidad]],[1]!COMPROMISOS_2024[[#All],[consecutivo]],"",0),0)</f>
        <v>11121</v>
      </c>
      <c r="U849" s="45" t="str" cm="1">
        <f t="array" ref="U849">+_xlfn.XLOOKUP(Contrato[[#This Row],[RCP]],[1]!COMPROMISOS_2024[[#All],[consecutivo]],[1]!COMPROMISOS_2024[[#All],[fecha_aprobacion]],"",0)</f>
        <v>24/10/2024 17:44</v>
      </c>
      <c r="V849" s="46">
        <f>SUMIF([1]!COMPROMISOS_2024[[#All],[consecutivo]],Contrato[[#This Row],[RCP]],[1]!COMPROMISOS_2024[[#All],[valor_total]])</f>
        <v>17398333</v>
      </c>
      <c r="W849" s="311">
        <v>45588</v>
      </c>
      <c r="X849" s="160" t="s">
        <v>379</v>
      </c>
      <c r="Y849" s="48">
        <v>45590</v>
      </c>
      <c r="Z849" s="49">
        <v>45656</v>
      </c>
      <c r="AA849" s="101" t="s">
        <v>2176</v>
      </c>
      <c r="AB849" s="91" t="s">
        <v>2177</v>
      </c>
      <c r="AC849" s="91"/>
      <c r="AD849" s="103">
        <v>202000005601</v>
      </c>
      <c r="AE849" s="54" t="s">
        <v>75</v>
      </c>
      <c r="AF849" s="55" t="str">
        <f>TEXT(LEFT(Contrato[[#This Row],[CONTRATO]],3),"0")</f>
        <v>713</v>
      </c>
      <c r="AG849" s="55" t="str">
        <f>IF(LEN(Contrato[[#This Row],[Contrato2]])=3,Contrato[[#This Row],[Contrato2]],TEXT(Contrato[[#This Row],[Contrato2]],"000"))</f>
        <v>713</v>
      </c>
      <c r="AH849" s="56">
        <f ca="1">IFERROR(_xlfn.DAYS(Contrato[[#This Row],[Fecha Proyectada liquidación]],TODAY())/30,"")</f>
        <v>2.1</v>
      </c>
      <c r="AI849" s="57">
        <f>+Contrato[[#This Row],[FECHA TERMINACIÓN ]]+120</f>
        <v>45776</v>
      </c>
      <c r="AK849" s="59" t="str">
        <f ca="1">IF(Contrato[[#This Row],[FECHA TERMINACIÓN ]]&lt;TODAY(), "Terminado",IF(ISNUMBER(Contrato[[#This Row],[Fecha Real de liquiidación ]]),"Liquidado",IF(Contrato[[#This Row],[FECHA TERMINACIÓN ]]&gt;=TODAY(),"En ejecución","")))</f>
        <v>Terminado</v>
      </c>
      <c r="AL849" s="60">
        <f>SUMIF([1]!COMPROMISOS_2024[[#All],[consecutivo]],Contrato[[#This Row],[RCP]],[1]!COMPROMISOS_2024[[#All],[Total pagado]])</f>
        <v>15730000</v>
      </c>
      <c r="AM849" s="61">
        <f>IFERROR(Contrato[[#This Row],[Pagos]]/Contrato[[#This Row],[VALOR CONTRATO]],0)</f>
        <v>0.90410960636286242</v>
      </c>
      <c r="AN849" s="104">
        <f>+Contrato[[#This Row],[VALOR CONTRATO]]-Contrato[[#This Row],[Pagos]]</f>
        <v>1668333</v>
      </c>
      <c r="AO849" s="54" t="str" cm="1">
        <f t="array" ref="AO849">_xlfn.XLOOKUP(Contrato[[#This Row],[DOCUMENTO ]],[1]!PERSONAL_ACTIVO_2024[[#All],[Documento identidad]],[1]!PERSONAL_ACTIVO_2024[[#All],[Mail ]],0,0)</f>
        <v>mdiaz@indeportesantioquia.gov.co</v>
      </c>
      <c r="AP849" s="54" t="str" cm="1">
        <f t="array" ref="AP849">_xlfn.XLOOKUP(Contrato[[#This Row],[DOCUMENTO]],[1]!PERSONAL_ACTIVO_2024[[#All],[Documento identidad]],[1]!PERSONAL_ACTIVO_2024[[#All],[Mail ]],0,0)</f>
        <v>mcarmona@indeportesantioquia.gov.co</v>
      </c>
      <c r="AQ849" s="54" cm="1">
        <f t="array" ref="AQ849">IF(ISBLANK(Contrato[[#This Row],[DEPENDENCIA ]]),0,IFERROR(_xlfn.XLOOKUP(Contrato[[#This Row],[DEPENDENCIA ]],[1]!PERSONAL_ACTIVO_2024[[#All],[Dependencia]],[1]!PERSONAL_ACTIVO_2024[[#All],[Mail ]],0,0),0))</f>
        <v>0</v>
      </c>
    </row>
    <row r="850" spans="1:43" s="54" customFormat="1" ht="34.5" customHeight="1" x14ac:dyDescent="0.25">
      <c r="A850" s="54">
        <v>1035</v>
      </c>
      <c r="B850" s="26">
        <v>714</v>
      </c>
      <c r="C850" s="28" t="s">
        <v>2178</v>
      </c>
      <c r="D850" s="81" t="s">
        <v>123</v>
      </c>
      <c r="E850" s="81" t="s">
        <v>111</v>
      </c>
      <c r="F850" s="81" t="s">
        <v>133</v>
      </c>
      <c r="G850" s="92" t="s">
        <v>134</v>
      </c>
      <c r="H850" s="93">
        <v>901437957</v>
      </c>
      <c r="I850" s="117" t="s">
        <v>48</v>
      </c>
      <c r="J850" s="118">
        <v>8000000000</v>
      </c>
      <c r="K850" s="36" t="s">
        <v>48</v>
      </c>
      <c r="L850" s="96" t="s">
        <v>1019</v>
      </c>
      <c r="M850" s="97" t="s">
        <v>2179</v>
      </c>
      <c r="N850" s="98" t="str" cm="1">
        <f t="array" ref="N850">_xlfn.XLOOKUP(Contrato[[#This Row],[SUPERVISOR TITULAR]],[1]!PERSONAL_ACTIVO_2024[[#All],[Nombre completo]],[1]!PERSONAL_ACTIVO_2024[[#All],[Documento identidad]],"",0)</f>
        <v/>
      </c>
      <c r="O850" s="97" t="s">
        <v>217</v>
      </c>
      <c r="P850" s="99" t="str" cm="1">
        <f t="array" ref="P850">_xlfn.XLOOKUP(Contrato[[#This Row],[SUPERVISOR SUPLENTE ]],[1]!PERSONAL_ACTIVO_2024[[#All],[Nombre completo]],[1]!PERSONAL_ACTIVO_2024[[#All],[Documento identidad]],"",0)</f>
        <v/>
      </c>
      <c r="Q850" s="298">
        <v>959</v>
      </c>
      <c r="R850" s="42" t="str" cm="1">
        <f t="array" ref="R850">_xlfn.XLOOKUP(Contrato[[#This Row],[CDP]],[1]!DISPONIBILIDADES_2024[[#All],[consecutivo]],[1]!DISPONIBILIDADES_2024[[#All],[fecha_aprobacion]],"",0)</f>
        <v>16/09/2024 15:44</v>
      </c>
      <c r="S850" s="43">
        <f>SUMIF([1]!DISPONIBILIDADES_2024[[#All],[consecutivo]],Contrato[[#This Row],[CDP]],[1]!DISPONIBILIDADES_2024[[#All],[valor_total_rubro]])</f>
        <v>0</v>
      </c>
      <c r="T850" s="44" cm="1">
        <f t="array" ref="T850">_xlfn.XLOOKUP(Contrato[[#This Row],[CONTRATO]]&amp;Contrato[[#This Row],[CDP]],[1]!Corr_Contr_CDP[[#All],[CONTRATO-CDP]],[1]!Corr_Contr_CDP[[#All],[CRP]],_xlfn.XLOOKUP(Contrato[[#This Row],[CDP]],[1]!COMPROMISOS_2024[[#All],[disponibilidad]],[1]!COMPROMISOS_2024[[#All],[consecutivo]],"",0),0)</f>
        <v>11135</v>
      </c>
      <c r="U850" s="45" t="str" cm="1">
        <f t="array" ref="U850">+_xlfn.XLOOKUP(Contrato[[#This Row],[RCP]],[1]!COMPROMISOS_2024[[#All],[consecutivo]],[1]!COMPROMISOS_2024[[#All],[fecha_aprobacion]],"",0)</f>
        <v>28/10/2024 0:00</v>
      </c>
      <c r="V850" s="46">
        <f>SUMIF([1]!COMPROMISOS_2024[[#All],[consecutivo]],Contrato[[#This Row],[RCP]],[1]!COMPROMISOS_2024[[#All],[valor_total]])</f>
        <v>12000000000</v>
      </c>
      <c r="W850" s="311">
        <v>45593</v>
      </c>
      <c r="X850" s="160" t="s">
        <v>379</v>
      </c>
      <c r="Y850" s="48">
        <v>45593</v>
      </c>
      <c r="Z850" s="49">
        <v>45656</v>
      </c>
      <c r="AA850" s="101" t="s">
        <v>2180</v>
      </c>
      <c r="AB850" s="91" t="s">
        <v>2181</v>
      </c>
      <c r="AC850" s="91"/>
      <c r="AD850" s="78">
        <v>202000005602</v>
      </c>
      <c r="AE850" s="54" t="s">
        <v>75</v>
      </c>
      <c r="AF850" s="55" t="str">
        <f>TEXT(LEFT(Contrato[[#This Row],[CONTRATO]],3),"0")</f>
        <v>714</v>
      </c>
      <c r="AG850" s="55" t="str">
        <f>IF(LEN(Contrato[[#This Row],[Contrato2]])=3,Contrato[[#This Row],[Contrato2]],TEXT(Contrato[[#This Row],[Contrato2]],"000"))</f>
        <v>714</v>
      </c>
      <c r="AH850" s="56">
        <f ca="1">IFERROR(_xlfn.DAYS(Contrato[[#This Row],[Fecha Proyectada liquidación]],TODAY())/30,"")</f>
        <v>2.1</v>
      </c>
      <c r="AI850" s="57">
        <f>+Contrato[[#This Row],[FECHA TERMINACIÓN ]]+120</f>
        <v>45776</v>
      </c>
      <c r="AK850" s="59" t="str">
        <f ca="1">IF(Contrato[[#This Row],[FECHA TERMINACIÓN ]]&lt;TODAY(), "Terminado",IF(ISNUMBER(Contrato[[#This Row],[Fecha Real de liquiidación ]]),"Liquidado",IF(Contrato[[#This Row],[FECHA TERMINACIÓN ]]&gt;=TODAY(),"En ejecución","")))</f>
        <v>Terminado</v>
      </c>
      <c r="AL850" s="60">
        <f>SUMIF([1]!COMPROMISOS_2024[[#All],[consecutivo]],Contrato[[#This Row],[RCP]],[1]!COMPROMISOS_2024[[#All],[Total pagado]])</f>
        <v>11993187000</v>
      </c>
      <c r="AM850" s="61">
        <f>IFERROR(Contrato[[#This Row],[Pagos]]/Contrato[[#This Row],[VALOR CONTRATO]],0)</f>
        <v>1.4991483750000001</v>
      </c>
      <c r="AN850" s="104">
        <f>+Contrato[[#This Row],[VALOR CONTRATO]]-Contrato[[#This Row],[Pagos]]</f>
        <v>-3993187000</v>
      </c>
      <c r="AO850" s="54" cm="1">
        <f t="array" ref="AO850">_xlfn.XLOOKUP(Contrato[[#This Row],[DOCUMENTO ]],[1]!PERSONAL_ACTIVO_2024[[#All],[Documento identidad]],[1]!PERSONAL_ACTIVO_2024[[#All],[Mail ]],0,0)</f>
        <v>0</v>
      </c>
      <c r="AP850" s="54" cm="1">
        <f t="array" ref="AP850">_xlfn.XLOOKUP(Contrato[[#This Row],[DOCUMENTO]],[1]!PERSONAL_ACTIVO_2024[[#All],[Documento identidad]],[1]!PERSONAL_ACTIVO_2024[[#All],[Mail ]],0,0)</f>
        <v>0</v>
      </c>
      <c r="AQ850" s="54" cm="1">
        <f t="array" ref="AQ850">IF(ISBLANK(Contrato[[#This Row],[DEPENDENCIA ]]),0,IFERROR(_xlfn.XLOOKUP(Contrato[[#This Row],[DEPENDENCIA ]],[1]!PERSONAL_ACTIVO_2024[[#All],[Dependencia]],[1]!PERSONAL_ACTIVO_2024[[#All],[Mail ]],0,0),0))</f>
        <v>0</v>
      </c>
    </row>
    <row r="851" spans="1:43" s="54" customFormat="1" ht="34.5" customHeight="1" x14ac:dyDescent="0.25">
      <c r="A851" s="54" t="s">
        <v>2182</v>
      </c>
      <c r="B851" s="26">
        <v>714</v>
      </c>
      <c r="C851" s="28" t="s">
        <v>2178</v>
      </c>
      <c r="D851" s="81" t="s">
        <v>123</v>
      </c>
      <c r="E851" s="81" t="s">
        <v>111</v>
      </c>
      <c r="F851" s="81" t="s">
        <v>133</v>
      </c>
      <c r="G851" s="92" t="s">
        <v>134</v>
      </c>
      <c r="H851" s="93">
        <v>901437957</v>
      </c>
      <c r="I851" s="117" t="s">
        <v>48</v>
      </c>
      <c r="J851" s="118">
        <v>4000000000</v>
      </c>
      <c r="K851" s="36" t="s">
        <v>48</v>
      </c>
      <c r="L851" s="96" t="s">
        <v>1019</v>
      </c>
      <c r="M851" s="97" t="s">
        <v>2179</v>
      </c>
      <c r="N851" s="98" t="str" cm="1">
        <f t="array" ref="N851">_xlfn.XLOOKUP(Contrato[[#This Row],[SUPERVISOR TITULAR]],[1]!PERSONAL_ACTIVO_2024[[#All],[Nombre completo]],[1]!PERSONAL_ACTIVO_2024[[#All],[Documento identidad]],"",0)</f>
        <v/>
      </c>
      <c r="O851" s="97" t="s">
        <v>217</v>
      </c>
      <c r="P851" s="99" t="str" cm="1">
        <f t="array" ref="P851">_xlfn.XLOOKUP(Contrato[[#This Row],[SUPERVISOR SUPLENTE ]],[1]!PERSONAL_ACTIVO_2024[[#All],[Nombre completo]],[1]!PERSONAL_ACTIVO_2024[[#All],[Documento identidad]],"",0)</f>
        <v/>
      </c>
      <c r="Q851" s="298">
        <v>1060</v>
      </c>
      <c r="R851" s="42" t="str" cm="1">
        <f t="array" ref="R851">_xlfn.XLOOKUP(Contrato[[#This Row],[CDP]],[1]!DISPONIBILIDADES_2024[[#All],[consecutivo]],[1]!DISPONIBILIDADES_2024[[#All],[fecha_aprobacion]],"",0)</f>
        <v>16/10/2024 11:45</v>
      </c>
      <c r="S851" s="43">
        <f>SUMIF([1]!DISPONIBILIDADES_2024[[#All],[consecutivo]],Contrato[[#This Row],[CDP]],[1]!DISPONIBILIDADES_2024[[#All],[valor_total_rubro]])</f>
        <v>0</v>
      </c>
      <c r="T851" s="44" cm="1">
        <f t="array" ref="T851">_xlfn.XLOOKUP(Contrato[[#This Row],[CONTRATO]]&amp;Contrato[[#This Row],[CDP]],[1]!Corr_Contr_CDP[[#All],[CONTRATO-CDP]],[1]!Corr_Contr_CDP[[#All],[CRP]],_xlfn.XLOOKUP(Contrato[[#This Row],[CDP]],[1]!COMPROMISOS_2024[[#All],[disponibilidad]],[1]!COMPROMISOS_2024[[#All],[consecutivo]],"",0),0)</f>
        <v>11135</v>
      </c>
      <c r="U851" s="45" t="str" cm="1">
        <f t="array" ref="U851">+_xlfn.XLOOKUP(Contrato[[#This Row],[RCP]],[1]!COMPROMISOS_2024[[#All],[consecutivo]],[1]!COMPROMISOS_2024[[#All],[fecha_aprobacion]],"",0)</f>
        <v>28/10/2024 0:00</v>
      </c>
      <c r="V851" s="46">
        <f>SUMIF([1]!COMPROMISOS_2024[[#All],[consecutivo]],Contrato[[#This Row],[RCP]],[1]!COMPROMISOS_2024[[#All],[valor_total]])</f>
        <v>12000000000</v>
      </c>
      <c r="W851" s="311">
        <v>45593</v>
      </c>
      <c r="X851" s="160" t="s">
        <v>379</v>
      </c>
      <c r="Y851" s="48">
        <v>45593</v>
      </c>
      <c r="Z851" s="49">
        <v>45656</v>
      </c>
      <c r="AA851" s="101" t="s">
        <v>2180</v>
      </c>
      <c r="AB851" s="91" t="s">
        <v>2181</v>
      </c>
      <c r="AC851" s="30"/>
      <c r="AD851" s="78">
        <v>202000005602</v>
      </c>
      <c r="AE851" s="54" t="s">
        <v>75</v>
      </c>
      <c r="AF851" s="55" t="str">
        <f>TEXT(LEFT(Contrato[[#This Row],[CONTRATO]],3),"0")</f>
        <v>714</v>
      </c>
      <c r="AG851" s="55" t="str">
        <f>IF(LEN(Contrato[[#This Row],[Contrato2]])=3,Contrato[[#This Row],[Contrato2]],TEXT(Contrato[[#This Row],[Contrato2]],"000"))</f>
        <v>714</v>
      </c>
      <c r="AH851" s="56">
        <f ca="1">IFERROR(_xlfn.DAYS(Contrato[[#This Row],[Fecha Proyectada liquidación]],TODAY())/30,"")</f>
        <v>2.1</v>
      </c>
      <c r="AI851" s="57">
        <f>+Contrato[[#This Row],[FECHA TERMINACIÓN ]]+120</f>
        <v>45776</v>
      </c>
      <c r="AK851" s="59" t="str">
        <f ca="1">IF(Contrato[[#This Row],[FECHA TERMINACIÓN ]]&lt;TODAY(), "Terminado",IF(ISNUMBER(Contrato[[#This Row],[Fecha Real de liquiidación ]]),"Liquidado",IF(Contrato[[#This Row],[FECHA TERMINACIÓN ]]&gt;=TODAY(),"En ejecución","")))</f>
        <v>Terminado</v>
      </c>
      <c r="AL851" s="60">
        <f>SUMIF([1]!COMPROMISOS_2024[[#All],[consecutivo]],Contrato[[#This Row],[RCP]],[1]!COMPROMISOS_2024[[#All],[Total pagado]])</f>
        <v>11993187000</v>
      </c>
      <c r="AM851" s="61">
        <f>IFERROR(Contrato[[#This Row],[Pagos]]/Contrato[[#This Row],[VALOR CONTRATO]],0)</f>
        <v>2.9982967500000002</v>
      </c>
      <c r="AN851" s="104">
        <f>+Contrato[[#This Row],[VALOR CONTRATO]]-Contrato[[#This Row],[Pagos]]</f>
        <v>-7993187000</v>
      </c>
      <c r="AO851" s="54" cm="1">
        <f t="array" ref="AO851">_xlfn.XLOOKUP(Contrato[[#This Row],[DOCUMENTO ]],[1]!PERSONAL_ACTIVO_2024[[#All],[Documento identidad]],[1]!PERSONAL_ACTIVO_2024[[#All],[Mail ]],0,0)</f>
        <v>0</v>
      </c>
      <c r="AP851" s="54" cm="1">
        <f t="array" ref="AP851">_xlfn.XLOOKUP(Contrato[[#This Row],[DOCUMENTO]],[1]!PERSONAL_ACTIVO_2024[[#All],[Documento identidad]],[1]!PERSONAL_ACTIVO_2024[[#All],[Mail ]],0,0)</f>
        <v>0</v>
      </c>
      <c r="AQ851" s="54" cm="1">
        <f t="array" ref="AQ851">IF(ISBLANK(Contrato[[#This Row],[DEPENDENCIA ]]),0,IFERROR(_xlfn.XLOOKUP(Contrato[[#This Row],[DEPENDENCIA ]],[1]!PERSONAL_ACTIVO_2024[[#All],[Dependencia]],[1]!PERSONAL_ACTIVO_2024[[#All],[Mail ]],0,0),0))</f>
        <v>0</v>
      </c>
    </row>
    <row r="852" spans="1:43" s="54" customFormat="1" ht="34.5" customHeight="1" x14ac:dyDescent="0.25">
      <c r="A852" s="54">
        <v>768</v>
      </c>
      <c r="B852" s="26">
        <v>715</v>
      </c>
      <c r="C852" s="28" t="s">
        <v>2183</v>
      </c>
      <c r="D852" s="81" t="s">
        <v>184</v>
      </c>
      <c r="E852" s="81" t="s">
        <v>2096</v>
      </c>
      <c r="F852" s="81" t="s">
        <v>46</v>
      </c>
      <c r="G852" s="92" t="s">
        <v>2184</v>
      </c>
      <c r="H852" s="93">
        <v>901095387</v>
      </c>
      <c r="I852" s="117" t="s">
        <v>48</v>
      </c>
      <c r="J852" s="118">
        <v>127771639</v>
      </c>
      <c r="K852" s="36" t="s">
        <v>48</v>
      </c>
      <c r="L852" s="96" t="s">
        <v>1882</v>
      </c>
      <c r="M852" s="97" t="s">
        <v>187</v>
      </c>
      <c r="N852" s="98" t="str" cm="1">
        <f t="array" ref="N852">_xlfn.XLOOKUP(Contrato[[#This Row],[SUPERVISOR TITULAR]],[1]!PERSONAL_ACTIVO_2024[[#All],[Nombre completo]],[1]!PERSONAL_ACTIVO_2024[[#All],[Documento identidad]],"",0)</f>
        <v/>
      </c>
      <c r="O852" s="97" t="s">
        <v>262</v>
      </c>
      <c r="P852" s="99" cm="1">
        <f t="array" ref="P852">_xlfn.XLOOKUP(Contrato[[#This Row],[SUPERVISOR SUPLENTE ]],[1]!PERSONAL_ACTIVO_2024[[#All],[Nombre completo]],[1]!PERSONAL_ACTIVO_2024[[#All],[Documento identidad]],"",0)</f>
        <v>71265476</v>
      </c>
      <c r="Q852" s="100">
        <v>636</v>
      </c>
      <c r="R852" s="42" t="str" cm="1">
        <f t="array" ref="R852">_xlfn.XLOOKUP(Contrato[[#This Row],[CDP]],[1]!DISPONIBILIDADES_2024[[#All],[consecutivo]],[1]!DISPONIBILIDADES_2024[[#All],[fecha_aprobacion]],"",0)</f>
        <v>9/07/2024 10:00</v>
      </c>
      <c r="S852" s="43">
        <f>SUMIF([1]!DISPONIBILIDADES_2024[[#All],[consecutivo]],Contrato[[#This Row],[CDP]],[1]!DISPONIBILIDADES_2024[[#All],[valor_total_rubro]])</f>
        <v>0</v>
      </c>
      <c r="T852" s="44" cm="1">
        <f t="array" ref="T852">_xlfn.XLOOKUP(Contrato[[#This Row],[CONTRATO]]&amp;Contrato[[#This Row],[CDP]],[1]!Corr_Contr_CDP[[#All],[CONTRATO-CDP]],[1]!Corr_Contr_CDP[[#All],[CRP]],_xlfn.XLOOKUP(Contrato[[#This Row],[CDP]],[1]!COMPROMISOS_2024[[#All],[disponibilidad]],[1]!COMPROMISOS_2024[[#All],[consecutivo]],"",0),0)</f>
        <v>11204</v>
      </c>
      <c r="U852" s="45" t="str" cm="1">
        <f t="array" ref="U852">+_xlfn.XLOOKUP(Contrato[[#This Row],[RCP]],[1]!COMPROMISOS_2024[[#All],[consecutivo]],[1]!COMPROMISOS_2024[[#All],[fecha_aprobacion]],"",0)</f>
        <v>31/10/2024 0:00</v>
      </c>
      <c r="V852" s="46">
        <f>SUMIF([1]!COMPROMISOS_2024[[#All],[consecutivo]],Contrato[[#This Row],[RCP]],[1]!COMPROMISOS_2024[[#All],[valor_total]])</f>
        <v>127771639</v>
      </c>
      <c r="W852" s="311">
        <v>45595</v>
      </c>
      <c r="X852" s="160">
        <v>45597</v>
      </c>
      <c r="Y852" s="48">
        <v>45597</v>
      </c>
      <c r="Z852" s="49">
        <v>45657</v>
      </c>
      <c r="AA852" s="123" t="s">
        <v>2185</v>
      </c>
      <c r="AB852" s="91" t="s">
        <v>68</v>
      </c>
      <c r="AC852" s="91"/>
      <c r="AD852" s="78">
        <v>202000005658</v>
      </c>
      <c r="AF852" s="55" t="str">
        <f>TEXT(LEFT(Contrato[[#This Row],[CONTRATO]],3),"0")</f>
        <v>715</v>
      </c>
      <c r="AG852" s="55" t="str">
        <f>IF(LEN(Contrato[[#This Row],[Contrato2]])=3,Contrato[[#This Row],[Contrato2]],TEXT(Contrato[[#This Row],[Contrato2]],"000"))</f>
        <v>715</v>
      </c>
      <c r="AH852" s="56">
        <f ca="1">IFERROR(_xlfn.DAYS(Contrato[[#This Row],[Fecha Proyectada liquidación]],TODAY())/30,"")</f>
        <v>2.1333333333333333</v>
      </c>
      <c r="AI852" s="57">
        <f>+Contrato[[#This Row],[FECHA TERMINACIÓN ]]+120</f>
        <v>45777</v>
      </c>
      <c r="AK852" s="59" t="str">
        <f ca="1">IF(Contrato[[#This Row],[FECHA TERMINACIÓN ]]&lt;TODAY(), "Terminado",IF(ISNUMBER(Contrato[[#This Row],[Fecha Real de liquiidación ]]),"Liquidado",IF(Contrato[[#This Row],[FECHA TERMINACIÓN ]]&gt;=TODAY(),"En ejecución","")))</f>
        <v>Terminado</v>
      </c>
      <c r="AL852" s="60">
        <f>SUMIF([1]!COMPROMISOS_2024[[#All],[consecutivo]],Contrato[[#This Row],[RCP]],[1]!COMPROMISOS_2024[[#All],[Total pagado]])</f>
        <v>127307539</v>
      </c>
      <c r="AM852" s="61">
        <f>IFERROR(Contrato[[#This Row],[Pagos]]/Contrato[[#This Row],[VALOR CONTRATO]],0)</f>
        <v>0.99636773854016225</v>
      </c>
      <c r="AN852" s="104">
        <f>+Contrato[[#This Row],[VALOR CONTRATO]]-Contrato[[#This Row],[Pagos]]</f>
        <v>464100</v>
      </c>
      <c r="AO852" s="54" cm="1">
        <f t="array" ref="AO852">_xlfn.XLOOKUP(Contrato[[#This Row],[DOCUMENTO ]],[1]!PERSONAL_ACTIVO_2024[[#All],[Documento identidad]],[1]!PERSONAL_ACTIVO_2024[[#All],[Mail ]],0,0)</f>
        <v>0</v>
      </c>
      <c r="AP852" s="54" t="str" cm="1">
        <f t="array" ref="AP852">_xlfn.XLOOKUP(Contrato[[#This Row],[DOCUMENTO]],[1]!PERSONAL_ACTIVO_2024[[#All],[Documento identidad]],[1]!PERSONAL_ACTIVO_2024[[#All],[Mail ]],0,0)</f>
        <v>jjimenez@indeportesantioquia.gov.co</v>
      </c>
      <c r="AQ852" s="54" t="str" cm="1">
        <f t="array" ref="AQ852">IF(ISBLANK(Contrato[[#This Row],[DEPENDENCIA ]]),0,IFERROR(_xlfn.XLOOKUP(Contrato[[#This Row],[DEPENDENCIA ]],[1]!PERSONAL_ACTIVO_2024[[#All],[Dependencia]],[1]!PERSONAL_ACTIVO_2024[[#All],[Mail ]],0,0),0))</f>
        <v>jbermudez@indeportesantioquia.gov.co</v>
      </c>
    </row>
    <row r="853" spans="1:43" s="54" customFormat="1" ht="34.5" customHeight="1" x14ac:dyDescent="0.25">
      <c r="A853" s="54">
        <v>1238</v>
      </c>
      <c r="B853" s="26">
        <v>716</v>
      </c>
      <c r="C853" s="28" t="s">
        <v>2186</v>
      </c>
      <c r="D853" s="81" t="s">
        <v>132</v>
      </c>
      <c r="E853" s="81" t="s">
        <v>111</v>
      </c>
      <c r="F853" s="81" t="s">
        <v>112</v>
      </c>
      <c r="G853" s="92" t="s">
        <v>2187</v>
      </c>
      <c r="H853" s="93">
        <v>890982068</v>
      </c>
      <c r="I853" s="117" t="s">
        <v>48</v>
      </c>
      <c r="J853" s="118">
        <v>530069493</v>
      </c>
      <c r="K853" s="69" t="s">
        <v>2188</v>
      </c>
      <c r="L853" s="96" t="s">
        <v>1019</v>
      </c>
      <c r="M853" s="97" t="s">
        <v>621</v>
      </c>
      <c r="N853" s="98" cm="1">
        <f t="array" ref="N853">_xlfn.XLOOKUP(Contrato[[#This Row],[SUPERVISOR TITULAR]],[1]!PERSONAL_ACTIVO_2024[[#All],[Nombre completo]],[1]!PERSONAL_ACTIVO_2024[[#All],[Documento identidad]],"",0)</f>
        <v>21490893</v>
      </c>
      <c r="O853" s="97" t="s">
        <v>138</v>
      </c>
      <c r="P853" s="99" cm="1">
        <f t="array" ref="P853">_xlfn.XLOOKUP(Contrato[[#This Row],[SUPERVISOR SUPLENTE ]],[1]!PERSONAL_ACTIVO_2024[[#All],[Nombre completo]],[1]!PERSONAL_ACTIVO_2024[[#All],[Documento identidad]],"",0)</f>
        <v>71220441</v>
      </c>
      <c r="Q853" s="100">
        <v>1066</v>
      </c>
      <c r="R853" s="42" t="str" cm="1">
        <f t="array" ref="R853">_xlfn.XLOOKUP(Contrato[[#This Row],[CDP]],[1]!DISPONIBILIDADES_2024[[#All],[consecutivo]],[1]!DISPONIBILIDADES_2024[[#All],[fecha_aprobacion]],"",0)</f>
        <v>18/10/2024 15:40</v>
      </c>
      <c r="S853" s="43">
        <f>SUMIF([1]!DISPONIBILIDADES_2024[[#All],[consecutivo]],Contrato[[#This Row],[CDP]],[1]!DISPONIBILIDADES_2024[[#All],[valor_total_rubro]])</f>
        <v>0</v>
      </c>
      <c r="T853" s="44" cm="1">
        <f t="array" ref="T853">_xlfn.XLOOKUP(Contrato[[#This Row],[CONTRATO]]&amp;Contrato[[#This Row],[CDP]],[1]!Corr_Contr_CDP[[#All],[CONTRATO-CDP]],[1]!Corr_Contr_CDP[[#All],[CRP]],_xlfn.XLOOKUP(Contrato[[#This Row],[CDP]],[1]!COMPROMISOS_2024[[#All],[disponibilidad]],[1]!COMPROMISOS_2024[[#All],[consecutivo]],"",0),0)</f>
        <v>11128</v>
      </c>
      <c r="U853" s="45" t="str" cm="1">
        <f t="array" ref="U853">+_xlfn.XLOOKUP(Contrato[[#This Row],[RCP]],[1]!COMPROMISOS_2024[[#All],[consecutivo]],[1]!COMPROMISOS_2024[[#All],[fecha_aprobacion]],"",0)</f>
        <v>28/10/2024 8:17</v>
      </c>
      <c r="V853" s="46">
        <f>SUMIF([1]!COMPROMISOS_2024[[#All],[consecutivo]],Contrato[[#This Row],[RCP]],[1]!COMPROMISOS_2024[[#All],[valor_total]])</f>
        <v>530069493</v>
      </c>
      <c r="W853" s="311">
        <v>45590</v>
      </c>
      <c r="X853" s="311" t="s">
        <v>379</v>
      </c>
      <c r="Y853" s="48">
        <v>45593</v>
      </c>
      <c r="Z853" s="49">
        <v>45657</v>
      </c>
      <c r="AA853" s="101" t="s">
        <v>2189</v>
      </c>
      <c r="AB853" s="91" t="s">
        <v>2190</v>
      </c>
      <c r="AC853" s="91"/>
      <c r="AD853" s="78">
        <v>202000005603</v>
      </c>
      <c r="AE853" s="54" t="s">
        <v>75</v>
      </c>
      <c r="AF853" s="55" t="str">
        <f>TEXT(LEFT(Contrato[[#This Row],[CONTRATO]],3),"0")</f>
        <v>716</v>
      </c>
      <c r="AG853" s="55" t="str">
        <f>IF(LEN(Contrato[[#This Row],[Contrato2]])=3,Contrato[[#This Row],[Contrato2]],TEXT(Contrato[[#This Row],[Contrato2]],"000"))</f>
        <v>716</v>
      </c>
      <c r="AH853" s="56">
        <f ca="1">IFERROR(_xlfn.DAYS(Contrato[[#This Row],[Fecha Proyectada liquidación]],TODAY())/30,"")</f>
        <v>2.1333333333333333</v>
      </c>
      <c r="AI853" s="57">
        <f>+Contrato[[#This Row],[FECHA TERMINACIÓN ]]+120</f>
        <v>45777</v>
      </c>
      <c r="AK853" s="59" t="str">
        <f ca="1">IF(Contrato[[#This Row],[FECHA TERMINACIÓN ]]&lt;TODAY(), "Terminado",IF(ISNUMBER(Contrato[[#This Row],[Fecha Real de liquiidación ]]),"Liquidado",IF(Contrato[[#This Row],[FECHA TERMINACIÓN ]]&gt;=TODAY(),"En ejecución","")))</f>
        <v>Terminado</v>
      </c>
      <c r="AL853" s="60">
        <f>SUMIF([1]!COMPROMISOS_2024[[#All],[consecutivo]],Contrato[[#This Row],[RCP]],[1]!COMPROMISOS_2024[[#All],[Total pagado]])</f>
        <v>505234078</v>
      </c>
      <c r="AM853" s="61">
        <f>IFERROR(Contrato[[#This Row],[Pagos]]/Contrato[[#This Row],[VALOR CONTRATO]],0)</f>
        <v>0.95314686974449214</v>
      </c>
      <c r="AN853" s="104">
        <f>+Contrato[[#This Row],[VALOR CONTRATO]]-Contrato[[#This Row],[Pagos]]</f>
        <v>24835415</v>
      </c>
      <c r="AO853" s="54" t="str" cm="1">
        <f t="array" ref="AO853">_xlfn.XLOOKUP(Contrato[[#This Row],[DOCUMENTO ]],[1]!PERSONAL_ACTIVO_2024[[#All],[Documento identidad]],[1]!PERSONAL_ACTIVO_2024[[#All],[Mail ]],0,0)</f>
        <v>lcastro@indeportesantioquia.gov.co</v>
      </c>
      <c r="AP853" s="54" t="str" cm="1">
        <f t="array" ref="AP853">_xlfn.XLOOKUP(Contrato[[#This Row],[DOCUMENTO]],[1]!PERSONAL_ACTIVO_2024[[#All],[Documento identidad]],[1]!PERSONAL_ACTIVO_2024[[#All],[Mail ]],0,0)</f>
        <v>fquiceno@indeportesantioquia.gov.co</v>
      </c>
      <c r="AQ853" s="54" t="str" cm="1">
        <f t="array" ref="AQ853">IF(ISBLANK(Contrato[[#This Row],[DEPENDENCIA ]]),0,IFERROR(_xlfn.XLOOKUP(Contrato[[#This Row],[DEPENDENCIA ]],[1]!PERSONAL_ACTIVO_2024[[#All],[Dependencia]],[1]!PERSONAL_ACTIVO_2024[[#All],[Mail ]],0,0),0))</f>
        <v>fcardona@indeportesantioquia.gov.co</v>
      </c>
    </row>
    <row r="854" spans="1:43" s="54" customFormat="1" ht="34.5" customHeight="1" x14ac:dyDescent="0.25">
      <c r="A854" s="54">
        <v>1242</v>
      </c>
      <c r="B854" s="26">
        <v>717</v>
      </c>
      <c r="C854" s="28" t="s">
        <v>2191</v>
      </c>
      <c r="D854" s="81" t="s">
        <v>132</v>
      </c>
      <c r="E854" s="81" t="s">
        <v>111</v>
      </c>
      <c r="F854" s="81" t="s">
        <v>112</v>
      </c>
      <c r="G854" s="92" t="s">
        <v>2192</v>
      </c>
      <c r="H854" s="93">
        <v>811008841</v>
      </c>
      <c r="I854" s="117" t="s">
        <v>48</v>
      </c>
      <c r="J854" s="118">
        <v>687796274</v>
      </c>
      <c r="K854" s="69" t="s">
        <v>2193</v>
      </c>
      <c r="L854" s="96" t="s">
        <v>1019</v>
      </c>
      <c r="M854" s="97" t="s">
        <v>138</v>
      </c>
      <c r="N854" s="98" cm="1">
        <f t="array" ref="N854">_xlfn.XLOOKUP(Contrato[[#This Row],[SUPERVISOR TITULAR]],[1]!PERSONAL_ACTIVO_2024[[#All],[Nombre completo]],[1]!PERSONAL_ACTIVO_2024[[#All],[Documento identidad]],"",0)</f>
        <v>71220441</v>
      </c>
      <c r="O854" s="97" t="s">
        <v>137</v>
      </c>
      <c r="P854" s="99" cm="1">
        <f t="array" ref="P854">_xlfn.XLOOKUP(Contrato[[#This Row],[SUPERVISOR SUPLENTE ]],[1]!PERSONAL_ACTIVO_2024[[#All],[Nombre completo]],[1]!PERSONAL_ACTIVO_2024[[#All],[Documento identidad]],"",0)</f>
        <v>70565097</v>
      </c>
      <c r="Q854" s="100">
        <v>1079</v>
      </c>
      <c r="R854" s="42" t="str" cm="1">
        <f t="array" ref="R854">_xlfn.XLOOKUP(Contrato[[#This Row],[CDP]],[1]!DISPONIBILIDADES_2024[[#All],[consecutivo]],[1]!DISPONIBILIDADES_2024[[#All],[fecha_aprobacion]],"",0)</f>
        <v>22/10/2024 17:02</v>
      </c>
      <c r="S854" s="43">
        <f>SUMIF([1]!DISPONIBILIDADES_2024[[#All],[consecutivo]],Contrato[[#This Row],[CDP]],[1]!DISPONIBILIDADES_2024[[#All],[valor_total_rubro]])</f>
        <v>0</v>
      </c>
      <c r="T854" s="44" cm="1">
        <f t="array" ref="T854">_xlfn.XLOOKUP(Contrato[[#This Row],[CONTRATO]]&amp;Contrato[[#This Row],[CDP]],[1]!Corr_Contr_CDP[[#All],[CONTRATO-CDP]],[1]!Corr_Contr_CDP[[#All],[CRP]],_xlfn.XLOOKUP(Contrato[[#This Row],[CDP]],[1]!COMPROMISOS_2024[[#All],[disponibilidad]],[1]!COMPROMISOS_2024[[#All],[consecutivo]],"",0),0)</f>
        <v>11136</v>
      </c>
      <c r="U854" s="45" t="str" cm="1">
        <f t="array" ref="U854">+_xlfn.XLOOKUP(Contrato[[#This Row],[RCP]],[1]!COMPROMISOS_2024[[#All],[consecutivo]],[1]!COMPROMISOS_2024[[#All],[fecha_aprobacion]],"",0)</f>
        <v>29/10/2024 15:16</v>
      </c>
      <c r="V854" s="46">
        <f>SUMIF([1]!COMPROMISOS_2024[[#All],[consecutivo]],Contrato[[#This Row],[RCP]],[1]!COMPROMISOS_2024[[#All],[valor_total]])</f>
        <v>687796274</v>
      </c>
      <c r="W854" s="311">
        <v>45594</v>
      </c>
      <c r="X854" s="160">
        <v>45596</v>
      </c>
      <c r="Y854" s="48">
        <v>45596</v>
      </c>
      <c r="Z854" s="49">
        <v>45657</v>
      </c>
      <c r="AA854" s="123" t="s">
        <v>2194</v>
      </c>
      <c r="AB854" s="91" t="s">
        <v>2195</v>
      </c>
      <c r="AC854" s="91"/>
      <c r="AD854" s="78">
        <v>202000005604</v>
      </c>
      <c r="AE854" s="54" t="s">
        <v>75</v>
      </c>
      <c r="AF854" s="55" t="str">
        <f>TEXT(LEFT(Contrato[[#This Row],[CONTRATO]],3),"0")</f>
        <v>717</v>
      </c>
      <c r="AG854" s="55" t="str">
        <f>IF(LEN(Contrato[[#This Row],[Contrato2]])=3,Contrato[[#This Row],[Contrato2]],TEXT(Contrato[[#This Row],[Contrato2]],"000"))</f>
        <v>717</v>
      </c>
      <c r="AH854" s="56">
        <f ca="1">IFERROR(_xlfn.DAYS(Contrato[[#This Row],[Fecha Proyectada liquidación]],TODAY())/30,"")</f>
        <v>2.1333333333333333</v>
      </c>
      <c r="AI854" s="57">
        <f>+Contrato[[#This Row],[FECHA TERMINACIÓN ]]+120</f>
        <v>45777</v>
      </c>
      <c r="AK854" s="59" t="str">
        <f ca="1">IF(Contrato[[#This Row],[FECHA TERMINACIÓN ]]&lt;TODAY(), "Terminado",IF(ISNUMBER(Contrato[[#This Row],[Fecha Real de liquiidación ]]),"Liquidado",IF(Contrato[[#This Row],[FECHA TERMINACIÓN ]]&gt;=TODAY(),"En ejecución","")))</f>
        <v>Terminado</v>
      </c>
      <c r="AL854" s="60">
        <f>SUMIF([1]!COMPROMISOS_2024[[#All],[consecutivo]],Contrato[[#This Row],[RCP]],[1]!COMPROMISOS_2024[[#All],[Total pagado]])</f>
        <v>608508438</v>
      </c>
      <c r="AM854" s="61">
        <f>IFERROR(Contrato[[#This Row],[Pagos]]/Contrato[[#This Row],[VALOR CONTRATO]],0)</f>
        <v>0.88472191694367919</v>
      </c>
      <c r="AN854" s="104">
        <f>+Contrato[[#This Row],[VALOR CONTRATO]]-Contrato[[#This Row],[Pagos]]</f>
        <v>79287836</v>
      </c>
      <c r="AO854" s="54" t="str" cm="1">
        <f t="array" ref="AO854">_xlfn.XLOOKUP(Contrato[[#This Row],[DOCUMENTO ]],[1]!PERSONAL_ACTIVO_2024[[#All],[Documento identidad]],[1]!PERSONAL_ACTIVO_2024[[#All],[Mail ]],0,0)</f>
        <v>fquiceno@indeportesantioquia.gov.co</v>
      </c>
      <c r="AP854" s="54" t="str" cm="1">
        <f t="array" ref="AP854">_xlfn.XLOOKUP(Contrato[[#This Row],[DOCUMENTO]],[1]!PERSONAL_ACTIVO_2024[[#All],[Documento identidad]],[1]!PERSONAL_ACTIVO_2024[[#All],[Mail ]],0,0)</f>
        <v>jvelasquez@indeportesantioquia.gov.co</v>
      </c>
      <c r="AQ854" s="54" t="str" cm="1">
        <f t="array" ref="AQ854">IF(ISBLANK(Contrato[[#This Row],[DEPENDENCIA ]]),0,IFERROR(_xlfn.XLOOKUP(Contrato[[#This Row],[DEPENDENCIA ]],[1]!PERSONAL_ACTIVO_2024[[#All],[Dependencia]],[1]!PERSONAL_ACTIVO_2024[[#All],[Mail ]],0,0),0))</f>
        <v>fcardona@indeportesantioquia.gov.co</v>
      </c>
    </row>
    <row r="855" spans="1:43" s="54" customFormat="1" ht="34.5" customHeight="1" x14ac:dyDescent="0.25">
      <c r="A855" s="54">
        <v>1240</v>
      </c>
      <c r="B855" s="26">
        <v>718</v>
      </c>
      <c r="C855" s="28" t="s">
        <v>2196</v>
      </c>
      <c r="D855" s="81" t="s">
        <v>132</v>
      </c>
      <c r="E855" s="81" t="s">
        <v>111</v>
      </c>
      <c r="F855" s="81" t="s">
        <v>112</v>
      </c>
      <c r="G855" s="92" t="s">
        <v>2197</v>
      </c>
      <c r="H855" s="93">
        <v>890980342</v>
      </c>
      <c r="I855" s="117" t="s">
        <v>48</v>
      </c>
      <c r="J855" s="118">
        <v>488011583</v>
      </c>
      <c r="K855" s="69" t="s">
        <v>2198</v>
      </c>
      <c r="L855" s="96" t="s">
        <v>1019</v>
      </c>
      <c r="M855" s="97" t="s">
        <v>137</v>
      </c>
      <c r="N855" s="98" cm="1">
        <f t="array" ref="N855">_xlfn.XLOOKUP(Contrato[[#This Row],[SUPERVISOR TITULAR]],[1]!PERSONAL_ACTIVO_2024[[#All],[Nombre completo]],[1]!PERSONAL_ACTIVO_2024[[#All],[Documento identidad]],"",0)</f>
        <v>70565097</v>
      </c>
      <c r="O855" s="97" t="s">
        <v>640</v>
      </c>
      <c r="P855" s="99" cm="1">
        <f t="array" ref="P855">_xlfn.XLOOKUP(Contrato[[#This Row],[SUPERVISOR SUPLENTE ]],[1]!PERSONAL_ACTIVO_2024[[#All],[Nombre completo]],[1]!PERSONAL_ACTIVO_2024[[#All],[Documento identidad]],"",0)</f>
        <v>70140647</v>
      </c>
      <c r="Q855" s="100">
        <v>1080</v>
      </c>
      <c r="R855" s="42" t="str" cm="1">
        <f t="array" ref="R855">_xlfn.XLOOKUP(Contrato[[#This Row],[CDP]],[1]!DISPONIBILIDADES_2024[[#All],[consecutivo]],[1]!DISPONIBILIDADES_2024[[#All],[fecha_aprobacion]],"",0)</f>
        <v>22/10/2024 17:03</v>
      </c>
      <c r="S855" s="43">
        <f>SUMIF([1]!DISPONIBILIDADES_2024[[#All],[consecutivo]],Contrato[[#This Row],[CDP]],[1]!DISPONIBILIDADES_2024[[#All],[valor_total_rubro]])</f>
        <v>0</v>
      </c>
      <c r="T855" s="44" cm="1">
        <f t="array" ref="T855">_xlfn.XLOOKUP(Contrato[[#This Row],[CONTRATO]]&amp;Contrato[[#This Row],[CDP]],[1]!Corr_Contr_CDP[[#All],[CONTRATO-CDP]],[1]!Corr_Contr_CDP[[#All],[CRP]],_xlfn.XLOOKUP(Contrato[[#This Row],[CDP]],[1]!COMPROMISOS_2024[[#All],[disponibilidad]],[1]!COMPROMISOS_2024[[#All],[consecutivo]],"",0),0)</f>
        <v>11137</v>
      </c>
      <c r="U855" s="45" t="str" cm="1">
        <f t="array" ref="U855">+_xlfn.XLOOKUP(Contrato[[#This Row],[RCP]],[1]!COMPROMISOS_2024[[#All],[consecutivo]],[1]!COMPROMISOS_2024[[#All],[fecha_aprobacion]],"",0)</f>
        <v>29/10/2024 15:22</v>
      </c>
      <c r="V855" s="46">
        <f>SUMIF([1]!COMPROMISOS_2024[[#All],[consecutivo]],Contrato[[#This Row],[RCP]],[1]!COMPROMISOS_2024[[#All],[valor_total]])</f>
        <v>488011583</v>
      </c>
      <c r="W855" s="311">
        <v>45593</v>
      </c>
      <c r="X855" s="160">
        <v>45597</v>
      </c>
      <c r="Y855" s="48">
        <v>45597</v>
      </c>
      <c r="Z855" s="49">
        <v>45657</v>
      </c>
      <c r="AA855" s="123" t="s">
        <v>2199</v>
      </c>
      <c r="AB855" s="91" t="s">
        <v>2195</v>
      </c>
      <c r="AC855" s="91"/>
      <c r="AD855" s="78">
        <v>202000005659</v>
      </c>
      <c r="AF855" s="55" t="str">
        <f>TEXT(LEFT(Contrato[[#This Row],[CONTRATO]],3),"0")</f>
        <v>718</v>
      </c>
      <c r="AG855" s="55" t="str">
        <f>IF(LEN(Contrato[[#This Row],[Contrato2]])=3,Contrato[[#This Row],[Contrato2]],TEXT(Contrato[[#This Row],[Contrato2]],"000"))</f>
        <v>718</v>
      </c>
      <c r="AH855" s="56">
        <f ca="1">IFERROR(_xlfn.DAYS(Contrato[[#This Row],[Fecha Proyectada liquidación]],TODAY())/30,"")</f>
        <v>2.1333333333333333</v>
      </c>
      <c r="AI855" s="57">
        <f>+Contrato[[#This Row],[FECHA TERMINACIÓN ]]+120</f>
        <v>45777</v>
      </c>
      <c r="AK855" s="59" t="str">
        <f ca="1">IF(Contrato[[#This Row],[FECHA TERMINACIÓN ]]&lt;TODAY(), "Terminado",IF(ISNUMBER(Contrato[[#This Row],[Fecha Real de liquiidación ]]),"Liquidado",IF(Contrato[[#This Row],[FECHA TERMINACIÓN ]]&gt;=TODAY(),"En ejecución","")))</f>
        <v>Terminado</v>
      </c>
      <c r="AL855" s="60">
        <f>SUMIF([1]!COMPROMISOS_2024[[#All],[consecutivo]],Contrato[[#This Row],[RCP]],[1]!COMPROMISOS_2024[[#All],[Total pagado]])</f>
        <v>412290956</v>
      </c>
      <c r="AM855" s="61">
        <f>IFERROR(Contrato[[#This Row],[Pagos]]/Contrato[[#This Row],[VALOR CONTRATO]],0)</f>
        <v>0.84483846359851666</v>
      </c>
      <c r="AN855" s="104">
        <f>+Contrato[[#This Row],[VALOR CONTRATO]]-Contrato[[#This Row],[Pagos]]</f>
        <v>75720627</v>
      </c>
      <c r="AO855" s="54" t="str" cm="1">
        <f t="array" ref="AO855">_xlfn.XLOOKUP(Contrato[[#This Row],[DOCUMENTO ]],[1]!PERSONAL_ACTIVO_2024[[#All],[Documento identidad]],[1]!PERSONAL_ACTIVO_2024[[#All],[Mail ]],0,0)</f>
        <v>jvelasquez@indeportesantioquia.gov.co</v>
      </c>
      <c r="AP855" s="54" t="str" cm="1">
        <f t="array" ref="AP855">_xlfn.XLOOKUP(Contrato[[#This Row],[DOCUMENTO]],[1]!PERSONAL_ACTIVO_2024[[#All],[Documento identidad]],[1]!PERSONAL_ACTIVO_2024[[#All],[Mail ]],0,0)</f>
        <v>cniebles@indeportesantioquia.gov.co</v>
      </c>
      <c r="AQ855" s="54" t="str" cm="1">
        <f t="array" ref="AQ855">IF(ISBLANK(Contrato[[#This Row],[DEPENDENCIA ]]),0,IFERROR(_xlfn.XLOOKUP(Contrato[[#This Row],[DEPENDENCIA ]],[1]!PERSONAL_ACTIVO_2024[[#All],[Dependencia]],[1]!PERSONAL_ACTIVO_2024[[#All],[Mail ]],0,0),0))</f>
        <v>fcardona@indeportesantioquia.gov.co</v>
      </c>
    </row>
    <row r="856" spans="1:43" s="54" customFormat="1" ht="34.5" customHeight="1" x14ac:dyDescent="0.25">
      <c r="A856" s="54">
        <v>1210</v>
      </c>
      <c r="B856" s="26">
        <v>719</v>
      </c>
      <c r="C856" s="28" t="s">
        <v>2200</v>
      </c>
      <c r="D856" s="81" t="s">
        <v>98</v>
      </c>
      <c r="E856" s="81" t="s">
        <v>111</v>
      </c>
      <c r="F856" s="81" t="s">
        <v>112</v>
      </c>
      <c r="G856" s="92" t="s">
        <v>1130</v>
      </c>
      <c r="H856" s="93">
        <v>901105143</v>
      </c>
      <c r="I856" s="117" t="s">
        <v>48</v>
      </c>
      <c r="J856" s="118">
        <f>46270967+41274486</f>
        <v>87545453</v>
      </c>
      <c r="K856" s="36" t="s">
        <v>48</v>
      </c>
      <c r="L856" s="96" t="s">
        <v>1019</v>
      </c>
      <c r="M856" s="97" t="s">
        <v>1089</v>
      </c>
      <c r="N856" s="98" t="str" cm="1">
        <f t="array" ref="N856">_xlfn.XLOOKUP(Contrato[[#This Row],[SUPERVISOR TITULAR]],[1]!PERSONAL_ACTIVO_2024[[#All],[Nombre completo]],[1]!PERSONAL_ACTIVO_2024[[#All],[Documento identidad]],"",0)</f>
        <v/>
      </c>
      <c r="O856" s="97" t="s">
        <v>233</v>
      </c>
      <c r="P856" s="99" cm="1">
        <f t="array" ref="P856">_xlfn.XLOOKUP(Contrato[[#This Row],[SUPERVISOR SUPLENTE ]],[1]!PERSONAL_ACTIVO_2024[[#All],[Nombre completo]],[1]!PERSONAL_ACTIVO_2024[[#All],[Documento identidad]],"",0)</f>
        <v>98520651</v>
      </c>
      <c r="Q856" s="298">
        <v>1031</v>
      </c>
      <c r="R856" s="42" t="str" cm="1">
        <f t="array" ref="R856">_xlfn.XLOOKUP(Contrato[[#This Row],[CDP]],[1]!DISPONIBILIDADES_2024[[#All],[consecutivo]],[1]!DISPONIBILIDADES_2024[[#All],[fecha_aprobacion]],"",0)</f>
        <v>3/10/2024 11:57</v>
      </c>
      <c r="S856" s="43">
        <f>SUMIF([1]!DISPONIBILIDADES_2024[[#All],[consecutivo]],Contrato[[#This Row],[CDP]],[1]!DISPONIBILIDADES_2024[[#All],[valor_total_rubro]])</f>
        <v>0</v>
      </c>
      <c r="T856" s="44" cm="1">
        <f t="array" ref="T856">_xlfn.XLOOKUP(Contrato[[#This Row],[CONTRATO]]&amp;Contrato[[#This Row],[CDP]],[1]!Corr_Contr_CDP[[#All],[CONTRATO-CDP]],[1]!Corr_Contr_CDP[[#All],[CRP]],_xlfn.XLOOKUP(Contrato[[#This Row],[CDP]],[1]!COMPROMISOS_2024[[#All],[disponibilidad]],[1]!COMPROMISOS_2024[[#All],[consecutivo]],"",0),0)</f>
        <v>11202</v>
      </c>
      <c r="U856" s="45" t="str" cm="1">
        <f t="array" ref="U856">+_xlfn.XLOOKUP(Contrato[[#This Row],[RCP]],[1]!COMPROMISOS_2024[[#All],[consecutivo]],[1]!COMPROMISOS_2024[[#All],[fecha_aprobacion]],"",0)</f>
        <v>31/10/2024 0:00</v>
      </c>
      <c r="V856" s="46">
        <f>SUMIF([1]!COMPROMISOS_2024[[#All],[consecutivo]],Contrato[[#This Row],[RCP]],[1]!COMPROMISOS_2024[[#All],[valor_total]])</f>
        <v>90928573</v>
      </c>
      <c r="W856" s="311">
        <v>45596</v>
      </c>
      <c r="X856" s="311" t="s">
        <v>379</v>
      </c>
      <c r="Y856" s="48">
        <v>45609</v>
      </c>
      <c r="Z856" s="49">
        <v>45677</v>
      </c>
      <c r="AA856" s="123" t="s">
        <v>2201</v>
      </c>
      <c r="AB856" s="91" t="s">
        <v>68</v>
      </c>
      <c r="AC856" s="91"/>
      <c r="AD856" s="78">
        <v>202000005660</v>
      </c>
      <c r="AF856" s="55" t="str">
        <f>TEXT(LEFT(Contrato[[#This Row],[CONTRATO]],3),"0")</f>
        <v>719</v>
      </c>
      <c r="AG856" s="55" t="str">
        <f>IF(LEN(Contrato[[#This Row],[Contrato2]])=3,Contrato[[#This Row],[Contrato2]],TEXT(Contrato[[#This Row],[Contrato2]],"000"))</f>
        <v>719</v>
      </c>
      <c r="AH856" s="56">
        <f ca="1">IFERROR(_xlfn.DAYS(Contrato[[#This Row],[Fecha Proyectada liquidación]],TODAY())/30,"")</f>
        <v>2.8</v>
      </c>
      <c r="AI856" s="57">
        <f>+Contrato[[#This Row],[FECHA TERMINACIÓN ]]+120</f>
        <v>45797</v>
      </c>
      <c r="AK856" s="59" t="str">
        <f ca="1">IF(Contrato[[#This Row],[FECHA TERMINACIÓN ]]&lt;TODAY(), "Terminado",IF(ISNUMBER(Contrato[[#This Row],[Fecha Real de liquiidación ]]),"Liquidado",IF(Contrato[[#This Row],[FECHA TERMINACIÓN ]]&gt;=TODAY(),"En ejecución","")))</f>
        <v>Terminado</v>
      </c>
      <c r="AL856" s="60">
        <f>SUMIF([1]!COMPROMISOS_2024[[#All],[consecutivo]],Contrato[[#This Row],[RCP]],[1]!COMPROMISOS_2024[[#All],[Total pagado]])</f>
        <v>87432611</v>
      </c>
      <c r="AM856" s="61">
        <f>IFERROR(Contrato[[#This Row],[Pagos]]/Contrato[[#This Row],[VALOR CONTRATO]],0)</f>
        <v>0.99871104670621791</v>
      </c>
      <c r="AN856" s="104">
        <f>+Contrato[[#This Row],[VALOR CONTRATO]]-Contrato[[#This Row],[Pagos]]</f>
        <v>112842</v>
      </c>
      <c r="AO856" s="54" cm="1">
        <f t="array" ref="AO856">_xlfn.XLOOKUP(Contrato[[#This Row],[DOCUMENTO ]],[1]!PERSONAL_ACTIVO_2024[[#All],[Documento identidad]],[1]!PERSONAL_ACTIVO_2024[[#All],[Mail ]],0,0)</f>
        <v>0</v>
      </c>
      <c r="AP856" s="54" t="str" cm="1">
        <f t="array" ref="AP856">_xlfn.XLOOKUP(Contrato[[#This Row],[DOCUMENTO]],[1]!PERSONAL_ACTIVO_2024[[#All],[Documento identidad]],[1]!PERSONAL_ACTIVO_2024[[#All],[Mail ]],0,0)</f>
        <v>hcuervo@indeportesantioquia.gov.co</v>
      </c>
      <c r="AQ856" s="54" cm="1">
        <f t="array" ref="AQ856">IF(ISBLANK(Contrato[[#This Row],[DEPENDENCIA ]]),0,IFERROR(_xlfn.XLOOKUP(Contrato[[#This Row],[DEPENDENCIA ]],[1]!PERSONAL_ACTIVO_2024[[#All],[Dependencia]],[1]!PERSONAL_ACTIVO_2024[[#All],[Mail ]],0,0),0))</f>
        <v>0</v>
      </c>
    </row>
    <row r="857" spans="1:43" s="54" customFormat="1" ht="34.5" customHeight="1" x14ac:dyDescent="0.25">
      <c r="A857" s="54" t="s">
        <v>2202</v>
      </c>
      <c r="B857" s="26">
        <v>719</v>
      </c>
      <c r="C857" s="28" t="s">
        <v>2200</v>
      </c>
      <c r="D857" s="81" t="s">
        <v>98</v>
      </c>
      <c r="E857" s="81" t="s">
        <v>111</v>
      </c>
      <c r="F857" s="81" t="s">
        <v>112</v>
      </c>
      <c r="G857" s="92" t="s">
        <v>1130</v>
      </c>
      <c r="H857" s="93">
        <v>901105143</v>
      </c>
      <c r="I857" s="94" t="s">
        <v>48</v>
      </c>
      <c r="J857" s="95">
        <v>3383120</v>
      </c>
      <c r="K857" s="36" t="s">
        <v>48</v>
      </c>
      <c r="L857" s="96" t="s">
        <v>1019</v>
      </c>
      <c r="M857" s="97" t="s">
        <v>1089</v>
      </c>
      <c r="N857" s="98" t="str" cm="1">
        <f t="array" ref="N857">_xlfn.XLOOKUP(Contrato[[#This Row],[SUPERVISOR TITULAR]],[1]!PERSONAL_ACTIVO_2024[[#All],[Nombre completo]],[1]!PERSONAL_ACTIVO_2024[[#All],[Documento identidad]],"",0)</f>
        <v/>
      </c>
      <c r="O857" s="97" t="s">
        <v>233</v>
      </c>
      <c r="P857" s="99" cm="1">
        <f t="array" ref="P857">_xlfn.XLOOKUP(Contrato[[#This Row],[SUPERVISOR SUPLENTE ]],[1]!PERSONAL_ACTIVO_2024[[#All],[Nombre completo]],[1]!PERSONAL_ACTIVO_2024[[#All],[Documento identidad]],"",0)</f>
        <v>98520651</v>
      </c>
      <c r="Q857" s="100">
        <v>1078</v>
      </c>
      <c r="R857" s="42" t="str" cm="1">
        <f t="array" ref="R857">_xlfn.XLOOKUP(Contrato[[#This Row],[CDP]],[1]!DISPONIBILIDADES_2024[[#All],[consecutivo]],[1]!DISPONIBILIDADES_2024[[#All],[fecha_aprobacion]],"",0)</f>
        <v>22/10/2024 10:42</v>
      </c>
      <c r="S857" s="43">
        <f>SUMIF([1]!DISPONIBILIDADES_2024[[#All],[consecutivo]],Contrato[[#This Row],[CDP]],[1]!DISPONIBILIDADES_2024[[#All],[valor_total_rubro]])</f>
        <v>0</v>
      </c>
      <c r="T857" s="44" cm="1">
        <f t="array" ref="T857">_xlfn.XLOOKUP(Contrato[[#This Row],[CONTRATO]]&amp;Contrato[[#This Row],[CDP]],[1]!Corr_Contr_CDP[[#All],[CONTRATO-CDP]],[1]!Corr_Contr_CDP[[#All],[CRP]],_xlfn.XLOOKUP(Contrato[[#This Row],[CDP]],[1]!COMPROMISOS_2024[[#All],[disponibilidad]],[1]!COMPROMISOS_2024[[#All],[consecutivo]],"",0),0)</f>
        <v>11202</v>
      </c>
      <c r="U857" s="45" t="str" cm="1">
        <f t="array" ref="U857">+_xlfn.XLOOKUP(Contrato[[#This Row],[RCP]],[1]!COMPROMISOS_2024[[#All],[consecutivo]],[1]!COMPROMISOS_2024[[#All],[fecha_aprobacion]],"",0)</f>
        <v>31/10/2024 0:00</v>
      </c>
      <c r="V857" s="46">
        <f>SUMIF([1]!COMPROMISOS_2024[[#All],[consecutivo]],Contrato[[#This Row],[RCP]],[1]!COMPROMISOS_2024[[#All],[valor_total]])</f>
        <v>90928573</v>
      </c>
      <c r="W857" s="311">
        <v>45596</v>
      </c>
      <c r="X857" s="311" t="s">
        <v>379</v>
      </c>
      <c r="Y857" s="48">
        <v>45609</v>
      </c>
      <c r="Z857" s="49">
        <v>45677</v>
      </c>
      <c r="AA857" s="123" t="s">
        <v>2201</v>
      </c>
      <c r="AB857" s="91" t="s">
        <v>68</v>
      </c>
      <c r="AC857" s="30"/>
      <c r="AD857" s="78">
        <v>202000005660</v>
      </c>
      <c r="AF857" s="55" t="str">
        <f>TEXT(LEFT(Contrato[[#This Row],[CONTRATO]],3),"0")</f>
        <v>719</v>
      </c>
      <c r="AG857" s="55" t="str">
        <f>IF(LEN(Contrato[[#This Row],[Contrato2]])=3,Contrato[[#This Row],[Contrato2]],TEXT(Contrato[[#This Row],[Contrato2]],"000"))</f>
        <v>719</v>
      </c>
      <c r="AH857" s="56">
        <f ca="1">IFERROR(_xlfn.DAYS(Contrato[[#This Row],[Fecha Proyectada liquidación]],TODAY())/30,"")</f>
        <v>2.8</v>
      </c>
      <c r="AI857" s="57">
        <f>+Contrato[[#This Row],[FECHA TERMINACIÓN ]]+120</f>
        <v>45797</v>
      </c>
      <c r="AK857" s="59" t="str">
        <f ca="1">IF(Contrato[[#This Row],[FECHA TERMINACIÓN ]]&lt;TODAY(), "Terminado",IF(ISNUMBER(Contrato[[#This Row],[Fecha Real de liquiidación ]]),"Liquidado",IF(Contrato[[#This Row],[FECHA TERMINACIÓN ]]&gt;=TODAY(),"En ejecución","")))</f>
        <v>Terminado</v>
      </c>
      <c r="AL857" s="60">
        <f>SUMIF([1]!COMPROMISOS_2024[[#All],[consecutivo]],Contrato[[#This Row],[RCP]],[1]!COMPROMISOS_2024[[#All],[Total pagado]])</f>
        <v>87432611</v>
      </c>
      <c r="AM857" s="61">
        <f>IFERROR(Contrato[[#This Row],[Pagos]]/Contrato[[#This Row],[VALOR CONTRATO]],0)</f>
        <v>25.843780593062025</v>
      </c>
      <c r="AN857" s="104">
        <f>+Contrato[[#This Row],[VALOR CONTRATO]]-Contrato[[#This Row],[Pagos]]</f>
        <v>-84049491</v>
      </c>
      <c r="AO857" s="54" cm="1">
        <f t="array" ref="AO857">_xlfn.XLOOKUP(Contrato[[#This Row],[DOCUMENTO ]],[1]!PERSONAL_ACTIVO_2024[[#All],[Documento identidad]],[1]!PERSONAL_ACTIVO_2024[[#All],[Mail ]],0,0)</f>
        <v>0</v>
      </c>
      <c r="AP857" s="54" t="str" cm="1">
        <f t="array" ref="AP857">_xlfn.XLOOKUP(Contrato[[#This Row],[DOCUMENTO]],[1]!PERSONAL_ACTIVO_2024[[#All],[Documento identidad]],[1]!PERSONAL_ACTIVO_2024[[#All],[Mail ]],0,0)</f>
        <v>hcuervo@indeportesantioquia.gov.co</v>
      </c>
      <c r="AQ857" s="54" cm="1">
        <f t="array" ref="AQ857">IF(ISBLANK(Contrato[[#This Row],[DEPENDENCIA ]]),0,IFERROR(_xlfn.XLOOKUP(Contrato[[#This Row],[DEPENDENCIA ]],[1]!PERSONAL_ACTIVO_2024[[#All],[Dependencia]],[1]!PERSONAL_ACTIVO_2024[[#All],[Mail ]],0,0),0))</f>
        <v>0</v>
      </c>
    </row>
    <row r="858" spans="1:43" s="54" customFormat="1" ht="34.5" customHeight="1" x14ac:dyDescent="0.25">
      <c r="A858" s="54">
        <v>1096</v>
      </c>
      <c r="B858" s="26">
        <v>720</v>
      </c>
      <c r="C858" s="28" t="s">
        <v>2203</v>
      </c>
      <c r="D858" s="81" t="s">
        <v>123</v>
      </c>
      <c r="E858" s="81" t="s">
        <v>736</v>
      </c>
      <c r="F858" s="81" t="s">
        <v>142</v>
      </c>
      <c r="G858" s="92" t="s">
        <v>2204</v>
      </c>
      <c r="H858" s="93">
        <v>70522067</v>
      </c>
      <c r="I858" s="117">
        <v>2574842</v>
      </c>
      <c r="J858" s="118">
        <v>4205575</v>
      </c>
      <c r="K858" s="36" t="s">
        <v>48</v>
      </c>
      <c r="L858" s="96" t="s">
        <v>1019</v>
      </c>
      <c r="M858" s="97" t="s">
        <v>218</v>
      </c>
      <c r="N858" s="98" cm="1">
        <f t="array" ref="N858">_xlfn.XLOOKUP(Contrato[[#This Row],[SUPERVISOR TITULAR]],[1]!PERSONAL_ACTIVO_2024[[#All],[Nombre completo]],[1]!PERSONAL_ACTIVO_2024[[#All],[Documento identidad]],"",0)</f>
        <v>98556206</v>
      </c>
      <c r="O858" s="97" t="s">
        <v>222</v>
      </c>
      <c r="P858" s="99" cm="1">
        <f t="array" ref="P858">_xlfn.XLOOKUP(Contrato[[#This Row],[SUPERVISOR SUPLENTE ]],[1]!PERSONAL_ACTIVO_2024[[#All],[Nombre completo]],[1]!PERSONAL_ACTIVO_2024[[#All],[Documento identidad]],"",0)</f>
        <v>10267189</v>
      </c>
      <c r="Q858" s="100">
        <v>883</v>
      </c>
      <c r="R858" s="42" t="str" cm="1">
        <f t="array" ref="R858">_xlfn.XLOOKUP(Contrato[[#This Row],[CDP]],[1]!DISPONIBILIDADES_2024[[#All],[consecutivo]],[1]!DISPONIBILIDADES_2024[[#All],[fecha_aprobacion]],"",0)</f>
        <v>29/08/2024 16:12</v>
      </c>
      <c r="S858" s="43">
        <f>SUMIF([1]!DISPONIBILIDADES_2024[[#All],[consecutivo]],Contrato[[#This Row],[CDP]],[1]!DISPONIBILIDADES_2024[[#All],[valor_total_rubro]])</f>
        <v>0</v>
      </c>
      <c r="T858" s="44" cm="1">
        <f t="array" ref="T858">_xlfn.XLOOKUP(Contrato[[#This Row],[CONTRATO]]&amp;Contrato[[#This Row],[CDP]],[1]!Corr_Contr_CDP[[#All],[CONTRATO-CDP]],[1]!Corr_Contr_CDP[[#All],[CRP]],_xlfn.XLOOKUP(Contrato[[#This Row],[CDP]],[1]!COMPROMISOS_2024[[#All],[disponibilidad]],[1]!COMPROMISOS_2024[[#All],[consecutivo]],"",0),0)</f>
        <v>11201</v>
      </c>
      <c r="U858" s="45" t="str" cm="1">
        <f t="array" ref="U858">+_xlfn.XLOOKUP(Contrato[[#This Row],[RCP]],[1]!COMPROMISOS_2024[[#All],[consecutivo]],[1]!COMPROMISOS_2024[[#All],[fecha_aprobacion]],"",0)</f>
        <v>31/10/2024 0:00</v>
      </c>
      <c r="V858" s="46">
        <f>SUMIF([1]!COMPROMISOS_2024[[#All],[consecutivo]],Contrato[[#This Row],[RCP]],[1]!COMPROMISOS_2024[[#All],[valor_total]])</f>
        <v>4205575</v>
      </c>
      <c r="W858" s="311">
        <v>45595</v>
      </c>
      <c r="X858" s="311" t="s">
        <v>379</v>
      </c>
      <c r="Y858" s="48">
        <v>45597</v>
      </c>
      <c r="Z858" s="49">
        <v>45643</v>
      </c>
      <c r="AA858" s="123" t="s">
        <v>2205</v>
      </c>
      <c r="AB858" s="91" t="s">
        <v>2206</v>
      </c>
      <c r="AC858" s="91"/>
      <c r="AD858" s="78">
        <v>202000005661</v>
      </c>
      <c r="AF858" s="55" t="str">
        <f>TEXT(LEFT(Contrato[[#This Row],[CONTRATO]],3),"0")</f>
        <v>720</v>
      </c>
      <c r="AG858" s="55" t="str">
        <f>IF(LEN(Contrato[[#This Row],[Contrato2]])=3,Contrato[[#This Row],[Contrato2]],TEXT(Contrato[[#This Row],[Contrato2]],"000"))</f>
        <v>720</v>
      </c>
      <c r="AH858" s="56">
        <f ca="1">IFERROR(_xlfn.DAYS(Contrato[[#This Row],[Fecha Proyectada liquidación]],TODAY())/30,"")</f>
        <v>1.6666666666666667</v>
      </c>
      <c r="AI858" s="57">
        <f>+Contrato[[#This Row],[FECHA TERMINACIÓN ]]+120</f>
        <v>45763</v>
      </c>
      <c r="AK858" s="59" t="str">
        <f ca="1">IF(Contrato[[#This Row],[FECHA TERMINACIÓN ]]&lt;TODAY(), "Terminado",IF(ISNUMBER(Contrato[[#This Row],[Fecha Real de liquiidación ]]),"Liquidado",IF(Contrato[[#This Row],[FECHA TERMINACIÓN ]]&gt;=TODAY(),"En ejecución","")))</f>
        <v>Terminado</v>
      </c>
      <c r="AL858" s="60">
        <f>SUMIF([1]!COMPROMISOS_2024[[#All],[consecutivo]],Contrato[[#This Row],[RCP]],[1]!COMPROMISOS_2024[[#All],[Total pagado]])</f>
        <v>4033919</v>
      </c>
      <c r="AM858" s="61">
        <f>IFERROR(Contrato[[#This Row],[Pagos]]/Contrato[[#This Row],[VALOR CONTRATO]],0)</f>
        <v>0.95918370258525887</v>
      </c>
      <c r="AN858" s="104">
        <f>+Contrato[[#This Row],[VALOR CONTRATO]]-Contrato[[#This Row],[Pagos]]</f>
        <v>171656</v>
      </c>
      <c r="AO858" s="54" t="str" cm="1">
        <f t="array" ref="AO858">_xlfn.XLOOKUP(Contrato[[#This Row],[DOCUMENTO ]],[1]!PERSONAL_ACTIVO_2024[[#All],[Documento identidad]],[1]!PERSONAL_ACTIVO_2024[[#All],[Mail ]],0,0)</f>
        <v>ahiguitae@indeportesantioquia.gov.co</v>
      </c>
      <c r="AP858" s="54" t="str" cm="1">
        <f t="array" ref="AP858">_xlfn.XLOOKUP(Contrato[[#This Row],[DOCUMENTO]],[1]!PERSONAL_ACTIVO_2024[[#All],[Documento identidad]],[1]!PERSONAL_ACTIVO_2024[[#All],[Mail ]],0,0)</f>
        <v>hveleza@indeportesantioquia.gov.co</v>
      </c>
      <c r="AQ858" s="54" cm="1">
        <f t="array" ref="AQ858">IF(ISBLANK(Contrato[[#This Row],[DEPENDENCIA ]]),0,IFERROR(_xlfn.XLOOKUP(Contrato[[#This Row],[DEPENDENCIA ]],[1]!PERSONAL_ACTIVO_2024[[#All],[Dependencia]],[1]!PERSONAL_ACTIVO_2024[[#All],[Mail ]],0,0),0))</f>
        <v>0</v>
      </c>
    </row>
    <row r="859" spans="1:43" s="54" customFormat="1" ht="34.5" customHeight="1" x14ac:dyDescent="0.25">
      <c r="A859" s="54">
        <v>1255</v>
      </c>
      <c r="B859" s="26">
        <v>721</v>
      </c>
      <c r="C859" s="28" t="s">
        <v>2207</v>
      </c>
      <c r="D859" s="81" t="s">
        <v>44</v>
      </c>
      <c r="E859" s="81" t="s">
        <v>736</v>
      </c>
      <c r="F859" s="81" t="s">
        <v>142</v>
      </c>
      <c r="G859" s="92" t="s">
        <v>2208</v>
      </c>
      <c r="H859" s="93">
        <v>1035971812</v>
      </c>
      <c r="I859" s="117">
        <v>3250000</v>
      </c>
      <c r="J859" s="118">
        <v>6500000</v>
      </c>
      <c r="K859" s="36" t="s">
        <v>48</v>
      </c>
      <c r="L859" s="96" t="s">
        <v>61</v>
      </c>
      <c r="M859" s="97" t="s">
        <v>198</v>
      </c>
      <c r="N859" s="98" cm="1">
        <f t="array" ref="N859">_xlfn.XLOOKUP(Contrato[[#This Row],[SUPERVISOR TITULAR]],[1]!PERSONAL_ACTIVO_2024[[#All],[Nombre completo]],[1]!PERSONAL_ACTIVO_2024[[#All],[Documento identidad]],"",0)</f>
        <v>1040030534</v>
      </c>
      <c r="O859" s="97" t="s">
        <v>911</v>
      </c>
      <c r="P859" s="99" cm="1">
        <f t="array" ref="P859">_xlfn.XLOOKUP(Contrato[[#This Row],[SUPERVISOR SUPLENTE ]],[1]!PERSONAL_ACTIVO_2024[[#All],[Nombre completo]],[1]!PERSONAL_ACTIVO_2024[[#All],[Documento identidad]],"",0)</f>
        <v>1152691747</v>
      </c>
      <c r="Q859" s="100">
        <v>1083</v>
      </c>
      <c r="R859" s="42" t="str" cm="1">
        <f t="array" ref="R859">_xlfn.XLOOKUP(Contrato[[#This Row],[CDP]],[1]!DISPONIBILIDADES_2024[[#All],[consecutivo]],[1]!DISPONIBILIDADES_2024[[#All],[fecha_aprobacion]],"",0)</f>
        <v>24/10/2024 7:59</v>
      </c>
      <c r="S859" s="43">
        <f>SUMIF([1]!DISPONIBILIDADES_2024[[#All],[consecutivo]],Contrato[[#This Row],[CDP]],[1]!DISPONIBILIDADES_2024[[#All],[valor_total_rubro]])</f>
        <v>0</v>
      </c>
      <c r="T859" s="44" cm="1">
        <f t="array" ref="T859">_xlfn.XLOOKUP(Contrato[[#This Row],[CONTRATO]]&amp;Contrato[[#This Row],[CDP]],[1]!Corr_Contr_CDP[[#All],[CONTRATO-CDP]],[1]!Corr_Contr_CDP[[#All],[CRP]],_xlfn.XLOOKUP(Contrato[[#This Row],[CDP]],[1]!COMPROMISOS_2024[[#All],[disponibilidad]],[1]!COMPROMISOS_2024[[#All],[consecutivo]],"",0),0)</f>
        <v>11952</v>
      </c>
      <c r="U859" s="45" t="str" cm="1">
        <f t="array" ref="U859">+_xlfn.XLOOKUP(Contrato[[#This Row],[RCP]],[1]!COMPROMISOS_2024[[#All],[consecutivo]],[1]!COMPROMISOS_2024[[#All],[fecha_aprobacion]],"",0)</f>
        <v>12/11/2024 0:00</v>
      </c>
      <c r="V859" s="46">
        <f>SUMIF([1]!COMPROMISOS_2024[[#All],[consecutivo]],Contrato[[#This Row],[RCP]],[1]!COMPROMISOS_2024[[#All],[valor_total]])</f>
        <v>6500000</v>
      </c>
      <c r="W859" s="311">
        <v>45604</v>
      </c>
      <c r="X859" s="311" t="s">
        <v>379</v>
      </c>
      <c r="Y859" s="48">
        <v>45608</v>
      </c>
      <c r="Z859" s="49">
        <v>45657</v>
      </c>
      <c r="AA859" s="123" t="s">
        <v>2209</v>
      </c>
      <c r="AB859" s="91" t="s">
        <v>2210</v>
      </c>
      <c r="AC859" s="91"/>
      <c r="AD859" s="78">
        <v>202000005662</v>
      </c>
      <c r="AF859" s="55" t="str">
        <f>TEXT(LEFT(Contrato[[#This Row],[CONTRATO]],3),"0")</f>
        <v>721</v>
      </c>
      <c r="AG859" s="55" t="str">
        <f>IF(LEN(Contrato[[#This Row],[Contrato2]])=3,Contrato[[#This Row],[Contrato2]],TEXT(Contrato[[#This Row],[Contrato2]],"000"))</f>
        <v>721</v>
      </c>
      <c r="AH859" s="56">
        <f ca="1">IFERROR(_xlfn.DAYS(Contrato[[#This Row],[Fecha Proyectada liquidación]],TODAY())/30,"")</f>
        <v>2.1333333333333333</v>
      </c>
      <c r="AI859" s="57">
        <f>+Contrato[[#This Row],[FECHA TERMINACIÓN ]]+120</f>
        <v>45777</v>
      </c>
      <c r="AK859" s="59" t="str">
        <f ca="1">IF(Contrato[[#This Row],[FECHA TERMINACIÓN ]]&lt;TODAY(), "Terminado",IF(ISNUMBER(Contrato[[#This Row],[Fecha Real de liquiidación ]]),"Liquidado",IF(Contrato[[#This Row],[FECHA TERMINACIÓN ]]&gt;=TODAY(),"En ejecución","")))</f>
        <v>Terminado</v>
      </c>
      <c r="AL859" s="60">
        <f>SUMIF([1]!COMPROMISOS_2024[[#All],[consecutivo]],Contrato[[#This Row],[RCP]],[1]!COMPROMISOS_2024[[#All],[Total pagado]])</f>
        <v>5308333</v>
      </c>
      <c r="AM859" s="61">
        <f>IFERROR(Contrato[[#This Row],[Pagos]]/Contrato[[#This Row],[VALOR CONTRATO]],0)</f>
        <v>0.81666661538461538</v>
      </c>
      <c r="AN859" s="104">
        <f>+Contrato[[#This Row],[VALOR CONTRATO]]-Contrato[[#This Row],[Pagos]]</f>
        <v>1191667</v>
      </c>
      <c r="AO859" s="54" t="str" cm="1">
        <f t="array" ref="AO859">_xlfn.XLOOKUP(Contrato[[#This Row],[DOCUMENTO ]],[1]!PERSONAL_ACTIVO_2024[[#All],[Documento identidad]],[1]!PERSONAL_ACTIVO_2024[[#All],[Mail ]],0,0)</f>
        <v>lramirezt@indeportesantioquia.gov.co</v>
      </c>
      <c r="AP859" s="54" t="str" cm="1">
        <f t="array" ref="AP859">_xlfn.XLOOKUP(Contrato[[#This Row],[DOCUMENTO]],[1]!PERSONAL_ACTIVO_2024[[#All],[Documento identidad]],[1]!PERSONAL_ACTIVO_2024[[#All],[Mail ]],0,0)</f>
        <v>harias@indeportesantioquia.gov.co</v>
      </c>
      <c r="AQ859" s="54" cm="1">
        <f t="array" ref="AQ859">IF(ISBLANK(Contrato[[#This Row],[DEPENDENCIA ]]),0,IFERROR(_xlfn.XLOOKUP(Contrato[[#This Row],[DEPENDENCIA ]],[1]!PERSONAL_ACTIVO_2024[[#All],[Dependencia]],[1]!PERSONAL_ACTIVO_2024[[#All],[Mail ]],0,0),0))</f>
        <v>0</v>
      </c>
    </row>
    <row r="860" spans="1:43" s="54" customFormat="1" ht="34.5" customHeight="1" x14ac:dyDescent="0.25">
      <c r="A860" s="54">
        <v>1239</v>
      </c>
      <c r="B860" s="26">
        <v>722</v>
      </c>
      <c r="C860" s="28" t="s">
        <v>2211</v>
      </c>
      <c r="D860" s="81" t="s">
        <v>132</v>
      </c>
      <c r="E860" s="81" t="s">
        <v>111</v>
      </c>
      <c r="F860" s="81" t="s">
        <v>112</v>
      </c>
      <c r="G860" s="92" t="s">
        <v>2028</v>
      </c>
      <c r="H860" s="93">
        <v>900266892</v>
      </c>
      <c r="I860" s="117" t="s">
        <v>48</v>
      </c>
      <c r="J860" s="118">
        <v>786446024</v>
      </c>
      <c r="K860" s="69" t="s">
        <v>2212</v>
      </c>
      <c r="L860" s="96" t="s">
        <v>61</v>
      </c>
      <c r="M860" s="97" t="s">
        <v>730</v>
      </c>
      <c r="N860" s="98" cm="1">
        <f t="array" ref="N860">_xlfn.XLOOKUP(Contrato[[#This Row],[SUPERVISOR TITULAR]],[1]!PERSONAL_ACTIVO_2024[[#All],[Nombre completo]],[1]!PERSONAL_ACTIVO_2024[[#All],[Documento identidad]],"",0)</f>
        <v>43671828</v>
      </c>
      <c r="O860" s="97" t="s">
        <v>622</v>
      </c>
      <c r="P860" s="99" cm="1">
        <f t="array" ref="P860">_xlfn.XLOOKUP(Contrato[[#This Row],[SUPERVISOR SUPLENTE ]],[1]!PERSONAL_ACTIVO_2024[[#All],[Nombre completo]],[1]!PERSONAL_ACTIVO_2024[[#All],[Documento identidad]],"",0)</f>
        <v>3567952</v>
      </c>
      <c r="Q860" s="100">
        <v>1088</v>
      </c>
      <c r="R860" s="42" t="str" cm="1">
        <f t="array" ref="R860">_xlfn.XLOOKUP(Contrato[[#This Row],[CDP]],[1]!DISPONIBILIDADES_2024[[#All],[consecutivo]],[1]!DISPONIBILIDADES_2024[[#All],[fecha_aprobacion]],"",0)</f>
        <v>25/10/2024 13:40</v>
      </c>
      <c r="S860" s="43">
        <f>SUMIF([1]!DISPONIBILIDADES_2024[[#All],[consecutivo]],Contrato[[#This Row],[CDP]],[1]!DISPONIBILIDADES_2024[[#All],[valor_total_rubro]])</f>
        <v>0</v>
      </c>
      <c r="T860" s="44" cm="1">
        <f t="array" ref="T860">_xlfn.XLOOKUP(Contrato[[#This Row],[CONTRATO]]&amp;Contrato[[#This Row],[CDP]],[1]!Corr_Contr_CDP[[#All],[CONTRATO-CDP]],[1]!Corr_Contr_CDP[[#All],[CRP]],_xlfn.XLOOKUP(Contrato[[#This Row],[CDP]],[1]!COMPROMISOS_2024[[#All],[disponibilidad]],[1]!COMPROMISOS_2024[[#All],[consecutivo]],"",0),0)</f>
        <v>11207</v>
      </c>
      <c r="U860" s="45" t="str" cm="1">
        <f t="array" ref="U860">+_xlfn.XLOOKUP(Contrato[[#This Row],[RCP]],[1]!COMPROMISOS_2024[[#All],[consecutivo]],[1]!COMPROMISOS_2024[[#All],[fecha_aprobacion]],"",0)</f>
        <v>6/11/2024 16:24</v>
      </c>
      <c r="V860" s="46">
        <f>SUMIF([1]!COMPROMISOS_2024[[#All],[consecutivo]],Contrato[[#This Row],[RCP]],[1]!COMPROMISOS_2024[[#All],[valor_total]])</f>
        <v>786446024</v>
      </c>
      <c r="W860" s="311">
        <v>45602</v>
      </c>
      <c r="X860" s="160">
        <v>45602</v>
      </c>
      <c r="Y860" s="48">
        <v>45602</v>
      </c>
      <c r="Z860" s="49">
        <v>45657</v>
      </c>
      <c r="AA860" s="123" t="s">
        <v>2213</v>
      </c>
      <c r="AB860" s="91" t="s">
        <v>1187</v>
      </c>
      <c r="AC860" s="91"/>
      <c r="AD860" s="78">
        <v>202000005663</v>
      </c>
      <c r="AF860" s="55" t="str">
        <f>TEXT(LEFT(Contrato[[#This Row],[CONTRATO]],3),"0")</f>
        <v>722</v>
      </c>
      <c r="AG860" s="55" t="str">
        <f>IF(LEN(Contrato[[#This Row],[Contrato2]])=3,Contrato[[#This Row],[Contrato2]],TEXT(Contrato[[#This Row],[Contrato2]],"000"))</f>
        <v>722</v>
      </c>
      <c r="AH860" s="56">
        <f ca="1">IFERROR(_xlfn.DAYS(Contrato[[#This Row],[Fecha Proyectada liquidación]],TODAY())/30,"")</f>
        <v>2.1333333333333333</v>
      </c>
      <c r="AI860" s="57">
        <f>+Contrato[[#This Row],[FECHA TERMINACIÓN ]]+120</f>
        <v>45777</v>
      </c>
      <c r="AK860" s="59" t="str">
        <f ca="1">IF(Contrato[[#This Row],[FECHA TERMINACIÓN ]]&lt;TODAY(), "Terminado",IF(ISNUMBER(Contrato[[#This Row],[Fecha Real de liquiidación ]]),"Liquidado",IF(Contrato[[#This Row],[FECHA TERMINACIÓN ]]&gt;=TODAY(),"En ejecución","")))</f>
        <v>Terminado</v>
      </c>
      <c r="AL860" s="60">
        <f>SUMIF([1]!COMPROMISOS_2024[[#All],[consecutivo]],Contrato[[#This Row],[RCP]],[1]!COMPROMISOS_2024[[#All],[Total pagado]])</f>
        <v>600775581</v>
      </c>
      <c r="AM860" s="61">
        <f>IFERROR(Contrato[[#This Row],[Pagos]]/Contrato[[#This Row],[VALOR CONTRATO]],0)</f>
        <v>0.76391203295090981</v>
      </c>
      <c r="AN860" s="104">
        <f>+Contrato[[#This Row],[VALOR CONTRATO]]-Contrato[[#This Row],[Pagos]]</f>
        <v>185670443</v>
      </c>
      <c r="AO860" s="54" t="str" cm="1">
        <f t="array" ref="AO860">_xlfn.XLOOKUP(Contrato[[#This Row],[DOCUMENTO ]],[1]!PERSONAL_ACTIVO_2024[[#All],[Documento identidad]],[1]!PERSONAL_ACTIVO_2024[[#All],[Mail ]],0,0)</f>
        <v>mquintero@indeportesantioquia.gov.co</v>
      </c>
      <c r="AP860" s="54" t="str" cm="1">
        <f t="array" ref="AP860">_xlfn.XLOOKUP(Contrato[[#This Row],[DOCUMENTO]],[1]!PERSONAL_ACTIVO_2024[[#All],[Documento identidad]],[1]!PERSONAL_ACTIVO_2024[[#All],[Mail ]],0,0)</f>
        <v>farango@indeportesantioquia.gov.co</v>
      </c>
      <c r="AQ860" s="54" t="str" cm="1">
        <f t="array" ref="AQ860">IF(ISBLANK(Contrato[[#This Row],[DEPENDENCIA ]]),0,IFERROR(_xlfn.XLOOKUP(Contrato[[#This Row],[DEPENDENCIA ]],[1]!PERSONAL_ACTIVO_2024[[#All],[Dependencia]],[1]!PERSONAL_ACTIVO_2024[[#All],[Mail ]],0,0),0))</f>
        <v>fcardona@indeportesantioquia.gov.co</v>
      </c>
    </row>
    <row r="861" spans="1:43" s="54" customFormat="1" ht="34.5" customHeight="1" x14ac:dyDescent="0.25">
      <c r="A861" s="54">
        <v>1253</v>
      </c>
      <c r="B861" s="26">
        <v>723</v>
      </c>
      <c r="C861" s="28" t="s">
        <v>2214</v>
      </c>
      <c r="D861" s="81" t="s">
        <v>132</v>
      </c>
      <c r="E861" s="81" t="s">
        <v>736</v>
      </c>
      <c r="F861" s="81" t="s">
        <v>142</v>
      </c>
      <c r="G861" s="92" t="s">
        <v>2215</v>
      </c>
      <c r="H861" s="93">
        <v>8155451</v>
      </c>
      <c r="I861" s="117">
        <v>8450000</v>
      </c>
      <c r="J861" s="118">
        <v>16900000</v>
      </c>
      <c r="K861" s="69" t="s">
        <v>2216</v>
      </c>
      <c r="L861" s="96" t="s">
        <v>61</v>
      </c>
      <c r="M861" s="97" t="s">
        <v>622</v>
      </c>
      <c r="N861" s="98" cm="1">
        <f t="array" ref="N861">_xlfn.XLOOKUP(Contrato[[#This Row],[SUPERVISOR TITULAR]],[1]!PERSONAL_ACTIVO_2024[[#All],[Nombre completo]],[1]!PERSONAL_ACTIVO_2024[[#All],[Documento identidad]],"",0)</f>
        <v>3567952</v>
      </c>
      <c r="O861" s="97" t="s">
        <v>621</v>
      </c>
      <c r="P861" s="99" cm="1">
        <f t="array" ref="P861">_xlfn.XLOOKUP(Contrato[[#This Row],[SUPERVISOR SUPLENTE ]],[1]!PERSONAL_ACTIVO_2024[[#All],[Nombre completo]],[1]!PERSONAL_ACTIVO_2024[[#All],[Documento identidad]],"",0)</f>
        <v>21490893</v>
      </c>
      <c r="Q861" s="100">
        <v>1081</v>
      </c>
      <c r="R861" s="42" t="str" cm="1">
        <f t="array" ref="R861">_xlfn.XLOOKUP(Contrato[[#This Row],[CDP]],[1]!DISPONIBILIDADES_2024[[#All],[consecutivo]],[1]!DISPONIBILIDADES_2024[[#All],[fecha_aprobacion]],"",0)</f>
        <v>22/10/2024 17:11</v>
      </c>
      <c r="S861" s="43">
        <f>SUMIF([1]!DISPONIBILIDADES_2024[[#All],[consecutivo]],Contrato[[#This Row],[CDP]],[1]!DISPONIBILIDADES_2024[[#All],[valor_total_rubro]])</f>
        <v>0</v>
      </c>
      <c r="T861" s="44" cm="1">
        <f t="array" ref="T861">_xlfn.XLOOKUP(Contrato[[#This Row],[CONTRATO]]&amp;Contrato[[#This Row],[CDP]],[1]!Corr_Contr_CDP[[#All],[CONTRATO-CDP]],[1]!Corr_Contr_CDP[[#All],[CRP]],_xlfn.XLOOKUP(Contrato[[#This Row],[CDP]],[1]!COMPROMISOS_2024[[#All],[disponibilidad]],[1]!COMPROMISOS_2024[[#All],[consecutivo]],"",0),0)</f>
        <v>11210</v>
      </c>
      <c r="U861" s="45" t="str" cm="1">
        <f t="array" ref="U861">+_xlfn.XLOOKUP(Contrato[[#This Row],[RCP]],[1]!COMPROMISOS_2024[[#All],[consecutivo]],[1]!COMPROMISOS_2024[[#All],[fecha_aprobacion]],"",0)</f>
        <v>6/11/2024 16:38</v>
      </c>
      <c r="V861" s="46">
        <f>SUMIF([1]!COMPROMISOS_2024[[#All],[consecutivo]],Contrato[[#This Row],[RCP]],[1]!COMPROMISOS_2024[[#All],[valor_total]])</f>
        <v>16900000</v>
      </c>
      <c r="W861" s="311">
        <v>45602</v>
      </c>
      <c r="X861" s="311" t="s">
        <v>379</v>
      </c>
      <c r="Y861" s="48">
        <v>45604</v>
      </c>
      <c r="Z861" s="342">
        <v>45656</v>
      </c>
      <c r="AA861" s="123" t="s">
        <v>2217</v>
      </c>
      <c r="AB861" s="91" t="s">
        <v>2210</v>
      </c>
      <c r="AC861" s="91"/>
      <c r="AD861" s="78">
        <v>202000005664</v>
      </c>
      <c r="AF861" s="55" t="str">
        <f>TEXT(LEFT(Contrato[[#This Row],[CONTRATO]],3),"0")</f>
        <v>723</v>
      </c>
      <c r="AG861" s="55" t="str">
        <f>IF(LEN(Contrato[[#This Row],[Contrato2]])=3,Contrato[[#This Row],[Contrato2]],TEXT(Contrato[[#This Row],[Contrato2]],"000"))</f>
        <v>723</v>
      </c>
      <c r="AH861" s="56">
        <f ca="1">IFERROR(_xlfn.DAYS(Contrato[[#This Row],[Fecha Proyectada liquidación]],TODAY())/30,"")</f>
        <v>2.1</v>
      </c>
      <c r="AI861" s="57">
        <f>+Contrato[[#This Row],[FECHA TERMINACIÓN ]]+120</f>
        <v>45776</v>
      </c>
      <c r="AK861" s="59" t="str">
        <f ca="1">IF(Contrato[[#This Row],[FECHA TERMINACIÓN ]]&lt;TODAY(), "Terminado",IF(ISNUMBER(Contrato[[#This Row],[Fecha Real de liquiidación ]]),"Liquidado",IF(Contrato[[#This Row],[FECHA TERMINACIÓN ]]&gt;=TODAY(),"En ejecución","")))</f>
        <v>Terminado</v>
      </c>
      <c r="AL861" s="60">
        <f>SUMIF([1]!COMPROMISOS_2024[[#All],[consecutivo]],Contrato[[#This Row],[RCP]],[1]!COMPROMISOS_2024[[#All],[Total pagado]])</f>
        <v>16367054</v>
      </c>
      <c r="AM861" s="61">
        <f>IFERROR(Contrato[[#This Row],[Pagos]]/Contrato[[#This Row],[VALOR CONTRATO]],0)</f>
        <v>0.96846473372781061</v>
      </c>
      <c r="AN861" s="104">
        <f>+Contrato[[#This Row],[VALOR CONTRATO]]-Contrato[[#This Row],[Pagos]]</f>
        <v>532946</v>
      </c>
      <c r="AO861" s="54" t="str" cm="1">
        <f t="array" ref="AO861">_xlfn.XLOOKUP(Contrato[[#This Row],[DOCUMENTO ]],[1]!PERSONAL_ACTIVO_2024[[#All],[Documento identidad]],[1]!PERSONAL_ACTIVO_2024[[#All],[Mail ]],0,0)</f>
        <v>farango@indeportesantioquia.gov.co</v>
      </c>
      <c r="AP861" s="54" t="str" cm="1">
        <f t="array" ref="AP861">_xlfn.XLOOKUP(Contrato[[#This Row],[DOCUMENTO]],[1]!PERSONAL_ACTIVO_2024[[#All],[Documento identidad]],[1]!PERSONAL_ACTIVO_2024[[#All],[Mail ]],0,0)</f>
        <v>lcastro@indeportesantioquia.gov.co</v>
      </c>
      <c r="AQ861" s="54" t="str" cm="1">
        <f t="array" ref="AQ861">IF(ISBLANK(Contrato[[#This Row],[DEPENDENCIA ]]),0,IFERROR(_xlfn.XLOOKUP(Contrato[[#This Row],[DEPENDENCIA ]],[1]!PERSONAL_ACTIVO_2024[[#All],[Dependencia]],[1]!PERSONAL_ACTIVO_2024[[#All],[Mail ]],0,0),0))</f>
        <v>fcardona@indeportesantioquia.gov.co</v>
      </c>
    </row>
    <row r="862" spans="1:43" s="54" customFormat="1" ht="34.5" customHeight="1" x14ac:dyDescent="0.25">
      <c r="A862" s="54">
        <v>1252</v>
      </c>
      <c r="B862" s="26">
        <v>724</v>
      </c>
      <c r="C862" s="28" t="s">
        <v>1944</v>
      </c>
      <c r="D862" s="81" t="s">
        <v>123</v>
      </c>
      <c r="E862" s="81" t="s">
        <v>736</v>
      </c>
      <c r="F862" s="81" t="s">
        <v>142</v>
      </c>
      <c r="G862" s="92" t="s">
        <v>2218</v>
      </c>
      <c r="H862" s="93">
        <v>71629972</v>
      </c>
      <c r="I862" s="208">
        <v>3250000</v>
      </c>
      <c r="J862" s="118">
        <v>5958333</v>
      </c>
      <c r="K862" s="36" t="s">
        <v>48</v>
      </c>
      <c r="L862" s="96" t="s">
        <v>1432</v>
      </c>
      <c r="M862" s="97" t="s">
        <v>242</v>
      </c>
      <c r="N862" s="98" cm="1">
        <f t="array" ref="N862">_xlfn.XLOOKUP(Contrato[[#This Row],[SUPERVISOR TITULAR]],[1]!PERSONAL_ACTIVO_2024[[#All],[Nombre completo]],[1]!PERSONAL_ACTIVO_2024[[#All],[Documento identidad]],"",0)</f>
        <v>71610877</v>
      </c>
      <c r="O862" s="97" t="s">
        <v>707</v>
      </c>
      <c r="P862" s="99" t="str" cm="1">
        <f t="array" ref="P862">_xlfn.XLOOKUP(Contrato[[#This Row],[SUPERVISOR SUPLENTE ]],[1]!PERSONAL_ACTIVO_2024[[#All],[Nombre completo]],[1]!PERSONAL_ACTIVO_2024[[#All],[Documento identidad]],"",0)</f>
        <v/>
      </c>
      <c r="Q862" s="100">
        <v>1125</v>
      </c>
      <c r="R862" s="42" t="str" cm="1">
        <f t="array" ref="R862">_xlfn.XLOOKUP(Contrato[[#This Row],[CDP]],[1]!DISPONIBILIDADES_2024[[#All],[consecutivo]],[1]!DISPONIBILIDADES_2024[[#All],[fecha_aprobacion]],"",0)</f>
        <v>31/10/2024 0:00</v>
      </c>
      <c r="S862" s="43">
        <f>SUMIF([1]!DISPONIBILIDADES_2024[[#All],[consecutivo]],Contrato[[#This Row],[CDP]],[1]!DISPONIBILIDADES_2024[[#All],[valor_total_rubro]])</f>
        <v>0</v>
      </c>
      <c r="T862" s="44" cm="1">
        <f t="array" ref="T862">_xlfn.XLOOKUP(Contrato[[#This Row],[CONTRATO]]&amp;Contrato[[#This Row],[CDP]],[1]!Corr_Contr_CDP[[#All],[CONTRATO-CDP]],[1]!Corr_Contr_CDP[[#All],[CRP]],_xlfn.XLOOKUP(Contrato[[#This Row],[CDP]],[1]!COMPROMISOS_2024[[#All],[disponibilidad]],[1]!COMPROMISOS_2024[[#All],[consecutivo]],"",0),0)</f>
        <v>11228</v>
      </c>
      <c r="U862" s="45" t="str" cm="1">
        <f t="array" ref="U862">+_xlfn.XLOOKUP(Contrato[[#This Row],[RCP]],[1]!COMPROMISOS_2024[[#All],[consecutivo]],[1]!COMPROMISOS_2024[[#All],[fecha_aprobacion]],"",0)</f>
        <v>7/11/2024 18:09</v>
      </c>
      <c r="V862" s="46">
        <f>SUMIF([1]!COMPROMISOS_2024[[#All],[consecutivo]],Contrato[[#This Row],[RCP]],[1]!COMPROMISOS_2024[[#All],[valor_total]])</f>
        <v>5958333</v>
      </c>
      <c r="W862" s="311">
        <v>45603</v>
      </c>
      <c r="X862" s="311" t="s">
        <v>379</v>
      </c>
      <c r="Y862" s="48">
        <v>45603</v>
      </c>
      <c r="Z862" s="49">
        <v>45657</v>
      </c>
      <c r="AA862" s="123" t="s">
        <v>2219</v>
      </c>
      <c r="AB862" s="91" t="s">
        <v>1187</v>
      </c>
      <c r="AC862" s="91"/>
      <c r="AD862" s="78">
        <v>202000005665</v>
      </c>
      <c r="AF862" s="55" t="str">
        <f>TEXT(LEFT(Contrato[[#This Row],[CONTRATO]],3),"0")</f>
        <v>724</v>
      </c>
      <c r="AG862" s="55" t="str">
        <f>IF(LEN(Contrato[[#This Row],[Contrato2]])=3,Contrato[[#This Row],[Contrato2]],TEXT(Contrato[[#This Row],[Contrato2]],"000"))</f>
        <v>724</v>
      </c>
      <c r="AH862" s="56">
        <f ca="1">IFERROR(_xlfn.DAYS(Contrato[[#This Row],[Fecha Proyectada liquidación]],TODAY())/30,"")</f>
        <v>2.1333333333333333</v>
      </c>
      <c r="AI862" s="57">
        <f>+Contrato[[#This Row],[FECHA TERMINACIÓN ]]+120</f>
        <v>45777</v>
      </c>
      <c r="AK862" s="59" t="str">
        <f ca="1">IF(Contrato[[#This Row],[FECHA TERMINACIÓN ]]&lt;TODAY(), "Terminado",IF(ISNUMBER(Contrato[[#This Row],[Fecha Real de liquiidación ]]),"Liquidado",IF(Contrato[[#This Row],[FECHA TERMINACIÓN ]]&gt;=TODAY(),"En ejecución","")))</f>
        <v>Terminado</v>
      </c>
      <c r="AL862" s="60">
        <f>SUMIF([1]!COMPROMISOS_2024[[#All],[consecutivo]],Contrato[[#This Row],[RCP]],[1]!COMPROMISOS_2024[[#All],[Total pagado]])</f>
        <v>5850000</v>
      </c>
      <c r="AM862" s="61">
        <f>IFERROR(Contrato[[#This Row],[Pagos]]/Contrato[[#This Row],[VALOR CONTRATO]],0)</f>
        <v>0.98181823674507618</v>
      </c>
      <c r="AN862" s="104">
        <f>+Contrato[[#This Row],[VALOR CONTRATO]]-Contrato[[#This Row],[Pagos]]</f>
        <v>108333</v>
      </c>
      <c r="AO862" s="54" t="str" cm="1">
        <f t="array" ref="AO862">_xlfn.XLOOKUP(Contrato[[#This Row],[DOCUMENTO ]],[1]!PERSONAL_ACTIVO_2024[[#All],[Documento identidad]],[1]!PERSONAL_ACTIVO_2024[[#All],[Mail ]],0,0)</f>
        <v>mcgarcia@indeportesantioquia.gov.co</v>
      </c>
      <c r="AP862" s="54" cm="1">
        <f t="array" ref="AP862">_xlfn.XLOOKUP(Contrato[[#This Row],[DOCUMENTO]],[1]!PERSONAL_ACTIVO_2024[[#All],[Documento identidad]],[1]!PERSONAL_ACTIVO_2024[[#All],[Mail ]],0,0)</f>
        <v>0</v>
      </c>
      <c r="AQ862" s="54" cm="1">
        <f t="array" ref="AQ862">IF(ISBLANK(Contrato[[#This Row],[DEPENDENCIA ]]),0,IFERROR(_xlfn.XLOOKUP(Contrato[[#This Row],[DEPENDENCIA ]],[1]!PERSONAL_ACTIVO_2024[[#All],[Dependencia]],[1]!PERSONAL_ACTIVO_2024[[#All],[Mail ]],0,0),0))</f>
        <v>0</v>
      </c>
    </row>
    <row r="863" spans="1:43" s="54" customFormat="1" ht="34.5" customHeight="1" x14ac:dyDescent="0.25">
      <c r="A863" s="54">
        <v>1251</v>
      </c>
      <c r="B863" s="26">
        <v>725</v>
      </c>
      <c r="C863" s="28" t="s">
        <v>1944</v>
      </c>
      <c r="D863" s="81" t="s">
        <v>123</v>
      </c>
      <c r="E863" s="81" t="s">
        <v>736</v>
      </c>
      <c r="F863" s="81" t="s">
        <v>142</v>
      </c>
      <c r="G863" s="92" t="s">
        <v>2220</v>
      </c>
      <c r="H863" s="93">
        <v>71394945</v>
      </c>
      <c r="I863" s="208">
        <v>3250000</v>
      </c>
      <c r="J863" s="118">
        <v>5958333</v>
      </c>
      <c r="K863" s="36" t="s">
        <v>48</v>
      </c>
      <c r="L863" s="96" t="s">
        <v>1432</v>
      </c>
      <c r="M863" s="97" t="s">
        <v>707</v>
      </c>
      <c r="N863" s="98" t="str" cm="1">
        <f t="array" ref="N863">_xlfn.XLOOKUP(Contrato[[#This Row],[SUPERVISOR TITULAR]],[1]!PERSONAL_ACTIVO_2024[[#All],[Nombre completo]],[1]!PERSONAL_ACTIVO_2024[[#All],[Documento identidad]],"",0)</f>
        <v/>
      </c>
      <c r="O863" s="97" t="s">
        <v>242</v>
      </c>
      <c r="P863" s="99" cm="1">
        <f t="array" ref="P863">_xlfn.XLOOKUP(Contrato[[#This Row],[SUPERVISOR SUPLENTE ]],[1]!PERSONAL_ACTIVO_2024[[#All],[Nombre completo]],[1]!PERSONAL_ACTIVO_2024[[#All],[Documento identidad]],"",0)</f>
        <v>71610877</v>
      </c>
      <c r="Q863" s="100">
        <v>1069</v>
      </c>
      <c r="R863" s="42" t="str" cm="1">
        <f t="array" ref="R863">_xlfn.XLOOKUP(Contrato[[#This Row],[CDP]],[1]!DISPONIBILIDADES_2024[[#All],[consecutivo]],[1]!DISPONIBILIDADES_2024[[#All],[fecha_aprobacion]],"",0)</f>
        <v>18/10/2024 16:14</v>
      </c>
      <c r="S863" s="43">
        <f>SUMIF([1]!DISPONIBILIDADES_2024[[#All],[consecutivo]],Contrato[[#This Row],[CDP]],[1]!DISPONIBILIDADES_2024[[#All],[valor_total_rubro]])</f>
        <v>0</v>
      </c>
      <c r="T863" s="44" cm="1">
        <f t="array" ref="T863">_xlfn.XLOOKUP(Contrato[[#This Row],[CONTRATO]]&amp;Contrato[[#This Row],[CDP]],[1]!Corr_Contr_CDP[[#All],[CONTRATO-CDP]],[1]!Corr_Contr_CDP[[#All],[CRP]],_xlfn.XLOOKUP(Contrato[[#This Row],[CDP]],[1]!COMPROMISOS_2024[[#All],[disponibilidad]],[1]!COMPROMISOS_2024[[#All],[consecutivo]],"",0),0)</f>
        <v>11229</v>
      </c>
      <c r="U863" s="45" t="str" cm="1">
        <f t="array" ref="U863">+_xlfn.XLOOKUP(Contrato[[#This Row],[RCP]],[1]!COMPROMISOS_2024[[#All],[consecutivo]],[1]!COMPROMISOS_2024[[#All],[fecha_aprobacion]],"",0)</f>
        <v>7/11/2024 18:12</v>
      </c>
      <c r="V863" s="46">
        <f>SUMIF([1]!COMPROMISOS_2024[[#All],[consecutivo]],Contrato[[#This Row],[RCP]],[1]!COMPROMISOS_2024[[#All],[valor_total]])</f>
        <v>5958333</v>
      </c>
      <c r="W863" s="311">
        <v>45603</v>
      </c>
      <c r="X863" s="311" t="s">
        <v>379</v>
      </c>
      <c r="Y863" s="48">
        <v>45604</v>
      </c>
      <c r="Z863" s="49">
        <v>45657</v>
      </c>
      <c r="AA863" s="123" t="s">
        <v>2221</v>
      </c>
      <c r="AB863" s="91" t="s">
        <v>1187</v>
      </c>
      <c r="AC863" s="91"/>
      <c r="AD863" s="78">
        <v>202000005666</v>
      </c>
      <c r="AF863" s="55" t="str">
        <f>TEXT(LEFT(Contrato[[#This Row],[CONTRATO]],3),"0")</f>
        <v>725</v>
      </c>
      <c r="AG863" s="55" t="str">
        <f>IF(LEN(Contrato[[#This Row],[Contrato2]])=3,Contrato[[#This Row],[Contrato2]],TEXT(Contrato[[#This Row],[Contrato2]],"000"))</f>
        <v>725</v>
      </c>
      <c r="AH863" s="56">
        <f ca="1">IFERROR(_xlfn.DAYS(Contrato[[#This Row],[Fecha Proyectada liquidación]],TODAY())/30,"")</f>
        <v>2.1333333333333333</v>
      </c>
      <c r="AI863" s="57">
        <f>+Contrato[[#This Row],[FECHA TERMINACIÓN ]]+120</f>
        <v>45777</v>
      </c>
      <c r="AK863" s="59" t="str">
        <f ca="1">IF(Contrato[[#This Row],[FECHA TERMINACIÓN ]]&lt;TODAY(), "Terminado",IF(ISNUMBER(Contrato[[#This Row],[Fecha Real de liquiidación ]]),"Liquidado",IF(Contrato[[#This Row],[FECHA TERMINACIÓN ]]&gt;=TODAY(),"En ejecución","")))</f>
        <v>Terminado</v>
      </c>
      <c r="AL863" s="60">
        <f>SUMIF([1]!COMPROMISOS_2024[[#All],[consecutivo]],Contrato[[#This Row],[RCP]],[1]!COMPROMISOS_2024[[#All],[Total pagado]])</f>
        <v>5741667</v>
      </c>
      <c r="AM863" s="61">
        <f>IFERROR(Contrato[[#This Row],[Pagos]]/Contrato[[#This Row],[VALOR CONTRATO]],0)</f>
        <v>0.96363647349015236</v>
      </c>
      <c r="AN863" s="104">
        <f>+Contrato[[#This Row],[VALOR CONTRATO]]-Contrato[[#This Row],[Pagos]]</f>
        <v>216666</v>
      </c>
      <c r="AO863" s="54" cm="1">
        <f t="array" ref="AO863">_xlfn.XLOOKUP(Contrato[[#This Row],[DOCUMENTO ]],[1]!PERSONAL_ACTIVO_2024[[#All],[Documento identidad]],[1]!PERSONAL_ACTIVO_2024[[#All],[Mail ]],0,0)</f>
        <v>0</v>
      </c>
      <c r="AP863" s="54" t="str" cm="1">
        <f t="array" ref="AP863">_xlfn.XLOOKUP(Contrato[[#This Row],[DOCUMENTO]],[1]!PERSONAL_ACTIVO_2024[[#All],[Documento identidad]],[1]!PERSONAL_ACTIVO_2024[[#All],[Mail ]],0,0)</f>
        <v>mcgarcia@indeportesantioquia.gov.co</v>
      </c>
      <c r="AQ863" s="54" cm="1">
        <f t="array" ref="AQ863">IF(ISBLANK(Contrato[[#This Row],[DEPENDENCIA ]]),0,IFERROR(_xlfn.XLOOKUP(Contrato[[#This Row],[DEPENDENCIA ]],[1]!PERSONAL_ACTIVO_2024[[#All],[Dependencia]],[1]!PERSONAL_ACTIVO_2024[[#All],[Mail ]],0,0),0))</f>
        <v>0</v>
      </c>
    </row>
    <row r="864" spans="1:43" s="54" customFormat="1" ht="34.5" customHeight="1" x14ac:dyDescent="0.25">
      <c r="A864" s="54">
        <v>1258</v>
      </c>
      <c r="B864" s="26">
        <v>726</v>
      </c>
      <c r="C864" s="28" t="s">
        <v>2222</v>
      </c>
      <c r="D864" s="81" t="s">
        <v>123</v>
      </c>
      <c r="E864" s="81" t="s">
        <v>736</v>
      </c>
      <c r="F864" s="81" t="s">
        <v>1429</v>
      </c>
      <c r="G864" s="92" t="s">
        <v>2223</v>
      </c>
      <c r="H864" s="93">
        <v>890984031</v>
      </c>
      <c r="I864" s="117" t="s">
        <v>48</v>
      </c>
      <c r="J864" s="118">
        <v>100000000</v>
      </c>
      <c r="K864" s="36" t="s">
        <v>48</v>
      </c>
      <c r="L864" s="96" t="s">
        <v>1432</v>
      </c>
      <c r="M864" s="97" t="s">
        <v>222</v>
      </c>
      <c r="N864" s="98" cm="1">
        <f t="array" ref="N864">_xlfn.XLOOKUP(Contrato[[#This Row],[SUPERVISOR TITULAR]],[1]!PERSONAL_ACTIVO_2024[[#All],[Nombre completo]],[1]!PERSONAL_ACTIVO_2024[[#All],[Documento identidad]],"",0)</f>
        <v>10267189</v>
      </c>
      <c r="O864" s="97" t="s">
        <v>218</v>
      </c>
      <c r="P864" s="99" cm="1">
        <f t="array" ref="P864">_xlfn.XLOOKUP(Contrato[[#This Row],[SUPERVISOR SUPLENTE ]],[1]!PERSONAL_ACTIVO_2024[[#All],[Nombre completo]],[1]!PERSONAL_ACTIVO_2024[[#All],[Documento identidad]],"",0)</f>
        <v>98556206</v>
      </c>
      <c r="Q864" s="100">
        <v>1104</v>
      </c>
      <c r="R864" s="42" t="str" cm="1">
        <f t="array" ref="R864">_xlfn.XLOOKUP(Contrato[[#This Row],[CDP]],[1]!DISPONIBILIDADES_2024[[#All],[consecutivo]],[1]!DISPONIBILIDADES_2024[[#All],[fecha_aprobacion]],"",0)</f>
        <v>30/10/2024 15:00</v>
      </c>
      <c r="S864" s="43">
        <f>SUMIF([1]!DISPONIBILIDADES_2024[[#All],[consecutivo]],Contrato[[#This Row],[CDP]],[1]!DISPONIBILIDADES_2024[[#All],[valor_total_rubro]])</f>
        <v>0</v>
      </c>
      <c r="T864" s="44" cm="1">
        <f t="array" ref="T864">_xlfn.XLOOKUP(Contrato[[#This Row],[CONTRATO]]&amp;Contrato[[#This Row],[CDP]],[1]!Corr_Contr_CDP[[#All],[CONTRATO-CDP]],[1]!Corr_Contr_CDP[[#All],[CRP]],_xlfn.XLOOKUP(Contrato[[#This Row],[CDP]],[1]!COMPROMISOS_2024[[#All],[disponibilidad]],[1]!COMPROMISOS_2024[[#All],[consecutivo]],"",0),0)</f>
        <v>12117</v>
      </c>
      <c r="U864" s="45" t="str" cm="1">
        <f t="array" ref="U864">+_xlfn.XLOOKUP(Contrato[[#This Row],[RCP]],[1]!COMPROMISOS_2024[[#All],[consecutivo]],[1]!COMPROMISOS_2024[[#All],[fecha_aprobacion]],"",0)</f>
        <v>14/11/2024 14:51</v>
      </c>
      <c r="V864" s="46">
        <f>SUMIF([1]!COMPROMISOS_2024[[#All],[consecutivo]],Contrato[[#This Row],[RCP]],[1]!COMPROMISOS_2024[[#All],[valor_total]])</f>
        <v>100000000</v>
      </c>
      <c r="W864" s="311">
        <v>45610</v>
      </c>
      <c r="X864" s="160">
        <v>45610</v>
      </c>
      <c r="Y864" s="48">
        <v>45610</v>
      </c>
      <c r="Z864" s="49">
        <v>45656</v>
      </c>
      <c r="AA864" s="123" t="s">
        <v>2224</v>
      </c>
      <c r="AB864" s="91" t="s">
        <v>2225</v>
      </c>
      <c r="AC864" s="91"/>
      <c r="AD864" s="78">
        <v>202000005667</v>
      </c>
      <c r="AF864" s="55" t="str">
        <f>TEXT(LEFT(Contrato[[#This Row],[CONTRATO]],3),"0")</f>
        <v>726</v>
      </c>
      <c r="AG864" s="55" t="str">
        <f>IF(LEN(Contrato[[#This Row],[Contrato2]])=3,Contrato[[#This Row],[Contrato2]],TEXT(Contrato[[#This Row],[Contrato2]],"000"))</f>
        <v>726</v>
      </c>
      <c r="AH864" s="56">
        <f ca="1">IFERROR(_xlfn.DAYS(Contrato[[#This Row],[Fecha Proyectada liquidación]],TODAY())/30,"")</f>
        <v>2.1</v>
      </c>
      <c r="AI864" s="57">
        <f>+Contrato[[#This Row],[FECHA TERMINACIÓN ]]+120</f>
        <v>45776</v>
      </c>
      <c r="AK864" s="59" t="str">
        <f ca="1">IF(Contrato[[#This Row],[FECHA TERMINACIÓN ]]&lt;TODAY(), "Terminado",IF(ISNUMBER(Contrato[[#This Row],[Fecha Real de liquiidación ]]),"Liquidado",IF(Contrato[[#This Row],[FECHA TERMINACIÓN ]]&gt;=TODAY(),"En ejecución","")))</f>
        <v>Terminado</v>
      </c>
      <c r="AL864" s="60">
        <f>SUMIF([1]!COMPROMISOS_2024[[#All],[consecutivo]],Contrato[[#This Row],[RCP]],[1]!COMPROMISOS_2024[[#All],[Total pagado]])</f>
        <v>100000000</v>
      </c>
      <c r="AM864" s="61">
        <f>IFERROR(Contrato[[#This Row],[Pagos]]/Contrato[[#This Row],[VALOR CONTRATO]],0)</f>
        <v>1</v>
      </c>
      <c r="AN864" s="104">
        <f>+Contrato[[#This Row],[VALOR CONTRATO]]-Contrato[[#This Row],[Pagos]]</f>
        <v>0</v>
      </c>
      <c r="AO864" s="54" t="str" cm="1">
        <f t="array" ref="AO864">_xlfn.XLOOKUP(Contrato[[#This Row],[DOCUMENTO ]],[1]!PERSONAL_ACTIVO_2024[[#All],[Documento identidad]],[1]!PERSONAL_ACTIVO_2024[[#All],[Mail ]],0,0)</f>
        <v>hveleza@indeportesantioquia.gov.co</v>
      </c>
      <c r="AP864" s="54" t="str" cm="1">
        <f t="array" ref="AP864">_xlfn.XLOOKUP(Contrato[[#This Row],[DOCUMENTO]],[1]!PERSONAL_ACTIVO_2024[[#All],[Documento identidad]],[1]!PERSONAL_ACTIVO_2024[[#All],[Mail ]],0,0)</f>
        <v>ahiguitae@indeportesantioquia.gov.co</v>
      </c>
      <c r="AQ864" s="54" cm="1">
        <f t="array" ref="AQ864">IF(ISBLANK(Contrato[[#This Row],[DEPENDENCIA ]]),0,IFERROR(_xlfn.XLOOKUP(Contrato[[#This Row],[DEPENDENCIA ]],[1]!PERSONAL_ACTIVO_2024[[#All],[Dependencia]],[1]!PERSONAL_ACTIVO_2024[[#All],[Mail ]],0,0),0))</f>
        <v>0</v>
      </c>
    </row>
    <row r="865" spans="1:43" s="54" customFormat="1" ht="34.5" customHeight="1" x14ac:dyDescent="0.25">
      <c r="A865" s="54">
        <v>1260</v>
      </c>
      <c r="B865" s="26">
        <v>727</v>
      </c>
      <c r="C865" s="28" t="s">
        <v>2226</v>
      </c>
      <c r="D865" s="81" t="s">
        <v>132</v>
      </c>
      <c r="E865" s="81" t="s">
        <v>111</v>
      </c>
      <c r="F865" s="81" t="s">
        <v>46</v>
      </c>
      <c r="G865" s="92" t="s">
        <v>2227</v>
      </c>
      <c r="H865" s="93">
        <v>811021812</v>
      </c>
      <c r="I865" s="117" t="s">
        <v>48</v>
      </c>
      <c r="J865" s="118">
        <v>700000000</v>
      </c>
      <c r="K865" s="36" t="s">
        <v>48</v>
      </c>
      <c r="L865" s="96" t="s">
        <v>1432</v>
      </c>
      <c r="M865" s="97" t="s">
        <v>838</v>
      </c>
      <c r="N865" s="98" t="str" cm="1">
        <f t="array" ref="N865">_xlfn.XLOOKUP(Contrato[[#This Row],[SUPERVISOR TITULAR]],[1]!PERSONAL_ACTIVO_2024[[#All],[Nombre completo]],[1]!PERSONAL_ACTIVO_2024[[#All],[Documento identidad]],"",0)</f>
        <v/>
      </c>
      <c r="O865" s="97" t="s">
        <v>667</v>
      </c>
      <c r="P865" s="99" cm="1">
        <f t="array" ref="P865">_xlfn.XLOOKUP(Contrato[[#This Row],[SUPERVISOR SUPLENTE ]],[1]!PERSONAL_ACTIVO_2024[[#All],[Nombre completo]],[1]!PERSONAL_ACTIVO_2024[[#All],[Documento identidad]],"",0)</f>
        <v>96359710</v>
      </c>
      <c r="Q865" s="100">
        <v>1094</v>
      </c>
      <c r="R865" s="42" t="str" cm="1">
        <f t="array" ref="R865">_xlfn.XLOOKUP(Contrato[[#This Row],[CDP]],[1]!DISPONIBILIDADES_2024[[#All],[consecutivo]],[1]!DISPONIBILIDADES_2024[[#All],[fecha_aprobacion]],"",0)</f>
        <v>29/10/2024 16:26</v>
      </c>
      <c r="S865" s="43">
        <f>SUMIF([1]!DISPONIBILIDADES_2024[[#All],[consecutivo]],Contrato[[#This Row],[CDP]],[1]!DISPONIBILIDADES_2024[[#All],[valor_total_rubro]])</f>
        <v>0</v>
      </c>
      <c r="T865" s="44" cm="1">
        <f t="array" ref="T865">_xlfn.XLOOKUP(Contrato[[#This Row],[CONTRATO]]&amp;Contrato[[#This Row],[CDP]],[1]!Corr_Contr_CDP[[#All],[CONTRATO-CDP]],[1]!Corr_Contr_CDP[[#All],[CRP]],_xlfn.XLOOKUP(Contrato[[#This Row],[CDP]],[1]!COMPROMISOS_2024[[#All],[disponibilidad]],[1]!COMPROMISOS_2024[[#All],[consecutivo]],"",0),0)</f>
        <v>12143</v>
      </c>
      <c r="U865" s="45" t="str" cm="1">
        <f t="array" ref="U865">+_xlfn.XLOOKUP(Contrato[[#This Row],[RCP]],[1]!COMPROMISOS_2024[[#All],[consecutivo]],[1]!COMPROMISOS_2024[[#All],[fecha_aprobacion]],"",0)</f>
        <v>18/11/2024 11:01</v>
      </c>
      <c r="V865" s="46">
        <f>SUMIF([1]!COMPROMISOS_2024[[#All],[consecutivo]],Contrato[[#This Row],[RCP]],[1]!COMPROMISOS_2024[[#All],[valor_total]])</f>
        <v>700000000</v>
      </c>
      <c r="W865" s="311">
        <v>45611</v>
      </c>
      <c r="X865" s="160">
        <v>45614</v>
      </c>
      <c r="Y865" s="48">
        <v>45614</v>
      </c>
      <c r="Z865" s="49">
        <v>45656</v>
      </c>
      <c r="AA865" s="123" t="s">
        <v>2228</v>
      </c>
      <c r="AB865" s="91" t="s">
        <v>2225</v>
      </c>
      <c r="AC865" s="91"/>
      <c r="AD865" s="78">
        <v>202000005668</v>
      </c>
      <c r="AF865" s="55" t="str">
        <f>TEXT(LEFT(Contrato[[#This Row],[CONTRATO]],3),"0")</f>
        <v>727</v>
      </c>
      <c r="AG865" s="55" t="str">
        <f>IF(LEN(Contrato[[#This Row],[Contrato2]])=3,Contrato[[#This Row],[Contrato2]],TEXT(Contrato[[#This Row],[Contrato2]],"000"))</f>
        <v>727</v>
      </c>
      <c r="AH865" s="56">
        <f ca="1">IFERROR(_xlfn.DAYS(Contrato[[#This Row],[Fecha Proyectada liquidación]],TODAY())/30,"")</f>
        <v>2.1</v>
      </c>
      <c r="AI865" s="57">
        <f>+Contrato[[#This Row],[FECHA TERMINACIÓN ]]+120</f>
        <v>45776</v>
      </c>
      <c r="AK865" s="59" t="str">
        <f ca="1">IF(Contrato[[#This Row],[FECHA TERMINACIÓN ]]&lt;TODAY(), "Terminado",IF(ISNUMBER(Contrato[[#This Row],[Fecha Real de liquiidación ]]),"Liquidado",IF(Contrato[[#This Row],[FECHA TERMINACIÓN ]]&gt;=TODAY(),"En ejecución","")))</f>
        <v>Terminado</v>
      </c>
      <c r="AL865" s="60">
        <f>SUMIF([1]!COMPROMISOS_2024[[#All],[consecutivo]],Contrato[[#This Row],[RCP]],[1]!COMPROMISOS_2024[[#All],[Total pagado]])</f>
        <v>700000000</v>
      </c>
      <c r="AM865" s="61">
        <f>IFERROR(Contrato[[#This Row],[Pagos]]/Contrato[[#This Row],[VALOR CONTRATO]],0)</f>
        <v>1</v>
      </c>
      <c r="AN865" s="104">
        <f>+Contrato[[#This Row],[VALOR CONTRATO]]-Contrato[[#This Row],[Pagos]]</f>
        <v>0</v>
      </c>
      <c r="AO865" s="54" cm="1">
        <f t="array" ref="AO865">_xlfn.XLOOKUP(Contrato[[#This Row],[DOCUMENTO ]],[1]!PERSONAL_ACTIVO_2024[[#All],[Documento identidad]],[1]!PERSONAL_ACTIVO_2024[[#All],[Mail ]],0,0)</f>
        <v>0</v>
      </c>
      <c r="AP865" s="54" t="str" cm="1">
        <f t="array" ref="AP865">_xlfn.XLOOKUP(Contrato[[#This Row],[DOCUMENTO]],[1]!PERSONAL_ACTIVO_2024[[#All],[Documento identidad]],[1]!PERSONAL_ACTIVO_2024[[#All],[Mail ]],0,0)</f>
        <v>hosorio@indeportesantioquia.gov.co</v>
      </c>
      <c r="AQ865" s="54" t="str" cm="1">
        <f t="array" ref="AQ865">IF(ISBLANK(Contrato[[#This Row],[DEPENDENCIA ]]),0,IFERROR(_xlfn.XLOOKUP(Contrato[[#This Row],[DEPENDENCIA ]],[1]!PERSONAL_ACTIVO_2024[[#All],[Dependencia]],[1]!PERSONAL_ACTIVO_2024[[#All],[Mail ]],0,0),0))</f>
        <v>fcardona@indeportesantioquia.gov.co</v>
      </c>
    </row>
    <row r="866" spans="1:43" s="54" customFormat="1" ht="34.5" customHeight="1" x14ac:dyDescent="0.25">
      <c r="A866" s="54">
        <v>1292</v>
      </c>
      <c r="B866" s="26">
        <v>728</v>
      </c>
      <c r="C866" s="28" t="s">
        <v>2229</v>
      </c>
      <c r="D866" s="81" t="s">
        <v>132</v>
      </c>
      <c r="E866" s="81" t="s">
        <v>111</v>
      </c>
      <c r="F866" s="81" t="s">
        <v>112</v>
      </c>
      <c r="G866" s="92" t="s">
        <v>2230</v>
      </c>
      <c r="H866" s="312">
        <v>890982641</v>
      </c>
      <c r="I866" s="117" t="s">
        <v>48</v>
      </c>
      <c r="J866" s="118">
        <v>428629018</v>
      </c>
      <c r="K866" s="69" t="s">
        <v>2231</v>
      </c>
      <c r="L866" s="96" t="s">
        <v>2232</v>
      </c>
      <c r="M866" s="97" t="s">
        <v>757</v>
      </c>
      <c r="N866" s="98" cm="1">
        <f t="array" ref="N866">_xlfn.XLOOKUP(Contrato[[#This Row],[SUPERVISOR TITULAR]],[1]!PERSONAL_ACTIVO_2024[[#All],[Nombre completo]],[1]!PERSONAL_ACTIVO_2024[[#All],[Documento identidad]],"",0)</f>
        <v>1083014881</v>
      </c>
      <c r="O866" s="97" t="s">
        <v>138</v>
      </c>
      <c r="P866" s="99" cm="1">
        <f t="array" ref="P866">_xlfn.XLOOKUP(Contrato[[#This Row],[SUPERVISOR SUPLENTE ]],[1]!PERSONAL_ACTIVO_2024[[#All],[Nombre completo]],[1]!PERSONAL_ACTIVO_2024[[#All],[Documento identidad]],"",0)</f>
        <v>71220441</v>
      </c>
      <c r="Q866" s="100">
        <v>1137</v>
      </c>
      <c r="R866" s="42" t="str" cm="1">
        <f t="array" ref="R866">_xlfn.XLOOKUP(Contrato[[#This Row],[CDP]],[1]!DISPONIBILIDADES_2024[[#All],[consecutivo]],[1]!DISPONIBILIDADES_2024[[#All],[fecha_aprobacion]],"",0)</f>
        <v>9/11/2024 11:01</v>
      </c>
      <c r="S866" s="43">
        <f>SUMIF([1]!DISPONIBILIDADES_2024[[#All],[consecutivo]],Contrato[[#This Row],[CDP]],[1]!DISPONIBILIDADES_2024[[#All],[valor_total_rubro]])</f>
        <v>0</v>
      </c>
      <c r="T866" s="44" cm="1">
        <f t="array" ref="T866">_xlfn.XLOOKUP(Contrato[[#This Row],[CONTRATO]]&amp;Contrato[[#This Row],[CDP]],[1]!Corr_Contr_CDP[[#All],[CONTRATO-CDP]],[1]!Corr_Contr_CDP[[#All],[CRP]],_xlfn.XLOOKUP(Contrato[[#This Row],[CDP]],[1]!COMPROMISOS_2024[[#All],[disponibilidad]],[1]!COMPROMISOS_2024[[#All],[consecutivo]],"",0),0)</f>
        <v>12115</v>
      </c>
      <c r="U866" s="45" t="str" cm="1">
        <f t="array" ref="U866">+_xlfn.XLOOKUP(Contrato[[#This Row],[RCP]],[1]!COMPROMISOS_2024[[#All],[consecutivo]],[1]!COMPROMISOS_2024[[#All],[fecha_aprobacion]],"",0)</f>
        <v>14/11/2024 14:44</v>
      </c>
      <c r="V866" s="46">
        <f>SUMIF([1]!COMPROMISOS_2024[[#All],[consecutivo]],Contrato[[#This Row],[RCP]],[1]!COMPROMISOS_2024[[#All],[valor_total]])</f>
        <v>428629018</v>
      </c>
      <c r="W866" s="311">
        <v>45609</v>
      </c>
      <c r="X866" s="160">
        <v>45611</v>
      </c>
      <c r="Y866" s="48">
        <v>45611</v>
      </c>
      <c r="Z866" s="49">
        <v>45657</v>
      </c>
      <c r="AA866" s="123" t="s">
        <v>2233</v>
      </c>
      <c r="AB866" s="91" t="s">
        <v>2234</v>
      </c>
      <c r="AC866" s="91"/>
      <c r="AD866" s="78">
        <v>202000005669</v>
      </c>
      <c r="AF866" s="55" t="str">
        <f>TEXT(LEFT(Contrato[[#This Row],[CONTRATO]],3),"0")</f>
        <v>728</v>
      </c>
      <c r="AG866" s="55" t="str">
        <f>IF(LEN(Contrato[[#This Row],[Contrato2]])=3,Contrato[[#This Row],[Contrato2]],TEXT(Contrato[[#This Row],[Contrato2]],"000"))</f>
        <v>728</v>
      </c>
      <c r="AH866" s="56">
        <f ca="1">IFERROR(_xlfn.DAYS(Contrato[[#This Row],[Fecha Proyectada liquidación]],TODAY())/30,"")</f>
        <v>2.1333333333333333</v>
      </c>
      <c r="AI866" s="57">
        <f>+Contrato[[#This Row],[FECHA TERMINACIÓN ]]+120</f>
        <v>45777</v>
      </c>
      <c r="AK866" s="59" t="str">
        <f ca="1">IF(Contrato[[#This Row],[FECHA TERMINACIÓN ]]&lt;TODAY(), "Terminado",IF(ISNUMBER(Contrato[[#This Row],[Fecha Real de liquiidación ]]),"Liquidado",IF(Contrato[[#This Row],[FECHA TERMINACIÓN ]]&gt;=TODAY(),"En ejecución","")))</f>
        <v>Terminado</v>
      </c>
      <c r="AL866" s="60">
        <f>SUMIF([1]!COMPROMISOS_2024[[#All],[consecutivo]],Contrato[[#This Row],[RCP]],[1]!COMPROMISOS_2024[[#All],[Total pagado]])</f>
        <v>408218112</v>
      </c>
      <c r="AM866" s="61">
        <f>IFERROR(Contrato[[#This Row],[Pagos]]/Contrato[[#This Row],[VALOR CONTRATO]],0)</f>
        <v>0.95238095149218294</v>
      </c>
      <c r="AN866" s="104">
        <f>+Contrato[[#This Row],[VALOR CONTRATO]]-Contrato[[#This Row],[Pagos]]</f>
        <v>20410906</v>
      </c>
      <c r="AO866" s="54" t="str" cm="1">
        <f t="array" ref="AO866">_xlfn.XLOOKUP(Contrato[[#This Row],[DOCUMENTO ]],[1]!PERSONAL_ACTIVO_2024[[#All],[Documento identidad]],[1]!PERSONAL_ACTIVO_2024[[#All],[Mail ]],0,0)</f>
        <v>ovalencia@indeportesantioquia.gov.co</v>
      </c>
      <c r="AP866" s="54" t="str" cm="1">
        <f t="array" ref="AP866">_xlfn.XLOOKUP(Contrato[[#This Row],[DOCUMENTO]],[1]!PERSONAL_ACTIVO_2024[[#All],[Documento identidad]],[1]!PERSONAL_ACTIVO_2024[[#All],[Mail ]],0,0)</f>
        <v>fquiceno@indeportesantioquia.gov.co</v>
      </c>
      <c r="AQ866" s="54" t="str" cm="1">
        <f t="array" ref="AQ866">IF(ISBLANK(Contrato[[#This Row],[DEPENDENCIA ]]),0,IFERROR(_xlfn.XLOOKUP(Contrato[[#This Row],[DEPENDENCIA ]],[1]!PERSONAL_ACTIVO_2024[[#All],[Dependencia]],[1]!PERSONAL_ACTIVO_2024[[#All],[Mail ]],0,0),0))</f>
        <v>fcardona@indeportesantioquia.gov.co</v>
      </c>
    </row>
    <row r="867" spans="1:43" s="54" customFormat="1" ht="34.5" customHeight="1" x14ac:dyDescent="0.25">
      <c r="A867" s="54">
        <v>30</v>
      </c>
      <c r="B867" s="26">
        <v>729</v>
      </c>
      <c r="C867" s="28" t="s">
        <v>2235</v>
      </c>
      <c r="D867" s="81" t="s">
        <v>44</v>
      </c>
      <c r="E867" s="81" t="s">
        <v>1476</v>
      </c>
      <c r="F867" s="81" t="s">
        <v>1225</v>
      </c>
      <c r="G867" s="92" t="s">
        <v>2236</v>
      </c>
      <c r="H867" s="312">
        <v>8028884</v>
      </c>
      <c r="I867" s="117" t="s">
        <v>48</v>
      </c>
      <c r="J867" s="118">
        <v>40894000</v>
      </c>
      <c r="K867" s="36" t="s">
        <v>48</v>
      </c>
      <c r="L867" s="96" t="s">
        <v>1863</v>
      </c>
      <c r="M867" s="97" t="s">
        <v>78</v>
      </c>
      <c r="N867" s="98" cm="1">
        <f t="array" ref="N867">_xlfn.XLOOKUP(Contrato[[#This Row],[SUPERVISOR TITULAR]],[1]!PERSONAL_ACTIVO_2024[[#All],[Nombre completo]],[1]!PERSONAL_ACTIVO_2024[[#All],[Documento identidad]],"",0)</f>
        <v>43754943</v>
      </c>
      <c r="O867" s="97" t="s">
        <v>1281</v>
      </c>
      <c r="P867" s="99" cm="1">
        <f t="array" ref="P867">_xlfn.XLOOKUP(Contrato[[#This Row],[SUPERVISOR SUPLENTE ]],[1]!PERSONAL_ACTIVO_2024[[#All],[Nombre completo]],[1]!PERSONAL_ACTIVO_2024[[#All],[Documento identidad]],"",0)</f>
        <v>1017130656</v>
      </c>
      <c r="Q867" s="100">
        <v>816</v>
      </c>
      <c r="R867" s="42" t="str" cm="1">
        <f t="array" ref="R867">_xlfn.XLOOKUP(Contrato[[#This Row],[CDP]],[1]!DISPONIBILIDADES_2024[[#All],[consecutivo]],[1]!DISPONIBILIDADES_2024[[#All],[fecha_aprobacion]],"",0)</f>
        <v>22/07/2024 16:35</v>
      </c>
      <c r="S867" s="43">
        <f>SUMIF([1]!DISPONIBILIDADES_2024[[#All],[consecutivo]],Contrato[[#This Row],[CDP]],[1]!DISPONIBILIDADES_2024[[#All],[valor_total_rubro]])</f>
        <v>0</v>
      </c>
      <c r="T867" s="44" cm="1">
        <f t="array" ref="T867">_xlfn.XLOOKUP(Contrato[[#This Row],[CONTRATO]]&amp;Contrato[[#This Row],[CDP]],[1]!Corr_Contr_CDP[[#All],[CONTRATO-CDP]],[1]!Corr_Contr_CDP[[#All],[CRP]],_xlfn.XLOOKUP(Contrato[[#This Row],[CDP]],[1]!COMPROMISOS_2024[[#All],[disponibilidad]],[1]!COMPROMISOS_2024[[#All],[consecutivo]],"",0),0)</f>
        <v>13246</v>
      </c>
      <c r="U867" s="45" t="str" cm="1">
        <f t="array" ref="U867">+_xlfn.XLOOKUP(Contrato[[#This Row],[RCP]],[1]!COMPROMISOS_2024[[#All],[consecutivo]],[1]!COMPROMISOS_2024[[#All],[fecha_aprobacion]],"",0)</f>
        <v>29/11/2024 14:07</v>
      </c>
      <c r="V867" s="46">
        <f>SUMIF([1]!COMPROMISOS_2024[[#All],[consecutivo]],Contrato[[#This Row],[RCP]],[1]!COMPROMISOS_2024[[#All],[valor_total]])</f>
        <v>40894000</v>
      </c>
      <c r="W867" s="311">
        <v>45616</v>
      </c>
      <c r="X867" s="160">
        <v>45628</v>
      </c>
      <c r="Y867" s="48">
        <v>45628</v>
      </c>
      <c r="Z867" s="49">
        <v>45656</v>
      </c>
      <c r="AA867" s="123" t="s">
        <v>2098</v>
      </c>
      <c r="AB867" s="91" t="s">
        <v>2237</v>
      </c>
      <c r="AC867" s="91"/>
      <c r="AD867" s="78">
        <v>202000005789</v>
      </c>
      <c r="AE867" s="54" t="s">
        <v>75</v>
      </c>
      <c r="AF867" s="55" t="str">
        <f>TEXT(LEFT(Contrato[[#This Row],[CONTRATO]],3),"0")</f>
        <v>729</v>
      </c>
      <c r="AG867" s="55" t="str">
        <f>IF(LEN(Contrato[[#This Row],[Contrato2]])=3,Contrato[[#This Row],[Contrato2]],TEXT(Contrato[[#This Row],[Contrato2]],"000"))</f>
        <v>729</v>
      </c>
      <c r="AH867" s="56">
        <f ca="1">IFERROR(_xlfn.DAYS(Contrato[[#This Row],[Fecha Proyectada liquidación]],TODAY())/30,"")</f>
        <v>2.1</v>
      </c>
      <c r="AI867" s="57">
        <f>+Contrato[[#This Row],[FECHA TERMINACIÓN ]]+120</f>
        <v>45776</v>
      </c>
      <c r="AK867" s="59" t="str">
        <f ca="1">IF(Contrato[[#This Row],[FECHA TERMINACIÓN ]]&lt;TODAY(), "Terminado",IF(ISNUMBER(Contrato[[#This Row],[Fecha Real de liquiidación ]]),"Liquidado",IF(Contrato[[#This Row],[FECHA TERMINACIÓN ]]&gt;=TODAY(),"En ejecución","")))</f>
        <v>Terminado</v>
      </c>
      <c r="AL867" s="60">
        <f>SUMIF([1]!COMPROMISOS_2024[[#All],[consecutivo]],Contrato[[#This Row],[RCP]],[1]!COMPROMISOS_2024[[#All],[Total pagado]])</f>
        <v>40894000</v>
      </c>
      <c r="AM867" s="61">
        <f>IFERROR(Contrato[[#This Row],[Pagos]]/Contrato[[#This Row],[VALOR CONTRATO]],0)</f>
        <v>1</v>
      </c>
      <c r="AN867" s="104">
        <f>+Contrato[[#This Row],[VALOR CONTRATO]]-Contrato[[#This Row],[Pagos]]</f>
        <v>0</v>
      </c>
      <c r="AO867" s="54" t="str" cm="1">
        <f t="array" ref="AO867">_xlfn.XLOOKUP(Contrato[[#This Row],[DOCUMENTO ]],[1]!PERSONAL_ACTIVO_2024[[#All],[Documento identidad]],[1]!PERSONAL_ACTIVO_2024[[#All],[Mail ]],0,0)</f>
        <v>nmunoz@indeportesantioquia.gov.co</v>
      </c>
      <c r="AP867" s="54" t="str" cm="1">
        <f t="array" ref="AP867">_xlfn.XLOOKUP(Contrato[[#This Row],[DOCUMENTO]],[1]!PERSONAL_ACTIVO_2024[[#All],[Documento identidad]],[1]!PERSONAL_ACTIVO_2024[[#All],[Mail ]],0,0)</f>
        <v>cpena@indeportesantioquia.gov.co</v>
      </c>
      <c r="AQ867" s="54" cm="1">
        <f t="array" ref="AQ867">IF(ISBLANK(Contrato[[#This Row],[DEPENDENCIA ]]),0,IFERROR(_xlfn.XLOOKUP(Contrato[[#This Row],[DEPENDENCIA ]],[1]!PERSONAL_ACTIVO_2024[[#All],[Dependencia]],[1]!PERSONAL_ACTIVO_2024[[#All],[Mail ]],0,0),0))</f>
        <v>0</v>
      </c>
    </row>
    <row r="868" spans="1:43" s="54" customFormat="1" ht="34.5" customHeight="1" x14ac:dyDescent="0.25">
      <c r="A868" s="54">
        <v>1233</v>
      </c>
      <c r="B868" s="26">
        <v>730</v>
      </c>
      <c r="C868" s="28" t="s">
        <v>2238</v>
      </c>
      <c r="D868" s="81" t="s">
        <v>44</v>
      </c>
      <c r="E868" s="81" t="s">
        <v>2239</v>
      </c>
      <c r="F868" s="81" t="s">
        <v>1225</v>
      </c>
      <c r="G868" s="92" t="s">
        <v>2240</v>
      </c>
      <c r="H868" s="312">
        <v>8272894</v>
      </c>
      <c r="I868" s="117" t="s">
        <v>48</v>
      </c>
      <c r="J868" s="118">
        <v>25084504</v>
      </c>
      <c r="K868" s="36" t="s">
        <v>48</v>
      </c>
      <c r="L868" s="96" t="s">
        <v>842</v>
      </c>
      <c r="M868" s="97" t="s">
        <v>1281</v>
      </c>
      <c r="N868" s="98" cm="1">
        <f t="array" ref="N868">_xlfn.XLOOKUP(Contrato[[#This Row],[SUPERVISOR TITULAR]],[1]!PERSONAL_ACTIVO_2024[[#All],[Nombre completo]],[1]!PERSONAL_ACTIVO_2024[[#All],[Documento identidad]],"",0)</f>
        <v>1017130656</v>
      </c>
      <c r="O868" s="97" t="s">
        <v>78</v>
      </c>
      <c r="P868" s="99" cm="1">
        <f t="array" ref="P868">_xlfn.XLOOKUP(Contrato[[#This Row],[SUPERVISOR SUPLENTE ]],[1]!PERSONAL_ACTIVO_2024[[#All],[Nombre completo]],[1]!PERSONAL_ACTIVO_2024[[#All],[Documento identidad]],"",0)</f>
        <v>43754943</v>
      </c>
      <c r="Q868" s="100">
        <v>1052</v>
      </c>
      <c r="R868" s="42" t="str" cm="1">
        <f t="array" ref="R868">_xlfn.XLOOKUP(Contrato[[#This Row],[CDP]],[1]!DISPONIBILIDADES_2024[[#All],[consecutivo]],[1]!DISPONIBILIDADES_2024[[#All],[fecha_aprobacion]],"",0)</f>
        <v>9/10/2024 16:45</v>
      </c>
      <c r="S868" s="43">
        <f>SUMIF([1]!DISPONIBILIDADES_2024[[#All],[consecutivo]],Contrato[[#This Row],[CDP]],[1]!DISPONIBILIDADES_2024[[#All],[valor_total_rubro]])</f>
        <v>0</v>
      </c>
      <c r="T868" s="44" cm="1">
        <f t="array" ref="T868">_xlfn.XLOOKUP(Contrato[[#This Row],[CONTRATO]]&amp;Contrato[[#This Row],[CDP]],[1]!Corr_Contr_CDP[[#All],[CONTRATO-CDP]],[1]!Corr_Contr_CDP[[#All],[CRP]],_xlfn.XLOOKUP(Contrato[[#This Row],[CDP]],[1]!COMPROMISOS_2024[[#All],[disponibilidad]],[1]!COMPROMISOS_2024[[#All],[consecutivo]],"",0),0)</f>
        <v>12565</v>
      </c>
      <c r="U868" s="45" t="str" cm="1">
        <f t="array" ref="U868">+_xlfn.XLOOKUP(Contrato[[#This Row],[RCP]],[1]!COMPROMISOS_2024[[#All],[consecutivo]],[1]!COMPROMISOS_2024[[#All],[fecha_aprobacion]],"",0)</f>
        <v>21/11/2024 16:39</v>
      </c>
      <c r="V868" s="46">
        <f>SUMIF([1]!COMPROMISOS_2024[[#All],[consecutivo]],Contrato[[#This Row],[RCP]],[1]!COMPROMISOS_2024[[#All],[valor_total]])</f>
        <v>25084504</v>
      </c>
      <c r="W868" s="311">
        <v>45616</v>
      </c>
      <c r="X868" s="160">
        <v>45616</v>
      </c>
      <c r="Y868" s="48">
        <v>45623</v>
      </c>
      <c r="Z868" s="49">
        <v>45656</v>
      </c>
      <c r="AA868" s="165" t="s">
        <v>2241</v>
      </c>
      <c r="AB868" s="91" t="s">
        <v>2242</v>
      </c>
      <c r="AC868" s="91"/>
      <c r="AD868" s="78">
        <v>202000005670</v>
      </c>
      <c r="AE868" s="54" t="s">
        <v>75</v>
      </c>
      <c r="AF868" s="55" t="str">
        <f>TEXT(LEFT(Contrato[[#This Row],[CONTRATO]],3),"0")</f>
        <v>730</v>
      </c>
      <c r="AG868" s="55" t="str">
        <f>IF(LEN(Contrato[[#This Row],[Contrato2]])=3,Contrato[[#This Row],[Contrato2]],TEXT(Contrato[[#This Row],[Contrato2]],"000"))</f>
        <v>730</v>
      </c>
      <c r="AH868" s="56">
        <f ca="1">IFERROR(_xlfn.DAYS(Contrato[[#This Row],[Fecha Proyectada liquidación]],TODAY())/30,"")</f>
        <v>2.1</v>
      </c>
      <c r="AI868" s="57">
        <f>+Contrato[[#This Row],[FECHA TERMINACIÓN ]]+120</f>
        <v>45776</v>
      </c>
      <c r="AK868" s="59" t="str">
        <f ca="1">IF(Contrato[[#This Row],[FECHA TERMINACIÓN ]]&lt;TODAY(), "Terminado",IF(ISNUMBER(Contrato[[#This Row],[Fecha Real de liquiidación ]]),"Liquidado",IF(Contrato[[#This Row],[FECHA TERMINACIÓN ]]&gt;=TODAY(),"En ejecución","")))</f>
        <v>Terminado</v>
      </c>
      <c r="AL868" s="60">
        <f>SUMIF([1]!COMPROMISOS_2024[[#All],[consecutivo]],Contrato[[#This Row],[RCP]],[1]!COMPROMISOS_2024[[#All],[Total pagado]])</f>
        <v>25084504</v>
      </c>
      <c r="AM868" s="61">
        <f>IFERROR(Contrato[[#This Row],[Pagos]]/Contrato[[#This Row],[VALOR CONTRATO]],0)</f>
        <v>1</v>
      </c>
      <c r="AN868" s="104">
        <f>+Contrato[[#This Row],[VALOR CONTRATO]]-Contrato[[#This Row],[Pagos]]</f>
        <v>0</v>
      </c>
      <c r="AO868" s="54" t="str" cm="1">
        <f t="array" ref="AO868">_xlfn.XLOOKUP(Contrato[[#This Row],[DOCUMENTO ]],[1]!PERSONAL_ACTIVO_2024[[#All],[Documento identidad]],[1]!PERSONAL_ACTIVO_2024[[#All],[Mail ]],0,0)</f>
        <v>cpena@indeportesantioquia.gov.co</v>
      </c>
      <c r="AP868" s="54" t="str" cm="1">
        <f t="array" ref="AP868">_xlfn.XLOOKUP(Contrato[[#This Row],[DOCUMENTO]],[1]!PERSONAL_ACTIVO_2024[[#All],[Documento identidad]],[1]!PERSONAL_ACTIVO_2024[[#All],[Mail ]],0,0)</f>
        <v>nmunoz@indeportesantioquia.gov.co</v>
      </c>
      <c r="AQ868" s="54" cm="1">
        <f t="array" ref="AQ868">IF(ISBLANK(Contrato[[#This Row],[DEPENDENCIA ]]),0,IFERROR(_xlfn.XLOOKUP(Contrato[[#This Row],[DEPENDENCIA ]],[1]!PERSONAL_ACTIVO_2024[[#All],[Dependencia]],[1]!PERSONAL_ACTIVO_2024[[#All],[Mail ]],0,0),0))</f>
        <v>0</v>
      </c>
    </row>
    <row r="869" spans="1:43" s="54" customFormat="1" ht="34.5" customHeight="1" x14ac:dyDescent="0.25">
      <c r="A869" s="54">
        <v>1039</v>
      </c>
      <c r="B869" s="26">
        <v>731</v>
      </c>
      <c r="C869" s="28" t="s">
        <v>2243</v>
      </c>
      <c r="D869" s="81" t="s">
        <v>123</v>
      </c>
      <c r="E869" s="81" t="s">
        <v>1476</v>
      </c>
      <c r="F869" s="81" t="s">
        <v>2244</v>
      </c>
      <c r="G869" s="92" t="s">
        <v>2245</v>
      </c>
      <c r="H869" s="312">
        <v>98475036</v>
      </c>
      <c r="I869" s="117" t="s">
        <v>48</v>
      </c>
      <c r="J869" s="118">
        <v>334495628</v>
      </c>
      <c r="K869" s="36" t="s">
        <v>48</v>
      </c>
      <c r="L869" s="96" t="s">
        <v>105</v>
      </c>
      <c r="M869" s="97" t="s">
        <v>124</v>
      </c>
      <c r="N869" s="98" cm="1">
        <f t="array" ref="N869">_xlfn.XLOOKUP(Contrato[[#This Row],[SUPERVISOR TITULAR]],[1]!PERSONAL_ACTIVO_2024[[#All],[Nombre completo]],[1]!PERSONAL_ACTIVO_2024[[#All],[Documento identidad]],"",0)</f>
        <v>43575980</v>
      </c>
      <c r="O869" s="97" t="s">
        <v>1604</v>
      </c>
      <c r="P869" s="99" cm="1">
        <f t="array" ref="P869">_xlfn.XLOOKUP(Contrato[[#This Row],[SUPERVISOR SUPLENTE ]],[1]!PERSONAL_ACTIVO_2024[[#All],[Nombre completo]],[1]!PERSONAL_ACTIVO_2024[[#All],[Documento identidad]],"",0)</f>
        <v>33376210</v>
      </c>
      <c r="Q869" s="100">
        <v>904</v>
      </c>
      <c r="R869" s="42" t="str" cm="1">
        <f t="array" ref="R869">_xlfn.XLOOKUP(Contrato[[#This Row],[CDP]],[1]!DISPONIBILIDADES_2024[[#All],[consecutivo]],[1]!DISPONIBILIDADES_2024[[#All],[fecha_aprobacion]],"",0)</f>
        <v>30/08/2024 21:09</v>
      </c>
      <c r="S869" s="43">
        <f>SUMIF([1]!DISPONIBILIDADES_2024[[#All],[consecutivo]],Contrato[[#This Row],[CDP]],[1]!DISPONIBILIDADES_2024[[#All],[valor_total_rubro]])</f>
        <v>0</v>
      </c>
      <c r="T869" s="44" cm="1">
        <f t="array" ref="T869">_xlfn.XLOOKUP(Contrato[[#This Row],[CONTRATO]]&amp;Contrato[[#This Row],[CDP]],[1]!Corr_Contr_CDP[[#All],[CONTRATO-CDP]],[1]!Corr_Contr_CDP[[#All],[CRP]],_xlfn.XLOOKUP(Contrato[[#This Row],[CDP]],[1]!COMPROMISOS_2024[[#All],[disponibilidad]],[1]!COMPROMISOS_2024[[#All],[consecutivo]],"",0),0)</f>
        <v>12269</v>
      </c>
      <c r="U869" s="45" t="str" cm="1">
        <f t="array" ref="U869">+_xlfn.XLOOKUP(Contrato[[#This Row],[RCP]],[1]!COMPROMISOS_2024[[#All],[consecutivo]],[1]!COMPROMISOS_2024[[#All],[fecha_aprobacion]],"",0)</f>
        <v>19/11/2024 14:57</v>
      </c>
      <c r="V869" s="46">
        <f>SUMIF([1]!COMPROMISOS_2024[[#All],[consecutivo]],Contrato[[#This Row],[RCP]],[1]!COMPROMISOS_2024[[#All],[valor_total]])</f>
        <v>334495628</v>
      </c>
      <c r="W869" s="311">
        <v>45614</v>
      </c>
      <c r="X869" s="160">
        <v>45615</v>
      </c>
      <c r="Y869" s="48">
        <v>45616</v>
      </c>
      <c r="Z869" s="49">
        <v>45646</v>
      </c>
      <c r="AA869" s="123" t="s">
        <v>2246</v>
      </c>
      <c r="AB869" s="91" t="s">
        <v>90</v>
      </c>
      <c r="AC869" s="91"/>
      <c r="AD869" s="78">
        <v>202000005671</v>
      </c>
      <c r="AF869" s="55" t="str">
        <f>TEXT(LEFT(Contrato[[#This Row],[CONTRATO]],3),"0")</f>
        <v>731</v>
      </c>
      <c r="AG869" s="55" t="str">
        <f>IF(LEN(Contrato[[#This Row],[Contrato2]])=3,Contrato[[#This Row],[Contrato2]],TEXT(Contrato[[#This Row],[Contrato2]],"000"))</f>
        <v>731</v>
      </c>
      <c r="AH869" s="56">
        <f ca="1">IFERROR(_xlfn.DAYS(Contrato[[#This Row],[Fecha Proyectada liquidación]],TODAY())/30,"")</f>
        <v>1.7666666666666666</v>
      </c>
      <c r="AI869" s="57">
        <f>+Contrato[[#This Row],[FECHA TERMINACIÓN ]]+120</f>
        <v>45766</v>
      </c>
      <c r="AK869" s="59" t="str">
        <f ca="1">IF(Contrato[[#This Row],[FECHA TERMINACIÓN ]]&lt;TODAY(), "Terminado",IF(ISNUMBER(Contrato[[#This Row],[Fecha Real de liquiidación ]]),"Liquidado",IF(Contrato[[#This Row],[FECHA TERMINACIÓN ]]&gt;=TODAY(),"En ejecución","")))</f>
        <v>Terminado</v>
      </c>
      <c r="AL869" s="60">
        <f>SUMIF([1]!COMPROMISOS_2024[[#All],[consecutivo]],Contrato[[#This Row],[RCP]],[1]!COMPROMISOS_2024[[#All],[Total pagado]])</f>
        <v>154180914</v>
      </c>
      <c r="AM869" s="61">
        <f>IFERROR(Contrato[[#This Row],[Pagos]]/Contrato[[#This Row],[VALOR CONTRATO]],0)</f>
        <v>0.46093551333352556</v>
      </c>
      <c r="AN869" s="104">
        <f>+Contrato[[#This Row],[VALOR CONTRATO]]-Contrato[[#This Row],[Pagos]]</f>
        <v>180314714</v>
      </c>
      <c r="AO869" s="54" t="str" cm="1">
        <f t="array" ref="AO869">_xlfn.XLOOKUP(Contrato[[#This Row],[DOCUMENTO ]],[1]!PERSONAL_ACTIVO_2024[[#All],[Documento identidad]],[1]!PERSONAL_ACTIVO_2024[[#All],[Mail ]],0,0)</f>
        <v>lloaiza@indeportesantioquia.gov.co</v>
      </c>
      <c r="AP869" s="54" t="str" cm="1">
        <f t="array" ref="AP869">_xlfn.XLOOKUP(Contrato[[#This Row],[DOCUMENTO]],[1]!PERSONAL_ACTIVO_2024[[#All],[Documento identidad]],[1]!PERSONAL_ACTIVO_2024[[#All],[Mail ]],0,0)</f>
        <v>smiranda@indeportesantioquia.gov.co</v>
      </c>
      <c r="AQ869" s="54" cm="1">
        <f t="array" ref="AQ869">IF(ISBLANK(Contrato[[#This Row],[DEPENDENCIA ]]),0,IFERROR(_xlfn.XLOOKUP(Contrato[[#This Row],[DEPENDENCIA ]],[1]!PERSONAL_ACTIVO_2024[[#All],[Dependencia]],[1]!PERSONAL_ACTIVO_2024[[#All],[Mail ]],0,0),0))</f>
        <v>0</v>
      </c>
    </row>
    <row r="870" spans="1:43" s="54" customFormat="1" ht="34.5" customHeight="1" x14ac:dyDescent="0.25">
      <c r="A870" s="54">
        <v>1232</v>
      </c>
      <c r="B870" s="257">
        <v>732</v>
      </c>
      <c r="C870" s="28" t="s">
        <v>2247</v>
      </c>
      <c r="D870" s="81" t="s">
        <v>44</v>
      </c>
      <c r="E870" s="81" t="s">
        <v>1058</v>
      </c>
      <c r="F870" s="81" t="s">
        <v>1225</v>
      </c>
      <c r="G870" s="92" t="s">
        <v>2248</v>
      </c>
      <c r="H870" s="312">
        <v>900984639</v>
      </c>
      <c r="I870" s="208"/>
      <c r="J870" s="118">
        <v>5542419</v>
      </c>
      <c r="K870" s="36" t="s">
        <v>48</v>
      </c>
      <c r="L870" s="96" t="s">
        <v>1432</v>
      </c>
      <c r="M870" s="97" t="s">
        <v>78</v>
      </c>
      <c r="N870" s="98" cm="1">
        <f t="array" ref="N870">_xlfn.XLOOKUP(Contrato[[#This Row],[SUPERVISOR TITULAR]],[1]!PERSONAL_ACTIVO_2024[[#All],[Nombre completo]],[1]!PERSONAL_ACTIVO_2024[[#All],[Documento identidad]],"",0)</f>
        <v>43754943</v>
      </c>
      <c r="O870" s="97" t="s">
        <v>616</v>
      </c>
      <c r="P870" s="99" t="str" cm="1">
        <f t="array" ref="P870">_xlfn.XLOOKUP(Contrato[[#This Row],[SUPERVISOR SUPLENTE ]],[1]!PERSONAL_ACTIVO_2024[[#All],[Nombre completo]],[1]!PERSONAL_ACTIVO_2024[[#All],[Documento identidad]],"",0)</f>
        <v/>
      </c>
      <c r="Q870" s="100">
        <v>1053</v>
      </c>
      <c r="R870" s="42" t="str" cm="1">
        <f t="array" ref="R870">_xlfn.XLOOKUP(Contrato[[#This Row],[CDP]],[1]!DISPONIBILIDADES_2024[[#All],[consecutivo]],[1]!DISPONIBILIDADES_2024[[#All],[fecha_aprobacion]],"",0)</f>
        <v>9/10/2024 16:46</v>
      </c>
      <c r="S870" s="43">
        <f>SUMIF([1]!DISPONIBILIDADES_2024[[#All],[consecutivo]],Contrato[[#This Row],[CDP]],[1]!DISPONIBILIDADES_2024[[#All],[valor_total_rubro]])</f>
        <v>0</v>
      </c>
      <c r="T870" s="44" cm="1">
        <f t="array" ref="T870">_xlfn.XLOOKUP(Contrato[[#This Row],[CONTRATO]]&amp;Contrato[[#This Row],[CDP]],[1]!Corr_Contr_CDP[[#All],[CONTRATO-CDP]],[1]!Corr_Contr_CDP[[#All],[CRP]],_xlfn.XLOOKUP(Contrato[[#This Row],[CDP]],[1]!COMPROMISOS_2024[[#All],[disponibilidad]],[1]!COMPROMISOS_2024[[#All],[consecutivo]],"",0),0)</f>
        <v>14494</v>
      </c>
      <c r="U870" s="45" t="str" cm="1">
        <f t="array" ref="U870">+_xlfn.XLOOKUP(Contrato[[#This Row],[RCP]],[1]!COMPROMISOS_2024[[#All],[consecutivo]],[1]!COMPROMISOS_2024[[#All],[fecha_aprobacion]],"",0)</f>
        <v>11/12/2024 21:00</v>
      </c>
      <c r="V870" s="46">
        <f>SUMIF([1]!COMPROMISOS_2024[[#All],[consecutivo]],Contrato[[#This Row],[RCP]],[1]!COMPROMISOS_2024[[#All],[valor_total]])</f>
        <v>5542419</v>
      </c>
      <c r="W870" s="311">
        <v>45625</v>
      </c>
      <c r="X870" s="160">
        <v>45629</v>
      </c>
      <c r="Y870" s="48">
        <v>45642</v>
      </c>
      <c r="Z870" s="49">
        <v>45656</v>
      </c>
      <c r="AA870" s="123" t="s">
        <v>2249</v>
      </c>
      <c r="AB870" s="91" t="s">
        <v>704</v>
      </c>
      <c r="AC870" s="91"/>
      <c r="AD870" s="78">
        <v>202000005790</v>
      </c>
      <c r="AE870" s="54" t="s">
        <v>75</v>
      </c>
      <c r="AF870" s="55" t="str">
        <f>TEXT(LEFT(Contrato[[#This Row],[CONTRATO]],3),"0")</f>
        <v>732</v>
      </c>
      <c r="AG870" s="55" t="str">
        <f>IF(LEN(Contrato[[#This Row],[Contrato2]])=3,Contrato[[#This Row],[Contrato2]],TEXT(Contrato[[#This Row],[Contrato2]],"000"))</f>
        <v>732</v>
      </c>
      <c r="AH870" s="56">
        <f ca="1">IFERROR(_xlfn.DAYS(Contrato[[#This Row],[Fecha Proyectada liquidación]],TODAY())/30,"")</f>
        <v>2.1</v>
      </c>
      <c r="AI870" s="57">
        <f>+Contrato[[#This Row],[FECHA TERMINACIÓN ]]+120</f>
        <v>45776</v>
      </c>
      <c r="AK870" s="59" t="str">
        <f ca="1">IF(Contrato[[#This Row],[FECHA TERMINACIÓN ]]&lt;TODAY(), "Terminado",IF(ISNUMBER(Contrato[[#This Row],[Fecha Real de liquiidación ]]),"Liquidado",IF(Contrato[[#This Row],[FECHA TERMINACIÓN ]]&gt;=TODAY(),"En ejecución","")))</f>
        <v>Terminado</v>
      </c>
      <c r="AL870" s="60">
        <f>SUMIF([1]!COMPROMISOS_2024[[#All],[consecutivo]],Contrato[[#This Row],[RCP]],[1]!COMPROMISOS_2024[[#All],[Total pagado]])</f>
        <v>5251470</v>
      </c>
      <c r="AM870" s="61">
        <f>IFERROR(Contrato[[#This Row],[Pagos]]/Contrato[[#This Row],[VALOR CONTRATO]],0)</f>
        <v>0.94750505149466324</v>
      </c>
      <c r="AN870" s="104">
        <f>+Contrato[[#This Row],[VALOR CONTRATO]]-Contrato[[#This Row],[Pagos]]</f>
        <v>290949</v>
      </c>
      <c r="AO870" s="54" t="str" cm="1">
        <f t="array" ref="AO870">_xlfn.XLOOKUP(Contrato[[#This Row],[DOCUMENTO ]],[1]!PERSONAL_ACTIVO_2024[[#All],[Documento identidad]],[1]!PERSONAL_ACTIVO_2024[[#All],[Mail ]],0,0)</f>
        <v>nmunoz@indeportesantioquia.gov.co</v>
      </c>
      <c r="AP870" s="54" cm="1">
        <f t="array" ref="AP870">_xlfn.XLOOKUP(Contrato[[#This Row],[DOCUMENTO]],[1]!PERSONAL_ACTIVO_2024[[#All],[Documento identidad]],[1]!PERSONAL_ACTIVO_2024[[#All],[Mail ]],0,0)</f>
        <v>0</v>
      </c>
      <c r="AQ870" s="54" cm="1">
        <f t="array" ref="AQ870">IF(ISBLANK(Contrato[[#This Row],[DEPENDENCIA ]]),0,IFERROR(_xlfn.XLOOKUP(Contrato[[#This Row],[DEPENDENCIA ]],[1]!PERSONAL_ACTIVO_2024[[#All],[Dependencia]],[1]!PERSONAL_ACTIVO_2024[[#All],[Mail ]],0,0),0))</f>
        <v>0</v>
      </c>
    </row>
    <row r="871" spans="1:43" s="54" customFormat="1" ht="34.5" customHeight="1" x14ac:dyDescent="0.25">
      <c r="A871" s="54">
        <v>1300</v>
      </c>
      <c r="B871" s="26">
        <v>733</v>
      </c>
      <c r="C871" s="28" t="s">
        <v>2250</v>
      </c>
      <c r="D871" s="81" t="s">
        <v>123</v>
      </c>
      <c r="E871" s="81" t="s">
        <v>111</v>
      </c>
      <c r="F871" s="81" t="s">
        <v>112</v>
      </c>
      <c r="G871" s="92" t="s">
        <v>1626</v>
      </c>
      <c r="H871" s="312">
        <v>890984495</v>
      </c>
      <c r="I871" s="117" t="s">
        <v>48</v>
      </c>
      <c r="J871" s="118">
        <v>60000000</v>
      </c>
      <c r="K871" s="36" t="s">
        <v>48</v>
      </c>
      <c r="L871" s="96" t="s">
        <v>1133</v>
      </c>
      <c r="M871" s="97" t="s">
        <v>222</v>
      </c>
      <c r="N871" s="98" cm="1">
        <f t="array" ref="N871">_xlfn.XLOOKUP(Contrato[[#This Row],[SUPERVISOR TITULAR]],[1]!PERSONAL_ACTIVO_2024[[#All],[Nombre completo]],[1]!PERSONAL_ACTIVO_2024[[#All],[Documento identidad]],"",0)</f>
        <v>10267189</v>
      </c>
      <c r="O871" s="97" t="s">
        <v>218</v>
      </c>
      <c r="P871" s="99" cm="1">
        <f t="array" ref="P871">_xlfn.XLOOKUP(Contrato[[#This Row],[SUPERVISOR SUPLENTE ]],[1]!PERSONAL_ACTIVO_2024[[#All],[Nombre completo]],[1]!PERSONAL_ACTIVO_2024[[#All],[Documento identidad]],"",0)</f>
        <v>98556206</v>
      </c>
      <c r="Q871" s="100">
        <v>1162</v>
      </c>
      <c r="R871" s="42" t="str" cm="1">
        <f t="array" ref="R871">_xlfn.XLOOKUP(Contrato[[#This Row],[CDP]],[1]!DISPONIBILIDADES_2024[[#All],[consecutivo]],[1]!DISPONIBILIDADES_2024[[#All],[fecha_aprobacion]],"",0)</f>
        <v>18/11/2024 18:13</v>
      </c>
      <c r="S871" s="43">
        <f>SUMIF([1]!DISPONIBILIDADES_2024[[#All],[consecutivo]],Contrato[[#This Row],[CDP]],[1]!DISPONIBILIDADES_2024[[#All],[valor_total_rubro]])</f>
        <v>0</v>
      </c>
      <c r="T871" s="44" cm="1">
        <f t="array" ref="T871">_xlfn.XLOOKUP(Contrato[[#This Row],[CONTRATO]]&amp;Contrato[[#This Row],[CDP]],[1]!Corr_Contr_CDP[[#All],[CONTRATO-CDP]],[1]!Corr_Contr_CDP[[#All],[CRP]],_xlfn.XLOOKUP(Contrato[[#This Row],[CDP]],[1]!COMPROMISOS_2024[[#All],[disponibilidad]],[1]!COMPROMISOS_2024[[#All],[consecutivo]],"",0),0)</f>
        <v>13242</v>
      </c>
      <c r="U871" s="45" t="str" cm="1">
        <f t="array" ref="U871">+_xlfn.XLOOKUP(Contrato[[#This Row],[RCP]],[1]!COMPROMISOS_2024[[#All],[consecutivo]],[1]!COMPROMISOS_2024[[#All],[fecha_aprobacion]],"",0)</f>
        <v>28/11/2024 18:40</v>
      </c>
      <c r="V871" s="46">
        <f>SUMIF([1]!COMPROMISOS_2024[[#All],[consecutivo]],Contrato[[#This Row],[RCP]],[1]!COMPROMISOS_2024[[#All],[valor_total]])</f>
        <v>60000000</v>
      </c>
      <c r="W871" s="311">
        <v>45624</v>
      </c>
      <c r="X871" s="160">
        <v>45625</v>
      </c>
      <c r="Y871" s="48">
        <v>45625</v>
      </c>
      <c r="Z871" s="49">
        <v>45656</v>
      </c>
      <c r="AA871" s="101" t="s">
        <v>2251</v>
      </c>
      <c r="AB871" s="91" t="s">
        <v>90</v>
      </c>
      <c r="AC871" s="91"/>
      <c r="AD871" s="78">
        <v>202000005672</v>
      </c>
      <c r="AE871" s="54" t="s">
        <v>75</v>
      </c>
      <c r="AF871" s="55" t="str">
        <f>TEXT(LEFT(Contrato[[#This Row],[CONTRATO]],3),"0")</f>
        <v>733</v>
      </c>
      <c r="AG871" s="55" t="str">
        <f>IF(LEN(Contrato[[#This Row],[Contrato2]])=3,Contrato[[#This Row],[Contrato2]],TEXT(Contrato[[#This Row],[Contrato2]],"000"))</f>
        <v>733</v>
      </c>
      <c r="AH871" s="56">
        <f ca="1">IFERROR(_xlfn.DAYS(Contrato[[#This Row],[Fecha Proyectada liquidación]],TODAY())/30,"")</f>
        <v>2.1</v>
      </c>
      <c r="AI871" s="57">
        <f>+Contrato[[#This Row],[FECHA TERMINACIÓN ]]+120</f>
        <v>45776</v>
      </c>
      <c r="AK871" s="59" t="str">
        <f ca="1">IF(Contrato[[#This Row],[FECHA TERMINACIÓN ]]&lt;TODAY(), "Terminado",IF(ISNUMBER(Contrato[[#This Row],[Fecha Real de liquiidación ]]),"Liquidado",IF(Contrato[[#This Row],[FECHA TERMINACIÓN ]]&gt;=TODAY(),"En ejecución","")))</f>
        <v>Terminado</v>
      </c>
      <c r="AL871" s="60">
        <f>SUMIF([1]!COMPROMISOS_2024[[#All],[consecutivo]],Contrato[[#This Row],[RCP]],[1]!COMPROMISOS_2024[[#All],[Total pagado]])</f>
        <v>60000000</v>
      </c>
      <c r="AM871" s="61">
        <f>IFERROR(Contrato[[#This Row],[Pagos]]/Contrato[[#This Row],[VALOR CONTRATO]],0)</f>
        <v>1</v>
      </c>
      <c r="AN871" s="104">
        <f>+Contrato[[#This Row],[VALOR CONTRATO]]-Contrato[[#This Row],[Pagos]]</f>
        <v>0</v>
      </c>
      <c r="AO871" s="54" t="str" cm="1">
        <f t="array" ref="AO871">_xlfn.XLOOKUP(Contrato[[#This Row],[DOCUMENTO ]],[1]!PERSONAL_ACTIVO_2024[[#All],[Documento identidad]],[1]!PERSONAL_ACTIVO_2024[[#All],[Mail ]],0,0)</f>
        <v>hveleza@indeportesantioquia.gov.co</v>
      </c>
      <c r="AP871" s="54" t="str" cm="1">
        <f t="array" ref="AP871">_xlfn.XLOOKUP(Contrato[[#This Row],[DOCUMENTO]],[1]!PERSONAL_ACTIVO_2024[[#All],[Documento identidad]],[1]!PERSONAL_ACTIVO_2024[[#All],[Mail ]],0,0)</f>
        <v>ahiguitae@indeportesantioquia.gov.co</v>
      </c>
      <c r="AQ871" s="54" cm="1">
        <f t="array" ref="AQ871">IF(ISBLANK(Contrato[[#This Row],[DEPENDENCIA ]]),0,IFERROR(_xlfn.XLOOKUP(Contrato[[#This Row],[DEPENDENCIA ]],[1]!PERSONAL_ACTIVO_2024[[#All],[Dependencia]],[1]!PERSONAL_ACTIVO_2024[[#All],[Mail ]],0,0),0))</f>
        <v>0</v>
      </c>
    </row>
    <row r="872" spans="1:43" s="54" customFormat="1" ht="34.5" customHeight="1" x14ac:dyDescent="0.25">
      <c r="A872" s="54">
        <v>1299</v>
      </c>
      <c r="B872" s="257">
        <v>734</v>
      </c>
      <c r="C872" s="28" t="s">
        <v>2252</v>
      </c>
      <c r="D872" s="81" t="s">
        <v>123</v>
      </c>
      <c r="E872" s="81" t="s">
        <v>111</v>
      </c>
      <c r="F872" s="81" t="s">
        <v>112</v>
      </c>
      <c r="G872" s="92" t="s">
        <v>2253</v>
      </c>
      <c r="H872" s="312">
        <v>890904948</v>
      </c>
      <c r="I872" s="117" t="s">
        <v>48</v>
      </c>
      <c r="J872" s="118">
        <v>90000000</v>
      </c>
      <c r="K872" s="36" t="s">
        <v>48</v>
      </c>
      <c r="L872" s="96" t="s">
        <v>1133</v>
      </c>
      <c r="M872" s="97" t="s">
        <v>218</v>
      </c>
      <c r="N872" s="98" cm="1">
        <f t="array" ref="N872">_xlfn.XLOOKUP(Contrato[[#This Row],[SUPERVISOR TITULAR]],[1]!PERSONAL_ACTIVO_2024[[#All],[Nombre completo]],[1]!PERSONAL_ACTIVO_2024[[#All],[Documento identidad]],"",0)</f>
        <v>98556206</v>
      </c>
      <c r="O872" s="97" t="s">
        <v>222</v>
      </c>
      <c r="P872" s="99" cm="1">
        <f t="array" ref="P872">_xlfn.XLOOKUP(Contrato[[#This Row],[SUPERVISOR SUPLENTE ]],[1]!PERSONAL_ACTIVO_2024[[#All],[Nombre completo]],[1]!PERSONAL_ACTIVO_2024[[#All],[Documento identidad]],"",0)</f>
        <v>10267189</v>
      </c>
      <c r="Q872" s="100">
        <v>1159</v>
      </c>
      <c r="R872" s="42" t="str" cm="1">
        <f t="array" ref="R872">_xlfn.XLOOKUP(Contrato[[#This Row],[CDP]],[1]!DISPONIBILIDADES_2024[[#All],[consecutivo]],[1]!DISPONIBILIDADES_2024[[#All],[fecha_aprobacion]],"",0)</f>
        <v>16/11/2024 13:31</v>
      </c>
      <c r="S872" s="43">
        <f>SUMIF([1]!DISPONIBILIDADES_2024[[#All],[consecutivo]],Contrato[[#This Row],[CDP]],[1]!DISPONIBILIDADES_2024[[#All],[valor_total_rubro]])</f>
        <v>0</v>
      </c>
      <c r="T872" s="44" cm="1">
        <f t="array" ref="T872">_xlfn.XLOOKUP(Contrato[[#This Row],[CONTRATO]]&amp;Contrato[[#This Row],[CDP]],[1]!Corr_Contr_CDP[[#All],[CONTRATO-CDP]],[1]!Corr_Contr_CDP[[#All],[CRP]],_xlfn.XLOOKUP(Contrato[[#This Row],[CDP]],[1]!COMPROMISOS_2024[[#All],[disponibilidad]],[1]!COMPROMISOS_2024[[#All],[consecutivo]],"",0),0)</f>
        <v>13358</v>
      </c>
      <c r="U872" s="45" t="str" cm="1">
        <f t="array" ref="U872">+_xlfn.XLOOKUP(Contrato[[#This Row],[RCP]],[1]!COMPROMISOS_2024[[#All],[consecutivo]],[1]!COMPROMISOS_2024[[#All],[fecha_aprobacion]],"",0)</f>
        <v>3/12/2024 14:19</v>
      </c>
      <c r="V872" s="46">
        <f>SUMIF([1]!COMPROMISOS_2024[[#All],[consecutivo]],Contrato[[#This Row],[RCP]],[1]!COMPROMISOS_2024[[#All],[valor_total]])</f>
        <v>90000000</v>
      </c>
      <c r="W872" s="311">
        <v>45628</v>
      </c>
      <c r="X872" s="160">
        <v>45630</v>
      </c>
      <c r="Y872" s="48">
        <v>45630</v>
      </c>
      <c r="Z872" s="49">
        <v>45656</v>
      </c>
      <c r="AA872" s="123" t="s">
        <v>2254</v>
      </c>
      <c r="AB872" s="91" t="s">
        <v>90</v>
      </c>
      <c r="AC872" s="91"/>
      <c r="AD872" s="78">
        <v>202000005791</v>
      </c>
      <c r="AE872" s="54" t="s">
        <v>75</v>
      </c>
      <c r="AF872" s="55" t="str">
        <f>TEXT(LEFT(Contrato[[#This Row],[CONTRATO]],3),"0")</f>
        <v>734</v>
      </c>
      <c r="AG872" s="55" t="str">
        <f>IF(LEN(Contrato[[#This Row],[Contrato2]])=3,Contrato[[#This Row],[Contrato2]],TEXT(Contrato[[#This Row],[Contrato2]],"000"))</f>
        <v>734</v>
      </c>
      <c r="AH872" s="56">
        <f ca="1">IFERROR(_xlfn.DAYS(Contrato[[#This Row],[Fecha Proyectada liquidación]],TODAY())/30,"")</f>
        <v>2.1</v>
      </c>
      <c r="AI872" s="57">
        <f>+Contrato[[#This Row],[FECHA TERMINACIÓN ]]+120</f>
        <v>45776</v>
      </c>
      <c r="AK872" s="59" t="str">
        <f ca="1">IF(Contrato[[#This Row],[FECHA TERMINACIÓN ]]&lt;TODAY(), "Terminado",IF(ISNUMBER(Contrato[[#This Row],[Fecha Real de liquiidación ]]),"Liquidado",IF(Contrato[[#This Row],[FECHA TERMINACIÓN ]]&gt;=TODAY(),"En ejecución","")))</f>
        <v>Terminado</v>
      </c>
      <c r="AL872" s="60">
        <f>SUMIF([1]!COMPROMISOS_2024[[#All],[consecutivo]],Contrato[[#This Row],[RCP]],[1]!COMPROMISOS_2024[[#All],[Total pagado]])</f>
        <v>72000000</v>
      </c>
      <c r="AM872" s="61">
        <f>IFERROR(Contrato[[#This Row],[Pagos]]/Contrato[[#This Row],[VALOR CONTRATO]],0)</f>
        <v>0.8</v>
      </c>
      <c r="AN872" s="104">
        <f>+Contrato[[#This Row],[VALOR CONTRATO]]-Contrato[[#This Row],[Pagos]]</f>
        <v>18000000</v>
      </c>
      <c r="AO872" s="54" t="str" cm="1">
        <f t="array" ref="AO872">_xlfn.XLOOKUP(Contrato[[#This Row],[DOCUMENTO ]],[1]!PERSONAL_ACTIVO_2024[[#All],[Documento identidad]],[1]!PERSONAL_ACTIVO_2024[[#All],[Mail ]],0,0)</f>
        <v>ahiguitae@indeportesantioquia.gov.co</v>
      </c>
      <c r="AP872" s="54" t="str" cm="1">
        <f t="array" ref="AP872">_xlfn.XLOOKUP(Contrato[[#This Row],[DOCUMENTO]],[1]!PERSONAL_ACTIVO_2024[[#All],[Documento identidad]],[1]!PERSONAL_ACTIVO_2024[[#All],[Mail ]],0,0)</f>
        <v>hveleza@indeportesantioquia.gov.co</v>
      </c>
      <c r="AQ872" s="54" cm="1">
        <f t="array" ref="AQ872">IF(ISBLANK(Contrato[[#This Row],[DEPENDENCIA ]]),0,IFERROR(_xlfn.XLOOKUP(Contrato[[#This Row],[DEPENDENCIA ]],[1]!PERSONAL_ACTIVO_2024[[#All],[Dependencia]],[1]!PERSONAL_ACTIVO_2024[[#All],[Mail ]],0,0),0))</f>
        <v>0</v>
      </c>
    </row>
    <row r="873" spans="1:43" s="54" customFormat="1" ht="34.5" customHeight="1" x14ac:dyDescent="0.25">
      <c r="A873" s="54">
        <v>1091</v>
      </c>
      <c r="B873" s="257">
        <v>735</v>
      </c>
      <c r="C873" s="28" t="s">
        <v>2255</v>
      </c>
      <c r="D873" s="81" t="s">
        <v>123</v>
      </c>
      <c r="E873" s="81" t="s">
        <v>111</v>
      </c>
      <c r="F873" s="81" t="s">
        <v>1429</v>
      </c>
      <c r="G873" s="92" t="s">
        <v>2256</v>
      </c>
      <c r="H873" s="312">
        <v>900284547</v>
      </c>
      <c r="I873" s="117" t="s">
        <v>48</v>
      </c>
      <c r="J873" s="118">
        <v>53000000</v>
      </c>
      <c r="K873" s="36" t="s">
        <v>48</v>
      </c>
      <c r="L873" s="96" t="s">
        <v>1133</v>
      </c>
      <c r="M873" s="97" t="s">
        <v>306</v>
      </c>
      <c r="N873" s="98" cm="1">
        <f t="array" ref="N873">_xlfn.XLOOKUP(Contrato[[#This Row],[SUPERVISOR TITULAR]],[1]!PERSONAL_ACTIVO_2024[[#All],[Nombre completo]],[1]!PERSONAL_ACTIVO_2024[[#All],[Documento identidad]],"",0)</f>
        <v>75075150</v>
      </c>
      <c r="O873" s="97" t="s">
        <v>125</v>
      </c>
      <c r="P873" s="99" t="str" cm="1">
        <f t="array" ref="P873">_xlfn.XLOOKUP(Contrato[[#This Row],[SUPERVISOR SUPLENTE ]],[1]!PERSONAL_ACTIVO_2024[[#All],[Nombre completo]],[1]!PERSONAL_ACTIVO_2024[[#All],[Documento identidad]],"",0)</f>
        <v/>
      </c>
      <c r="Q873" s="100">
        <v>1039</v>
      </c>
      <c r="R873" s="42" t="str" cm="1">
        <f t="array" ref="R873">_xlfn.XLOOKUP(Contrato[[#This Row],[CDP]],[1]!DISPONIBILIDADES_2024[[#All],[consecutivo]],[1]!DISPONIBILIDADES_2024[[#All],[fecha_aprobacion]],"",0)</f>
        <v>3/10/2024 12:17</v>
      </c>
      <c r="S873" s="43">
        <f>SUMIF([1]!DISPONIBILIDADES_2024[[#All],[consecutivo]],Contrato[[#This Row],[CDP]],[1]!DISPONIBILIDADES_2024[[#All],[valor_total_rubro]])</f>
        <v>0</v>
      </c>
      <c r="T873" s="44" cm="1">
        <f t="array" ref="T873">_xlfn.XLOOKUP(Contrato[[#This Row],[CONTRATO]]&amp;Contrato[[#This Row],[CDP]],[1]!Corr_Contr_CDP[[#All],[CONTRATO-CDP]],[1]!Corr_Contr_CDP[[#All],[CRP]],_xlfn.XLOOKUP(Contrato[[#This Row],[CDP]],[1]!COMPROMISOS_2024[[#All],[disponibilidad]],[1]!COMPROMISOS_2024[[#All],[consecutivo]],"",0),0)</f>
        <v>13877</v>
      </c>
      <c r="U873" s="45" t="str" cm="1">
        <f t="array" ref="U873">+_xlfn.XLOOKUP(Contrato[[#This Row],[RCP]],[1]!COMPROMISOS_2024[[#All],[consecutivo]],[1]!COMPROMISOS_2024[[#All],[fecha_aprobacion]],"",0)</f>
        <v>5/12/2024 16:51</v>
      </c>
      <c r="V873" s="46">
        <f>SUMIF([1]!COMPROMISOS_2024[[#All],[consecutivo]],Contrato[[#This Row],[RCP]],[1]!COMPROMISOS_2024[[#All],[valor_total]])</f>
        <v>53000000</v>
      </c>
      <c r="W873" s="311">
        <v>45631</v>
      </c>
      <c r="X873" s="160">
        <v>45638</v>
      </c>
      <c r="Y873" s="48">
        <v>45642</v>
      </c>
      <c r="Z873" s="49">
        <v>45656</v>
      </c>
      <c r="AA873" s="123" t="s">
        <v>2257</v>
      </c>
      <c r="AB873" s="91" t="s">
        <v>90</v>
      </c>
      <c r="AC873" s="91"/>
      <c r="AD873" s="78">
        <v>202000005792</v>
      </c>
      <c r="AE873" s="54" t="s">
        <v>75</v>
      </c>
      <c r="AF873" s="55" t="str">
        <f>TEXT(LEFT(Contrato[[#This Row],[CONTRATO]],3),"0")</f>
        <v>735</v>
      </c>
      <c r="AG873" s="55" t="str">
        <f>IF(LEN(Contrato[[#This Row],[Contrato2]])=3,Contrato[[#This Row],[Contrato2]],TEXT(Contrato[[#This Row],[Contrato2]],"000"))</f>
        <v>735</v>
      </c>
      <c r="AH873" s="56">
        <f ca="1">IFERROR(_xlfn.DAYS(Contrato[[#This Row],[Fecha Proyectada liquidación]],TODAY())/30,"")</f>
        <v>2.1</v>
      </c>
      <c r="AI873" s="57">
        <f>+Contrato[[#This Row],[FECHA TERMINACIÓN ]]+120</f>
        <v>45776</v>
      </c>
      <c r="AK873" s="59" t="str">
        <f ca="1">IF(Contrato[[#This Row],[FECHA TERMINACIÓN ]]&lt;TODAY(), "Terminado",IF(ISNUMBER(Contrato[[#This Row],[Fecha Real de liquiidación ]]),"Liquidado",IF(Contrato[[#This Row],[FECHA TERMINACIÓN ]]&gt;=TODAY(),"En ejecución","")))</f>
        <v>Terminado</v>
      </c>
      <c r="AL873" s="60">
        <f>SUMIF([1]!COMPROMISOS_2024[[#All],[consecutivo]],Contrato[[#This Row],[RCP]],[1]!COMPROMISOS_2024[[#All],[Total pagado]])</f>
        <v>42400000</v>
      </c>
      <c r="AM873" s="61">
        <f>IFERROR(Contrato[[#This Row],[Pagos]]/Contrato[[#This Row],[VALOR CONTRATO]],0)</f>
        <v>0.8</v>
      </c>
      <c r="AN873" s="104">
        <f>+Contrato[[#This Row],[VALOR CONTRATO]]-Contrato[[#This Row],[Pagos]]</f>
        <v>10600000</v>
      </c>
      <c r="AO873" s="54" t="str" cm="1">
        <f t="array" ref="AO873">_xlfn.XLOOKUP(Contrato[[#This Row],[DOCUMENTO ]],[1]!PERSONAL_ACTIVO_2024[[#All],[Documento identidad]],[1]!PERSONAL_ACTIVO_2024[[#All],[Mail ]],0,0)</f>
        <v>anavarro@indeportesantioquia.gov.co</v>
      </c>
      <c r="AP873" s="54" cm="1">
        <f t="array" ref="AP873">_xlfn.XLOOKUP(Contrato[[#This Row],[DOCUMENTO]],[1]!PERSONAL_ACTIVO_2024[[#All],[Documento identidad]],[1]!PERSONAL_ACTIVO_2024[[#All],[Mail ]],0,0)</f>
        <v>0</v>
      </c>
      <c r="AQ873" s="54" cm="1">
        <f t="array" ref="AQ873">IF(ISBLANK(Contrato[[#This Row],[DEPENDENCIA ]]),0,IFERROR(_xlfn.XLOOKUP(Contrato[[#This Row],[DEPENDENCIA ]],[1]!PERSONAL_ACTIVO_2024[[#All],[Dependencia]],[1]!PERSONAL_ACTIVO_2024[[#All],[Mail ]],0,0),0))</f>
        <v>0</v>
      </c>
    </row>
    <row r="874" spans="1:43" s="54" customFormat="1" ht="34.5" customHeight="1" x14ac:dyDescent="0.25">
      <c r="A874" s="54">
        <v>1311</v>
      </c>
      <c r="B874" s="26">
        <v>736</v>
      </c>
      <c r="C874" s="28" t="s">
        <v>2258</v>
      </c>
      <c r="D874" s="81" t="s">
        <v>132</v>
      </c>
      <c r="E874" s="81" t="s">
        <v>111</v>
      </c>
      <c r="F874" s="81" t="s">
        <v>1095</v>
      </c>
      <c r="G874" s="92" t="s">
        <v>1623</v>
      </c>
      <c r="H874" s="312">
        <v>811028621</v>
      </c>
      <c r="I874" s="117" t="s">
        <v>48</v>
      </c>
      <c r="J874" s="118">
        <v>22201000</v>
      </c>
      <c r="K874" s="36" t="s">
        <v>48</v>
      </c>
      <c r="L874" s="96" t="s">
        <v>1133</v>
      </c>
      <c r="M874" s="97" t="s">
        <v>168</v>
      </c>
      <c r="N874" s="98" cm="1">
        <f t="array" ref="N874">_xlfn.XLOOKUP(Contrato[[#This Row],[SUPERVISOR TITULAR]],[1]!PERSONAL_ACTIVO_2024[[#All],[Nombre completo]],[1]!PERSONAL_ACTIVO_2024[[#All],[Documento identidad]],"",0)</f>
        <v>21509270</v>
      </c>
      <c r="O874" s="97" t="s">
        <v>169</v>
      </c>
      <c r="P874" s="99" cm="1">
        <f t="array" ref="P874">_xlfn.XLOOKUP(Contrato[[#This Row],[SUPERVISOR SUPLENTE ]],[1]!PERSONAL_ACTIVO_2024[[#All],[Nombre completo]],[1]!PERSONAL_ACTIVO_2024[[#All],[Documento identidad]],"",0)</f>
        <v>1152209809</v>
      </c>
      <c r="Q874" s="100">
        <v>1173</v>
      </c>
      <c r="R874" s="42" t="str" cm="1">
        <f t="array" ref="R874">_xlfn.XLOOKUP(Contrato[[#This Row],[CDP]],[1]!DISPONIBILIDADES_2024[[#All],[consecutivo]],[1]!DISPONIBILIDADES_2024[[#All],[fecha_aprobacion]],"",0)</f>
        <v>21/11/2024 16:42</v>
      </c>
      <c r="S874" s="43">
        <f>SUMIF([1]!DISPONIBILIDADES_2024[[#All],[consecutivo]],Contrato[[#This Row],[CDP]],[1]!DISPONIBILIDADES_2024[[#All],[valor_total_rubro]])</f>
        <v>0</v>
      </c>
      <c r="T874" s="44" cm="1">
        <f t="array" ref="T874">_xlfn.XLOOKUP(Contrato[[#This Row],[CONTRATO]]&amp;Contrato[[#This Row],[CDP]],[1]!Corr_Contr_CDP[[#All],[CONTRATO-CDP]],[1]!Corr_Contr_CDP[[#All],[CRP]],_xlfn.XLOOKUP(Contrato[[#This Row],[CDP]],[1]!COMPROMISOS_2024[[#All],[disponibilidad]],[1]!COMPROMISOS_2024[[#All],[consecutivo]],"",0),0)</f>
        <v>13238</v>
      </c>
      <c r="U874" s="45" t="str" cm="1">
        <f t="array" ref="U874">+_xlfn.XLOOKUP(Contrato[[#This Row],[RCP]],[1]!COMPROMISOS_2024[[#All],[consecutivo]],[1]!COMPROMISOS_2024[[#All],[fecha_aprobacion]],"",0)</f>
        <v>28/11/2024 17:58</v>
      </c>
      <c r="V874" s="46">
        <f>SUMIF([1]!COMPROMISOS_2024[[#All],[consecutivo]],Contrato[[#This Row],[RCP]],[1]!COMPROMISOS_2024[[#All],[valor_total]])</f>
        <v>22201000</v>
      </c>
      <c r="W874" s="311">
        <v>45624</v>
      </c>
      <c r="X874" s="160">
        <v>45624</v>
      </c>
      <c r="Y874" s="48">
        <v>45624</v>
      </c>
      <c r="Z874" s="49">
        <v>45654</v>
      </c>
      <c r="AA874" s="101" t="s">
        <v>2259</v>
      </c>
      <c r="AB874" s="91" t="s">
        <v>90</v>
      </c>
      <c r="AC874" s="91"/>
      <c r="AD874" s="78">
        <v>202000005673</v>
      </c>
      <c r="AE874" s="54" t="s">
        <v>75</v>
      </c>
      <c r="AF874" s="55" t="str">
        <f>TEXT(LEFT(Contrato[[#This Row],[CONTRATO]],3),"0")</f>
        <v>736</v>
      </c>
      <c r="AG874" s="55" t="str">
        <f>IF(LEN(Contrato[[#This Row],[Contrato2]])=3,Contrato[[#This Row],[Contrato2]],TEXT(Contrato[[#This Row],[Contrato2]],"000"))</f>
        <v>736</v>
      </c>
      <c r="AH874" s="56">
        <f ca="1">IFERROR(_xlfn.DAYS(Contrato[[#This Row],[Fecha Proyectada liquidación]],TODAY())/30,"")</f>
        <v>2.0333333333333332</v>
      </c>
      <c r="AI874" s="57">
        <f>+Contrato[[#This Row],[FECHA TERMINACIÓN ]]+120</f>
        <v>45774</v>
      </c>
      <c r="AK874" s="59" t="str">
        <f ca="1">IF(Contrato[[#This Row],[FECHA TERMINACIÓN ]]&lt;TODAY(), "Terminado",IF(ISNUMBER(Contrato[[#This Row],[Fecha Real de liquiidación ]]),"Liquidado",IF(Contrato[[#This Row],[FECHA TERMINACIÓN ]]&gt;=TODAY(),"En ejecución","")))</f>
        <v>Terminado</v>
      </c>
      <c r="AL874" s="60">
        <f>SUMIF([1]!COMPROMISOS_2024[[#All],[consecutivo]],Contrato[[#This Row],[RCP]],[1]!COMPROMISOS_2024[[#All],[Total pagado]])</f>
        <v>22201000</v>
      </c>
      <c r="AM874" s="61">
        <f>IFERROR(Contrato[[#This Row],[Pagos]]/Contrato[[#This Row],[VALOR CONTRATO]],0)</f>
        <v>1</v>
      </c>
      <c r="AN874" s="104">
        <f>+Contrato[[#This Row],[VALOR CONTRATO]]-Contrato[[#This Row],[Pagos]]</f>
        <v>0</v>
      </c>
      <c r="AO874" s="54" t="str" cm="1">
        <f t="array" ref="AO874">_xlfn.XLOOKUP(Contrato[[#This Row],[DOCUMENTO ]],[1]!PERSONAL_ACTIVO_2024[[#All],[Documento identidad]],[1]!PERSONAL_ACTIVO_2024[[#All],[Mail ]],0,0)</f>
        <v>gsanchez@indeportesantioquia.gov.co</v>
      </c>
      <c r="AP874" s="54" t="str" cm="1">
        <f t="array" ref="AP874">_xlfn.XLOOKUP(Contrato[[#This Row],[DOCUMENTO]],[1]!PERSONAL_ACTIVO_2024[[#All],[Documento identidad]],[1]!PERSONAL_ACTIVO_2024[[#All],[Mail ]],0,0)</f>
        <v>ahiguitae@indeportesantioquia.gov.co</v>
      </c>
      <c r="AQ874" s="54" t="str" cm="1">
        <f t="array" ref="AQ874">IF(ISBLANK(Contrato[[#This Row],[DEPENDENCIA ]]),0,IFERROR(_xlfn.XLOOKUP(Contrato[[#This Row],[DEPENDENCIA ]],[1]!PERSONAL_ACTIVO_2024[[#All],[Dependencia]],[1]!PERSONAL_ACTIVO_2024[[#All],[Mail ]],0,0),0))</f>
        <v>fcardona@indeportesantioquia.gov.co</v>
      </c>
    </row>
    <row r="875" spans="1:43" s="54" customFormat="1" ht="34.5" customHeight="1" x14ac:dyDescent="0.25">
      <c r="A875" s="54">
        <v>1313</v>
      </c>
      <c r="B875" s="26">
        <v>737</v>
      </c>
      <c r="C875" s="28" t="s">
        <v>2260</v>
      </c>
      <c r="D875" s="81" t="s">
        <v>132</v>
      </c>
      <c r="E875" s="81" t="s">
        <v>111</v>
      </c>
      <c r="F875" s="81" t="s">
        <v>112</v>
      </c>
      <c r="G875" s="92" t="s">
        <v>2197</v>
      </c>
      <c r="H875" s="312">
        <v>890980342</v>
      </c>
      <c r="I875" s="117" t="s">
        <v>48</v>
      </c>
      <c r="J875" s="118">
        <v>2566243472</v>
      </c>
      <c r="K875" s="69" t="s">
        <v>2261</v>
      </c>
      <c r="L875" s="96" t="s">
        <v>1133</v>
      </c>
      <c r="M875" s="97" t="s">
        <v>137</v>
      </c>
      <c r="N875" s="98" cm="1">
        <f t="array" ref="N875">_xlfn.XLOOKUP(Contrato[[#This Row],[SUPERVISOR TITULAR]],[1]!PERSONAL_ACTIVO_2024[[#All],[Nombre completo]],[1]!PERSONAL_ACTIVO_2024[[#All],[Documento identidad]],"",0)</f>
        <v>70565097</v>
      </c>
      <c r="O875" s="97" t="s">
        <v>621</v>
      </c>
      <c r="P875" s="99" cm="1">
        <f t="array" ref="P875">_xlfn.XLOOKUP(Contrato[[#This Row],[SUPERVISOR SUPLENTE ]],[1]!PERSONAL_ACTIVO_2024[[#All],[Nombre completo]],[1]!PERSONAL_ACTIVO_2024[[#All],[Documento identidad]],"",0)</f>
        <v>21490893</v>
      </c>
      <c r="Q875" s="100">
        <v>1177</v>
      </c>
      <c r="R875" s="42" t="str" cm="1">
        <f t="array" ref="R875">_xlfn.XLOOKUP(Contrato[[#This Row],[CDP]],[1]!DISPONIBILIDADES_2024[[#All],[consecutivo]],[1]!DISPONIBILIDADES_2024[[#All],[fecha_aprobacion]],"",0)</f>
        <v>22/11/2024 15:10</v>
      </c>
      <c r="S875" s="43">
        <f>SUMIF([1]!DISPONIBILIDADES_2024[[#All],[consecutivo]],Contrato[[#This Row],[CDP]],[1]!DISPONIBILIDADES_2024[[#All],[valor_total_rubro]])</f>
        <v>0</v>
      </c>
      <c r="T875" s="44" cm="1">
        <f t="array" ref="T875">_xlfn.XLOOKUP(Contrato[[#This Row],[CONTRATO]]&amp;Contrato[[#This Row],[CDP]],[1]!Corr_Contr_CDP[[#All],[CONTRATO-CDP]],[1]!Corr_Contr_CDP[[#All],[CRP]],_xlfn.XLOOKUP(Contrato[[#This Row],[CDP]],[1]!COMPROMISOS_2024[[#All],[disponibilidad]],[1]!COMPROMISOS_2024[[#All],[consecutivo]],"",0),0)</f>
        <v>13237</v>
      </c>
      <c r="U875" s="45" t="str" cm="1">
        <f t="array" ref="U875">+_xlfn.XLOOKUP(Contrato[[#This Row],[RCP]],[1]!COMPROMISOS_2024[[#All],[consecutivo]],[1]!COMPROMISOS_2024[[#All],[fecha_aprobacion]],"",0)</f>
        <v>27/11/2024 16:29</v>
      </c>
      <c r="V875" s="46">
        <f>SUMIF([1]!COMPROMISOS_2024[[#All],[consecutivo]],Contrato[[#This Row],[RCP]],[1]!COMPROMISOS_2024[[#All],[valor_total]])</f>
        <v>2566243472</v>
      </c>
      <c r="W875" s="311">
        <v>45623</v>
      </c>
      <c r="X875" s="160">
        <v>45623</v>
      </c>
      <c r="Y875" s="48">
        <v>45623</v>
      </c>
      <c r="Z875" s="49">
        <v>45657</v>
      </c>
      <c r="AA875" s="101" t="s">
        <v>2262</v>
      </c>
      <c r="AB875" s="91" t="s">
        <v>704</v>
      </c>
      <c r="AC875" s="91"/>
      <c r="AD875" s="78">
        <v>202000005674</v>
      </c>
      <c r="AE875" s="54" t="s">
        <v>75</v>
      </c>
      <c r="AF875" s="55" t="str">
        <f>TEXT(LEFT(Contrato[[#This Row],[CONTRATO]],3),"0")</f>
        <v>737</v>
      </c>
      <c r="AG875" s="55" t="str">
        <f>IF(LEN(Contrato[[#This Row],[Contrato2]])=3,Contrato[[#This Row],[Contrato2]],TEXT(Contrato[[#This Row],[Contrato2]],"000"))</f>
        <v>737</v>
      </c>
      <c r="AH875" s="56">
        <f ca="1">IFERROR(_xlfn.DAYS(Contrato[[#This Row],[Fecha Proyectada liquidación]],TODAY())/30,"")</f>
        <v>2.1333333333333333</v>
      </c>
      <c r="AI875" s="57">
        <f>+Contrato[[#This Row],[FECHA TERMINACIÓN ]]+120</f>
        <v>45777</v>
      </c>
      <c r="AK875" s="59" t="str">
        <f ca="1">IF(Contrato[[#This Row],[FECHA TERMINACIÓN ]]&lt;TODAY(), "Terminado",IF(ISNUMBER(Contrato[[#This Row],[Fecha Real de liquiidación ]]),"Liquidado",IF(Contrato[[#This Row],[FECHA TERMINACIÓN ]]&gt;=TODAY(),"En ejecución","")))</f>
        <v>Terminado</v>
      </c>
      <c r="AL875" s="60">
        <f>SUMIF([1]!COMPROMISOS_2024[[#All],[consecutivo]],Contrato[[#This Row],[RCP]],[1]!COMPROMISOS_2024[[#All],[Total pagado]])</f>
        <v>2413703138</v>
      </c>
      <c r="AM875" s="61">
        <f>IFERROR(Contrato[[#This Row],[Pagos]]/Contrato[[#This Row],[VALOR CONTRATO]],0)</f>
        <v>0.94055890032869027</v>
      </c>
      <c r="AN875" s="104">
        <f>+Contrato[[#This Row],[VALOR CONTRATO]]-Contrato[[#This Row],[Pagos]]</f>
        <v>152540334</v>
      </c>
      <c r="AO875" s="54" t="str" cm="1">
        <f t="array" ref="AO875">_xlfn.XLOOKUP(Contrato[[#This Row],[DOCUMENTO ]],[1]!PERSONAL_ACTIVO_2024[[#All],[Documento identidad]],[1]!PERSONAL_ACTIVO_2024[[#All],[Mail ]],0,0)</f>
        <v>jvelasquez@indeportesantioquia.gov.co</v>
      </c>
      <c r="AP875" s="54" t="str" cm="1">
        <f t="array" ref="AP875">_xlfn.XLOOKUP(Contrato[[#This Row],[DOCUMENTO]],[1]!PERSONAL_ACTIVO_2024[[#All],[Documento identidad]],[1]!PERSONAL_ACTIVO_2024[[#All],[Mail ]],0,0)</f>
        <v>lcastro@indeportesantioquia.gov.co</v>
      </c>
      <c r="AQ875" s="54" t="str" cm="1">
        <f t="array" ref="AQ875">IF(ISBLANK(Contrato[[#This Row],[DEPENDENCIA ]]),0,IFERROR(_xlfn.XLOOKUP(Contrato[[#This Row],[DEPENDENCIA ]],[1]!PERSONAL_ACTIVO_2024[[#All],[Dependencia]],[1]!PERSONAL_ACTIVO_2024[[#All],[Mail ]],0,0),0))</f>
        <v>fcardona@indeportesantioquia.gov.co</v>
      </c>
    </row>
    <row r="876" spans="1:43" s="54" customFormat="1" ht="34.5" customHeight="1" x14ac:dyDescent="0.25">
      <c r="A876" s="54">
        <v>1314</v>
      </c>
      <c r="B876" s="26">
        <v>738</v>
      </c>
      <c r="C876" s="28" t="s">
        <v>2263</v>
      </c>
      <c r="D876" s="81" t="s">
        <v>132</v>
      </c>
      <c r="E876" s="81" t="s">
        <v>111</v>
      </c>
      <c r="F876" s="81" t="s">
        <v>112</v>
      </c>
      <c r="G876" s="92" t="s">
        <v>2264</v>
      </c>
      <c r="H876" s="312">
        <v>890982294</v>
      </c>
      <c r="I876" s="117" t="s">
        <v>48</v>
      </c>
      <c r="J876" s="118">
        <v>1070995057</v>
      </c>
      <c r="K876" s="69" t="s">
        <v>2265</v>
      </c>
      <c r="L876" s="96" t="s">
        <v>1133</v>
      </c>
      <c r="M876" s="97" t="s">
        <v>622</v>
      </c>
      <c r="N876" s="98" cm="1">
        <f t="array" ref="N876">_xlfn.XLOOKUP(Contrato[[#This Row],[SUPERVISOR TITULAR]],[1]!PERSONAL_ACTIVO_2024[[#All],[Nombre completo]],[1]!PERSONAL_ACTIVO_2024[[#All],[Documento identidad]],"",0)</f>
        <v>3567952</v>
      </c>
      <c r="O876" s="97" t="s">
        <v>757</v>
      </c>
      <c r="P876" s="99" cm="1">
        <f t="array" ref="P876">_xlfn.XLOOKUP(Contrato[[#This Row],[SUPERVISOR SUPLENTE ]],[1]!PERSONAL_ACTIVO_2024[[#All],[Nombre completo]],[1]!PERSONAL_ACTIVO_2024[[#All],[Documento identidad]],"",0)</f>
        <v>1083014881</v>
      </c>
      <c r="Q876" s="100">
        <v>1178</v>
      </c>
      <c r="R876" s="42" t="str" cm="1">
        <f t="array" ref="R876">_xlfn.XLOOKUP(Contrato[[#This Row],[CDP]],[1]!DISPONIBILIDADES_2024[[#All],[consecutivo]],[1]!DISPONIBILIDADES_2024[[#All],[fecha_aprobacion]],"",0)</f>
        <v>22/11/2024 15:12</v>
      </c>
      <c r="S876" s="43">
        <f>SUMIF([1]!DISPONIBILIDADES_2024[[#All],[consecutivo]],Contrato[[#This Row],[CDP]],[1]!DISPONIBILIDADES_2024[[#All],[valor_total_rubro]])</f>
        <v>967</v>
      </c>
      <c r="T876" s="44" cm="1">
        <f t="array" ref="T876">_xlfn.XLOOKUP(Contrato[[#This Row],[CONTRATO]]&amp;Contrato[[#This Row],[CDP]],[1]!Corr_Contr_CDP[[#All],[CONTRATO-CDP]],[1]!Corr_Contr_CDP[[#All],[CRP]],_xlfn.XLOOKUP(Contrato[[#This Row],[CDP]],[1]!COMPROMISOS_2024[[#All],[disponibilidad]],[1]!COMPROMISOS_2024[[#All],[consecutivo]],"",0),0)</f>
        <v>13239</v>
      </c>
      <c r="U876" s="45" t="str" cm="1">
        <f t="array" ref="U876">+_xlfn.XLOOKUP(Contrato[[#This Row],[RCP]],[1]!COMPROMISOS_2024[[#All],[consecutivo]],[1]!COMPROMISOS_2024[[#All],[fecha_aprobacion]],"",0)</f>
        <v>28/11/2024 18:16</v>
      </c>
      <c r="V876" s="46">
        <f>SUMIF([1]!COMPROMISOS_2024[[#All],[consecutivo]],Contrato[[#This Row],[RCP]],[1]!COMPROMISOS_2024[[#All],[valor_total]])</f>
        <v>1070995057</v>
      </c>
      <c r="W876" s="311">
        <v>45624</v>
      </c>
      <c r="X876" s="160">
        <v>45625</v>
      </c>
      <c r="Y876" s="48">
        <v>45625</v>
      </c>
      <c r="Z876" s="49">
        <v>45654</v>
      </c>
      <c r="AA876" s="101" t="s">
        <v>2266</v>
      </c>
      <c r="AB876" s="91" t="s">
        <v>90</v>
      </c>
      <c r="AC876" s="91"/>
      <c r="AD876" s="78">
        <v>202000005675</v>
      </c>
      <c r="AE876" s="54" t="s">
        <v>75</v>
      </c>
      <c r="AF876" s="55" t="str">
        <f>TEXT(LEFT(Contrato[[#This Row],[CONTRATO]],3),"0")</f>
        <v>738</v>
      </c>
      <c r="AG876" s="55" t="str">
        <f>IF(LEN(Contrato[[#This Row],[Contrato2]])=3,Contrato[[#This Row],[Contrato2]],TEXT(Contrato[[#This Row],[Contrato2]],"000"))</f>
        <v>738</v>
      </c>
      <c r="AH876" s="56">
        <f ca="1">IFERROR(_xlfn.DAYS(Contrato[[#This Row],[Fecha Proyectada liquidación]],TODAY())/30,"")</f>
        <v>2.0333333333333332</v>
      </c>
      <c r="AI876" s="57">
        <f>+Contrato[[#This Row],[FECHA TERMINACIÓN ]]+120</f>
        <v>45774</v>
      </c>
      <c r="AK876" s="59" t="str">
        <f ca="1">IF(Contrato[[#This Row],[FECHA TERMINACIÓN ]]&lt;TODAY(), "Terminado",IF(ISNUMBER(Contrato[[#This Row],[Fecha Real de liquiidación ]]),"Liquidado",IF(Contrato[[#This Row],[FECHA TERMINACIÓN ]]&gt;=TODAY(),"En ejecución","")))</f>
        <v>Terminado</v>
      </c>
      <c r="AL876" s="60">
        <f>SUMIF([1]!COMPROMISOS_2024[[#All],[consecutivo]],Contrato[[#This Row],[RCP]],[1]!COMPROMISOS_2024[[#All],[Total pagado]])</f>
        <v>1054877793</v>
      </c>
      <c r="AM876" s="61">
        <f>IFERROR(Contrato[[#This Row],[Pagos]]/Contrato[[#This Row],[VALOR CONTRATO]],0)</f>
        <v>0.98495113129172918</v>
      </c>
      <c r="AN876" s="104">
        <f>+Contrato[[#This Row],[VALOR CONTRATO]]-Contrato[[#This Row],[Pagos]]</f>
        <v>16117264</v>
      </c>
      <c r="AO876" s="54" t="str" cm="1">
        <f t="array" ref="AO876">_xlfn.XLOOKUP(Contrato[[#This Row],[DOCUMENTO ]],[1]!PERSONAL_ACTIVO_2024[[#All],[Documento identidad]],[1]!PERSONAL_ACTIVO_2024[[#All],[Mail ]],0,0)</f>
        <v>farango@indeportesantioquia.gov.co</v>
      </c>
      <c r="AP876" s="54" t="str" cm="1">
        <f t="array" ref="AP876">_xlfn.XLOOKUP(Contrato[[#This Row],[DOCUMENTO]],[1]!PERSONAL_ACTIVO_2024[[#All],[Documento identidad]],[1]!PERSONAL_ACTIVO_2024[[#All],[Mail ]],0,0)</f>
        <v>ovalencia@indeportesantioquia.gov.co</v>
      </c>
      <c r="AQ876" s="54" t="str" cm="1">
        <f t="array" ref="AQ876">IF(ISBLANK(Contrato[[#This Row],[DEPENDENCIA ]]),0,IFERROR(_xlfn.XLOOKUP(Contrato[[#This Row],[DEPENDENCIA ]],[1]!PERSONAL_ACTIVO_2024[[#All],[Dependencia]],[1]!PERSONAL_ACTIVO_2024[[#All],[Mail ]],0,0),0))</f>
        <v>fcardona@indeportesantioquia.gov.co</v>
      </c>
    </row>
    <row r="877" spans="1:43" s="54" customFormat="1" ht="34.5" customHeight="1" x14ac:dyDescent="0.25">
      <c r="A877" s="54">
        <v>1259</v>
      </c>
      <c r="B877" s="26">
        <v>739</v>
      </c>
      <c r="C877" s="28" t="s">
        <v>2267</v>
      </c>
      <c r="D877" s="81" t="s">
        <v>123</v>
      </c>
      <c r="E877" s="91" t="s">
        <v>111</v>
      </c>
      <c r="F877" s="81" t="s">
        <v>112</v>
      </c>
      <c r="G877" s="92" t="s">
        <v>2074</v>
      </c>
      <c r="H877" s="312">
        <v>811032187</v>
      </c>
      <c r="I877" s="117" t="s">
        <v>48</v>
      </c>
      <c r="J877" s="118">
        <v>130000000</v>
      </c>
      <c r="K877" s="69" t="s">
        <v>2268</v>
      </c>
      <c r="L877" s="96" t="s">
        <v>1133</v>
      </c>
      <c r="M877" s="97" t="s">
        <v>1604</v>
      </c>
      <c r="N877" s="98" cm="1">
        <f t="array" ref="N877">_xlfn.XLOOKUP(Contrato[[#This Row],[SUPERVISOR TITULAR]],[1]!PERSONAL_ACTIVO_2024[[#All],[Nombre completo]],[1]!PERSONAL_ACTIVO_2024[[#All],[Documento identidad]],"",0)</f>
        <v>33376210</v>
      </c>
      <c r="O877" s="97" t="s">
        <v>299</v>
      </c>
      <c r="P877" s="99" cm="1">
        <f t="array" ref="P877">_xlfn.XLOOKUP(Contrato[[#This Row],[SUPERVISOR SUPLENTE ]],[1]!PERSONAL_ACTIVO_2024[[#All],[Nombre completo]],[1]!PERSONAL_ACTIVO_2024[[#All],[Documento identidad]],"",0)</f>
        <v>1017148180</v>
      </c>
      <c r="Q877" s="100">
        <v>1160</v>
      </c>
      <c r="R877" s="42" t="str" cm="1">
        <f t="array" ref="R877">_xlfn.XLOOKUP(Contrato[[#This Row],[CDP]],[1]!DISPONIBILIDADES_2024[[#All],[consecutivo]],[1]!DISPONIBILIDADES_2024[[#All],[fecha_aprobacion]],"",0)</f>
        <v>18/11/2024 18:09</v>
      </c>
      <c r="S877" s="43">
        <f>SUMIF([1]!DISPONIBILIDADES_2024[[#All],[consecutivo]],Contrato[[#This Row],[CDP]],[1]!DISPONIBILIDADES_2024[[#All],[valor_total_rubro]])</f>
        <v>0</v>
      </c>
      <c r="T877" s="44" cm="1">
        <f t="array" ref="T877">_xlfn.XLOOKUP(Contrato[[#This Row],[CONTRATO]]&amp;Contrato[[#This Row],[CDP]],[1]!Corr_Contr_CDP[[#All],[CONTRATO-CDP]],[1]!Corr_Contr_CDP[[#All],[CRP]],_xlfn.XLOOKUP(Contrato[[#This Row],[CDP]],[1]!COMPROMISOS_2024[[#All],[disponibilidad]],[1]!COMPROMISOS_2024[[#All],[consecutivo]],"",0),0)</f>
        <v>15436</v>
      </c>
      <c r="U877" s="45" t="str" cm="1">
        <f t="array" ref="U877">+_xlfn.XLOOKUP(Contrato[[#This Row],[RCP]],[1]!COMPROMISOS_2024[[#All],[consecutivo]],[1]!COMPROMISOS_2024[[#All],[fecha_aprobacion]],"",0)</f>
        <v>28/12/2024 15:53</v>
      </c>
      <c r="V877" s="46">
        <f>SUMIF([1]!COMPROMISOS_2024[[#All],[consecutivo]],Contrato[[#This Row],[RCP]],[1]!COMPROMISOS_2024[[#All],[valor_total]])</f>
        <v>198000000</v>
      </c>
      <c r="W877" s="311">
        <v>45635</v>
      </c>
      <c r="X877" s="311" t="s">
        <v>379</v>
      </c>
      <c r="Y877" s="48">
        <v>45637</v>
      </c>
      <c r="Z877" s="49">
        <v>45716</v>
      </c>
      <c r="AA877" s="343" t="s">
        <v>2269</v>
      </c>
      <c r="AB877" s="91" t="s">
        <v>68</v>
      </c>
      <c r="AC877" s="91"/>
      <c r="AD877" s="344">
        <v>202000005863</v>
      </c>
      <c r="AE877" s="54" t="s">
        <v>75</v>
      </c>
      <c r="AF877" s="55" t="str">
        <f>TEXT(LEFT(Contrato[[#This Row],[CONTRATO]],3),"0")</f>
        <v>739</v>
      </c>
      <c r="AG877" s="55" t="str">
        <f>IF(LEN(Contrato[[#This Row],[Contrato2]])=3,Contrato[[#This Row],[Contrato2]],TEXT(Contrato[[#This Row],[Contrato2]],"000"))</f>
        <v>739</v>
      </c>
      <c r="AH877" s="56">
        <f ca="1">IFERROR(_xlfn.DAYS(Contrato[[#This Row],[Fecha Proyectada liquidación]],TODAY())/30,"")</f>
        <v>4.0999999999999996</v>
      </c>
      <c r="AI877" s="57">
        <f>+Contrato[[#This Row],[FECHA TERMINACIÓN ]]+120</f>
        <v>45836</v>
      </c>
      <c r="AK877" s="59" t="str">
        <f ca="1">IF(Contrato[[#This Row],[FECHA TERMINACIÓN ]]&lt;TODAY(), "Terminado",IF(ISNUMBER(Contrato[[#This Row],[Fecha Real de liquiidación ]]),"Liquidado",IF(Contrato[[#This Row],[FECHA TERMINACIÓN ]]&gt;=TODAY(),"En ejecución","")))</f>
        <v>En ejecución</v>
      </c>
      <c r="AL877" s="60">
        <f>SUMIF([1]!COMPROMISOS_2024[[#All],[consecutivo]],Contrato[[#This Row],[RCP]],[1]!COMPROMISOS_2024[[#All],[Total pagado]])</f>
        <v>198000000</v>
      </c>
      <c r="AM877" s="61">
        <f>IFERROR(Contrato[[#This Row],[Pagos]]/Contrato[[#This Row],[VALOR CONTRATO]],0)</f>
        <v>1.523076923076923</v>
      </c>
      <c r="AN877" s="104">
        <f>+Contrato[[#This Row],[VALOR CONTRATO]]-Contrato[[#This Row],[Pagos]]</f>
        <v>-68000000</v>
      </c>
      <c r="AO877" s="54" t="str" cm="1">
        <f t="array" ref="AO877">_xlfn.XLOOKUP(Contrato[[#This Row],[DOCUMENTO ]],[1]!PERSONAL_ACTIVO_2024[[#All],[Documento identidad]],[1]!PERSONAL_ACTIVO_2024[[#All],[Mail ]],0,0)</f>
        <v>smiranda@indeportesantioquia.gov.co</v>
      </c>
      <c r="AP877" s="54" t="str" cm="1">
        <f t="array" ref="AP877">_xlfn.XLOOKUP(Contrato[[#This Row],[DOCUMENTO]],[1]!PERSONAL_ACTIVO_2024[[#All],[Documento identidad]],[1]!PERSONAL_ACTIVO_2024[[#All],[Mail ]],0,0)</f>
        <v>aarredondo@indeportesantioquia.gov.co</v>
      </c>
      <c r="AQ877" s="54" cm="1">
        <f t="array" ref="AQ877">IF(ISBLANK(Contrato[[#This Row],[DEPENDENCIA ]]),0,IFERROR(_xlfn.XLOOKUP(Contrato[[#This Row],[DEPENDENCIA ]],[1]!PERSONAL_ACTIVO_2024[[#All],[Dependencia]],[1]!PERSONAL_ACTIVO_2024[[#All],[Mail ]],0,0),0))</f>
        <v>0</v>
      </c>
    </row>
    <row r="878" spans="1:43" s="54" customFormat="1" ht="34.5" customHeight="1" x14ac:dyDescent="0.25">
      <c r="A878" s="54">
        <v>1310</v>
      </c>
      <c r="B878" s="257">
        <v>740</v>
      </c>
      <c r="C878" s="28" t="s">
        <v>2270</v>
      </c>
      <c r="D878" s="81" t="s">
        <v>98</v>
      </c>
      <c r="E878" s="81" t="s">
        <v>736</v>
      </c>
      <c r="F878" s="81" t="s">
        <v>142</v>
      </c>
      <c r="G878" s="92" t="s">
        <v>594</v>
      </c>
      <c r="H878" s="312">
        <v>1152221162</v>
      </c>
      <c r="I878" s="118">
        <v>6196667</v>
      </c>
      <c r="J878" s="118">
        <v>6196667</v>
      </c>
      <c r="K878" s="36" t="s">
        <v>48</v>
      </c>
      <c r="L878" s="96" t="s">
        <v>2232</v>
      </c>
      <c r="M878" s="97" t="s">
        <v>1325</v>
      </c>
      <c r="N878" s="98" cm="1">
        <f t="array" ref="N878">_xlfn.XLOOKUP(Contrato[[#This Row],[SUPERVISOR TITULAR]],[1]!PERSONAL_ACTIVO_2024[[#All],[Nombre completo]],[1]!PERSONAL_ACTIVO_2024[[#All],[Documento identidad]],"",0)</f>
        <v>1128398019</v>
      </c>
      <c r="O878" s="97" t="s">
        <v>1089</v>
      </c>
      <c r="P878" s="99" t="str" cm="1">
        <f t="array" ref="P878">_xlfn.XLOOKUP(Contrato[[#This Row],[SUPERVISOR SUPLENTE ]],[1]!PERSONAL_ACTIVO_2024[[#All],[Nombre completo]],[1]!PERSONAL_ACTIVO_2024[[#All],[Documento identidad]],"",0)</f>
        <v/>
      </c>
      <c r="Q878" s="100">
        <v>1182</v>
      </c>
      <c r="R878" s="42" t="str" cm="1">
        <f t="array" ref="R878">_xlfn.XLOOKUP(Contrato[[#This Row],[CDP]],[1]!DISPONIBILIDADES_2024[[#All],[consecutivo]],[1]!DISPONIBILIDADES_2024[[#All],[fecha_aprobacion]],"",0)</f>
        <v>22/11/2024 15:18</v>
      </c>
      <c r="S878" s="43">
        <f>SUMIF([1]!DISPONIBILIDADES_2024[[#All],[consecutivo]],Contrato[[#This Row],[CDP]],[1]!DISPONIBILIDADES_2024[[#All],[valor_total_rubro]])</f>
        <v>0</v>
      </c>
      <c r="T878" s="44" cm="1">
        <f t="array" ref="T878">_xlfn.XLOOKUP(Contrato[[#This Row],[CONTRATO]]&amp;Contrato[[#This Row],[CDP]],[1]!Corr_Contr_CDP[[#All],[CONTRATO-CDP]],[1]!Corr_Contr_CDP[[#All],[CRP]],_xlfn.XLOOKUP(Contrato[[#This Row],[CDP]],[1]!COMPROMISOS_2024[[#All],[disponibilidad]],[1]!COMPROMISOS_2024[[#All],[consecutivo]],"",0),0)</f>
        <v>13879</v>
      </c>
      <c r="U878" s="45" t="str" cm="1">
        <f t="array" ref="U878">+_xlfn.XLOOKUP(Contrato[[#This Row],[RCP]],[1]!COMPROMISOS_2024[[#All],[consecutivo]],[1]!COMPROMISOS_2024[[#All],[fecha_aprobacion]],"",0)</f>
        <v>6/12/2024 13:53</v>
      </c>
      <c r="V878" s="46">
        <f>SUMIF([1]!COMPROMISOS_2024[[#All],[consecutivo]],Contrato[[#This Row],[RCP]],[1]!COMPROMISOS_2024[[#All],[valor_total]])</f>
        <v>6196667</v>
      </c>
      <c r="W878" s="311">
        <v>45631</v>
      </c>
      <c r="X878" s="311" t="s">
        <v>379</v>
      </c>
      <c r="Y878" s="48">
        <v>45632</v>
      </c>
      <c r="Z878" s="49">
        <v>45657</v>
      </c>
      <c r="AA878" s="123" t="s">
        <v>2271</v>
      </c>
      <c r="AB878" s="91" t="s">
        <v>2272</v>
      </c>
      <c r="AC878" s="91"/>
      <c r="AD878" s="78">
        <v>202000005797</v>
      </c>
      <c r="AE878" s="54" t="s">
        <v>75</v>
      </c>
      <c r="AF878" s="55" t="str">
        <f>TEXT(LEFT(Contrato[[#This Row],[CONTRATO]],3),"0")</f>
        <v>740</v>
      </c>
      <c r="AG878" s="55" t="str">
        <f>IF(LEN(Contrato[[#This Row],[Contrato2]])=3,Contrato[[#This Row],[Contrato2]],TEXT(Contrato[[#This Row],[Contrato2]],"000"))</f>
        <v>740</v>
      </c>
      <c r="AH878" s="56">
        <f ca="1">IFERROR(_xlfn.DAYS(Contrato[[#This Row],[Fecha Proyectada liquidación]],TODAY())/30,"")</f>
        <v>2.1333333333333333</v>
      </c>
      <c r="AI878" s="57">
        <f>+Contrato[[#This Row],[FECHA TERMINACIÓN ]]+120</f>
        <v>45777</v>
      </c>
      <c r="AK878" s="59" t="str">
        <f ca="1">IF(Contrato[[#This Row],[FECHA TERMINACIÓN ]]&lt;TODAY(), "Terminado",IF(ISNUMBER(Contrato[[#This Row],[Fecha Real de liquiidación ]]),"Liquidado",IF(Contrato[[#This Row],[FECHA TERMINACIÓN ]]&gt;=TODAY(),"En ejecución","")))</f>
        <v>Terminado</v>
      </c>
      <c r="AL878" s="60">
        <f>SUMIF([1]!COMPROMISOS_2024[[#All],[consecutivo]],Contrato[[#This Row],[RCP]],[1]!COMPROMISOS_2024[[#All],[Total pagado]])</f>
        <v>6196667</v>
      </c>
      <c r="AM878" s="61">
        <f>IFERROR(Contrato[[#This Row],[Pagos]]/Contrato[[#This Row],[VALOR CONTRATO]],0)</f>
        <v>1</v>
      </c>
      <c r="AN878" s="104">
        <f>+Contrato[[#This Row],[VALOR CONTRATO]]-Contrato[[#This Row],[Pagos]]</f>
        <v>0</v>
      </c>
      <c r="AO878" s="54" t="str" cm="1">
        <f t="array" ref="AO878">_xlfn.XLOOKUP(Contrato[[#This Row],[DOCUMENTO ]],[1]!PERSONAL_ACTIVO_2024[[#All],[Documento identidad]],[1]!PERSONAL_ACTIVO_2024[[#All],[Mail ]],0,0)</f>
        <v>asalazar@indeportesantioquia.gov.co</v>
      </c>
      <c r="AP878" s="54" cm="1">
        <f t="array" ref="AP878">_xlfn.XLOOKUP(Contrato[[#This Row],[DOCUMENTO]],[1]!PERSONAL_ACTIVO_2024[[#All],[Documento identidad]],[1]!PERSONAL_ACTIVO_2024[[#All],[Mail ]],0,0)</f>
        <v>0</v>
      </c>
      <c r="AQ878" s="54" cm="1">
        <f t="array" ref="AQ878">IF(ISBLANK(Contrato[[#This Row],[DEPENDENCIA ]]),0,IFERROR(_xlfn.XLOOKUP(Contrato[[#This Row],[DEPENDENCIA ]],[1]!PERSONAL_ACTIVO_2024[[#All],[Dependencia]],[1]!PERSONAL_ACTIVO_2024[[#All],[Mail ]],0,0),0))</f>
        <v>0</v>
      </c>
    </row>
    <row r="879" spans="1:43" s="54" customFormat="1" ht="34.5" customHeight="1" x14ac:dyDescent="0.25">
      <c r="A879" s="345">
        <v>1284</v>
      </c>
      <c r="B879" s="257">
        <v>741</v>
      </c>
      <c r="C879" s="28" t="s">
        <v>2273</v>
      </c>
      <c r="D879" s="81" t="s">
        <v>98</v>
      </c>
      <c r="E879" s="81" t="s">
        <v>736</v>
      </c>
      <c r="F879" s="81" t="s">
        <v>112</v>
      </c>
      <c r="G879" s="92" t="s">
        <v>2274</v>
      </c>
      <c r="H879" s="312">
        <v>890982583</v>
      </c>
      <c r="I879" s="117" t="s">
        <v>48</v>
      </c>
      <c r="J879" s="118">
        <v>44352903</v>
      </c>
      <c r="K879" s="69" t="s">
        <v>2275</v>
      </c>
      <c r="L879" s="267" t="s">
        <v>2276</v>
      </c>
      <c r="M879" s="97" t="s">
        <v>2277</v>
      </c>
      <c r="N879" s="98" cm="1">
        <f t="array" ref="N879">_xlfn.XLOOKUP(Contrato[[#This Row],[SUPERVISOR TITULAR]],[1]!PERSONAL_ACTIVO_2024[[#All],[Nombre completo]],[1]!PERSONAL_ACTIVO_2024[[#All],[Documento identidad]],"",0)</f>
        <v>1036955622</v>
      </c>
      <c r="O879" s="97" t="s">
        <v>102</v>
      </c>
      <c r="P879" s="99" cm="1">
        <f t="array" ref="P879">_xlfn.XLOOKUP(Contrato[[#This Row],[SUPERVISOR SUPLENTE ]],[1]!PERSONAL_ACTIVO_2024[[#All],[Nombre completo]],[1]!PERSONAL_ACTIVO_2024[[#All],[Documento identidad]],"",0)</f>
        <v>43515795</v>
      </c>
      <c r="Q879" s="100">
        <v>1109</v>
      </c>
      <c r="R879" s="42" t="str" cm="1">
        <f t="array" ref="R879">_xlfn.XLOOKUP(Contrato[[#This Row],[CDP]],[1]!DISPONIBILIDADES_2024[[#All],[consecutivo]],[1]!DISPONIBILIDADES_2024[[#All],[fecha_aprobacion]],"",0)</f>
        <v>31/10/2024 11:06</v>
      </c>
      <c r="S879" s="43">
        <f>SUMIF([1]!DISPONIBILIDADES_2024[[#All],[consecutivo]],Contrato[[#This Row],[CDP]],[1]!DISPONIBILIDADES_2024[[#All],[valor_total_rubro]])</f>
        <v>0</v>
      </c>
      <c r="T879" s="44" cm="1">
        <f t="array" ref="T879">_xlfn.XLOOKUP(Contrato[[#This Row],[CONTRATO]]&amp;Contrato[[#This Row],[CDP]],[1]!Corr_Contr_CDP[[#All],[CONTRATO-CDP]],[1]!Corr_Contr_CDP[[#All],[CRP]],_xlfn.XLOOKUP(Contrato[[#This Row],[CDP]],[1]!COMPROMISOS_2024[[#All],[disponibilidad]],[1]!COMPROMISOS_2024[[#All],[consecutivo]],"",0),0)</f>
        <v>14568</v>
      </c>
      <c r="U879" s="45" t="str" cm="1">
        <f t="array" ref="U879">+_xlfn.XLOOKUP(Contrato[[#This Row],[RCP]],[1]!COMPROMISOS_2024[[#All],[consecutivo]],[1]!COMPROMISOS_2024[[#All],[fecha_aprobacion]],"",0)</f>
        <v>12/12/2024 19:16</v>
      </c>
      <c r="V879" s="46">
        <f>SUMIF([1]!COMPROMISOS_2024[[#All],[consecutivo]],Contrato[[#This Row],[RCP]],[1]!COMPROMISOS_2024[[#All],[valor_total]])</f>
        <v>44352903</v>
      </c>
      <c r="W879" s="311">
        <v>45638</v>
      </c>
      <c r="X879" s="160">
        <v>45644</v>
      </c>
      <c r="Y879" s="48">
        <v>45673</v>
      </c>
      <c r="Z879" s="49">
        <v>45824</v>
      </c>
      <c r="AA879" s="123" t="s">
        <v>2278</v>
      </c>
      <c r="AB879" s="91" t="s">
        <v>1035</v>
      </c>
      <c r="AC879" s="91"/>
      <c r="AD879" s="78">
        <v>202000005871</v>
      </c>
      <c r="AF879" s="55" t="str">
        <f>TEXT(LEFT(Contrato[[#This Row],[CONTRATO]],3),"0")</f>
        <v>741</v>
      </c>
      <c r="AG879" s="55" t="str">
        <f>IF(LEN(Contrato[[#This Row],[Contrato2]])=3,Contrato[[#This Row],[Contrato2]],TEXT(Contrato[[#This Row],[Contrato2]],"000"))</f>
        <v>741</v>
      </c>
      <c r="AH879" s="56">
        <f ca="1">IFERROR(_xlfn.DAYS(Contrato[[#This Row],[Fecha Proyectada liquidación]],TODAY())/30,"")</f>
        <v>7.7</v>
      </c>
      <c r="AI879" s="57">
        <f>+Contrato[[#This Row],[FECHA TERMINACIÓN ]]+120</f>
        <v>45944</v>
      </c>
      <c r="AK879" s="59" t="str">
        <f ca="1">IF(Contrato[[#This Row],[FECHA TERMINACIÓN ]]&lt;TODAY(), "Terminado",IF(ISNUMBER(Contrato[[#This Row],[Fecha Real de liquiidación ]]),"Liquidado",IF(Contrato[[#This Row],[FECHA TERMINACIÓN ]]&gt;=TODAY(),"En ejecución","")))</f>
        <v>En ejecución</v>
      </c>
      <c r="AL879" s="60">
        <f>SUMIF([1]!COMPROMISOS_2024[[#All],[consecutivo]],Contrato[[#This Row],[RCP]],[1]!COMPROMISOS_2024[[#All],[Total pagado]])</f>
        <v>44352903</v>
      </c>
      <c r="AM879" s="61">
        <f>IFERROR(Contrato[[#This Row],[Pagos]]/Contrato[[#This Row],[VALOR CONTRATO]],0)</f>
        <v>1</v>
      </c>
      <c r="AN879" s="104">
        <f>+Contrato[[#This Row],[VALOR CONTRATO]]-Contrato[[#This Row],[Pagos]]</f>
        <v>0</v>
      </c>
      <c r="AO879" s="54" t="str" cm="1">
        <f t="array" ref="AO879">_xlfn.XLOOKUP(Contrato[[#This Row],[DOCUMENTO ]],[1]!PERSONAL_ACTIVO_2024[[#All],[Documento identidad]],[1]!PERSONAL_ACTIVO_2024[[#All],[Mail ]],0,0)</f>
        <v>cdiaz@indeportesantioquia.gov.co</v>
      </c>
      <c r="AP879" s="54" t="str" cm="1">
        <f t="array" ref="AP879">_xlfn.XLOOKUP(Contrato[[#This Row],[DOCUMENTO]],[1]!PERSONAL_ACTIVO_2024[[#All],[Documento identidad]],[1]!PERSONAL_ACTIVO_2024[[#All],[Mail ]],0,0)</f>
        <v>erosas@indeportesantioquia.gov.co</v>
      </c>
      <c r="AQ879" s="54" cm="1">
        <f t="array" ref="AQ879">IF(ISBLANK(Contrato[[#This Row],[DEPENDENCIA ]]),0,IFERROR(_xlfn.XLOOKUP(Contrato[[#This Row],[DEPENDENCIA ]],[1]!PERSONAL_ACTIVO_2024[[#All],[Dependencia]],[1]!PERSONAL_ACTIVO_2024[[#All],[Mail ]],0,0),0))</f>
        <v>0</v>
      </c>
    </row>
    <row r="880" spans="1:43" s="54" customFormat="1" ht="34.5" customHeight="1" x14ac:dyDescent="0.25">
      <c r="A880" s="345">
        <v>1268</v>
      </c>
      <c r="B880" s="257">
        <v>742</v>
      </c>
      <c r="C880" s="28" t="s">
        <v>2279</v>
      </c>
      <c r="D880" s="81" t="s">
        <v>98</v>
      </c>
      <c r="E880" s="81" t="s">
        <v>736</v>
      </c>
      <c r="F880" s="81" t="s">
        <v>112</v>
      </c>
      <c r="G880" s="92" t="s">
        <v>2280</v>
      </c>
      <c r="H880" s="312">
        <v>890980917</v>
      </c>
      <c r="I880" s="117" t="s">
        <v>48</v>
      </c>
      <c r="J880" s="118">
        <v>87293729</v>
      </c>
      <c r="K880" s="69" t="s">
        <v>2281</v>
      </c>
      <c r="L880" s="267" t="s">
        <v>2276</v>
      </c>
      <c r="M880" s="97" t="s">
        <v>2277</v>
      </c>
      <c r="N880" s="98" cm="1">
        <f t="array" ref="N880">_xlfn.XLOOKUP(Contrato[[#This Row],[SUPERVISOR TITULAR]],[1]!PERSONAL_ACTIVO_2024[[#All],[Nombre completo]],[1]!PERSONAL_ACTIVO_2024[[#All],[Documento identidad]],"",0)</f>
        <v>1036955622</v>
      </c>
      <c r="O880" s="97" t="s">
        <v>102</v>
      </c>
      <c r="P880" s="99" cm="1">
        <f t="array" ref="P880">_xlfn.XLOOKUP(Contrato[[#This Row],[SUPERVISOR SUPLENTE ]],[1]!PERSONAL_ACTIVO_2024[[#All],[Nombre completo]],[1]!PERSONAL_ACTIVO_2024[[#All],[Documento identidad]],"",0)</f>
        <v>43515795</v>
      </c>
      <c r="Q880" s="100">
        <v>1115</v>
      </c>
      <c r="R880" s="42" t="str" cm="1">
        <f t="array" ref="R880">_xlfn.XLOOKUP(Contrato[[#This Row],[CDP]],[1]!DISPONIBILIDADES_2024[[#All],[consecutivo]],[1]!DISPONIBILIDADES_2024[[#All],[fecha_aprobacion]],"",0)</f>
        <v>31/10/2024 11:15</v>
      </c>
      <c r="S880" s="43">
        <f>SUMIF([1]!DISPONIBILIDADES_2024[[#All],[consecutivo]],Contrato[[#This Row],[CDP]],[1]!DISPONIBILIDADES_2024[[#All],[valor_total_rubro]])</f>
        <v>0</v>
      </c>
      <c r="T880" s="44" cm="1">
        <f t="array" ref="T880">_xlfn.XLOOKUP(Contrato[[#This Row],[CONTRATO]]&amp;Contrato[[#This Row],[CDP]],[1]!Corr_Contr_CDP[[#All],[CONTRATO-CDP]],[1]!Corr_Contr_CDP[[#All],[CRP]],_xlfn.XLOOKUP(Contrato[[#This Row],[CDP]],[1]!COMPROMISOS_2024[[#All],[disponibilidad]],[1]!COMPROMISOS_2024[[#All],[consecutivo]],"",0),0)</f>
        <v>15128</v>
      </c>
      <c r="U880" s="45" t="str" cm="1">
        <f t="array" ref="U880">+_xlfn.XLOOKUP(Contrato[[#This Row],[RCP]],[1]!COMPROMISOS_2024[[#All],[consecutivo]],[1]!COMPROMISOS_2024[[#All],[fecha_aprobacion]],"",0)</f>
        <v>19/12/2024 18:14</v>
      </c>
      <c r="V880" s="46">
        <f>SUMIF([1]!COMPROMISOS_2024[[#All],[consecutivo]],Contrato[[#This Row],[RCP]],[1]!COMPROMISOS_2024[[#All],[valor_total]])</f>
        <v>87293729</v>
      </c>
      <c r="W880" s="311">
        <v>45645</v>
      </c>
      <c r="X880" s="160">
        <v>45652</v>
      </c>
      <c r="Y880" s="48">
        <v>45672</v>
      </c>
      <c r="Z880" s="49">
        <v>45853</v>
      </c>
      <c r="AA880" s="123" t="s">
        <v>2282</v>
      </c>
      <c r="AB880" s="91" t="s">
        <v>293</v>
      </c>
      <c r="AC880" s="91"/>
      <c r="AD880" s="78">
        <v>202000005874</v>
      </c>
      <c r="AF880" s="55" t="str">
        <f>TEXT(LEFT(Contrato[[#This Row],[CONTRATO]],3),"0")</f>
        <v>742</v>
      </c>
      <c r="AG880" s="55" t="str">
        <f>IF(LEN(Contrato[[#This Row],[Contrato2]])=3,Contrato[[#This Row],[Contrato2]],TEXT(Contrato[[#This Row],[Contrato2]],"000"))</f>
        <v>742</v>
      </c>
      <c r="AH880" s="56">
        <f ca="1">IFERROR(_xlfn.DAYS(Contrato[[#This Row],[Fecha Proyectada liquidación]],TODAY())/30,"")</f>
        <v>8.6666666666666661</v>
      </c>
      <c r="AI880" s="57">
        <f>+Contrato[[#This Row],[FECHA TERMINACIÓN ]]+120</f>
        <v>45973</v>
      </c>
      <c r="AK880" s="59" t="str">
        <f ca="1">IF(Contrato[[#This Row],[FECHA TERMINACIÓN ]]&lt;TODAY(), "Terminado",IF(ISNUMBER(Contrato[[#This Row],[Fecha Real de liquiidación ]]),"Liquidado",IF(Contrato[[#This Row],[FECHA TERMINACIÓN ]]&gt;=TODAY(),"En ejecución","")))</f>
        <v>En ejecución</v>
      </c>
      <c r="AL880" s="60">
        <f>SUMIF([1]!COMPROMISOS_2024[[#All],[consecutivo]],Contrato[[#This Row],[RCP]],[1]!COMPROMISOS_2024[[#All],[Total pagado]])</f>
        <v>87293729</v>
      </c>
      <c r="AM880" s="61">
        <f>IFERROR(Contrato[[#This Row],[Pagos]]/Contrato[[#This Row],[VALOR CONTRATO]],0)</f>
        <v>1</v>
      </c>
      <c r="AN880" s="104">
        <f>+Contrato[[#This Row],[VALOR CONTRATO]]-Contrato[[#This Row],[Pagos]]</f>
        <v>0</v>
      </c>
      <c r="AO880" s="54" t="str" cm="1">
        <f t="array" ref="AO880">_xlfn.XLOOKUP(Contrato[[#This Row],[DOCUMENTO ]],[1]!PERSONAL_ACTIVO_2024[[#All],[Documento identidad]],[1]!PERSONAL_ACTIVO_2024[[#All],[Mail ]],0,0)</f>
        <v>cdiaz@indeportesantioquia.gov.co</v>
      </c>
      <c r="AP880" s="54" t="str" cm="1">
        <f t="array" ref="AP880">_xlfn.XLOOKUP(Contrato[[#This Row],[DOCUMENTO]],[1]!PERSONAL_ACTIVO_2024[[#All],[Documento identidad]],[1]!PERSONAL_ACTIVO_2024[[#All],[Mail ]],0,0)</f>
        <v>erosas@indeportesantioquia.gov.co</v>
      </c>
      <c r="AQ880" s="54" cm="1">
        <f t="array" ref="AQ880">IF(ISBLANK(Contrato[[#This Row],[DEPENDENCIA ]]),0,IFERROR(_xlfn.XLOOKUP(Contrato[[#This Row],[DEPENDENCIA ]],[1]!PERSONAL_ACTIVO_2024[[#All],[Dependencia]],[1]!PERSONAL_ACTIVO_2024[[#All],[Mail ]],0,0),0))</f>
        <v>0</v>
      </c>
    </row>
    <row r="881" spans="1:43" s="54" customFormat="1" ht="34.5" customHeight="1" x14ac:dyDescent="0.25">
      <c r="A881" s="345">
        <v>1273</v>
      </c>
      <c r="B881" s="257">
        <v>743</v>
      </c>
      <c r="C881" s="28" t="s">
        <v>2283</v>
      </c>
      <c r="D881" s="81" t="s">
        <v>98</v>
      </c>
      <c r="E881" s="81" t="s">
        <v>736</v>
      </c>
      <c r="F881" s="81" t="s">
        <v>112</v>
      </c>
      <c r="G881" s="92" t="s">
        <v>2284</v>
      </c>
      <c r="H881" s="312">
        <v>890982123</v>
      </c>
      <c r="I881" s="117" t="s">
        <v>48</v>
      </c>
      <c r="J881" s="118">
        <v>130984491</v>
      </c>
      <c r="K881" s="69" t="s">
        <v>2285</v>
      </c>
      <c r="L881" s="96" t="s">
        <v>842</v>
      </c>
      <c r="M881" s="97" t="s">
        <v>2277</v>
      </c>
      <c r="N881" s="98" cm="1">
        <f t="array" ref="N881">_xlfn.XLOOKUP(Contrato[[#This Row],[SUPERVISOR TITULAR]],[1]!PERSONAL_ACTIVO_2024[[#All],[Nombre completo]],[1]!PERSONAL_ACTIVO_2024[[#All],[Documento identidad]],"",0)</f>
        <v>1036955622</v>
      </c>
      <c r="O881" s="97" t="s">
        <v>102</v>
      </c>
      <c r="P881" s="99" cm="1">
        <f t="array" ref="P881">_xlfn.XLOOKUP(Contrato[[#This Row],[SUPERVISOR SUPLENTE ]],[1]!PERSONAL_ACTIVO_2024[[#All],[Nombre completo]],[1]!PERSONAL_ACTIVO_2024[[#All],[Documento identidad]],"",0)</f>
        <v>43515795</v>
      </c>
      <c r="Q881" s="100">
        <v>1118</v>
      </c>
      <c r="R881" s="42" t="str" cm="1">
        <f t="array" ref="R881">_xlfn.XLOOKUP(Contrato[[#This Row],[CDP]],[1]!DISPONIBILIDADES_2024[[#All],[consecutivo]],[1]!DISPONIBILIDADES_2024[[#All],[fecha_aprobacion]],"",0)</f>
        <v>31/10/2024 11:20</v>
      </c>
      <c r="S881" s="43">
        <f>SUMIF([1]!DISPONIBILIDADES_2024[[#All],[consecutivo]],Contrato[[#This Row],[CDP]],[1]!DISPONIBILIDADES_2024[[#All],[valor_total_rubro]])</f>
        <v>0</v>
      </c>
      <c r="T881" s="44" cm="1">
        <f t="array" ref="T881">_xlfn.XLOOKUP(Contrato[[#This Row],[CONTRATO]]&amp;Contrato[[#This Row],[CDP]],[1]!Corr_Contr_CDP[[#All],[CONTRATO-CDP]],[1]!Corr_Contr_CDP[[#All],[CRP]],_xlfn.XLOOKUP(Contrato[[#This Row],[CDP]],[1]!COMPROMISOS_2024[[#All],[disponibilidad]],[1]!COMPROMISOS_2024[[#All],[consecutivo]],"",0),0)</f>
        <v>15133</v>
      </c>
      <c r="U881" s="45" t="str" cm="1">
        <f t="array" ref="U881">+_xlfn.XLOOKUP(Contrato[[#This Row],[RCP]],[1]!COMPROMISOS_2024[[#All],[consecutivo]],[1]!COMPROMISOS_2024[[#All],[fecha_aprobacion]],"",0)</f>
        <v>20/12/2024 16:45</v>
      </c>
      <c r="V881" s="46">
        <f>SUMIF([1]!COMPROMISOS_2024[[#All],[consecutivo]],Contrato[[#This Row],[RCP]],[1]!COMPROMISOS_2024[[#All],[valor_total]])</f>
        <v>130984491</v>
      </c>
      <c r="W881" s="311">
        <v>45645</v>
      </c>
      <c r="X881" s="160">
        <v>45649</v>
      </c>
      <c r="Y881" s="48">
        <v>45678</v>
      </c>
      <c r="Z881" s="49">
        <v>45890</v>
      </c>
      <c r="AA881" s="123" t="s">
        <v>2286</v>
      </c>
      <c r="AB881" s="91" t="s">
        <v>264</v>
      </c>
      <c r="AC881" s="91"/>
      <c r="AD881" s="78">
        <v>202000005880</v>
      </c>
      <c r="AF881" s="55" t="str">
        <f>TEXT(LEFT(Contrato[[#This Row],[CONTRATO]],3),"0")</f>
        <v>743</v>
      </c>
      <c r="AG881" s="55" t="str">
        <f>IF(LEN(Contrato[[#This Row],[Contrato2]])=3,Contrato[[#This Row],[Contrato2]],TEXT(Contrato[[#This Row],[Contrato2]],"000"))</f>
        <v>743</v>
      </c>
      <c r="AH881" s="56">
        <f ca="1">IFERROR(_xlfn.DAYS(Contrato[[#This Row],[Fecha Proyectada liquidación]],TODAY())/30,"")</f>
        <v>9.9</v>
      </c>
      <c r="AI881" s="57">
        <f>+Contrato[[#This Row],[FECHA TERMINACIÓN ]]+120</f>
        <v>46010</v>
      </c>
      <c r="AK881" s="59" t="str">
        <f ca="1">IF(Contrato[[#This Row],[FECHA TERMINACIÓN ]]&lt;TODAY(), "Terminado",IF(ISNUMBER(Contrato[[#This Row],[Fecha Real de liquiidación ]]),"Liquidado",IF(Contrato[[#This Row],[FECHA TERMINACIÓN ]]&gt;=TODAY(),"En ejecución","")))</f>
        <v>En ejecución</v>
      </c>
      <c r="AL881" s="60">
        <f>SUMIF([1]!COMPROMISOS_2024[[#All],[consecutivo]],Contrato[[#This Row],[RCP]],[1]!COMPROMISOS_2024[[#All],[Total pagado]])</f>
        <v>130984491</v>
      </c>
      <c r="AM881" s="61">
        <f>IFERROR(Contrato[[#This Row],[Pagos]]/Contrato[[#This Row],[VALOR CONTRATO]],0)</f>
        <v>1</v>
      </c>
      <c r="AN881" s="104">
        <f>+Contrato[[#This Row],[VALOR CONTRATO]]-Contrato[[#This Row],[Pagos]]</f>
        <v>0</v>
      </c>
      <c r="AO881" s="54" t="str" cm="1">
        <f t="array" ref="AO881">_xlfn.XLOOKUP(Contrato[[#This Row],[DOCUMENTO ]],[1]!PERSONAL_ACTIVO_2024[[#All],[Documento identidad]],[1]!PERSONAL_ACTIVO_2024[[#All],[Mail ]],0,0)</f>
        <v>cdiaz@indeportesantioquia.gov.co</v>
      </c>
      <c r="AP881" s="54" t="str" cm="1">
        <f t="array" ref="AP881">_xlfn.XLOOKUP(Contrato[[#This Row],[DOCUMENTO]],[1]!PERSONAL_ACTIVO_2024[[#All],[Documento identidad]],[1]!PERSONAL_ACTIVO_2024[[#All],[Mail ]],0,0)</f>
        <v>erosas@indeportesantioquia.gov.co</v>
      </c>
      <c r="AQ881" s="54" cm="1">
        <f t="array" ref="AQ881">IF(ISBLANK(Contrato[[#This Row],[DEPENDENCIA ]]),0,IFERROR(_xlfn.XLOOKUP(Contrato[[#This Row],[DEPENDENCIA ]],[1]!PERSONAL_ACTIVO_2024[[#All],[Dependencia]],[1]!PERSONAL_ACTIVO_2024[[#All],[Mail ]],0,0),0))</f>
        <v>0</v>
      </c>
    </row>
    <row r="882" spans="1:43" s="54" customFormat="1" ht="34.5" customHeight="1" x14ac:dyDescent="0.2">
      <c r="A882" s="54">
        <v>1303</v>
      </c>
      <c r="B882" s="257">
        <v>744</v>
      </c>
      <c r="C882" s="28" t="s">
        <v>2287</v>
      </c>
      <c r="D882" s="64" t="s">
        <v>44</v>
      </c>
      <c r="E882" s="64" t="s">
        <v>111</v>
      </c>
      <c r="F882" s="81" t="s">
        <v>133</v>
      </c>
      <c r="G882" s="277" t="s">
        <v>2288</v>
      </c>
      <c r="H882" s="130">
        <v>800105497</v>
      </c>
      <c r="I882" s="117" t="s">
        <v>48</v>
      </c>
      <c r="J882" s="148">
        <v>1642344247</v>
      </c>
      <c r="K882" s="346" t="s">
        <v>2289</v>
      </c>
      <c r="L882" s="96" t="s">
        <v>1133</v>
      </c>
      <c r="M882" s="97" t="s">
        <v>1092</v>
      </c>
      <c r="N882" s="98" cm="1">
        <f t="array" ref="N882">_xlfn.XLOOKUP(Contrato[[#This Row],[SUPERVISOR TITULAR]],[1]!PERSONAL_ACTIVO_2024[[#All],[Nombre completo]],[1]!PERSONAL_ACTIVO_2024[[#All],[Documento identidad]],"",0)</f>
        <v>32244709</v>
      </c>
      <c r="O882" s="97" t="s">
        <v>1325</v>
      </c>
      <c r="P882" s="99" cm="1">
        <f t="array" ref="P882">_xlfn.XLOOKUP(Contrato[[#This Row],[SUPERVISOR SUPLENTE ]],[1]!PERSONAL_ACTIVO_2024[[#All],[Nombre completo]],[1]!PERSONAL_ACTIVO_2024[[#All],[Documento identidad]],"",0)</f>
        <v>1128398019</v>
      </c>
      <c r="Q882" s="100">
        <v>1183</v>
      </c>
      <c r="R882" s="42" t="s">
        <v>2290</v>
      </c>
      <c r="S882" s="43">
        <v>1642344247</v>
      </c>
      <c r="T882" s="44" t="s">
        <v>2291</v>
      </c>
      <c r="U882" s="45" t="s">
        <v>2291</v>
      </c>
      <c r="V882" s="46">
        <v>0</v>
      </c>
      <c r="W882" s="311">
        <v>45638</v>
      </c>
      <c r="X882" s="160">
        <v>45646</v>
      </c>
      <c r="Y882" s="48">
        <v>45646</v>
      </c>
      <c r="Z882" s="49">
        <v>45797</v>
      </c>
      <c r="AA882" s="123" t="s">
        <v>2292</v>
      </c>
      <c r="AB882" s="91" t="s">
        <v>1035</v>
      </c>
      <c r="AC882" s="91"/>
      <c r="AD882" s="78">
        <v>202000005798</v>
      </c>
      <c r="AE882" s="54" t="s">
        <v>75</v>
      </c>
      <c r="AF882" s="55" t="str">
        <f>TEXT(LEFT(Contrato[[#This Row],[CONTRATO]],3),"0")</f>
        <v>744</v>
      </c>
      <c r="AG882" s="55" t="str">
        <f>IF(LEN(Contrato[[#This Row],[Contrato2]])=3,Contrato[[#This Row],[Contrato2]],TEXT(Contrato[[#This Row],[Contrato2]],"000"))</f>
        <v>744</v>
      </c>
      <c r="AH882" s="56">
        <f ca="1">IFERROR(_xlfn.DAYS(Contrato[[#This Row],[Fecha Proyectada liquidación]],TODAY())/30,"")</f>
        <v>6.8</v>
      </c>
      <c r="AI882" s="57">
        <f>+Contrato[[#This Row],[FECHA TERMINACIÓN ]]+120</f>
        <v>45917</v>
      </c>
      <c r="AK882" s="59" t="str">
        <f ca="1">IF(Contrato[[#This Row],[FECHA TERMINACIÓN ]]&lt;TODAY(), "Terminado",IF(ISNUMBER(Contrato[[#This Row],[Fecha Real de liquiidación ]]),"Liquidado",IF(Contrato[[#This Row],[FECHA TERMINACIÓN ]]&gt;=TODAY(),"En ejecución","")))</f>
        <v>En ejecución</v>
      </c>
      <c r="AL882" s="60">
        <f>SUMIF([1]!COMPROMISOS_2024[[#All],[consecutivo]],Contrato[[#This Row],[RCP]],[1]!COMPROMISOS_2024[[#All],[Total pagado]])</f>
        <v>0</v>
      </c>
      <c r="AM882" s="61">
        <f>IFERROR(Contrato[[#This Row],[Pagos]]/Contrato[[#This Row],[VALOR CONTRATO]],0)</f>
        <v>0</v>
      </c>
      <c r="AN882" s="104">
        <f>+Contrato[[#This Row],[VALOR CONTRATO]]-Contrato[[#This Row],[Pagos]]</f>
        <v>1642344247</v>
      </c>
      <c r="AO882" s="54" t="str" cm="1">
        <f t="array" ref="AO882">_xlfn.XLOOKUP(Contrato[[#This Row],[DOCUMENTO ]],[1]!PERSONAL_ACTIVO_2024[[#All],[Documento identidad]],[1]!PERSONAL_ACTIVO_2024[[#All],[Mail ]],0,0)</f>
        <v>lgiraldo@indeportesantioquia.gov.co</v>
      </c>
      <c r="AP882" s="54" t="str" cm="1">
        <f t="array" ref="AP882">_xlfn.XLOOKUP(Contrato[[#This Row],[DOCUMENTO]],[1]!PERSONAL_ACTIVO_2024[[#All],[Documento identidad]],[1]!PERSONAL_ACTIVO_2024[[#All],[Mail ]],0,0)</f>
        <v>asalazar@indeportesantioquia.gov.co</v>
      </c>
      <c r="AQ882" s="54" cm="1">
        <f t="array" ref="AQ882">IF(ISBLANK(Contrato[[#This Row],[DEPENDENCIA ]]),0,IFERROR(_xlfn.XLOOKUP(Contrato[[#This Row],[DEPENDENCIA ]],[1]!PERSONAL_ACTIVO_2024[[#All],[Dependencia]],[1]!PERSONAL_ACTIVO_2024[[#All],[Mail ]],0,0),0))</f>
        <v>0</v>
      </c>
    </row>
    <row r="883" spans="1:43" s="54" customFormat="1" ht="34.5" customHeight="1" x14ac:dyDescent="0.25">
      <c r="A883" s="54" t="s">
        <v>716</v>
      </c>
      <c r="B883" s="257">
        <v>745</v>
      </c>
      <c r="C883" s="28" t="s">
        <v>2293</v>
      </c>
      <c r="D883" s="64" t="s">
        <v>48</v>
      </c>
      <c r="E883" s="64" t="s">
        <v>48</v>
      </c>
      <c r="F883" s="81" t="s">
        <v>2294</v>
      </c>
      <c r="G883" s="277" t="s">
        <v>717</v>
      </c>
      <c r="H883" s="130">
        <v>0</v>
      </c>
      <c r="I883" s="147">
        <v>0</v>
      </c>
      <c r="J883" s="148">
        <v>0</v>
      </c>
      <c r="K883" s="313">
        <v>0</v>
      </c>
      <c r="L883" s="96" t="s">
        <v>1378</v>
      </c>
      <c r="M883" s="97"/>
      <c r="N883" s="98" t="str" cm="1">
        <f t="array" ref="N883">_xlfn.XLOOKUP(Contrato[[#This Row],[SUPERVISOR TITULAR]],[1]!PERSONAL_ACTIVO_2024[[#All],[Nombre completo]],[1]!PERSONAL_ACTIVO_2024[[#All],[Documento identidad]],"",0)</f>
        <v/>
      </c>
      <c r="O883" s="97"/>
      <c r="P883" s="99" t="str" cm="1">
        <f t="array" ref="P883">_xlfn.XLOOKUP(Contrato[[#This Row],[SUPERVISOR SUPLENTE ]],[1]!PERSONAL_ACTIVO_2024[[#All],[Nombre completo]],[1]!PERSONAL_ACTIVO_2024[[#All],[Documento identidad]],"",0)</f>
        <v/>
      </c>
      <c r="Q883" s="207">
        <v>0</v>
      </c>
      <c r="R883" s="42" t="str" cm="1">
        <f t="array" ref="R883">_xlfn.XLOOKUP(Contrato[[#This Row],[CDP]],[1]!DISPONIBILIDADES_2024[[#All],[consecutivo]],[1]!DISPONIBILIDADES_2024[[#All],[fecha_aprobacion]],"",0)</f>
        <v/>
      </c>
      <c r="S883" s="43">
        <f>SUMIF([1]!DISPONIBILIDADES_2024[[#All],[consecutivo]],Contrato[[#This Row],[CDP]],[1]!DISPONIBILIDADES_2024[[#All],[valor_total_rubro]])</f>
        <v>0</v>
      </c>
      <c r="T883" s="44" t="str" cm="1">
        <f t="array" ref="T883">_xlfn.XLOOKUP(Contrato[[#This Row],[CONTRATO]]&amp;Contrato[[#This Row],[CDP]],[1]!Corr_Contr_CDP[[#All],[CONTRATO-CDP]],[1]!Corr_Contr_CDP[[#All],[CRP]],_xlfn.XLOOKUP(Contrato[[#This Row],[CDP]],[1]!COMPROMISOS_2024[[#All],[disponibilidad]],[1]!COMPROMISOS_2024[[#All],[consecutivo]],"",0),0)</f>
        <v/>
      </c>
      <c r="U883" s="45" t="str" cm="1">
        <f t="array" ref="U883">+_xlfn.XLOOKUP(Contrato[[#This Row],[RCP]],[1]!COMPROMISOS_2024[[#All],[consecutivo]],[1]!COMPROMISOS_2024[[#All],[fecha_aprobacion]],"",0)</f>
        <v/>
      </c>
      <c r="V883" s="46">
        <f>SUMIF([1]!COMPROMISOS_2024[[#All],[consecutivo]],Contrato[[#This Row],[RCP]],[1]!COMPROMISOS_2024[[#All],[valor_total]])</f>
        <v>0</v>
      </c>
      <c r="W883" s="311"/>
      <c r="X883" s="160"/>
      <c r="Y883" s="48" t="str">
        <f>+LEFT(_xlfn.XLOOKUP(Contrato[[#This Row],[CONTRATO3DIG]],[1]SECOP_II!AE:AE,[1]SECOP_II!F:F,"",0),10)</f>
        <v/>
      </c>
      <c r="Z883" s="49"/>
      <c r="AA883" s="101"/>
      <c r="AB883" s="207">
        <v>0</v>
      </c>
      <c r="AC883" s="91"/>
      <c r="AD883" s="224"/>
      <c r="AF883" s="55" t="str">
        <f>TEXT(LEFT(Contrato[[#This Row],[CONTRATO]],3),"0")</f>
        <v>745</v>
      </c>
      <c r="AG883" s="55" t="str">
        <f>IF(LEN(Contrato[[#This Row],[Contrato2]])=3,Contrato[[#This Row],[Contrato2]],TEXT(Contrato[[#This Row],[Contrato2]],"000"))</f>
        <v>745</v>
      </c>
      <c r="AH883" s="56">
        <f ca="1">IFERROR(_xlfn.DAYS(Contrato[[#This Row],[Fecha Proyectada liquidación]],TODAY())/30,"")</f>
        <v>-1519.7666666666667</v>
      </c>
      <c r="AI883" s="57">
        <f>+Contrato[[#This Row],[FECHA TERMINACIÓN ]]+120</f>
        <v>120</v>
      </c>
      <c r="AK883" s="59" t="str">
        <f ca="1">IF(Contrato[[#This Row],[FECHA TERMINACIÓN ]]&lt;TODAY(), "Terminado",IF(ISNUMBER(Contrato[[#This Row],[Fecha Real de liquiidación ]]),"Liquidado",IF(Contrato[[#This Row],[FECHA TERMINACIÓN ]]&gt;=TODAY(),"En ejecución","")))</f>
        <v>Terminado</v>
      </c>
      <c r="AL883" s="60">
        <f>SUMIF([1]!COMPROMISOS_2024[[#All],[consecutivo]],Contrato[[#This Row],[RCP]],[1]!COMPROMISOS_2024[[#All],[Total pagado]])</f>
        <v>0</v>
      </c>
      <c r="AM883" s="61">
        <f>IFERROR(Contrato[[#This Row],[Pagos]]/Contrato[[#This Row],[VALOR CONTRATO]],0)</f>
        <v>0</v>
      </c>
      <c r="AN883" s="104">
        <f>+Contrato[[#This Row],[VALOR CONTRATO]]-Contrato[[#This Row],[Pagos]]</f>
        <v>0</v>
      </c>
      <c r="AO883" s="54" cm="1">
        <f t="array" ref="AO883">_xlfn.XLOOKUP(Contrato[[#This Row],[DOCUMENTO ]],[1]!PERSONAL_ACTIVO_2024[[#All],[Documento identidad]],[1]!PERSONAL_ACTIVO_2024[[#All],[Mail ]],0,0)</f>
        <v>0</v>
      </c>
      <c r="AP883" s="54" cm="1">
        <f t="array" ref="AP883">_xlfn.XLOOKUP(Contrato[[#This Row],[DOCUMENTO]],[1]!PERSONAL_ACTIVO_2024[[#All],[Documento identidad]],[1]!PERSONAL_ACTIVO_2024[[#All],[Mail ]],0,0)</f>
        <v>0</v>
      </c>
      <c r="AQ883" s="54" cm="1">
        <f t="array" ref="AQ883">IF(ISBLANK(Contrato[[#This Row],[DEPENDENCIA ]]),0,IFERROR(_xlfn.XLOOKUP(Contrato[[#This Row],[DEPENDENCIA ]],[1]!PERSONAL_ACTIVO_2024[[#All],[Dependencia]],[1]!PERSONAL_ACTIVO_2024[[#All],[Mail ]],0,0),0))</f>
        <v>0</v>
      </c>
    </row>
    <row r="884" spans="1:43" s="54" customFormat="1" ht="34.5" customHeight="1" x14ac:dyDescent="0.25">
      <c r="A884" s="345">
        <v>1270</v>
      </c>
      <c r="B884" s="257">
        <v>746</v>
      </c>
      <c r="C884" s="28" t="s">
        <v>2295</v>
      </c>
      <c r="D884" s="81" t="s">
        <v>98</v>
      </c>
      <c r="E884" s="81" t="s">
        <v>111</v>
      </c>
      <c r="F884" s="81" t="s">
        <v>112</v>
      </c>
      <c r="G884" s="92" t="s">
        <v>2296</v>
      </c>
      <c r="H884" s="312">
        <v>890983922</v>
      </c>
      <c r="I884" s="117" t="s">
        <v>48</v>
      </c>
      <c r="J884" s="118">
        <v>63431154</v>
      </c>
      <c r="K884" s="69" t="s">
        <v>2297</v>
      </c>
      <c r="L884" s="267" t="s">
        <v>2276</v>
      </c>
      <c r="M884" s="97" t="s">
        <v>2277</v>
      </c>
      <c r="N884" s="98" cm="1">
        <f t="array" ref="N884">_xlfn.XLOOKUP(Contrato[[#This Row],[SUPERVISOR TITULAR]],[1]!PERSONAL_ACTIVO_2024[[#All],[Nombre completo]],[1]!PERSONAL_ACTIVO_2024[[#All],[Documento identidad]],"",0)</f>
        <v>1036955622</v>
      </c>
      <c r="O884" s="97" t="s">
        <v>102</v>
      </c>
      <c r="P884" s="99" cm="1">
        <f t="array" ref="P884">_xlfn.XLOOKUP(Contrato[[#This Row],[SUPERVISOR SUPLENTE ]],[1]!PERSONAL_ACTIVO_2024[[#All],[Nombre completo]],[1]!PERSONAL_ACTIVO_2024[[#All],[Documento identidad]],"",0)</f>
        <v>43515795</v>
      </c>
      <c r="Q884" s="100">
        <v>1117</v>
      </c>
      <c r="R884" s="42" t="str" cm="1">
        <f t="array" ref="R884">_xlfn.XLOOKUP(Contrato[[#This Row],[CDP]],[1]!DISPONIBILIDADES_2024[[#All],[consecutivo]],[1]!DISPONIBILIDADES_2024[[#All],[fecha_aprobacion]],"",0)</f>
        <v>31/10/2024 11:18</v>
      </c>
      <c r="S884" s="43">
        <f>SUMIF([1]!DISPONIBILIDADES_2024[[#All],[consecutivo]],Contrato[[#This Row],[CDP]],[1]!DISPONIBILIDADES_2024[[#All],[valor_total_rubro]])</f>
        <v>0</v>
      </c>
      <c r="T884" s="44" cm="1">
        <f t="array" ref="T884">_xlfn.XLOOKUP(Contrato[[#This Row],[CONTRATO]]&amp;Contrato[[#This Row],[CDP]],[1]!Corr_Contr_CDP[[#All],[CONTRATO-CDP]],[1]!Corr_Contr_CDP[[#All],[CRP]],_xlfn.XLOOKUP(Contrato[[#This Row],[CDP]],[1]!COMPROMISOS_2024[[#All],[disponibilidad]],[1]!COMPROMISOS_2024[[#All],[consecutivo]],"",0),0)</f>
        <v>14569</v>
      </c>
      <c r="U884" s="45" t="str" cm="1">
        <f t="array" ref="U884">+_xlfn.XLOOKUP(Contrato[[#This Row],[RCP]],[1]!COMPROMISOS_2024[[#All],[consecutivo]],[1]!COMPROMISOS_2024[[#All],[fecha_aprobacion]],"",0)</f>
        <v>12/12/2024 19:23</v>
      </c>
      <c r="V884" s="46">
        <f>SUMIF([1]!COMPROMISOS_2024[[#All],[consecutivo]],Contrato[[#This Row],[RCP]],[1]!COMPROMISOS_2024[[#All],[valor_total]])</f>
        <v>63431154</v>
      </c>
      <c r="W884" s="311">
        <v>45637</v>
      </c>
      <c r="X884" s="160">
        <v>45653</v>
      </c>
      <c r="Y884" s="48">
        <v>45673</v>
      </c>
      <c r="Z884" s="49">
        <v>45854</v>
      </c>
      <c r="AA884" s="123" t="s">
        <v>2298</v>
      </c>
      <c r="AB884" s="91" t="s">
        <v>293</v>
      </c>
      <c r="AC884" s="91"/>
      <c r="AD884" s="78">
        <v>202000005881</v>
      </c>
      <c r="AF884" s="55" t="str">
        <f>TEXT(LEFT(Contrato[[#This Row],[CONTRATO]],3),"0")</f>
        <v>746</v>
      </c>
      <c r="AG884" s="55" t="str">
        <f>IF(LEN(Contrato[[#This Row],[Contrato2]])=3,Contrato[[#This Row],[Contrato2]],TEXT(Contrato[[#This Row],[Contrato2]],"000"))</f>
        <v>746</v>
      </c>
      <c r="AH884" s="56">
        <f ca="1">IFERROR(_xlfn.DAYS(Contrato[[#This Row],[Fecha Proyectada liquidación]],TODAY())/30,"")</f>
        <v>8.6999999999999993</v>
      </c>
      <c r="AI884" s="57">
        <f>+Contrato[[#This Row],[FECHA TERMINACIÓN ]]+120</f>
        <v>45974</v>
      </c>
      <c r="AK884" s="59" t="str">
        <f ca="1">IF(Contrato[[#This Row],[FECHA TERMINACIÓN ]]&lt;TODAY(), "Terminado",IF(ISNUMBER(Contrato[[#This Row],[Fecha Real de liquiidación ]]),"Liquidado",IF(Contrato[[#This Row],[FECHA TERMINACIÓN ]]&gt;=TODAY(),"En ejecución","")))</f>
        <v>En ejecución</v>
      </c>
      <c r="AL884" s="60">
        <f>SUMIF([1]!COMPROMISOS_2024[[#All],[consecutivo]],Contrato[[#This Row],[RCP]],[1]!COMPROMISOS_2024[[#All],[Total pagado]])</f>
        <v>63431154</v>
      </c>
      <c r="AM884" s="61">
        <f>IFERROR(Contrato[[#This Row],[Pagos]]/Contrato[[#This Row],[VALOR CONTRATO]],0)</f>
        <v>1</v>
      </c>
      <c r="AN884" s="104">
        <f>+Contrato[[#This Row],[VALOR CONTRATO]]-Contrato[[#This Row],[Pagos]]</f>
        <v>0</v>
      </c>
      <c r="AO884" s="54" t="str" cm="1">
        <f t="array" ref="AO884">_xlfn.XLOOKUP(Contrato[[#This Row],[DOCUMENTO ]],[1]!PERSONAL_ACTIVO_2024[[#All],[Documento identidad]],[1]!PERSONAL_ACTIVO_2024[[#All],[Mail ]],0,0)</f>
        <v>cdiaz@indeportesantioquia.gov.co</v>
      </c>
      <c r="AP884" s="54" t="str" cm="1">
        <f t="array" ref="AP884">_xlfn.XLOOKUP(Contrato[[#This Row],[DOCUMENTO]],[1]!PERSONAL_ACTIVO_2024[[#All],[Documento identidad]],[1]!PERSONAL_ACTIVO_2024[[#All],[Mail ]],0,0)</f>
        <v>erosas@indeportesantioquia.gov.co</v>
      </c>
      <c r="AQ884" s="54" cm="1">
        <f t="array" ref="AQ884">IF(ISBLANK(Contrato[[#This Row],[DEPENDENCIA ]]),0,IFERROR(_xlfn.XLOOKUP(Contrato[[#This Row],[DEPENDENCIA ]],[1]!PERSONAL_ACTIVO_2024[[#All],[Dependencia]],[1]!PERSONAL_ACTIVO_2024[[#All],[Mail ]],0,0),0))</f>
        <v>0</v>
      </c>
    </row>
    <row r="885" spans="1:43" s="54" customFormat="1" ht="34.5" customHeight="1" x14ac:dyDescent="0.25">
      <c r="A885" s="54">
        <v>1151</v>
      </c>
      <c r="B885" s="257">
        <v>747</v>
      </c>
      <c r="C885" s="28" t="s">
        <v>2299</v>
      </c>
      <c r="D885" s="81" t="s">
        <v>123</v>
      </c>
      <c r="E885" s="81" t="s">
        <v>736</v>
      </c>
      <c r="F885" s="81" t="s">
        <v>1429</v>
      </c>
      <c r="G885" s="92" t="s">
        <v>2300</v>
      </c>
      <c r="H885" s="312">
        <v>901527289</v>
      </c>
      <c r="I885" s="117" t="s">
        <v>48</v>
      </c>
      <c r="J885" s="118">
        <v>15000000</v>
      </c>
      <c r="K885" s="54" t="s">
        <v>48</v>
      </c>
      <c r="L885" s="96" t="s">
        <v>1439</v>
      </c>
      <c r="M885" s="97" t="s">
        <v>125</v>
      </c>
      <c r="N885" s="98" t="str" cm="1">
        <f t="array" ref="N885">_xlfn.XLOOKUP(Contrato[[#This Row],[SUPERVISOR TITULAR]],[1]!PERSONAL_ACTIVO_2024[[#All],[Nombre completo]],[1]!PERSONAL_ACTIVO_2024[[#All],[Documento identidad]],"",0)</f>
        <v/>
      </c>
      <c r="O885" s="97" t="s">
        <v>306</v>
      </c>
      <c r="P885" s="99" cm="1">
        <f t="array" ref="P885">_xlfn.XLOOKUP(Contrato[[#This Row],[SUPERVISOR SUPLENTE ]],[1]!PERSONAL_ACTIVO_2024[[#All],[Nombre completo]],[1]!PERSONAL_ACTIVO_2024[[#All],[Documento identidad]],"",0)</f>
        <v>75075150</v>
      </c>
      <c r="Q885" s="100">
        <v>1161</v>
      </c>
      <c r="R885" s="42" t="str" cm="1">
        <f t="array" ref="R885">_xlfn.XLOOKUP(Contrato[[#This Row],[CDP]],[1]!DISPONIBILIDADES_2024[[#All],[consecutivo]],[1]!DISPONIBILIDADES_2024[[#All],[fecha_aprobacion]],"",0)</f>
        <v>18/11/2024 18:11</v>
      </c>
      <c r="S885" s="43">
        <f>SUMIF([1]!DISPONIBILIDADES_2024[[#All],[consecutivo]],Contrato[[#This Row],[CDP]],[1]!DISPONIBILIDADES_2024[[#All],[valor_total_rubro]])</f>
        <v>0</v>
      </c>
      <c r="T885" s="44" cm="1">
        <f t="array" ref="T885">_xlfn.XLOOKUP(Contrato[[#This Row],[CONTRATO]]&amp;Contrato[[#This Row],[CDP]],[1]!Corr_Contr_CDP[[#All],[CONTRATO-CDP]],[1]!Corr_Contr_CDP[[#All],[CRP]],_xlfn.XLOOKUP(Contrato[[#This Row],[CDP]],[1]!COMPROMISOS_2024[[#All],[disponibilidad]],[1]!COMPROMISOS_2024[[#All],[consecutivo]],"",0),0)</f>
        <v>14692</v>
      </c>
      <c r="U885" s="45" t="str" cm="1">
        <f t="array" ref="U885">+_xlfn.XLOOKUP(Contrato[[#This Row],[RCP]],[1]!COMPROMISOS_2024[[#All],[consecutivo]],[1]!COMPROMISOS_2024[[#All],[fecha_aprobacion]],"",0)</f>
        <v>13/12/2024 13:40</v>
      </c>
      <c r="V885" s="46">
        <f>SUMIF([1]!COMPROMISOS_2024[[#All],[consecutivo]],Contrato[[#This Row],[RCP]],[1]!COMPROMISOS_2024[[#All],[valor_total]])</f>
        <v>15000000</v>
      </c>
      <c r="W885" s="311">
        <v>45638</v>
      </c>
      <c r="X885" s="160">
        <v>45639</v>
      </c>
      <c r="Y885" s="48">
        <v>45639</v>
      </c>
      <c r="Z885" s="49">
        <v>45656</v>
      </c>
      <c r="AA885" s="101" t="s">
        <v>2301</v>
      </c>
      <c r="AB885" s="91" t="s">
        <v>2302</v>
      </c>
      <c r="AC885" s="91"/>
      <c r="AD885" s="78">
        <v>202000005799</v>
      </c>
      <c r="AE885" s="54" t="s">
        <v>75</v>
      </c>
      <c r="AF885" s="55" t="str">
        <f>TEXT(LEFT(Contrato[[#This Row],[CONTRATO]],3),"0")</f>
        <v>747</v>
      </c>
      <c r="AG885" s="55" t="str">
        <f>IF(LEN(Contrato[[#This Row],[Contrato2]])=3,Contrato[[#This Row],[Contrato2]],TEXT(Contrato[[#This Row],[Contrato2]],"000"))</f>
        <v>747</v>
      </c>
      <c r="AH885" s="56">
        <f ca="1">IFERROR(_xlfn.DAYS(Contrato[[#This Row],[Fecha Proyectada liquidación]],TODAY())/30,"")</f>
        <v>2.1</v>
      </c>
      <c r="AI885" s="57">
        <f>+Contrato[[#This Row],[FECHA TERMINACIÓN ]]+120</f>
        <v>45776</v>
      </c>
      <c r="AK885" s="59" t="str">
        <f ca="1">IF(Contrato[[#This Row],[FECHA TERMINACIÓN ]]&lt;TODAY(), "Terminado",IF(ISNUMBER(Contrato[[#This Row],[Fecha Real de liquiidación ]]),"Liquidado",IF(Contrato[[#This Row],[FECHA TERMINACIÓN ]]&gt;=TODAY(),"En ejecución","")))</f>
        <v>Terminado</v>
      </c>
      <c r="AL885" s="60">
        <f>SUMIF([1]!COMPROMISOS_2024[[#All],[consecutivo]],Contrato[[#This Row],[RCP]],[1]!COMPROMISOS_2024[[#All],[Total pagado]])</f>
        <v>15000000</v>
      </c>
      <c r="AM885" s="61">
        <f>IFERROR(Contrato[[#This Row],[Pagos]]/Contrato[[#This Row],[VALOR CONTRATO]],0)</f>
        <v>1</v>
      </c>
      <c r="AN885" s="104">
        <f>+Contrato[[#This Row],[VALOR CONTRATO]]-Contrato[[#This Row],[Pagos]]</f>
        <v>0</v>
      </c>
      <c r="AO885" s="54" cm="1">
        <f t="array" ref="AO885">_xlfn.XLOOKUP(Contrato[[#This Row],[DOCUMENTO ]],[1]!PERSONAL_ACTIVO_2024[[#All],[Documento identidad]],[1]!PERSONAL_ACTIVO_2024[[#All],[Mail ]],0,0)</f>
        <v>0</v>
      </c>
      <c r="AP885" s="54" t="str" cm="1">
        <f t="array" ref="AP885">_xlfn.XLOOKUP(Contrato[[#This Row],[DOCUMENTO]],[1]!PERSONAL_ACTIVO_2024[[#All],[Documento identidad]],[1]!PERSONAL_ACTIVO_2024[[#All],[Mail ]],0,0)</f>
        <v>anavarro@indeportesantioquia.gov.co</v>
      </c>
      <c r="AQ885" s="54" cm="1">
        <f t="array" ref="AQ885">IF(ISBLANK(Contrato[[#This Row],[DEPENDENCIA ]]),0,IFERROR(_xlfn.XLOOKUP(Contrato[[#This Row],[DEPENDENCIA ]],[1]!PERSONAL_ACTIVO_2024[[#All],[Dependencia]],[1]!PERSONAL_ACTIVO_2024[[#All],[Mail ]],0,0),0))</f>
        <v>0</v>
      </c>
    </row>
    <row r="886" spans="1:43" s="54" customFormat="1" ht="34.5" customHeight="1" x14ac:dyDescent="0.25">
      <c r="A886" s="345">
        <v>1271</v>
      </c>
      <c r="B886" s="257">
        <v>748</v>
      </c>
      <c r="C886" s="28" t="s">
        <v>2303</v>
      </c>
      <c r="D886" s="81" t="s">
        <v>98</v>
      </c>
      <c r="E886" s="81" t="s">
        <v>111</v>
      </c>
      <c r="F886" s="81" t="s">
        <v>112</v>
      </c>
      <c r="G886" s="92" t="s">
        <v>2304</v>
      </c>
      <c r="H886" s="312">
        <v>890981238</v>
      </c>
      <c r="I886" s="117" t="s">
        <v>48</v>
      </c>
      <c r="J886" s="118">
        <v>394163348</v>
      </c>
      <c r="K886" s="69" t="s">
        <v>2305</v>
      </c>
      <c r="L886" s="96" t="s">
        <v>1042</v>
      </c>
      <c r="M886" s="97" t="s">
        <v>2277</v>
      </c>
      <c r="N886" s="98" cm="1">
        <f t="array" ref="N886">_xlfn.XLOOKUP(Contrato[[#This Row],[SUPERVISOR TITULAR]],[1]!PERSONAL_ACTIVO_2024[[#All],[Nombre completo]],[1]!PERSONAL_ACTIVO_2024[[#All],[Documento identidad]],"",0)</f>
        <v>1036955622</v>
      </c>
      <c r="O886" s="97" t="s">
        <v>102</v>
      </c>
      <c r="P886" s="99" cm="1">
        <f t="array" ref="P886">_xlfn.XLOOKUP(Contrato[[#This Row],[SUPERVISOR SUPLENTE ]],[1]!PERSONAL_ACTIVO_2024[[#All],[Nombre completo]],[1]!PERSONAL_ACTIVO_2024[[#All],[Documento identidad]],"",0)</f>
        <v>43515795</v>
      </c>
      <c r="Q886" s="100">
        <v>1111</v>
      </c>
      <c r="R886" s="42" t="str" cm="1">
        <f t="array" ref="R886">_xlfn.XLOOKUP(Contrato[[#This Row],[CDP]],[1]!DISPONIBILIDADES_2024[[#All],[consecutivo]],[1]!DISPONIBILIDADES_2024[[#All],[fecha_aprobacion]],"",0)</f>
        <v>31/10/2024 11:09</v>
      </c>
      <c r="S886" s="43">
        <f>SUMIF([1]!DISPONIBILIDADES_2024[[#All],[consecutivo]],Contrato[[#This Row],[CDP]],[1]!DISPONIBILIDADES_2024[[#All],[valor_total_rubro]])</f>
        <v>0</v>
      </c>
      <c r="T886" s="44" cm="1">
        <f t="array" ref="T886">_xlfn.XLOOKUP(Contrato[[#This Row],[CONTRATO]]&amp;Contrato[[#This Row],[CDP]],[1]!Corr_Contr_CDP[[#All],[CONTRATO-CDP]],[1]!Corr_Contr_CDP[[#All],[CRP]],_xlfn.XLOOKUP(Contrato[[#This Row],[CDP]],[1]!COMPROMISOS_2024[[#All],[disponibilidad]],[1]!COMPROMISOS_2024[[#All],[consecutivo]],"",0),0)</f>
        <v>14696</v>
      </c>
      <c r="U886" s="45" t="str" cm="1">
        <f t="array" ref="U886">+_xlfn.XLOOKUP(Contrato[[#This Row],[RCP]],[1]!COMPROMISOS_2024[[#All],[consecutivo]],[1]!COMPROMISOS_2024[[#All],[fecha_aprobacion]],"",0)</f>
        <v>16/12/2024 23:41</v>
      </c>
      <c r="V886" s="46">
        <f>SUMIF([1]!COMPROMISOS_2024[[#All],[consecutivo]],Contrato[[#This Row],[RCP]],[1]!COMPROMISOS_2024[[#All],[valor_total]])</f>
        <v>394163348</v>
      </c>
      <c r="W886" s="311">
        <v>45642</v>
      </c>
      <c r="X886" s="311" t="s">
        <v>379</v>
      </c>
      <c r="Y886" s="48">
        <v>45673</v>
      </c>
      <c r="Z886" s="49">
        <v>45885</v>
      </c>
      <c r="AA886" s="123" t="s">
        <v>2306</v>
      </c>
      <c r="AB886" s="91" t="s">
        <v>264</v>
      </c>
      <c r="AC886" s="91"/>
      <c r="AD886" s="78">
        <v>202000005883</v>
      </c>
      <c r="AF886" s="55" t="str">
        <f>TEXT(LEFT(Contrato[[#This Row],[CONTRATO]],3),"0")</f>
        <v>748</v>
      </c>
      <c r="AG886" s="55" t="str">
        <f>IF(LEN(Contrato[[#This Row],[Contrato2]])=3,Contrato[[#This Row],[Contrato2]],TEXT(Contrato[[#This Row],[Contrato2]],"000"))</f>
        <v>748</v>
      </c>
      <c r="AH886" s="56">
        <f ca="1">IFERROR(_xlfn.DAYS(Contrato[[#This Row],[Fecha Proyectada liquidación]],TODAY())/30,"")</f>
        <v>9.7333333333333325</v>
      </c>
      <c r="AI886" s="57">
        <f>+Contrato[[#This Row],[FECHA TERMINACIÓN ]]+120</f>
        <v>46005</v>
      </c>
      <c r="AK886" s="59" t="str">
        <f ca="1">IF(Contrato[[#This Row],[FECHA TERMINACIÓN ]]&lt;TODAY(), "Terminado",IF(ISNUMBER(Contrato[[#This Row],[Fecha Real de liquiidación ]]),"Liquidado",IF(Contrato[[#This Row],[FECHA TERMINACIÓN ]]&gt;=TODAY(),"En ejecución","")))</f>
        <v>En ejecución</v>
      </c>
      <c r="AL886" s="60">
        <f>SUMIF([1]!COMPROMISOS_2024[[#All],[consecutivo]],Contrato[[#This Row],[RCP]],[1]!COMPROMISOS_2024[[#All],[Total pagado]])</f>
        <v>394163348</v>
      </c>
      <c r="AM886" s="61">
        <f>IFERROR(Contrato[[#This Row],[Pagos]]/Contrato[[#This Row],[VALOR CONTRATO]],0)</f>
        <v>1</v>
      </c>
      <c r="AN886" s="104">
        <f>+Contrato[[#This Row],[VALOR CONTRATO]]-Contrato[[#This Row],[Pagos]]</f>
        <v>0</v>
      </c>
      <c r="AO886" s="54" t="str" cm="1">
        <f t="array" ref="AO886">_xlfn.XLOOKUP(Contrato[[#This Row],[DOCUMENTO ]],[1]!PERSONAL_ACTIVO_2024[[#All],[Documento identidad]],[1]!PERSONAL_ACTIVO_2024[[#All],[Mail ]],0,0)</f>
        <v>cdiaz@indeportesantioquia.gov.co</v>
      </c>
      <c r="AP886" s="54" t="str" cm="1">
        <f t="array" ref="AP886">_xlfn.XLOOKUP(Contrato[[#This Row],[DOCUMENTO]],[1]!PERSONAL_ACTIVO_2024[[#All],[Documento identidad]],[1]!PERSONAL_ACTIVO_2024[[#All],[Mail ]],0,0)</f>
        <v>erosas@indeportesantioquia.gov.co</v>
      </c>
      <c r="AQ886" s="54" cm="1">
        <f t="array" ref="AQ886">IF(ISBLANK(Contrato[[#This Row],[DEPENDENCIA ]]),0,IFERROR(_xlfn.XLOOKUP(Contrato[[#This Row],[DEPENDENCIA ]],[1]!PERSONAL_ACTIVO_2024[[#All],[Dependencia]],[1]!PERSONAL_ACTIVO_2024[[#All],[Mail ]],0,0),0))</f>
        <v>0</v>
      </c>
    </row>
    <row r="887" spans="1:43" s="54" customFormat="1" ht="34.5" customHeight="1" x14ac:dyDescent="0.25">
      <c r="A887" s="345">
        <v>1277</v>
      </c>
      <c r="B887" s="257">
        <v>749</v>
      </c>
      <c r="C887" s="28" t="s">
        <v>2307</v>
      </c>
      <c r="D887" s="81" t="s">
        <v>98</v>
      </c>
      <c r="E887" s="81" t="s">
        <v>111</v>
      </c>
      <c r="F887" s="81" t="s">
        <v>112</v>
      </c>
      <c r="G887" s="92" t="s">
        <v>2308</v>
      </c>
      <c r="H887" s="312">
        <v>890984030</v>
      </c>
      <c r="I887" s="117" t="s">
        <v>48</v>
      </c>
      <c r="J887" s="118">
        <v>194112389</v>
      </c>
      <c r="K887" s="69" t="s">
        <v>2309</v>
      </c>
      <c r="L887" s="267" t="s">
        <v>2276</v>
      </c>
      <c r="M887" s="97" t="s">
        <v>2277</v>
      </c>
      <c r="N887" s="98" cm="1">
        <f t="array" ref="N887">_xlfn.XLOOKUP(Contrato[[#This Row],[SUPERVISOR TITULAR]],[1]!PERSONAL_ACTIVO_2024[[#All],[Nombre completo]],[1]!PERSONAL_ACTIVO_2024[[#All],[Documento identidad]],"",0)</f>
        <v>1036955622</v>
      </c>
      <c r="O887" s="97" t="s">
        <v>102</v>
      </c>
      <c r="P887" s="99" cm="1">
        <f t="array" ref="P887">_xlfn.XLOOKUP(Contrato[[#This Row],[SUPERVISOR SUPLENTE ]],[1]!PERSONAL_ACTIVO_2024[[#All],[Nombre completo]],[1]!PERSONAL_ACTIVO_2024[[#All],[Documento identidad]],"",0)</f>
        <v>43515795</v>
      </c>
      <c r="Q887" s="100">
        <v>1122</v>
      </c>
      <c r="R887" s="42" t="str" cm="1">
        <f t="array" ref="R887">_xlfn.XLOOKUP(Contrato[[#This Row],[CDP]],[1]!DISPONIBILIDADES_2024[[#All],[consecutivo]],[1]!DISPONIBILIDADES_2024[[#All],[fecha_aprobacion]],"",0)</f>
        <v>31/10/2024 11:24</v>
      </c>
      <c r="S887" s="43">
        <f>SUMIF([1]!DISPONIBILIDADES_2024[[#All],[consecutivo]],Contrato[[#This Row],[CDP]],[1]!DISPONIBILIDADES_2024[[#All],[valor_total_rubro]])</f>
        <v>0</v>
      </c>
      <c r="T887" s="44" cm="1">
        <f t="array" ref="T887">_xlfn.XLOOKUP(Contrato[[#This Row],[CONTRATO]]&amp;Contrato[[#This Row],[CDP]],[1]!Corr_Contr_CDP[[#All],[CONTRATO-CDP]],[1]!Corr_Contr_CDP[[#All],[CRP]],_xlfn.XLOOKUP(Contrato[[#This Row],[CDP]],[1]!COMPROMISOS_2024[[#All],[disponibilidad]],[1]!COMPROMISOS_2024[[#All],[consecutivo]],"",0),0)</f>
        <v>14705</v>
      </c>
      <c r="U887" s="45" t="str" cm="1">
        <f t="array" ref="U887">+_xlfn.XLOOKUP(Contrato[[#This Row],[RCP]],[1]!COMPROMISOS_2024[[#All],[consecutivo]],[1]!COMPROMISOS_2024[[#All],[fecha_aprobacion]],"",0)</f>
        <v>17/12/2024 14:33</v>
      </c>
      <c r="V887" s="46">
        <f>SUMIF([1]!COMPROMISOS_2024[[#All],[consecutivo]],Contrato[[#This Row],[RCP]],[1]!COMPROMISOS_2024[[#All],[valor_total]])</f>
        <v>194112389</v>
      </c>
      <c r="W887" s="311">
        <v>45642</v>
      </c>
      <c r="X887" s="160">
        <v>45652</v>
      </c>
      <c r="Y887" s="48">
        <v>45673</v>
      </c>
      <c r="Z887" s="49">
        <v>45854</v>
      </c>
      <c r="AA887" s="123" t="s">
        <v>2310</v>
      </c>
      <c r="AB887" s="91" t="s">
        <v>293</v>
      </c>
      <c r="AC887" s="91"/>
      <c r="AD887" s="78">
        <v>202000005884</v>
      </c>
      <c r="AF887" s="55" t="str">
        <f>TEXT(LEFT(Contrato[[#This Row],[CONTRATO]],3),"0")</f>
        <v>749</v>
      </c>
      <c r="AG887" s="55" t="str">
        <f>IF(LEN(Contrato[[#This Row],[Contrato2]])=3,Contrato[[#This Row],[Contrato2]],TEXT(Contrato[[#This Row],[Contrato2]],"000"))</f>
        <v>749</v>
      </c>
      <c r="AH887" s="56">
        <f ca="1">IFERROR(_xlfn.DAYS(Contrato[[#This Row],[Fecha Proyectada liquidación]],TODAY())/30,"")</f>
        <v>8.6999999999999993</v>
      </c>
      <c r="AI887" s="57">
        <f>+Contrato[[#This Row],[FECHA TERMINACIÓN ]]+120</f>
        <v>45974</v>
      </c>
      <c r="AK887" s="59" t="str">
        <f ca="1">IF(Contrato[[#This Row],[FECHA TERMINACIÓN ]]&lt;TODAY(), "Terminado",IF(ISNUMBER(Contrato[[#This Row],[Fecha Real de liquiidación ]]),"Liquidado",IF(Contrato[[#This Row],[FECHA TERMINACIÓN ]]&gt;=TODAY(),"En ejecución","")))</f>
        <v>En ejecución</v>
      </c>
      <c r="AL887" s="60">
        <f>SUMIF([1]!COMPROMISOS_2024[[#All],[consecutivo]],Contrato[[#This Row],[RCP]],[1]!COMPROMISOS_2024[[#All],[Total pagado]])</f>
        <v>194112389</v>
      </c>
      <c r="AM887" s="61">
        <f>IFERROR(Contrato[[#This Row],[Pagos]]/Contrato[[#This Row],[VALOR CONTRATO]],0)</f>
        <v>1</v>
      </c>
      <c r="AN887" s="104">
        <f>+Contrato[[#This Row],[VALOR CONTRATO]]-Contrato[[#This Row],[Pagos]]</f>
        <v>0</v>
      </c>
      <c r="AO887" s="54" t="str" cm="1">
        <f t="array" ref="AO887">_xlfn.XLOOKUP(Contrato[[#This Row],[DOCUMENTO ]],[1]!PERSONAL_ACTIVO_2024[[#All],[Documento identidad]],[1]!PERSONAL_ACTIVO_2024[[#All],[Mail ]],0,0)</f>
        <v>cdiaz@indeportesantioquia.gov.co</v>
      </c>
      <c r="AP887" s="54" t="str" cm="1">
        <f t="array" ref="AP887">_xlfn.XLOOKUP(Contrato[[#This Row],[DOCUMENTO]],[1]!PERSONAL_ACTIVO_2024[[#All],[Documento identidad]],[1]!PERSONAL_ACTIVO_2024[[#All],[Mail ]],0,0)</f>
        <v>erosas@indeportesantioquia.gov.co</v>
      </c>
      <c r="AQ887" s="54" cm="1">
        <f t="array" ref="AQ887">IF(ISBLANK(Contrato[[#This Row],[DEPENDENCIA ]]),0,IFERROR(_xlfn.XLOOKUP(Contrato[[#This Row],[DEPENDENCIA ]],[1]!PERSONAL_ACTIVO_2024[[#All],[Dependencia]],[1]!PERSONAL_ACTIVO_2024[[#All],[Mail ]],0,0),0))</f>
        <v>0</v>
      </c>
    </row>
    <row r="888" spans="1:43" s="54" customFormat="1" ht="34.5" customHeight="1" x14ac:dyDescent="0.25">
      <c r="A888" s="345">
        <v>1265</v>
      </c>
      <c r="B888" s="257">
        <v>750</v>
      </c>
      <c r="C888" s="28" t="s">
        <v>2311</v>
      </c>
      <c r="D888" s="81" t="s">
        <v>98</v>
      </c>
      <c r="E888" s="81" t="s">
        <v>111</v>
      </c>
      <c r="F888" s="81" t="s">
        <v>112</v>
      </c>
      <c r="G888" s="92" t="s">
        <v>2312</v>
      </c>
      <c r="H888" s="312">
        <v>890980331</v>
      </c>
      <c r="I888" s="117" t="s">
        <v>48</v>
      </c>
      <c r="J888" s="118">
        <v>214229264</v>
      </c>
      <c r="K888" s="69" t="s">
        <v>2313</v>
      </c>
      <c r="L888" s="267" t="s">
        <v>2276</v>
      </c>
      <c r="M888" s="97" t="s">
        <v>2277</v>
      </c>
      <c r="N888" s="98" cm="1">
        <f t="array" ref="N888">_xlfn.XLOOKUP(Contrato[[#This Row],[SUPERVISOR TITULAR]],[1]!PERSONAL_ACTIVO_2024[[#All],[Nombre completo]],[1]!PERSONAL_ACTIVO_2024[[#All],[Documento identidad]],"",0)</f>
        <v>1036955622</v>
      </c>
      <c r="O888" s="97" t="s">
        <v>102</v>
      </c>
      <c r="P888" s="99" cm="1">
        <f t="array" ref="P888">_xlfn.XLOOKUP(Contrato[[#This Row],[SUPERVISOR SUPLENTE ]],[1]!PERSONAL_ACTIVO_2024[[#All],[Nombre completo]],[1]!PERSONAL_ACTIVO_2024[[#All],[Documento identidad]],"",0)</f>
        <v>43515795</v>
      </c>
      <c r="Q888" s="100">
        <v>1113</v>
      </c>
      <c r="R888" s="42" t="str" cm="1">
        <f t="array" ref="R888">_xlfn.XLOOKUP(Contrato[[#This Row],[CDP]],[1]!DISPONIBILIDADES_2024[[#All],[consecutivo]],[1]!DISPONIBILIDADES_2024[[#All],[fecha_aprobacion]],"",0)</f>
        <v>31/10/2024 11:13</v>
      </c>
      <c r="S888" s="43">
        <f>SUMIF([1]!DISPONIBILIDADES_2024[[#All],[consecutivo]],Contrato[[#This Row],[CDP]],[1]!DISPONIBILIDADES_2024[[#All],[valor_total_rubro]])</f>
        <v>0</v>
      </c>
      <c r="T888" s="44" cm="1">
        <f t="array" ref="T888">_xlfn.XLOOKUP(Contrato[[#This Row],[CONTRATO]]&amp;Contrato[[#This Row],[CDP]],[1]!Corr_Contr_CDP[[#All],[CONTRATO-CDP]],[1]!Corr_Contr_CDP[[#All],[CRP]],_xlfn.XLOOKUP(Contrato[[#This Row],[CDP]],[1]!COMPROMISOS_2024[[#All],[disponibilidad]],[1]!COMPROMISOS_2024[[#All],[consecutivo]],"",0),0)</f>
        <v>14723</v>
      </c>
      <c r="U888" s="45" t="str" cm="1">
        <f t="array" ref="U888">+_xlfn.XLOOKUP(Contrato[[#This Row],[RCP]],[1]!COMPROMISOS_2024[[#All],[consecutivo]],[1]!COMPROMISOS_2024[[#All],[fecha_aprobacion]],"",0)</f>
        <v>19/12/2024 11:49</v>
      </c>
      <c r="V888" s="46">
        <f>SUMIF([1]!COMPROMISOS_2024[[#All],[consecutivo]],Contrato[[#This Row],[RCP]],[1]!COMPROMISOS_2024[[#All],[valor_total]])</f>
        <v>214229264</v>
      </c>
      <c r="W888" s="311">
        <v>45644</v>
      </c>
      <c r="X888" s="160">
        <v>45650</v>
      </c>
      <c r="Y888" s="48">
        <v>45678</v>
      </c>
      <c r="Z888" s="49">
        <v>45890</v>
      </c>
      <c r="AA888" s="123" t="s">
        <v>2314</v>
      </c>
      <c r="AB888" s="91" t="s">
        <v>264</v>
      </c>
      <c r="AC888" s="91"/>
      <c r="AD888" s="78">
        <v>202000005885</v>
      </c>
      <c r="AF888" s="55" t="str">
        <f>TEXT(LEFT(Contrato[[#This Row],[CONTRATO]],3),"0")</f>
        <v>750</v>
      </c>
      <c r="AG888" s="55" t="str">
        <f>IF(LEN(Contrato[[#This Row],[Contrato2]])=3,Contrato[[#This Row],[Contrato2]],TEXT(Contrato[[#This Row],[Contrato2]],"000"))</f>
        <v>750</v>
      </c>
      <c r="AH888" s="56">
        <f ca="1">IFERROR(_xlfn.DAYS(Contrato[[#This Row],[Fecha Proyectada liquidación]],TODAY())/30,"")</f>
        <v>9.9</v>
      </c>
      <c r="AI888" s="57">
        <f>+Contrato[[#This Row],[FECHA TERMINACIÓN ]]+120</f>
        <v>46010</v>
      </c>
      <c r="AK888" s="59" t="str">
        <f ca="1">IF(Contrato[[#This Row],[FECHA TERMINACIÓN ]]&lt;TODAY(), "Terminado",IF(ISNUMBER(Contrato[[#This Row],[Fecha Real de liquiidación ]]),"Liquidado",IF(Contrato[[#This Row],[FECHA TERMINACIÓN ]]&gt;=TODAY(),"En ejecución","")))</f>
        <v>En ejecución</v>
      </c>
      <c r="AL888" s="60">
        <f>SUMIF([1]!COMPROMISOS_2024[[#All],[consecutivo]],Contrato[[#This Row],[RCP]],[1]!COMPROMISOS_2024[[#All],[Total pagado]])</f>
        <v>214229264</v>
      </c>
      <c r="AM888" s="61">
        <f>IFERROR(Contrato[[#This Row],[Pagos]]/Contrato[[#This Row],[VALOR CONTRATO]],0)</f>
        <v>1</v>
      </c>
      <c r="AN888" s="104">
        <f>+Contrato[[#This Row],[VALOR CONTRATO]]-Contrato[[#This Row],[Pagos]]</f>
        <v>0</v>
      </c>
      <c r="AO888" s="54" t="str" cm="1">
        <f t="array" ref="AO888">_xlfn.XLOOKUP(Contrato[[#This Row],[DOCUMENTO ]],[1]!PERSONAL_ACTIVO_2024[[#All],[Documento identidad]],[1]!PERSONAL_ACTIVO_2024[[#All],[Mail ]],0,0)</f>
        <v>cdiaz@indeportesantioquia.gov.co</v>
      </c>
      <c r="AP888" s="54" t="str" cm="1">
        <f t="array" ref="AP888">_xlfn.XLOOKUP(Contrato[[#This Row],[DOCUMENTO]],[1]!PERSONAL_ACTIVO_2024[[#All],[Documento identidad]],[1]!PERSONAL_ACTIVO_2024[[#All],[Mail ]],0,0)</f>
        <v>erosas@indeportesantioquia.gov.co</v>
      </c>
      <c r="AQ888" s="54" cm="1">
        <f t="array" ref="AQ888">IF(ISBLANK(Contrato[[#This Row],[DEPENDENCIA ]]),0,IFERROR(_xlfn.XLOOKUP(Contrato[[#This Row],[DEPENDENCIA ]],[1]!PERSONAL_ACTIVO_2024[[#All],[Dependencia]],[1]!PERSONAL_ACTIVO_2024[[#All],[Mail ]],0,0),0))</f>
        <v>0</v>
      </c>
    </row>
    <row r="889" spans="1:43" s="54" customFormat="1" ht="34.5" customHeight="1" x14ac:dyDescent="0.25">
      <c r="A889" s="345">
        <v>1275</v>
      </c>
      <c r="B889" s="257">
        <v>751</v>
      </c>
      <c r="C889" s="28" t="s">
        <v>2315</v>
      </c>
      <c r="D889" s="81" t="s">
        <v>98</v>
      </c>
      <c r="E889" s="81" t="s">
        <v>111</v>
      </c>
      <c r="F889" s="81" t="s">
        <v>112</v>
      </c>
      <c r="G889" s="92" t="s">
        <v>118</v>
      </c>
      <c r="H889" s="312">
        <v>890983728</v>
      </c>
      <c r="I889" s="117" t="s">
        <v>48</v>
      </c>
      <c r="J889" s="118">
        <v>95730066</v>
      </c>
      <c r="K889" s="69" t="s">
        <v>2316</v>
      </c>
      <c r="L889" s="267" t="s">
        <v>2276</v>
      </c>
      <c r="M889" s="97" t="s">
        <v>2277</v>
      </c>
      <c r="N889" s="98" cm="1">
        <f t="array" ref="N889">_xlfn.XLOOKUP(Contrato[[#This Row],[SUPERVISOR TITULAR]],[1]!PERSONAL_ACTIVO_2024[[#All],[Nombre completo]],[1]!PERSONAL_ACTIVO_2024[[#All],[Documento identidad]],"",0)</f>
        <v>1036955622</v>
      </c>
      <c r="O889" s="97" t="s">
        <v>102</v>
      </c>
      <c r="P889" s="99" cm="1">
        <f t="array" ref="P889">_xlfn.XLOOKUP(Contrato[[#This Row],[SUPERVISOR SUPLENTE ]],[1]!PERSONAL_ACTIVO_2024[[#All],[Nombre completo]],[1]!PERSONAL_ACTIVO_2024[[#All],[Documento identidad]],"",0)</f>
        <v>43515795</v>
      </c>
      <c r="Q889" s="100">
        <v>1120</v>
      </c>
      <c r="R889" s="42" t="str" cm="1">
        <f t="array" ref="R889">_xlfn.XLOOKUP(Contrato[[#This Row],[CDP]],[1]!DISPONIBILIDADES_2024[[#All],[consecutivo]],[1]!DISPONIBILIDADES_2024[[#All],[fecha_aprobacion]],"",0)</f>
        <v>31/10/2024 11:22</v>
      </c>
      <c r="S889" s="43">
        <f>SUMIF([1]!DISPONIBILIDADES_2024[[#All],[consecutivo]],Contrato[[#This Row],[CDP]],[1]!DISPONIBILIDADES_2024[[#All],[valor_total_rubro]])</f>
        <v>0</v>
      </c>
      <c r="T889" s="44" cm="1">
        <f t="array" ref="T889">_xlfn.XLOOKUP(Contrato[[#This Row],[CONTRATO]]&amp;Contrato[[#This Row],[CDP]],[1]!Corr_Contr_CDP[[#All],[CONTRATO-CDP]],[1]!Corr_Contr_CDP[[#All],[CRP]],_xlfn.XLOOKUP(Contrato[[#This Row],[CDP]],[1]!COMPROMISOS_2024[[#All],[disponibilidad]],[1]!COMPROMISOS_2024[[#All],[consecutivo]],"",0),0)</f>
        <v>15149</v>
      </c>
      <c r="U889" s="45" t="str" cm="1">
        <f t="array" ref="U889">+_xlfn.XLOOKUP(Contrato[[#This Row],[RCP]],[1]!COMPROMISOS_2024[[#All],[consecutivo]],[1]!COMPROMISOS_2024[[#All],[fecha_aprobacion]],"",0)</f>
        <v>23/12/2024 19:55</v>
      </c>
      <c r="V889" s="46">
        <f>SUMIF([1]!COMPROMISOS_2024[[#All],[consecutivo]],Contrato[[#This Row],[RCP]],[1]!COMPROMISOS_2024[[#All],[valor_total]])</f>
        <v>95730066</v>
      </c>
      <c r="W889" s="311">
        <v>45649</v>
      </c>
      <c r="X889" s="160">
        <v>45653</v>
      </c>
      <c r="Y889" s="48">
        <v>45672</v>
      </c>
      <c r="Z889" s="49">
        <v>45853</v>
      </c>
      <c r="AA889" s="347" t="s">
        <v>2317</v>
      </c>
      <c r="AB889" s="91" t="s">
        <v>293</v>
      </c>
      <c r="AC889" s="91"/>
      <c r="AD889" s="78">
        <v>202000005886</v>
      </c>
      <c r="AF889" s="55" t="str">
        <f>TEXT(LEFT(Contrato[[#This Row],[CONTRATO]],3),"0")</f>
        <v>751</v>
      </c>
      <c r="AG889" s="55" t="str">
        <f>IF(LEN(Contrato[[#This Row],[Contrato2]])=3,Contrato[[#This Row],[Contrato2]],TEXT(Contrato[[#This Row],[Contrato2]],"000"))</f>
        <v>751</v>
      </c>
      <c r="AH889" s="56">
        <f ca="1">IFERROR(_xlfn.DAYS(Contrato[[#This Row],[Fecha Proyectada liquidación]],TODAY())/30,"")</f>
        <v>8.6666666666666661</v>
      </c>
      <c r="AI889" s="57">
        <f>+Contrato[[#This Row],[FECHA TERMINACIÓN ]]+120</f>
        <v>45973</v>
      </c>
      <c r="AK889" s="59" t="str">
        <f ca="1">IF(Contrato[[#This Row],[FECHA TERMINACIÓN ]]&lt;TODAY(), "Terminado",IF(ISNUMBER(Contrato[[#This Row],[Fecha Real de liquiidación ]]),"Liquidado",IF(Contrato[[#This Row],[FECHA TERMINACIÓN ]]&gt;=TODAY(),"En ejecución","")))</f>
        <v>En ejecución</v>
      </c>
      <c r="AL889" s="60">
        <f>SUMIF([1]!COMPROMISOS_2024[[#All],[consecutivo]],Contrato[[#This Row],[RCP]],[1]!COMPROMISOS_2024[[#All],[Total pagado]])</f>
        <v>95730066</v>
      </c>
      <c r="AM889" s="61">
        <f>IFERROR(Contrato[[#This Row],[Pagos]]/Contrato[[#This Row],[VALOR CONTRATO]],0)</f>
        <v>1</v>
      </c>
      <c r="AN889" s="104">
        <f>+Contrato[[#This Row],[VALOR CONTRATO]]-Contrato[[#This Row],[Pagos]]</f>
        <v>0</v>
      </c>
      <c r="AO889" s="54" t="str" cm="1">
        <f t="array" ref="AO889">_xlfn.XLOOKUP(Contrato[[#This Row],[DOCUMENTO ]],[1]!PERSONAL_ACTIVO_2024[[#All],[Documento identidad]],[1]!PERSONAL_ACTIVO_2024[[#All],[Mail ]],0,0)</f>
        <v>cdiaz@indeportesantioquia.gov.co</v>
      </c>
      <c r="AP889" s="54" t="str" cm="1">
        <f t="array" ref="AP889">_xlfn.XLOOKUP(Contrato[[#This Row],[DOCUMENTO]],[1]!PERSONAL_ACTIVO_2024[[#All],[Documento identidad]],[1]!PERSONAL_ACTIVO_2024[[#All],[Mail ]],0,0)</f>
        <v>erosas@indeportesantioquia.gov.co</v>
      </c>
      <c r="AQ889" s="54" cm="1">
        <f t="array" ref="AQ889">IF(ISBLANK(Contrato[[#This Row],[DEPENDENCIA ]]),0,IFERROR(_xlfn.XLOOKUP(Contrato[[#This Row],[DEPENDENCIA ]],[1]!PERSONAL_ACTIVO_2024[[#All],[Dependencia]],[1]!PERSONAL_ACTIVO_2024[[#All],[Mail ]],0,0),0))</f>
        <v>0</v>
      </c>
    </row>
    <row r="890" spans="1:43" s="54" customFormat="1" ht="34.5" customHeight="1" x14ac:dyDescent="0.25">
      <c r="A890" s="345">
        <v>1282</v>
      </c>
      <c r="B890" s="257">
        <v>752</v>
      </c>
      <c r="C890" s="28" t="s">
        <v>2318</v>
      </c>
      <c r="D890" s="81" t="s">
        <v>98</v>
      </c>
      <c r="E890" s="81" t="s">
        <v>111</v>
      </c>
      <c r="F890" s="81" t="s">
        <v>112</v>
      </c>
      <c r="G890" s="92" t="s">
        <v>1932</v>
      </c>
      <c r="H890" s="312">
        <v>890983672</v>
      </c>
      <c r="I890" s="117" t="s">
        <v>48</v>
      </c>
      <c r="J890" s="118">
        <v>93734589</v>
      </c>
      <c r="K890" s="69" t="s">
        <v>2319</v>
      </c>
      <c r="L890" s="267" t="s">
        <v>2276</v>
      </c>
      <c r="M890" s="97" t="s">
        <v>2277</v>
      </c>
      <c r="N890" s="98" cm="1">
        <f t="array" ref="N890">_xlfn.XLOOKUP(Contrato[[#This Row],[SUPERVISOR TITULAR]],[1]!PERSONAL_ACTIVO_2024[[#All],[Nombre completo]],[1]!PERSONAL_ACTIVO_2024[[#All],[Documento identidad]],"",0)</f>
        <v>1036955622</v>
      </c>
      <c r="O890" s="97" t="s">
        <v>102</v>
      </c>
      <c r="P890" s="99" cm="1">
        <f t="array" ref="P890">_xlfn.XLOOKUP(Contrato[[#This Row],[SUPERVISOR SUPLENTE ]],[1]!PERSONAL_ACTIVO_2024[[#All],[Nombre completo]],[1]!PERSONAL_ACTIVO_2024[[#All],[Documento identidad]],"",0)</f>
        <v>43515795</v>
      </c>
      <c r="Q890" s="100">
        <v>1124</v>
      </c>
      <c r="R890" s="42" t="str" cm="1">
        <f t="array" ref="R890">_xlfn.XLOOKUP(Contrato[[#This Row],[CDP]],[1]!DISPONIBILIDADES_2024[[#All],[consecutivo]],[1]!DISPONIBILIDADES_2024[[#All],[fecha_aprobacion]],"",0)</f>
        <v>31/10/2024 11:25</v>
      </c>
      <c r="S890" s="43">
        <f>SUMIF([1]!DISPONIBILIDADES_2024[[#All],[consecutivo]],Contrato[[#This Row],[CDP]],[1]!DISPONIBILIDADES_2024[[#All],[valor_total_rubro]])</f>
        <v>0</v>
      </c>
      <c r="T890" s="44" cm="1">
        <f t="array" ref="T890">_xlfn.XLOOKUP(Contrato[[#This Row],[CONTRATO]]&amp;Contrato[[#This Row],[CDP]],[1]!Corr_Contr_CDP[[#All],[CONTRATO-CDP]],[1]!Corr_Contr_CDP[[#All],[CRP]],_xlfn.XLOOKUP(Contrato[[#This Row],[CDP]],[1]!COMPROMISOS_2024[[#All],[disponibilidad]],[1]!COMPROMISOS_2024[[#All],[consecutivo]],"",0),0)</f>
        <v>15140</v>
      </c>
      <c r="U890" s="45" t="str" cm="1">
        <f t="array" ref="U890">+_xlfn.XLOOKUP(Contrato[[#This Row],[RCP]],[1]!COMPROMISOS_2024[[#All],[consecutivo]],[1]!COMPROMISOS_2024[[#All],[fecha_aprobacion]],"",0)</f>
        <v>20/12/2024 20:01</v>
      </c>
      <c r="V890" s="46">
        <f>SUMIF([1]!COMPROMISOS_2024[[#All],[consecutivo]],Contrato[[#This Row],[RCP]],[1]!COMPROMISOS_2024[[#All],[valor_total]])</f>
        <v>93734589</v>
      </c>
      <c r="W890" s="311">
        <v>45645</v>
      </c>
      <c r="X890" s="160">
        <v>45652</v>
      </c>
      <c r="Y890" s="48">
        <v>45678</v>
      </c>
      <c r="Z890" s="49">
        <v>45859</v>
      </c>
      <c r="AA890" s="123" t="s">
        <v>2320</v>
      </c>
      <c r="AB890" s="91" t="s">
        <v>293</v>
      </c>
      <c r="AC890" s="91"/>
      <c r="AD890" s="78">
        <v>202000005887</v>
      </c>
      <c r="AF890" s="55" t="str">
        <f>TEXT(LEFT(Contrato[[#This Row],[CONTRATO]],3),"0")</f>
        <v>752</v>
      </c>
      <c r="AG890" s="55" t="str">
        <f>IF(LEN(Contrato[[#This Row],[Contrato2]])=3,Contrato[[#This Row],[Contrato2]],TEXT(Contrato[[#This Row],[Contrato2]],"000"))</f>
        <v>752</v>
      </c>
      <c r="AH890" s="56">
        <f ca="1">IFERROR(_xlfn.DAYS(Contrato[[#This Row],[Fecha Proyectada liquidación]],TODAY())/30,"")</f>
        <v>8.8666666666666671</v>
      </c>
      <c r="AI890" s="57">
        <f>+Contrato[[#This Row],[FECHA TERMINACIÓN ]]+120</f>
        <v>45979</v>
      </c>
      <c r="AK890" s="59" t="str">
        <f ca="1">IF(Contrato[[#This Row],[FECHA TERMINACIÓN ]]&lt;TODAY(), "Terminado",IF(ISNUMBER(Contrato[[#This Row],[Fecha Real de liquiidación ]]),"Liquidado",IF(Contrato[[#This Row],[FECHA TERMINACIÓN ]]&gt;=TODAY(),"En ejecución","")))</f>
        <v>En ejecución</v>
      </c>
      <c r="AL890" s="60">
        <f>SUMIF([1]!COMPROMISOS_2024[[#All],[consecutivo]],Contrato[[#This Row],[RCP]],[1]!COMPROMISOS_2024[[#All],[Total pagado]])</f>
        <v>93734589</v>
      </c>
      <c r="AM890" s="61">
        <f>IFERROR(Contrato[[#This Row],[Pagos]]/Contrato[[#This Row],[VALOR CONTRATO]],0)</f>
        <v>1</v>
      </c>
      <c r="AN890" s="104">
        <f>+Contrato[[#This Row],[VALOR CONTRATO]]-Contrato[[#This Row],[Pagos]]</f>
        <v>0</v>
      </c>
      <c r="AO890" s="54" t="str" cm="1">
        <f t="array" ref="AO890">_xlfn.XLOOKUP(Contrato[[#This Row],[DOCUMENTO ]],[1]!PERSONAL_ACTIVO_2024[[#All],[Documento identidad]],[1]!PERSONAL_ACTIVO_2024[[#All],[Mail ]],0,0)</f>
        <v>cdiaz@indeportesantioquia.gov.co</v>
      </c>
      <c r="AP890" s="54" t="str" cm="1">
        <f t="array" ref="AP890">_xlfn.XLOOKUP(Contrato[[#This Row],[DOCUMENTO]],[1]!PERSONAL_ACTIVO_2024[[#All],[Documento identidad]],[1]!PERSONAL_ACTIVO_2024[[#All],[Mail ]],0,0)</f>
        <v>erosas@indeportesantioquia.gov.co</v>
      </c>
      <c r="AQ890" s="54" cm="1">
        <f t="array" ref="AQ890">IF(ISBLANK(Contrato[[#This Row],[DEPENDENCIA ]]),0,IFERROR(_xlfn.XLOOKUP(Contrato[[#This Row],[DEPENDENCIA ]],[1]!PERSONAL_ACTIVO_2024[[#All],[Dependencia]],[1]!PERSONAL_ACTIVO_2024[[#All],[Mail ]],0,0),0))</f>
        <v>0</v>
      </c>
    </row>
    <row r="891" spans="1:43" s="54" customFormat="1" ht="34.5" customHeight="1" x14ac:dyDescent="0.25">
      <c r="A891" s="54" t="s">
        <v>716</v>
      </c>
      <c r="B891" s="257">
        <v>753</v>
      </c>
      <c r="C891" s="28" t="s">
        <v>2293</v>
      </c>
      <c r="D891" s="64" t="s">
        <v>48</v>
      </c>
      <c r="E891" s="64" t="s">
        <v>48</v>
      </c>
      <c r="F891" s="81" t="s">
        <v>2294</v>
      </c>
      <c r="G891" s="277" t="s">
        <v>717</v>
      </c>
      <c r="H891" s="130">
        <v>0</v>
      </c>
      <c r="I891" s="147">
        <v>0</v>
      </c>
      <c r="J891" s="148">
        <v>0</v>
      </c>
      <c r="K891" s="313">
        <v>0</v>
      </c>
      <c r="L891" s="96" t="s">
        <v>1378</v>
      </c>
      <c r="M891" s="97"/>
      <c r="N891" s="98" t="str" cm="1">
        <f t="array" ref="N891">_xlfn.XLOOKUP(Contrato[[#This Row],[SUPERVISOR TITULAR]],[1]!PERSONAL_ACTIVO_2024[[#All],[Nombre completo]],[1]!PERSONAL_ACTIVO_2024[[#All],[Documento identidad]],"",0)</f>
        <v/>
      </c>
      <c r="O891" s="97"/>
      <c r="P891" s="99" t="str" cm="1">
        <f t="array" ref="P891">_xlfn.XLOOKUP(Contrato[[#This Row],[SUPERVISOR SUPLENTE ]],[1]!PERSONAL_ACTIVO_2024[[#All],[Nombre completo]],[1]!PERSONAL_ACTIVO_2024[[#All],[Documento identidad]],"",0)</f>
        <v/>
      </c>
      <c r="Q891" s="207">
        <v>0</v>
      </c>
      <c r="R891" s="42" t="str" cm="1">
        <f t="array" ref="R891">_xlfn.XLOOKUP(Contrato[[#This Row],[CDP]],[1]!DISPONIBILIDADES_2024[[#All],[consecutivo]],[1]!DISPONIBILIDADES_2024[[#All],[fecha_aprobacion]],"",0)</f>
        <v/>
      </c>
      <c r="S891" s="43">
        <f>SUMIF([1]!DISPONIBILIDADES_2024[[#All],[consecutivo]],Contrato[[#This Row],[CDP]],[1]!DISPONIBILIDADES_2024[[#All],[valor_total_rubro]])</f>
        <v>0</v>
      </c>
      <c r="T891" s="44" t="str" cm="1">
        <f t="array" ref="T891">_xlfn.XLOOKUP(Contrato[[#This Row],[CONTRATO]]&amp;Contrato[[#This Row],[CDP]],[1]!Corr_Contr_CDP[[#All],[CONTRATO-CDP]],[1]!Corr_Contr_CDP[[#All],[CRP]],_xlfn.XLOOKUP(Contrato[[#This Row],[CDP]],[1]!COMPROMISOS_2024[[#All],[disponibilidad]],[1]!COMPROMISOS_2024[[#All],[consecutivo]],"",0),0)</f>
        <v/>
      </c>
      <c r="U891" s="45" t="str" cm="1">
        <f t="array" ref="U891">+_xlfn.XLOOKUP(Contrato[[#This Row],[RCP]],[1]!COMPROMISOS_2024[[#All],[consecutivo]],[1]!COMPROMISOS_2024[[#All],[fecha_aprobacion]],"",0)</f>
        <v/>
      </c>
      <c r="V891" s="46">
        <f>SUMIF([1]!COMPROMISOS_2024[[#All],[consecutivo]],Contrato[[#This Row],[RCP]],[1]!COMPROMISOS_2024[[#All],[valor_total]])</f>
        <v>0</v>
      </c>
      <c r="W891" s="311"/>
      <c r="X891" s="160"/>
      <c r="Y891" s="48" t="str">
        <f>+LEFT(_xlfn.XLOOKUP(Contrato[[#This Row],[CONTRATO3DIG]],[1]SECOP_II!AE:AE,[1]SECOP_II!F:F,"",0),10)</f>
        <v/>
      </c>
      <c r="Z891" s="49"/>
      <c r="AA891" s="101"/>
      <c r="AB891" s="207">
        <v>0</v>
      </c>
      <c r="AC891" s="91"/>
      <c r="AD891" s="224"/>
      <c r="AF891" s="55" t="str">
        <f>TEXT(LEFT(Contrato[[#This Row],[CONTRATO]],3),"0")</f>
        <v>753</v>
      </c>
      <c r="AG891" s="55" t="str">
        <f>IF(LEN(Contrato[[#This Row],[Contrato2]])=3,Contrato[[#This Row],[Contrato2]],TEXT(Contrato[[#This Row],[Contrato2]],"000"))</f>
        <v>753</v>
      </c>
      <c r="AH891" s="56">
        <f ca="1">IFERROR(_xlfn.DAYS(Contrato[[#This Row],[Fecha Proyectada liquidación]],TODAY())/30,"")</f>
        <v>-1519.7666666666667</v>
      </c>
      <c r="AI891" s="57">
        <f>+Contrato[[#This Row],[FECHA TERMINACIÓN ]]+120</f>
        <v>120</v>
      </c>
      <c r="AK891" s="59" t="str">
        <f ca="1">IF(Contrato[[#This Row],[FECHA TERMINACIÓN ]]&lt;TODAY(), "Terminado",IF(ISNUMBER(Contrato[[#This Row],[Fecha Real de liquiidación ]]),"Liquidado",IF(Contrato[[#This Row],[FECHA TERMINACIÓN ]]&gt;=TODAY(),"En ejecución","")))</f>
        <v>Terminado</v>
      </c>
      <c r="AL891" s="60">
        <f>SUMIF([1]!COMPROMISOS_2024[[#All],[consecutivo]],Contrato[[#This Row],[RCP]],[1]!COMPROMISOS_2024[[#All],[Total pagado]])</f>
        <v>0</v>
      </c>
      <c r="AM891" s="61">
        <f>IFERROR(Contrato[[#This Row],[Pagos]]/Contrato[[#This Row],[VALOR CONTRATO]],0)</f>
        <v>0</v>
      </c>
      <c r="AN891" s="104">
        <f>+Contrato[[#This Row],[VALOR CONTRATO]]-Contrato[[#This Row],[Pagos]]</f>
        <v>0</v>
      </c>
      <c r="AO891" s="54" cm="1">
        <f t="array" ref="AO891">_xlfn.XLOOKUP(Contrato[[#This Row],[DOCUMENTO ]],[1]!PERSONAL_ACTIVO_2024[[#All],[Documento identidad]],[1]!PERSONAL_ACTIVO_2024[[#All],[Mail ]],0,0)</f>
        <v>0</v>
      </c>
      <c r="AP891" s="54" cm="1">
        <f t="array" ref="AP891">_xlfn.XLOOKUP(Contrato[[#This Row],[DOCUMENTO]],[1]!PERSONAL_ACTIVO_2024[[#All],[Documento identidad]],[1]!PERSONAL_ACTIVO_2024[[#All],[Mail ]],0,0)</f>
        <v>0</v>
      </c>
      <c r="AQ891" s="54" cm="1">
        <f t="array" ref="AQ891">IF(ISBLANK(Contrato[[#This Row],[DEPENDENCIA ]]),0,IFERROR(_xlfn.XLOOKUP(Contrato[[#This Row],[DEPENDENCIA ]],[1]!PERSONAL_ACTIVO_2024[[#All],[Dependencia]],[1]!PERSONAL_ACTIVO_2024[[#All],[Mail ]],0,0),0))</f>
        <v>0</v>
      </c>
    </row>
    <row r="892" spans="1:43" s="54" customFormat="1" ht="34.5" customHeight="1" x14ac:dyDescent="0.25">
      <c r="A892" s="345">
        <v>1281</v>
      </c>
      <c r="B892" s="257">
        <v>754</v>
      </c>
      <c r="C892" s="28" t="s">
        <v>2321</v>
      </c>
      <c r="D892" s="81" t="s">
        <v>132</v>
      </c>
      <c r="E892" s="81" t="s">
        <v>111</v>
      </c>
      <c r="F892" s="81" t="s">
        <v>112</v>
      </c>
      <c r="G892" s="92" t="s">
        <v>2322</v>
      </c>
      <c r="H892" s="312">
        <v>890907106</v>
      </c>
      <c r="I892" s="117" t="s">
        <v>48</v>
      </c>
      <c r="J892" s="118">
        <v>66862078</v>
      </c>
      <c r="K892" s="69" t="s">
        <v>2323</v>
      </c>
      <c r="L892" s="267" t="s">
        <v>2276</v>
      </c>
      <c r="M892" s="97" t="s">
        <v>2277</v>
      </c>
      <c r="N892" s="98" cm="1">
        <f t="array" ref="N892">_xlfn.XLOOKUP(Contrato[[#This Row],[SUPERVISOR TITULAR]],[1]!PERSONAL_ACTIVO_2024[[#All],[Nombre completo]],[1]!PERSONAL_ACTIVO_2024[[#All],[Documento identidad]],"",0)</f>
        <v>1036955622</v>
      </c>
      <c r="O892" s="97" t="s">
        <v>102</v>
      </c>
      <c r="P892" s="99" cm="1">
        <f t="array" ref="P892">_xlfn.XLOOKUP(Contrato[[#This Row],[SUPERVISOR SUPLENTE ]],[1]!PERSONAL_ACTIVO_2024[[#All],[Nombre completo]],[1]!PERSONAL_ACTIVO_2024[[#All],[Documento identidad]],"",0)</f>
        <v>43515795</v>
      </c>
      <c r="Q892" s="100">
        <v>1107</v>
      </c>
      <c r="R892" s="42" t="str" cm="1">
        <f t="array" ref="R892">_xlfn.XLOOKUP(Contrato[[#This Row],[CDP]],[1]!DISPONIBILIDADES_2024[[#All],[consecutivo]],[1]!DISPONIBILIDADES_2024[[#All],[fecha_aprobacion]],"",0)</f>
        <v>31/10/2024 11:02</v>
      </c>
      <c r="S892" s="43">
        <f>SUMIF([1]!DISPONIBILIDADES_2024[[#All],[consecutivo]],Contrato[[#This Row],[CDP]],[1]!DISPONIBILIDADES_2024[[#All],[valor_total_rubro]])</f>
        <v>0</v>
      </c>
      <c r="T892" s="44" cm="1">
        <f t="array" ref="T892">_xlfn.XLOOKUP(Contrato[[#This Row],[CONTRATO]]&amp;Contrato[[#This Row],[CDP]],[1]!Corr_Contr_CDP[[#All],[CONTRATO-CDP]],[1]!Corr_Contr_CDP[[#All],[CRP]],_xlfn.XLOOKUP(Contrato[[#This Row],[CDP]],[1]!COMPROMISOS_2024[[#All],[disponibilidad]],[1]!COMPROMISOS_2024[[#All],[consecutivo]],"",0),0)</f>
        <v>14697</v>
      </c>
      <c r="U892" s="45" t="str" cm="1">
        <f t="array" ref="U892">+_xlfn.XLOOKUP(Contrato[[#This Row],[RCP]],[1]!COMPROMISOS_2024[[#All],[consecutivo]],[1]!COMPROMISOS_2024[[#All],[fecha_aprobacion]],"",0)</f>
        <v>16/12/2024 23:43</v>
      </c>
      <c r="V892" s="46">
        <f>SUMIF([1]!COMPROMISOS_2024[[#All],[consecutivo]],Contrato[[#This Row],[RCP]],[1]!COMPROMISOS_2024[[#All],[valor_total]])</f>
        <v>66862078</v>
      </c>
      <c r="W892" s="311">
        <v>45638</v>
      </c>
      <c r="X892" s="160">
        <v>45646</v>
      </c>
      <c r="Y892" s="48">
        <v>45672</v>
      </c>
      <c r="Z892" s="49">
        <v>45853</v>
      </c>
      <c r="AA892" s="123" t="s">
        <v>2324</v>
      </c>
      <c r="AB892" s="91" t="s">
        <v>293</v>
      </c>
      <c r="AC892" s="91"/>
      <c r="AD892" s="78">
        <v>202000005888</v>
      </c>
      <c r="AF892" s="55" t="str">
        <f>TEXT(LEFT(Contrato[[#This Row],[CONTRATO]],3),"0")</f>
        <v>754</v>
      </c>
      <c r="AG892" s="55" t="str">
        <f>IF(LEN(Contrato[[#This Row],[Contrato2]])=3,Contrato[[#This Row],[Contrato2]],TEXT(Contrato[[#This Row],[Contrato2]],"000"))</f>
        <v>754</v>
      </c>
      <c r="AH892" s="56">
        <f ca="1">IFERROR(_xlfn.DAYS(Contrato[[#This Row],[Fecha Proyectada liquidación]],TODAY())/30,"")</f>
        <v>8.6666666666666661</v>
      </c>
      <c r="AI892" s="57">
        <f>+Contrato[[#This Row],[FECHA TERMINACIÓN ]]+120</f>
        <v>45973</v>
      </c>
      <c r="AK892" s="59" t="str">
        <f ca="1">IF(Contrato[[#This Row],[FECHA TERMINACIÓN ]]&lt;TODAY(), "Terminado",IF(ISNUMBER(Contrato[[#This Row],[Fecha Real de liquiidación ]]),"Liquidado",IF(Contrato[[#This Row],[FECHA TERMINACIÓN ]]&gt;=TODAY(),"En ejecución","")))</f>
        <v>En ejecución</v>
      </c>
      <c r="AL892" s="60">
        <f>SUMIF([1]!COMPROMISOS_2024[[#All],[consecutivo]],Contrato[[#This Row],[RCP]],[1]!COMPROMISOS_2024[[#All],[Total pagado]])</f>
        <v>66862078</v>
      </c>
      <c r="AM892" s="61">
        <f>IFERROR(Contrato[[#This Row],[Pagos]]/Contrato[[#This Row],[VALOR CONTRATO]],0)</f>
        <v>1</v>
      </c>
      <c r="AN892" s="104">
        <f>+Contrato[[#This Row],[VALOR CONTRATO]]-Contrato[[#This Row],[Pagos]]</f>
        <v>0</v>
      </c>
      <c r="AO892" s="54" t="str" cm="1">
        <f t="array" ref="AO892">_xlfn.XLOOKUP(Contrato[[#This Row],[DOCUMENTO ]],[1]!PERSONAL_ACTIVO_2024[[#All],[Documento identidad]],[1]!PERSONAL_ACTIVO_2024[[#All],[Mail ]],0,0)</f>
        <v>cdiaz@indeportesantioquia.gov.co</v>
      </c>
      <c r="AP892" s="54" t="str" cm="1">
        <f t="array" ref="AP892">_xlfn.XLOOKUP(Contrato[[#This Row],[DOCUMENTO]],[1]!PERSONAL_ACTIVO_2024[[#All],[Documento identidad]],[1]!PERSONAL_ACTIVO_2024[[#All],[Mail ]],0,0)</f>
        <v>erosas@indeportesantioquia.gov.co</v>
      </c>
      <c r="AQ892" s="54" t="str" cm="1">
        <f t="array" ref="AQ892">IF(ISBLANK(Contrato[[#This Row],[DEPENDENCIA ]]),0,IFERROR(_xlfn.XLOOKUP(Contrato[[#This Row],[DEPENDENCIA ]],[1]!PERSONAL_ACTIVO_2024[[#All],[Dependencia]],[1]!PERSONAL_ACTIVO_2024[[#All],[Mail ]],0,0),0))</f>
        <v>fcardona@indeportesantioquia.gov.co</v>
      </c>
    </row>
    <row r="893" spans="1:43" s="54" customFormat="1" ht="34.5" customHeight="1" x14ac:dyDescent="0.25">
      <c r="A893" s="345">
        <v>1316</v>
      </c>
      <c r="B893" s="257">
        <v>755</v>
      </c>
      <c r="C893" s="28" t="s">
        <v>2325</v>
      </c>
      <c r="D893" s="81" t="s">
        <v>98</v>
      </c>
      <c r="E893" s="81" t="s">
        <v>111</v>
      </c>
      <c r="F893" s="81" t="s">
        <v>2326</v>
      </c>
      <c r="G893" s="92" t="s">
        <v>1487</v>
      </c>
      <c r="H893" s="312">
        <v>890983736</v>
      </c>
      <c r="I893" s="117" t="s">
        <v>48</v>
      </c>
      <c r="J893" s="118">
        <v>191714122</v>
      </c>
      <c r="K893" s="69" t="s">
        <v>2327</v>
      </c>
      <c r="L893" s="267" t="s">
        <v>2276</v>
      </c>
      <c r="M893" s="97" t="s">
        <v>2277</v>
      </c>
      <c r="N893" s="98" cm="1">
        <f t="array" ref="N893">_xlfn.XLOOKUP(Contrato[[#This Row],[SUPERVISOR TITULAR]],[1]!PERSONAL_ACTIVO_2024[[#All],[Nombre completo]],[1]!PERSONAL_ACTIVO_2024[[#All],[Documento identidad]],"",0)</f>
        <v>1036955622</v>
      </c>
      <c r="O893" s="97" t="s">
        <v>102</v>
      </c>
      <c r="P893" s="99" cm="1">
        <f t="array" ref="P893">_xlfn.XLOOKUP(Contrato[[#This Row],[SUPERVISOR SUPLENTE ]],[1]!PERSONAL_ACTIVO_2024[[#All],[Nombre completo]],[1]!PERSONAL_ACTIVO_2024[[#All],[Documento identidad]],"",0)</f>
        <v>43515795</v>
      </c>
      <c r="Q893" s="100">
        <v>1190</v>
      </c>
      <c r="R893" s="42" t="str" cm="1">
        <f t="array" ref="R893">_xlfn.XLOOKUP(Contrato[[#This Row],[CDP]],[1]!DISPONIBILIDADES_2024[[#All],[consecutivo]],[1]!DISPONIBILIDADES_2024[[#All],[fecha_aprobacion]],"",0)</f>
        <v>26/11/2024 15:41</v>
      </c>
      <c r="S893" s="43">
        <f>SUMIF([1]!DISPONIBILIDADES_2024[[#All],[consecutivo]],Contrato[[#This Row],[CDP]],[1]!DISPONIBILIDADES_2024[[#All],[valor_total_rubro]])</f>
        <v>0</v>
      </c>
      <c r="T893" s="44" cm="1">
        <f t="array" ref="T893">_xlfn.XLOOKUP(Contrato[[#This Row],[CONTRATO]]&amp;Contrato[[#This Row],[CDP]],[1]!Corr_Contr_CDP[[#All],[CONTRATO-CDP]],[1]!Corr_Contr_CDP[[#All],[CRP]],_xlfn.XLOOKUP(Contrato[[#This Row],[CDP]],[1]!COMPROMISOS_2024[[#All],[disponibilidad]],[1]!COMPROMISOS_2024[[#All],[consecutivo]],"",0),0)</f>
        <v>15127</v>
      </c>
      <c r="U893" s="45" t="str" cm="1">
        <f t="array" ref="U893">+_xlfn.XLOOKUP(Contrato[[#This Row],[RCP]],[1]!COMPROMISOS_2024[[#All],[consecutivo]],[1]!COMPROMISOS_2024[[#All],[fecha_aprobacion]],"",0)</f>
        <v>19/12/2024 18:03</v>
      </c>
      <c r="V893" s="46">
        <f>SUMIF([1]!COMPROMISOS_2024[[#All],[consecutivo]],Contrato[[#This Row],[RCP]],[1]!COMPROMISOS_2024[[#All],[valor_total]])</f>
        <v>191714122</v>
      </c>
      <c r="W893" s="311">
        <v>45645</v>
      </c>
      <c r="X893" s="160">
        <v>45650</v>
      </c>
      <c r="Y893" s="48">
        <v>45672</v>
      </c>
      <c r="Z893" s="49">
        <v>45853</v>
      </c>
      <c r="AA893" s="123" t="s">
        <v>2328</v>
      </c>
      <c r="AB893" s="91" t="s">
        <v>293</v>
      </c>
      <c r="AC893" s="91"/>
      <c r="AD893" s="78">
        <v>202000005889</v>
      </c>
      <c r="AF893" s="55" t="str">
        <f>TEXT(LEFT(Contrato[[#This Row],[CONTRATO]],3),"0")</f>
        <v>755</v>
      </c>
      <c r="AG893" s="55" t="str">
        <f>IF(LEN(Contrato[[#This Row],[Contrato2]])=3,Contrato[[#This Row],[Contrato2]],TEXT(Contrato[[#This Row],[Contrato2]],"000"))</f>
        <v>755</v>
      </c>
      <c r="AH893" s="56">
        <f ca="1">IFERROR(_xlfn.DAYS(Contrato[[#This Row],[Fecha Proyectada liquidación]],TODAY())/30,"")</f>
        <v>8.6666666666666661</v>
      </c>
      <c r="AI893" s="57">
        <f>+Contrato[[#This Row],[FECHA TERMINACIÓN ]]+120</f>
        <v>45973</v>
      </c>
      <c r="AK893" s="59" t="str">
        <f ca="1">IF(Contrato[[#This Row],[FECHA TERMINACIÓN ]]&lt;TODAY(), "Terminado",IF(ISNUMBER(Contrato[[#This Row],[Fecha Real de liquiidación ]]),"Liquidado",IF(Contrato[[#This Row],[FECHA TERMINACIÓN ]]&gt;=TODAY(),"En ejecución","")))</f>
        <v>En ejecución</v>
      </c>
      <c r="AL893" s="60">
        <f>SUMIF([1]!COMPROMISOS_2024[[#All],[consecutivo]],Contrato[[#This Row],[RCP]],[1]!COMPROMISOS_2024[[#All],[Total pagado]])</f>
        <v>191714122</v>
      </c>
      <c r="AM893" s="61">
        <f>IFERROR(Contrato[[#This Row],[Pagos]]/Contrato[[#This Row],[VALOR CONTRATO]],0)</f>
        <v>1</v>
      </c>
      <c r="AN893" s="104">
        <f>+Contrato[[#This Row],[VALOR CONTRATO]]-Contrato[[#This Row],[Pagos]]</f>
        <v>0</v>
      </c>
      <c r="AO893" s="54" t="str" cm="1">
        <f t="array" ref="AO893">_xlfn.XLOOKUP(Contrato[[#This Row],[DOCUMENTO ]],[1]!PERSONAL_ACTIVO_2024[[#All],[Documento identidad]],[1]!PERSONAL_ACTIVO_2024[[#All],[Mail ]],0,0)</f>
        <v>cdiaz@indeportesantioquia.gov.co</v>
      </c>
      <c r="AP893" s="54" t="str" cm="1">
        <f t="array" ref="AP893">_xlfn.XLOOKUP(Contrato[[#This Row],[DOCUMENTO]],[1]!PERSONAL_ACTIVO_2024[[#All],[Documento identidad]],[1]!PERSONAL_ACTIVO_2024[[#All],[Mail ]],0,0)</f>
        <v>erosas@indeportesantioquia.gov.co</v>
      </c>
      <c r="AQ893" s="54" cm="1">
        <f t="array" ref="AQ893">IF(ISBLANK(Contrato[[#This Row],[DEPENDENCIA ]]),0,IFERROR(_xlfn.XLOOKUP(Contrato[[#This Row],[DEPENDENCIA ]],[1]!PERSONAL_ACTIVO_2024[[#All],[Dependencia]],[1]!PERSONAL_ACTIVO_2024[[#All],[Mail ]],0,0),0))</f>
        <v>0</v>
      </c>
    </row>
    <row r="894" spans="1:43" s="54" customFormat="1" ht="34.5" customHeight="1" x14ac:dyDescent="0.25">
      <c r="A894" s="345">
        <v>1321</v>
      </c>
      <c r="B894" s="257">
        <v>756</v>
      </c>
      <c r="C894" s="28" t="s">
        <v>2329</v>
      </c>
      <c r="D894" s="81" t="s">
        <v>98</v>
      </c>
      <c r="E894" s="81" t="s">
        <v>111</v>
      </c>
      <c r="F894" s="81" t="s">
        <v>2326</v>
      </c>
      <c r="G894" s="92" t="s">
        <v>2330</v>
      </c>
      <c r="H894" s="312">
        <v>890983803</v>
      </c>
      <c r="I894" s="117" t="s">
        <v>48</v>
      </c>
      <c r="J894" s="118">
        <v>357661711</v>
      </c>
      <c r="K894" s="69" t="s">
        <v>2331</v>
      </c>
      <c r="L894" s="267" t="s">
        <v>2276</v>
      </c>
      <c r="M894" s="97" t="s">
        <v>2277</v>
      </c>
      <c r="N894" s="98" cm="1">
        <f t="array" ref="N894">_xlfn.XLOOKUP(Contrato[[#This Row],[SUPERVISOR TITULAR]],[1]!PERSONAL_ACTIVO_2024[[#All],[Nombre completo]],[1]!PERSONAL_ACTIVO_2024[[#All],[Documento identidad]],"",0)</f>
        <v>1036955622</v>
      </c>
      <c r="O894" s="97" t="s">
        <v>102</v>
      </c>
      <c r="P894" s="99" cm="1">
        <f t="array" ref="P894">_xlfn.XLOOKUP(Contrato[[#This Row],[SUPERVISOR SUPLENTE ]],[1]!PERSONAL_ACTIVO_2024[[#All],[Nombre completo]],[1]!PERSONAL_ACTIVO_2024[[#All],[Documento identidad]],"",0)</f>
        <v>43515795</v>
      </c>
      <c r="Q894" s="100">
        <v>1205</v>
      </c>
      <c r="R894" s="42" t="str" cm="1">
        <f t="array" ref="R894">_xlfn.XLOOKUP(Contrato[[#This Row],[CDP]],[1]!DISPONIBILIDADES_2024[[#All],[consecutivo]],[1]!DISPONIBILIDADES_2024[[#All],[fecha_aprobacion]],"",0)</f>
        <v>3/12/2024 16:22</v>
      </c>
      <c r="S894" s="43">
        <f>SUMIF([1]!DISPONIBILIDADES_2024[[#All],[consecutivo]],Contrato[[#This Row],[CDP]],[1]!DISPONIBILIDADES_2024[[#All],[valor_total_rubro]])</f>
        <v>0</v>
      </c>
      <c r="T894" s="44" cm="1">
        <f t="array" ref="T894">_xlfn.XLOOKUP(Contrato[[#This Row],[CONTRATO]]&amp;Contrato[[#This Row],[CDP]],[1]!Corr_Contr_CDP[[#All],[CONTRATO-CDP]],[1]!Corr_Contr_CDP[[#All],[CRP]],_xlfn.XLOOKUP(Contrato[[#This Row],[CDP]],[1]!COMPROMISOS_2024[[#All],[disponibilidad]],[1]!COMPROMISOS_2024[[#All],[consecutivo]],"",0),0)</f>
        <v>15130</v>
      </c>
      <c r="U894" s="45" t="str" cm="1">
        <f t="array" ref="U894">+_xlfn.XLOOKUP(Contrato[[#This Row],[RCP]],[1]!COMPROMISOS_2024[[#All],[consecutivo]],[1]!COMPROMISOS_2024[[#All],[fecha_aprobacion]],"",0)</f>
        <v>20/12/2024 13:52</v>
      </c>
      <c r="V894" s="46">
        <f>SUMIF([1]!COMPROMISOS_2024[[#All],[consecutivo]],Contrato[[#This Row],[RCP]],[1]!COMPROMISOS_2024[[#All],[valor_total]])</f>
        <v>357661711</v>
      </c>
      <c r="W894" s="311">
        <v>45646</v>
      </c>
      <c r="X894" s="160">
        <v>45652</v>
      </c>
      <c r="Y894" s="48">
        <v>45673</v>
      </c>
      <c r="Z894" s="49">
        <v>45854</v>
      </c>
      <c r="AA894" s="123" t="s">
        <v>2332</v>
      </c>
      <c r="AB894" s="91" t="s">
        <v>293</v>
      </c>
      <c r="AC894" s="91"/>
      <c r="AD894" s="78">
        <v>202000005890</v>
      </c>
      <c r="AF894" s="55" t="str">
        <f>TEXT(LEFT(Contrato[[#This Row],[CONTRATO]],3),"0")</f>
        <v>756</v>
      </c>
      <c r="AG894" s="55" t="str">
        <f>IF(LEN(Contrato[[#This Row],[Contrato2]])=3,Contrato[[#This Row],[Contrato2]],TEXT(Contrato[[#This Row],[Contrato2]],"000"))</f>
        <v>756</v>
      </c>
      <c r="AH894" s="56">
        <f ca="1">IFERROR(_xlfn.DAYS(Contrato[[#This Row],[Fecha Proyectada liquidación]],TODAY())/30,"")</f>
        <v>8.6999999999999993</v>
      </c>
      <c r="AI894" s="57">
        <f>+Contrato[[#This Row],[FECHA TERMINACIÓN ]]+120</f>
        <v>45974</v>
      </c>
      <c r="AK894" s="59" t="str">
        <f ca="1">IF(Contrato[[#This Row],[FECHA TERMINACIÓN ]]&lt;TODAY(), "Terminado",IF(ISNUMBER(Contrato[[#This Row],[Fecha Real de liquiidación ]]),"Liquidado",IF(Contrato[[#This Row],[FECHA TERMINACIÓN ]]&gt;=TODAY(),"En ejecución","")))</f>
        <v>En ejecución</v>
      </c>
      <c r="AL894" s="60">
        <f>SUMIF([1]!COMPROMISOS_2024[[#All],[consecutivo]],Contrato[[#This Row],[RCP]],[1]!COMPROMISOS_2024[[#All],[Total pagado]])</f>
        <v>357661711</v>
      </c>
      <c r="AM894" s="61">
        <f>IFERROR(Contrato[[#This Row],[Pagos]]/Contrato[[#This Row],[VALOR CONTRATO]],0)</f>
        <v>1</v>
      </c>
      <c r="AN894" s="104">
        <f>+Contrato[[#This Row],[VALOR CONTRATO]]-Contrato[[#This Row],[Pagos]]</f>
        <v>0</v>
      </c>
      <c r="AO894" s="54" t="str" cm="1">
        <f t="array" ref="AO894">_xlfn.XLOOKUP(Contrato[[#This Row],[DOCUMENTO ]],[1]!PERSONAL_ACTIVO_2024[[#All],[Documento identidad]],[1]!PERSONAL_ACTIVO_2024[[#All],[Mail ]],0,0)</f>
        <v>cdiaz@indeportesantioquia.gov.co</v>
      </c>
      <c r="AP894" s="54" t="str" cm="1">
        <f t="array" ref="AP894">_xlfn.XLOOKUP(Contrato[[#This Row],[DOCUMENTO]],[1]!PERSONAL_ACTIVO_2024[[#All],[Documento identidad]],[1]!PERSONAL_ACTIVO_2024[[#All],[Mail ]],0,0)</f>
        <v>erosas@indeportesantioquia.gov.co</v>
      </c>
      <c r="AQ894" s="54" cm="1">
        <f t="array" ref="AQ894">IF(ISBLANK(Contrato[[#This Row],[DEPENDENCIA ]]),0,IFERROR(_xlfn.XLOOKUP(Contrato[[#This Row],[DEPENDENCIA ]],[1]!PERSONAL_ACTIVO_2024[[#All],[Dependencia]],[1]!PERSONAL_ACTIVO_2024[[#All],[Mail ]],0,0),0))</f>
        <v>0</v>
      </c>
    </row>
    <row r="895" spans="1:43" s="54" customFormat="1" ht="34.5" customHeight="1" x14ac:dyDescent="0.25">
      <c r="A895" s="54">
        <v>1296</v>
      </c>
      <c r="B895" s="257">
        <v>757</v>
      </c>
      <c r="C895" s="28" t="s">
        <v>2333</v>
      </c>
      <c r="D895" s="81" t="s">
        <v>98</v>
      </c>
      <c r="E895" s="81" t="s">
        <v>111</v>
      </c>
      <c r="F895" s="81" t="s">
        <v>2326</v>
      </c>
      <c r="G895" s="92" t="s">
        <v>2334</v>
      </c>
      <c r="H895" s="312">
        <v>900974762</v>
      </c>
      <c r="I895" s="117" t="s">
        <v>48</v>
      </c>
      <c r="J895" s="118">
        <v>1051040112</v>
      </c>
      <c r="K895" s="69" t="s">
        <v>2331</v>
      </c>
      <c r="L895" s="267" t="s">
        <v>2276</v>
      </c>
      <c r="M895" s="97" t="s">
        <v>2277</v>
      </c>
      <c r="N895" s="98" cm="1">
        <f t="array" ref="N895">_xlfn.XLOOKUP(Contrato[[#This Row],[SUPERVISOR TITULAR]],[1]!PERSONAL_ACTIVO_2024[[#All],[Nombre completo]],[1]!PERSONAL_ACTIVO_2024[[#All],[Documento identidad]],"",0)</f>
        <v>1036955622</v>
      </c>
      <c r="O895" s="97" t="s">
        <v>1325</v>
      </c>
      <c r="P895" s="99" cm="1">
        <f t="array" ref="P895">_xlfn.XLOOKUP(Contrato[[#This Row],[SUPERVISOR SUPLENTE ]],[1]!PERSONAL_ACTIVO_2024[[#All],[Nombre completo]],[1]!PERSONAL_ACTIVO_2024[[#All],[Documento identidad]],"",0)</f>
        <v>1128398019</v>
      </c>
      <c r="Q895" s="100">
        <v>1155</v>
      </c>
      <c r="R895" s="42" t="str" cm="1">
        <f t="array" ref="R895">_xlfn.XLOOKUP(Contrato[[#This Row],[CDP]],[1]!DISPONIBILIDADES_2024[[#All],[consecutivo]],[1]!DISPONIBILIDADES_2024[[#All],[fecha_aprobacion]],"",0)</f>
        <v>15/11/2024 15:47</v>
      </c>
      <c r="S895" s="43">
        <f>SUMIF([1]!DISPONIBILIDADES_2024[[#All],[consecutivo]],Contrato[[#This Row],[CDP]],[1]!DISPONIBILIDADES_2024[[#All],[valor_total_rubro]])</f>
        <v>0</v>
      </c>
      <c r="T895" s="44" cm="1">
        <f t="array" ref="T895">_xlfn.XLOOKUP(Contrato[[#This Row],[CONTRATO]]&amp;Contrato[[#This Row],[CDP]],[1]!Corr_Contr_CDP[[#All],[CONTRATO-CDP]],[1]!Corr_Contr_CDP[[#All],[CRP]],_xlfn.XLOOKUP(Contrato[[#This Row],[CDP]],[1]!COMPROMISOS_2024[[#All],[disponibilidad]],[1]!COMPROMISOS_2024[[#All],[consecutivo]],"",0),0)</f>
        <v>14704</v>
      </c>
      <c r="U895" s="45" t="str" cm="1">
        <f t="array" ref="U895">+_xlfn.XLOOKUP(Contrato[[#This Row],[RCP]],[1]!COMPROMISOS_2024[[#All],[consecutivo]],[1]!COMPROMISOS_2024[[#All],[fecha_aprobacion]],"",0)</f>
        <v>17/12/2024 14:29</v>
      </c>
      <c r="V895" s="46">
        <f>SUMIF([1]!COMPROMISOS_2024[[#All],[consecutivo]],Contrato[[#This Row],[RCP]],[1]!COMPROMISOS_2024[[#All],[valor_total]])</f>
        <v>1051040112</v>
      </c>
      <c r="W895" s="311">
        <v>45642</v>
      </c>
      <c r="X895" s="311" t="s">
        <v>379</v>
      </c>
      <c r="Y895" s="48">
        <v>45672</v>
      </c>
      <c r="Z895" s="49">
        <v>45915</v>
      </c>
      <c r="AA895" s="123" t="s">
        <v>2335</v>
      </c>
      <c r="AB895" s="91" t="s">
        <v>1030</v>
      </c>
      <c r="AC895" s="91"/>
      <c r="AD895" s="78">
        <v>202000005891</v>
      </c>
      <c r="AF895" s="55" t="str">
        <f>TEXT(LEFT(Contrato[[#This Row],[CONTRATO]],3),"0")</f>
        <v>757</v>
      </c>
      <c r="AG895" s="55" t="str">
        <f>IF(LEN(Contrato[[#This Row],[Contrato2]])=3,Contrato[[#This Row],[Contrato2]],TEXT(Contrato[[#This Row],[Contrato2]],"000"))</f>
        <v>757</v>
      </c>
      <c r="AH895" s="56">
        <f ca="1">IFERROR(_xlfn.DAYS(Contrato[[#This Row],[Fecha Proyectada liquidación]],TODAY())/30,"")</f>
        <v>10.733333333333333</v>
      </c>
      <c r="AI895" s="57">
        <f>+Contrato[[#This Row],[FECHA TERMINACIÓN ]]+120</f>
        <v>46035</v>
      </c>
      <c r="AK895" s="59" t="str">
        <f ca="1">IF(Contrato[[#This Row],[FECHA TERMINACIÓN ]]&lt;TODAY(), "Terminado",IF(ISNUMBER(Contrato[[#This Row],[Fecha Real de liquiidación ]]),"Liquidado",IF(Contrato[[#This Row],[FECHA TERMINACIÓN ]]&gt;=TODAY(),"En ejecución","")))</f>
        <v>En ejecución</v>
      </c>
      <c r="AL895" s="60">
        <f>SUMIF([1]!COMPROMISOS_2024[[#All],[consecutivo]],Contrato[[#This Row],[RCP]],[1]!COMPROMISOS_2024[[#All],[Total pagado]])</f>
        <v>1051040112</v>
      </c>
      <c r="AM895" s="61">
        <f>IFERROR(Contrato[[#This Row],[Pagos]]/Contrato[[#This Row],[VALOR CONTRATO]],0)</f>
        <v>1</v>
      </c>
      <c r="AN895" s="104">
        <f>+Contrato[[#This Row],[VALOR CONTRATO]]-Contrato[[#This Row],[Pagos]]</f>
        <v>0</v>
      </c>
      <c r="AO895" s="54" t="str" cm="1">
        <f t="array" ref="AO895">_xlfn.XLOOKUP(Contrato[[#This Row],[DOCUMENTO ]],[1]!PERSONAL_ACTIVO_2024[[#All],[Documento identidad]],[1]!PERSONAL_ACTIVO_2024[[#All],[Mail ]],0,0)</f>
        <v>cdiaz@indeportesantioquia.gov.co</v>
      </c>
      <c r="AP895" s="54" t="str" cm="1">
        <f t="array" ref="AP895">_xlfn.XLOOKUP(Contrato[[#This Row],[DOCUMENTO]],[1]!PERSONAL_ACTIVO_2024[[#All],[Documento identidad]],[1]!PERSONAL_ACTIVO_2024[[#All],[Mail ]],0,0)</f>
        <v>asalazar@indeportesantioquia.gov.co</v>
      </c>
      <c r="AQ895" s="54" cm="1">
        <f t="array" ref="AQ895">IF(ISBLANK(Contrato[[#This Row],[DEPENDENCIA ]]),0,IFERROR(_xlfn.XLOOKUP(Contrato[[#This Row],[DEPENDENCIA ]],[1]!PERSONAL_ACTIVO_2024[[#All],[Dependencia]],[1]!PERSONAL_ACTIVO_2024[[#All],[Mail ]],0,0),0))</f>
        <v>0</v>
      </c>
    </row>
    <row r="896" spans="1:43" s="54" customFormat="1" ht="34.5" customHeight="1" x14ac:dyDescent="0.25">
      <c r="A896" s="345">
        <v>1280</v>
      </c>
      <c r="B896" s="257">
        <v>758</v>
      </c>
      <c r="C896" s="28" t="s">
        <v>2336</v>
      </c>
      <c r="D896" s="81" t="s">
        <v>98</v>
      </c>
      <c r="E896" s="81" t="s">
        <v>111</v>
      </c>
      <c r="F896" s="81" t="s">
        <v>2326</v>
      </c>
      <c r="G896" s="92" t="s">
        <v>2337</v>
      </c>
      <c r="H896" s="312">
        <v>890920814</v>
      </c>
      <c r="I896" s="117" t="s">
        <v>48</v>
      </c>
      <c r="J896" s="118">
        <v>326265768</v>
      </c>
      <c r="K896" s="69" t="s">
        <v>2338</v>
      </c>
      <c r="L896" s="267" t="s">
        <v>2276</v>
      </c>
      <c r="M896" s="97" t="s">
        <v>2277</v>
      </c>
      <c r="N896" s="98" cm="1">
        <f t="array" ref="N896">_xlfn.XLOOKUP(Contrato[[#This Row],[SUPERVISOR TITULAR]],[1]!PERSONAL_ACTIVO_2024[[#All],[Nombre completo]],[1]!PERSONAL_ACTIVO_2024[[#All],[Documento identidad]],"",0)</f>
        <v>1036955622</v>
      </c>
      <c r="O896" s="97" t="s">
        <v>102</v>
      </c>
      <c r="P896" s="99" cm="1">
        <f t="array" ref="P896">_xlfn.XLOOKUP(Contrato[[#This Row],[SUPERVISOR SUPLENTE ]],[1]!PERSONAL_ACTIVO_2024[[#All],[Nombre completo]],[1]!PERSONAL_ACTIVO_2024[[#All],[Documento identidad]],"",0)</f>
        <v>43515795</v>
      </c>
      <c r="Q896" s="100">
        <v>1148</v>
      </c>
      <c r="R896" s="42" t="str" cm="1">
        <f t="array" ref="R896">_xlfn.XLOOKUP(Contrato[[#This Row],[CDP]],[1]!DISPONIBILIDADES_2024[[#All],[consecutivo]],[1]!DISPONIBILIDADES_2024[[#All],[fecha_aprobacion]],"",0)</f>
        <v>13/11/2024 16:16</v>
      </c>
      <c r="S896" s="43">
        <f>SUMIF([1]!DISPONIBILIDADES_2024[[#All],[consecutivo]],Contrato[[#This Row],[CDP]],[1]!DISPONIBILIDADES_2024[[#All],[valor_total_rubro]])</f>
        <v>0</v>
      </c>
      <c r="T896" s="44" cm="1">
        <f t="array" ref="T896">_xlfn.XLOOKUP(Contrato[[#This Row],[CONTRATO]]&amp;Contrato[[#This Row],[CDP]],[1]!Corr_Contr_CDP[[#All],[CONTRATO-CDP]],[1]!Corr_Contr_CDP[[#All],[CRP]],_xlfn.XLOOKUP(Contrato[[#This Row],[CDP]],[1]!COMPROMISOS_2024[[#All],[disponibilidad]],[1]!COMPROMISOS_2024[[#All],[consecutivo]],"",0),0)</f>
        <v>14710</v>
      </c>
      <c r="U896" s="45" t="str" cm="1">
        <f t="array" ref="U896">+_xlfn.XLOOKUP(Contrato[[#This Row],[RCP]],[1]!COMPROMISOS_2024[[#All],[consecutivo]],[1]!COMPROMISOS_2024[[#All],[fecha_aprobacion]],"",0)</f>
        <v>17/12/2024 21:20</v>
      </c>
      <c r="V896" s="46">
        <f>SUMIF([1]!COMPROMISOS_2024[[#All],[consecutivo]],Contrato[[#This Row],[RCP]],[1]!COMPROMISOS_2024[[#All],[valor_total]])</f>
        <v>326265768</v>
      </c>
      <c r="W896" s="311">
        <v>45643</v>
      </c>
      <c r="X896" s="160">
        <v>45652</v>
      </c>
      <c r="Y896" s="48">
        <v>45672</v>
      </c>
      <c r="Z896" s="49">
        <v>45884</v>
      </c>
      <c r="AA896" s="123" t="s">
        <v>2339</v>
      </c>
      <c r="AB896" s="91" t="s">
        <v>264</v>
      </c>
      <c r="AC896" s="91"/>
      <c r="AD896" s="78">
        <v>202000005892</v>
      </c>
      <c r="AF896" s="55" t="str">
        <f>TEXT(LEFT(Contrato[[#This Row],[CONTRATO]],3),"0")</f>
        <v>758</v>
      </c>
      <c r="AG896" s="55" t="str">
        <f>IF(LEN(Contrato[[#This Row],[Contrato2]])=3,Contrato[[#This Row],[Contrato2]],TEXT(Contrato[[#This Row],[Contrato2]],"000"))</f>
        <v>758</v>
      </c>
      <c r="AH896" s="56">
        <f ca="1">IFERROR(_xlfn.DAYS(Contrato[[#This Row],[Fecha Proyectada liquidación]],TODAY())/30,"")</f>
        <v>9.6999999999999993</v>
      </c>
      <c r="AI896" s="57">
        <f>+Contrato[[#This Row],[FECHA TERMINACIÓN ]]+120</f>
        <v>46004</v>
      </c>
      <c r="AK896" s="59" t="str">
        <f ca="1">IF(Contrato[[#This Row],[FECHA TERMINACIÓN ]]&lt;TODAY(), "Terminado",IF(ISNUMBER(Contrato[[#This Row],[Fecha Real de liquiidación ]]),"Liquidado",IF(Contrato[[#This Row],[FECHA TERMINACIÓN ]]&gt;=TODAY(),"En ejecución","")))</f>
        <v>En ejecución</v>
      </c>
      <c r="AL896" s="60">
        <f>SUMIF([1]!COMPROMISOS_2024[[#All],[consecutivo]],Contrato[[#This Row],[RCP]],[1]!COMPROMISOS_2024[[#All],[Total pagado]])</f>
        <v>326265768</v>
      </c>
      <c r="AM896" s="61">
        <f>IFERROR(Contrato[[#This Row],[Pagos]]/Contrato[[#This Row],[VALOR CONTRATO]],0)</f>
        <v>1</v>
      </c>
      <c r="AN896" s="104">
        <f>+Contrato[[#This Row],[VALOR CONTRATO]]-Contrato[[#This Row],[Pagos]]</f>
        <v>0</v>
      </c>
      <c r="AO896" s="54" t="str" cm="1">
        <f t="array" ref="AO896">_xlfn.XLOOKUP(Contrato[[#This Row],[DOCUMENTO ]],[1]!PERSONAL_ACTIVO_2024[[#All],[Documento identidad]],[1]!PERSONAL_ACTIVO_2024[[#All],[Mail ]],0,0)</f>
        <v>cdiaz@indeportesantioquia.gov.co</v>
      </c>
      <c r="AP896" s="54" t="str" cm="1">
        <f t="array" ref="AP896">_xlfn.XLOOKUP(Contrato[[#This Row],[DOCUMENTO]],[1]!PERSONAL_ACTIVO_2024[[#All],[Documento identidad]],[1]!PERSONAL_ACTIVO_2024[[#All],[Mail ]],0,0)</f>
        <v>erosas@indeportesantioquia.gov.co</v>
      </c>
      <c r="AQ896" s="54" cm="1">
        <f t="array" ref="AQ896">IF(ISBLANK(Contrato[[#This Row],[DEPENDENCIA ]]),0,IFERROR(_xlfn.XLOOKUP(Contrato[[#This Row],[DEPENDENCIA ]],[1]!PERSONAL_ACTIVO_2024[[#All],[Dependencia]],[1]!PERSONAL_ACTIVO_2024[[#All],[Mail ]],0,0),0))</f>
        <v>0</v>
      </c>
    </row>
    <row r="897" spans="1:43" s="54" customFormat="1" ht="34.5" customHeight="1" x14ac:dyDescent="0.25">
      <c r="A897" s="345">
        <v>1266</v>
      </c>
      <c r="B897" s="257">
        <v>759</v>
      </c>
      <c r="C897" s="28" t="s">
        <v>2340</v>
      </c>
      <c r="D897" s="81" t="s">
        <v>98</v>
      </c>
      <c r="E897" s="81" t="s">
        <v>111</v>
      </c>
      <c r="F897" s="81" t="s">
        <v>2326</v>
      </c>
      <c r="G897" s="92" t="s">
        <v>2341</v>
      </c>
      <c r="H897" s="312">
        <v>890983813</v>
      </c>
      <c r="I897" s="117" t="s">
        <v>48</v>
      </c>
      <c r="J897" s="118">
        <v>279332363</v>
      </c>
      <c r="K897" s="69" t="s">
        <v>2342</v>
      </c>
      <c r="L897" s="267" t="s">
        <v>2276</v>
      </c>
      <c r="M897" s="97" t="s">
        <v>2277</v>
      </c>
      <c r="N897" s="98" cm="1">
        <f t="array" ref="N897">_xlfn.XLOOKUP(Contrato[[#This Row],[SUPERVISOR TITULAR]],[1]!PERSONAL_ACTIVO_2024[[#All],[Nombre completo]],[1]!PERSONAL_ACTIVO_2024[[#All],[Documento identidad]],"",0)</f>
        <v>1036955622</v>
      </c>
      <c r="O897" s="97" t="s">
        <v>102</v>
      </c>
      <c r="P897" s="99" cm="1">
        <f t="array" ref="P897">_xlfn.XLOOKUP(Contrato[[#This Row],[SUPERVISOR SUPLENTE ]],[1]!PERSONAL_ACTIVO_2024[[#All],[Nombre completo]],[1]!PERSONAL_ACTIVO_2024[[#All],[Documento identidad]],"",0)</f>
        <v>43515795</v>
      </c>
      <c r="Q897" s="100">
        <v>1114</v>
      </c>
      <c r="R897" s="42" t="str" cm="1">
        <f t="array" ref="R897">_xlfn.XLOOKUP(Contrato[[#This Row],[CDP]],[1]!DISPONIBILIDADES_2024[[#All],[consecutivo]],[1]!DISPONIBILIDADES_2024[[#All],[fecha_aprobacion]],"",0)</f>
        <v>31/10/2024 11:14</v>
      </c>
      <c r="S897" s="43">
        <f>SUMIF([1]!DISPONIBILIDADES_2024[[#All],[consecutivo]],Contrato[[#This Row],[CDP]],[1]!DISPONIBILIDADES_2024[[#All],[valor_total_rubro]])</f>
        <v>0</v>
      </c>
      <c r="T897" s="44" cm="1">
        <f t="array" ref="T897">_xlfn.XLOOKUP(Contrato[[#This Row],[CONTRATO]]&amp;Contrato[[#This Row],[CDP]],[1]!Corr_Contr_CDP[[#All],[CONTRATO-CDP]],[1]!Corr_Contr_CDP[[#All],[CRP]],_xlfn.XLOOKUP(Contrato[[#This Row],[CDP]],[1]!COMPROMISOS_2024[[#All],[disponibilidad]],[1]!COMPROMISOS_2024[[#All],[consecutivo]],"",0),0)</f>
        <v>15134</v>
      </c>
      <c r="U897" s="45" t="str" cm="1">
        <f t="array" ref="U897">+_xlfn.XLOOKUP(Contrato[[#This Row],[RCP]],[1]!COMPROMISOS_2024[[#All],[consecutivo]],[1]!COMPROMISOS_2024[[#All],[fecha_aprobacion]],"",0)</f>
        <v>20/12/2024 16:52</v>
      </c>
      <c r="V897" s="46">
        <f>SUMIF([1]!COMPROMISOS_2024[[#All],[consecutivo]],Contrato[[#This Row],[RCP]],[1]!COMPROMISOS_2024[[#All],[valor_total]])</f>
        <v>279332363</v>
      </c>
      <c r="W897" s="311">
        <v>45646</v>
      </c>
      <c r="X897" s="160">
        <v>45650</v>
      </c>
      <c r="Y897" s="48">
        <v>45673</v>
      </c>
      <c r="Z897" s="49">
        <v>45885</v>
      </c>
      <c r="AA897" s="123" t="s">
        <v>2343</v>
      </c>
      <c r="AB897" s="91" t="s">
        <v>264</v>
      </c>
      <c r="AC897" s="91"/>
      <c r="AD897" s="78">
        <v>202000005893</v>
      </c>
      <c r="AF897" s="55" t="str">
        <f>TEXT(LEFT(Contrato[[#This Row],[CONTRATO]],3),"0")</f>
        <v>759</v>
      </c>
      <c r="AG897" s="55" t="str">
        <f>IF(LEN(Contrato[[#This Row],[Contrato2]])=3,Contrato[[#This Row],[Contrato2]],TEXT(Contrato[[#This Row],[Contrato2]],"000"))</f>
        <v>759</v>
      </c>
      <c r="AH897" s="56">
        <f ca="1">IFERROR(_xlfn.DAYS(Contrato[[#This Row],[Fecha Proyectada liquidación]],TODAY())/30,"")</f>
        <v>9.7333333333333325</v>
      </c>
      <c r="AI897" s="57">
        <f>+Contrato[[#This Row],[FECHA TERMINACIÓN ]]+120</f>
        <v>46005</v>
      </c>
      <c r="AK897" s="59" t="str">
        <f ca="1">IF(Contrato[[#This Row],[FECHA TERMINACIÓN ]]&lt;TODAY(), "Terminado",IF(ISNUMBER(Contrato[[#This Row],[Fecha Real de liquiidación ]]),"Liquidado",IF(Contrato[[#This Row],[FECHA TERMINACIÓN ]]&gt;=TODAY(),"En ejecución","")))</f>
        <v>En ejecución</v>
      </c>
      <c r="AL897" s="60">
        <f>SUMIF([1]!COMPROMISOS_2024[[#All],[consecutivo]],Contrato[[#This Row],[RCP]],[1]!COMPROMISOS_2024[[#All],[Total pagado]])</f>
        <v>279332363</v>
      </c>
      <c r="AM897" s="61">
        <f>IFERROR(Contrato[[#This Row],[Pagos]]/Contrato[[#This Row],[VALOR CONTRATO]],0)</f>
        <v>1</v>
      </c>
      <c r="AN897" s="104">
        <f>+Contrato[[#This Row],[VALOR CONTRATO]]-Contrato[[#This Row],[Pagos]]</f>
        <v>0</v>
      </c>
      <c r="AO897" s="54" t="str" cm="1">
        <f t="array" ref="AO897">_xlfn.XLOOKUP(Contrato[[#This Row],[DOCUMENTO ]],[1]!PERSONAL_ACTIVO_2024[[#All],[Documento identidad]],[1]!PERSONAL_ACTIVO_2024[[#All],[Mail ]],0,0)</f>
        <v>cdiaz@indeportesantioquia.gov.co</v>
      </c>
      <c r="AP897" s="54" t="str" cm="1">
        <f t="array" ref="AP897">_xlfn.XLOOKUP(Contrato[[#This Row],[DOCUMENTO]],[1]!PERSONAL_ACTIVO_2024[[#All],[Documento identidad]],[1]!PERSONAL_ACTIVO_2024[[#All],[Mail ]],0,0)</f>
        <v>erosas@indeportesantioquia.gov.co</v>
      </c>
      <c r="AQ897" s="54" cm="1">
        <f t="array" ref="AQ897">IF(ISBLANK(Contrato[[#This Row],[DEPENDENCIA ]]),0,IFERROR(_xlfn.XLOOKUP(Contrato[[#This Row],[DEPENDENCIA ]],[1]!PERSONAL_ACTIVO_2024[[#All],[Dependencia]],[1]!PERSONAL_ACTIVO_2024[[#All],[Mail ]],0,0),0))</f>
        <v>0</v>
      </c>
    </row>
    <row r="898" spans="1:43" s="54" customFormat="1" ht="34.5" customHeight="1" x14ac:dyDescent="0.25">
      <c r="A898" s="345">
        <v>1269</v>
      </c>
      <c r="B898" s="257">
        <v>760</v>
      </c>
      <c r="C898" s="28" t="s">
        <v>2344</v>
      </c>
      <c r="D898" s="81" t="s">
        <v>98</v>
      </c>
      <c r="E898" s="81" t="s">
        <v>111</v>
      </c>
      <c r="F898" s="81" t="s">
        <v>2326</v>
      </c>
      <c r="G898" s="92" t="s">
        <v>2345</v>
      </c>
      <c r="H898" s="312">
        <v>890983674</v>
      </c>
      <c r="I898" s="117" t="s">
        <v>48</v>
      </c>
      <c r="J898" s="118">
        <v>204503756</v>
      </c>
      <c r="K898" s="69" t="s">
        <v>2346</v>
      </c>
      <c r="L898" s="267" t="s">
        <v>2276</v>
      </c>
      <c r="M898" s="97" t="s">
        <v>2277</v>
      </c>
      <c r="N898" s="98" cm="1">
        <f t="array" ref="N898">_xlfn.XLOOKUP(Contrato[[#This Row],[SUPERVISOR TITULAR]],[1]!PERSONAL_ACTIVO_2024[[#All],[Nombre completo]],[1]!PERSONAL_ACTIVO_2024[[#All],[Documento identidad]],"",0)</f>
        <v>1036955622</v>
      </c>
      <c r="O898" s="97" t="s">
        <v>102</v>
      </c>
      <c r="P898" s="99" cm="1">
        <f t="array" ref="P898">_xlfn.XLOOKUP(Contrato[[#This Row],[SUPERVISOR SUPLENTE ]],[1]!PERSONAL_ACTIVO_2024[[#All],[Nombre completo]],[1]!PERSONAL_ACTIVO_2024[[#All],[Documento identidad]],"",0)</f>
        <v>43515795</v>
      </c>
      <c r="Q898" s="100">
        <v>1116</v>
      </c>
      <c r="R898" s="42" t="str" cm="1">
        <f t="array" ref="R898">_xlfn.XLOOKUP(Contrato[[#This Row],[CDP]],[1]!DISPONIBILIDADES_2024[[#All],[consecutivo]],[1]!DISPONIBILIDADES_2024[[#All],[fecha_aprobacion]],"",0)</f>
        <v>31/10/2024 11:17</v>
      </c>
      <c r="S898" s="43">
        <f>SUMIF([1]!DISPONIBILIDADES_2024[[#All],[consecutivo]],Contrato[[#This Row],[CDP]],[1]!DISPONIBILIDADES_2024[[#All],[valor_total_rubro]])</f>
        <v>0</v>
      </c>
      <c r="T898" s="44" cm="1">
        <f t="array" ref="T898">_xlfn.XLOOKUP(Contrato[[#This Row],[CONTRATO]]&amp;Contrato[[#This Row],[CDP]],[1]!Corr_Contr_CDP[[#All],[CONTRATO-CDP]],[1]!Corr_Contr_CDP[[#All],[CRP]],_xlfn.XLOOKUP(Contrato[[#This Row],[CDP]],[1]!COMPROMISOS_2024[[#All],[disponibilidad]],[1]!COMPROMISOS_2024[[#All],[consecutivo]],"",0),0)</f>
        <v>14721</v>
      </c>
      <c r="U898" s="45" t="str" cm="1">
        <f t="array" ref="U898">+_xlfn.XLOOKUP(Contrato[[#This Row],[RCP]],[1]!COMPROMISOS_2024[[#All],[consecutivo]],[1]!COMPROMISOS_2024[[#All],[fecha_aprobacion]],"",0)</f>
        <v>19/12/2024 11:41</v>
      </c>
      <c r="V898" s="46">
        <f>SUMIF([1]!COMPROMISOS_2024[[#All],[consecutivo]],Contrato[[#This Row],[RCP]],[1]!COMPROMISOS_2024[[#All],[valor_total]])</f>
        <v>204503756</v>
      </c>
      <c r="W898" s="311">
        <v>45644</v>
      </c>
      <c r="X898" s="160">
        <v>45650</v>
      </c>
      <c r="Y898" s="48">
        <v>45672</v>
      </c>
      <c r="Z898" s="49">
        <v>45853</v>
      </c>
      <c r="AA898" s="123" t="s">
        <v>2347</v>
      </c>
      <c r="AB898" s="91" t="s">
        <v>293</v>
      </c>
      <c r="AC898" s="91"/>
      <c r="AD898" s="78">
        <v>202000005894</v>
      </c>
      <c r="AF898" s="55" t="str">
        <f>TEXT(LEFT(Contrato[[#This Row],[CONTRATO]],3),"0")</f>
        <v>760</v>
      </c>
      <c r="AG898" s="55" t="str">
        <f>IF(LEN(Contrato[[#This Row],[Contrato2]])=3,Contrato[[#This Row],[Contrato2]],TEXT(Contrato[[#This Row],[Contrato2]],"000"))</f>
        <v>760</v>
      </c>
      <c r="AH898" s="56">
        <f ca="1">IFERROR(_xlfn.DAYS(Contrato[[#This Row],[Fecha Proyectada liquidación]],TODAY())/30,"")</f>
        <v>8.6666666666666661</v>
      </c>
      <c r="AI898" s="57">
        <f>+Contrato[[#This Row],[FECHA TERMINACIÓN ]]+120</f>
        <v>45973</v>
      </c>
      <c r="AK898" s="59" t="str">
        <f ca="1">IF(Contrato[[#This Row],[FECHA TERMINACIÓN ]]&lt;TODAY(), "Terminado",IF(ISNUMBER(Contrato[[#This Row],[Fecha Real de liquiidación ]]),"Liquidado",IF(Contrato[[#This Row],[FECHA TERMINACIÓN ]]&gt;=TODAY(),"En ejecución","")))</f>
        <v>En ejecución</v>
      </c>
      <c r="AL898" s="60">
        <f>SUMIF([1]!COMPROMISOS_2024[[#All],[consecutivo]],Contrato[[#This Row],[RCP]],[1]!COMPROMISOS_2024[[#All],[Total pagado]])</f>
        <v>204503756</v>
      </c>
      <c r="AM898" s="61">
        <f>IFERROR(Contrato[[#This Row],[Pagos]]/Contrato[[#This Row],[VALOR CONTRATO]],0)</f>
        <v>1</v>
      </c>
      <c r="AN898" s="104">
        <f>+Contrato[[#This Row],[VALOR CONTRATO]]-Contrato[[#This Row],[Pagos]]</f>
        <v>0</v>
      </c>
      <c r="AO898" s="54" t="str" cm="1">
        <f t="array" ref="AO898">_xlfn.XLOOKUP(Contrato[[#This Row],[DOCUMENTO ]],[1]!PERSONAL_ACTIVO_2024[[#All],[Documento identidad]],[1]!PERSONAL_ACTIVO_2024[[#All],[Mail ]],0,0)</f>
        <v>cdiaz@indeportesantioquia.gov.co</v>
      </c>
      <c r="AP898" s="54" t="str" cm="1">
        <f t="array" ref="AP898">_xlfn.XLOOKUP(Contrato[[#This Row],[DOCUMENTO]],[1]!PERSONAL_ACTIVO_2024[[#All],[Documento identidad]],[1]!PERSONAL_ACTIVO_2024[[#All],[Mail ]],0,0)</f>
        <v>erosas@indeportesantioquia.gov.co</v>
      </c>
      <c r="AQ898" s="54" cm="1">
        <f t="array" ref="AQ898">IF(ISBLANK(Contrato[[#This Row],[DEPENDENCIA ]]),0,IFERROR(_xlfn.XLOOKUP(Contrato[[#This Row],[DEPENDENCIA ]],[1]!PERSONAL_ACTIVO_2024[[#All],[Dependencia]],[1]!PERSONAL_ACTIVO_2024[[#All],[Mail ]],0,0),0))</f>
        <v>0</v>
      </c>
    </row>
    <row r="899" spans="1:43" s="54" customFormat="1" ht="34.5" customHeight="1" x14ac:dyDescent="0.25">
      <c r="A899" s="54">
        <v>1317</v>
      </c>
      <c r="B899" s="257">
        <v>761</v>
      </c>
      <c r="C899" s="28" t="s">
        <v>2348</v>
      </c>
      <c r="D899" s="81" t="s">
        <v>98</v>
      </c>
      <c r="E899" s="81" t="s">
        <v>111</v>
      </c>
      <c r="F899" s="81" t="s">
        <v>2326</v>
      </c>
      <c r="G899" s="92" t="s">
        <v>2334</v>
      </c>
      <c r="H899" s="312">
        <v>900974762</v>
      </c>
      <c r="I899" s="117" t="s">
        <v>48</v>
      </c>
      <c r="J899" s="118">
        <v>2999086345</v>
      </c>
      <c r="K899" s="208" t="s">
        <v>48</v>
      </c>
      <c r="L899" s="96" t="s">
        <v>1042</v>
      </c>
      <c r="M899" s="97" t="s">
        <v>2349</v>
      </c>
      <c r="N899" s="98" cm="1">
        <f t="array" ref="N899">_xlfn.XLOOKUP(Contrato[[#This Row],[SUPERVISOR TITULAR]],[1]!PERSONAL_ACTIVO_2024[[#All],[Nombre completo]],[1]!PERSONAL_ACTIVO_2024[[#All],[Documento identidad]],"",0)</f>
        <v>43571587</v>
      </c>
      <c r="O899" s="97" t="s">
        <v>233</v>
      </c>
      <c r="P899" s="99" cm="1">
        <f t="array" ref="P899">_xlfn.XLOOKUP(Contrato[[#This Row],[SUPERVISOR SUPLENTE ]],[1]!PERSONAL_ACTIVO_2024[[#All],[Nombre completo]],[1]!PERSONAL_ACTIVO_2024[[#All],[Documento identidad]],"",0)</f>
        <v>98520651</v>
      </c>
      <c r="Q899" s="100">
        <v>1188</v>
      </c>
      <c r="R899" s="42" t="str" cm="1">
        <f t="array" ref="R899">_xlfn.XLOOKUP(Contrato[[#This Row],[CDP]],[1]!DISPONIBILIDADES_2024[[#All],[consecutivo]],[1]!DISPONIBILIDADES_2024[[#All],[fecha_aprobacion]],"",0)</f>
        <v>26/11/2024 15:30</v>
      </c>
      <c r="S899" s="43">
        <f>SUMIF([1]!DISPONIBILIDADES_2024[[#All],[consecutivo]],Contrato[[#This Row],[CDP]],[1]!DISPONIBILIDADES_2024[[#All],[valor_total_rubro]])</f>
        <v>0</v>
      </c>
      <c r="T899" s="44" cm="1">
        <f t="array" ref="T899">_xlfn.XLOOKUP(Contrato[[#This Row],[CONTRATO]]&amp;Contrato[[#This Row],[CDP]],[1]!Corr_Contr_CDP[[#All],[CONTRATO-CDP]],[1]!Corr_Contr_CDP[[#All],[CRP]],_xlfn.XLOOKUP(Contrato[[#This Row],[CDP]],[1]!COMPROMISOS_2024[[#All],[disponibilidad]],[1]!COMPROMISOS_2024[[#All],[consecutivo]],"",0),0)</f>
        <v>14703</v>
      </c>
      <c r="U899" s="45" t="str" cm="1">
        <f t="array" ref="U899">+_xlfn.XLOOKUP(Contrato[[#This Row],[RCP]],[1]!COMPROMISOS_2024[[#All],[consecutivo]],[1]!COMPROMISOS_2024[[#All],[fecha_aprobacion]],"",0)</f>
        <v>17/12/2024 14:02</v>
      </c>
      <c r="V899" s="46">
        <f>SUMIF([1]!COMPROMISOS_2024[[#All],[consecutivo]],Contrato[[#This Row],[RCP]],[1]!COMPROMISOS_2024[[#All],[valor_total]])</f>
        <v>2999086344</v>
      </c>
      <c r="W899" s="311">
        <v>45643</v>
      </c>
      <c r="X899" s="311" t="s">
        <v>379</v>
      </c>
      <c r="Y899" s="48">
        <v>45670</v>
      </c>
      <c r="Z899" s="49">
        <v>45821</v>
      </c>
      <c r="AA899" s="123" t="s">
        <v>2350</v>
      </c>
      <c r="AB899" s="91" t="s">
        <v>1035</v>
      </c>
      <c r="AC899" s="91"/>
      <c r="AD899" s="78">
        <v>202000005895</v>
      </c>
      <c r="AF899" s="55" t="str">
        <f>TEXT(LEFT(Contrato[[#This Row],[CONTRATO]],3),"0")</f>
        <v>761</v>
      </c>
      <c r="AG899" s="55" t="str">
        <f>IF(LEN(Contrato[[#This Row],[Contrato2]])=3,Contrato[[#This Row],[Contrato2]],TEXT(Contrato[[#This Row],[Contrato2]],"000"))</f>
        <v>761</v>
      </c>
      <c r="AH899" s="56">
        <f ca="1">IFERROR(_xlfn.DAYS(Contrato[[#This Row],[Fecha Proyectada liquidación]],TODAY())/30,"")</f>
        <v>7.6</v>
      </c>
      <c r="AI899" s="57">
        <f>+Contrato[[#This Row],[FECHA TERMINACIÓN ]]+120</f>
        <v>45941</v>
      </c>
      <c r="AK899" s="59" t="str">
        <f ca="1">IF(Contrato[[#This Row],[FECHA TERMINACIÓN ]]&lt;TODAY(), "Terminado",IF(ISNUMBER(Contrato[[#This Row],[Fecha Real de liquiidación ]]),"Liquidado",IF(Contrato[[#This Row],[FECHA TERMINACIÓN ]]&gt;=TODAY(),"En ejecución","")))</f>
        <v>En ejecución</v>
      </c>
      <c r="AL899" s="60">
        <f>SUMIF([1]!COMPROMISOS_2024[[#All],[consecutivo]],Contrato[[#This Row],[RCP]],[1]!COMPROMISOS_2024[[#All],[Total pagado]])</f>
        <v>2999086344</v>
      </c>
      <c r="AM899" s="61">
        <f>IFERROR(Contrato[[#This Row],[Pagos]]/Contrato[[#This Row],[VALOR CONTRATO]],0)</f>
        <v>0.99999999966656516</v>
      </c>
      <c r="AN899" s="104">
        <f>+Contrato[[#This Row],[VALOR CONTRATO]]-Contrato[[#This Row],[Pagos]]</f>
        <v>1</v>
      </c>
      <c r="AO899" s="54" t="str" cm="1">
        <f t="array" ref="AO899">_xlfn.XLOOKUP(Contrato[[#This Row],[DOCUMENTO ]],[1]!PERSONAL_ACTIVO_2024[[#All],[Documento identidad]],[1]!PERSONAL_ACTIVO_2024[[#All],[Mail ]],0,0)</f>
        <v>lbeguet@hotmail.com</v>
      </c>
      <c r="AP899" s="54" t="str" cm="1">
        <f t="array" ref="AP899">_xlfn.XLOOKUP(Contrato[[#This Row],[DOCUMENTO]],[1]!PERSONAL_ACTIVO_2024[[#All],[Documento identidad]],[1]!PERSONAL_ACTIVO_2024[[#All],[Mail ]],0,0)</f>
        <v>hcuervo@indeportesantioquia.gov.co</v>
      </c>
      <c r="AQ899" s="54" cm="1">
        <f t="array" ref="AQ899">IF(ISBLANK(Contrato[[#This Row],[DEPENDENCIA ]]),0,IFERROR(_xlfn.XLOOKUP(Contrato[[#This Row],[DEPENDENCIA ]],[1]!PERSONAL_ACTIVO_2024[[#All],[Dependencia]],[1]!PERSONAL_ACTIVO_2024[[#All],[Mail ]],0,0),0))</f>
        <v>0</v>
      </c>
    </row>
    <row r="900" spans="1:43" s="54" customFormat="1" ht="34.5" customHeight="1" x14ac:dyDescent="0.25">
      <c r="A900" s="54">
        <v>1207</v>
      </c>
      <c r="B900" s="257">
        <v>762</v>
      </c>
      <c r="C900" s="28" t="s">
        <v>2351</v>
      </c>
      <c r="D900" s="81" t="s">
        <v>184</v>
      </c>
      <c r="E900" s="81" t="s">
        <v>111</v>
      </c>
      <c r="F900" s="81" t="s">
        <v>1095</v>
      </c>
      <c r="G900" s="92" t="s">
        <v>2352</v>
      </c>
      <c r="H900" s="312">
        <v>830502242</v>
      </c>
      <c r="I900" s="117" t="s">
        <v>48</v>
      </c>
      <c r="J900" s="118">
        <v>273142186</v>
      </c>
      <c r="K900" s="54" t="s">
        <v>48</v>
      </c>
      <c r="L900" s="96" t="s">
        <v>1133</v>
      </c>
      <c r="M900" s="97" t="s">
        <v>187</v>
      </c>
      <c r="N900" s="98" t="str" cm="1">
        <f t="array" ref="N900">_xlfn.XLOOKUP(Contrato[[#This Row],[SUPERVISOR TITULAR]],[1]!PERSONAL_ACTIVO_2024[[#All],[Nombre completo]],[1]!PERSONAL_ACTIVO_2024[[#All],[Documento identidad]],"",0)</f>
        <v/>
      </c>
      <c r="O900" s="97" t="s">
        <v>262</v>
      </c>
      <c r="P900" s="99" cm="1">
        <f t="array" ref="P900">_xlfn.XLOOKUP(Contrato[[#This Row],[SUPERVISOR SUPLENTE ]],[1]!PERSONAL_ACTIVO_2024[[#All],[Nombre completo]],[1]!PERSONAL_ACTIVO_2024[[#All],[Documento identidad]],"",0)</f>
        <v>71265476</v>
      </c>
      <c r="Q900" s="100">
        <v>1166</v>
      </c>
      <c r="R900" s="42" t="str" cm="1">
        <f t="array" ref="R900">_xlfn.XLOOKUP(Contrato[[#This Row],[CDP]],[1]!DISPONIBILIDADES_2024[[#All],[consecutivo]],[1]!DISPONIBILIDADES_2024[[#All],[fecha_aprobacion]],"",0)</f>
        <v>19/11/2024 14:51</v>
      </c>
      <c r="S900" s="43">
        <f>SUMIF([1]!DISPONIBILIDADES_2024[[#All],[consecutivo]],Contrato[[#This Row],[CDP]],[1]!DISPONIBILIDADES_2024[[#All],[valor_total_rubro]])</f>
        <v>0</v>
      </c>
      <c r="T900" s="44" cm="1">
        <f t="array" ref="T900">_xlfn.XLOOKUP(Contrato[[#This Row],[CONTRATO]]&amp;Contrato[[#This Row],[CDP]],[1]!Corr_Contr_CDP[[#All],[CONTRATO-CDP]],[1]!Corr_Contr_CDP[[#All],[CRP]],_xlfn.XLOOKUP(Contrato[[#This Row],[CDP]],[1]!COMPROMISOS_2024[[#All],[disponibilidad]],[1]!COMPROMISOS_2024[[#All],[consecutivo]],"",0),0)</f>
        <v>14702</v>
      </c>
      <c r="U900" s="45" t="str" cm="1">
        <f t="array" ref="U900">+_xlfn.XLOOKUP(Contrato[[#This Row],[RCP]],[1]!COMPROMISOS_2024[[#All],[consecutivo]],[1]!COMPROMISOS_2024[[#All],[fecha_aprobacion]],"",0)</f>
        <v>17/12/2024 8:12</v>
      </c>
      <c r="V900" s="46">
        <f>SUMIF([1]!COMPROMISOS_2024[[#All],[consecutivo]],Contrato[[#This Row],[RCP]],[1]!COMPROMISOS_2024[[#All],[valor_total]])</f>
        <v>273142186</v>
      </c>
      <c r="W900" s="311">
        <v>45639</v>
      </c>
      <c r="X900" s="160">
        <v>45645</v>
      </c>
      <c r="Y900" s="48">
        <v>45645</v>
      </c>
      <c r="Z900" s="49">
        <v>45657</v>
      </c>
      <c r="AA900" s="101" t="s">
        <v>2353</v>
      </c>
      <c r="AB900" s="81" t="s">
        <v>2354</v>
      </c>
      <c r="AC900" s="91"/>
      <c r="AD900" s="78">
        <v>202000005800</v>
      </c>
      <c r="AE900" s="54" t="s">
        <v>75</v>
      </c>
      <c r="AF900" s="55" t="str">
        <f>TEXT(LEFT(Contrato[[#This Row],[CONTRATO]],3),"0")</f>
        <v>762</v>
      </c>
      <c r="AG900" s="55" t="str">
        <f>IF(LEN(Contrato[[#This Row],[Contrato2]])=3,Contrato[[#This Row],[Contrato2]],TEXT(Contrato[[#This Row],[Contrato2]],"000"))</f>
        <v>762</v>
      </c>
      <c r="AH900" s="56">
        <f ca="1">IFERROR(_xlfn.DAYS(Contrato[[#This Row],[Fecha Proyectada liquidación]],TODAY())/30,"")</f>
        <v>2.1333333333333333</v>
      </c>
      <c r="AI900" s="57">
        <f>+Contrato[[#This Row],[FECHA TERMINACIÓN ]]+120</f>
        <v>45777</v>
      </c>
      <c r="AK900" s="59" t="str">
        <f ca="1">IF(Contrato[[#This Row],[FECHA TERMINACIÓN ]]&lt;TODAY(), "Terminado",IF(ISNUMBER(Contrato[[#This Row],[Fecha Real de liquiidación ]]),"Liquidado",IF(Contrato[[#This Row],[FECHA TERMINACIÓN ]]&gt;=TODAY(),"En ejecución","")))</f>
        <v>Terminado</v>
      </c>
      <c r="AL900" s="60">
        <f>SUMIF([1]!COMPROMISOS_2024[[#All],[consecutivo]],Contrato[[#This Row],[RCP]],[1]!COMPROMISOS_2024[[#All],[Total pagado]])</f>
        <v>273142186</v>
      </c>
      <c r="AM900" s="61">
        <f>IFERROR(Contrato[[#This Row],[Pagos]]/Contrato[[#This Row],[VALOR CONTRATO]],0)</f>
        <v>1</v>
      </c>
      <c r="AN900" s="104">
        <f>+Contrato[[#This Row],[VALOR CONTRATO]]-Contrato[[#This Row],[Pagos]]</f>
        <v>0</v>
      </c>
      <c r="AO900" s="54" cm="1">
        <f t="array" ref="AO900">_xlfn.XLOOKUP(Contrato[[#This Row],[DOCUMENTO ]],[1]!PERSONAL_ACTIVO_2024[[#All],[Documento identidad]],[1]!PERSONAL_ACTIVO_2024[[#All],[Mail ]],0,0)</f>
        <v>0</v>
      </c>
      <c r="AP900" s="54" t="str" cm="1">
        <f t="array" ref="AP900">_xlfn.XLOOKUP(Contrato[[#This Row],[DOCUMENTO]],[1]!PERSONAL_ACTIVO_2024[[#All],[Documento identidad]],[1]!PERSONAL_ACTIVO_2024[[#All],[Mail ]],0,0)</f>
        <v>jjimenez@indeportesantioquia.gov.co</v>
      </c>
      <c r="AQ900" s="54" t="str" cm="1">
        <f t="array" ref="AQ900">IF(ISBLANK(Contrato[[#This Row],[DEPENDENCIA ]]),0,IFERROR(_xlfn.XLOOKUP(Contrato[[#This Row],[DEPENDENCIA ]],[1]!PERSONAL_ACTIVO_2024[[#All],[Dependencia]],[1]!PERSONAL_ACTIVO_2024[[#All],[Mail ]],0,0),0))</f>
        <v>jbermudez@indeportesantioquia.gov.co</v>
      </c>
    </row>
    <row r="901" spans="1:43" s="54" customFormat="1" ht="34.5" customHeight="1" x14ac:dyDescent="0.25">
      <c r="A901" s="345">
        <v>1278</v>
      </c>
      <c r="B901" s="257">
        <v>763</v>
      </c>
      <c r="C901" s="28" t="s">
        <v>2355</v>
      </c>
      <c r="D901" s="81" t="s">
        <v>98</v>
      </c>
      <c r="E901" s="81" t="s">
        <v>111</v>
      </c>
      <c r="F901" s="81" t="s">
        <v>2326</v>
      </c>
      <c r="G901" s="92" t="s">
        <v>2356</v>
      </c>
      <c r="H901" s="312">
        <v>890981251</v>
      </c>
      <c r="I901" s="117" t="s">
        <v>48</v>
      </c>
      <c r="J901" s="118">
        <v>147135072</v>
      </c>
      <c r="K901" s="69" t="s">
        <v>2357</v>
      </c>
      <c r="L901" s="267" t="s">
        <v>2276</v>
      </c>
      <c r="M901" s="97" t="s">
        <v>2277</v>
      </c>
      <c r="N901" s="98" cm="1">
        <f t="array" ref="N901">_xlfn.XLOOKUP(Contrato[[#This Row],[SUPERVISOR TITULAR]],[1]!PERSONAL_ACTIVO_2024[[#All],[Nombre completo]],[1]!PERSONAL_ACTIVO_2024[[#All],[Documento identidad]],"",0)</f>
        <v>1036955622</v>
      </c>
      <c r="O901" s="97" t="s">
        <v>102</v>
      </c>
      <c r="P901" s="99" cm="1">
        <f t="array" ref="P901">_xlfn.XLOOKUP(Contrato[[#This Row],[SUPERVISOR SUPLENTE ]],[1]!PERSONAL_ACTIVO_2024[[#All],[Nombre completo]],[1]!PERSONAL_ACTIVO_2024[[#All],[Documento identidad]],"",0)</f>
        <v>43515795</v>
      </c>
      <c r="Q901" s="100">
        <v>1123</v>
      </c>
      <c r="R901" s="42" t="str" cm="1">
        <f t="array" ref="R901">_xlfn.XLOOKUP(Contrato[[#This Row],[CDP]],[1]!DISPONIBILIDADES_2024[[#All],[consecutivo]],[1]!DISPONIBILIDADES_2024[[#All],[fecha_aprobacion]],"",0)</f>
        <v>31/10/2024 11:24</v>
      </c>
      <c r="S901" s="43">
        <f>SUMIF([1]!DISPONIBILIDADES_2024[[#All],[consecutivo]],Contrato[[#This Row],[CDP]],[1]!DISPONIBILIDADES_2024[[#All],[valor_total_rubro]])</f>
        <v>0</v>
      </c>
      <c r="T901" s="44" cm="1">
        <f t="array" ref="T901">_xlfn.XLOOKUP(Contrato[[#This Row],[CONTRATO]]&amp;Contrato[[#This Row],[CDP]],[1]!Corr_Contr_CDP[[#All],[CONTRATO-CDP]],[1]!Corr_Contr_CDP[[#All],[CRP]],_xlfn.XLOOKUP(Contrato[[#This Row],[CDP]],[1]!COMPROMISOS_2024[[#All],[disponibilidad]],[1]!COMPROMISOS_2024[[#All],[consecutivo]],"",0),0)</f>
        <v>15126</v>
      </c>
      <c r="U901" s="45" t="str" cm="1">
        <f t="array" ref="U901">+_xlfn.XLOOKUP(Contrato[[#This Row],[RCP]],[1]!COMPROMISOS_2024[[#All],[consecutivo]],[1]!COMPROMISOS_2024[[#All],[fecha_aprobacion]],"",0)</f>
        <v>19/12/2024 17:53</v>
      </c>
      <c r="V901" s="46">
        <f>SUMIF([1]!COMPROMISOS_2024[[#All],[consecutivo]],Contrato[[#This Row],[RCP]],[1]!COMPROMISOS_2024[[#All],[valor_total]])</f>
        <v>147135072</v>
      </c>
      <c r="W901" s="311">
        <v>45645</v>
      </c>
      <c r="X901" s="160">
        <v>45650</v>
      </c>
      <c r="Y901" s="48">
        <v>45672</v>
      </c>
      <c r="Z901" s="49">
        <v>45884</v>
      </c>
      <c r="AA901" s="123" t="s">
        <v>2358</v>
      </c>
      <c r="AB901" s="91" t="s">
        <v>264</v>
      </c>
      <c r="AC901" s="91"/>
      <c r="AD901" s="78">
        <v>202000005896</v>
      </c>
      <c r="AF901" s="55" t="str">
        <f>TEXT(LEFT(Contrato[[#This Row],[CONTRATO]],3),"0")</f>
        <v>763</v>
      </c>
      <c r="AG901" s="55" t="str">
        <f>IF(LEN(Contrato[[#This Row],[Contrato2]])=3,Contrato[[#This Row],[Contrato2]],TEXT(Contrato[[#This Row],[Contrato2]],"000"))</f>
        <v>763</v>
      </c>
      <c r="AH901" s="56">
        <f ca="1">IFERROR(_xlfn.DAYS(Contrato[[#This Row],[Fecha Proyectada liquidación]],TODAY())/30,"")</f>
        <v>9.6999999999999993</v>
      </c>
      <c r="AI901" s="57">
        <f>+Contrato[[#This Row],[FECHA TERMINACIÓN ]]+120</f>
        <v>46004</v>
      </c>
      <c r="AK901" s="59" t="str">
        <f ca="1">IF(Contrato[[#This Row],[FECHA TERMINACIÓN ]]&lt;TODAY(), "Terminado",IF(ISNUMBER(Contrato[[#This Row],[Fecha Real de liquiidación ]]),"Liquidado",IF(Contrato[[#This Row],[FECHA TERMINACIÓN ]]&gt;=TODAY(),"En ejecución","")))</f>
        <v>En ejecución</v>
      </c>
      <c r="AL901" s="60">
        <f>SUMIF([1]!COMPROMISOS_2024[[#All],[consecutivo]],Contrato[[#This Row],[RCP]],[1]!COMPROMISOS_2024[[#All],[Total pagado]])</f>
        <v>147135072</v>
      </c>
      <c r="AM901" s="61">
        <f>IFERROR(Contrato[[#This Row],[Pagos]]/Contrato[[#This Row],[VALOR CONTRATO]],0)</f>
        <v>1</v>
      </c>
      <c r="AN901" s="104">
        <f>+Contrato[[#This Row],[VALOR CONTRATO]]-Contrato[[#This Row],[Pagos]]</f>
        <v>0</v>
      </c>
      <c r="AO901" s="54" t="str" cm="1">
        <f t="array" ref="AO901">_xlfn.XLOOKUP(Contrato[[#This Row],[DOCUMENTO ]],[1]!PERSONAL_ACTIVO_2024[[#All],[Documento identidad]],[1]!PERSONAL_ACTIVO_2024[[#All],[Mail ]],0,0)</f>
        <v>cdiaz@indeportesantioquia.gov.co</v>
      </c>
      <c r="AP901" s="54" t="str" cm="1">
        <f t="array" ref="AP901">_xlfn.XLOOKUP(Contrato[[#This Row],[DOCUMENTO]],[1]!PERSONAL_ACTIVO_2024[[#All],[Documento identidad]],[1]!PERSONAL_ACTIVO_2024[[#All],[Mail ]],0,0)</f>
        <v>erosas@indeportesantioquia.gov.co</v>
      </c>
      <c r="AQ901" s="54" cm="1">
        <f t="array" ref="AQ901">IF(ISBLANK(Contrato[[#This Row],[DEPENDENCIA ]]),0,IFERROR(_xlfn.XLOOKUP(Contrato[[#This Row],[DEPENDENCIA ]],[1]!PERSONAL_ACTIVO_2024[[#All],[Dependencia]],[1]!PERSONAL_ACTIVO_2024[[#All],[Mail ]],0,0),0))</f>
        <v>0</v>
      </c>
    </row>
    <row r="902" spans="1:43" s="54" customFormat="1" ht="34.5" customHeight="1" x14ac:dyDescent="0.25">
      <c r="A902" s="345">
        <v>1283</v>
      </c>
      <c r="B902" s="257">
        <v>764</v>
      </c>
      <c r="C902" s="28" t="s">
        <v>2359</v>
      </c>
      <c r="D902" s="81" t="s">
        <v>98</v>
      </c>
      <c r="E902" s="81" t="s">
        <v>111</v>
      </c>
      <c r="F902" s="81" t="s">
        <v>2326</v>
      </c>
      <c r="G902" s="92" t="s">
        <v>2360</v>
      </c>
      <c r="H902" s="312">
        <v>890982261</v>
      </c>
      <c r="I902" s="117" t="s">
        <v>48</v>
      </c>
      <c r="J902" s="118">
        <v>188935256</v>
      </c>
      <c r="K902" s="69" t="s">
        <v>2361</v>
      </c>
      <c r="L902" s="267" t="s">
        <v>2276</v>
      </c>
      <c r="M902" s="97" t="s">
        <v>2277</v>
      </c>
      <c r="N902" s="98" cm="1">
        <f t="array" ref="N902">_xlfn.XLOOKUP(Contrato[[#This Row],[SUPERVISOR TITULAR]],[1]!PERSONAL_ACTIVO_2024[[#All],[Nombre completo]],[1]!PERSONAL_ACTIVO_2024[[#All],[Documento identidad]],"",0)</f>
        <v>1036955622</v>
      </c>
      <c r="O902" s="97" t="s">
        <v>102</v>
      </c>
      <c r="P902" s="99" cm="1">
        <f t="array" ref="P902">_xlfn.XLOOKUP(Contrato[[#This Row],[SUPERVISOR SUPLENTE ]],[1]!PERSONAL_ACTIVO_2024[[#All],[Nombre completo]],[1]!PERSONAL_ACTIVO_2024[[#All],[Documento identidad]],"",0)</f>
        <v>43515795</v>
      </c>
      <c r="Q902" s="100">
        <v>1108</v>
      </c>
      <c r="R902" s="42" t="str" cm="1">
        <f t="array" ref="R902">_xlfn.XLOOKUP(Contrato[[#This Row],[CDP]],[1]!DISPONIBILIDADES_2024[[#All],[consecutivo]],[1]!DISPONIBILIDADES_2024[[#All],[fecha_aprobacion]],"",0)</f>
        <v>31/10/2024 11:05</v>
      </c>
      <c r="S902" s="43">
        <f>SUMIF([1]!DISPONIBILIDADES_2024[[#All],[consecutivo]],Contrato[[#This Row],[CDP]],[1]!DISPONIBILIDADES_2024[[#All],[valor_total_rubro]])</f>
        <v>0</v>
      </c>
      <c r="T902" s="44" cm="1">
        <f t="array" ref="T902">_xlfn.XLOOKUP(Contrato[[#This Row],[CONTRATO]]&amp;Contrato[[#This Row],[CDP]],[1]!Corr_Contr_CDP[[#All],[CONTRATO-CDP]],[1]!Corr_Contr_CDP[[#All],[CRP]],_xlfn.XLOOKUP(Contrato[[#This Row],[CDP]],[1]!COMPROMISOS_2024[[#All],[disponibilidad]],[1]!COMPROMISOS_2024[[#All],[consecutivo]],"",0),0)</f>
        <v>15135</v>
      </c>
      <c r="U902" s="45" t="str" cm="1">
        <f t="array" ref="U902">+_xlfn.XLOOKUP(Contrato[[#This Row],[RCP]],[1]!COMPROMISOS_2024[[#All],[consecutivo]],[1]!COMPROMISOS_2024[[#All],[fecha_aprobacion]],"",0)</f>
        <v>20/12/2024 17:22</v>
      </c>
      <c r="V902" s="46">
        <f>SUMIF([1]!COMPROMISOS_2024[[#All],[consecutivo]],Contrato[[#This Row],[RCP]],[1]!COMPROMISOS_2024[[#All],[valor_total]])</f>
        <v>188935256</v>
      </c>
      <c r="W902" s="311">
        <v>45646</v>
      </c>
      <c r="X902" s="160">
        <v>45650</v>
      </c>
      <c r="Y902" s="48">
        <v>45672</v>
      </c>
      <c r="Z902" s="49">
        <v>45853</v>
      </c>
      <c r="AA902" s="123" t="s">
        <v>2362</v>
      </c>
      <c r="AB902" s="91" t="s">
        <v>293</v>
      </c>
      <c r="AC902" s="91"/>
      <c r="AD902" s="78">
        <v>202000005897</v>
      </c>
      <c r="AF902" s="55" t="str">
        <f>TEXT(LEFT(Contrato[[#This Row],[CONTRATO]],3),"0")</f>
        <v>764</v>
      </c>
      <c r="AG902" s="55" t="str">
        <f>IF(LEN(Contrato[[#This Row],[Contrato2]])=3,Contrato[[#This Row],[Contrato2]],TEXT(Contrato[[#This Row],[Contrato2]],"000"))</f>
        <v>764</v>
      </c>
      <c r="AH902" s="56">
        <f ca="1">IFERROR(_xlfn.DAYS(Contrato[[#This Row],[Fecha Proyectada liquidación]],TODAY())/30,"")</f>
        <v>8.6666666666666661</v>
      </c>
      <c r="AI902" s="57">
        <f>+Contrato[[#This Row],[FECHA TERMINACIÓN ]]+120</f>
        <v>45973</v>
      </c>
      <c r="AK902" s="59" t="str">
        <f ca="1">IF(Contrato[[#This Row],[FECHA TERMINACIÓN ]]&lt;TODAY(), "Terminado",IF(ISNUMBER(Contrato[[#This Row],[Fecha Real de liquiidación ]]),"Liquidado",IF(Contrato[[#This Row],[FECHA TERMINACIÓN ]]&gt;=TODAY(),"En ejecución","")))</f>
        <v>En ejecución</v>
      </c>
      <c r="AL902" s="60">
        <f>SUMIF([1]!COMPROMISOS_2024[[#All],[consecutivo]],Contrato[[#This Row],[RCP]],[1]!COMPROMISOS_2024[[#All],[Total pagado]])</f>
        <v>188935256</v>
      </c>
      <c r="AM902" s="61">
        <f>IFERROR(Contrato[[#This Row],[Pagos]]/Contrato[[#This Row],[VALOR CONTRATO]],0)</f>
        <v>1</v>
      </c>
      <c r="AN902" s="104">
        <f>+Contrato[[#This Row],[VALOR CONTRATO]]-Contrato[[#This Row],[Pagos]]</f>
        <v>0</v>
      </c>
      <c r="AO902" s="54" t="str" cm="1">
        <f t="array" ref="AO902">_xlfn.XLOOKUP(Contrato[[#This Row],[DOCUMENTO ]],[1]!PERSONAL_ACTIVO_2024[[#All],[Documento identidad]],[1]!PERSONAL_ACTIVO_2024[[#All],[Mail ]],0,0)</f>
        <v>cdiaz@indeportesantioquia.gov.co</v>
      </c>
      <c r="AP902" s="54" t="str" cm="1">
        <f t="array" ref="AP902">_xlfn.XLOOKUP(Contrato[[#This Row],[DOCUMENTO]],[1]!PERSONAL_ACTIVO_2024[[#All],[Documento identidad]],[1]!PERSONAL_ACTIVO_2024[[#All],[Mail ]],0,0)</f>
        <v>erosas@indeportesantioquia.gov.co</v>
      </c>
      <c r="AQ902" s="54" cm="1">
        <f t="array" ref="AQ902">IF(ISBLANK(Contrato[[#This Row],[DEPENDENCIA ]]),0,IFERROR(_xlfn.XLOOKUP(Contrato[[#This Row],[DEPENDENCIA ]],[1]!PERSONAL_ACTIVO_2024[[#All],[Dependencia]],[1]!PERSONAL_ACTIVO_2024[[#All],[Mail ]],0,0),0))</f>
        <v>0</v>
      </c>
    </row>
    <row r="903" spans="1:43" s="54" customFormat="1" ht="15.75" customHeight="1" x14ac:dyDescent="0.25">
      <c r="A903" s="54" t="s">
        <v>716</v>
      </c>
      <c r="B903" s="26">
        <v>765</v>
      </c>
      <c r="C903" s="28" t="s">
        <v>717</v>
      </c>
      <c r="D903" s="64" t="s">
        <v>48</v>
      </c>
      <c r="E903" s="64" t="s">
        <v>48</v>
      </c>
      <c r="F903" s="81" t="s">
        <v>133</v>
      </c>
      <c r="G903" s="277" t="s">
        <v>717</v>
      </c>
      <c r="H903" s="130">
        <v>0</v>
      </c>
      <c r="I903" s="147">
        <v>0</v>
      </c>
      <c r="J903" s="313">
        <v>0</v>
      </c>
      <c r="K903" s="313">
        <v>0</v>
      </c>
      <c r="L903" s="96" t="s">
        <v>1378</v>
      </c>
      <c r="M903" s="97"/>
      <c r="N903" s="98" t="str" cm="1">
        <f t="array" ref="N903">_xlfn.XLOOKUP(Contrato[[#This Row],[SUPERVISOR TITULAR]],[1]!PERSONAL_ACTIVO_2024[[#All],[Nombre completo]],[1]!PERSONAL_ACTIVO_2024[[#All],[Documento identidad]],"",0)</f>
        <v/>
      </c>
      <c r="O903" s="97"/>
      <c r="P903" s="99" t="str" cm="1">
        <f t="array" ref="P903">_xlfn.XLOOKUP(Contrato[[#This Row],[SUPERVISOR SUPLENTE ]],[1]!PERSONAL_ACTIVO_2024[[#All],[Nombre completo]],[1]!PERSONAL_ACTIVO_2024[[#All],[Documento identidad]],"",0)</f>
        <v/>
      </c>
      <c r="Q903" s="207">
        <v>0</v>
      </c>
      <c r="R903" s="42" t="str" cm="1">
        <f t="array" ref="R903">_xlfn.XLOOKUP(Contrato[[#This Row],[CDP]],[1]!DISPONIBILIDADES_2024[[#All],[consecutivo]],[1]!DISPONIBILIDADES_2024[[#All],[fecha_aprobacion]],"",0)</f>
        <v/>
      </c>
      <c r="S903" s="43">
        <f>SUMIF([1]!DISPONIBILIDADES_2024[[#All],[consecutivo]],Contrato[[#This Row],[CDP]],[1]!DISPONIBILIDADES_2024[[#All],[valor_total_rubro]])</f>
        <v>0</v>
      </c>
      <c r="T903" s="44" t="str" cm="1">
        <f t="array" ref="T903">_xlfn.XLOOKUP(Contrato[[#This Row],[CONTRATO]]&amp;Contrato[[#This Row],[CDP]],[1]!Corr_Contr_CDP[[#All],[CONTRATO-CDP]],[1]!Corr_Contr_CDP[[#All],[CRP]],_xlfn.XLOOKUP(Contrato[[#This Row],[CDP]],[1]!COMPROMISOS_2024[[#All],[disponibilidad]],[1]!COMPROMISOS_2024[[#All],[consecutivo]],"",0),0)</f>
        <v/>
      </c>
      <c r="U903" s="45" t="str" cm="1">
        <f t="array" ref="U903">+_xlfn.XLOOKUP(Contrato[[#This Row],[RCP]],[1]!COMPROMISOS_2024[[#All],[consecutivo]],[1]!COMPROMISOS_2024[[#All],[fecha_aprobacion]],"",0)</f>
        <v/>
      </c>
      <c r="V903" s="46">
        <f>SUMIF([1]!COMPROMISOS_2024[[#All],[consecutivo]],Contrato[[#This Row],[RCP]],[1]!COMPROMISOS_2024[[#All],[valor_total]])</f>
        <v>0</v>
      </c>
      <c r="W903" s="311"/>
      <c r="X903" s="160"/>
      <c r="Y903" s="48" t="str">
        <f>+LEFT(_xlfn.XLOOKUP(Contrato[[#This Row],[CONTRATO3DIG]],[1]SECOP_II!AE:AE,[1]SECOP_II!F:F,"",0),10)</f>
        <v/>
      </c>
      <c r="Z903" s="49"/>
      <c r="AA903" s="101"/>
      <c r="AB903" s="207">
        <v>0</v>
      </c>
      <c r="AC903" s="91"/>
      <c r="AD903" s="224"/>
      <c r="AF903" s="55" t="str">
        <f>TEXT(LEFT(Contrato[[#This Row],[CONTRATO]],3),"0")</f>
        <v>765</v>
      </c>
      <c r="AG903" s="55" t="str">
        <f>IF(LEN(Contrato[[#This Row],[Contrato2]])=3,Contrato[[#This Row],[Contrato2]],TEXT(Contrato[[#This Row],[Contrato2]],"000"))</f>
        <v>765</v>
      </c>
      <c r="AH903" s="56">
        <f ca="1">IFERROR(_xlfn.DAYS(Contrato[[#This Row],[Fecha Proyectada liquidación]],TODAY())/30,"")</f>
        <v>-1519.7666666666667</v>
      </c>
      <c r="AI903" s="57">
        <f>+Contrato[[#This Row],[FECHA TERMINACIÓN ]]+120</f>
        <v>120</v>
      </c>
      <c r="AK903" s="59" t="str">
        <f ca="1">IF(Contrato[[#This Row],[FECHA TERMINACIÓN ]]&lt;TODAY(), "Terminado",IF(ISNUMBER(Contrato[[#This Row],[Fecha Real de liquiidación ]]),"Liquidado",IF(Contrato[[#This Row],[FECHA TERMINACIÓN ]]&gt;=TODAY(),"En ejecución","")))</f>
        <v>Terminado</v>
      </c>
      <c r="AL903" s="60">
        <f>SUMIF([1]!COMPROMISOS_2024[[#All],[consecutivo]],Contrato[[#This Row],[RCP]],[1]!COMPROMISOS_2024[[#All],[Total pagado]])</f>
        <v>0</v>
      </c>
      <c r="AM903" s="61">
        <f>IFERROR(Contrato[[#This Row],[Pagos]]/Contrato[[#This Row],[VALOR CONTRATO]],0)</f>
        <v>0</v>
      </c>
      <c r="AN903" s="104">
        <f>+Contrato[[#This Row],[VALOR CONTRATO]]-Contrato[[#This Row],[Pagos]]</f>
        <v>0</v>
      </c>
      <c r="AO903" s="54" cm="1">
        <f t="array" ref="AO903">_xlfn.XLOOKUP(Contrato[[#This Row],[DOCUMENTO ]],[1]!PERSONAL_ACTIVO_2024[[#All],[Documento identidad]],[1]!PERSONAL_ACTIVO_2024[[#All],[Mail ]],0,0)</f>
        <v>0</v>
      </c>
      <c r="AP903" s="54" cm="1">
        <f t="array" ref="AP903">_xlfn.XLOOKUP(Contrato[[#This Row],[DOCUMENTO]],[1]!PERSONAL_ACTIVO_2024[[#All],[Documento identidad]],[1]!PERSONAL_ACTIVO_2024[[#All],[Mail ]],0,0)</f>
        <v>0</v>
      </c>
      <c r="AQ903" s="54" cm="1">
        <f t="array" ref="AQ903">IF(ISBLANK(Contrato[[#This Row],[DEPENDENCIA ]]),0,IFERROR(_xlfn.XLOOKUP(Contrato[[#This Row],[DEPENDENCIA ]],[1]!PERSONAL_ACTIVO_2024[[#All],[Dependencia]],[1]!PERSONAL_ACTIVO_2024[[#All],[Mail ]],0,0),0))</f>
        <v>0</v>
      </c>
    </row>
    <row r="904" spans="1:43" s="54" customFormat="1" ht="60" customHeight="1" x14ac:dyDescent="0.25">
      <c r="A904" s="345">
        <v>1272</v>
      </c>
      <c r="B904" s="257">
        <v>766</v>
      </c>
      <c r="C904" s="28" t="s">
        <v>2363</v>
      </c>
      <c r="D904" s="81" t="s">
        <v>98</v>
      </c>
      <c r="E904" s="81" t="s">
        <v>111</v>
      </c>
      <c r="F904" s="81" t="s">
        <v>2326</v>
      </c>
      <c r="G904" s="92" t="s">
        <v>2364</v>
      </c>
      <c r="H904" s="312">
        <v>890981115</v>
      </c>
      <c r="I904" s="117" t="s">
        <v>48</v>
      </c>
      <c r="J904" s="118">
        <v>391694627</v>
      </c>
      <c r="K904" s="69" t="s">
        <v>2365</v>
      </c>
      <c r="L904" s="267" t="s">
        <v>2276</v>
      </c>
      <c r="M904" s="97" t="s">
        <v>2277</v>
      </c>
      <c r="N904" s="98" cm="1">
        <f t="array" ref="N904">_xlfn.XLOOKUP(Contrato[[#This Row],[SUPERVISOR TITULAR]],[1]!PERSONAL_ACTIVO_2024[[#All],[Nombre completo]],[1]!PERSONAL_ACTIVO_2024[[#All],[Documento identidad]],"",0)</f>
        <v>1036955622</v>
      </c>
      <c r="O904" s="97" t="s">
        <v>102</v>
      </c>
      <c r="P904" s="99" cm="1">
        <f t="array" ref="P904">_xlfn.XLOOKUP(Contrato[[#This Row],[SUPERVISOR SUPLENTE ]],[1]!PERSONAL_ACTIVO_2024[[#All],[Nombre completo]],[1]!PERSONAL_ACTIVO_2024[[#All],[Documento identidad]],"",0)</f>
        <v>43515795</v>
      </c>
      <c r="Q904" s="100">
        <v>1209</v>
      </c>
      <c r="R904" s="42" t="str" cm="1">
        <f t="array" ref="R904">_xlfn.XLOOKUP(Contrato[[#This Row],[CDP]],[1]!DISPONIBILIDADES_2024[[#All],[consecutivo]],[1]!DISPONIBILIDADES_2024[[#All],[fecha_aprobacion]],"",0)</f>
        <v>4/12/2024 13:31</v>
      </c>
      <c r="S904" s="43">
        <f>SUMIF([1]!DISPONIBILIDADES_2024[[#All],[consecutivo]],Contrato[[#This Row],[CDP]],[1]!DISPONIBILIDADES_2024[[#All],[valor_total_rubro]])</f>
        <v>0</v>
      </c>
      <c r="T904" s="44" cm="1">
        <f t="array" ref="T904">_xlfn.XLOOKUP(Contrato[[#This Row],[CONTRATO]]&amp;Contrato[[#This Row],[CDP]],[1]!Corr_Contr_CDP[[#All],[CONTRATO-CDP]],[1]!Corr_Contr_CDP[[#All],[CRP]],_xlfn.XLOOKUP(Contrato[[#This Row],[CDP]],[1]!COMPROMISOS_2024[[#All],[disponibilidad]],[1]!COMPROMISOS_2024[[#All],[consecutivo]],"",0),0)</f>
        <v>15136</v>
      </c>
      <c r="U904" s="45" t="str" cm="1">
        <f t="array" ref="U904">+_xlfn.XLOOKUP(Contrato[[#This Row],[RCP]],[1]!COMPROMISOS_2024[[#All],[consecutivo]],[1]!COMPROMISOS_2024[[#All],[fecha_aprobacion]],"",0)</f>
        <v>20/12/2024 17:34</v>
      </c>
      <c r="V904" s="46">
        <f>SUMIF([1]!COMPROMISOS_2024[[#All],[consecutivo]],Contrato[[#This Row],[RCP]],[1]!COMPROMISOS_2024[[#All],[valor_total]])</f>
        <v>391694627</v>
      </c>
      <c r="W904" s="311">
        <v>45646</v>
      </c>
      <c r="X904" s="160">
        <v>45650</v>
      </c>
      <c r="Y904" s="48">
        <v>45672</v>
      </c>
      <c r="Z904" s="49">
        <v>45853</v>
      </c>
      <c r="AA904" s="123" t="s">
        <v>2366</v>
      </c>
      <c r="AB904" s="91" t="s">
        <v>293</v>
      </c>
      <c r="AC904" s="91"/>
      <c r="AD904" s="78">
        <v>202000005898</v>
      </c>
      <c r="AF904" s="55" t="str">
        <f>TEXT(LEFT(Contrato[[#This Row],[CONTRATO]],3),"0")</f>
        <v>766</v>
      </c>
      <c r="AG904" s="55" t="str">
        <f>IF(LEN(Contrato[[#This Row],[Contrato2]])=3,Contrato[[#This Row],[Contrato2]],TEXT(Contrato[[#This Row],[Contrato2]],"000"))</f>
        <v>766</v>
      </c>
      <c r="AH904" s="56">
        <f ca="1">IFERROR(_xlfn.DAYS(Contrato[[#This Row],[Fecha Proyectada liquidación]],TODAY())/30,"")</f>
        <v>8.6666666666666661</v>
      </c>
      <c r="AI904" s="57">
        <f>+Contrato[[#This Row],[FECHA TERMINACIÓN ]]+120</f>
        <v>45973</v>
      </c>
      <c r="AK904" s="59" t="str">
        <f ca="1">IF(Contrato[[#This Row],[FECHA TERMINACIÓN ]]&lt;TODAY(), "Terminado",IF(ISNUMBER(Contrato[[#This Row],[Fecha Real de liquiidación ]]),"Liquidado",IF(Contrato[[#This Row],[FECHA TERMINACIÓN ]]&gt;=TODAY(),"En ejecución","")))</f>
        <v>En ejecución</v>
      </c>
      <c r="AL904" s="60">
        <f>SUMIF([1]!COMPROMISOS_2024[[#All],[consecutivo]],Contrato[[#This Row],[RCP]],[1]!COMPROMISOS_2024[[#All],[Total pagado]])</f>
        <v>391694627</v>
      </c>
      <c r="AM904" s="61">
        <f>IFERROR(Contrato[[#This Row],[Pagos]]/Contrato[[#This Row],[VALOR CONTRATO]],0)</f>
        <v>1</v>
      </c>
      <c r="AN904" s="104">
        <f>+Contrato[[#This Row],[VALOR CONTRATO]]-Contrato[[#This Row],[Pagos]]</f>
        <v>0</v>
      </c>
      <c r="AO904" s="54" t="str" cm="1">
        <f t="array" ref="AO904">_xlfn.XLOOKUP(Contrato[[#This Row],[DOCUMENTO ]],[1]!PERSONAL_ACTIVO_2024[[#All],[Documento identidad]],[1]!PERSONAL_ACTIVO_2024[[#All],[Mail ]],0,0)</f>
        <v>cdiaz@indeportesantioquia.gov.co</v>
      </c>
      <c r="AP904" s="54" t="str" cm="1">
        <f t="array" ref="AP904">_xlfn.XLOOKUP(Contrato[[#This Row],[DOCUMENTO]],[1]!PERSONAL_ACTIVO_2024[[#All],[Documento identidad]],[1]!PERSONAL_ACTIVO_2024[[#All],[Mail ]],0,0)</f>
        <v>erosas@indeportesantioquia.gov.co</v>
      </c>
      <c r="AQ904" s="54" cm="1">
        <f t="array" ref="AQ904">IF(ISBLANK(Contrato[[#This Row],[DEPENDENCIA ]]),0,IFERROR(_xlfn.XLOOKUP(Contrato[[#This Row],[DEPENDENCIA ]],[1]!PERSONAL_ACTIVO_2024[[#All],[Dependencia]],[1]!PERSONAL_ACTIVO_2024[[#All],[Mail ]],0,0),0))</f>
        <v>0</v>
      </c>
    </row>
    <row r="905" spans="1:43" s="54" customFormat="1" ht="60" customHeight="1" x14ac:dyDescent="0.25">
      <c r="A905" s="345">
        <v>1276</v>
      </c>
      <c r="B905" s="257">
        <v>767</v>
      </c>
      <c r="C905" s="28" t="s">
        <v>2367</v>
      </c>
      <c r="D905" s="81" t="s">
        <v>98</v>
      </c>
      <c r="E905" s="81" t="s">
        <v>111</v>
      </c>
      <c r="F905" s="81" t="s">
        <v>2326</v>
      </c>
      <c r="G905" s="92" t="s">
        <v>2368</v>
      </c>
      <c r="H905" s="312">
        <v>890981493</v>
      </c>
      <c r="I905" s="117" t="s">
        <v>48</v>
      </c>
      <c r="J905" s="118">
        <v>430261925</v>
      </c>
      <c r="K905" s="69" t="s">
        <v>2369</v>
      </c>
      <c r="L905" s="267" t="s">
        <v>2276</v>
      </c>
      <c r="M905" s="97" t="s">
        <v>2277</v>
      </c>
      <c r="N905" s="98" cm="1">
        <f t="array" ref="N905">_xlfn.XLOOKUP(Contrato[[#This Row],[SUPERVISOR TITULAR]],[1]!PERSONAL_ACTIVO_2024[[#All],[Nombre completo]],[1]!PERSONAL_ACTIVO_2024[[#All],[Documento identidad]],"",0)</f>
        <v>1036955622</v>
      </c>
      <c r="O905" s="97" t="s">
        <v>102</v>
      </c>
      <c r="P905" s="99" cm="1">
        <f t="array" ref="P905">_xlfn.XLOOKUP(Contrato[[#This Row],[SUPERVISOR SUPLENTE ]],[1]!PERSONAL_ACTIVO_2024[[#All],[Nombre completo]],[1]!PERSONAL_ACTIVO_2024[[#All],[Documento identidad]],"",0)</f>
        <v>43515795</v>
      </c>
      <c r="Q905" s="100">
        <v>1121</v>
      </c>
      <c r="R905" s="42" t="str" cm="1">
        <f t="array" ref="R905">_xlfn.XLOOKUP(Contrato[[#This Row],[CDP]],[1]!DISPONIBILIDADES_2024[[#All],[consecutivo]],[1]!DISPONIBILIDADES_2024[[#All],[fecha_aprobacion]],"",0)</f>
        <v>31/10/2024 11:23</v>
      </c>
      <c r="S905" s="43">
        <f>SUMIF([1]!DISPONIBILIDADES_2024[[#All],[consecutivo]],Contrato[[#This Row],[CDP]],[1]!DISPONIBILIDADES_2024[[#All],[valor_total_rubro]])</f>
        <v>0</v>
      </c>
      <c r="T905" s="44" cm="1">
        <f t="array" ref="T905">_xlfn.XLOOKUP(Contrato[[#This Row],[CONTRATO]]&amp;Contrato[[#This Row],[CDP]],[1]!Corr_Contr_CDP[[#All],[CONTRATO-CDP]],[1]!Corr_Contr_CDP[[#All],[CRP]],_xlfn.XLOOKUP(Contrato[[#This Row],[CDP]],[1]!COMPROMISOS_2024[[#All],[disponibilidad]],[1]!COMPROMISOS_2024[[#All],[consecutivo]],"",0),0)</f>
        <v>14722</v>
      </c>
      <c r="U905" s="45" t="str" cm="1">
        <f t="array" ref="U905">+_xlfn.XLOOKUP(Contrato[[#This Row],[RCP]],[1]!COMPROMISOS_2024[[#All],[consecutivo]],[1]!COMPROMISOS_2024[[#All],[fecha_aprobacion]],"",0)</f>
        <v>19/12/2024 11:45</v>
      </c>
      <c r="V905" s="46">
        <f>SUMIF([1]!COMPROMISOS_2024[[#All],[consecutivo]],Contrato[[#This Row],[RCP]],[1]!COMPROMISOS_2024[[#All],[valor_total]])</f>
        <v>430261925</v>
      </c>
      <c r="W905" s="311">
        <v>45644</v>
      </c>
      <c r="X905" s="160">
        <v>45653</v>
      </c>
      <c r="Y905" s="48">
        <v>45672</v>
      </c>
      <c r="Z905" s="49">
        <v>45853</v>
      </c>
      <c r="AA905" s="123" t="s">
        <v>2370</v>
      </c>
      <c r="AB905" s="196" t="s">
        <v>293</v>
      </c>
      <c r="AC905" s="91"/>
      <c r="AD905" s="78">
        <v>202000005899</v>
      </c>
      <c r="AF905" s="55" t="str">
        <f>TEXT(LEFT(Contrato[[#This Row],[CONTRATO]],3),"0")</f>
        <v>767</v>
      </c>
      <c r="AG905" s="55" t="str">
        <f>IF(LEN(Contrato[[#This Row],[Contrato2]])=3,Contrato[[#This Row],[Contrato2]],TEXT(Contrato[[#This Row],[Contrato2]],"000"))</f>
        <v>767</v>
      </c>
      <c r="AH905" s="56">
        <f ca="1">IFERROR(_xlfn.DAYS(Contrato[[#This Row],[Fecha Proyectada liquidación]],TODAY())/30,"")</f>
        <v>8.6666666666666661</v>
      </c>
      <c r="AI905" s="57">
        <f>+Contrato[[#This Row],[FECHA TERMINACIÓN ]]+120</f>
        <v>45973</v>
      </c>
      <c r="AK905" s="59" t="str">
        <f ca="1">IF(Contrato[[#This Row],[FECHA TERMINACIÓN ]]&lt;TODAY(), "Terminado",IF(ISNUMBER(Contrato[[#This Row],[Fecha Real de liquiidación ]]),"Liquidado",IF(Contrato[[#This Row],[FECHA TERMINACIÓN ]]&gt;=TODAY(),"En ejecución","")))</f>
        <v>En ejecución</v>
      </c>
      <c r="AL905" s="60">
        <f>SUMIF([1]!COMPROMISOS_2024[[#All],[consecutivo]],Contrato[[#This Row],[RCP]],[1]!COMPROMISOS_2024[[#All],[Total pagado]])</f>
        <v>430261925</v>
      </c>
      <c r="AM905" s="61">
        <f>IFERROR(Contrato[[#This Row],[Pagos]]/Contrato[[#This Row],[VALOR CONTRATO]],0)</f>
        <v>1</v>
      </c>
      <c r="AN905" s="104">
        <f>+Contrato[[#This Row],[VALOR CONTRATO]]-Contrato[[#This Row],[Pagos]]</f>
        <v>0</v>
      </c>
      <c r="AO905" s="54" t="str" cm="1">
        <f t="array" ref="AO905">_xlfn.XLOOKUP(Contrato[[#This Row],[DOCUMENTO ]],[1]!PERSONAL_ACTIVO_2024[[#All],[Documento identidad]],[1]!PERSONAL_ACTIVO_2024[[#All],[Mail ]],0,0)</f>
        <v>cdiaz@indeportesantioquia.gov.co</v>
      </c>
      <c r="AP905" s="54" t="str" cm="1">
        <f t="array" ref="AP905">_xlfn.XLOOKUP(Contrato[[#This Row],[DOCUMENTO]],[1]!PERSONAL_ACTIVO_2024[[#All],[Documento identidad]],[1]!PERSONAL_ACTIVO_2024[[#All],[Mail ]],0,0)</f>
        <v>erosas@indeportesantioquia.gov.co</v>
      </c>
      <c r="AQ905" s="54" cm="1">
        <f t="array" ref="AQ905">IF(ISBLANK(Contrato[[#This Row],[DEPENDENCIA ]]),0,IFERROR(_xlfn.XLOOKUP(Contrato[[#This Row],[DEPENDENCIA ]],[1]!PERSONAL_ACTIVO_2024[[#All],[Dependencia]],[1]!PERSONAL_ACTIVO_2024[[#All],[Mail ]],0,0),0))</f>
        <v>0</v>
      </c>
    </row>
    <row r="906" spans="1:43" s="54" customFormat="1" ht="60" customHeight="1" x14ac:dyDescent="0.25">
      <c r="A906" s="345">
        <v>1322</v>
      </c>
      <c r="B906" s="257">
        <v>768</v>
      </c>
      <c r="C906" s="28" t="s">
        <v>2371</v>
      </c>
      <c r="D906" s="81" t="s">
        <v>98</v>
      </c>
      <c r="E906" s="81" t="s">
        <v>111</v>
      </c>
      <c r="F906" s="81" t="s">
        <v>2326</v>
      </c>
      <c r="G906" s="92" t="s">
        <v>1375</v>
      </c>
      <c r="H906" s="312">
        <v>890980577</v>
      </c>
      <c r="I906" s="117" t="s">
        <v>48</v>
      </c>
      <c r="J906" s="118">
        <v>222996997</v>
      </c>
      <c r="K906" s="69" t="s">
        <v>2372</v>
      </c>
      <c r="L906" s="267" t="s">
        <v>2276</v>
      </c>
      <c r="M906" s="97" t="s">
        <v>2277</v>
      </c>
      <c r="N906" s="98" cm="1">
        <f t="array" ref="N906">_xlfn.XLOOKUP(Contrato[[#This Row],[SUPERVISOR TITULAR]],[1]!PERSONAL_ACTIVO_2024[[#All],[Nombre completo]],[1]!PERSONAL_ACTIVO_2024[[#All],[Documento identidad]],"",0)</f>
        <v>1036955622</v>
      </c>
      <c r="O906" s="97" t="s">
        <v>102</v>
      </c>
      <c r="P906" s="99" cm="1">
        <f t="array" ref="P906">_xlfn.XLOOKUP(Contrato[[#This Row],[SUPERVISOR SUPLENTE ]],[1]!PERSONAL_ACTIVO_2024[[#All],[Nombre completo]],[1]!PERSONAL_ACTIVO_2024[[#All],[Documento identidad]],"",0)</f>
        <v>43515795</v>
      </c>
      <c r="Q906" s="100">
        <v>1206</v>
      </c>
      <c r="R906" s="42" t="str" cm="1">
        <f t="array" ref="R906">_xlfn.XLOOKUP(Contrato[[#This Row],[CDP]],[1]!DISPONIBILIDADES_2024[[#All],[consecutivo]],[1]!DISPONIBILIDADES_2024[[#All],[fecha_aprobacion]],"",0)</f>
        <v>3/12/2024 16:23</v>
      </c>
      <c r="S906" s="43">
        <f>SUMIF([1]!DISPONIBILIDADES_2024[[#All],[consecutivo]],Contrato[[#This Row],[CDP]],[1]!DISPONIBILIDADES_2024[[#All],[valor_total_rubro]])</f>
        <v>0</v>
      </c>
      <c r="T906" s="44" cm="1">
        <f t="array" ref="T906">_xlfn.XLOOKUP(Contrato[[#This Row],[CONTRATO]]&amp;Contrato[[#This Row],[CDP]],[1]!Corr_Contr_CDP[[#All],[CONTRATO-CDP]],[1]!Corr_Contr_CDP[[#All],[CRP]],_xlfn.XLOOKUP(Contrato[[#This Row],[CDP]],[1]!COMPROMISOS_2024[[#All],[disponibilidad]],[1]!COMPROMISOS_2024[[#All],[consecutivo]],"",0),0)</f>
        <v>15137</v>
      </c>
      <c r="U906" s="45" t="str" cm="1">
        <f t="array" ref="U906">+_xlfn.XLOOKUP(Contrato[[#This Row],[RCP]],[1]!COMPROMISOS_2024[[#All],[consecutivo]],[1]!COMPROMISOS_2024[[#All],[fecha_aprobacion]],"",0)</f>
        <v>20/12/2024 17:39</v>
      </c>
      <c r="V906" s="46">
        <f>SUMIF([1]!COMPROMISOS_2024[[#All],[consecutivo]],Contrato[[#This Row],[RCP]],[1]!COMPROMISOS_2024[[#All],[valor_total]])</f>
        <v>222996997</v>
      </c>
      <c r="W906" s="311">
        <v>45645</v>
      </c>
      <c r="X906" s="160">
        <v>45652</v>
      </c>
      <c r="Y906" s="48">
        <v>45677</v>
      </c>
      <c r="Z906" s="49">
        <v>45889</v>
      </c>
      <c r="AA906" s="123" t="s">
        <v>2373</v>
      </c>
      <c r="AB906" s="196" t="s">
        <v>264</v>
      </c>
      <c r="AC906" s="91"/>
      <c r="AD906" s="78">
        <v>202000005900</v>
      </c>
      <c r="AF906" s="55" t="str">
        <f>TEXT(LEFT(Contrato[[#This Row],[CONTRATO]],3),"0")</f>
        <v>768</v>
      </c>
      <c r="AG906" s="55" t="str">
        <f>IF(LEN(Contrato[[#This Row],[Contrato2]])=3,Contrato[[#This Row],[Contrato2]],TEXT(Contrato[[#This Row],[Contrato2]],"000"))</f>
        <v>768</v>
      </c>
      <c r="AH906" s="56">
        <f ca="1">IFERROR(_xlfn.DAYS(Contrato[[#This Row],[Fecha Proyectada liquidación]],TODAY())/30,"")</f>
        <v>9.8666666666666671</v>
      </c>
      <c r="AI906" s="57">
        <f>+Contrato[[#This Row],[FECHA TERMINACIÓN ]]+120</f>
        <v>46009</v>
      </c>
      <c r="AK906" s="59" t="str">
        <f ca="1">IF(Contrato[[#This Row],[FECHA TERMINACIÓN ]]&lt;TODAY(), "Terminado",IF(ISNUMBER(Contrato[[#This Row],[Fecha Real de liquiidación ]]),"Liquidado",IF(Contrato[[#This Row],[FECHA TERMINACIÓN ]]&gt;=TODAY(),"En ejecución","")))</f>
        <v>En ejecución</v>
      </c>
      <c r="AL906" s="60">
        <f>SUMIF([1]!COMPROMISOS_2024[[#All],[consecutivo]],Contrato[[#This Row],[RCP]],[1]!COMPROMISOS_2024[[#All],[Total pagado]])</f>
        <v>222996997</v>
      </c>
      <c r="AM906" s="61">
        <f>IFERROR(Contrato[[#This Row],[Pagos]]/Contrato[[#This Row],[VALOR CONTRATO]],0)</f>
        <v>1</v>
      </c>
      <c r="AN906" s="104">
        <f>+Contrato[[#This Row],[VALOR CONTRATO]]-Contrato[[#This Row],[Pagos]]</f>
        <v>0</v>
      </c>
      <c r="AO906" s="54" t="str" cm="1">
        <f t="array" ref="AO906">_xlfn.XLOOKUP(Contrato[[#This Row],[DOCUMENTO ]],[1]!PERSONAL_ACTIVO_2024[[#All],[Documento identidad]],[1]!PERSONAL_ACTIVO_2024[[#All],[Mail ]],0,0)</f>
        <v>cdiaz@indeportesantioquia.gov.co</v>
      </c>
      <c r="AP906" s="54" t="str" cm="1">
        <f t="array" ref="AP906">_xlfn.XLOOKUP(Contrato[[#This Row],[DOCUMENTO]],[1]!PERSONAL_ACTIVO_2024[[#All],[Documento identidad]],[1]!PERSONAL_ACTIVO_2024[[#All],[Mail ]],0,0)</f>
        <v>erosas@indeportesantioquia.gov.co</v>
      </c>
      <c r="AQ906" s="54" cm="1">
        <f t="array" ref="AQ906">IF(ISBLANK(Contrato[[#This Row],[DEPENDENCIA ]]),0,IFERROR(_xlfn.XLOOKUP(Contrato[[#This Row],[DEPENDENCIA ]],[1]!PERSONAL_ACTIVO_2024[[#All],[Dependencia]],[1]!PERSONAL_ACTIVO_2024[[#All],[Mail ]],0,0),0))</f>
        <v>0</v>
      </c>
    </row>
    <row r="907" spans="1:43" s="54" customFormat="1" ht="60" customHeight="1" x14ac:dyDescent="0.25">
      <c r="A907" s="345">
        <v>1264</v>
      </c>
      <c r="B907" s="257">
        <v>769</v>
      </c>
      <c r="C907" s="28" t="s">
        <v>2374</v>
      </c>
      <c r="D907" s="81" t="s">
        <v>98</v>
      </c>
      <c r="E907" s="81" t="s">
        <v>111</v>
      </c>
      <c r="F907" s="81" t="s">
        <v>2326</v>
      </c>
      <c r="G907" s="92" t="s">
        <v>2375</v>
      </c>
      <c r="H907" s="312">
        <v>890983814</v>
      </c>
      <c r="I907" s="94" t="s">
        <v>48</v>
      </c>
      <c r="J907" s="118">
        <v>367620610</v>
      </c>
      <c r="K907" s="69" t="s">
        <v>2376</v>
      </c>
      <c r="L907" s="267" t="s">
        <v>2276</v>
      </c>
      <c r="M907" s="97" t="s">
        <v>2277</v>
      </c>
      <c r="N907" s="98" cm="1">
        <f t="array" ref="N907">_xlfn.XLOOKUP(Contrato[[#This Row],[SUPERVISOR TITULAR]],[1]!PERSONAL_ACTIVO_2024[[#All],[Nombre completo]],[1]!PERSONAL_ACTIVO_2024[[#All],[Documento identidad]],"",0)</f>
        <v>1036955622</v>
      </c>
      <c r="O907" s="97" t="s">
        <v>102</v>
      </c>
      <c r="P907" s="99" cm="1">
        <f t="array" ref="P907">_xlfn.XLOOKUP(Contrato[[#This Row],[SUPERVISOR SUPLENTE ]],[1]!PERSONAL_ACTIVO_2024[[#All],[Nombre completo]],[1]!PERSONAL_ACTIVO_2024[[#All],[Documento identidad]],"",0)</f>
        <v>43515795</v>
      </c>
      <c r="Q907" s="100">
        <v>1112</v>
      </c>
      <c r="R907" s="42" t="str" cm="1">
        <f t="array" ref="R907">_xlfn.XLOOKUP(Contrato[[#This Row],[CDP]],[1]!DISPONIBILIDADES_2024[[#All],[consecutivo]],[1]!DISPONIBILIDADES_2024[[#All],[fecha_aprobacion]],"",0)</f>
        <v>31/10/2024 11:09</v>
      </c>
      <c r="S907" s="43">
        <f>SUMIF([1]!DISPONIBILIDADES_2024[[#All],[consecutivo]],Contrato[[#This Row],[CDP]],[1]!DISPONIBILIDADES_2024[[#All],[valor_total_rubro]])</f>
        <v>0</v>
      </c>
      <c r="T907" s="44" cm="1">
        <f t="array" ref="T907">_xlfn.XLOOKUP(Contrato[[#This Row],[CONTRATO]]&amp;Contrato[[#This Row],[CDP]],[1]!Corr_Contr_CDP[[#All],[CONTRATO-CDP]],[1]!Corr_Contr_CDP[[#All],[CRP]],_xlfn.XLOOKUP(Contrato[[#This Row],[CDP]],[1]!COMPROMISOS_2024[[#All],[disponibilidad]],[1]!COMPROMISOS_2024[[#All],[consecutivo]],"",0),0)</f>
        <v>15159</v>
      </c>
      <c r="U907" s="45" t="str" cm="1">
        <f t="array" ref="U907">+_xlfn.XLOOKUP(Contrato[[#This Row],[RCP]],[1]!COMPROMISOS_2024[[#All],[consecutivo]],[1]!COMPROMISOS_2024[[#All],[fecha_aprobacion]],"",0)</f>
        <v>25/12/2024 16:05</v>
      </c>
      <c r="V907" s="46">
        <f>SUMIF([1]!COMPROMISOS_2024[[#All],[consecutivo]],Contrato[[#This Row],[RCP]],[1]!COMPROMISOS_2024[[#All],[valor_total]])</f>
        <v>367620610</v>
      </c>
      <c r="W907" s="311">
        <v>45650</v>
      </c>
      <c r="X907" s="160">
        <v>45652</v>
      </c>
      <c r="Y907" s="48">
        <v>45673</v>
      </c>
      <c r="Z907" s="49">
        <v>45885</v>
      </c>
      <c r="AA907" s="123" t="s">
        <v>2377</v>
      </c>
      <c r="AB907" s="196" t="s">
        <v>264</v>
      </c>
      <c r="AC907" s="91"/>
      <c r="AD907" s="78">
        <v>202000005901</v>
      </c>
      <c r="AF907" s="55" t="str">
        <f>TEXT(LEFT(Contrato[[#This Row],[CONTRATO]],3),"0")</f>
        <v>769</v>
      </c>
      <c r="AG907" s="55" t="str">
        <f>IF(LEN(Contrato[[#This Row],[Contrato2]])=3,Contrato[[#This Row],[Contrato2]],TEXT(Contrato[[#This Row],[Contrato2]],"000"))</f>
        <v>769</v>
      </c>
      <c r="AH907" s="56">
        <f ca="1">IFERROR(_xlfn.DAYS(Contrato[[#This Row],[Fecha Proyectada liquidación]],TODAY())/30,"")</f>
        <v>9.7333333333333325</v>
      </c>
      <c r="AI907" s="57">
        <f>+Contrato[[#This Row],[FECHA TERMINACIÓN ]]+120</f>
        <v>46005</v>
      </c>
      <c r="AK907" s="59" t="str">
        <f ca="1">IF(Contrato[[#This Row],[FECHA TERMINACIÓN ]]&lt;TODAY(), "Terminado",IF(ISNUMBER(Contrato[[#This Row],[Fecha Real de liquiidación ]]),"Liquidado",IF(Contrato[[#This Row],[FECHA TERMINACIÓN ]]&gt;=TODAY(),"En ejecución","")))</f>
        <v>En ejecución</v>
      </c>
      <c r="AL907" s="60">
        <f>SUMIF([1]!COMPROMISOS_2024[[#All],[consecutivo]],Contrato[[#This Row],[RCP]],[1]!COMPROMISOS_2024[[#All],[Total pagado]])</f>
        <v>367620610</v>
      </c>
      <c r="AM907" s="61">
        <f>IFERROR(Contrato[[#This Row],[Pagos]]/Contrato[[#This Row],[VALOR CONTRATO]],0)</f>
        <v>1</v>
      </c>
      <c r="AN907" s="104">
        <f>+Contrato[[#This Row],[VALOR CONTRATO]]-Contrato[[#This Row],[Pagos]]</f>
        <v>0</v>
      </c>
      <c r="AO907" s="54" t="str" cm="1">
        <f t="array" ref="AO907">_xlfn.XLOOKUP(Contrato[[#This Row],[DOCUMENTO ]],[1]!PERSONAL_ACTIVO_2024[[#All],[Documento identidad]],[1]!PERSONAL_ACTIVO_2024[[#All],[Mail ]],0,0)</f>
        <v>cdiaz@indeportesantioquia.gov.co</v>
      </c>
      <c r="AP907" s="54" t="str" cm="1">
        <f t="array" ref="AP907">_xlfn.XLOOKUP(Contrato[[#This Row],[DOCUMENTO]],[1]!PERSONAL_ACTIVO_2024[[#All],[Documento identidad]],[1]!PERSONAL_ACTIVO_2024[[#All],[Mail ]],0,0)</f>
        <v>erosas@indeportesantioquia.gov.co</v>
      </c>
      <c r="AQ907" s="54" cm="1">
        <f t="array" ref="AQ907">IF(ISBLANK(Contrato[[#This Row],[DEPENDENCIA ]]),0,IFERROR(_xlfn.XLOOKUP(Contrato[[#This Row],[DEPENDENCIA ]],[1]!PERSONAL_ACTIVO_2024[[#All],[Dependencia]],[1]!PERSONAL_ACTIVO_2024[[#All],[Mail ]],0,0),0))</f>
        <v>0</v>
      </c>
    </row>
    <row r="908" spans="1:43" s="54" customFormat="1" ht="47.25" customHeight="1" x14ac:dyDescent="0.25">
      <c r="A908" s="54">
        <v>1315</v>
      </c>
      <c r="B908" s="257">
        <v>770</v>
      </c>
      <c r="C908" s="28" t="s">
        <v>2378</v>
      </c>
      <c r="D908" s="81" t="s">
        <v>98</v>
      </c>
      <c r="E908" s="81" t="s">
        <v>111</v>
      </c>
      <c r="F908" s="81" t="s">
        <v>2326</v>
      </c>
      <c r="G908" s="92" t="s">
        <v>2379</v>
      </c>
      <c r="H908" s="312">
        <v>890980958</v>
      </c>
      <c r="I908" s="94" t="s">
        <v>48</v>
      </c>
      <c r="J908" s="118">
        <v>83128548</v>
      </c>
      <c r="K908" s="69" t="s">
        <v>2380</v>
      </c>
      <c r="L908" s="267" t="s">
        <v>2276</v>
      </c>
      <c r="M908" s="97" t="s">
        <v>1325</v>
      </c>
      <c r="N908" s="98" cm="1">
        <f t="array" ref="N908">_xlfn.XLOOKUP(Contrato[[#This Row],[SUPERVISOR TITULAR]],[1]!PERSONAL_ACTIVO_2024[[#All],[Nombre completo]],[1]!PERSONAL_ACTIVO_2024[[#All],[Documento identidad]],"",0)</f>
        <v>1128398019</v>
      </c>
      <c r="O908" s="97" t="s">
        <v>2277</v>
      </c>
      <c r="P908" s="99" cm="1">
        <f t="array" ref="P908">_xlfn.XLOOKUP(Contrato[[#This Row],[SUPERVISOR SUPLENTE ]],[1]!PERSONAL_ACTIVO_2024[[#All],[Nombre completo]],[1]!PERSONAL_ACTIVO_2024[[#All],[Documento identidad]],"",0)</f>
        <v>1036955622</v>
      </c>
      <c r="Q908" s="100">
        <v>1191</v>
      </c>
      <c r="R908" s="42" t="str" cm="1">
        <f t="array" ref="R908">_xlfn.XLOOKUP(Contrato[[#This Row],[CDP]],[1]!DISPONIBILIDADES_2024[[#All],[consecutivo]],[1]!DISPONIBILIDADES_2024[[#All],[fecha_aprobacion]],"",0)</f>
        <v>26/11/2024 15:43</v>
      </c>
      <c r="S908" s="43">
        <f>SUMIF([1]!DISPONIBILIDADES_2024[[#All],[consecutivo]],Contrato[[#This Row],[CDP]],[1]!DISPONIBILIDADES_2024[[#All],[valor_total_rubro]])</f>
        <v>0</v>
      </c>
      <c r="T908" s="44" cm="1">
        <f t="array" ref="T908">_xlfn.XLOOKUP(Contrato[[#This Row],[CONTRATO]]&amp;Contrato[[#This Row],[CDP]],[1]!Corr_Contr_CDP[[#All],[CONTRATO-CDP]],[1]!Corr_Contr_CDP[[#All],[CRP]],_xlfn.XLOOKUP(Contrato[[#This Row],[CDP]],[1]!COMPROMISOS_2024[[#All],[disponibilidad]],[1]!COMPROMISOS_2024[[#All],[consecutivo]],"",0),0)</f>
        <v>15147</v>
      </c>
      <c r="U908" s="45" t="str" cm="1">
        <f t="array" ref="U908">+_xlfn.XLOOKUP(Contrato[[#This Row],[RCP]],[1]!COMPROMISOS_2024[[#All],[consecutivo]],[1]!COMPROMISOS_2024[[#All],[fecha_aprobacion]],"",0)</f>
        <v>23/12/2024 19:41</v>
      </c>
      <c r="V908" s="46">
        <f>SUMIF([1]!COMPROMISOS_2024[[#All],[consecutivo]],Contrato[[#This Row],[RCP]],[1]!COMPROMISOS_2024[[#All],[valor_total]])</f>
        <v>83128548</v>
      </c>
      <c r="W908" s="311">
        <v>45646</v>
      </c>
      <c r="X908" s="160">
        <v>45652</v>
      </c>
      <c r="Y908" s="48">
        <v>45672</v>
      </c>
      <c r="Z908" s="49">
        <v>45853</v>
      </c>
      <c r="AA908" s="123" t="s">
        <v>2381</v>
      </c>
      <c r="AB908" s="196" t="s">
        <v>293</v>
      </c>
      <c r="AC908" s="91"/>
      <c r="AD908" s="78">
        <v>202000005902</v>
      </c>
      <c r="AF908" s="55" t="str">
        <f>TEXT(LEFT(Contrato[[#This Row],[CONTRATO]],3),"0")</f>
        <v>770</v>
      </c>
      <c r="AG908" s="55" t="str">
        <f>IF(LEN(Contrato[[#This Row],[Contrato2]])=3,Contrato[[#This Row],[Contrato2]],TEXT(Contrato[[#This Row],[Contrato2]],"000"))</f>
        <v>770</v>
      </c>
      <c r="AH908" s="56">
        <f ca="1">IFERROR(_xlfn.DAYS(Contrato[[#This Row],[Fecha Proyectada liquidación]],TODAY())/30,"")</f>
        <v>8.6666666666666661</v>
      </c>
      <c r="AI908" s="57">
        <f>+Contrato[[#This Row],[FECHA TERMINACIÓN ]]+120</f>
        <v>45973</v>
      </c>
      <c r="AK908" s="59" t="str">
        <f ca="1">IF(Contrato[[#This Row],[FECHA TERMINACIÓN ]]&lt;TODAY(), "Terminado",IF(ISNUMBER(Contrato[[#This Row],[Fecha Real de liquiidación ]]),"Liquidado",IF(Contrato[[#This Row],[FECHA TERMINACIÓN ]]&gt;=TODAY(),"En ejecución","")))</f>
        <v>En ejecución</v>
      </c>
      <c r="AL908" s="60">
        <f>SUMIF([1]!COMPROMISOS_2024[[#All],[consecutivo]],Contrato[[#This Row],[RCP]],[1]!COMPROMISOS_2024[[#All],[Total pagado]])</f>
        <v>83128548</v>
      </c>
      <c r="AM908" s="61">
        <f>IFERROR(Contrato[[#This Row],[Pagos]]/Contrato[[#This Row],[VALOR CONTRATO]],0)</f>
        <v>1</v>
      </c>
      <c r="AN908" s="104">
        <f>+Contrato[[#This Row],[VALOR CONTRATO]]-Contrato[[#This Row],[Pagos]]</f>
        <v>0</v>
      </c>
      <c r="AO908" s="54" t="str" cm="1">
        <f t="array" ref="AO908">_xlfn.XLOOKUP(Contrato[[#This Row],[DOCUMENTO ]],[1]!PERSONAL_ACTIVO_2024[[#All],[Documento identidad]],[1]!PERSONAL_ACTIVO_2024[[#All],[Mail ]],0,0)</f>
        <v>asalazar@indeportesantioquia.gov.co</v>
      </c>
      <c r="AP908" s="54" t="str" cm="1">
        <f t="array" ref="AP908">_xlfn.XLOOKUP(Contrato[[#This Row],[DOCUMENTO]],[1]!PERSONAL_ACTIVO_2024[[#All],[Documento identidad]],[1]!PERSONAL_ACTIVO_2024[[#All],[Mail ]],0,0)</f>
        <v>cdiaz@indeportesantioquia.gov.co</v>
      </c>
      <c r="AQ908" s="54" cm="1">
        <f t="array" ref="AQ908">IF(ISBLANK(Contrato[[#This Row],[DEPENDENCIA ]]),0,IFERROR(_xlfn.XLOOKUP(Contrato[[#This Row],[DEPENDENCIA ]],[1]!PERSONAL_ACTIVO_2024[[#All],[Dependencia]],[1]!PERSONAL_ACTIVO_2024[[#All],[Mail ]],0,0),0))</f>
        <v>0</v>
      </c>
    </row>
    <row r="909" spans="1:43" s="54" customFormat="1" ht="31.5" customHeight="1" x14ac:dyDescent="0.25">
      <c r="A909" s="54">
        <v>1263</v>
      </c>
      <c r="B909" s="257">
        <v>771</v>
      </c>
      <c r="C909" s="28" t="s">
        <v>2382</v>
      </c>
      <c r="D909" s="81" t="s">
        <v>184</v>
      </c>
      <c r="E909" s="81" t="s">
        <v>2383</v>
      </c>
      <c r="F909" s="81" t="s">
        <v>798</v>
      </c>
      <c r="G909" s="92" t="s">
        <v>2384</v>
      </c>
      <c r="H909" s="312">
        <v>900672953</v>
      </c>
      <c r="I909" s="94" t="s">
        <v>48</v>
      </c>
      <c r="J909" s="118">
        <v>520000000</v>
      </c>
      <c r="K909" s="94" t="s">
        <v>48</v>
      </c>
      <c r="L909" s="96" t="s">
        <v>1042</v>
      </c>
      <c r="M909" s="97" t="s">
        <v>187</v>
      </c>
      <c r="N909" s="98" t="str" cm="1">
        <f t="array" ref="N909">_xlfn.XLOOKUP(Contrato[[#This Row],[SUPERVISOR TITULAR]],[1]!PERSONAL_ACTIVO_2024[[#All],[Nombre completo]],[1]!PERSONAL_ACTIVO_2024[[#All],[Documento identidad]],"",0)</f>
        <v/>
      </c>
      <c r="O909" s="97" t="s">
        <v>262</v>
      </c>
      <c r="P909" s="99" cm="1">
        <f t="array" ref="P909">_xlfn.XLOOKUP(Contrato[[#This Row],[SUPERVISOR SUPLENTE ]],[1]!PERSONAL_ACTIVO_2024[[#All],[Nombre completo]],[1]!PERSONAL_ACTIVO_2024[[#All],[Documento identidad]],"",0)</f>
        <v>71265476</v>
      </c>
      <c r="Q909" s="100">
        <v>1147</v>
      </c>
      <c r="R909" s="42" t="str" cm="1">
        <f t="array" ref="R909">_xlfn.XLOOKUP(Contrato[[#This Row],[CDP]],[1]!DISPONIBILIDADES_2024[[#All],[consecutivo]],[1]!DISPONIBILIDADES_2024[[#All],[fecha_aprobacion]],"",0)</f>
        <v>13/11/2024 15:12</v>
      </c>
      <c r="S909" s="43">
        <f>SUMIF([1]!DISPONIBILIDADES_2024[[#All],[consecutivo]],Contrato[[#This Row],[CDP]],[1]!DISPONIBILIDADES_2024[[#All],[valor_total_rubro]])</f>
        <v>0</v>
      </c>
      <c r="T909" s="44">
        <v>5145</v>
      </c>
      <c r="U909" s="45" t="str" cm="1">
        <f t="array" ref="U909">+_xlfn.XLOOKUP(Contrato[[#This Row],[RCP]],[1]!COMPROMISOS_2024[[#All],[consecutivo]],[1]!COMPROMISOS_2024[[#All],[fecha_aprobacion]],"",0)</f>
        <v>13/06/2024 0:00</v>
      </c>
      <c r="V909" s="46">
        <f>SUMIF([1]!COMPROMISOS_2024[[#All],[consecutivo]],Contrato[[#This Row],[RCP]],[1]!COMPROMISOS_2024[[#All],[valor_total]])</f>
        <v>650000</v>
      </c>
      <c r="W909" s="311">
        <v>45642</v>
      </c>
      <c r="X909" s="160">
        <v>45646</v>
      </c>
      <c r="Y909" s="48">
        <v>45649</v>
      </c>
      <c r="Z909" s="49">
        <v>45657</v>
      </c>
      <c r="AA909" s="101" t="s">
        <v>2385</v>
      </c>
      <c r="AB909" s="91" t="s">
        <v>2302</v>
      </c>
      <c r="AC909" s="91"/>
      <c r="AD909" s="78">
        <v>202000005801</v>
      </c>
      <c r="AE909" s="54" t="s">
        <v>75</v>
      </c>
      <c r="AF909" s="55" t="str">
        <f>TEXT(LEFT(Contrato[[#This Row],[CONTRATO]],3),"0")</f>
        <v>771</v>
      </c>
      <c r="AG909" s="55" t="str">
        <f>IF(LEN(Contrato[[#This Row],[Contrato2]])=3,Contrato[[#This Row],[Contrato2]],TEXT(Contrato[[#This Row],[Contrato2]],"000"))</f>
        <v>771</v>
      </c>
      <c r="AH909" s="56">
        <f ca="1">IFERROR(_xlfn.DAYS(Contrato[[#This Row],[Fecha Proyectada liquidación]],TODAY())/30,"")</f>
        <v>2.1333333333333333</v>
      </c>
      <c r="AI909" s="57">
        <f>+Contrato[[#This Row],[FECHA TERMINACIÓN ]]+120</f>
        <v>45777</v>
      </c>
      <c r="AK909" s="59" t="str">
        <f ca="1">IF(Contrato[[#This Row],[FECHA TERMINACIÓN ]]&lt;TODAY(), "Terminado",IF(ISNUMBER(Contrato[[#This Row],[Fecha Real de liquiidación ]]),"Liquidado",IF(Contrato[[#This Row],[FECHA TERMINACIÓN ]]&gt;=TODAY(),"En ejecución","")))</f>
        <v>Terminado</v>
      </c>
      <c r="AL909" s="60">
        <f>SUMIF([1]!COMPROMISOS_2024[[#All],[consecutivo]],Contrato[[#This Row],[RCP]],[1]!COMPROMISOS_2024[[#All],[Total pagado]])</f>
        <v>650000</v>
      </c>
      <c r="AM909" s="61">
        <f>IFERROR(Contrato[[#This Row],[Pagos]]/Contrato[[#This Row],[VALOR CONTRATO]],0)</f>
        <v>1.25E-3</v>
      </c>
      <c r="AN909" s="104">
        <f>+Contrato[[#This Row],[VALOR CONTRATO]]-Contrato[[#This Row],[Pagos]]</f>
        <v>519350000</v>
      </c>
      <c r="AO909" s="54" cm="1">
        <f t="array" ref="AO909">_xlfn.XLOOKUP(Contrato[[#This Row],[DOCUMENTO ]],[1]!PERSONAL_ACTIVO_2024[[#All],[Documento identidad]],[1]!PERSONAL_ACTIVO_2024[[#All],[Mail ]],0,0)</f>
        <v>0</v>
      </c>
      <c r="AP909" s="54" t="str" cm="1">
        <f t="array" ref="AP909">_xlfn.XLOOKUP(Contrato[[#This Row],[DOCUMENTO]],[1]!PERSONAL_ACTIVO_2024[[#All],[Documento identidad]],[1]!PERSONAL_ACTIVO_2024[[#All],[Mail ]],0,0)</f>
        <v>jjimenez@indeportesantioquia.gov.co</v>
      </c>
      <c r="AQ909" s="54" t="str" cm="1">
        <f t="array" ref="AQ909">IF(ISBLANK(Contrato[[#This Row],[DEPENDENCIA ]]),0,IFERROR(_xlfn.XLOOKUP(Contrato[[#This Row],[DEPENDENCIA ]],[1]!PERSONAL_ACTIVO_2024[[#All],[Dependencia]],[1]!PERSONAL_ACTIVO_2024[[#All],[Mail ]],0,0),0))</f>
        <v>jbermudez@indeportesantioquia.gov.co</v>
      </c>
    </row>
    <row r="910" spans="1:43" s="54" customFormat="1" ht="47.25" customHeight="1" x14ac:dyDescent="0.25">
      <c r="A910" s="345">
        <v>1267</v>
      </c>
      <c r="B910" s="257">
        <v>772</v>
      </c>
      <c r="C910" s="28" t="s">
        <v>2386</v>
      </c>
      <c r="D910" s="81" t="s">
        <v>98</v>
      </c>
      <c r="E910" s="81" t="s">
        <v>111</v>
      </c>
      <c r="F910" s="81" t="s">
        <v>2326</v>
      </c>
      <c r="G910" s="92" t="s">
        <v>2387</v>
      </c>
      <c r="H910" s="312">
        <v>890983763</v>
      </c>
      <c r="I910" s="94" t="s">
        <v>48</v>
      </c>
      <c r="J910" s="118">
        <v>267647494</v>
      </c>
      <c r="K910" s="69" t="s">
        <v>2388</v>
      </c>
      <c r="L910" s="267" t="s">
        <v>2276</v>
      </c>
      <c r="M910" s="97" t="s">
        <v>2277</v>
      </c>
      <c r="N910" s="98" cm="1">
        <f t="array" ref="N910">_xlfn.XLOOKUP(Contrato[[#This Row],[SUPERVISOR TITULAR]],[1]!PERSONAL_ACTIVO_2024[[#All],[Nombre completo]],[1]!PERSONAL_ACTIVO_2024[[#All],[Documento identidad]],"",0)</f>
        <v>1036955622</v>
      </c>
      <c r="O910" s="97" t="s">
        <v>102</v>
      </c>
      <c r="P910" s="99" cm="1">
        <f t="array" ref="P910">_xlfn.XLOOKUP(Contrato[[#This Row],[SUPERVISOR SUPLENTE ]],[1]!PERSONAL_ACTIVO_2024[[#All],[Nombre completo]],[1]!PERSONAL_ACTIVO_2024[[#All],[Documento identidad]],"",0)</f>
        <v>43515795</v>
      </c>
      <c r="Q910" s="100">
        <v>1187</v>
      </c>
      <c r="R910" s="42" t="str" cm="1">
        <f t="array" ref="R910">_xlfn.XLOOKUP(Contrato[[#This Row],[CDP]],[1]!DISPONIBILIDADES_2024[[#All],[consecutivo]],[1]!DISPONIBILIDADES_2024[[#All],[fecha_aprobacion]],"",0)</f>
        <v>26/11/2024 15:28</v>
      </c>
      <c r="S910" s="43">
        <f>SUMIF([1]!DISPONIBILIDADES_2024[[#All],[consecutivo]],Contrato[[#This Row],[CDP]],[1]!DISPONIBILIDADES_2024[[#All],[valor_total_rubro]])</f>
        <v>0</v>
      </c>
      <c r="T910" s="44" cm="1">
        <f t="array" ref="T910">_xlfn.XLOOKUP(Contrato[[#This Row],[CONTRATO]]&amp;Contrato[[#This Row],[CDP]],[1]!Corr_Contr_CDP[[#All],[CONTRATO-CDP]],[1]!Corr_Contr_CDP[[#All],[CRP]],_xlfn.XLOOKUP(Contrato[[#This Row],[CDP]],[1]!COMPROMISOS_2024[[#All],[disponibilidad]],[1]!COMPROMISOS_2024[[#All],[consecutivo]],"",0),0)</f>
        <v>15150</v>
      </c>
      <c r="U910" s="45" t="str" cm="1">
        <f t="array" ref="U910">+_xlfn.XLOOKUP(Contrato[[#This Row],[RCP]],[1]!COMPROMISOS_2024[[#All],[consecutivo]],[1]!COMPROMISOS_2024[[#All],[fecha_aprobacion]],"",0)</f>
        <v>23/12/2024 19:59</v>
      </c>
      <c r="V910" s="46">
        <f>SUMIF([1]!COMPROMISOS_2024[[#All],[consecutivo]],Contrato[[#This Row],[RCP]],[1]!COMPROMISOS_2024[[#All],[valor_total]])</f>
        <v>267647494</v>
      </c>
      <c r="W910" s="311">
        <v>45649</v>
      </c>
      <c r="X910" s="160">
        <v>45650</v>
      </c>
      <c r="Y910" s="48">
        <v>45677</v>
      </c>
      <c r="Z910" s="49">
        <v>45889</v>
      </c>
      <c r="AA910" s="123" t="s">
        <v>2389</v>
      </c>
      <c r="AB910" s="196" t="s">
        <v>264</v>
      </c>
      <c r="AC910" s="91"/>
      <c r="AD910" s="78">
        <v>202000005903</v>
      </c>
      <c r="AF910" s="55" t="str">
        <f>TEXT(LEFT(Contrato[[#This Row],[CONTRATO]],3),"0")</f>
        <v>772</v>
      </c>
      <c r="AG910" s="55" t="str">
        <f>IF(LEN(Contrato[[#This Row],[Contrato2]])=3,Contrato[[#This Row],[Contrato2]],TEXT(Contrato[[#This Row],[Contrato2]],"000"))</f>
        <v>772</v>
      </c>
      <c r="AH910" s="56">
        <f ca="1">IFERROR(_xlfn.DAYS(Contrato[[#This Row],[Fecha Proyectada liquidación]],TODAY())/30,"")</f>
        <v>9.8666666666666671</v>
      </c>
      <c r="AI910" s="57">
        <f>+Contrato[[#This Row],[FECHA TERMINACIÓN ]]+120</f>
        <v>46009</v>
      </c>
      <c r="AK910" s="59" t="str">
        <f ca="1">IF(Contrato[[#This Row],[FECHA TERMINACIÓN ]]&lt;TODAY(), "Terminado",IF(ISNUMBER(Contrato[[#This Row],[Fecha Real de liquiidación ]]),"Liquidado",IF(Contrato[[#This Row],[FECHA TERMINACIÓN ]]&gt;=TODAY(),"En ejecución","")))</f>
        <v>En ejecución</v>
      </c>
      <c r="AL910" s="60">
        <f>SUMIF([1]!COMPROMISOS_2024[[#All],[consecutivo]],Contrato[[#This Row],[RCP]],[1]!COMPROMISOS_2024[[#All],[Total pagado]])</f>
        <v>267647494</v>
      </c>
      <c r="AM910" s="61">
        <f>IFERROR(Contrato[[#This Row],[Pagos]]/Contrato[[#This Row],[VALOR CONTRATO]],0)</f>
        <v>1</v>
      </c>
      <c r="AN910" s="104">
        <f>+Contrato[[#This Row],[VALOR CONTRATO]]-Contrato[[#This Row],[Pagos]]</f>
        <v>0</v>
      </c>
      <c r="AO910" s="54" t="str" cm="1">
        <f t="array" ref="AO910">_xlfn.XLOOKUP(Contrato[[#This Row],[DOCUMENTO ]],[1]!PERSONAL_ACTIVO_2024[[#All],[Documento identidad]],[1]!PERSONAL_ACTIVO_2024[[#All],[Mail ]],0,0)</f>
        <v>cdiaz@indeportesantioquia.gov.co</v>
      </c>
      <c r="AP910" s="54" t="str" cm="1">
        <f t="array" ref="AP910">_xlfn.XLOOKUP(Contrato[[#This Row],[DOCUMENTO]],[1]!PERSONAL_ACTIVO_2024[[#All],[Documento identidad]],[1]!PERSONAL_ACTIVO_2024[[#All],[Mail ]],0,0)</f>
        <v>erosas@indeportesantioquia.gov.co</v>
      </c>
      <c r="AQ910" s="54" cm="1">
        <f t="array" ref="AQ910">IF(ISBLANK(Contrato[[#This Row],[DEPENDENCIA ]]),0,IFERROR(_xlfn.XLOOKUP(Contrato[[#This Row],[DEPENDENCIA ]],[1]!PERSONAL_ACTIVO_2024[[#All],[Dependencia]],[1]!PERSONAL_ACTIVO_2024[[#All],[Mail ]],0,0),0))</f>
        <v>0</v>
      </c>
    </row>
    <row r="911" spans="1:43" s="54" customFormat="1" ht="47.25" customHeight="1" x14ac:dyDescent="0.25">
      <c r="A911" s="345">
        <v>1327</v>
      </c>
      <c r="B911" s="257">
        <v>773</v>
      </c>
      <c r="C911" s="28" t="s">
        <v>2390</v>
      </c>
      <c r="D911" s="81" t="s">
        <v>98</v>
      </c>
      <c r="E911" s="81" t="s">
        <v>111</v>
      </c>
      <c r="F911" s="81" t="s">
        <v>2326</v>
      </c>
      <c r="G911" s="92" t="s">
        <v>2391</v>
      </c>
      <c r="H911" s="312">
        <v>890985285</v>
      </c>
      <c r="I911" s="94" t="s">
        <v>48</v>
      </c>
      <c r="J911" s="118">
        <v>209171624</v>
      </c>
      <c r="K911" s="69" t="s">
        <v>2392</v>
      </c>
      <c r="L911" s="267" t="s">
        <v>2276</v>
      </c>
      <c r="M911" s="97" t="s">
        <v>2277</v>
      </c>
      <c r="N911" s="98" cm="1">
        <f t="array" ref="N911">_xlfn.XLOOKUP(Contrato[[#This Row],[SUPERVISOR TITULAR]],[1]!PERSONAL_ACTIVO_2024[[#All],[Nombre completo]],[1]!PERSONAL_ACTIVO_2024[[#All],[Documento identidad]],"",0)</f>
        <v>1036955622</v>
      </c>
      <c r="O911" s="97" t="s">
        <v>102</v>
      </c>
      <c r="P911" s="99" cm="1">
        <f t="array" ref="P911">_xlfn.XLOOKUP(Contrato[[#This Row],[SUPERVISOR SUPLENTE ]],[1]!PERSONAL_ACTIVO_2024[[#All],[Nombre completo]],[1]!PERSONAL_ACTIVO_2024[[#All],[Documento identidad]],"",0)</f>
        <v>43515795</v>
      </c>
      <c r="Q911" s="100">
        <v>1217</v>
      </c>
      <c r="R911" s="42" t="str" cm="1">
        <f t="array" ref="R911">_xlfn.XLOOKUP(Contrato[[#This Row],[CDP]],[1]!DISPONIBILIDADES_2024[[#All],[consecutivo]],[1]!DISPONIBILIDADES_2024[[#All],[fecha_aprobacion]],"",0)</f>
        <v>10/12/2024 20:20</v>
      </c>
      <c r="S911" s="43">
        <f>SUMIF([1]!DISPONIBILIDADES_2024[[#All],[consecutivo]],Contrato[[#This Row],[CDP]],[1]!DISPONIBILIDADES_2024[[#All],[valor_total_rubro]])</f>
        <v>0</v>
      </c>
      <c r="T911" s="44" cm="1">
        <f t="array" ref="T911">_xlfn.XLOOKUP(Contrato[[#This Row],[CONTRATO]]&amp;Contrato[[#This Row],[CDP]],[1]!Corr_Contr_CDP[[#All],[CONTRATO-CDP]],[1]!Corr_Contr_CDP[[#All],[CRP]],_xlfn.XLOOKUP(Contrato[[#This Row],[CDP]],[1]!COMPROMISOS_2024[[#All],[disponibilidad]],[1]!COMPROMISOS_2024[[#All],[consecutivo]],"",0),0)</f>
        <v>15125</v>
      </c>
      <c r="U911" s="45" t="str" cm="1">
        <f t="array" ref="U911">+_xlfn.XLOOKUP(Contrato[[#This Row],[RCP]],[1]!COMPROMISOS_2024[[#All],[consecutivo]],[1]!COMPROMISOS_2024[[#All],[fecha_aprobacion]],"",0)</f>
        <v>19/12/2024 17:47</v>
      </c>
      <c r="V911" s="46">
        <f>SUMIF([1]!COMPROMISOS_2024[[#All],[consecutivo]],Contrato[[#This Row],[RCP]],[1]!COMPROMISOS_2024[[#All],[valor_total]])</f>
        <v>209171624</v>
      </c>
      <c r="W911" s="311">
        <v>45645</v>
      </c>
      <c r="X911" s="311">
        <v>45649</v>
      </c>
      <c r="Y911" s="48">
        <v>45673</v>
      </c>
      <c r="Z911" s="49">
        <v>45885</v>
      </c>
      <c r="AA911" s="123" t="s">
        <v>2393</v>
      </c>
      <c r="AB911" s="196" t="s">
        <v>264</v>
      </c>
      <c r="AC911" s="91"/>
      <c r="AD911" s="78">
        <v>202000005904</v>
      </c>
      <c r="AF911" s="55" t="str">
        <f>TEXT(LEFT(Contrato[[#This Row],[CONTRATO]],3),"0")</f>
        <v>773</v>
      </c>
      <c r="AG911" s="55" t="str">
        <f>IF(LEN(Contrato[[#This Row],[Contrato2]])=3,Contrato[[#This Row],[Contrato2]],TEXT(Contrato[[#This Row],[Contrato2]],"000"))</f>
        <v>773</v>
      </c>
      <c r="AH911" s="56">
        <f ca="1">IFERROR(_xlfn.DAYS(Contrato[[#This Row],[Fecha Proyectada liquidación]],TODAY())/30,"")</f>
        <v>9.7333333333333325</v>
      </c>
      <c r="AI911" s="57">
        <f>+Contrato[[#This Row],[FECHA TERMINACIÓN ]]+120</f>
        <v>46005</v>
      </c>
      <c r="AK911" s="59" t="str">
        <f ca="1">IF(Contrato[[#This Row],[FECHA TERMINACIÓN ]]&lt;TODAY(), "Terminado",IF(ISNUMBER(Contrato[[#This Row],[Fecha Real de liquiidación ]]),"Liquidado",IF(Contrato[[#This Row],[FECHA TERMINACIÓN ]]&gt;=TODAY(),"En ejecución","")))</f>
        <v>En ejecución</v>
      </c>
      <c r="AL911" s="60">
        <f>SUMIF([1]!COMPROMISOS_2024[[#All],[consecutivo]],Contrato[[#This Row],[RCP]],[1]!COMPROMISOS_2024[[#All],[Total pagado]])</f>
        <v>209171624</v>
      </c>
      <c r="AM911" s="61">
        <f>IFERROR(Contrato[[#This Row],[Pagos]]/Contrato[[#This Row],[VALOR CONTRATO]],0)</f>
        <v>1</v>
      </c>
      <c r="AN911" s="104">
        <f>+Contrato[[#This Row],[VALOR CONTRATO]]-Contrato[[#This Row],[Pagos]]</f>
        <v>0</v>
      </c>
      <c r="AO911" s="54" t="str" cm="1">
        <f t="array" ref="AO911">_xlfn.XLOOKUP(Contrato[[#This Row],[DOCUMENTO ]],[1]!PERSONAL_ACTIVO_2024[[#All],[Documento identidad]],[1]!PERSONAL_ACTIVO_2024[[#All],[Mail ]],0,0)</f>
        <v>cdiaz@indeportesantioquia.gov.co</v>
      </c>
      <c r="AP911" s="54" t="str" cm="1">
        <f t="array" ref="AP911">_xlfn.XLOOKUP(Contrato[[#This Row],[DOCUMENTO]],[1]!PERSONAL_ACTIVO_2024[[#All],[Documento identidad]],[1]!PERSONAL_ACTIVO_2024[[#All],[Mail ]],0,0)</f>
        <v>erosas@indeportesantioquia.gov.co</v>
      </c>
      <c r="AQ911" s="54" cm="1">
        <f t="array" ref="AQ911">IF(ISBLANK(Contrato[[#This Row],[DEPENDENCIA ]]),0,IFERROR(_xlfn.XLOOKUP(Contrato[[#This Row],[DEPENDENCIA ]],[1]!PERSONAL_ACTIVO_2024[[#All],[Dependencia]],[1]!PERSONAL_ACTIVO_2024[[#All],[Mail ]],0,0),0))</f>
        <v>0</v>
      </c>
    </row>
    <row r="912" spans="1:43" s="54" customFormat="1" ht="60" customHeight="1" x14ac:dyDescent="0.25">
      <c r="A912" s="345">
        <v>1330</v>
      </c>
      <c r="B912" s="257">
        <v>774</v>
      </c>
      <c r="C912" s="28" t="s">
        <v>2394</v>
      </c>
      <c r="D912" s="81" t="s">
        <v>98</v>
      </c>
      <c r="E912" s="81" t="s">
        <v>111</v>
      </c>
      <c r="F912" s="81" t="s">
        <v>2326</v>
      </c>
      <c r="G912" s="92" t="s">
        <v>1369</v>
      </c>
      <c r="H912" s="312">
        <v>800013676</v>
      </c>
      <c r="I912" s="94" t="s">
        <v>48</v>
      </c>
      <c r="J912" s="118">
        <v>575465989</v>
      </c>
      <c r="K912" s="69" t="s">
        <v>2395</v>
      </c>
      <c r="L912" s="267" t="s">
        <v>2276</v>
      </c>
      <c r="M912" s="97" t="s">
        <v>2277</v>
      </c>
      <c r="N912" s="98" cm="1">
        <f t="array" ref="N912">_xlfn.XLOOKUP(Contrato[[#This Row],[SUPERVISOR TITULAR]],[1]!PERSONAL_ACTIVO_2024[[#All],[Nombre completo]],[1]!PERSONAL_ACTIVO_2024[[#All],[Documento identidad]],"",0)</f>
        <v>1036955622</v>
      </c>
      <c r="O912" s="97" t="s">
        <v>102</v>
      </c>
      <c r="P912" s="99" cm="1">
        <f t="array" ref="P912">_xlfn.XLOOKUP(Contrato[[#This Row],[SUPERVISOR SUPLENTE ]],[1]!PERSONAL_ACTIVO_2024[[#All],[Nombre completo]],[1]!PERSONAL_ACTIVO_2024[[#All],[Documento identidad]],"",0)</f>
        <v>43515795</v>
      </c>
      <c r="Q912" s="100">
        <v>1220</v>
      </c>
      <c r="R912" s="42" t="str" cm="1">
        <f t="array" ref="R912">_xlfn.XLOOKUP(Contrato[[#This Row],[CDP]],[1]!DISPONIBILIDADES_2024[[#All],[consecutivo]],[1]!DISPONIBILIDADES_2024[[#All],[fecha_aprobacion]],"",0)</f>
        <v>10/12/2024 20:30</v>
      </c>
      <c r="S912" s="43">
        <f>SUMIF([1]!DISPONIBILIDADES_2024[[#All],[consecutivo]],Contrato[[#This Row],[CDP]],[1]!DISPONIBILIDADES_2024[[#All],[valor_total_rubro]])</f>
        <v>0</v>
      </c>
      <c r="T912" s="44" cm="1">
        <f t="array" ref="T912">_xlfn.XLOOKUP(Contrato[[#This Row],[CONTRATO]]&amp;Contrato[[#This Row],[CDP]],[1]!Corr_Contr_CDP[[#All],[CONTRATO-CDP]],[1]!Corr_Contr_CDP[[#All],[CRP]],_xlfn.XLOOKUP(Contrato[[#This Row],[CDP]],[1]!COMPROMISOS_2024[[#All],[disponibilidad]],[1]!COMPROMISOS_2024[[#All],[consecutivo]],"",0),0)</f>
        <v>15138</v>
      </c>
      <c r="U912" s="45" t="str" cm="1">
        <f t="array" ref="U912">+_xlfn.XLOOKUP(Contrato[[#This Row],[RCP]],[1]!COMPROMISOS_2024[[#All],[consecutivo]],[1]!COMPROMISOS_2024[[#All],[fecha_aprobacion]],"",0)</f>
        <v>20/12/2024 18:07</v>
      </c>
      <c r="V912" s="46">
        <f>SUMIF([1]!COMPROMISOS_2024[[#All],[consecutivo]],Contrato[[#This Row],[RCP]],[1]!COMPROMISOS_2024[[#All],[valor_total]])</f>
        <v>575465989</v>
      </c>
      <c r="W912" s="311">
        <v>45646</v>
      </c>
      <c r="X912" s="160">
        <v>45652</v>
      </c>
      <c r="Y912" s="48">
        <v>45672</v>
      </c>
      <c r="Z912" s="49">
        <v>45884</v>
      </c>
      <c r="AA912" s="123" t="s">
        <v>2396</v>
      </c>
      <c r="AB912" s="196" t="s">
        <v>1030</v>
      </c>
      <c r="AC912" s="91"/>
      <c r="AD912" s="78">
        <v>202000005905</v>
      </c>
      <c r="AF912" s="55" t="str">
        <f>TEXT(LEFT(Contrato[[#This Row],[CONTRATO]],3),"0")</f>
        <v>774</v>
      </c>
      <c r="AG912" s="55" t="str">
        <f>IF(LEN(Contrato[[#This Row],[Contrato2]])=3,Contrato[[#This Row],[Contrato2]],TEXT(Contrato[[#This Row],[Contrato2]],"000"))</f>
        <v>774</v>
      </c>
      <c r="AH912" s="56">
        <f ca="1">IFERROR(_xlfn.DAYS(Contrato[[#This Row],[Fecha Proyectada liquidación]],TODAY())/30,"")</f>
        <v>9.6999999999999993</v>
      </c>
      <c r="AI912" s="57">
        <f>+Contrato[[#This Row],[FECHA TERMINACIÓN ]]+120</f>
        <v>46004</v>
      </c>
      <c r="AK912" s="59" t="str">
        <f ca="1">IF(Contrato[[#This Row],[FECHA TERMINACIÓN ]]&lt;TODAY(), "Terminado",IF(ISNUMBER(Contrato[[#This Row],[Fecha Real de liquiidación ]]),"Liquidado",IF(Contrato[[#This Row],[FECHA TERMINACIÓN ]]&gt;=TODAY(),"En ejecución","")))</f>
        <v>En ejecución</v>
      </c>
      <c r="AL912" s="60">
        <f>SUMIF([1]!COMPROMISOS_2024[[#All],[consecutivo]],Contrato[[#This Row],[RCP]],[1]!COMPROMISOS_2024[[#All],[Total pagado]])</f>
        <v>575465989</v>
      </c>
      <c r="AM912" s="61">
        <f>IFERROR(Contrato[[#This Row],[Pagos]]/Contrato[[#This Row],[VALOR CONTRATO]],0)</f>
        <v>1</v>
      </c>
      <c r="AN912" s="104">
        <f>+Contrato[[#This Row],[VALOR CONTRATO]]-Contrato[[#This Row],[Pagos]]</f>
        <v>0</v>
      </c>
      <c r="AO912" s="54" t="str" cm="1">
        <f t="array" ref="AO912">_xlfn.XLOOKUP(Contrato[[#This Row],[DOCUMENTO ]],[1]!PERSONAL_ACTIVO_2024[[#All],[Documento identidad]],[1]!PERSONAL_ACTIVO_2024[[#All],[Mail ]],0,0)</f>
        <v>cdiaz@indeportesantioquia.gov.co</v>
      </c>
      <c r="AP912" s="54" t="str" cm="1">
        <f t="array" ref="AP912">_xlfn.XLOOKUP(Contrato[[#This Row],[DOCUMENTO]],[1]!PERSONAL_ACTIVO_2024[[#All],[Documento identidad]],[1]!PERSONAL_ACTIVO_2024[[#All],[Mail ]],0,0)</f>
        <v>erosas@indeportesantioquia.gov.co</v>
      </c>
      <c r="AQ912" s="54" cm="1">
        <f t="array" ref="AQ912">IF(ISBLANK(Contrato[[#This Row],[DEPENDENCIA ]]),0,IFERROR(_xlfn.XLOOKUP(Contrato[[#This Row],[DEPENDENCIA ]],[1]!PERSONAL_ACTIVO_2024[[#All],[Dependencia]],[1]!PERSONAL_ACTIVO_2024[[#All],[Mail ]],0,0),0))</f>
        <v>0</v>
      </c>
    </row>
    <row r="913" spans="1:43" s="54" customFormat="1" ht="60" customHeight="1" x14ac:dyDescent="0.25">
      <c r="A913" s="345">
        <v>1274</v>
      </c>
      <c r="B913" s="257">
        <v>775</v>
      </c>
      <c r="C913" s="28" t="s">
        <v>2397</v>
      </c>
      <c r="D913" s="81" t="s">
        <v>98</v>
      </c>
      <c r="E913" s="81" t="s">
        <v>111</v>
      </c>
      <c r="F913" s="81" t="s">
        <v>2326</v>
      </c>
      <c r="G913" s="92" t="s">
        <v>2398</v>
      </c>
      <c r="H913" s="312">
        <v>890983824</v>
      </c>
      <c r="I913" s="94" t="s">
        <v>48</v>
      </c>
      <c r="J913" s="118">
        <v>319921075</v>
      </c>
      <c r="K913" s="69" t="s">
        <v>2399</v>
      </c>
      <c r="L913" s="267" t="s">
        <v>2276</v>
      </c>
      <c r="M913" s="97" t="s">
        <v>2277</v>
      </c>
      <c r="N913" s="98" cm="1">
        <f t="array" ref="N913">_xlfn.XLOOKUP(Contrato[[#This Row],[SUPERVISOR TITULAR]],[1]!PERSONAL_ACTIVO_2024[[#All],[Nombre completo]],[1]!PERSONAL_ACTIVO_2024[[#All],[Documento identidad]],"",0)</f>
        <v>1036955622</v>
      </c>
      <c r="O913" s="97" t="s">
        <v>102</v>
      </c>
      <c r="P913" s="99" cm="1">
        <f t="array" ref="P913">_xlfn.XLOOKUP(Contrato[[#This Row],[SUPERVISOR SUPLENTE ]],[1]!PERSONAL_ACTIVO_2024[[#All],[Nombre completo]],[1]!PERSONAL_ACTIVO_2024[[#All],[Documento identidad]],"",0)</f>
        <v>43515795</v>
      </c>
      <c r="Q913" s="100">
        <v>1119</v>
      </c>
      <c r="R913" s="42" t="str" cm="1">
        <f t="array" ref="R913">_xlfn.XLOOKUP(Contrato[[#This Row],[CDP]],[1]!DISPONIBILIDADES_2024[[#All],[consecutivo]],[1]!DISPONIBILIDADES_2024[[#All],[fecha_aprobacion]],"",0)</f>
        <v>31/10/2024 11:21</v>
      </c>
      <c r="S913" s="43">
        <f>SUMIF([1]!DISPONIBILIDADES_2024[[#All],[consecutivo]],Contrato[[#This Row],[CDP]],[1]!DISPONIBILIDADES_2024[[#All],[valor_total_rubro]])</f>
        <v>0</v>
      </c>
      <c r="T913" s="44" cm="1">
        <f t="array" ref="T913">_xlfn.XLOOKUP(Contrato[[#This Row],[CONTRATO]]&amp;Contrato[[#This Row],[CDP]],[1]!Corr_Contr_CDP[[#All],[CONTRATO-CDP]],[1]!Corr_Contr_CDP[[#All],[CRP]],_xlfn.XLOOKUP(Contrato[[#This Row],[CDP]],[1]!COMPROMISOS_2024[[#All],[disponibilidad]],[1]!COMPROMISOS_2024[[#All],[consecutivo]],"",0),0)</f>
        <v>15141</v>
      </c>
      <c r="U913" s="45" t="str" cm="1">
        <f t="array" ref="U913">+_xlfn.XLOOKUP(Contrato[[#This Row],[RCP]],[1]!COMPROMISOS_2024[[#All],[consecutivo]],[1]!COMPROMISOS_2024[[#All],[fecha_aprobacion]],"",0)</f>
        <v>20/12/2024 20:21</v>
      </c>
      <c r="V913" s="46">
        <f>SUMIF([1]!COMPROMISOS_2024[[#All],[consecutivo]],Contrato[[#This Row],[RCP]],[1]!COMPROMISOS_2024[[#All],[valor_total]])</f>
        <v>319921075</v>
      </c>
      <c r="W913" s="311">
        <v>45646</v>
      </c>
      <c r="X913" s="160">
        <v>45650</v>
      </c>
      <c r="Y913" s="48">
        <v>45672</v>
      </c>
      <c r="Z913" s="49">
        <v>45884</v>
      </c>
      <c r="AA913" s="123" t="s">
        <v>2400</v>
      </c>
      <c r="AB913" s="196" t="s">
        <v>264</v>
      </c>
      <c r="AC913" s="91"/>
      <c r="AD913" s="78">
        <v>202000005906</v>
      </c>
      <c r="AF913" s="55" t="str">
        <f>TEXT(LEFT(Contrato[[#This Row],[CONTRATO]],3),"0")</f>
        <v>775</v>
      </c>
      <c r="AG913" s="55" t="str">
        <f>IF(LEN(Contrato[[#This Row],[Contrato2]])=3,Contrato[[#This Row],[Contrato2]],TEXT(Contrato[[#This Row],[Contrato2]],"000"))</f>
        <v>775</v>
      </c>
      <c r="AH913" s="56">
        <f ca="1">IFERROR(_xlfn.DAYS(Contrato[[#This Row],[Fecha Proyectada liquidación]],TODAY())/30,"")</f>
        <v>9.6999999999999993</v>
      </c>
      <c r="AI913" s="57">
        <f>+Contrato[[#This Row],[FECHA TERMINACIÓN ]]+120</f>
        <v>46004</v>
      </c>
      <c r="AK913" s="59" t="str">
        <f ca="1">IF(Contrato[[#This Row],[FECHA TERMINACIÓN ]]&lt;TODAY(), "Terminado",IF(ISNUMBER(Contrato[[#This Row],[Fecha Real de liquiidación ]]),"Liquidado",IF(Contrato[[#This Row],[FECHA TERMINACIÓN ]]&gt;=TODAY(),"En ejecución","")))</f>
        <v>En ejecución</v>
      </c>
      <c r="AL913" s="60">
        <f>SUMIF([1]!COMPROMISOS_2024[[#All],[consecutivo]],Contrato[[#This Row],[RCP]],[1]!COMPROMISOS_2024[[#All],[Total pagado]])</f>
        <v>319921075</v>
      </c>
      <c r="AM913" s="61">
        <f>IFERROR(Contrato[[#This Row],[Pagos]]/Contrato[[#This Row],[VALOR CONTRATO]],0)</f>
        <v>1</v>
      </c>
      <c r="AN913" s="104">
        <f>+Contrato[[#This Row],[VALOR CONTRATO]]-Contrato[[#This Row],[Pagos]]</f>
        <v>0</v>
      </c>
      <c r="AO913" s="54" t="str" cm="1">
        <f t="array" ref="AO913">_xlfn.XLOOKUP(Contrato[[#This Row],[DOCUMENTO ]],[1]!PERSONAL_ACTIVO_2024[[#All],[Documento identidad]],[1]!PERSONAL_ACTIVO_2024[[#All],[Mail ]],0,0)</f>
        <v>cdiaz@indeportesantioquia.gov.co</v>
      </c>
      <c r="AP913" s="54" t="str" cm="1">
        <f t="array" ref="AP913">_xlfn.XLOOKUP(Contrato[[#This Row],[DOCUMENTO]],[1]!PERSONAL_ACTIVO_2024[[#All],[Documento identidad]],[1]!PERSONAL_ACTIVO_2024[[#All],[Mail ]],0,0)</f>
        <v>erosas@indeportesantioquia.gov.co</v>
      </c>
      <c r="AQ913" s="54" cm="1">
        <f t="array" ref="AQ913">IF(ISBLANK(Contrato[[#This Row],[DEPENDENCIA ]]),0,IFERROR(_xlfn.XLOOKUP(Contrato[[#This Row],[DEPENDENCIA ]],[1]!PERSONAL_ACTIVO_2024[[#All],[Dependencia]],[1]!PERSONAL_ACTIVO_2024[[#All],[Mail ]],0,0),0))</f>
        <v>0</v>
      </c>
    </row>
    <row r="914" spans="1:43" s="54" customFormat="1" ht="47.25" customHeight="1" x14ac:dyDescent="0.25">
      <c r="A914" s="345">
        <v>1331</v>
      </c>
      <c r="B914" s="257">
        <v>776</v>
      </c>
      <c r="C914" s="28" t="s">
        <v>2401</v>
      </c>
      <c r="D914" s="81" t="s">
        <v>98</v>
      </c>
      <c r="E914" s="81" t="s">
        <v>111</v>
      </c>
      <c r="F914" s="81" t="s">
        <v>2326</v>
      </c>
      <c r="G914" s="92" t="s">
        <v>1555</v>
      </c>
      <c r="H914" s="312">
        <v>890981069</v>
      </c>
      <c r="I914" s="94" t="s">
        <v>48</v>
      </c>
      <c r="J914" s="118">
        <v>298491692</v>
      </c>
      <c r="K914" s="69" t="s">
        <v>2402</v>
      </c>
      <c r="L914" s="267" t="s">
        <v>2276</v>
      </c>
      <c r="M914" s="97" t="s">
        <v>2277</v>
      </c>
      <c r="N914" s="98" cm="1">
        <f t="array" ref="N914">_xlfn.XLOOKUP(Contrato[[#This Row],[SUPERVISOR TITULAR]],[1]!PERSONAL_ACTIVO_2024[[#All],[Nombre completo]],[1]!PERSONAL_ACTIVO_2024[[#All],[Documento identidad]],"",0)</f>
        <v>1036955622</v>
      </c>
      <c r="O914" s="97" t="s">
        <v>102</v>
      </c>
      <c r="P914" s="99" cm="1">
        <f t="array" ref="P914">_xlfn.XLOOKUP(Contrato[[#This Row],[SUPERVISOR SUPLENTE ]],[1]!PERSONAL_ACTIVO_2024[[#All],[Nombre completo]],[1]!PERSONAL_ACTIVO_2024[[#All],[Documento identidad]],"",0)</f>
        <v>43515795</v>
      </c>
      <c r="Q914" s="100">
        <v>1221</v>
      </c>
      <c r="R914" s="42" t="str" cm="1">
        <f t="array" ref="R914">_xlfn.XLOOKUP(Contrato[[#This Row],[CDP]],[1]!DISPONIBILIDADES_2024[[#All],[consecutivo]],[1]!DISPONIBILIDADES_2024[[#All],[fecha_aprobacion]],"",0)</f>
        <v>10/12/2024 20:31</v>
      </c>
      <c r="S914" s="43">
        <f>SUMIF([1]!DISPONIBILIDADES_2024[[#All],[consecutivo]],Contrato[[#This Row],[CDP]],[1]!DISPONIBILIDADES_2024[[#All],[valor_total_rubro]])</f>
        <v>0</v>
      </c>
      <c r="T914" s="44" cm="1">
        <f t="array" ref="T914">_xlfn.XLOOKUP(Contrato[[#This Row],[CONTRATO]]&amp;Contrato[[#This Row],[CDP]],[1]!Corr_Contr_CDP[[#All],[CONTRATO-CDP]],[1]!Corr_Contr_CDP[[#All],[CRP]],_xlfn.XLOOKUP(Contrato[[#This Row],[CDP]],[1]!COMPROMISOS_2024[[#All],[disponibilidad]],[1]!COMPROMISOS_2024[[#All],[consecutivo]],"",0),0)</f>
        <v>15139</v>
      </c>
      <c r="U914" s="45" t="str" cm="1">
        <f t="array" ref="U914">+_xlfn.XLOOKUP(Contrato[[#This Row],[RCP]],[1]!COMPROMISOS_2024[[#All],[consecutivo]],[1]!COMPROMISOS_2024[[#All],[fecha_aprobacion]],"",0)</f>
        <v>20/12/2024 19:41</v>
      </c>
      <c r="V914" s="46">
        <f>SUMIF([1]!COMPROMISOS_2024[[#All],[consecutivo]],Contrato[[#This Row],[RCP]],[1]!COMPROMISOS_2024[[#All],[valor_total]])</f>
        <v>298491692</v>
      </c>
      <c r="W914" s="311">
        <v>45646</v>
      </c>
      <c r="X914" s="160">
        <v>45652</v>
      </c>
      <c r="Y914" s="48">
        <v>45677</v>
      </c>
      <c r="Z914" s="49">
        <v>45858</v>
      </c>
      <c r="AA914" s="123" t="s">
        <v>2403</v>
      </c>
      <c r="AB914" s="196" t="s">
        <v>293</v>
      </c>
      <c r="AC914" s="91"/>
      <c r="AD914" s="78">
        <v>202000005907</v>
      </c>
      <c r="AF914" s="55" t="str">
        <f>TEXT(LEFT(Contrato[[#This Row],[CONTRATO]],3),"0")</f>
        <v>776</v>
      </c>
      <c r="AG914" s="55" t="str">
        <f>IF(LEN(Contrato[[#This Row],[Contrato2]])=3,Contrato[[#This Row],[Contrato2]],TEXT(Contrato[[#This Row],[Contrato2]],"000"))</f>
        <v>776</v>
      </c>
      <c r="AH914" s="56">
        <f ca="1">IFERROR(_xlfn.DAYS(Contrato[[#This Row],[Fecha Proyectada liquidación]],TODAY())/30,"")</f>
        <v>8.8333333333333339</v>
      </c>
      <c r="AI914" s="57">
        <f>+Contrato[[#This Row],[FECHA TERMINACIÓN ]]+120</f>
        <v>45978</v>
      </c>
      <c r="AK914" s="59" t="str">
        <f ca="1">IF(Contrato[[#This Row],[FECHA TERMINACIÓN ]]&lt;TODAY(), "Terminado",IF(ISNUMBER(Contrato[[#This Row],[Fecha Real de liquiidación ]]),"Liquidado",IF(Contrato[[#This Row],[FECHA TERMINACIÓN ]]&gt;=TODAY(),"En ejecución","")))</f>
        <v>En ejecución</v>
      </c>
      <c r="AL914" s="60">
        <f>SUMIF([1]!COMPROMISOS_2024[[#All],[consecutivo]],Contrato[[#This Row],[RCP]],[1]!COMPROMISOS_2024[[#All],[Total pagado]])</f>
        <v>298491692</v>
      </c>
      <c r="AM914" s="61">
        <f>IFERROR(Contrato[[#This Row],[Pagos]]/Contrato[[#This Row],[VALOR CONTRATO]],0)</f>
        <v>1</v>
      </c>
      <c r="AN914" s="104">
        <f>+Contrato[[#This Row],[VALOR CONTRATO]]-Contrato[[#This Row],[Pagos]]</f>
        <v>0</v>
      </c>
      <c r="AO914" s="54" t="str" cm="1">
        <f t="array" ref="AO914">_xlfn.XLOOKUP(Contrato[[#This Row],[DOCUMENTO ]],[1]!PERSONAL_ACTIVO_2024[[#All],[Documento identidad]],[1]!PERSONAL_ACTIVO_2024[[#All],[Mail ]],0,0)</f>
        <v>cdiaz@indeportesantioquia.gov.co</v>
      </c>
      <c r="AP914" s="54" t="str" cm="1">
        <f t="array" ref="AP914">_xlfn.XLOOKUP(Contrato[[#This Row],[DOCUMENTO]],[1]!PERSONAL_ACTIVO_2024[[#All],[Documento identidad]],[1]!PERSONAL_ACTIVO_2024[[#All],[Mail ]],0,0)</f>
        <v>erosas@indeportesantioquia.gov.co</v>
      </c>
      <c r="AQ914" s="54" cm="1">
        <f t="array" ref="AQ914">IF(ISBLANK(Contrato[[#This Row],[DEPENDENCIA ]]),0,IFERROR(_xlfn.XLOOKUP(Contrato[[#This Row],[DEPENDENCIA ]],[1]!PERSONAL_ACTIVO_2024[[#All],[Dependencia]],[1]!PERSONAL_ACTIVO_2024[[#All],[Mail ]],0,0),0))</f>
        <v>0</v>
      </c>
    </row>
    <row r="915" spans="1:43" s="54" customFormat="1" ht="60" customHeight="1" x14ac:dyDescent="0.25">
      <c r="A915" s="345">
        <v>1328</v>
      </c>
      <c r="B915" s="257">
        <v>777</v>
      </c>
      <c r="C915" s="28" t="s">
        <v>2404</v>
      </c>
      <c r="D915" s="81" t="s">
        <v>98</v>
      </c>
      <c r="E915" s="81" t="s">
        <v>111</v>
      </c>
      <c r="F915" s="81" t="s">
        <v>2326</v>
      </c>
      <c r="G915" s="92" t="s">
        <v>2405</v>
      </c>
      <c r="H915" s="312">
        <v>890907317</v>
      </c>
      <c r="I915" s="94" t="s">
        <v>48</v>
      </c>
      <c r="J915" s="118">
        <v>557005173</v>
      </c>
      <c r="K915" s="69" t="s">
        <v>2406</v>
      </c>
      <c r="L915" s="96" t="s">
        <v>1042</v>
      </c>
      <c r="M915" s="97" t="s">
        <v>2277</v>
      </c>
      <c r="N915" s="98" cm="1">
        <f t="array" ref="N915">_xlfn.XLOOKUP(Contrato[[#This Row],[SUPERVISOR TITULAR]],[1]!PERSONAL_ACTIVO_2024[[#All],[Nombre completo]],[1]!PERSONAL_ACTIVO_2024[[#All],[Documento identidad]],"",0)</f>
        <v>1036955622</v>
      </c>
      <c r="O915" s="97" t="s">
        <v>102</v>
      </c>
      <c r="P915" s="99" cm="1">
        <f t="array" ref="P915">_xlfn.XLOOKUP(Contrato[[#This Row],[SUPERVISOR SUPLENTE ]],[1]!PERSONAL_ACTIVO_2024[[#All],[Nombre completo]],[1]!PERSONAL_ACTIVO_2024[[#All],[Documento identidad]],"",0)</f>
        <v>43515795</v>
      </c>
      <c r="Q915" s="100">
        <v>1218</v>
      </c>
      <c r="R915" s="42" t="str" cm="1">
        <f t="array" ref="R915">_xlfn.XLOOKUP(Contrato[[#This Row],[CDP]],[1]!DISPONIBILIDADES_2024[[#All],[consecutivo]],[1]!DISPONIBILIDADES_2024[[#All],[fecha_aprobacion]],"",0)</f>
        <v>10/12/2024 20:22</v>
      </c>
      <c r="S915" s="43">
        <f>SUMIF([1]!DISPONIBILIDADES_2024[[#All],[consecutivo]],Contrato[[#This Row],[CDP]],[1]!DISPONIBILIDADES_2024[[#All],[valor_total_rubro]])</f>
        <v>0</v>
      </c>
      <c r="T915" s="44" cm="1">
        <f t="array" ref="T915">_xlfn.XLOOKUP(Contrato[[#This Row],[CONTRATO]]&amp;Contrato[[#This Row],[CDP]],[1]!Corr_Contr_CDP[[#All],[CONTRATO-CDP]],[1]!Corr_Contr_CDP[[#All],[CRP]],_xlfn.XLOOKUP(Contrato[[#This Row],[CDP]],[1]!COMPROMISOS_2024[[#All],[disponibilidad]],[1]!COMPROMISOS_2024[[#All],[consecutivo]],"",0),0)</f>
        <v>15148</v>
      </c>
      <c r="U915" s="45" t="str" cm="1">
        <f t="array" ref="U915">+_xlfn.XLOOKUP(Contrato[[#This Row],[RCP]],[1]!COMPROMISOS_2024[[#All],[consecutivo]],[1]!COMPROMISOS_2024[[#All],[fecha_aprobacion]],"",0)</f>
        <v>23/12/2024 19:47</v>
      </c>
      <c r="V915" s="46">
        <f>SUMIF([1]!COMPROMISOS_2024[[#All],[consecutivo]],Contrato[[#This Row],[RCP]],[1]!COMPROMISOS_2024[[#All],[valor_total]])</f>
        <v>557005173</v>
      </c>
      <c r="W915" s="311">
        <v>45646</v>
      </c>
      <c r="X915" s="160">
        <v>45652</v>
      </c>
      <c r="Y915" s="48">
        <v>45672</v>
      </c>
      <c r="Z915" s="49">
        <v>45915</v>
      </c>
      <c r="AA915" s="123" t="s">
        <v>2407</v>
      </c>
      <c r="AB915" s="196" t="s">
        <v>1030</v>
      </c>
      <c r="AC915" s="91"/>
      <c r="AD915" s="78">
        <v>202000005908</v>
      </c>
      <c r="AF915" s="55" t="str">
        <f>TEXT(LEFT(Contrato[[#This Row],[CONTRATO]],3),"0")</f>
        <v>777</v>
      </c>
      <c r="AG915" s="55" t="str">
        <f>IF(LEN(Contrato[[#This Row],[Contrato2]])=3,Contrato[[#This Row],[Contrato2]],TEXT(Contrato[[#This Row],[Contrato2]],"000"))</f>
        <v>777</v>
      </c>
      <c r="AH915" s="56">
        <f ca="1">IFERROR(_xlfn.DAYS(Contrato[[#This Row],[Fecha Proyectada liquidación]],TODAY())/30,"")</f>
        <v>10.733333333333333</v>
      </c>
      <c r="AI915" s="57">
        <f>+Contrato[[#This Row],[FECHA TERMINACIÓN ]]+120</f>
        <v>46035</v>
      </c>
      <c r="AK915" s="59" t="str">
        <f ca="1">IF(Contrato[[#This Row],[FECHA TERMINACIÓN ]]&lt;TODAY(), "Terminado",IF(ISNUMBER(Contrato[[#This Row],[Fecha Real de liquiidación ]]),"Liquidado",IF(Contrato[[#This Row],[FECHA TERMINACIÓN ]]&gt;=TODAY(),"En ejecución","")))</f>
        <v>En ejecución</v>
      </c>
      <c r="AL915" s="60">
        <f>SUMIF([1]!COMPROMISOS_2024[[#All],[consecutivo]],Contrato[[#This Row],[RCP]],[1]!COMPROMISOS_2024[[#All],[Total pagado]])</f>
        <v>557005173</v>
      </c>
      <c r="AM915" s="61">
        <f>IFERROR(Contrato[[#This Row],[Pagos]]/Contrato[[#This Row],[VALOR CONTRATO]],0)</f>
        <v>1</v>
      </c>
      <c r="AN915" s="104">
        <f>+Contrato[[#This Row],[VALOR CONTRATO]]-Contrato[[#This Row],[Pagos]]</f>
        <v>0</v>
      </c>
      <c r="AO915" s="54" t="str" cm="1">
        <f t="array" ref="AO915">_xlfn.XLOOKUP(Contrato[[#This Row],[DOCUMENTO ]],[1]!PERSONAL_ACTIVO_2024[[#All],[Documento identidad]],[1]!PERSONAL_ACTIVO_2024[[#All],[Mail ]],0,0)</f>
        <v>cdiaz@indeportesantioquia.gov.co</v>
      </c>
      <c r="AP915" s="54" t="str" cm="1">
        <f t="array" ref="AP915">_xlfn.XLOOKUP(Contrato[[#This Row],[DOCUMENTO]],[1]!PERSONAL_ACTIVO_2024[[#All],[Documento identidad]],[1]!PERSONAL_ACTIVO_2024[[#All],[Mail ]],0,0)</f>
        <v>erosas@indeportesantioquia.gov.co</v>
      </c>
      <c r="AQ915" s="54" cm="1">
        <f t="array" ref="AQ915">IF(ISBLANK(Contrato[[#This Row],[DEPENDENCIA ]]),0,IFERROR(_xlfn.XLOOKUP(Contrato[[#This Row],[DEPENDENCIA ]],[1]!PERSONAL_ACTIVO_2024[[#All],[Dependencia]],[1]!PERSONAL_ACTIVO_2024[[#All],[Mail ]],0,0),0))</f>
        <v>0</v>
      </c>
    </row>
    <row r="916" spans="1:43" s="54" customFormat="1" ht="47.25" customHeight="1" x14ac:dyDescent="0.25">
      <c r="A916" s="345">
        <v>1326</v>
      </c>
      <c r="B916" s="257">
        <v>778</v>
      </c>
      <c r="C916" s="28" t="s">
        <v>2408</v>
      </c>
      <c r="D916" s="81" t="s">
        <v>98</v>
      </c>
      <c r="E916" s="81" t="s">
        <v>111</v>
      </c>
      <c r="F916" s="81" t="s">
        <v>2326</v>
      </c>
      <c r="G916" s="92" t="s">
        <v>2409</v>
      </c>
      <c r="H916" s="312">
        <v>890981786</v>
      </c>
      <c r="I916" s="94" t="s">
        <v>48</v>
      </c>
      <c r="J916" s="118">
        <v>396739039</v>
      </c>
      <c r="K916" s="69" t="s">
        <v>2410</v>
      </c>
      <c r="L916" s="267" t="s">
        <v>2276</v>
      </c>
      <c r="M916" s="97" t="s">
        <v>2277</v>
      </c>
      <c r="N916" s="98" cm="1">
        <f t="array" ref="N916">_xlfn.XLOOKUP(Contrato[[#This Row],[SUPERVISOR TITULAR]],[1]!PERSONAL_ACTIVO_2024[[#All],[Nombre completo]],[1]!PERSONAL_ACTIVO_2024[[#All],[Documento identidad]],"",0)</f>
        <v>1036955622</v>
      </c>
      <c r="O916" s="97" t="s">
        <v>102</v>
      </c>
      <c r="P916" s="99" cm="1">
        <f t="array" ref="P916">_xlfn.XLOOKUP(Contrato[[#This Row],[SUPERVISOR SUPLENTE ]],[1]!PERSONAL_ACTIVO_2024[[#All],[Nombre completo]],[1]!PERSONAL_ACTIVO_2024[[#All],[Documento identidad]],"",0)</f>
        <v>43515795</v>
      </c>
      <c r="Q916" s="100">
        <v>1216</v>
      </c>
      <c r="R916" s="42" t="str" cm="1">
        <f t="array" ref="R916">_xlfn.XLOOKUP(Contrato[[#This Row],[CDP]],[1]!DISPONIBILIDADES_2024[[#All],[consecutivo]],[1]!DISPONIBILIDADES_2024[[#All],[fecha_aprobacion]],"",0)</f>
        <v>10/12/2024 20:17</v>
      </c>
      <c r="S916" s="43">
        <f>SUMIF([1]!DISPONIBILIDADES_2024[[#All],[consecutivo]],Contrato[[#This Row],[CDP]],[1]!DISPONIBILIDADES_2024[[#All],[valor_total_rubro]])</f>
        <v>0</v>
      </c>
      <c r="T916" s="44" cm="1">
        <f t="array" ref="T916">_xlfn.XLOOKUP(Contrato[[#This Row],[CONTRATO]]&amp;Contrato[[#This Row],[CDP]],[1]!Corr_Contr_CDP[[#All],[CONTRATO-CDP]],[1]!Corr_Contr_CDP[[#All],[CRP]],_xlfn.XLOOKUP(Contrato[[#This Row],[CDP]],[1]!COMPROMISOS_2024[[#All],[disponibilidad]],[1]!COMPROMISOS_2024[[#All],[consecutivo]],"",0),0)</f>
        <v>15132</v>
      </c>
      <c r="U916" s="45" t="str" cm="1">
        <f t="array" ref="U916">+_xlfn.XLOOKUP(Contrato[[#This Row],[RCP]],[1]!COMPROMISOS_2024[[#All],[consecutivo]],[1]!COMPROMISOS_2024[[#All],[fecha_aprobacion]],"",0)</f>
        <v>20/12/2024 14:49</v>
      </c>
      <c r="V916" s="46">
        <f>SUMIF([1]!COMPROMISOS_2024[[#All],[consecutivo]],Contrato[[#This Row],[RCP]],[1]!COMPROMISOS_2024[[#All],[valor_total]])</f>
        <v>396739039</v>
      </c>
      <c r="W916" s="311">
        <v>45646</v>
      </c>
      <c r="X916" s="160">
        <v>45652</v>
      </c>
      <c r="Y916" s="48">
        <v>45672</v>
      </c>
      <c r="Z916" s="49">
        <v>45853</v>
      </c>
      <c r="AA916" s="123" t="s">
        <v>2411</v>
      </c>
      <c r="AB916" s="196" t="s">
        <v>293</v>
      </c>
      <c r="AC916" s="91"/>
      <c r="AD916" s="78">
        <v>202000005909</v>
      </c>
      <c r="AF916" s="55" t="str">
        <f>TEXT(LEFT(Contrato[[#This Row],[CONTRATO]],3),"0")</f>
        <v>778</v>
      </c>
      <c r="AG916" s="55" t="str">
        <f>IF(LEN(Contrato[[#This Row],[Contrato2]])=3,Contrato[[#This Row],[Contrato2]],TEXT(Contrato[[#This Row],[Contrato2]],"000"))</f>
        <v>778</v>
      </c>
      <c r="AH916" s="56">
        <f ca="1">IFERROR(_xlfn.DAYS(Contrato[[#This Row],[Fecha Proyectada liquidación]],TODAY())/30,"")</f>
        <v>8.6666666666666661</v>
      </c>
      <c r="AI916" s="57">
        <f>+Contrato[[#This Row],[FECHA TERMINACIÓN ]]+120</f>
        <v>45973</v>
      </c>
      <c r="AK916" s="59" t="str">
        <f ca="1">IF(Contrato[[#This Row],[FECHA TERMINACIÓN ]]&lt;TODAY(), "Terminado",IF(ISNUMBER(Contrato[[#This Row],[Fecha Real de liquiidación ]]),"Liquidado",IF(Contrato[[#This Row],[FECHA TERMINACIÓN ]]&gt;=TODAY(),"En ejecución","")))</f>
        <v>En ejecución</v>
      </c>
      <c r="AL916" s="60">
        <f>SUMIF([1]!COMPROMISOS_2024[[#All],[consecutivo]],Contrato[[#This Row],[RCP]],[1]!COMPROMISOS_2024[[#All],[Total pagado]])</f>
        <v>396739039</v>
      </c>
      <c r="AM916" s="61">
        <f>IFERROR(Contrato[[#This Row],[Pagos]]/Contrato[[#This Row],[VALOR CONTRATO]],0)</f>
        <v>1</v>
      </c>
      <c r="AN916" s="104">
        <f>+Contrato[[#This Row],[VALOR CONTRATO]]-Contrato[[#This Row],[Pagos]]</f>
        <v>0</v>
      </c>
      <c r="AO916" s="54" t="str" cm="1">
        <f t="array" ref="AO916">_xlfn.XLOOKUP(Contrato[[#This Row],[DOCUMENTO ]],[1]!PERSONAL_ACTIVO_2024[[#All],[Documento identidad]],[1]!PERSONAL_ACTIVO_2024[[#All],[Mail ]],0,0)</f>
        <v>cdiaz@indeportesantioquia.gov.co</v>
      </c>
      <c r="AP916" s="54" t="str" cm="1">
        <f t="array" ref="AP916">_xlfn.XLOOKUP(Contrato[[#This Row],[DOCUMENTO]],[1]!PERSONAL_ACTIVO_2024[[#All],[Documento identidad]],[1]!PERSONAL_ACTIVO_2024[[#All],[Mail ]],0,0)</f>
        <v>erosas@indeportesantioquia.gov.co</v>
      </c>
      <c r="AQ916" s="54" cm="1">
        <f t="array" ref="AQ916">IF(ISBLANK(Contrato[[#This Row],[DEPENDENCIA ]]),0,IFERROR(_xlfn.XLOOKUP(Contrato[[#This Row],[DEPENDENCIA ]],[1]!PERSONAL_ACTIVO_2024[[#All],[Dependencia]],[1]!PERSONAL_ACTIVO_2024[[#All],[Mail ]],0,0),0))</f>
        <v>0</v>
      </c>
    </row>
    <row r="917" spans="1:43" s="54" customFormat="1" ht="45" customHeight="1" x14ac:dyDescent="0.25">
      <c r="A917" s="54">
        <v>1334</v>
      </c>
      <c r="B917" s="257">
        <v>779</v>
      </c>
      <c r="C917" s="28" t="s">
        <v>2412</v>
      </c>
      <c r="D917" s="81" t="s">
        <v>44</v>
      </c>
      <c r="E917" s="81" t="s">
        <v>111</v>
      </c>
      <c r="F917" s="81" t="s">
        <v>46</v>
      </c>
      <c r="G917" s="92" t="s">
        <v>2413</v>
      </c>
      <c r="H917" s="312">
        <v>811043476</v>
      </c>
      <c r="I917" s="94" t="s">
        <v>48</v>
      </c>
      <c r="J917" s="118">
        <v>13719000</v>
      </c>
      <c r="K917" s="94" t="s">
        <v>48</v>
      </c>
      <c r="L917" s="96" t="s">
        <v>130</v>
      </c>
      <c r="M917" s="97" t="s">
        <v>160</v>
      </c>
      <c r="N917" s="98" cm="1">
        <f t="array" ref="N917">_xlfn.XLOOKUP(Contrato[[#This Row],[SUPERVISOR TITULAR]],[1]!PERSONAL_ACTIVO_2024[[#All],[Nombre completo]],[1]!PERSONAL_ACTIVO_2024[[#All],[Documento identidad]],"",0)</f>
        <v>43972678</v>
      </c>
      <c r="O917" s="97" t="s">
        <v>161</v>
      </c>
      <c r="P917" s="99" cm="1">
        <f t="array" ref="P917">_xlfn.XLOOKUP(Contrato[[#This Row],[SUPERVISOR SUPLENTE ]],[1]!PERSONAL_ACTIVO_2024[[#All],[Nombre completo]],[1]!PERSONAL_ACTIVO_2024[[#All],[Documento identidad]],"",0)</f>
        <v>43595405</v>
      </c>
      <c r="Q917" s="100">
        <v>1227</v>
      </c>
      <c r="R917" s="42" t="str" cm="1">
        <f t="array" ref="R917">_xlfn.XLOOKUP(Contrato[[#This Row],[CDP]],[1]!DISPONIBILIDADES_2024[[#All],[consecutivo]],[1]!DISPONIBILIDADES_2024[[#All],[fecha_aprobacion]],"",0)</f>
        <v>19/12/2024 9:04</v>
      </c>
      <c r="S917" s="43">
        <f>SUMIF([1]!DISPONIBILIDADES_2024[[#All],[consecutivo]],Contrato[[#This Row],[CDP]],[1]!DISPONIBILIDADES_2024[[#All],[valor_total_rubro]])</f>
        <v>0</v>
      </c>
      <c r="T917" s="44" cm="1">
        <f t="array" ref="T917">_xlfn.XLOOKUP(Contrato[[#This Row],[CONTRATO]]&amp;Contrato[[#This Row],[CDP]],[1]!Corr_Contr_CDP[[#All],[CONTRATO-CDP]],[1]!Corr_Contr_CDP[[#All],[CRP]],_xlfn.XLOOKUP(Contrato[[#This Row],[CDP]],[1]!COMPROMISOS_2024[[#All],[disponibilidad]],[1]!COMPROMISOS_2024[[#All],[consecutivo]],"",0),0)</f>
        <v>15146</v>
      </c>
      <c r="U917" s="45" t="str" cm="1">
        <f t="array" ref="U917">+_xlfn.XLOOKUP(Contrato[[#This Row],[RCP]],[1]!COMPROMISOS_2024[[#All],[consecutivo]],[1]!COMPROMISOS_2024[[#All],[fecha_aprobacion]],"",0)</f>
        <v>23/12/2024 17:55</v>
      </c>
      <c r="V917" s="46">
        <f>SUMIF([1]!COMPROMISOS_2024[[#All],[consecutivo]],Contrato[[#This Row],[RCP]],[1]!COMPROMISOS_2024[[#All],[valor_total]])</f>
        <v>13719000</v>
      </c>
      <c r="W917" s="311">
        <v>45649</v>
      </c>
      <c r="X917" s="311" t="s">
        <v>379</v>
      </c>
      <c r="Y917" s="48">
        <v>45649</v>
      </c>
      <c r="Z917" s="49">
        <v>45653</v>
      </c>
      <c r="AA917" s="101" t="s">
        <v>2414</v>
      </c>
      <c r="AB917" s="311" t="s">
        <v>2415</v>
      </c>
      <c r="AC917" s="91"/>
      <c r="AD917" s="78">
        <v>202000005802</v>
      </c>
      <c r="AE917" s="54" t="s">
        <v>75</v>
      </c>
      <c r="AF917" s="55" t="str">
        <f>TEXT(LEFT(Contrato[[#This Row],[CONTRATO]],3),"0")</f>
        <v>779</v>
      </c>
      <c r="AG917" s="55" t="str">
        <f>IF(LEN(Contrato[[#This Row],[Contrato2]])=3,Contrato[[#This Row],[Contrato2]],TEXT(Contrato[[#This Row],[Contrato2]],"000"))</f>
        <v>779</v>
      </c>
      <c r="AH917" s="56">
        <f ca="1">IFERROR(_xlfn.DAYS(Contrato[[#This Row],[Fecha Proyectada liquidación]],TODAY())/30,"")</f>
        <v>2</v>
      </c>
      <c r="AI917" s="57">
        <f>+Contrato[[#This Row],[FECHA TERMINACIÓN ]]+120</f>
        <v>45773</v>
      </c>
      <c r="AK917" s="59" t="str">
        <f ca="1">IF(Contrato[[#This Row],[FECHA TERMINACIÓN ]]&lt;TODAY(), "Terminado",IF(ISNUMBER(Contrato[[#This Row],[Fecha Real de liquiidación ]]),"Liquidado",IF(Contrato[[#This Row],[FECHA TERMINACIÓN ]]&gt;=TODAY(),"En ejecución","")))</f>
        <v>Terminado</v>
      </c>
      <c r="AL917" s="60">
        <f>SUMIF([1]!COMPROMISOS_2024[[#All],[consecutivo]],Contrato[[#This Row],[RCP]],[1]!COMPROMISOS_2024[[#All],[Total pagado]])</f>
        <v>13719000</v>
      </c>
      <c r="AM917" s="61">
        <f>IFERROR(Contrato[[#This Row],[Pagos]]/Contrato[[#This Row],[VALOR CONTRATO]],0)</f>
        <v>1</v>
      </c>
      <c r="AN917" s="104">
        <f>+Contrato[[#This Row],[VALOR CONTRATO]]-Contrato[[#This Row],[Pagos]]</f>
        <v>0</v>
      </c>
      <c r="AO917" s="54" t="str" cm="1">
        <f t="array" ref="AO917">_xlfn.XLOOKUP(Contrato[[#This Row],[DOCUMENTO ]],[1]!PERSONAL_ACTIVO_2024[[#All],[Documento identidad]],[1]!PERSONAL_ACTIVO_2024[[#All],[Mail ]],0,0)</f>
        <v>lcano@indeportesantioquia.gov.co</v>
      </c>
      <c r="AP917" s="54" t="str" cm="1">
        <f t="array" ref="AP917">_xlfn.XLOOKUP(Contrato[[#This Row],[DOCUMENTO]],[1]!PERSONAL_ACTIVO_2024[[#All],[Documento identidad]],[1]!PERSONAL_ACTIVO_2024[[#All],[Mail ]],0,0)</f>
        <v>cfranco@indeportesantioquia.gov.co</v>
      </c>
      <c r="AQ917" s="54" cm="1">
        <f t="array" ref="AQ917">IF(ISBLANK(Contrato[[#This Row],[DEPENDENCIA ]]),0,IFERROR(_xlfn.XLOOKUP(Contrato[[#This Row],[DEPENDENCIA ]],[1]!PERSONAL_ACTIVO_2024[[#All],[Dependencia]],[1]!PERSONAL_ACTIVO_2024[[#All],[Mail ]],0,0),0))</f>
        <v>0</v>
      </c>
    </row>
    <row r="918" spans="1:43" s="54" customFormat="1" ht="34.5" customHeight="1" x14ac:dyDescent="0.25">
      <c r="A918" s="54" t="s">
        <v>716</v>
      </c>
      <c r="B918" s="257">
        <v>780</v>
      </c>
      <c r="C918" s="28" t="s">
        <v>717</v>
      </c>
      <c r="D918" s="64" t="s">
        <v>48</v>
      </c>
      <c r="E918" s="64" t="s">
        <v>48</v>
      </c>
      <c r="F918" s="81" t="s">
        <v>133</v>
      </c>
      <c r="G918" s="277" t="s">
        <v>717</v>
      </c>
      <c r="H918" s="130">
        <v>0</v>
      </c>
      <c r="I918" s="147">
        <v>0</v>
      </c>
      <c r="J918" s="313">
        <v>0</v>
      </c>
      <c r="K918" s="313">
        <v>0</v>
      </c>
      <c r="L918" s="96" t="s">
        <v>1378</v>
      </c>
      <c r="M918" s="97"/>
      <c r="N918" s="98" t="str" cm="1">
        <f t="array" ref="N918">_xlfn.XLOOKUP(Contrato[[#This Row],[SUPERVISOR TITULAR]],[1]!PERSONAL_ACTIVO_2024[[#All],[Nombre completo]],[1]!PERSONAL_ACTIVO_2024[[#All],[Documento identidad]],"",0)</f>
        <v/>
      </c>
      <c r="O918" s="97"/>
      <c r="P918" s="99" t="str" cm="1">
        <f t="array" ref="P918">_xlfn.XLOOKUP(Contrato[[#This Row],[SUPERVISOR SUPLENTE ]],[1]!PERSONAL_ACTIVO_2024[[#All],[Nombre completo]],[1]!PERSONAL_ACTIVO_2024[[#All],[Documento identidad]],"",0)</f>
        <v/>
      </c>
      <c r="Q918" s="207">
        <v>0</v>
      </c>
      <c r="R918" s="42" t="str" cm="1">
        <f t="array" ref="R918">_xlfn.XLOOKUP(Contrato[[#This Row],[CDP]],[1]!DISPONIBILIDADES_2024[[#All],[consecutivo]],[1]!DISPONIBILIDADES_2024[[#All],[fecha_aprobacion]],"",0)</f>
        <v/>
      </c>
      <c r="S918" s="43">
        <f>SUMIF([1]!DISPONIBILIDADES_2024[[#All],[consecutivo]],Contrato[[#This Row],[CDP]],[1]!DISPONIBILIDADES_2024[[#All],[valor_total_rubro]])</f>
        <v>0</v>
      </c>
      <c r="T918" s="44" t="str" cm="1">
        <f t="array" ref="T918">_xlfn.XLOOKUP(Contrato[[#This Row],[CONTRATO]]&amp;Contrato[[#This Row],[CDP]],[1]!Corr_Contr_CDP[[#All],[CONTRATO-CDP]],[1]!Corr_Contr_CDP[[#All],[CRP]],_xlfn.XLOOKUP(Contrato[[#This Row],[CDP]],[1]!COMPROMISOS_2024[[#All],[disponibilidad]],[1]!COMPROMISOS_2024[[#All],[consecutivo]],"",0),0)</f>
        <v/>
      </c>
      <c r="U918" s="45" t="str" cm="1">
        <f t="array" ref="U918">+_xlfn.XLOOKUP(Contrato[[#This Row],[RCP]],[1]!COMPROMISOS_2024[[#All],[consecutivo]],[1]!COMPROMISOS_2024[[#All],[fecha_aprobacion]],"",0)</f>
        <v/>
      </c>
      <c r="V918" s="46">
        <f>SUMIF([1]!COMPROMISOS_2024[[#All],[consecutivo]],Contrato[[#This Row],[RCP]],[1]!COMPROMISOS_2024[[#All],[valor_total]])</f>
        <v>0</v>
      </c>
      <c r="W918" s="311"/>
      <c r="X918" s="160"/>
      <c r="Y918" s="48" t="str">
        <f>+LEFT(_xlfn.XLOOKUP(Contrato[[#This Row],[CONTRATO3DIG]],[1]SECOP_II!AE:AE,[1]SECOP_II!F:F,"",0),10)</f>
        <v/>
      </c>
      <c r="Z918" s="49"/>
      <c r="AA918" s="202"/>
      <c r="AB918" s="207">
        <v>0</v>
      </c>
      <c r="AC918" s="91"/>
      <c r="AD918" s="224"/>
      <c r="AF918" s="55" t="str">
        <f>TEXT(LEFT(Contrato[[#This Row],[CONTRATO]],3),"0")</f>
        <v>780</v>
      </c>
      <c r="AG918" s="55" t="str">
        <f>IF(LEN(Contrato[[#This Row],[Contrato2]])=3,Contrato[[#This Row],[Contrato2]],TEXT(Contrato[[#This Row],[Contrato2]],"000"))</f>
        <v>780</v>
      </c>
      <c r="AH918" s="56">
        <f ca="1">IFERROR(_xlfn.DAYS(Contrato[[#This Row],[Fecha Proyectada liquidación]],TODAY())/30,"")</f>
        <v>-1519.7666666666667</v>
      </c>
      <c r="AI918" s="57">
        <f>+Contrato[[#This Row],[FECHA TERMINACIÓN ]]+120</f>
        <v>120</v>
      </c>
      <c r="AK918" s="59" t="str">
        <f ca="1">IF(Contrato[[#This Row],[FECHA TERMINACIÓN ]]&lt;TODAY(), "Terminado",IF(ISNUMBER(Contrato[[#This Row],[Fecha Real de liquiidación ]]),"Liquidado",IF(Contrato[[#This Row],[FECHA TERMINACIÓN ]]&gt;=TODAY(),"En ejecución","")))</f>
        <v>Terminado</v>
      </c>
      <c r="AL918" s="60">
        <f>SUMIF([1]!COMPROMISOS_2024[[#All],[consecutivo]],Contrato[[#This Row],[RCP]],[1]!COMPROMISOS_2024[[#All],[Total pagado]])</f>
        <v>0</v>
      </c>
      <c r="AM918" s="61">
        <f>IFERROR(Contrato[[#This Row],[Pagos]]/Contrato[[#This Row],[VALOR CONTRATO]],0)</f>
        <v>0</v>
      </c>
      <c r="AN918" s="104">
        <f>+Contrato[[#This Row],[VALOR CONTRATO]]-Contrato[[#This Row],[Pagos]]</f>
        <v>0</v>
      </c>
      <c r="AO918" s="54" cm="1">
        <f t="array" ref="AO918">_xlfn.XLOOKUP(Contrato[[#This Row],[DOCUMENTO ]],[1]!PERSONAL_ACTIVO_2024[[#All],[Documento identidad]],[1]!PERSONAL_ACTIVO_2024[[#All],[Mail ]],0,0)</f>
        <v>0</v>
      </c>
      <c r="AP918" s="54" cm="1">
        <f t="array" ref="AP918">_xlfn.XLOOKUP(Contrato[[#This Row],[DOCUMENTO]],[1]!PERSONAL_ACTIVO_2024[[#All],[Documento identidad]],[1]!PERSONAL_ACTIVO_2024[[#All],[Mail ]],0,0)</f>
        <v>0</v>
      </c>
      <c r="AQ918" s="54" cm="1">
        <f t="array" ref="AQ918">IF(ISBLANK(Contrato[[#This Row],[DEPENDENCIA ]]),0,IFERROR(_xlfn.XLOOKUP(Contrato[[#This Row],[DEPENDENCIA ]],[1]!PERSONAL_ACTIVO_2024[[#All],[Dependencia]],[1]!PERSONAL_ACTIVO_2024[[#All],[Mail ]],0,0),0))</f>
        <v>0</v>
      </c>
    </row>
    <row r="919" spans="1:43" s="54" customFormat="1" ht="34.5" customHeight="1" x14ac:dyDescent="0.25">
      <c r="A919" s="54">
        <v>1295</v>
      </c>
      <c r="B919" s="257">
        <v>781</v>
      </c>
      <c r="C919" s="28" t="s">
        <v>2416</v>
      </c>
      <c r="D919" s="81" t="s">
        <v>184</v>
      </c>
      <c r="E919" s="64" t="s">
        <v>2417</v>
      </c>
      <c r="F919" s="114" t="s">
        <v>2418</v>
      </c>
      <c r="G919" s="92" t="s">
        <v>2419</v>
      </c>
      <c r="H919" s="312">
        <v>901890419</v>
      </c>
      <c r="I919" s="94" t="s">
        <v>48</v>
      </c>
      <c r="J919" s="118">
        <v>9167566</v>
      </c>
      <c r="K919" s="94" t="s">
        <v>48</v>
      </c>
      <c r="L919" s="96" t="s">
        <v>1277</v>
      </c>
      <c r="M919" s="97" t="s">
        <v>261</v>
      </c>
      <c r="N919" s="98" cm="1">
        <f t="array" ref="N919">_xlfn.XLOOKUP(Contrato[[#This Row],[SUPERVISOR TITULAR]],[1]!PERSONAL_ACTIVO_2024[[#All],[Nombre completo]],[1]!PERSONAL_ACTIVO_2024[[#All],[Documento identidad]],"",0)</f>
        <v>1088260059</v>
      </c>
      <c r="O919" s="97" t="s">
        <v>262</v>
      </c>
      <c r="P919" s="99" cm="1">
        <f t="array" ref="P919">_xlfn.XLOOKUP(Contrato[[#This Row],[SUPERVISOR SUPLENTE ]],[1]!PERSONAL_ACTIVO_2024[[#All],[Nombre completo]],[1]!PERSONAL_ACTIVO_2024[[#All],[Documento identidad]],"",0)</f>
        <v>71265476</v>
      </c>
      <c r="Q919" s="100">
        <v>1165</v>
      </c>
      <c r="R919" s="42" t="str" cm="1">
        <f t="array" ref="R919">_xlfn.XLOOKUP(Contrato[[#This Row],[CDP]],[1]!DISPONIBILIDADES_2024[[#All],[consecutivo]],[1]!DISPONIBILIDADES_2024[[#All],[fecha_aprobacion]],"",0)</f>
        <v>19/11/2024 14:50</v>
      </c>
      <c r="S919" s="43">
        <f>SUMIF([1]!DISPONIBILIDADES_2024[[#All],[consecutivo]],Contrato[[#This Row],[CDP]],[1]!DISPONIBILIDADES_2024[[#All],[valor_total_rubro]])</f>
        <v>0</v>
      </c>
      <c r="T919" s="44" cm="1">
        <f t="array" ref="T919">_xlfn.XLOOKUP(Contrato[[#This Row],[CONTRATO]]&amp;Contrato[[#This Row],[CDP]],[1]!Corr_Contr_CDP[[#All],[CONTRATO-CDP]],[1]!Corr_Contr_CDP[[#All],[CRP]],_xlfn.XLOOKUP(Contrato[[#This Row],[CDP]],[1]!COMPROMISOS_2024[[#All],[disponibilidad]],[1]!COMPROMISOS_2024[[#All],[consecutivo]],"",0),0)</f>
        <v>15425</v>
      </c>
      <c r="U919" s="45" t="str" cm="1">
        <f t="array" ref="U919">+_xlfn.XLOOKUP(Contrato[[#This Row],[RCP]],[1]!COMPROMISOS_2024[[#All],[consecutivo]],[1]!COMPROMISOS_2024[[#All],[fecha_aprobacion]],"",0)</f>
        <v>27/12/2024 13:28</v>
      </c>
      <c r="V919" s="46">
        <f>SUMIF([1]!COMPROMISOS_2024[[#All],[consecutivo]],Contrato[[#This Row],[RCP]],[1]!COMPROMISOS_2024[[#All],[valor_total]])</f>
        <v>9167566</v>
      </c>
      <c r="W919" s="311">
        <v>45652</v>
      </c>
      <c r="X919" s="160">
        <v>45656</v>
      </c>
      <c r="Y919" s="48">
        <v>45652</v>
      </c>
      <c r="Z919" s="49">
        <v>45656</v>
      </c>
      <c r="AA919" s="123" t="s">
        <v>2420</v>
      </c>
      <c r="AB919" s="311" t="s">
        <v>2415</v>
      </c>
      <c r="AC919" s="91"/>
      <c r="AD919" s="78">
        <v>202000005806</v>
      </c>
      <c r="AE919" s="54" t="s">
        <v>75</v>
      </c>
      <c r="AF919" s="55" t="str">
        <f>TEXT(LEFT(Contrato[[#This Row],[CONTRATO]],3),"0")</f>
        <v>781</v>
      </c>
      <c r="AG919" s="55" t="str">
        <f>IF(LEN(Contrato[[#This Row],[Contrato2]])=3,Contrato[[#This Row],[Contrato2]],TEXT(Contrato[[#This Row],[Contrato2]],"000"))</f>
        <v>781</v>
      </c>
      <c r="AH919" s="56">
        <f ca="1">IFERROR(_xlfn.DAYS(Contrato[[#This Row],[Fecha Proyectada liquidación]],TODAY())/30,"")</f>
        <v>2.1</v>
      </c>
      <c r="AI919" s="57">
        <f>+Contrato[[#This Row],[FECHA TERMINACIÓN ]]+120</f>
        <v>45776</v>
      </c>
      <c r="AK919" s="59" t="str">
        <f ca="1">IF(Contrato[[#This Row],[FECHA TERMINACIÓN ]]&lt;TODAY(), "Terminado",IF(ISNUMBER(Contrato[[#This Row],[Fecha Real de liquiidación ]]),"Liquidado",IF(Contrato[[#This Row],[FECHA TERMINACIÓN ]]&gt;=TODAY(),"En ejecución","")))</f>
        <v>Terminado</v>
      </c>
      <c r="AL919" s="60">
        <f>SUMIF([1]!COMPROMISOS_2024[[#All],[consecutivo]],Contrato[[#This Row],[RCP]],[1]!COMPROMISOS_2024[[#All],[Total pagado]])</f>
        <v>9167566</v>
      </c>
      <c r="AM919" s="61">
        <f>IFERROR(Contrato[[#This Row],[Pagos]]/Contrato[[#This Row],[VALOR CONTRATO]],0)</f>
        <v>1</v>
      </c>
      <c r="AN919" s="104">
        <f>+Contrato[[#This Row],[VALOR CONTRATO]]-Contrato[[#This Row],[Pagos]]</f>
        <v>0</v>
      </c>
      <c r="AO919" s="54" t="str" cm="1">
        <f t="array" ref="AO919">_xlfn.XLOOKUP(Contrato[[#This Row],[DOCUMENTO ]],[1]!PERSONAL_ACTIVO_2024[[#All],[Documento identidad]],[1]!PERSONAL_ACTIVO_2024[[#All],[Mail ]],0,0)</f>
        <v>japalacios@indeportesantioquia.gov.co</v>
      </c>
      <c r="AP919" s="54" t="str" cm="1">
        <f t="array" ref="AP919">_xlfn.XLOOKUP(Contrato[[#This Row],[DOCUMENTO]],[1]!PERSONAL_ACTIVO_2024[[#All],[Documento identidad]],[1]!PERSONAL_ACTIVO_2024[[#All],[Mail ]],0,0)</f>
        <v>jjimenez@indeportesantioquia.gov.co</v>
      </c>
      <c r="AQ919" s="54" t="str" cm="1">
        <f t="array" ref="AQ919">IF(ISBLANK(Contrato[[#This Row],[DEPENDENCIA ]]),0,IFERROR(_xlfn.XLOOKUP(Contrato[[#This Row],[DEPENDENCIA ]],[1]!PERSONAL_ACTIVO_2024[[#All],[Dependencia]],[1]!PERSONAL_ACTIVO_2024[[#All],[Mail ]],0,0),0))</f>
        <v>jbermudez@indeportesantioquia.gov.co</v>
      </c>
    </row>
    <row r="920" spans="1:43" s="54" customFormat="1" ht="34.5" customHeight="1" x14ac:dyDescent="0.25">
      <c r="A920" s="54">
        <v>1236</v>
      </c>
      <c r="B920" s="257">
        <v>782</v>
      </c>
      <c r="C920" s="28" t="s">
        <v>2421</v>
      </c>
      <c r="D920" s="81" t="s">
        <v>239</v>
      </c>
      <c r="E920" s="81" t="s">
        <v>111</v>
      </c>
      <c r="F920" s="81" t="s">
        <v>133</v>
      </c>
      <c r="G920" s="92" t="s">
        <v>47</v>
      </c>
      <c r="H920" s="312">
        <v>890984761</v>
      </c>
      <c r="I920" s="94" t="s">
        <v>48</v>
      </c>
      <c r="J920" s="118">
        <v>2464200000</v>
      </c>
      <c r="K920" s="94" t="s">
        <v>48</v>
      </c>
      <c r="L920" s="96" t="s">
        <v>1439</v>
      </c>
      <c r="M920" s="97" t="s">
        <v>242</v>
      </c>
      <c r="N920" s="98" cm="1">
        <f t="array" ref="N920">_xlfn.XLOOKUP(Contrato[[#This Row],[SUPERVISOR TITULAR]],[1]!PERSONAL_ACTIVO_2024[[#All],[Nombre completo]],[1]!PERSONAL_ACTIVO_2024[[#All],[Documento identidad]],"",0)</f>
        <v>71610877</v>
      </c>
      <c r="O920" s="97" t="s">
        <v>2422</v>
      </c>
      <c r="P920" s="99" cm="1">
        <f t="array" ref="P920">_xlfn.XLOOKUP(Contrato[[#This Row],[SUPERVISOR SUPLENTE ]],[1]!PERSONAL_ACTIVO_2024[[#All],[Nombre completo]],[1]!PERSONAL_ACTIVO_2024[[#All],[Documento identidad]],"",0)</f>
        <v>51809755</v>
      </c>
      <c r="Q920" s="100">
        <v>1200</v>
      </c>
      <c r="R920" s="42" t="str" cm="1">
        <f t="array" ref="R920">_xlfn.XLOOKUP(Contrato[[#This Row],[CDP]],[1]!DISPONIBILIDADES_2024[[#All],[consecutivo]],[1]!DISPONIBILIDADES_2024[[#All],[fecha_aprobacion]],"",0)</f>
        <v>30/11/2024 0:00</v>
      </c>
      <c r="S920" s="43">
        <f>SUMIF([1]!DISPONIBILIDADES_2024[[#All],[consecutivo]],Contrato[[#This Row],[CDP]],[1]!DISPONIBILIDADES_2024[[#All],[valor_total_rubro]])</f>
        <v>0</v>
      </c>
      <c r="T920" s="44" cm="1">
        <f t="array" ref="T920">_xlfn.XLOOKUP(Contrato[[#This Row],[CONTRATO]]&amp;Contrato[[#This Row],[CDP]],[1]!Corr_Contr_CDP[[#All],[CONTRATO-CDP]],[1]!Corr_Contr_CDP[[#All],[CRP]],_xlfn.XLOOKUP(Contrato[[#This Row],[CDP]],[1]!COMPROMISOS_2024[[#All],[disponibilidad]],[1]!COMPROMISOS_2024[[#All],[consecutivo]],"",0),0)</f>
        <v>15292</v>
      </c>
      <c r="U920" s="45" t="str" cm="1">
        <f t="array" ref="U920">+_xlfn.XLOOKUP(Contrato[[#This Row],[RCP]],[1]!COMPROMISOS_2024[[#All],[consecutivo]],[1]!COMPROMISOS_2024[[#All],[fecha_aprobacion]],"",0)</f>
        <v>26/12/2024 11:55</v>
      </c>
      <c r="V920" s="46">
        <f>SUMIF([1]!COMPROMISOS_2024[[#All],[consecutivo]],Contrato[[#This Row],[RCP]],[1]!COMPROMISOS_2024[[#All],[valor_total]])</f>
        <v>2464200000</v>
      </c>
      <c r="W920" s="311">
        <v>45650</v>
      </c>
      <c r="X920" s="160">
        <v>45653</v>
      </c>
      <c r="Y920" s="48">
        <v>45652</v>
      </c>
      <c r="Z920" s="49">
        <v>45834</v>
      </c>
      <c r="AA920" s="348" t="s">
        <v>2423</v>
      </c>
      <c r="AB920" s="91" t="s">
        <v>293</v>
      </c>
      <c r="AC920" s="91"/>
      <c r="AD920" s="78">
        <v>202000005803</v>
      </c>
      <c r="AE920" s="54" t="s">
        <v>75</v>
      </c>
      <c r="AF920" s="55" t="str">
        <f>TEXT(LEFT(Contrato[[#This Row],[CONTRATO]],3),"0")</f>
        <v>782</v>
      </c>
      <c r="AG920" s="55" t="str">
        <f>IF(LEN(Contrato[[#This Row],[Contrato2]])=3,Contrato[[#This Row],[Contrato2]],TEXT(Contrato[[#This Row],[Contrato2]],"000"))</f>
        <v>782</v>
      </c>
      <c r="AH920" s="56">
        <f ca="1">IFERROR(_xlfn.DAYS(Contrato[[#This Row],[Fecha Proyectada liquidación]],TODAY())/30,"")</f>
        <v>8.0333333333333332</v>
      </c>
      <c r="AI920" s="57">
        <f>+Contrato[[#This Row],[FECHA TERMINACIÓN ]]+120</f>
        <v>45954</v>
      </c>
      <c r="AK920" s="59" t="str">
        <f ca="1">IF(Contrato[[#This Row],[FECHA TERMINACIÓN ]]&lt;TODAY(), "Terminado",IF(ISNUMBER(Contrato[[#This Row],[Fecha Real de liquiidación ]]),"Liquidado",IF(Contrato[[#This Row],[FECHA TERMINACIÓN ]]&gt;=TODAY(),"En ejecución","")))</f>
        <v>En ejecución</v>
      </c>
      <c r="AL920" s="60">
        <f>SUMIF([1]!COMPROMISOS_2024[[#All],[consecutivo]],Contrato[[#This Row],[RCP]],[1]!COMPROMISOS_2024[[#All],[Total pagado]])</f>
        <v>2464200000</v>
      </c>
      <c r="AM920" s="61">
        <f>IFERROR(Contrato[[#This Row],[Pagos]]/Contrato[[#This Row],[VALOR CONTRATO]],0)</f>
        <v>1</v>
      </c>
      <c r="AN920" s="104">
        <f>+Contrato[[#This Row],[VALOR CONTRATO]]-Contrato[[#This Row],[Pagos]]</f>
        <v>0</v>
      </c>
      <c r="AO920" s="54" t="str" cm="1">
        <f t="array" ref="AO920">_xlfn.XLOOKUP(Contrato[[#This Row],[DOCUMENTO ]],[1]!PERSONAL_ACTIVO_2024[[#All],[Documento identidad]],[1]!PERSONAL_ACTIVO_2024[[#All],[Mail ]],0,0)</f>
        <v>mcgarcia@indeportesantioquia.gov.co</v>
      </c>
      <c r="AP920" s="54" t="str" cm="1">
        <f t="array" ref="AP920">_xlfn.XLOOKUP(Contrato[[#This Row],[DOCUMENTO]],[1]!PERSONAL_ACTIVO_2024[[#All],[Documento identidad]],[1]!PERSONAL_ACTIVO_2024[[#All],[Mail ]],0,0)</f>
        <v>mdiaz@indeportesantioquia.gov.co</v>
      </c>
      <c r="AQ920" s="54" t="str" cm="1">
        <f t="array" ref="AQ920">IF(ISBLANK(Contrato[[#This Row],[DEPENDENCIA ]]),0,IFERROR(_xlfn.XLOOKUP(Contrato[[#This Row],[DEPENDENCIA ]],[1]!PERSONAL_ACTIVO_2024[[#All],[Dependencia]],[1]!PERSONAL_ACTIVO_2024[[#All],[Mail ]],0,0),0))</f>
        <v>ocardona@indeportesantioquia.gov.co</v>
      </c>
    </row>
    <row r="921" spans="1:43" s="54" customFormat="1" ht="34.5" customHeight="1" x14ac:dyDescent="0.25">
      <c r="B921" s="26"/>
      <c r="C921" s="28"/>
      <c r="D921" s="81"/>
      <c r="E921" s="81"/>
      <c r="F921" s="81"/>
      <c r="G921" s="92"/>
      <c r="H921" s="312"/>
      <c r="I921" s="208"/>
      <c r="J921" s="118"/>
      <c r="L921" s="96"/>
      <c r="M921" s="97"/>
      <c r="N921" s="98" t="str" cm="1">
        <f t="array" ref="N921">_xlfn.XLOOKUP(Contrato[[#This Row],[SUPERVISOR TITULAR]],[1]!PERSONAL_ACTIVO_2024[[#All],[Nombre completo]],[1]!PERSONAL_ACTIVO_2024[[#All],[Documento identidad]],"",0)</f>
        <v/>
      </c>
      <c r="O921" s="97"/>
      <c r="P921" s="99" t="str" cm="1">
        <f t="array" ref="P921">_xlfn.XLOOKUP(Contrato[[#This Row],[SUPERVISOR SUPLENTE ]],[1]!PERSONAL_ACTIVO_2024[[#All],[Nombre completo]],[1]!PERSONAL_ACTIVO_2024[[#All],[Documento identidad]],"",0)</f>
        <v/>
      </c>
      <c r="Q921" s="100"/>
      <c r="R921" s="42" t="str" cm="1">
        <f t="array" ref="R921">_xlfn.XLOOKUP(Contrato[[#This Row],[CDP]],[1]!DISPONIBILIDADES_2024[[#All],[consecutivo]],[1]!DISPONIBILIDADES_2024[[#All],[fecha_aprobacion]],"",0)</f>
        <v/>
      </c>
      <c r="S921" s="43">
        <f>SUMIF([1]!DISPONIBILIDADES_2024[[#All],[consecutivo]],Contrato[[#This Row],[CDP]],[1]!DISPONIBILIDADES_2024[[#All],[valor_total_rubro]])</f>
        <v>0</v>
      </c>
      <c r="T921" s="44" cm="1">
        <f t="array" ref="T921">_xlfn.XLOOKUP(Contrato[[#This Row],[CONTRATO]]&amp;Contrato[[#This Row],[CDP]],[1]!Corr_Contr_CDP[[#All],[CONTRATO-CDP]],[1]!Corr_Contr_CDP[[#All],[CRP]],_xlfn.XLOOKUP(Contrato[[#This Row],[CDP]],[1]!COMPROMISOS_2024[[#All],[disponibilidad]],[1]!COMPROMISOS_2024[[#All],[consecutivo]],"",0),0)</f>
        <v>0</v>
      </c>
      <c r="U921" s="45" t="str" cm="1">
        <f t="array" ref="U921">+_xlfn.XLOOKUP(Contrato[[#This Row],[RCP]],[1]!COMPROMISOS_2024[[#All],[consecutivo]],[1]!COMPROMISOS_2024[[#All],[fecha_aprobacion]],"",0)</f>
        <v/>
      </c>
      <c r="V921" s="46">
        <f>SUMIF([1]!COMPROMISOS_2024[[#All],[consecutivo]],Contrato[[#This Row],[RCP]],[1]!COMPROMISOS_2024[[#All],[valor_total]])</f>
        <v>0</v>
      </c>
      <c r="W921" s="311"/>
      <c r="X921" s="160"/>
      <c r="Y921" s="48" t="str">
        <f>+LEFT(_xlfn.XLOOKUP(Contrato[[#This Row],[CONTRATO3DIG]],[1]SECOP_II!AE:AE,[1]SECOP_II!F:F,"",0),10)</f>
        <v/>
      </c>
      <c r="Z921" s="49"/>
      <c r="AA921" s="101"/>
      <c r="AB921" s="91"/>
      <c r="AC921" s="91"/>
      <c r="AD921" s="224"/>
      <c r="AF921" s="55" t="str">
        <f>TEXT(LEFT(Contrato[[#This Row],[CONTRATO]],3),"0")</f>
        <v/>
      </c>
      <c r="AG921" s="55" t="str">
        <f>IF(LEN(Contrato[[#This Row],[Contrato2]])=3,Contrato[[#This Row],[Contrato2]],TEXT(Contrato[[#This Row],[Contrato2]],"000"))</f>
        <v/>
      </c>
      <c r="AH921" s="56">
        <f ca="1">IFERROR(_xlfn.DAYS(Contrato[[#This Row],[Fecha Proyectada liquidación]],TODAY())/30,"")</f>
        <v>-1519.7666666666667</v>
      </c>
      <c r="AI921" s="57">
        <f>+Contrato[[#This Row],[FECHA TERMINACIÓN ]]+120</f>
        <v>120</v>
      </c>
      <c r="AK921" s="59" t="str">
        <f ca="1">IF(Contrato[[#This Row],[FECHA TERMINACIÓN ]]&lt;TODAY(), "Terminado",IF(ISNUMBER(Contrato[[#This Row],[Fecha Real de liquiidación ]]),"Liquidado",IF(Contrato[[#This Row],[FECHA TERMINACIÓN ]]&gt;=TODAY(),"En ejecución","")))</f>
        <v>Terminado</v>
      </c>
      <c r="AL921" s="60">
        <f>SUMIF([1]!COMPROMISOS_2024[[#All],[consecutivo]],Contrato[[#This Row],[RCP]],[1]!COMPROMISOS_2024[[#All],[Total pagado]])</f>
        <v>0</v>
      </c>
      <c r="AM921" s="61">
        <f>IFERROR(Contrato[[#This Row],[Pagos]]/Contrato[[#This Row],[VALOR CONTRATO]],0)</f>
        <v>0</v>
      </c>
      <c r="AN921" s="104">
        <f>+Contrato[[#This Row],[VALOR CONTRATO]]-Contrato[[#This Row],[Pagos]]</f>
        <v>0</v>
      </c>
      <c r="AO921" s="54" cm="1">
        <f t="array" ref="AO921">_xlfn.XLOOKUP(Contrato[[#This Row],[DOCUMENTO ]],[1]!PERSONAL_ACTIVO_2024[[#All],[Documento identidad]],[1]!PERSONAL_ACTIVO_2024[[#All],[Mail ]],0,0)</f>
        <v>0</v>
      </c>
      <c r="AP921" s="54" cm="1">
        <f t="array" ref="AP921">_xlfn.XLOOKUP(Contrato[[#This Row],[DOCUMENTO]],[1]!PERSONAL_ACTIVO_2024[[#All],[Documento identidad]],[1]!PERSONAL_ACTIVO_2024[[#All],[Mail ]],0,0)</f>
        <v>0</v>
      </c>
      <c r="AQ921" s="54" cm="1">
        <f t="array" ref="AQ921">IF(ISBLANK(Contrato[[#This Row],[DEPENDENCIA ]]),0,IFERROR(_xlfn.XLOOKUP(Contrato[[#This Row],[DEPENDENCIA ]],[1]!PERSONAL_ACTIVO_2024[[#All],[Dependencia]],[1]!PERSONAL_ACTIVO_2024[[#All],[Mail ]],0,0),0))</f>
        <v>0</v>
      </c>
    </row>
    <row r="922" spans="1:43" s="54" customFormat="1" ht="34.5" customHeight="1" x14ac:dyDescent="0.25">
      <c r="B922" s="26"/>
      <c r="C922" s="28"/>
      <c r="D922" s="81"/>
      <c r="E922" s="81"/>
      <c r="F922" s="81"/>
      <c r="G922" s="92"/>
      <c r="H922" s="312"/>
      <c r="I922" s="208"/>
      <c r="J922" s="118"/>
      <c r="L922" s="96"/>
      <c r="M922" s="97"/>
      <c r="N922" s="98" t="str" cm="1">
        <f t="array" ref="N922">_xlfn.XLOOKUP(Contrato[[#This Row],[SUPERVISOR TITULAR]],[1]!PERSONAL_ACTIVO_2024[[#All],[Nombre completo]],[1]!PERSONAL_ACTIVO_2024[[#All],[Documento identidad]],"",0)</f>
        <v/>
      </c>
      <c r="O922" s="97"/>
      <c r="P922" s="99" t="str" cm="1">
        <f t="array" ref="P922">_xlfn.XLOOKUP(Contrato[[#This Row],[SUPERVISOR SUPLENTE ]],[1]!PERSONAL_ACTIVO_2024[[#All],[Nombre completo]],[1]!PERSONAL_ACTIVO_2024[[#All],[Documento identidad]],"",0)</f>
        <v/>
      </c>
      <c r="Q922" s="100"/>
      <c r="R922" s="42" t="str" cm="1">
        <f t="array" ref="R922">_xlfn.XLOOKUP(Contrato[[#This Row],[CDP]],[1]!DISPONIBILIDADES_2024[[#All],[consecutivo]],[1]!DISPONIBILIDADES_2024[[#All],[fecha_aprobacion]],"",0)</f>
        <v/>
      </c>
      <c r="S922" s="43">
        <f>SUMIF([1]!DISPONIBILIDADES_2024[[#All],[consecutivo]],Contrato[[#This Row],[CDP]],[1]!DISPONIBILIDADES_2024[[#All],[valor_total_rubro]])</f>
        <v>0</v>
      </c>
      <c r="T922" s="44" cm="1">
        <f t="array" ref="T922">_xlfn.XLOOKUP(Contrato[[#This Row],[CONTRATO]]&amp;Contrato[[#This Row],[CDP]],[1]!Corr_Contr_CDP[[#All],[CONTRATO-CDP]],[1]!Corr_Contr_CDP[[#All],[CRP]],_xlfn.XLOOKUP(Contrato[[#This Row],[CDP]],[1]!COMPROMISOS_2024[[#All],[disponibilidad]],[1]!COMPROMISOS_2024[[#All],[consecutivo]],"",0),0)</f>
        <v>0</v>
      </c>
      <c r="U922" s="45" t="str" cm="1">
        <f t="array" ref="U922">+_xlfn.XLOOKUP(Contrato[[#This Row],[RCP]],[1]!COMPROMISOS_2024[[#All],[consecutivo]],[1]!COMPROMISOS_2024[[#All],[fecha_aprobacion]],"",0)</f>
        <v/>
      </c>
      <c r="V922" s="46">
        <f>SUMIF([1]!COMPROMISOS_2024[[#All],[consecutivo]],Contrato[[#This Row],[RCP]],[1]!COMPROMISOS_2024[[#All],[valor_total]])</f>
        <v>0</v>
      </c>
      <c r="W922" s="311"/>
      <c r="X922" s="160"/>
      <c r="Y922" s="48" t="str">
        <f>+LEFT(_xlfn.XLOOKUP(Contrato[[#This Row],[CONTRATO3DIG]],[1]SECOP_II!AE:AE,[1]SECOP_II!F:F,"",0),10)</f>
        <v/>
      </c>
      <c r="Z922" s="49"/>
      <c r="AA922" s="101"/>
      <c r="AB922" s="91"/>
      <c r="AC922" s="91"/>
      <c r="AD922" s="224"/>
      <c r="AF922" s="55" t="str">
        <f>TEXT(LEFT(Contrato[[#This Row],[CONTRATO]],3),"0")</f>
        <v/>
      </c>
      <c r="AG922" s="55" t="str">
        <f>IF(LEN(Contrato[[#This Row],[Contrato2]])=3,Contrato[[#This Row],[Contrato2]],TEXT(Contrato[[#This Row],[Contrato2]],"000"))</f>
        <v/>
      </c>
      <c r="AH922" s="56">
        <f ca="1">IFERROR(_xlfn.DAYS(Contrato[[#This Row],[Fecha Proyectada liquidación]],TODAY())/30,"")</f>
        <v>-1519.7666666666667</v>
      </c>
      <c r="AI922" s="57">
        <f>+Contrato[[#This Row],[FECHA TERMINACIÓN ]]+120</f>
        <v>120</v>
      </c>
      <c r="AK922" s="59" t="str">
        <f ca="1">IF(Contrato[[#This Row],[FECHA TERMINACIÓN ]]&lt;TODAY(), "Terminado",IF(ISNUMBER(Contrato[[#This Row],[Fecha Real de liquiidación ]]),"Liquidado",IF(Contrato[[#This Row],[FECHA TERMINACIÓN ]]&gt;=TODAY(),"En ejecución","")))</f>
        <v>Terminado</v>
      </c>
      <c r="AL922" s="60">
        <f>SUMIF([1]!COMPROMISOS_2024[[#All],[consecutivo]],Contrato[[#This Row],[RCP]],[1]!COMPROMISOS_2024[[#All],[Total pagado]])</f>
        <v>0</v>
      </c>
      <c r="AM922" s="61">
        <f>IFERROR(Contrato[[#This Row],[Pagos]]/Contrato[[#This Row],[VALOR CONTRATO]],0)</f>
        <v>0</v>
      </c>
      <c r="AN922" s="104">
        <f>+Contrato[[#This Row],[VALOR CONTRATO]]-Contrato[[#This Row],[Pagos]]</f>
        <v>0</v>
      </c>
      <c r="AO922" s="54" cm="1">
        <f t="array" ref="AO922">_xlfn.XLOOKUP(Contrato[[#This Row],[DOCUMENTO ]],[1]!PERSONAL_ACTIVO_2024[[#All],[Documento identidad]],[1]!PERSONAL_ACTIVO_2024[[#All],[Mail ]],0,0)</f>
        <v>0</v>
      </c>
      <c r="AP922" s="54" cm="1">
        <f t="array" ref="AP922">_xlfn.XLOOKUP(Contrato[[#This Row],[DOCUMENTO]],[1]!PERSONAL_ACTIVO_2024[[#All],[Documento identidad]],[1]!PERSONAL_ACTIVO_2024[[#All],[Mail ]],0,0)</f>
        <v>0</v>
      </c>
      <c r="AQ922" s="54" cm="1">
        <f t="array" ref="AQ922">IF(ISBLANK(Contrato[[#This Row],[DEPENDENCIA ]]),0,IFERROR(_xlfn.XLOOKUP(Contrato[[#This Row],[DEPENDENCIA ]],[1]!PERSONAL_ACTIVO_2024[[#All],[Dependencia]],[1]!PERSONAL_ACTIVO_2024[[#All],[Mail ]],0,0),0))</f>
        <v>0</v>
      </c>
    </row>
    <row r="923" spans="1:43" s="54" customFormat="1" ht="34.5" customHeight="1" x14ac:dyDescent="0.25">
      <c r="B923" s="26"/>
      <c r="C923" s="28"/>
      <c r="D923" s="81"/>
      <c r="E923" s="81"/>
      <c r="F923" s="81"/>
      <c r="G923" s="92"/>
      <c r="H923" s="312"/>
      <c r="I923" s="208"/>
      <c r="J923" s="118"/>
      <c r="L923" s="96"/>
      <c r="M923" s="97"/>
      <c r="N923" s="98" t="str" cm="1">
        <f t="array" ref="N923">_xlfn.XLOOKUP(Contrato[[#This Row],[SUPERVISOR TITULAR]],[1]!PERSONAL_ACTIVO_2024[[#All],[Nombre completo]],[1]!PERSONAL_ACTIVO_2024[[#All],[Documento identidad]],"",0)</f>
        <v/>
      </c>
      <c r="O923" s="97"/>
      <c r="P923" s="99" t="str" cm="1">
        <f t="array" ref="P923">_xlfn.XLOOKUP(Contrato[[#This Row],[SUPERVISOR SUPLENTE ]],[1]!PERSONAL_ACTIVO_2024[[#All],[Nombre completo]],[1]!PERSONAL_ACTIVO_2024[[#All],[Documento identidad]],"",0)</f>
        <v/>
      </c>
      <c r="Q923" s="100"/>
      <c r="R923" s="42" t="str" cm="1">
        <f t="array" ref="R923">_xlfn.XLOOKUP(Contrato[[#This Row],[CDP]],[1]!DISPONIBILIDADES_2024[[#All],[consecutivo]],[1]!DISPONIBILIDADES_2024[[#All],[fecha_aprobacion]],"",0)</f>
        <v/>
      </c>
      <c r="S923" s="43">
        <f>SUMIF([1]!DISPONIBILIDADES_2024[[#All],[consecutivo]],Contrato[[#This Row],[CDP]],[1]!DISPONIBILIDADES_2024[[#All],[valor_total_rubro]])</f>
        <v>0</v>
      </c>
      <c r="T923" s="44" cm="1">
        <f t="array" ref="T923">_xlfn.XLOOKUP(Contrato[[#This Row],[CONTRATO]]&amp;Contrato[[#This Row],[CDP]],[1]!Corr_Contr_CDP[[#All],[CONTRATO-CDP]],[1]!Corr_Contr_CDP[[#All],[CRP]],_xlfn.XLOOKUP(Contrato[[#This Row],[CDP]],[1]!COMPROMISOS_2024[[#All],[disponibilidad]],[1]!COMPROMISOS_2024[[#All],[consecutivo]],"",0),0)</f>
        <v>0</v>
      </c>
      <c r="U923" s="45" t="str" cm="1">
        <f t="array" ref="U923">+_xlfn.XLOOKUP(Contrato[[#This Row],[RCP]],[1]!COMPROMISOS_2024[[#All],[consecutivo]],[1]!COMPROMISOS_2024[[#All],[fecha_aprobacion]],"",0)</f>
        <v/>
      </c>
      <c r="V923" s="46">
        <f>SUMIF([1]!COMPROMISOS_2024[[#All],[consecutivo]],Contrato[[#This Row],[RCP]],[1]!COMPROMISOS_2024[[#All],[valor_total]])</f>
        <v>0</v>
      </c>
      <c r="W923" s="311"/>
      <c r="X923" s="160"/>
      <c r="Y923" s="48" t="str">
        <f>+LEFT(_xlfn.XLOOKUP(Contrato[[#This Row],[CONTRATO3DIG]],[1]SECOP_II!AE:AE,[1]SECOP_II!F:F,"",0),10)</f>
        <v/>
      </c>
      <c r="Z923" s="49"/>
      <c r="AA923" s="101"/>
      <c r="AB923" s="91"/>
      <c r="AC923" s="91"/>
      <c r="AD923" s="224"/>
      <c r="AF923" s="55" t="str">
        <f>TEXT(LEFT(Contrato[[#This Row],[CONTRATO]],3),"0")</f>
        <v/>
      </c>
      <c r="AG923" s="55" t="str">
        <f>IF(LEN(Contrato[[#This Row],[Contrato2]])=3,Contrato[[#This Row],[Contrato2]],TEXT(Contrato[[#This Row],[Contrato2]],"000"))</f>
        <v/>
      </c>
      <c r="AH923" s="56">
        <f ca="1">IFERROR(_xlfn.DAYS(Contrato[[#This Row],[Fecha Proyectada liquidación]],TODAY())/30,"")</f>
        <v>-1519.7666666666667</v>
      </c>
      <c r="AI923" s="57">
        <f>+Contrato[[#This Row],[FECHA TERMINACIÓN ]]+120</f>
        <v>120</v>
      </c>
      <c r="AK923" s="59" t="str">
        <f ca="1">IF(Contrato[[#This Row],[FECHA TERMINACIÓN ]]&lt;TODAY(), "Terminado",IF(ISNUMBER(Contrato[[#This Row],[Fecha Real de liquiidación ]]),"Liquidado",IF(Contrato[[#This Row],[FECHA TERMINACIÓN ]]&gt;=TODAY(),"En ejecución","")))</f>
        <v>Terminado</v>
      </c>
      <c r="AL923" s="60">
        <f>SUMIF([1]!COMPROMISOS_2024[[#All],[consecutivo]],Contrato[[#This Row],[RCP]],[1]!COMPROMISOS_2024[[#All],[Total pagado]])</f>
        <v>0</v>
      </c>
      <c r="AM923" s="61">
        <f>IFERROR(Contrato[[#This Row],[Pagos]]/Contrato[[#This Row],[VALOR CONTRATO]],0)</f>
        <v>0</v>
      </c>
      <c r="AN923" s="104">
        <f>+Contrato[[#This Row],[VALOR CONTRATO]]-Contrato[[#This Row],[Pagos]]</f>
        <v>0</v>
      </c>
      <c r="AO923" s="54" cm="1">
        <f t="array" ref="AO923">_xlfn.XLOOKUP(Contrato[[#This Row],[DOCUMENTO ]],[1]!PERSONAL_ACTIVO_2024[[#All],[Documento identidad]],[1]!PERSONAL_ACTIVO_2024[[#All],[Mail ]],0,0)</f>
        <v>0</v>
      </c>
      <c r="AP923" s="54" cm="1">
        <f t="array" ref="AP923">_xlfn.XLOOKUP(Contrato[[#This Row],[DOCUMENTO]],[1]!PERSONAL_ACTIVO_2024[[#All],[Documento identidad]],[1]!PERSONAL_ACTIVO_2024[[#All],[Mail ]],0,0)</f>
        <v>0</v>
      </c>
      <c r="AQ923" s="54" cm="1">
        <f t="array" ref="AQ923">IF(ISBLANK(Contrato[[#This Row],[DEPENDENCIA ]]),0,IFERROR(_xlfn.XLOOKUP(Contrato[[#This Row],[DEPENDENCIA ]],[1]!PERSONAL_ACTIVO_2024[[#All],[Dependencia]],[1]!PERSONAL_ACTIVO_2024[[#All],[Mail ]],0,0),0))</f>
        <v>0</v>
      </c>
    </row>
    <row r="924" spans="1:43" s="54" customFormat="1" ht="34.5" customHeight="1" x14ac:dyDescent="0.25">
      <c r="B924" s="26"/>
      <c r="C924" s="28"/>
      <c r="D924" s="81"/>
      <c r="E924" s="81"/>
      <c r="F924" s="81"/>
      <c r="G924" s="92"/>
      <c r="H924" s="312"/>
      <c r="I924" s="208"/>
      <c r="J924" s="118"/>
      <c r="L924" s="96"/>
      <c r="M924" s="97"/>
      <c r="N924" s="98" t="str" cm="1">
        <f t="array" ref="N924">_xlfn.XLOOKUP(Contrato[[#This Row],[SUPERVISOR TITULAR]],[1]!PERSONAL_ACTIVO_2024[[#All],[Nombre completo]],[1]!PERSONAL_ACTIVO_2024[[#All],[Documento identidad]],"",0)</f>
        <v/>
      </c>
      <c r="O924" s="97"/>
      <c r="P924" s="99" t="str" cm="1">
        <f t="array" ref="P924">_xlfn.XLOOKUP(Contrato[[#This Row],[SUPERVISOR SUPLENTE ]],[1]!PERSONAL_ACTIVO_2024[[#All],[Nombre completo]],[1]!PERSONAL_ACTIVO_2024[[#All],[Documento identidad]],"",0)</f>
        <v/>
      </c>
      <c r="Q924" s="100"/>
      <c r="R924" s="42" t="str" cm="1">
        <f t="array" ref="R924">_xlfn.XLOOKUP(Contrato[[#This Row],[CDP]],[1]!DISPONIBILIDADES_2024[[#All],[consecutivo]],[1]!DISPONIBILIDADES_2024[[#All],[fecha_aprobacion]],"",0)</f>
        <v/>
      </c>
      <c r="S924" s="43">
        <f>SUMIF([1]!DISPONIBILIDADES_2024[[#All],[consecutivo]],Contrato[[#This Row],[CDP]],[1]!DISPONIBILIDADES_2024[[#All],[valor_total_rubro]])</f>
        <v>0</v>
      </c>
      <c r="T924" s="44" cm="1">
        <f t="array" ref="T924">_xlfn.XLOOKUP(Contrato[[#This Row],[CONTRATO]]&amp;Contrato[[#This Row],[CDP]],[1]!Corr_Contr_CDP[[#All],[CONTRATO-CDP]],[1]!Corr_Contr_CDP[[#All],[CRP]],_xlfn.XLOOKUP(Contrato[[#This Row],[CDP]],[1]!COMPROMISOS_2024[[#All],[disponibilidad]],[1]!COMPROMISOS_2024[[#All],[consecutivo]],"",0),0)</f>
        <v>0</v>
      </c>
      <c r="U924" s="45" t="str" cm="1">
        <f t="array" ref="U924">+_xlfn.XLOOKUP(Contrato[[#This Row],[RCP]],[1]!COMPROMISOS_2024[[#All],[consecutivo]],[1]!COMPROMISOS_2024[[#All],[fecha_aprobacion]],"",0)</f>
        <v/>
      </c>
      <c r="V924" s="46">
        <f>SUMIF([1]!COMPROMISOS_2024[[#All],[consecutivo]],Contrato[[#This Row],[RCP]],[1]!COMPROMISOS_2024[[#All],[valor_total]])</f>
        <v>0</v>
      </c>
      <c r="W924" s="311"/>
      <c r="X924" s="160"/>
      <c r="Y924" s="48" t="str">
        <f>+LEFT(_xlfn.XLOOKUP(Contrato[[#This Row],[CONTRATO3DIG]],[1]SECOP_II!AE:AE,[1]SECOP_II!F:F,"",0),10)</f>
        <v/>
      </c>
      <c r="Z924" s="49"/>
      <c r="AA924" s="101"/>
      <c r="AB924" s="91"/>
      <c r="AC924" s="91"/>
      <c r="AD924" s="224"/>
      <c r="AF924" s="55" t="str">
        <f>TEXT(LEFT(Contrato[[#This Row],[CONTRATO]],3),"0")</f>
        <v/>
      </c>
      <c r="AG924" s="55" t="str">
        <f>IF(LEN(Contrato[[#This Row],[Contrato2]])=3,Contrato[[#This Row],[Contrato2]],TEXT(Contrato[[#This Row],[Contrato2]],"000"))</f>
        <v/>
      </c>
      <c r="AH924" s="56">
        <f ca="1">IFERROR(_xlfn.DAYS(Contrato[[#This Row],[Fecha Proyectada liquidación]],TODAY())/30,"")</f>
        <v>-1519.7666666666667</v>
      </c>
      <c r="AI924" s="57">
        <f>+Contrato[[#This Row],[FECHA TERMINACIÓN ]]+120</f>
        <v>120</v>
      </c>
      <c r="AK924" s="59" t="str">
        <f ca="1">IF(Contrato[[#This Row],[FECHA TERMINACIÓN ]]&lt;TODAY(), "Terminado",IF(ISNUMBER(Contrato[[#This Row],[Fecha Real de liquiidación ]]),"Liquidado",IF(Contrato[[#This Row],[FECHA TERMINACIÓN ]]&gt;=TODAY(),"En ejecución","")))</f>
        <v>Terminado</v>
      </c>
      <c r="AL924" s="60">
        <f>SUMIF([1]!COMPROMISOS_2024[[#All],[consecutivo]],Contrato[[#This Row],[RCP]],[1]!COMPROMISOS_2024[[#All],[Total pagado]])</f>
        <v>0</v>
      </c>
      <c r="AM924" s="61">
        <f>IFERROR(Contrato[[#This Row],[Pagos]]/Contrato[[#This Row],[VALOR CONTRATO]],0)</f>
        <v>0</v>
      </c>
      <c r="AN924" s="104">
        <f>+Contrato[[#This Row],[VALOR CONTRATO]]-Contrato[[#This Row],[Pagos]]</f>
        <v>0</v>
      </c>
      <c r="AO924" s="54" cm="1">
        <f t="array" ref="AO924">_xlfn.XLOOKUP(Contrato[[#This Row],[DOCUMENTO ]],[1]!PERSONAL_ACTIVO_2024[[#All],[Documento identidad]],[1]!PERSONAL_ACTIVO_2024[[#All],[Mail ]],0,0)</f>
        <v>0</v>
      </c>
      <c r="AP924" s="54" cm="1">
        <f t="array" ref="AP924">_xlfn.XLOOKUP(Contrato[[#This Row],[DOCUMENTO]],[1]!PERSONAL_ACTIVO_2024[[#All],[Documento identidad]],[1]!PERSONAL_ACTIVO_2024[[#All],[Mail ]],0,0)</f>
        <v>0</v>
      </c>
      <c r="AQ924" s="54" cm="1">
        <f t="array" ref="AQ924">IF(ISBLANK(Contrato[[#This Row],[DEPENDENCIA ]]),0,IFERROR(_xlfn.XLOOKUP(Contrato[[#This Row],[DEPENDENCIA ]],[1]!PERSONAL_ACTIVO_2024[[#All],[Dependencia]],[1]!PERSONAL_ACTIVO_2024[[#All],[Mail ]],0,0),0))</f>
        <v>0</v>
      </c>
    </row>
    <row r="925" spans="1:43" s="54" customFormat="1" ht="34.5" customHeight="1" x14ac:dyDescent="0.25">
      <c r="B925" s="26"/>
      <c r="C925" s="28"/>
      <c r="D925" s="81"/>
      <c r="E925" s="81"/>
      <c r="F925" s="81"/>
      <c r="G925" s="92"/>
      <c r="H925" s="312"/>
      <c r="I925" s="208"/>
      <c r="J925" s="118"/>
      <c r="L925" s="96"/>
      <c r="M925" s="97"/>
      <c r="N925" s="98" t="str" cm="1">
        <f t="array" ref="N925">_xlfn.XLOOKUP(Contrato[[#This Row],[SUPERVISOR TITULAR]],[1]!PERSONAL_ACTIVO_2024[[#All],[Nombre completo]],[1]!PERSONAL_ACTIVO_2024[[#All],[Documento identidad]],"",0)</f>
        <v/>
      </c>
      <c r="O925" s="97"/>
      <c r="P925" s="99" t="str" cm="1">
        <f t="array" ref="P925">_xlfn.XLOOKUP(Contrato[[#This Row],[SUPERVISOR SUPLENTE ]],[1]!PERSONAL_ACTIVO_2024[[#All],[Nombre completo]],[1]!PERSONAL_ACTIVO_2024[[#All],[Documento identidad]],"",0)</f>
        <v/>
      </c>
      <c r="Q925" s="100"/>
      <c r="R925" s="42" t="str" cm="1">
        <f t="array" ref="R925">_xlfn.XLOOKUP(Contrato[[#This Row],[CDP]],[1]!DISPONIBILIDADES_2024[[#All],[consecutivo]],[1]!DISPONIBILIDADES_2024[[#All],[fecha_aprobacion]],"",0)</f>
        <v/>
      </c>
      <c r="S925" s="43">
        <f>SUMIF([1]!DISPONIBILIDADES_2024[[#All],[consecutivo]],Contrato[[#This Row],[CDP]],[1]!DISPONIBILIDADES_2024[[#All],[valor_total_rubro]])</f>
        <v>0</v>
      </c>
      <c r="T925" s="44" cm="1">
        <f t="array" ref="T925">_xlfn.XLOOKUP(Contrato[[#This Row],[CONTRATO]]&amp;Contrato[[#This Row],[CDP]],[1]!Corr_Contr_CDP[[#All],[CONTRATO-CDP]],[1]!Corr_Contr_CDP[[#All],[CRP]],_xlfn.XLOOKUP(Contrato[[#This Row],[CDP]],[1]!COMPROMISOS_2024[[#All],[disponibilidad]],[1]!COMPROMISOS_2024[[#All],[consecutivo]],"",0),0)</f>
        <v>0</v>
      </c>
      <c r="U925" s="45" t="str" cm="1">
        <f t="array" ref="U925">+_xlfn.XLOOKUP(Contrato[[#This Row],[RCP]],[1]!COMPROMISOS_2024[[#All],[consecutivo]],[1]!COMPROMISOS_2024[[#All],[fecha_aprobacion]],"",0)</f>
        <v/>
      </c>
      <c r="V925" s="46">
        <f>SUMIF([1]!COMPROMISOS_2024[[#All],[consecutivo]],Contrato[[#This Row],[RCP]],[1]!COMPROMISOS_2024[[#All],[valor_total]])</f>
        <v>0</v>
      </c>
      <c r="W925" s="311"/>
      <c r="X925" s="160"/>
      <c r="Y925" s="48" t="str">
        <f>+LEFT(_xlfn.XLOOKUP(Contrato[[#This Row],[CONTRATO3DIG]],[1]SECOP_II!AE:AE,[1]SECOP_II!F:F,"",0),10)</f>
        <v/>
      </c>
      <c r="Z925" s="49"/>
      <c r="AA925" s="101"/>
      <c r="AB925" s="91"/>
      <c r="AC925" s="91"/>
      <c r="AD925" s="224"/>
      <c r="AF925" s="55" t="str">
        <f>TEXT(LEFT(Contrato[[#This Row],[CONTRATO]],3),"0")</f>
        <v/>
      </c>
      <c r="AG925" s="55" t="str">
        <f>IF(LEN(Contrato[[#This Row],[Contrato2]])=3,Contrato[[#This Row],[Contrato2]],TEXT(Contrato[[#This Row],[Contrato2]],"000"))</f>
        <v/>
      </c>
      <c r="AH925" s="56">
        <f ca="1">IFERROR(_xlfn.DAYS(Contrato[[#This Row],[Fecha Proyectada liquidación]],TODAY())/30,"")</f>
        <v>-1519.7666666666667</v>
      </c>
      <c r="AI925" s="57">
        <f>+Contrato[[#This Row],[FECHA TERMINACIÓN ]]+120</f>
        <v>120</v>
      </c>
      <c r="AK925" s="59" t="str">
        <f ca="1">IF(Contrato[[#This Row],[FECHA TERMINACIÓN ]]&lt;TODAY(), "Terminado",IF(ISNUMBER(Contrato[[#This Row],[Fecha Real de liquiidación ]]),"Liquidado",IF(Contrato[[#This Row],[FECHA TERMINACIÓN ]]&gt;=TODAY(),"En ejecución","")))</f>
        <v>Terminado</v>
      </c>
      <c r="AL925" s="60">
        <f>SUMIF([1]!COMPROMISOS_2024[[#All],[consecutivo]],Contrato[[#This Row],[RCP]],[1]!COMPROMISOS_2024[[#All],[Total pagado]])</f>
        <v>0</v>
      </c>
      <c r="AM925" s="61">
        <f>IFERROR(Contrato[[#This Row],[Pagos]]/Contrato[[#This Row],[VALOR CONTRATO]],0)</f>
        <v>0</v>
      </c>
      <c r="AN925" s="104">
        <f>+Contrato[[#This Row],[VALOR CONTRATO]]-Contrato[[#This Row],[Pagos]]</f>
        <v>0</v>
      </c>
      <c r="AO925" s="54" cm="1">
        <f t="array" ref="AO925">_xlfn.XLOOKUP(Contrato[[#This Row],[DOCUMENTO ]],[1]!PERSONAL_ACTIVO_2024[[#All],[Documento identidad]],[1]!PERSONAL_ACTIVO_2024[[#All],[Mail ]],0,0)</f>
        <v>0</v>
      </c>
      <c r="AP925" s="54" cm="1">
        <f t="array" ref="AP925">_xlfn.XLOOKUP(Contrato[[#This Row],[DOCUMENTO]],[1]!PERSONAL_ACTIVO_2024[[#All],[Documento identidad]],[1]!PERSONAL_ACTIVO_2024[[#All],[Mail ]],0,0)</f>
        <v>0</v>
      </c>
      <c r="AQ925" s="54" cm="1">
        <f t="array" ref="AQ925">IF(ISBLANK(Contrato[[#This Row],[DEPENDENCIA ]]),0,IFERROR(_xlfn.XLOOKUP(Contrato[[#This Row],[DEPENDENCIA ]],[1]!PERSONAL_ACTIVO_2024[[#All],[Dependencia]],[1]!PERSONAL_ACTIVO_2024[[#All],[Mail ]],0,0),0))</f>
        <v>0</v>
      </c>
    </row>
    <row r="926" spans="1:43" s="54" customFormat="1" ht="34.5" customHeight="1" x14ac:dyDescent="0.25">
      <c r="B926" s="26"/>
      <c r="C926" s="28"/>
      <c r="D926" s="81"/>
      <c r="E926" s="81"/>
      <c r="F926" s="81"/>
      <c r="G926" s="92"/>
      <c r="H926" s="312"/>
      <c r="I926" s="208"/>
      <c r="J926" s="118"/>
      <c r="L926" s="96"/>
      <c r="M926" s="97"/>
      <c r="N926" s="98" t="str" cm="1">
        <f t="array" ref="N926">_xlfn.XLOOKUP(Contrato[[#This Row],[SUPERVISOR TITULAR]],[1]!PERSONAL_ACTIVO_2024[[#All],[Nombre completo]],[1]!PERSONAL_ACTIVO_2024[[#All],[Documento identidad]],"",0)</f>
        <v/>
      </c>
      <c r="O926" s="97"/>
      <c r="P926" s="99" t="str" cm="1">
        <f t="array" ref="P926">_xlfn.XLOOKUP(Contrato[[#This Row],[SUPERVISOR SUPLENTE ]],[1]!PERSONAL_ACTIVO_2024[[#All],[Nombre completo]],[1]!PERSONAL_ACTIVO_2024[[#All],[Documento identidad]],"",0)</f>
        <v/>
      </c>
      <c r="Q926" s="100"/>
      <c r="R926" s="42" t="str" cm="1">
        <f t="array" ref="R926">_xlfn.XLOOKUP(Contrato[[#This Row],[CDP]],[1]!DISPONIBILIDADES_2024[[#All],[consecutivo]],[1]!DISPONIBILIDADES_2024[[#All],[fecha_aprobacion]],"",0)</f>
        <v/>
      </c>
      <c r="S926" s="43">
        <f>SUMIF([1]!DISPONIBILIDADES_2024[[#All],[consecutivo]],Contrato[[#This Row],[CDP]],[1]!DISPONIBILIDADES_2024[[#All],[valor_total_rubro]])</f>
        <v>0</v>
      </c>
      <c r="T926" s="44" cm="1">
        <f t="array" ref="T926">_xlfn.XLOOKUP(Contrato[[#This Row],[CONTRATO]]&amp;Contrato[[#This Row],[CDP]],[1]!Corr_Contr_CDP[[#All],[CONTRATO-CDP]],[1]!Corr_Contr_CDP[[#All],[CRP]],_xlfn.XLOOKUP(Contrato[[#This Row],[CDP]],[1]!COMPROMISOS_2024[[#All],[disponibilidad]],[1]!COMPROMISOS_2024[[#All],[consecutivo]],"",0),0)</f>
        <v>0</v>
      </c>
      <c r="U926" s="45" t="str" cm="1">
        <f t="array" ref="U926">+_xlfn.XLOOKUP(Contrato[[#This Row],[RCP]],[1]!COMPROMISOS_2024[[#All],[consecutivo]],[1]!COMPROMISOS_2024[[#All],[fecha_aprobacion]],"",0)</f>
        <v/>
      </c>
      <c r="V926" s="46">
        <f>SUMIF([1]!COMPROMISOS_2024[[#All],[consecutivo]],Contrato[[#This Row],[RCP]],[1]!COMPROMISOS_2024[[#All],[valor_total]])</f>
        <v>0</v>
      </c>
      <c r="W926" s="311"/>
      <c r="X926" s="160"/>
      <c r="Y926" s="48" t="str">
        <f>+LEFT(_xlfn.XLOOKUP(Contrato[[#This Row],[CONTRATO3DIG]],[1]SECOP_II!AE:AE,[1]SECOP_II!F:F,"",0),10)</f>
        <v/>
      </c>
      <c r="Z926" s="49"/>
      <c r="AA926" s="101"/>
      <c r="AB926" s="91"/>
      <c r="AC926" s="91"/>
      <c r="AD926" s="224"/>
      <c r="AF926" s="55" t="str">
        <f>TEXT(LEFT(Contrato[[#This Row],[CONTRATO]],3),"0")</f>
        <v/>
      </c>
      <c r="AG926" s="55" t="str">
        <f>IF(LEN(Contrato[[#This Row],[Contrato2]])=3,Contrato[[#This Row],[Contrato2]],TEXT(Contrato[[#This Row],[Contrato2]],"000"))</f>
        <v/>
      </c>
      <c r="AH926" s="56">
        <f ca="1">IFERROR(_xlfn.DAYS(Contrato[[#This Row],[Fecha Proyectada liquidación]],TODAY())/30,"")</f>
        <v>-1519.7666666666667</v>
      </c>
      <c r="AI926" s="57">
        <f>+Contrato[[#This Row],[FECHA TERMINACIÓN ]]+120</f>
        <v>120</v>
      </c>
      <c r="AK926" s="59" t="str">
        <f ca="1">IF(Contrato[[#This Row],[FECHA TERMINACIÓN ]]&lt;TODAY(), "Terminado",IF(ISNUMBER(Contrato[[#This Row],[Fecha Real de liquiidación ]]),"Liquidado",IF(Contrato[[#This Row],[FECHA TERMINACIÓN ]]&gt;=TODAY(),"En ejecución","")))</f>
        <v>Terminado</v>
      </c>
      <c r="AL926" s="60">
        <f>SUMIF([1]!COMPROMISOS_2024[[#All],[consecutivo]],Contrato[[#This Row],[RCP]],[1]!COMPROMISOS_2024[[#All],[Total pagado]])</f>
        <v>0</v>
      </c>
      <c r="AM926" s="61">
        <f>IFERROR(Contrato[[#This Row],[Pagos]]/Contrato[[#This Row],[VALOR CONTRATO]],0)</f>
        <v>0</v>
      </c>
      <c r="AN926" s="104">
        <f>+Contrato[[#This Row],[VALOR CONTRATO]]-Contrato[[#This Row],[Pagos]]</f>
        <v>0</v>
      </c>
      <c r="AO926" s="54" cm="1">
        <f t="array" ref="AO926">_xlfn.XLOOKUP(Contrato[[#This Row],[DOCUMENTO ]],[1]!PERSONAL_ACTIVO_2024[[#All],[Documento identidad]],[1]!PERSONAL_ACTIVO_2024[[#All],[Mail ]],0,0)</f>
        <v>0</v>
      </c>
      <c r="AP926" s="54" cm="1">
        <f t="array" ref="AP926">_xlfn.XLOOKUP(Contrato[[#This Row],[DOCUMENTO]],[1]!PERSONAL_ACTIVO_2024[[#All],[Documento identidad]],[1]!PERSONAL_ACTIVO_2024[[#All],[Mail ]],0,0)</f>
        <v>0</v>
      </c>
      <c r="AQ926" s="54" cm="1">
        <f t="array" ref="AQ926">IF(ISBLANK(Contrato[[#This Row],[DEPENDENCIA ]]),0,IFERROR(_xlfn.XLOOKUP(Contrato[[#This Row],[DEPENDENCIA ]],[1]!PERSONAL_ACTIVO_2024[[#All],[Dependencia]],[1]!PERSONAL_ACTIVO_2024[[#All],[Mail ]],0,0),0))</f>
        <v>0</v>
      </c>
    </row>
    <row r="927" spans="1:43" s="54" customFormat="1" ht="34.5" customHeight="1" x14ac:dyDescent="0.25">
      <c r="B927" s="26"/>
      <c r="C927" s="28"/>
      <c r="D927" s="81"/>
      <c r="E927" s="81"/>
      <c r="F927" s="81"/>
      <c r="G927" s="92"/>
      <c r="H927" s="312"/>
      <c r="I927" s="208"/>
      <c r="J927" s="118"/>
      <c r="L927" s="96"/>
      <c r="M927" s="97"/>
      <c r="N927" s="98" t="str" cm="1">
        <f t="array" ref="N927">_xlfn.XLOOKUP(Contrato[[#This Row],[SUPERVISOR TITULAR]],[1]!PERSONAL_ACTIVO_2024[[#All],[Nombre completo]],[1]!PERSONAL_ACTIVO_2024[[#All],[Documento identidad]],"",0)</f>
        <v/>
      </c>
      <c r="O927" s="97"/>
      <c r="P927" s="99" t="str" cm="1">
        <f t="array" ref="P927">_xlfn.XLOOKUP(Contrato[[#This Row],[SUPERVISOR SUPLENTE ]],[1]!PERSONAL_ACTIVO_2024[[#All],[Nombre completo]],[1]!PERSONAL_ACTIVO_2024[[#All],[Documento identidad]],"",0)</f>
        <v/>
      </c>
      <c r="Q927" s="100"/>
      <c r="R927" s="42" t="str" cm="1">
        <f t="array" ref="R927">_xlfn.XLOOKUP(Contrato[[#This Row],[CDP]],[1]!DISPONIBILIDADES_2024[[#All],[consecutivo]],[1]!DISPONIBILIDADES_2024[[#All],[fecha_aprobacion]],"",0)</f>
        <v/>
      </c>
      <c r="S927" s="43">
        <f>SUMIF([1]!DISPONIBILIDADES_2024[[#All],[consecutivo]],Contrato[[#This Row],[CDP]],[1]!DISPONIBILIDADES_2024[[#All],[valor_total_rubro]])</f>
        <v>0</v>
      </c>
      <c r="T927" s="44" cm="1">
        <f t="array" ref="T927">_xlfn.XLOOKUP(Contrato[[#This Row],[CONTRATO]]&amp;Contrato[[#This Row],[CDP]],[1]!Corr_Contr_CDP[[#All],[CONTRATO-CDP]],[1]!Corr_Contr_CDP[[#All],[CRP]],_xlfn.XLOOKUP(Contrato[[#This Row],[CDP]],[1]!COMPROMISOS_2024[[#All],[disponibilidad]],[1]!COMPROMISOS_2024[[#All],[consecutivo]],"",0),0)</f>
        <v>0</v>
      </c>
      <c r="U927" s="45" t="str" cm="1">
        <f t="array" ref="U927">+_xlfn.XLOOKUP(Contrato[[#This Row],[RCP]],[1]!COMPROMISOS_2024[[#All],[consecutivo]],[1]!COMPROMISOS_2024[[#All],[fecha_aprobacion]],"",0)</f>
        <v/>
      </c>
      <c r="V927" s="46">
        <f>SUMIF([1]!COMPROMISOS_2024[[#All],[consecutivo]],Contrato[[#This Row],[RCP]],[1]!COMPROMISOS_2024[[#All],[valor_total]])</f>
        <v>0</v>
      </c>
      <c r="W927" s="311"/>
      <c r="X927" s="160"/>
      <c r="Y927" s="48" t="str">
        <f>+LEFT(_xlfn.XLOOKUP(Contrato[[#This Row],[CONTRATO3DIG]],[1]SECOP_II!AE:AE,[1]SECOP_II!F:F,"",0),10)</f>
        <v/>
      </c>
      <c r="Z927" s="49"/>
      <c r="AA927" s="101"/>
      <c r="AB927" s="91"/>
      <c r="AC927" s="91"/>
      <c r="AD927" s="224"/>
      <c r="AF927" s="55" t="str">
        <f>TEXT(LEFT(Contrato[[#This Row],[CONTRATO]],3),"0")</f>
        <v/>
      </c>
      <c r="AG927" s="55" t="str">
        <f>IF(LEN(Contrato[[#This Row],[Contrato2]])=3,Contrato[[#This Row],[Contrato2]],TEXT(Contrato[[#This Row],[Contrato2]],"000"))</f>
        <v/>
      </c>
      <c r="AH927" s="56">
        <f ca="1">IFERROR(_xlfn.DAYS(Contrato[[#This Row],[Fecha Proyectada liquidación]],TODAY())/30,"")</f>
        <v>-1519.7666666666667</v>
      </c>
      <c r="AI927" s="57">
        <f>+Contrato[[#This Row],[FECHA TERMINACIÓN ]]+120</f>
        <v>120</v>
      </c>
      <c r="AK927" s="59" t="str">
        <f ca="1">IF(Contrato[[#This Row],[FECHA TERMINACIÓN ]]&lt;TODAY(), "Terminado",IF(ISNUMBER(Contrato[[#This Row],[Fecha Real de liquiidación ]]),"Liquidado",IF(Contrato[[#This Row],[FECHA TERMINACIÓN ]]&gt;=TODAY(),"En ejecución","")))</f>
        <v>Terminado</v>
      </c>
      <c r="AL927" s="60">
        <f>SUMIF([1]!COMPROMISOS_2024[[#All],[consecutivo]],Contrato[[#This Row],[RCP]],[1]!COMPROMISOS_2024[[#All],[Total pagado]])</f>
        <v>0</v>
      </c>
      <c r="AM927" s="61">
        <f>IFERROR(Contrato[[#This Row],[Pagos]]/Contrato[[#This Row],[VALOR CONTRATO]],0)</f>
        <v>0</v>
      </c>
      <c r="AN927" s="104">
        <f>+Contrato[[#This Row],[VALOR CONTRATO]]-Contrato[[#This Row],[Pagos]]</f>
        <v>0</v>
      </c>
      <c r="AO927" s="54" cm="1">
        <f t="array" ref="AO927">_xlfn.XLOOKUP(Contrato[[#This Row],[DOCUMENTO ]],[1]!PERSONAL_ACTIVO_2024[[#All],[Documento identidad]],[1]!PERSONAL_ACTIVO_2024[[#All],[Mail ]],0,0)</f>
        <v>0</v>
      </c>
      <c r="AP927" s="54" cm="1">
        <f t="array" ref="AP927">_xlfn.XLOOKUP(Contrato[[#This Row],[DOCUMENTO]],[1]!PERSONAL_ACTIVO_2024[[#All],[Documento identidad]],[1]!PERSONAL_ACTIVO_2024[[#All],[Mail ]],0,0)</f>
        <v>0</v>
      </c>
      <c r="AQ927" s="54" cm="1">
        <f t="array" ref="AQ927">IF(ISBLANK(Contrato[[#This Row],[DEPENDENCIA ]]),0,IFERROR(_xlfn.XLOOKUP(Contrato[[#This Row],[DEPENDENCIA ]],[1]!PERSONAL_ACTIVO_2024[[#All],[Dependencia]],[1]!PERSONAL_ACTIVO_2024[[#All],[Mail ]],0,0),0))</f>
        <v>0</v>
      </c>
    </row>
    <row r="928" spans="1:43" s="54" customFormat="1" ht="34.5" customHeight="1" x14ac:dyDescent="0.25">
      <c r="B928" s="26"/>
      <c r="C928" s="28"/>
      <c r="D928" s="81"/>
      <c r="E928" s="81"/>
      <c r="F928" s="81"/>
      <c r="G928" s="92"/>
      <c r="H928" s="312"/>
      <c r="I928" s="208"/>
      <c r="J928" s="118"/>
      <c r="L928" s="96"/>
      <c r="M928" s="97"/>
      <c r="N928" s="98" t="str" cm="1">
        <f t="array" ref="N928">_xlfn.XLOOKUP(Contrato[[#This Row],[SUPERVISOR TITULAR]],[1]!PERSONAL_ACTIVO_2024[[#All],[Nombre completo]],[1]!PERSONAL_ACTIVO_2024[[#All],[Documento identidad]],"",0)</f>
        <v/>
      </c>
      <c r="O928" s="97"/>
      <c r="P928" s="99" t="str" cm="1">
        <f t="array" ref="P928">_xlfn.XLOOKUP(Contrato[[#This Row],[SUPERVISOR SUPLENTE ]],[1]!PERSONAL_ACTIVO_2024[[#All],[Nombre completo]],[1]!PERSONAL_ACTIVO_2024[[#All],[Documento identidad]],"",0)</f>
        <v/>
      </c>
      <c r="Q928" s="100"/>
      <c r="R928" s="42" t="str" cm="1">
        <f t="array" ref="R928">_xlfn.XLOOKUP(Contrato[[#This Row],[CDP]],[1]!DISPONIBILIDADES_2024[[#All],[consecutivo]],[1]!DISPONIBILIDADES_2024[[#All],[fecha_aprobacion]],"",0)</f>
        <v/>
      </c>
      <c r="S928" s="43">
        <f>SUMIF([1]!DISPONIBILIDADES_2024[[#All],[consecutivo]],Contrato[[#This Row],[CDP]],[1]!DISPONIBILIDADES_2024[[#All],[valor_total_rubro]])</f>
        <v>0</v>
      </c>
      <c r="T928" s="44" cm="1">
        <f t="array" ref="T928">_xlfn.XLOOKUP(Contrato[[#This Row],[CONTRATO]]&amp;Contrato[[#This Row],[CDP]],[1]!Corr_Contr_CDP[[#All],[CONTRATO-CDP]],[1]!Corr_Contr_CDP[[#All],[CRP]],_xlfn.XLOOKUP(Contrato[[#This Row],[CDP]],[1]!COMPROMISOS_2024[[#All],[disponibilidad]],[1]!COMPROMISOS_2024[[#All],[consecutivo]],"",0),0)</f>
        <v>0</v>
      </c>
      <c r="U928" s="45" t="str" cm="1">
        <f t="array" ref="U928">+_xlfn.XLOOKUP(Contrato[[#This Row],[RCP]],[1]!COMPROMISOS_2024[[#All],[consecutivo]],[1]!COMPROMISOS_2024[[#All],[fecha_aprobacion]],"",0)</f>
        <v/>
      </c>
      <c r="V928" s="46">
        <f>SUMIF([1]!COMPROMISOS_2024[[#All],[consecutivo]],Contrato[[#This Row],[RCP]],[1]!COMPROMISOS_2024[[#All],[valor_total]])</f>
        <v>0</v>
      </c>
      <c r="W928" s="311"/>
      <c r="X928" s="160"/>
      <c r="Y928" s="48" t="str">
        <f>+LEFT(_xlfn.XLOOKUP(Contrato[[#This Row],[CONTRATO3DIG]],[1]SECOP_II!AE:AE,[1]SECOP_II!F:F,"",0),10)</f>
        <v/>
      </c>
      <c r="Z928" s="49"/>
      <c r="AA928" s="101"/>
      <c r="AB928" s="91"/>
      <c r="AC928" s="91"/>
      <c r="AD928" s="224"/>
      <c r="AF928" s="55" t="str">
        <f>TEXT(LEFT(Contrato[[#This Row],[CONTRATO]],3),"0")</f>
        <v/>
      </c>
      <c r="AG928" s="55" t="str">
        <f>IF(LEN(Contrato[[#This Row],[Contrato2]])=3,Contrato[[#This Row],[Contrato2]],TEXT(Contrato[[#This Row],[Contrato2]],"000"))</f>
        <v/>
      </c>
      <c r="AH928" s="56">
        <f ca="1">IFERROR(_xlfn.DAYS(Contrato[[#This Row],[Fecha Proyectada liquidación]],TODAY())/30,"")</f>
        <v>-1519.7666666666667</v>
      </c>
      <c r="AI928" s="57">
        <f>+Contrato[[#This Row],[FECHA TERMINACIÓN ]]+120</f>
        <v>120</v>
      </c>
      <c r="AK928" s="59" t="str">
        <f ca="1">IF(Contrato[[#This Row],[FECHA TERMINACIÓN ]]&lt;TODAY(), "Terminado",IF(ISNUMBER(Contrato[[#This Row],[Fecha Real de liquiidación ]]),"Liquidado",IF(Contrato[[#This Row],[FECHA TERMINACIÓN ]]&gt;=TODAY(),"En ejecución","")))</f>
        <v>Terminado</v>
      </c>
      <c r="AL928" s="60">
        <f>SUMIF([1]!COMPROMISOS_2024[[#All],[consecutivo]],Contrato[[#This Row],[RCP]],[1]!COMPROMISOS_2024[[#All],[Total pagado]])</f>
        <v>0</v>
      </c>
      <c r="AM928" s="61">
        <f>IFERROR(Contrato[[#This Row],[Pagos]]/Contrato[[#This Row],[VALOR CONTRATO]],0)</f>
        <v>0</v>
      </c>
      <c r="AN928" s="104">
        <f>+Contrato[[#This Row],[VALOR CONTRATO]]-Contrato[[#This Row],[Pagos]]</f>
        <v>0</v>
      </c>
      <c r="AO928" s="54" cm="1">
        <f t="array" ref="AO928">_xlfn.XLOOKUP(Contrato[[#This Row],[DOCUMENTO ]],[1]!PERSONAL_ACTIVO_2024[[#All],[Documento identidad]],[1]!PERSONAL_ACTIVO_2024[[#All],[Mail ]],0,0)</f>
        <v>0</v>
      </c>
      <c r="AP928" s="54" cm="1">
        <f t="array" ref="AP928">_xlfn.XLOOKUP(Contrato[[#This Row],[DOCUMENTO]],[1]!PERSONAL_ACTIVO_2024[[#All],[Documento identidad]],[1]!PERSONAL_ACTIVO_2024[[#All],[Mail ]],0,0)</f>
        <v>0</v>
      </c>
      <c r="AQ928" s="54" cm="1">
        <f t="array" ref="AQ928">IF(ISBLANK(Contrato[[#This Row],[DEPENDENCIA ]]),0,IFERROR(_xlfn.XLOOKUP(Contrato[[#This Row],[DEPENDENCIA ]],[1]!PERSONAL_ACTIVO_2024[[#All],[Dependencia]],[1]!PERSONAL_ACTIVO_2024[[#All],[Mail ]],0,0),0))</f>
        <v>0</v>
      </c>
    </row>
    <row r="929" spans="1:43" s="54" customFormat="1" ht="34.5" customHeight="1" x14ac:dyDescent="0.25">
      <c r="B929" s="26"/>
      <c r="C929" s="28"/>
      <c r="D929" s="81"/>
      <c r="E929" s="81"/>
      <c r="F929" s="81"/>
      <c r="G929" s="92"/>
      <c r="H929" s="312"/>
      <c r="I929" s="208"/>
      <c r="J929" s="118"/>
      <c r="L929" s="96"/>
      <c r="M929" s="97"/>
      <c r="N929" s="98" t="str" cm="1">
        <f t="array" ref="N929">_xlfn.XLOOKUP(Contrato[[#This Row],[SUPERVISOR TITULAR]],[1]!PERSONAL_ACTIVO_2024[[#All],[Nombre completo]],[1]!PERSONAL_ACTIVO_2024[[#All],[Documento identidad]],"",0)</f>
        <v/>
      </c>
      <c r="O929" s="97"/>
      <c r="P929" s="99" t="str" cm="1">
        <f t="array" ref="P929">_xlfn.XLOOKUP(Contrato[[#This Row],[SUPERVISOR SUPLENTE ]],[1]!PERSONAL_ACTIVO_2024[[#All],[Nombre completo]],[1]!PERSONAL_ACTIVO_2024[[#All],[Documento identidad]],"",0)</f>
        <v/>
      </c>
      <c r="Q929" s="100"/>
      <c r="R929" s="42" t="str" cm="1">
        <f t="array" ref="R929">_xlfn.XLOOKUP(Contrato[[#This Row],[CDP]],[1]!DISPONIBILIDADES_2024[[#All],[consecutivo]],[1]!DISPONIBILIDADES_2024[[#All],[fecha_aprobacion]],"",0)</f>
        <v/>
      </c>
      <c r="S929" s="43">
        <f>SUMIF([1]!DISPONIBILIDADES_2024[[#All],[consecutivo]],Contrato[[#This Row],[CDP]],[1]!DISPONIBILIDADES_2024[[#All],[valor_total_rubro]])</f>
        <v>0</v>
      </c>
      <c r="T929" s="44" cm="1">
        <f t="array" ref="T929">_xlfn.XLOOKUP(Contrato[[#This Row],[CONTRATO]]&amp;Contrato[[#This Row],[CDP]],[1]!Corr_Contr_CDP[[#All],[CONTRATO-CDP]],[1]!Corr_Contr_CDP[[#All],[CRP]],_xlfn.XLOOKUP(Contrato[[#This Row],[CDP]],[1]!COMPROMISOS_2024[[#All],[disponibilidad]],[1]!COMPROMISOS_2024[[#All],[consecutivo]],"",0),0)</f>
        <v>0</v>
      </c>
      <c r="U929" s="45" t="str" cm="1">
        <f t="array" ref="U929">+_xlfn.XLOOKUP(Contrato[[#This Row],[RCP]],[1]!COMPROMISOS_2024[[#All],[consecutivo]],[1]!COMPROMISOS_2024[[#All],[fecha_aprobacion]],"",0)</f>
        <v/>
      </c>
      <c r="V929" s="46">
        <f>SUMIF([1]!COMPROMISOS_2024[[#All],[consecutivo]],Contrato[[#This Row],[RCP]],[1]!COMPROMISOS_2024[[#All],[valor_total]])</f>
        <v>0</v>
      </c>
      <c r="W929" s="311"/>
      <c r="X929" s="160"/>
      <c r="Y929" s="48" t="str">
        <f>+LEFT(_xlfn.XLOOKUP(Contrato[[#This Row],[CONTRATO3DIG]],[1]SECOP_II!AE:AE,[1]SECOP_II!F:F,"",0),10)</f>
        <v/>
      </c>
      <c r="Z929" s="49"/>
      <c r="AA929" s="101"/>
      <c r="AB929" s="91"/>
      <c r="AC929" s="91"/>
      <c r="AD929" s="224"/>
      <c r="AF929" s="55" t="str">
        <f>TEXT(LEFT(Contrato[[#This Row],[CONTRATO]],3),"0")</f>
        <v/>
      </c>
      <c r="AG929" s="55" t="str">
        <f>IF(LEN(Contrato[[#This Row],[Contrato2]])=3,Contrato[[#This Row],[Contrato2]],TEXT(Contrato[[#This Row],[Contrato2]],"000"))</f>
        <v/>
      </c>
      <c r="AH929" s="56">
        <f ca="1">IFERROR(_xlfn.DAYS(Contrato[[#This Row],[Fecha Proyectada liquidación]],TODAY())/30,"")</f>
        <v>-1519.7666666666667</v>
      </c>
      <c r="AI929" s="57">
        <f>+Contrato[[#This Row],[FECHA TERMINACIÓN ]]+120</f>
        <v>120</v>
      </c>
      <c r="AK929" s="59" t="str">
        <f ca="1">IF(Contrato[[#This Row],[FECHA TERMINACIÓN ]]&lt;TODAY(), "Terminado",IF(ISNUMBER(Contrato[[#This Row],[Fecha Real de liquiidación ]]),"Liquidado",IF(Contrato[[#This Row],[FECHA TERMINACIÓN ]]&gt;=TODAY(),"En ejecución","")))</f>
        <v>Terminado</v>
      </c>
      <c r="AL929" s="60">
        <f>SUMIF([1]!COMPROMISOS_2024[[#All],[consecutivo]],Contrato[[#This Row],[RCP]],[1]!COMPROMISOS_2024[[#All],[Total pagado]])</f>
        <v>0</v>
      </c>
      <c r="AM929" s="61">
        <f>IFERROR(Contrato[[#This Row],[Pagos]]/Contrato[[#This Row],[VALOR CONTRATO]],0)</f>
        <v>0</v>
      </c>
      <c r="AN929" s="104">
        <f>+Contrato[[#This Row],[VALOR CONTRATO]]-Contrato[[#This Row],[Pagos]]</f>
        <v>0</v>
      </c>
      <c r="AO929" s="54" cm="1">
        <f t="array" ref="AO929">_xlfn.XLOOKUP(Contrato[[#This Row],[DOCUMENTO ]],[1]!PERSONAL_ACTIVO_2024[[#All],[Documento identidad]],[1]!PERSONAL_ACTIVO_2024[[#All],[Mail ]],0,0)</f>
        <v>0</v>
      </c>
      <c r="AP929" s="54" cm="1">
        <f t="array" ref="AP929">_xlfn.XLOOKUP(Contrato[[#This Row],[DOCUMENTO]],[1]!PERSONAL_ACTIVO_2024[[#All],[Documento identidad]],[1]!PERSONAL_ACTIVO_2024[[#All],[Mail ]],0,0)</f>
        <v>0</v>
      </c>
      <c r="AQ929" s="54" cm="1">
        <f t="array" ref="AQ929">IF(ISBLANK(Contrato[[#This Row],[DEPENDENCIA ]]),0,IFERROR(_xlfn.XLOOKUP(Contrato[[#This Row],[DEPENDENCIA ]],[1]!PERSONAL_ACTIVO_2024[[#All],[Dependencia]],[1]!PERSONAL_ACTIVO_2024[[#All],[Mail ]],0,0),0))</f>
        <v>0</v>
      </c>
    </row>
    <row r="930" spans="1:43" s="54" customFormat="1" ht="34.5" customHeight="1" x14ac:dyDescent="0.25">
      <c r="B930" s="26"/>
      <c r="C930" s="28"/>
      <c r="D930" s="81"/>
      <c r="E930" s="81"/>
      <c r="F930" s="81"/>
      <c r="G930" s="92"/>
      <c r="H930" s="312"/>
      <c r="I930" s="208"/>
      <c r="J930" s="118"/>
      <c r="L930" s="96"/>
      <c r="M930" s="97"/>
      <c r="N930" s="98" t="str" cm="1">
        <f t="array" ref="N930">_xlfn.XLOOKUP(Contrato[[#This Row],[SUPERVISOR TITULAR]],[1]!PERSONAL_ACTIVO_2024[[#All],[Nombre completo]],[1]!PERSONAL_ACTIVO_2024[[#All],[Documento identidad]],"",0)</f>
        <v/>
      </c>
      <c r="O930" s="97"/>
      <c r="P930" s="99" t="str" cm="1">
        <f t="array" ref="P930">_xlfn.XLOOKUP(Contrato[[#This Row],[SUPERVISOR SUPLENTE ]],[1]!PERSONAL_ACTIVO_2024[[#All],[Nombre completo]],[1]!PERSONAL_ACTIVO_2024[[#All],[Documento identidad]],"",0)</f>
        <v/>
      </c>
      <c r="Q930" s="100"/>
      <c r="R930" s="42" cm="1">
        <f t="array" ref="R930">_xlfn.XLOOKUP(Contrato[[#This Row],[CDP]],[1]!DISPONIBILIDADES_2024[[#All],[consecutivo]],[1]!DISPONIBILIDADES_2024[[#All],[fecha_aprobacion]],"",0)</f>
        <v>0</v>
      </c>
      <c r="S930" s="43">
        <f>SUMIF([1]!DISPONIBILIDADES_2024[[#All],[consecutivo]],Contrato[[#This Row],[CDP]],[1]!DISPONIBILIDADES_2024[[#All],[valor_total_rubro]])</f>
        <v>0</v>
      </c>
      <c r="T930" s="44" cm="1">
        <f t="array" ref="T930">_xlfn.XLOOKUP(Contrato[[#This Row],[CONTRATO]]&amp;Contrato[[#This Row],[CDP]],[1]!Corr_Contr_CDP[[#All],[CONTRATO-CDP]],[1]!Corr_Contr_CDP[[#All],[CRP]],_xlfn.XLOOKUP(Contrato[[#This Row],[CDP]],[1]!COMPROMISOS_2024[[#All],[disponibilidad]],[1]!COMPROMISOS_2024[[#All],[consecutivo]],"",0),0)</f>
        <v>0</v>
      </c>
      <c r="U930" s="45" t="str" cm="1">
        <f t="array" ref="U930">+_xlfn.XLOOKUP(Contrato[[#This Row],[RCP]],[1]!COMPROMISOS_2024[[#All],[consecutivo]],[1]!COMPROMISOS_2024[[#All],[fecha_aprobacion]],"",0)</f>
        <v/>
      </c>
      <c r="V930" s="46">
        <f>SUMIF([1]!COMPROMISOS_2024[[#All],[consecutivo]],Contrato[[#This Row],[RCP]],[1]!COMPROMISOS_2024[[#All],[valor_total]])</f>
        <v>0</v>
      </c>
      <c r="W930" s="311"/>
      <c r="X930" s="160"/>
      <c r="Y930" s="48" t="str">
        <f>+LEFT(_xlfn.XLOOKUP(Contrato[[#This Row],[CONTRATO3DIG]],[1]SECOP_II!AE:AE,[1]SECOP_II!F:F,"",0),10)</f>
        <v/>
      </c>
      <c r="Z930" s="49"/>
      <c r="AA930" s="101"/>
      <c r="AB930" s="91"/>
      <c r="AC930" s="91"/>
      <c r="AD930" s="224"/>
      <c r="AF930" s="55" t="str">
        <f>TEXT(LEFT(Contrato[[#This Row],[CONTRATO]],3),"0")</f>
        <v/>
      </c>
      <c r="AG930" s="55" t="str">
        <f>IF(LEN(Contrato[[#This Row],[Contrato2]])=3,Contrato[[#This Row],[Contrato2]],TEXT(Contrato[[#This Row],[Contrato2]],"000"))</f>
        <v/>
      </c>
      <c r="AH930" s="56">
        <f ca="1">IFERROR(_xlfn.DAYS(Contrato[[#This Row],[Fecha Proyectada liquidación]],TODAY())/30,"")</f>
        <v>-1519.7666666666667</v>
      </c>
      <c r="AI930" s="57">
        <f>+Contrato[[#This Row],[FECHA TERMINACIÓN ]]+120</f>
        <v>120</v>
      </c>
      <c r="AK930" s="59" t="str">
        <f ca="1">IF(Contrato[[#This Row],[FECHA TERMINACIÓN ]]&lt;TODAY(), "Terminado",IF(ISNUMBER(Contrato[[#This Row],[Fecha Real de liquiidación ]]),"Liquidado",IF(Contrato[[#This Row],[FECHA TERMINACIÓN ]]&gt;=TODAY(),"En ejecución","")))</f>
        <v>Terminado</v>
      </c>
      <c r="AL930" s="60">
        <f>SUMIF([1]!COMPROMISOS_2024[[#All],[consecutivo]],Contrato[[#This Row],[RCP]],[1]!COMPROMISOS_2024[[#All],[Total pagado]])</f>
        <v>0</v>
      </c>
      <c r="AM930" s="61">
        <f>IFERROR(Contrato[[#This Row],[Pagos]]/Contrato[[#This Row],[VALOR CONTRATO]],0)</f>
        <v>0</v>
      </c>
      <c r="AN930" s="104">
        <f>+Contrato[[#This Row],[VALOR CONTRATO]]-Contrato[[#This Row],[Pagos]]</f>
        <v>0</v>
      </c>
      <c r="AO930" s="54" cm="1">
        <f t="array" ref="AO930">_xlfn.XLOOKUP(Contrato[[#This Row],[DOCUMENTO ]],[1]!PERSONAL_ACTIVO_2024[[#All],[Documento identidad]],[1]!PERSONAL_ACTIVO_2024[[#All],[Mail ]],0,0)</f>
        <v>0</v>
      </c>
      <c r="AP930" s="54" cm="1">
        <f t="array" ref="AP930">_xlfn.XLOOKUP(Contrato[[#This Row],[DOCUMENTO]],[1]!PERSONAL_ACTIVO_2024[[#All],[Documento identidad]],[1]!PERSONAL_ACTIVO_2024[[#All],[Mail ]],0,0)</f>
        <v>0</v>
      </c>
      <c r="AQ930" s="54" cm="1">
        <f t="array" ref="AQ930">IF(ISBLANK(Contrato[[#This Row],[DEPENDENCIA ]]),0,IFERROR(_xlfn.XLOOKUP(Contrato[[#This Row],[DEPENDENCIA ]],[1]!PERSONAL_ACTIVO_2024[[#All],[Dependencia]],[1]!PERSONAL_ACTIVO_2024[[#All],[Mail ]],0,0),0))</f>
        <v>0</v>
      </c>
    </row>
    <row r="931" spans="1:43" s="54" customFormat="1" ht="34.5" customHeight="1" x14ac:dyDescent="0.25">
      <c r="B931" s="26"/>
      <c r="C931" s="28"/>
      <c r="D931" s="81"/>
      <c r="E931" s="81"/>
      <c r="F931" s="81"/>
      <c r="G931" s="92"/>
      <c r="H931" s="312"/>
      <c r="I931" s="208"/>
      <c r="J931" s="118"/>
      <c r="L931" s="96"/>
      <c r="M931" s="97"/>
      <c r="N931" s="98" t="str" cm="1">
        <f t="array" ref="N931">_xlfn.XLOOKUP(Contrato[[#This Row],[SUPERVISOR TITULAR]],[1]!PERSONAL_ACTIVO_2024[[#All],[Nombre completo]],[1]!PERSONAL_ACTIVO_2024[[#All],[Documento identidad]],"",0)</f>
        <v/>
      </c>
      <c r="O931" s="97"/>
      <c r="P931" s="99" t="str" cm="1">
        <f t="array" ref="P931">_xlfn.XLOOKUP(Contrato[[#This Row],[SUPERVISOR SUPLENTE ]],[1]!PERSONAL_ACTIVO_2024[[#All],[Nombre completo]],[1]!PERSONAL_ACTIVO_2024[[#All],[Documento identidad]],"",0)</f>
        <v/>
      </c>
      <c r="Q931" s="100"/>
      <c r="R931" s="42" t="str" cm="1">
        <f t="array" ref="R931">_xlfn.XLOOKUP(Contrato[[#This Row],[CDP]],[1]!DISPONIBILIDADES_2024[[#All],[consecutivo]],[1]!DISPONIBILIDADES_2024[[#All],[fecha_aprobacion]],"",0)</f>
        <v/>
      </c>
      <c r="S931" s="43">
        <f>SUMIF([1]!DISPONIBILIDADES_2024[[#All],[consecutivo]],Contrato[[#This Row],[CDP]],[1]!DISPONIBILIDADES_2024[[#All],[valor_total_rubro]])</f>
        <v>0</v>
      </c>
      <c r="T931" s="44" cm="1">
        <f t="array" ref="T931">_xlfn.XLOOKUP(Contrato[[#This Row],[CONTRATO]]&amp;Contrato[[#This Row],[CDP]],[1]!Corr_Contr_CDP[[#All],[CONTRATO-CDP]],[1]!Corr_Contr_CDP[[#All],[CRP]],_xlfn.XLOOKUP(Contrato[[#This Row],[CDP]],[1]!COMPROMISOS_2024[[#All],[disponibilidad]],[1]!COMPROMISOS_2024[[#All],[consecutivo]],"",0),0)</f>
        <v>0</v>
      </c>
      <c r="U931" s="45" t="str" cm="1">
        <f t="array" ref="U931">+_xlfn.XLOOKUP(Contrato[[#This Row],[RCP]],[1]!COMPROMISOS_2024[[#All],[consecutivo]],[1]!COMPROMISOS_2024[[#All],[fecha_aprobacion]],"",0)</f>
        <v/>
      </c>
      <c r="V931" s="46">
        <f>SUMIF([1]!COMPROMISOS_2024[[#All],[consecutivo]],Contrato[[#This Row],[RCP]],[1]!COMPROMISOS_2024[[#All],[valor_total]])</f>
        <v>0</v>
      </c>
      <c r="W931" s="311"/>
      <c r="X931" s="160"/>
      <c r="Y931" s="48" t="str">
        <f>+LEFT(_xlfn.XLOOKUP(Contrato[[#This Row],[CONTRATO3DIG]],[1]SECOP_II!AE:AE,[1]SECOP_II!F:F,"",0),10)</f>
        <v/>
      </c>
      <c r="Z931" s="49"/>
      <c r="AA931" s="101"/>
      <c r="AB931" s="91"/>
      <c r="AC931" s="91"/>
      <c r="AD931" s="224"/>
      <c r="AF931" s="55" t="str">
        <f>TEXT(LEFT(Contrato[[#This Row],[CONTRATO]],3),"0")</f>
        <v/>
      </c>
      <c r="AG931" s="55" t="str">
        <f>IF(LEN(Contrato[[#This Row],[Contrato2]])=3,Contrato[[#This Row],[Contrato2]],TEXT(Contrato[[#This Row],[Contrato2]],"000"))</f>
        <v/>
      </c>
      <c r="AH931" s="56">
        <f ca="1">IFERROR(_xlfn.DAYS(Contrato[[#This Row],[Fecha Proyectada liquidación]],TODAY())/30,"")</f>
        <v>-1519.7666666666667</v>
      </c>
      <c r="AI931" s="57">
        <f>+Contrato[[#This Row],[FECHA TERMINACIÓN ]]+120</f>
        <v>120</v>
      </c>
      <c r="AK931" s="59" t="str">
        <f ca="1">IF(Contrato[[#This Row],[FECHA TERMINACIÓN ]]&lt;TODAY(), "Terminado",IF(ISNUMBER(Contrato[[#This Row],[Fecha Real de liquiidación ]]),"Liquidado",IF(Contrato[[#This Row],[FECHA TERMINACIÓN ]]&gt;=TODAY(),"En ejecución","")))</f>
        <v>Terminado</v>
      </c>
      <c r="AL931" s="60">
        <f>SUMIF([1]!COMPROMISOS_2024[[#All],[consecutivo]],Contrato[[#This Row],[RCP]],[1]!COMPROMISOS_2024[[#All],[Total pagado]])</f>
        <v>0</v>
      </c>
      <c r="AM931" s="61">
        <f>IFERROR(Contrato[[#This Row],[Pagos]]/Contrato[[#This Row],[VALOR CONTRATO]],0)</f>
        <v>0</v>
      </c>
      <c r="AN931" s="104">
        <f>+Contrato[[#This Row],[VALOR CONTRATO]]-Contrato[[#This Row],[Pagos]]</f>
        <v>0</v>
      </c>
      <c r="AO931" s="54" cm="1">
        <f t="array" ref="AO931">_xlfn.XLOOKUP(Contrato[[#This Row],[DOCUMENTO ]],[1]!PERSONAL_ACTIVO_2024[[#All],[Documento identidad]],[1]!PERSONAL_ACTIVO_2024[[#All],[Mail ]],0,0)</f>
        <v>0</v>
      </c>
      <c r="AP931" s="54" cm="1">
        <f t="array" ref="AP931">_xlfn.XLOOKUP(Contrato[[#This Row],[DOCUMENTO]],[1]!PERSONAL_ACTIVO_2024[[#All],[Documento identidad]],[1]!PERSONAL_ACTIVO_2024[[#All],[Mail ]],0,0)</f>
        <v>0</v>
      </c>
      <c r="AQ931" s="54" cm="1">
        <f t="array" ref="AQ931">IF(ISBLANK(Contrato[[#This Row],[DEPENDENCIA ]]),0,IFERROR(_xlfn.XLOOKUP(Contrato[[#This Row],[DEPENDENCIA ]],[1]!PERSONAL_ACTIVO_2024[[#All],[Dependencia]],[1]!PERSONAL_ACTIVO_2024[[#All],[Mail ]],0,0),0))</f>
        <v>0</v>
      </c>
    </row>
    <row r="932" spans="1:43" s="54" customFormat="1" ht="34.5" customHeight="1" x14ac:dyDescent="0.25">
      <c r="B932" s="26"/>
      <c r="C932" s="28"/>
      <c r="D932" s="81"/>
      <c r="E932" s="81"/>
      <c r="F932" s="81"/>
      <c r="G932" s="92"/>
      <c r="H932" s="312"/>
      <c r="I932" s="208"/>
      <c r="J932" s="118"/>
      <c r="L932" s="96"/>
      <c r="M932" s="97"/>
      <c r="N932" s="98" t="str" cm="1">
        <f t="array" ref="N932">_xlfn.XLOOKUP(Contrato[[#This Row],[SUPERVISOR TITULAR]],[1]!PERSONAL_ACTIVO_2024[[#All],[Nombre completo]],[1]!PERSONAL_ACTIVO_2024[[#All],[Documento identidad]],"",0)</f>
        <v/>
      </c>
      <c r="O932" s="97"/>
      <c r="P932" s="99" t="str" cm="1">
        <f t="array" ref="P932">_xlfn.XLOOKUP(Contrato[[#This Row],[SUPERVISOR SUPLENTE ]],[1]!PERSONAL_ACTIVO_2024[[#All],[Nombre completo]],[1]!PERSONAL_ACTIVO_2024[[#All],[Documento identidad]],"",0)</f>
        <v/>
      </c>
      <c r="Q932" s="100"/>
      <c r="R932" s="42" t="str" cm="1">
        <f t="array" ref="R932">_xlfn.XLOOKUP(Contrato[[#This Row],[CDP]],[1]!DISPONIBILIDADES_2024[[#All],[consecutivo]],[1]!DISPONIBILIDADES_2024[[#All],[fecha_aprobacion]],"",0)</f>
        <v/>
      </c>
      <c r="S932" s="43">
        <f>SUMIF([1]!DISPONIBILIDADES_2024[[#All],[consecutivo]],Contrato[[#This Row],[CDP]],[1]!DISPONIBILIDADES_2024[[#All],[valor_total_rubro]])</f>
        <v>0</v>
      </c>
      <c r="T932" s="44" cm="1">
        <f t="array" ref="T932">_xlfn.XLOOKUP(Contrato[[#This Row],[CONTRATO]]&amp;Contrato[[#This Row],[CDP]],[1]!Corr_Contr_CDP[[#All],[CONTRATO-CDP]],[1]!Corr_Contr_CDP[[#All],[CRP]],_xlfn.XLOOKUP(Contrato[[#This Row],[CDP]],[1]!COMPROMISOS_2024[[#All],[disponibilidad]],[1]!COMPROMISOS_2024[[#All],[consecutivo]],"",0),0)</f>
        <v>0</v>
      </c>
      <c r="U932" s="45" t="str" cm="1">
        <f t="array" ref="U932">+_xlfn.XLOOKUP(Contrato[[#This Row],[RCP]],[1]!COMPROMISOS_2024[[#All],[consecutivo]],[1]!COMPROMISOS_2024[[#All],[fecha_aprobacion]],"",0)</f>
        <v/>
      </c>
      <c r="V932" s="46">
        <f>SUMIF([1]!COMPROMISOS_2024[[#All],[consecutivo]],Contrato[[#This Row],[RCP]],[1]!COMPROMISOS_2024[[#All],[valor_total]])</f>
        <v>0</v>
      </c>
      <c r="W932" s="311"/>
      <c r="X932" s="160"/>
      <c r="Y932" s="48" t="str">
        <f>+LEFT(_xlfn.XLOOKUP(Contrato[[#This Row],[CONTRATO3DIG]],[1]SECOP_II!AE:AE,[1]SECOP_II!F:F,"",0),10)</f>
        <v/>
      </c>
      <c r="Z932" s="49"/>
      <c r="AA932" s="101"/>
      <c r="AB932" s="91"/>
      <c r="AC932" s="91"/>
      <c r="AD932" s="224"/>
      <c r="AF932" s="55" t="str">
        <f>TEXT(LEFT(Contrato[[#This Row],[CONTRATO]],3),"0")</f>
        <v/>
      </c>
      <c r="AG932" s="55" t="str">
        <f>IF(LEN(Contrato[[#This Row],[Contrato2]])=3,Contrato[[#This Row],[Contrato2]],TEXT(Contrato[[#This Row],[Contrato2]],"000"))</f>
        <v/>
      </c>
      <c r="AH932" s="56">
        <f ca="1">IFERROR(_xlfn.DAYS(Contrato[[#This Row],[Fecha Proyectada liquidación]],TODAY())/30,"")</f>
        <v>-1519.7666666666667</v>
      </c>
      <c r="AI932" s="57">
        <f>+Contrato[[#This Row],[FECHA TERMINACIÓN ]]+120</f>
        <v>120</v>
      </c>
      <c r="AK932" s="59" t="str">
        <f ca="1">IF(Contrato[[#This Row],[FECHA TERMINACIÓN ]]&lt;TODAY(), "Terminado",IF(ISNUMBER(Contrato[[#This Row],[Fecha Real de liquiidación ]]),"Liquidado",IF(Contrato[[#This Row],[FECHA TERMINACIÓN ]]&gt;=TODAY(),"En ejecución","")))</f>
        <v>Terminado</v>
      </c>
      <c r="AL932" s="60">
        <f>SUMIF([1]!COMPROMISOS_2024[[#All],[consecutivo]],Contrato[[#This Row],[RCP]],[1]!COMPROMISOS_2024[[#All],[Total pagado]])</f>
        <v>0</v>
      </c>
      <c r="AM932" s="61">
        <f>IFERROR(Contrato[[#This Row],[Pagos]]/Contrato[[#This Row],[VALOR CONTRATO]],0)</f>
        <v>0</v>
      </c>
      <c r="AN932" s="104">
        <f>+Contrato[[#This Row],[VALOR CONTRATO]]-Contrato[[#This Row],[Pagos]]</f>
        <v>0</v>
      </c>
      <c r="AO932" s="54" cm="1">
        <f t="array" ref="AO932">_xlfn.XLOOKUP(Contrato[[#This Row],[DOCUMENTO ]],[1]!PERSONAL_ACTIVO_2024[[#All],[Documento identidad]],[1]!PERSONAL_ACTIVO_2024[[#All],[Mail ]],0,0)</f>
        <v>0</v>
      </c>
      <c r="AP932" s="54" cm="1">
        <f t="array" ref="AP932">_xlfn.XLOOKUP(Contrato[[#This Row],[DOCUMENTO]],[1]!PERSONAL_ACTIVO_2024[[#All],[Documento identidad]],[1]!PERSONAL_ACTIVO_2024[[#All],[Mail ]],0,0)</f>
        <v>0</v>
      </c>
      <c r="AQ932" s="54" cm="1">
        <f t="array" ref="AQ932">IF(ISBLANK(Contrato[[#This Row],[DEPENDENCIA ]]),0,IFERROR(_xlfn.XLOOKUP(Contrato[[#This Row],[DEPENDENCIA ]],[1]!PERSONAL_ACTIVO_2024[[#All],[Dependencia]],[1]!PERSONAL_ACTIVO_2024[[#All],[Mail ]],0,0),0))</f>
        <v>0</v>
      </c>
    </row>
    <row r="933" spans="1:43" ht="34.5" customHeight="1" x14ac:dyDescent="0.25">
      <c r="A933" s="27"/>
      <c r="B933" s="349"/>
      <c r="C933" s="350"/>
      <c r="D933" s="29"/>
      <c r="E933" s="30"/>
      <c r="F933" s="29"/>
      <c r="G933" s="183"/>
      <c r="H933" s="312"/>
      <c r="I933" s="351"/>
      <c r="J933" s="132"/>
      <c r="K933" s="54"/>
      <c r="L933" s="143"/>
      <c r="M933" s="97"/>
      <c r="N933" s="98" t="str" cm="1">
        <f t="array" ref="N933">_xlfn.XLOOKUP(Contrato[[#This Row],[SUPERVISOR TITULAR]],[1]!PERSONAL_ACTIVO_2024[[#All],[Nombre completo]],[1]!PERSONAL_ACTIVO_2024[[#All],[Documento identidad]],"",0)</f>
        <v/>
      </c>
      <c r="O933" s="97"/>
      <c r="P933" s="99" t="str" cm="1">
        <f t="array" ref="P933">_xlfn.XLOOKUP(Contrato[[#This Row],[SUPERVISOR SUPLENTE ]],[1]!PERSONAL_ACTIVO_2024[[#All],[Nombre completo]],[1]!PERSONAL_ACTIVO_2024[[#All],[Documento identidad]],"",0)</f>
        <v/>
      </c>
      <c r="Q933" s="135"/>
      <c r="R933" s="42" cm="1">
        <f t="array" ref="R933">_xlfn.XLOOKUP(Contrato[[#This Row],[CDP]],[1]!DISPONIBILIDADES_2024[[#All],[consecutivo]],[1]!DISPONIBILIDADES_2024[[#All],[fecha_aprobacion]],"",0)</f>
        <v>0</v>
      </c>
      <c r="S933" s="43">
        <f>SUMIF([1]!DISPONIBILIDADES_2024[[#All],[consecutivo]],Contrato[[#This Row],[CDP]],[1]!DISPONIBILIDADES_2024[[#All],[valor_total_rubro]])</f>
        <v>0</v>
      </c>
      <c r="T933" s="44" cm="1">
        <f t="array" ref="T933">_xlfn.XLOOKUP(Contrato[[#This Row],[CONTRATO]]&amp;Contrato[[#This Row],[CDP]],[1]!Corr_Contr_CDP[[#All],[CONTRATO-CDP]],[1]!Corr_Contr_CDP[[#All],[CRP]],_xlfn.XLOOKUP(Contrato[[#This Row],[CDP]],[1]!COMPROMISOS_2024[[#All],[disponibilidad]],[1]!COMPROMISOS_2024[[#All],[consecutivo]],"",0),0)</f>
        <v>0</v>
      </c>
      <c r="U933" s="45" t="str" cm="1">
        <f t="array" ref="U933">+_xlfn.XLOOKUP(Contrato[[#This Row],[RCP]],[1]!COMPROMISOS_2024[[#All],[consecutivo]],[1]!COMPROMISOS_2024[[#All],[fecha_aprobacion]],"",0)</f>
        <v/>
      </c>
      <c r="V933" s="46">
        <f>SUMIF([1]!COMPROMISOS_2024[[#All],[consecutivo]],Contrato[[#This Row],[RCP]],[1]!COMPROMISOS_2024[[#All],[valor_total]])</f>
        <v>0</v>
      </c>
      <c r="W933" s="352"/>
      <c r="X933" s="163"/>
      <c r="Y933" s="48" t="str">
        <f>+LEFT(_xlfn.XLOOKUP(Contrato[[#This Row],[CONTRATO3DIG]],[1]SECOP_II!AE:AE,[1]SECOP_II!F:F,"",0),10)</f>
        <v/>
      </c>
      <c r="Z933" s="49"/>
      <c r="AA933" s="101"/>
      <c r="AB933" s="30"/>
      <c r="AC933" s="30"/>
      <c r="AD933" s="353"/>
      <c r="AE933" s="27"/>
      <c r="AF933" s="55" t="str">
        <f>TEXT(LEFT(Contrato[[#This Row],[CONTRATO]],3),"0")</f>
        <v/>
      </c>
      <c r="AG933" s="55" t="str">
        <f>IF(LEN(Contrato[[#This Row],[Contrato2]])=3,Contrato[[#This Row],[Contrato2]],TEXT(Contrato[[#This Row],[Contrato2]],"000"))</f>
        <v/>
      </c>
      <c r="AH933" s="56">
        <f ca="1">IFERROR(_xlfn.DAYS(Contrato[[#This Row],[Fecha Proyectada liquidación]],TODAY())/30,"")</f>
        <v>-1519.7666666666667</v>
      </c>
      <c r="AI933" s="57">
        <f>+Contrato[[#This Row],[FECHA TERMINACIÓN ]]+120</f>
        <v>120</v>
      </c>
      <c r="AK933" s="59" t="str">
        <f ca="1">IF(Contrato[[#This Row],[FECHA TERMINACIÓN ]]&lt;TODAY(), "Terminado",IF(ISNUMBER(Contrato[[#This Row],[Fecha Real de liquiidación ]]),"Liquidado",IF(Contrato[[#This Row],[FECHA TERMINACIÓN ]]&gt;=TODAY(),"En ejecución","")))</f>
        <v>Terminado</v>
      </c>
      <c r="AL933" s="60">
        <f>SUMIF([1]!COMPROMISOS_2024[[#All],[consecutivo]],Contrato[[#This Row],[RCP]],[1]!COMPROMISOS_2024[[#All],[Total pagado]])</f>
        <v>0</v>
      </c>
      <c r="AM933" s="61">
        <f>IFERROR(Contrato[[#This Row],[Pagos]]/Contrato[[#This Row],[VALOR CONTRATO]],0)</f>
        <v>0</v>
      </c>
      <c r="AN933" s="110">
        <f>+Contrato[[#This Row],[VALOR CONTRATO]]-Contrato[[#This Row],[Pagos]]</f>
        <v>0</v>
      </c>
      <c r="AO933" s="58" cm="1">
        <f t="array" ref="AO933">_xlfn.XLOOKUP(Contrato[[#This Row],[DOCUMENTO ]],[1]!PERSONAL_ACTIVO_2024[[#All],[Documento identidad]],[1]!PERSONAL_ACTIVO_2024[[#All],[Mail ]],0,0)</f>
        <v>0</v>
      </c>
      <c r="AP933" s="58" cm="1">
        <f t="array" ref="AP933">_xlfn.XLOOKUP(Contrato[[#This Row],[DOCUMENTO]],[1]!PERSONAL_ACTIVO_2024[[#All],[Documento identidad]],[1]!PERSONAL_ACTIVO_2024[[#All],[Mail ]],0,0)</f>
        <v>0</v>
      </c>
      <c r="AQ933" s="58" cm="1">
        <f t="array" ref="AQ933">IF(ISBLANK(Contrato[[#This Row],[DEPENDENCIA ]]),0,IFERROR(_xlfn.XLOOKUP(Contrato[[#This Row],[DEPENDENCIA ]],[1]!PERSONAL_ACTIVO_2024[[#All],[Dependencia]],[1]!PERSONAL_ACTIVO_2024[[#All],[Mail ]],0,0),0))</f>
        <v>0</v>
      </c>
    </row>
    <row r="934" spans="1:43" ht="34.5" customHeight="1" x14ac:dyDescent="0.25">
      <c r="A934" s="27"/>
      <c r="B934" s="349"/>
      <c r="C934" s="350"/>
      <c r="D934" s="29"/>
      <c r="E934" s="30"/>
      <c r="F934" s="29"/>
      <c r="G934" s="183"/>
      <c r="H934" s="312"/>
      <c r="I934" s="351"/>
      <c r="J934" s="132"/>
      <c r="K934" s="54"/>
      <c r="L934" s="143"/>
      <c r="M934" s="97"/>
      <c r="N934" s="98" t="str" cm="1">
        <f t="array" ref="N934">_xlfn.XLOOKUP(Contrato[[#This Row],[SUPERVISOR TITULAR]],[1]!PERSONAL_ACTIVO_2024[[#All],[Nombre completo]],[1]!PERSONAL_ACTIVO_2024[[#All],[Documento identidad]],"",0)</f>
        <v/>
      </c>
      <c r="O934" s="97"/>
      <c r="P934" s="99" t="str" cm="1">
        <f t="array" ref="P934">_xlfn.XLOOKUP(Contrato[[#This Row],[SUPERVISOR SUPLENTE ]],[1]!PERSONAL_ACTIVO_2024[[#All],[Nombre completo]],[1]!PERSONAL_ACTIVO_2024[[#All],[Documento identidad]],"",0)</f>
        <v/>
      </c>
      <c r="Q934" s="135"/>
      <c r="R934" s="42" cm="1">
        <f t="array" ref="R934">_xlfn.XLOOKUP(Contrato[[#This Row],[CDP]],[1]!DISPONIBILIDADES_2024[[#All],[consecutivo]],[1]!DISPONIBILIDADES_2024[[#All],[fecha_aprobacion]],"",0)</f>
        <v>0</v>
      </c>
      <c r="S934" s="43">
        <f>SUMIF([1]!DISPONIBILIDADES_2024[[#All],[consecutivo]],Contrato[[#This Row],[CDP]],[1]!DISPONIBILIDADES_2024[[#All],[valor_total_rubro]])</f>
        <v>0</v>
      </c>
      <c r="T934" s="44" cm="1">
        <f t="array" ref="T934">_xlfn.XLOOKUP(Contrato[[#This Row],[CONTRATO]]&amp;Contrato[[#This Row],[CDP]],[1]!Corr_Contr_CDP[[#All],[CONTRATO-CDP]],[1]!Corr_Contr_CDP[[#All],[CRP]],_xlfn.XLOOKUP(Contrato[[#This Row],[CDP]],[1]!COMPROMISOS_2024[[#All],[disponibilidad]],[1]!COMPROMISOS_2024[[#All],[consecutivo]],"",0),0)</f>
        <v>0</v>
      </c>
      <c r="U934" s="45" t="str" cm="1">
        <f t="array" ref="U934">+_xlfn.XLOOKUP(Contrato[[#This Row],[RCP]],[1]!COMPROMISOS_2024[[#All],[consecutivo]],[1]!COMPROMISOS_2024[[#All],[fecha_aprobacion]],"",0)</f>
        <v/>
      </c>
      <c r="V934" s="46">
        <f>SUMIF([1]!COMPROMISOS_2024[[#All],[consecutivo]],Contrato[[#This Row],[RCP]],[1]!COMPROMISOS_2024[[#All],[valor_total]])</f>
        <v>0</v>
      </c>
      <c r="W934" s="352"/>
      <c r="X934" s="163"/>
      <c r="Y934" s="48" t="str">
        <f>+LEFT(_xlfn.XLOOKUP(Contrato[[#This Row],[CONTRATO3DIG]],[1]SECOP_II!AE:AE,[1]SECOP_II!F:F,"",0),10)</f>
        <v/>
      </c>
      <c r="Z934" s="49"/>
      <c r="AA934" s="101"/>
      <c r="AB934" s="30"/>
      <c r="AC934" s="30"/>
      <c r="AD934" s="353"/>
      <c r="AE934" s="27"/>
      <c r="AF934" s="55" t="str">
        <f>TEXT(LEFT(Contrato[[#This Row],[CONTRATO]],3),"0")</f>
        <v/>
      </c>
      <c r="AG934" s="55" t="str">
        <f>IF(LEN(Contrato[[#This Row],[Contrato2]])=3,Contrato[[#This Row],[Contrato2]],TEXT(Contrato[[#This Row],[Contrato2]],"000"))</f>
        <v/>
      </c>
      <c r="AH934" s="56">
        <f ca="1">IFERROR(_xlfn.DAYS(Contrato[[#This Row],[Fecha Proyectada liquidación]],TODAY())/30,"")</f>
        <v>-1519.7666666666667</v>
      </c>
      <c r="AI934" s="57">
        <f>+Contrato[[#This Row],[FECHA TERMINACIÓN ]]+120</f>
        <v>120</v>
      </c>
      <c r="AK934" s="59" t="str">
        <f ca="1">IF(Contrato[[#This Row],[FECHA TERMINACIÓN ]]&lt;TODAY(), "Terminado",IF(ISNUMBER(Contrato[[#This Row],[Fecha Real de liquiidación ]]),"Liquidado",IF(Contrato[[#This Row],[FECHA TERMINACIÓN ]]&gt;=TODAY(),"En ejecución","")))</f>
        <v>Terminado</v>
      </c>
      <c r="AL934" s="60">
        <f>SUMIF([1]!COMPROMISOS_2024[[#All],[consecutivo]],Contrato[[#This Row],[RCP]],[1]!COMPROMISOS_2024[[#All],[Total pagado]])</f>
        <v>0</v>
      </c>
      <c r="AM934" s="61">
        <f>IFERROR(Contrato[[#This Row],[Pagos]]/Contrato[[#This Row],[VALOR CONTRATO]],0)</f>
        <v>0</v>
      </c>
      <c r="AN934" s="110">
        <f>+Contrato[[#This Row],[VALOR CONTRATO]]-Contrato[[#This Row],[Pagos]]</f>
        <v>0</v>
      </c>
      <c r="AO934" s="58" cm="1">
        <f t="array" ref="AO934">_xlfn.XLOOKUP(Contrato[[#This Row],[DOCUMENTO ]],[1]!PERSONAL_ACTIVO_2024[[#All],[Documento identidad]],[1]!PERSONAL_ACTIVO_2024[[#All],[Mail ]],0,0)</f>
        <v>0</v>
      </c>
      <c r="AP934" s="58" cm="1">
        <f t="array" ref="AP934">_xlfn.XLOOKUP(Contrato[[#This Row],[DOCUMENTO]],[1]!PERSONAL_ACTIVO_2024[[#All],[Documento identidad]],[1]!PERSONAL_ACTIVO_2024[[#All],[Mail ]],0,0)</f>
        <v>0</v>
      </c>
      <c r="AQ934" s="58" cm="1">
        <f t="array" ref="AQ934">IF(ISBLANK(Contrato[[#This Row],[DEPENDENCIA ]]),0,IFERROR(_xlfn.XLOOKUP(Contrato[[#This Row],[DEPENDENCIA ]],[1]!PERSONAL_ACTIVO_2024[[#All],[Dependencia]],[1]!PERSONAL_ACTIVO_2024[[#All],[Mail ]],0,0),0))</f>
        <v>0</v>
      </c>
    </row>
    <row r="935" spans="1:43" ht="34.5" customHeight="1" x14ac:dyDescent="0.25">
      <c r="A935" s="27"/>
      <c r="B935" s="349"/>
      <c r="C935" s="350"/>
      <c r="D935" s="29"/>
      <c r="E935" s="30"/>
      <c r="F935" s="29"/>
      <c r="G935" s="183"/>
      <c r="H935" s="312"/>
      <c r="I935" s="351"/>
      <c r="J935" s="132"/>
      <c r="K935" s="54"/>
      <c r="L935" s="143"/>
      <c r="M935" s="97"/>
      <c r="N935" s="98" t="str" cm="1">
        <f t="array" ref="N935">_xlfn.XLOOKUP(Contrato[[#This Row],[SUPERVISOR TITULAR]],[1]!PERSONAL_ACTIVO_2024[[#All],[Nombre completo]],[1]!PERSONAL_ACTIVO_2024[[#All],[Documento identidad]],"",0)</f>
        <v/>
      </c>
      <c r="O935" s="97"/>
      <c r="P935" s="99" t="str" cm="1">
        <f t="array" ref="P935">_xlfn.XLOOKUP(Contrato[[#This Row],[SUPERVISOR SUPLENTE ]],[1]!PERSONAL_ACTIVO_2024[[#All],[Nombre completo]],[1]!PERSONAL_ACTIVO_2024[[#All],[Documento identidad]],"",0)</f>
        <v/>
      </c>
      <c r="Q935" s="135"/>
      <c r="R935" s="42" cm="1">
        <f t="array" ref="R935">_xlfn.XLOOKUP(Contrato[[#This Row],[CDP]],[1]!DISPONIBILIDADES_2024[[#All],[consecutivo]],[1]!DISPONIBILIDADES_2024[[#All],[fecha_aprobacion]],"",0)</f>
        <v>0</v>
      </c>
      <c r="S935" s="43">
        <f>SUMIF([1]!DISPONIBILIDADES_2024[[#All],[consecutivo]],Contrato[[#This Row],[CDP]],[1]!DISPONIBILIDADES_2024[[#All],[valor_total_rubro]])</f>
        <v>0</v>
      </c>
      <c r="T935" s="44" cm="1">
        <f t="array" ref="T935">_xlfn.XLOOKUP(Contrato[[#This Row],[CONTRATO]]&amp;Contrato[[#This Row],[CDP]],[1]!Corr_Contr_CDP[[#All],[CONTRATO-CDP]],[1]!Corr_Contr_CDP[[#All],[CRP]],_xlfn.XLOOKUP(Contrato[[#This Row],[CDP]],[1]!COMPROMISOS_2024[[#All],[disponibilidad]],[1]!COMPROMISOS_2024[[#All],[consecutivo]],"",0),0)</f>
        <v>0</v>
      </c>
      <c r="U935" s="45" t="str" cm="1">
        <f t="array" ref="U935">+_xlfn.XLOOKUP(Contrato[[#This Row],[RCP]],[1]!COMPROMISOS_2024[[#All],[consecutivo]],[1]!COMPROMISOS_2024[[#All],[fecha_aprobacion]],"",0)</f>
        <v/>
      </c>
      <c r="V935" s="46">
        <f>SUMIF([1]!COMPROMISOS_2024[[#All],[consecutivo]],Contrato[[#This Row],[RCP]],[1]!COMPROMISOS_2024[[#All],[valor_total]])</f>
        <v>0</v>
      </c>
      <c r="W935" s="352"/>
      <c r="X935" s="163"/>
      <c r="Y935" s="48" t="str">
        <f>+LEFT(_xlfn.XLOOKUP(Contrato[[#This Row],[CONTRATO3DIG]],[1]SECOP_II!AE:AE,[1]SECOP_II!F:F,"",0),10)</f>
        <v/>
      </c>
      <c r="Z935" s="49"/>
      <c r="AA935" s="101"/>
      <c r="AB935" s="30"/>
      <c r="AC935" s="30"/>
      <c r="AD935" s="353"/>
      <c r="AE935" s="27"/>
      <c r="AF935" s="55" t="str">
        <f>TEXT(LEFT(Contrato[[#This Row],[CONTRATO]],3),"0")</f>
        <v/>
      </c>
      <c r="AG935" s="55" t="str">
        <f>IF(LEN(Contrato[[#This Row],[Contrato2]])=3,Contrato[[#This Row],[Contrato2]],TEXT(Contrato[[#This Row],[Contrato2]],"000"))</f>
        <v/>
      </c>
      <c r="AH935" s="56">
        <f ca="1">IFERROR(_xlfn.DAYS(Contrato[[#This Row],[Fecha Proyectada liquidación]],TODAY())/30,"")</f>
        <v>-1519.7666666666667</v>
      </c>
      <c r="AI935" s="57">
        <f>+Contrato[[#This Row],[FECHA TERMINACIÓN ]]+120</f>
        <v>120</v>
      </c>
      <c r="AK935" s="59" t="str">
        <f ca="1">IF(Contrato[[#This Row],[FECHA TERMINACIÓN ]]&lt;TODAY(), "Terminado",IF(ISNUMBER(Contrato[[#This Row],[Fecha Real de liquiidación ]]),"Liquidado",IF(Contrato[[#This Row],[FECHA TERMINACIÓN ]]&gt;=TODAY(),"En ejecución","")))</f>
        <v>Terminado</v>
      </c>
      <c r="AL935" s="60">
        <f>SUMIF([1]!COMPROMISOS_2024[[#All],[consecutivo]],Contrato[[#This Row],[RCP]],[1]!COMPROMISOS_2024[[#All],[Total pagado]])</f>
        <v>0</v>
      </c>
      <c r="AM935" s="61">
        <f>IFERROR(Contrato[[#This Row],[Pagos]]/Contrato[[#This Row],[VALOR CONTRATO]],0)</f>
        <v>0</v>
      </c>
      <c r="AN935" s="110">
        <f>+Contrato[[#This Row],[VALOR CONTRATO]]-Contrato[[#This Row],[Pagos]]</f>
        <v>0</v>
      </c>
      <c r="AO935" s="58" cm="1">
        <f t="array" ref="AO935">_xlfn.XLOOKUP(Contrato[[#This Row],[DOCUMENTO ]],[1]!PERSONAL_ACTIVO_2024[[#All],[Documento identidad]],[1]!PERSONAL_ACTIVO_2024[[#All],[Mail ]],0,0)</f>
        <v>0</v>
      </c>
      <c r="AP935" s="58" cm="1">
        <f t="array" ref="AP935">_xlfn.XLOOKUP(Contrato[[#This Row],[DOCUMENTO]],[1]!PERSONAL_ACTIVO_2024[[#All],[Documento identidad]],[1]!PERSONAL_ACTIVO_2024[[#All],[Mail ]],0,0)</f>
        <v>0</v>
      </c>
      <c r="AQ935" s="58" cm="1">
        <f t="array" ref="AQ935">IF(ISBLANK(Contrato[[#This Row],[DEPENDENCIA ]]),0,IFERROR(_xlfn.XLOOKUP(Contrato[[#This Row],[DEPENDENCIA ]],[1]!PERSONAL_ACTIVO_2024[[#All],[Dependencia]],[1]!PERSONAL_ACTIVO_2024[[#All],[Mail ]],0,0),0))</f>
        <v>0</v>
      </c>
    </row>
    <row r="936" spans="1:43" ht="34.5" customHeight="1" x14ac:dyDescent="0.25">
      <c r="A936" s="27"/>
      <c r="B936" s="349"/>
      <c r="C936" s="319"/>
      <c r="D936" s="29"/>
      <c r="E936" s="354"/>
      <c r="F936" s="354"/>
      <c r="G936" s="183"/>
      <c r="H936" s="312"/>
      <c r="I936" s="183"/>
      <c r="J936" s="355"/>
      <c r="K936" s="54"/>
      <c r="L936" s="143"/>
      <c r="M936" s="97"/>
      <c r="N936" s="98" t="str" cm="1">
        <f t="array" ref="N936">_xlfn.XLOOKUP(Contrato[[#This Row],[SUPERVISOR TITULAR]],[1]!PERSONAL_ACTIVO_2024[[#All],[Nombre completo]],[1]!PERSONAL_ACTIVO_2024[[#All],[Documento identidad]],"",0)</f>
        <v/>
      </c>
      <c r="O936" s="97"/>
      <c r="P936" s="99" t="str" cm="1">
        <f t="array" ref="P936">_xlfn.XLOOKUP(Contrato[[#This Row],[SUPERVISOR SUPLENTE ]],[1]!PERSONAL_ACTIVO_2024[[#All],[Nombre completo]],[1]!PERSONAL_ACTIVO_2024[[#All],[Documento identidad]],"",0)</f>
        <v/>
      </c>
      <c r="Q936" s="356"/>
      <c r="R936" s="42" t="str" cm="1">
        <f t="array" ref="R936">_xlfn.XLOOKUP(Contrato[[#This Row],[CDP]],[1]!DISPONIBILIDADES_2024[[#All],[consecutivo]],[1]!DISPONIBILIDADES_2024[[#All],[fecha_aprobacion]],"",0)</f>
        <v/>
      </c>
      <c r="S936" s="43">
        <f>SUMIF([1]!DISPONIBILIDADES_2024[[#All],[consecutivo]],Contrato[[#This Row],[CDP]],[1]!DISPONIBILIDADES_2024[[#All],[valor_total_rubro]])</f>
        <v>0</v>
      </c>
      <c r="T936" s="44" cm="1">
        <f t="array" ref="T936">_xlfn.XLOOKUP(Contrato[[#This Row],[CONTRATO]]&amp;Contrato[[#This Row],[CDP]],[1]!Corr_Contr_CDP[[#All],[CONTRATO-CDP]],[1]!Corr_Contr_CDP[[#All],[CRP]],_xlfn.XLOOKUP(Contrato[[#This Row],[CDP]],[1]!COMPROMISOS_2024[[#All],[disponibilidad]],[1]!COMPROMISOS_2024[[#All],[consecutivo]],"",0),0)</f>
        <v>0</v>
      </c>
      <c r="U936" s="45" t="str" cm="1">
        <f t="array" ref="U936">+_xlfn.XLOOKUP(Contrato[[#This Row],[RCP]],[1]!COMPROMISOS_2024[[#All],[consecutivo]],[1]!COMPROMISOS_2024[[#All],[fecha_aprobacion]],"",0)</f>
        <v/>
      </c>
      <c r="V936" s="46">
        <f>SUMIF([1]!COMPROMISOS_2024[[#All],[consecutivo]],Contrato[[#This Row],[RCP]],[1]!COMPROMISOS_2024[[#All],[valor_total]])</f>
        <v>0</v>
      </c>
      <c r="W936" s="357"/>
      <c r="X936" s="274"/>
      <c r="Y936" s="48" t="str">
        <f>+LEFT(_xlfn.XLOOKUP(Contrato[[#This Row],[CONTRATO3DIG]],[1]SECOP_II!AE:AE,[1]SECOP_II!F:F,"",0),10)</f>
        <v/>
      </c>
      <c r="Z936" s="49"/>
      <c r="AA936" s="101"/>
      <c r="AB936" s="274"/>
      <c r="AC936" s="274"/>
      <c r="AD936" s="353"/>
      <c r="AE936" s="27"/>
      <c r="AF936" s="55" t="str">
        <f>TEXT(LEFT(Contrato[[#This Row],[CONTRATO]],3),"0")</f>
        <v/>
      </c>
      <c r="AG936" s="55" t="str">
        <f>IF(LEN(Contrato[[#This Row],[Contrato2]])=3,Contrato[[#This Row],[Contrato2]],TEXT(Contrato[[#This Row],[Contrato2]],"000"))</f>
        <v/>
      </c>
      <c r="AH936" s="56">
        <f ca="1">IFERROR(_xlfn.DAYS(Contrato[[#This Row],[Fecha Proyectada liquidación]],TODAY())/30,"")</f>
        <v>-1519.7666666666667</v>
      </c>
      <c r="AI936" s="57">
        <f>+Contrato[[#This Row],[FECHA TERMINACIÓN ]]+120</f>
        <v>120</v>
      </c>
      <c r="AK936" s="59" t="str">
        <f ca="1">IF(Contrato[[#This Row],[FECHA TERMINACIÓN ]]&lt;TODAY(), "Terminado",IF(ISNUMBER(Contrato[[#This Row],[Fecha Real de liquiidación ]]),"Liquidado",IF(Contrato[[#This Row],[FECHA TERMINACIÓN ]]&gt;=TODAY(),"En ejecución","")))</f>
        <v>Terminado</v>
      </c>
      <c r="AL936" s="60">
        <f>SUMIF([1]!COMPROMISOS_2024[[#All],[consecutivo]],Contrato[[#This Row],[RCP]],[1]!COMPROMISOS_2024[[#All],[Total pagado]])</f>
        <v>0</v>
      </c>
      <c r="AM936" s="61">
        <f>IFERROR(Contrato[[#This Row],[Pagos]]/Contrato[[#This Row],[VALOR CONTRATO]],0)</f>
        <v>0</v>
      </c>
      <c r="AN936" s="110">
        <f>+Contrato[[#This Row],[VALOR CONTRATO]]-Contrato[[#This Row],[Pagos]]</f>
        <v>0</v>
      </c>
      <c r="AO936" s="58" cm="1">
        <f t="array" ref="AO936">_xlfn.XLOOKUP(Contrato[[#This Row],[DOCUMENTO ]],[1]!PERSONAL_ACTIVO_2024[[#All],[Documento identidad]],[1]!PERSONAL_ACTIVO_2024[[#All],[Mail ]],0,0)</f>
        <v>0</v>
      </c>
      <c r="AP936" s="58" cm="1">
        <f t="array" ref="AP936">_xlfn.XLOOKUP(Contrato[[#This Row],[DOCUMENTO]],[1]!PERSONAL_ACTIVO_2024[[#All],[Documento identidad]],[1]!PERSONAL_ACTIVO_2024[[#All],[Mail ]],0,0)</f>
        <v>0</v>
      </c>
      <c r="AQ936" s="58" cm="1">
        <f t="array" ref="AQ936">IF(ISBLANK(Contrato[[#This Row],[DEPENDENCIA ]]),0,IFERROR(_xlfn.XLOOKUP(Contrato[[#This Row],[DEPENDENCIA ]],[1]!PERSONAL_ACTIVO_2024[[#All],[Dependencia]],[1]!PERSONAL_ACTIVO_2024[[#All],[Mail ]],0,0),0))</f>
        <v>0</v>
      </c>
    </row>
    <row r="937" spans="1:43" ht="34.5" customHeight="1" x14ac:dyDescent="0.25">
      <c r="A937" s="27"/>
      <c r="B937" s="349"/>
      <c r="C937" s="319"/>
      <c r="D937" s="29"/>
      <c r="E937" s="29"/>
      <c r="F937" s="29"/>
      <c r="G937" s="183"/>
      <c r="H937" s="312"/>
      <c r="I937" s="351"/>
      <c r="J937" s="132"/>
      <c r="K937" s="69"/>
      <c r="L937" s="143"/>
      <c r="M937" s="97"/>
      <c r="N937" s="98" t="str" cm="1">
        <f t="array" ref="N937">_xlfn.XLOOKUP(Contrato[[#This Row],[SUPERVISOR TITULAR]],[1]!PERSONAL_ACTIVO_2024[[#All],[Nombre completo]],[1]!PERSONAL_ACTIVO_2024[[#All],[Documento identidad]],"",0)</f>
        <v/>
      </c>
      <c r="O937" s="97"/>
      <c r="P937" s="99" t="str" cm="1">
        <f t="array" ref="P937">_xlfn.XLOOKUP(Contrato[[#This Row],[SUPERVISOR SUPLENTE ]],[1]!PERSONAL_ACTIVO_2024[[#All],[Nombre completo]],[1]!PERSONAL_ACTIVO_2024[[#All],[Documento identidad]],"",0)</f>
        <v/>
      </c>
      <c r="Q937" s="135"/>
      <c r="R937" s="42" t="str" cm="1">
        <f t="array" ref="R937">_xlfn.XLOOKUP(Contrato[[#This Row],[CDP]],[1]!DISPONIBILIDADES_2024[[#All],[consecutivo]],[1]!DISPONIBILIDADES_2024[[#All],[fecha_aprobacion]],"",0)</f>
        <v/>
      </c>
      <c r="S937" s="43">
        <f>SUMIF([1]!DISPONIBILIDADES_2024[[#All],[consecutivo]],Contrato[[#This Row],[CDP]],[1]!DISPONIBILIDADES_2024[[#All],[valor_total_rubro]])</f>
        <v>0</v>
      </c>
      <c r="T937" s="44" cm="1">
        <f t="array" ref="T937">_xlfn.XLOOKUP(Contrato[[#This Row],[CONTRATO]]&amp;Contrato[[#This Row],[CDP]],[1]!Corr_Contr_CDP[[#All],[CONTRATO-CDP]],[1]!Corr_Contr_CDP[[#All],[CRP]],_xlfn.XLOOKUP(Contrato[[#This Row],[CDP]],[1]!COMPROMISOS_2024[[#All],[disponibilidad]],[1]!COMPROMISOS_2024[[#All],[consecutivo]],"",0),0)</f>
        <v>0</v>
      </c>
      <c r="U937" s="45" t="str" cm="1">
        <f t="array" ref="U937">+_xlfn.XLOOKUP(Contrato[[#This Row],[RCP]],[1]!COMPROMISOS_2024[[#All],[consecutivo]],[1]!COMPROMISOS_2024[[#All],[fecha_aprobacion]],"",0)</f>
        <v/>
      </c>
      <c r="V937" s="46">
        <f>SUMIF([1]!COMPROMISOS_2024[[#All],[consecutivo]],Contrato[[#This Row],[RCP]],[1]!COMPROMISOS_2024[[#All],[valor_total]])</f>
        <v>0</v>
      </c>
      <c r="W937" s="352"/>
      <c r="X937" s="163"/>
      <c r="Y937" s="48" t="str">
        <f>+LEFT(_xlfn.XLOOKUP(Contrato[[#This Row],[CONTRATO3DIG]],[1]SECOP_II!AE:AE,[1]SECOP_II!F:F,"",0),10)</f>
        <v/>
      </c>
      <c r="Z937" s="49"/>
      <c r="AA937" s="101"/>
      <c r="AB937" s="30"/>
      <c r="AC937" s="30"/>
      <c r="AD937" s="353"/>
      <c r="AE937" s="27"/>
      <c r="AF937" s="55" t="str">
        <f>TEXT(LEFT(Contrato[[#This Row],[CONTRATO]],3),"0")</f>
        <v/>
      </c>
      <c r="AG937" s="55" t="str">
        <f>IF(LEN(Contrato[[#This Row],[Contrato2]])=3,Contrato[[#This Row],[Contrato2]],TEXT(Contrato[[#This Row],[Contrato2]],"000"))</f>
        <v/>
      </c>
      <c r="AH937" s="56">
        <f ca="1">IFERROR(_xlfn.DAYS(Contrato[[#This Row],[Fecha Proyectada liquidación]],TODAY())/30,"")</f>
        <v>-1519.7666666666667</v>
      </c>
      <c r="AI937" s="57">
        <f>+Contrato[[#This Row],[FECHA TERMINACIÓN ]]+120</f>
        <v>120</v>
      </c>
      <c r="AK937" s="59" t="str">
        <f ca="1">IF(Contrato[[#This Row],[FECHA TERMINACIÓN ]]&lt;TODAY(), "Terminado",IF(ISNUMBER(Contrato[[#This Row],[Fecha Real de liquiidación ]]),"Liquidado",IF(Contrato[[#This Row],[FECHA TERMINACIÓN ]]&gt;=TODAY(),"En ejecución","")))</f>
        <v>Terminado</v>
      </c>
      <c r="AL937" s="60">
        <f>SUMIF([1]!COMPROMISOS_2024[[#All],[consecutivo]],Contrato[[#This Row],[RCP]],[1]!COMPROMISOS_2024[[#All],[Total pagado]])</f>
        <v>0</v>
      </c>
      <c r="AM937" s="61">
        <f>IFERROR(Contrato[[#This Row],[Pagos]]/Contrato[[#This Row],[VALOR CONTRATO]],0)</f>
        <v>0</v>
      </c>
      <c r="AN937" s="110">
        <f>+Contrato[[#This Row],[VALOR CONTRATO]]-Contrato[[#This Row],[Pagos]]</f>
        <v>0</v>
      </c>
      <c r="AO937" s="58" cm="1">
        <f t="array" ref="AO937">_xlfn.XLOOKUP(Contrato[[#This Row],[DOCUMENTO ]],[1]!PERSONAL_ACTIVO_2024[[#All],[Documento identidad]],[1]!PERSONAL_ACTIVO_2024[[#All],[Mail ]],0,0)</f>
        <v>0</v>
      </c>
      <c r="AP937" s="58" cm="1">
        <f t="array" ref="AP937">_xlfn.XLOOKUP(Contrato[[#This Row],[DOCUMENTO]],[1]!PERSONAL_ACTIVO_2024[[#All],[Documento identidad]],[1]!PERSONAL_ACTIVO_2024[[#All],[Mail ]],0,0)</f>
        <v>0</v>
      </c>
      <c r="AQ937" s="58" cm="1">
        <f t="array" ref="AQ937">IF(ISBLANK(Contrato[[#This Row],[DEPENDENCIA ]]),0,IFERROR(_xlfn.XLOOKUP(Contrato[[#This Row],[DEPENDENCIA ]],[1]!PERSONAL_ACTIVO_2024[[#All],[Dependencia]],[1]!PERSONAL_ACTIVO_2024[[#All],[Mail ]],0,0),0))</f>
        <v>0</v>
      </c>
    </row>
    <row r="938" spans="1:43" ht="34.5" customHeight="1" x14ac:dyDescent="0.25">
      <c r="A938" s="27"/>
      <c r="B938" s="349"/>
      <c r="C938" s="350"/>
      <c r="D938" s="29"/>
      <c r="E938" s="29"/>
      <c r="F938" s="29"/>
      <c r="G938" s="183"/>
      <c r="H938" s="312"/>
      <c r="I938" s="351"/>
      <c r="J938" s="132"/>
      <c r="K938" s="69"/>
      <c r="L938" s="143"/>
      <c r="M938" s="97"/>
      <c r="N938" s="98" t="str" cm="1">
        <f t="array" ref="N938">_xlfn.XLOOKUP(Contrato[[#This Row],[SUPERVISOR TITULAR]],[1]!PERSONAL_ACTIVO_2024[[#All],[Nombre completo]],[1]!PERSONAL_ACTIVO_2024[[#All],[Documento identidad]],"",0)</f>
        <v/>
      </c>
      <c r="O938" s="97"/>
      <c r="P938" s="99" t="str" cm="1">
        <f t="array" ref="P938">_xlfn.XLOOKUP(Contrato[[#This Row],[SUPERVISOR SUPLENTE ]],[1]!PERSONAL_ACTIVO_2024[[#All],[Nombre completo]],[1]!PERSONAL_ACTIVO_2024[[#All],[Documento identidad]],"",0)</f>
        <v/>
      </c>
      <c r="Q938" s="135"/>
      <c r="R938" s="42" t="str" cm="1">
        <f t="array" ref="R938">_xlfn.XLOOKUP(Contrato[[#This Row],[CDP]],[1]!DISPONIBILIDADES_2024[[#All],[consecutivo]],[1]!DISPONIBILIDADES_2024[[#All],[fecha_aprobacion]],"",0)</f>
        <v/>
      </c>
      <c r="S938" s="43">
        <f>SUMIF([1]!DISPONIBILIDADES_2024[[#All],[consecutivo]],Contrato[[#This Row],[CDP]],[1]!DISPONIBILIDADES_2024[[#All],[valor_total_rubro]])</f>
        <v>0</v>
      </c>
      <c r="T938" s="44" cm="1">
        <f t="array" ref="T938">_xlfn.XLOOKUP(Contrato[[#This Row],[CONTRATO]]&amp;Contrato[[#This Row],[CDP]],[1]!Corr_Contr_CDP[[#All],[CONTRATO-CDP]],[1]!Corr_Contr_CDP[[#All],[CRP]],_xlfn.XLOOKUP(Contrato[[#This Row],[CDP]],[1]!COMPROMISOS_2024[[#All],[disponibilidad]],[1]!COMPROMISOS_2024[[#All],[consecutivo]],"",0),0)</f>
        <v>0</v>
      </c>
      <c r="U938" s="45" t="str" cm="1">
        <f t="array" ref="U938">+_xlfn.XLOOKUP(Contrato[[#This Row],[RCP]],[1]!COMPROMISOS_2024[[#All],[consecutivo]],[1]!COMPROMISOS_2024[[#All],[fecha_aprobacion]],"",0)</f>
        <v/>
      </c>
      <c r="V938" s="46">
        <f>SUMIF([1]!COMPROMISOS_2024[[#All],[consecutivo]],Contrato[[#This Row],[RCP]],[1]!COMPROMISOS_2024[[#All],[valor_total]])</f>
        <v>0</v>
      </c>
      <c r="W938" s="352"/>
      <c r="X938" s="163"/>
      <c r="Y938" s="48" t="str">
        <f>+LEFT(_xlfn.XLOOKUP(Contrato[[#This Row],[CONTRATO3DIG]],[1]SECOP_II!AE:AE,[1]SECOP_II!F:F,"",0),10)</f>
        <v/>
      </c>
      <c r="Z938" s="49"/>
      <c r="AA938" s="101"/>
      <c r="AB938" s="30"/>
      <c r="AC938" s="30"/>
      <c r="AD938" s="353"/>
      <c r="AE938" s="27"/>
      <c r="AF938" s="55" t="str">
        <f>TEXT(LEFT(Contrato[[#This Row],[CONTRATO]],3),"0")</f>
        <v/>
      </c>
      <c r="AG938" s="55" t="str">
        <f>IF(LEN(Contrato[[#This Row],[Contrato2]])=3,Contrato[[#This Row],[Contrato2]],TEXT(Contrato[[#This Row],[Contrato2]],"000"))</f>
        <v/>
      </c>
      <c r="AH938" s="56">
        <f ca="1">IFERROR(_xlfn.DAYS(Contrato[[#This Row],[Fecha Proyectada liquidación]],TODAY())/30,"")</f>
        <v>-1519.7666666666667</v>
      </c>
      <c r="AI938" s="57">
        <f>+Contrato[[#This Row],[FECHA TERMINACIÓN ]]+120</f>
        <v>120</v>
      </c>
      <c r="AK938" s="59" t="str">
        <f ca="1">IF(Contrato[[#This Row],[FECHA TERMINACIÓN ]]&lt;TODAY(), "Terminado",IF(ISNUMBER(Contrato[[#This Row],[Fecha Real de liquiidación ]]),"Liquidado",IF(Contrato[[#This Row],[FECHA TERMINACIÓN ]]&gt;=TODAY(),"En ejecución","")))</f>
        <v>Terminado</v>
      </c>
      <c r="AL938" s="60">
        <f>SUMIF([1]!COMPROMISOS_2024[[#All],[consecutivo]],Contrato[[#This Row],[RCP]],[1]!COMPROMISOS_2024[[#All],[Total pagado]])</f>
        <v>0</v>
      </c>
      <c r="AM938" s="61">
        <f>IFERROR(Contrato[[#This Row],[Pagos]]/Contrato[[#This Row],[VALOR CONTRATO]],0)</f>
        <v>0</v>
      </c>
      <c r="AN938" s="110">
        <f>+Contrato[[#This Row],[VALOR CONTRATO]]-Contrato[[#This Row],[Pagos]]</f>
        <v>0</v>
      </c>
      <c r="AO938" s="58" cm="1">
        <f t="array" ref="AO938">_xlfn.XLOOKUP(Contrato[[#This Row],[DOCUMENTO ]],[1]!PERSONAL_ACTIVO_2024[[#All],[Documento identidad]],[1]!PERSONAL_ACTIVO_2024[[#All],[Mail ]],0,0)</f>
        <v>0</v>
      </c>
      <c r="AP938" s="58" cm="1">
        <f t="array" ref="AP938">_xlfn.XLOOKUP(Contrato[[#This Row],[DOCUMENTO]],[1]!PERSONAL_ACTIVO_2024[[#All],[Documento identidad]],[1]!PERSONAL_ACTIVO_2024[[#All],[Mail ]],0,0)</f>
        <v>0</v>
      </c>
      <c r="AQ938" s="58" cm="1">
        <f t="array" ref="AQ938">IF(ISBLANK(Contrato[[#This Row],[DEPENDENCIA ]]),0,IFERROR(_xlfn.XLOOKUP(Contrato[[#This Row],[DEPENDENCIA ]],[1]!PERSONAL_ACTIVO_2024[[#All],[Dependencia]],[1]!PERSONAL_ACTIVO_2024[[#All],[Mail ]],0,0),0))</f>
        <v>0</v>
      </c>
    </row>
    <row r="939" spans="1:43" ht="34.5" customHeight="1" x14ac:dyDescent="0.25">
      <c r="A939" s="27"/>
      <c r="B939" s="349"/>
      <c r="C939" s="350"/>
      <c r="D939" s="29"/>
      <c r="E939" s="29"/>
      <c r="F939" s="29"/>
      <c r="G939" s="183"/>
      <c r="H939" s="312"/>
      <c r="I939" s="351"/>
      <c r="J939" s="132"/>
      <c r="K939" s="69"/>
      <c r="L939" s="143"/>
      <c r="M939" s="97"/>
      <c r="N939" s="98" t="str" cm="1">
        <f t="array" ref="N939">_xlfn.XLOOKUP(Contrato[[#This Row],[SUPERVISOR TITULAR]],[1]!PERSONAL_ACTIVO_2024[[#All],[Nombre completo]],[1]!PERSONAL_ACTIVO_2024[[#All],[Documento identidad]],"",0)</f>
        <v/>
      </c>
      <c r="O939" s="97"/>
      <c r="P939" s="99" t="str" cm="1">
        <f t="array" ref="P939">_xlfn.XLOOKUP(Contrato[[#This Row],[SUPERVISOR SUPLENTE ]],[1]!PERSONAL_ACTIVO_2024[[#All],[Nombre completo]],[1]!PERSONAL_ACTIVO_2024[[#All],[Documento identidad]],"",0)</f>
        <v/>
      </c>
      <c r="Q939" s="135"/>
      <c r="R939" s="42" t="str" cm="1">
        <f t="array" ref="R939">_xlfn.XLOOKUP(Contrato[[#This Row],[CDP]],[1]!DISPONIBILIDADES_2024[[#All],[consecutivo]],[1]!DISPONIBILIDADES_2024[[#All],[fecha_aprobacion]],"",0)</f>
        <v/>
      </c>
      <c r="S939" s="43">
        <f>SUMIF([1]!DISPONIBILIDADES_2024[[#All],[consecutivo]],Contrato[[#This Row],[CDP]],[1]!DISPONIBILIDADES_2024[[#All],[valor_total_rubro]])</f>
        <v>0</v>
      </c>
      <c r="T939" s="44" cm="1">
        <f t="array" ref="T939">_xlfn.XLOOKUP(Contrato[[#This Row],[CONTRATO]]&amp;Contrato[[#This Row],[CDP]],[1]!Corr_Contr_CDP[[#All],[CONTRATO-CDP]],[1]!Corr_Contr_CDP[[#All],[CRP]],_xlfn.XLOOKUP(Contrato[[#This Row],[CDP]],[1]!COMPROMISOS_2024[[#All],[disponibilidad]],[1]!COMPROMISOS_2024[[#All],[consecutivo]],"",0),0)</f>
        <v>0</v>
      </c>
      <c r="U939" s="45" t="str" cm="1">
        <f t="array" ref="U939">+_xlfn.XLOOKUP(Contrato[[#This Row],[RCP]],[1]!COMPROMISOS_2024[[#All],[consecutivo]],[1]!COMPROMISOS_2024[[#All],[fecha_aprobacion]],"",0)</f>
        <v/>
      </c>
      <c r="V939" s="46">
        <f>SUMIF([1]!COMPROMISOS_2024[[#All],[consecutivo]],Contrato[[#This Row],[RCP]],[1]!COMPROMISOS_2024[[#All],[valor_total]])</f>
        <v>0</v>
      </c>
      <c r="W939" s="352"/>
      <c r="X939" s="163"/>
      <c r="Y939" s="48" t="str">
        <f>+LEFT(_xlfn.XLOOKUP(Contrato[[#This Row],[CONTRATO3DIG]],[1]SECOP_II!AE:AE,[1]SECOP_II!F:F,"",0),10)</f>
        <v/>
      </c>
      <c r="Z939" s="49"/>
      <c r="AA939" s="101"/>
      <c r="AB939" s="30"/>
      <c r="AC939" s="30"/>
      <c r="AD939" s="353"/>
      <c r="AE939" s="27"/>
      <c r="AF939" s="55" t="str">
        <f>TEXT(LEFT(Contrato[[#This Row],[CONTRATO]],3),"0")</f>
        <v/>
      </c>
      <c r="AG939" s="55" t="str">
        <f>IF(LEN(Contrato[[#This Row],[Contrato2]])=3,Contrato[[#This Row],[Contrato2]],TEXT(Contrato[[#This Row],[Contrato2]],"000"))</f>
        <v/>
      </c>
      <c r="AH939" s="56">
        <f ca="1">IFERROR(_xlfn.DAYS(Contrato[[#This Row],[Fecha Proyectada liquidación]],TODAY())/30,"")</f>
        <v>-1519.7666666666667</v>
      </c>
      <c r="AI939" s="57">
        <f>+Contrato[[#This Row],[FECHA TERMINACIÓN ]]+120</f>
        <v>120</v>
      </c>
      <c r="AK939" s="59" t="str">
        <f ca="1">IF(Contrato[[#This Row],[FECHA TERMINACIÓN ]]&lt;TODAY(), "Terminado",IF(ISNUMBER(Contrato[[#This Row],[Fecha Real de liquiidación ]]),"Liquidado",IF(Contrato[[#This Row],[FECHA TERMINACIÓN ]]&gt;=TODAY(),"En ejecución","")))</f>
        <v>Terminado</v>
      </c>
      <c r="AL939" s="60">
        <f>SUMIF([1]!COMPROMISOS_2024[[#All],[consecutivo]],Contrato[[#This Row],[RCP]],[1]!COMPROMISOS_2024[[#All],[Total pagado]])</f>
        <v>0</v>
      </c>
      <c r="AM939" s="61">
        <f>IFERROR(Contrato[[#This Row],[Pagos]]/Contrato[[#This Row],[VALOR CONTRATO]],0)</f>
        <v>0</v>
      </c>
      <c r="AN939" s="110">
        <f>+Contrato[[#This Row],[VALOR CONTRATO]]-Contrato[[#This Row],[Pagos]]</f>
        <v>0</v>
      </c>
      <c r="AO939" s="58" cm="1">
        <f t="array" ref="AO939">_xlfn.XLOOKUP(Contrato[[#This Row],[DOCUMENTO ]],[1]!PERSONAL_ACTIVO_2024[[#All],[Documento identidad]],[1]!PERSONAL_ACTIVO_2024[[#All],[Mail ]],0,0)</f>
        <v>0</v>
      </c>
      <c r="AP939" s="58" cm="1">
        <f t="array" ref="AP939">_xlfn.XLOOKUP(Contrato[[#This Row],[DOCUMENTO]],[1]!PERSONAL_ACTIVO_2024[[#All],[Documento identidad]],[1]!PERSONAL_ACTIVO_2024[[#All],[Mail ]],0,0)</f>
        <v>0</v>
      </c>
      <c r="AQ939" s="58" cm="1">
        <f t="array" ref="AQ939">IF(ISBLANK(Contrato[[#This Row],[DEPENDENCIA ]]),0,IFERROR(_xlfn.XLOOKUP(Contrato[[#This Row],[DEPENDENCIA ]],[1]!PERSONAL_ACTIVO_2024[[#All],[Dependencia]],[1]!PERSONAL_ACTIVO_2024[[#All],[Mail ]],0,0),0))</f>
        <v>0</v>
      </c>
    </row>
    <row r="940" spans="1:43" ht="34.5" customHeight="1" x14ac:dyDescent="0.25">
      <c r="A940" s="27"/>
      <c r="B940" s="349"/>
      <c r="C940" s="350"/>
      <c r="D940" s="29"/>
      <c r="E940" s="29"/>
      <c r="F940" s="29"/>
      <c r="G940" s="183"/>
      <c r="H940" s="312"/>
      <c r="I940" s="351"/>
      <c r="J940" s="132"/>
      <c r="K940" s="54"/>
      <c r="L940" s="143"/>
      <c r="M940" s="97"/>
      <c r="N940" s="98" t="str" cm="1">
        <f t="array" ref="N940">_xlfn.XLOOKUP(Contrato[[#This Row],[SUPERVISOR TITULAR]],[1]!PERSONAL_ACTIVO_2024[[#All],[Nombre completo]],[1]!PERSONAL_ACTIVO_2024[[#All],[Documento identidad]],"",0)</f>
        <v/>
      </c>
      <c r="O940" s="97"/>
      <c r="P940" s="99" t="str" cm="1">
        <f t="array" ref="P940">_xlfn.XLOOKUP(Contrato[[#This Row],[SUPERVISOR SUPLENTE ]],[1]!PERSONAL_ACTIVO_2024[[#All],[Nombre completo]],[1]!PERSONAL_ACTIVO_2024[[#All],[Documento identidad]],"",0)</f>
        <v/>
      </c>
      <c r="Q940" s="135"/>
      <c r="R940" s="42" cm="1">
        <f t="array" ref="R940">_xlfn.XLOOKUP(Contrato[[#This Row],[CDP]],[1]!DISPONIBILIDADES_2024[[#All],[consecutivo]],[1]!DISPONIBILIDADES_2024[[#All],[fecha_aprobacion]],"",0)</f>
        <v>0</v>
      </c>
      <c r="S940" s="43">
        <f>SUMIF([1]!DISPONIBILIDADES_2024[[#All],[consecutivo]],Contrato[[#This Row],[CDP]],[1]!DISPONIBILIDADES_2024[[#All],[valor_total_rubro]])</f>
        <v>0</v>
      </c>
      <c r="T940" s="44" cm="1">
        <f t="array" ref="T940">_xlfn.XLOOKUP(Contrato[[#This Row],[CONTRATO]]&amp;Contrato[[#This Row],[CDP]],[1]!Corr_Contr_CDP[[#All],[CONTRATO-CDP]],[1]!Corr_Contr_CDP[[#All],[CRP]],_xlfn.XLOOKUP(Contrato[[#This Row],[CDP]],[1]!COMPROMISOS_2024[[#All],[disponibilidad]],[1]!COMPROMISOS_2024[[#All],[consecutivo]],"",0),0)</f>
        <v>0</v>
      </c>
      <c r="U940" s="45" t="str" cm="1">
        <f t="array" ref="U940">+_xlfn.XLOOKUP(Contrato[[#This Row],[RCP]],[1]!COMPROMISOS_2024[[#All],[consecutivo]],[1]!COMPROMISOS_2024[[#All],[fecha_aprobacion]],"",0)</f>
        <v/>
      </c>
      <c r="V940" s="46">
        <f>SUMIF([1]!COMPROMISOS_2024[[#All],[consecutivo]],Contrato[[#This Row],[RCP]],[1]!COMPROMISOS_2024[[#All],[valor_total]])</f>
        <v>0</v>
      </c>
      <c r="W940" s="352"/>
      <c r="X940" s="163"/>
      <c r="Y940" s="48" t="str">
        <f>+LEFT(_xlfn.XLOOKUP(Contrato[[#This Row],[CONTRATO3DIG]],[1]SECOP_II!AE:AE,[1]SECOP_II!F:F,"",0),10)</f>
        <v/>
      </c>
      <c r="Z940" s="49"/>
      <c r="AA940" s="101"/>
      <c r="AB940" s="30"/>
      <c r="AC940" s="30"/>
      <c r="AD940" s="353"/>
      <c r="AE940" s="27"/>
      <c r="AF940" s="55" t="str">
        <f>TEXT(LEFT(Contrato[[#This Row],[CONTRATO]],3),"0")</f>
        <v/>
      </c>
      <c r="AG940" s="55" t="str">
        <f>IF(LEN(Contrato[[#This Row],[Contrato2]])=3,Contrato[[#This Row],[Contrato2]],TEXT(Contrato[[#This Row],[Contrato2]],"000"))</f>
        <v/>
      </c>
      <c r="AH940" s="56">
        <f ca="1">IFERROR(_xlfn.DAYS(Contrato[[#This Row],[Fecha Proyectada liquidación]],TODAY())/30,"")</f>
        <v>-1519.7666666666667</v>
      </c>
      <c r="AI940" s="57">
        <f>+Contrato[[#This Row],[FECHA TERMINACIÓN ]]+120</f>
        <v>120</v>
      </c>
      <c r="AK940" s="59" t="str">
        <f ca="1">IF(Contrato[[#This Row],[FECHA TERMINACIÓN ]]&lt;TODAY(), "Terminado",IF(ISNUMBER(Contrato[[#This Row],[Fecha Real de liquiidación ]]),"Liquidado",IF(Contrato[[#This Row],[FECHA TERMINACIÓN ]]&gt;=TODAY(),"En ejecución","")))</f>
        <v>Terminado</v>
      </c>
      <c r="AL940" s="60">
        <f>SUMIF([1]!COMPROMISOS_2024[[#All],[consecutivo]],Contrato[[#This Row],[RCP]],[1]!COMPROMISOS_2024[[#All],[Total pagado]])</f>
        <v>0</v>
      </c>
      <c r="AM940" s="61">
        <f>IFERROR(Contrato[[#This Row],[Pagos]]/Contrato[[#This Row],[VALOR CONTRATO]],0)</f>
        <v>0</v>
      </c>
      <c r="AN940" s="110">
        <f>+Contrato[[#This Row],[VALOR CONTRATO]]-Contrato[[#This Row],[Pagos]]</f>
        <v>0</v>
      </c>
      <c r="AO940" s="58" cm="1">
        <f t="array" ref="AO940">_xlfn.XLOOKUP(Contrato[[#This Row],[DOCUMENTO ]],[1]!PERSONAL_ACTIVO_2024[[#All],[Documento identidad]],[1]!PERSONAL_ACTIVO_2024[[#All],[Mail ]],0,0)</f>
        <v>0</v>
      </c>
      <c r="AP940" s="58" cm="1">
        <f t="array" ref="AP940">_xlfn.XLOOKUP(Contrato[[#This Row],[DOCUMENTO]],[1]!PERSONAL_ACTIVO_2024[[#All],[Documento identidad]],[1]!PERSONAL_ACTIVO_2024[[#All],[Mail ]],0,0)</f>
        <v>0</v>
      </c>
      <c r="AQ940" s="58" cm="1">
        <f t="array" ref="AQ940">IF(ISBLANK(Contrato[[#This Row],[DEPENDENCIA ]]),0,IFERROR(_xlfn.XLOOKUP(Contrato[[#This Row],[DEPENDENCIA ]],[1]!PERSONAL_ACTIVO_2024[[#All],[Dependencia]],[1]!PERSONAL_ACTIVO_2024[[#All],[Mail ]],0,0),0))</f>
        <v>0</v>
      </c>
    </row>
    <row r="941" spans="1:43" ht="34.5" customHeight="1" x14ac:dyDescent="0.25">
      <c r="A941" s="27"/>
      <c r="B941" s="349"/>
      <c r="C941" s="350"/>
      <c r="D941" s="29"/>
      <c r="E941" s="29"/>
      <c r="F941" s="29"/>
      <c r="G941" s="183"/>
      <c r="H941" s="312"/>
      <c r="I941" s="351"/>
      <c r="J941" s="132"/>
      <c r="K941" s="69"/>
      <c r="L941" s="143"/>
      <c r="M941" s="97"/>
      <c r="N941" s="98" t="str" cm="1">
        <f t="array" ref="N941">_xlfn.XLOOKUP(Contrato[[#This Row],[SUPERVISOR TITULAR]],[1]!PERSONAL_ACTIVO_2024[[#All],[Nombre completo]],[1]!PERSONAL_ACTIVO_2024[[#All],[Documento identidad]],"",0)</f>
        <v/>
      </c>
      <c r="O941" s="97"/>
      <c r="P941" s="99" t="str" cm="1">
        <f t="array" ref="P941">_xlfn.XLOOKUP(Contrato[[#This Row],[SUPERVISOR SUPLENTE ]],[1]!PERSONAL_ACTIVO_2024[[#All],[Nombre completo]],[1]!PERSONAL_ACTIVO_2024[[#All],[Documento identidad]],"",0)</f>
        <v/>
      </c>
      <c r="Q941" s="135"/>
      <c r="R941" s="42" t="str" cm="1">
        <f t="array" ref="R941">_xlfn.XLOOKUP(Contrato[[#This Row],[CDP]],[1]!DISPONIBILIDADES_2024[[#All],[consecutivo]],[1]!DISPONIBILIDADES_2024[[#All],[fecha_aprobacion]],"",0)</f>
        <v/>
      </c>
      <c r="S941" s="43">
        <f>SUMIF([1]!DISPONIBILIDADES_2024[[#All],[consecutivo]],Contrato[[#This Row],[CDP]],[1]!DISPONIBILIDADES_2024[[#All],[valor_total_rubro]])</f>
        <v>0</v>
      </c>
      <c r="T941" s="44" cm="1">
        <f t="array" ref="T941">_xlfn.XLOOKUP(Contrato[[#This Row],[CONTRATO]]&amp;Contrato[[#This Row],[CDP]],[1]!Corr_Contr_CDP[[#All],[CONTRATO-CDP]],[1]!Corr_Contr_CDP[[#All],[CRP]],_xlfn.XLOOKUP(Contrato[[#This Row],[CDP]],[1]!COMPROMISOS_2024[[#All],[disponibilidad]],[1]!COMPROMISOS_2024[[#All],[consecutivo]],"",0),0)</f>
        <v>0</v>
      </c>
      <c r="U941" s="45" t="str" cm="1">
        <f t="array" ref="U941">+_xlfn.XLOOKUP(Contrato[[#This Row],[RCP]],[1]!COMPROMISOS_2024[[#All],[consecutivo]],[1]!COMPROMISOS_2024[[#All],[fecha_aprobacion]],"",0)</f>
        <v/>
      </c>
      <c r="V941" s="46">
        <f>SUMIF([1]!COMPROMISOS_2024[[#All],[consecutivo]],Contrato[[#This Row],[RCP]],[1]!COMPROMISOS_2024[[#All],[valor_total]])</f>
        <v>0</v>
      </c>
      <c r="W941" s="352"/>
      <c r="X941" s="163"/>
      <c r="Y941" s="48" t="str">
        <f>+LEFT(_xlfn.XLOOKUP(Contrato[[#This Row],[CONTRATO3DIG]],[1]SECOP_II!AE:AE,[1]SECOP_II!F:F,"",0),10)</f>
        <v/>
      </c>
      <c r="Z941" s="49"/>
      <c r="AA941" s="101"/>
      <c r="AB941" s="30"/>
      <c r="AC941" s="30"/>
      <c r="AD941" s="353"/>
      <c r="AE941" s="27"/>
      <c r="AF941" s="55" t="str">
        <f>TEXT(LEFT(Contrato[[#This Row],[CONTRATO]],3),"0")</f>
        <v/>
      </c>
      <c r="AG941" s="55" t="str">
        <f>IF(LEN(Contrato[[#This Row],[Contrato2]])=3,Contrato[[#This Row],[Contrato2]],TEXT(Contrato[[#This Row],[Contrato2]],"000"))</f>
        <v/>
      </c>
      <c r="AH941" s="56">
        <f ca="1">IFERROR(_xlfn.DAYS(Contrato[[#This Row],[Fecha Proyectada liquidación]],TODAY())/30,"")</f>
        <v>-1519.7666666666667</v>
      </c>
      <c r="AI941" s="57">
        <f>+Contrato[[#This Row],[FECHA TERMINACIÓN ]]+120</f>
        <v>120</v>
      </c>
      <c r="AK941" s="59" t="str">
        <f ca="1">IF(Contrato[[#This Row],[FECHA TERMINACIÓN ]]&lt;TODAY(), "Terminado",IF(ISNUMBER(Contrato[[#This Row],[Fecha Real de liquiidación ]]),"Liquidado",IF(Contrato[[#This Row],[FECHA TERMINACIÓN ]]&gt;=TODAY(),"En ejecución","")))</f>
        <v>Terminado</v>
      </c>
      <c r="AL941" s="60">
        <f>SUMIF([1]!COMPROMISOS_2024[[#All],[consecutivo]],Contrato[[#This Row],[RCP]],[1]!COMPROMISOS_2024[[#All],[Total pagado]])</f>
        <v>0</v>
      </c>
      <c r="AM941" s="61">
        <f>IFERROR(Contrato[[#This Row],[Pagos]]/Contrato[[#This Row],[VALOR CONTRATO]],0)</f>
        <v>0</v>
      </c>
      <c r="AN941" s="110">
        <f>+Contrato[[#This Row],[VALOR CONTRATO]]-Contrato[[#This Row],[Pagos]]</f>
        <v>0</v>
      </c>
      <c r="AO941" s="58" cm="1">
        <f t="array" ref="AO941">_xlfn.XLOOKUP(Contrato[[#This Row],[DOCUMENTO ]],[1]!PERSONAL_ACTIVO_2024[[#All],[Documento identidad]],[1]!PERSONAL_ACTIVO_2024[[#All],[Mail ]],0,0)</f>
        <v>0</v>
      </c>
      <c r="AP941" s="58" cm="1">
        <f t="array" ref="AP941">_xlfn.XLOOKUP(Contrato[[#This Row],[DOCUMENTO]],[1]!PERSONAL_ACTIVO_2024[[#All],[Documento identidad]],[1]!PERSONAL_ACTIVO_2024[[#All],[Mail ]],0,0)</f>
        <v>0</v>
      </c>
      <c r="AQ941" s="58" cm="1">
        <f t="array" ref="AQ941">IF(ISBLANK(Contrato[[#This Row],[DEPENDENCIA ]]),0,IFERROR(_xlfn.XLOOKUP(Contrato[[#This Row],[DEPENDENCIA ]],[1]!PERSONAL_ACTIVO_2024[[#All],[Dependencia]],[1]!PERSONAL_ACTIVO_2024[[#All],[Mail ]],0,0),0))</f>
        <v>0</v>
      </c>
    </row>
    <row r="942" spans="1:43" ht="34.5" customHeight="1" x14ac:dyDescent="0.25">
      <c r="A942" s="27"/>
      <c r="B942" s="349"/>
      <c r="C942" s="319"/>
      <c r="D942" s="29"/>
      <c r="E942" s="29"/>
      <c r="F942" s="29"/>
      <c r="G942" s="183"/>
      <c r="H942" s="312"/>
      <c r="I942" s="351"/>
      <c r="J942" s="132"/>
      <c r="K942" s="54"/>
      <c r="L942" s="143"/>
      <c r="M942" s="97"/>
      <c r="N942" s="98" t="str" cm="1">
        <f t="array" ref="N942">_xlfn.XLOOKUP(Contrato[[#This Row],[SUPERVISOR TITULAR]],[1]!PERSONAL_ACTIVO_2024[[#All],[Nombre completo]],[1]!PERSONAL_ACTIVO_2024[[#All],[Documento identidad]],"",0)</f>
        <v/>
      </c>
      <c r="O942" s="97"/>
      <c r="P942" s="99" t="str" cm="1">
        <f t="array" ref="P942">_xlfn.XLOOKUP(Contrato[[#This Row],[SUPERVISOR SUPLENTE ]],[1]!PERSONAL_ACTIVO_2024[[#All],[Nombre completo]],[1]!PERSONAL_ACTIVO_2024[[#All],[Documento identidad]],"",0)</f>
        <v/>
      </c>
      <c r="Q942" s="135"/>
      <c r="R942" s="42" t="str" cm="1">
        <f t="array" ref="R942">_xlfn.XLOOKUP(Contrato[[#This Row],[CDP]],[1]!DISPONIBILIDADES_2024[[#All],[consecutivo]],[1]!DISPONIBILIDADES_2024[[#All],[fecha_aprobacion]],"",0)</f>
        <v/>
      </c>
      <c r="S942" s="43">
        <f>SUMIF([1]!DISPONIBILIDADES_2024[[#All],[consecutivo]],Contrato[[#This Row],[CDP]],[1]!DISPONIBILIDADES_2024[[#All],[valor_total_rubro]])</f>
        <v>0</v>
      </c>
      <c r="T942" s="44" cm="1">
        <f t="array" ref="T942">_xlfn.XLOOKUP(Contrato[[#This Row],[CONTRATO]]&amp;Contrato[[#This Row],[CDP]],[1]!Corr_Contr_CDP[[#All],[CONTRATO-CDP]],[1]!Corr_Contr_CDP[[#All],[CRP]],_xlfn.XLOOKUP(Contrato[[#This Row],[CDP]],[1]!COMPROMISOS_2024[[#All],[disponibilidad]],[1]!COMPROMISOS_2024[[#All],[consecutivo]],"",0),0)</f>
        <v>0</v>
      </c>
      <c r="U942" s="45" t="str" cm="1">
        <f t="array" ref="U942">+_xlfn.XLOOKUP(Contrato[[#This Row],[RCP]],[1]!COMPROMISOS_2024[[#All],[consecutivo]],[1]!COMPROMISOS_2024[[#All],[fecha_aprobacion]],"",0)</f>
        <v/>
      </c>
      <c r="V942" s="46">
        <f>SUMIF([1]!COMPROMISOS_2024[[#All],[consecutivo]],Contrato[[#This Row],[RCP]],[1]!COMPROMISOS_2024[[#All],[valor_total]])</f>
        <v>0</v>
      </c>
      <c r="W942" s="352"/>
      <c r="X942" s="163"/>
      <c r="Y942" s="48" t="str">
        <f>+LEFT(_xlfn.XLOOKUP(Contrato[[#This Row],[CONTRATO3DIG]],[1]SECOP_II!AE:AE,[1]SECOP_II!F:F,"",0),10)</f>
        <v/>
      </c>
      <c r="Z942" s="49"/>
      <c r="AA942" s="101"/>
      <c r="AB942" s="30"/>
      <c r="AC942" s="30"/>
      <c r="AD942" s="353"/>
      <c r="AE942" s="27"/>
      <c r="AF942" s="55" t="str">
        <f>TEXT(LEFT(Contrato[[#This Row],[CONTRATO]],3),"0")</f>
        <v/>
      </c>
      <c r="AG942" s="55" t="str">
        <f>IF(LEN(Contrato[[#This Row],[Contrato2]])=3,Contrato[[#This Row],[Contrato2]],TEXT(Contrato[[#This Row],[Contrato2]],"000"))</f>
        <v/>
      </c>
      <c r="AH942" s="56">
        <f ca="1">IFERROR(_xlfn.DAYS(Contrato[[#This Row],[Fecha Proyectada liquidación]],TODAY())/30,"")</f>
        <v>-1519.7666666666667</v>
      </c>
      <c r="AI942" s="57">
        <f>+Contrato[[#This Row],[FECHA TERMINACIÓN ]]+120</f>
        <v>120</v>
      </c>
      <c r="AK942" s="59" t="str">
        <f ca="1">IF(Contrato[[#This Row],[FECHA TERMINACIÓN ]]&lt;TODAY(), "Terminado",IF(ISNUMBER(Contrato[[#This Row],[Fecha Real de liquiidación ]]),"Liquidado",IF(Contrato[[#This Row],[FECHA TERMINACIÓN ]]&gt;=TODAY(),"En ejecución","")))</f>
        <v>Terminado</v>
      </c>
      <c r="AL942" s="60">
        <f>SUMIF([1]!COMPROMISOS_2024[[#All],[consecutivo]],Contrato[[#This Row],[RCP]],[1]!COMPROMISOS_2024[[#All],[Total pagado]])</f>
        <v>0</v>
      </c>
      <c r="AM942" s="61">
        <f>IFERROR(Contrato[[#This Row],[Pagos]]/Contrato[[#This Row],[VALOR CONTRATO]],0)</f>
        <v>0</v>
      </c>
      <c r="AN942" s="110">
        <f>+Contrato[[#This Row],[VALOR CONTRATO]]-Contrato[[#This Row],[Pagos]]</f>
        <v>0</v>
      </c>
      <c r="AO942" s="58" cm="1">
        <f t="array" ref="AO942">_xlfn.XLOOKUP(Contrato[[#This Row],[DOCUMENTO ]],[1]!PERSONAL_ACTIVO_2024[[#All],[Documento identidad]],[1]!PERSONAL_ACTIVO_2024[[#All],[Mail ]],0,0)</f>
        <v>0</v>
      </c>
      <c r="AP942" s="58" cm="1">
        <f t="array" ref="AP942">_xlfn.XLOOKUP(Contrato[[#This Row],[DOCUMENTO]],[1]!PERSONAL_ACTIVO_2024[[#All],[Documento identidad]],[1]!PERSONAL_ACTIVO_2024[[#All],[Mail ]],0,0)</f>
        <v>0</v>
      </c>
      <c r="AQ942" s="58" cm="1">
        <f t="array" ref="AQ942">IF(ISBLANK(Contrato[[#This Row],[DEPENDENCIA ]]),0,IFERROR(_xlfn.XLOOKUP(Contrato[[#This Row],[DEPENDENCIA ]],[1]!PERSONAL_ACTIVO_2024[[#All],[Dependencia]],[1]!PERSONAL_ACTIVO_2024[[#All],[Mail ]],0,0),0))</f>
        <v>0</v>
      </c>
    </row>
    <row r="943" spans="1:43" ht="34.5" customHeight="1" x14ac:dyDescent="0.25">
      <c r="A943" s="27"/>
      <c r="B943" s="349"/>
      <c r="C943" s="350"/>
      <c r="D943" s="29"/>
      <c r="E943" s="29"/>
      <c r="F943" s="29"/>
      <c r="G943" s="183"/>
      <c r="H943" s="312"/>
      <c r="I943" s="351"/>
      <c r="J943" s="132"/>
      <c r="K943" s="69"/>
      <c r="L943" s="143"/>
      <c r="M943" s="97"/>
      <c r="N943" s="98" t="str" cm="1">
        <f t="array" ref="N943">_xlfn.XLOOKUP(Contrato[[#This Row],[SUPERVISOR TITULAR]],[1]!PERSONAL_ACTIVO_2024[[#All],[Nombre completo]],[1]!PERSONAL_ACTIVO_2024[[#All],[Documento identidad]],"",0)</f>
        <v/>
      </c>
      <c r="O943" s="97"/>
      <c r="P943" s="99" t="str" cm="1">
        <f t="array" ref="P943">_xlfn.XLOOKUP(Contrato[[#This Row],[SUPERVISOR SUPLENTE ]],[1]!PERSONAL_ACTIVO_2024[[#All],[Nombre completo]],[1]!PERSONAL_ACTIVO_2024[[#All],[Documento identidad]],"",0)</f>
        <v/>
      </c>
      <c r="Q943" s="135"/>
      <c r="R943" s="42" t="str" cm="1">
        <f t="array" ref="R943">_xlfn.XLOOKUP(Contrato[[#This Row],[CDP]],[1]!DISPONIBILIDADES_2024[[#All],[consecutivo]],[1]!DISPONIBILIDADES_2024[[#All],[fecha_aprobacion]],"",0)</f>
        <v/>
      </c>
      <c r="S943" s="43">
        <f>SUMIF([1]!DISPONIBILIDADES_2024[[#All],[consecutivo]],Contrato[[#This Row],[CDP]],[1]!DISPONIBILIDADES_2024[[#All],[valor_total_rubro]])</f>
        <v>0</v>
      </c>
      <c r="T943" s="44" cm="1">
        <f t="array" ref="T943">_xlfn.XLOOKUP(Contrato[[#This Row],[CONTRATO]]&amp;Contrato[[#This Row],[CDP]],[1]!Corr_Contr_CDP[[#All],[CONTRATO-CDP]],[1]!Corr_Contr_CDP[[#All],[CRP]],_xlfn.XLOOKUP(Contrato[[#This Row],[CDP]],[1]!COMPROMISOS_2024[[#All],[disponibilidad]],[1]!COMPROMISOS_2024[[#All],[consecutivo]],"",0),0)</f>
        <v>0</v>
      </c>
      <c r="U943" s="45" t="str" cm="1">
        <f t="array" ref="U943">+_xlfn.XLOOKUP(Contrato[[#This Row],[RCP]],[1]!COMPROMISOS_2024[[#All],[consecutivo]],[1]!COMPROMISOS_2024[[#All],[fecha_aprobacion]],"",0)</f>
        <v/>
      </c>
      <c r="V943" s="46">
        <f>SUMIF([1]!COMPROMISOS_2024[[#All],[consecutivo]],Contrato[[#This Row],[RCP]],[1]!COMPROMISOS_2024[[#All],[valor_total]])</f>
        <v>0</v>
      </c>
      <c r="W943" s="352"/>
      <c r="X943" s="163"/>
      <c r="Y943" s="48" t="str">
        <f>+LEFT(_xlfn.XLOOKUP(Contrato[[#This Row],[CONTRATO3DIG]],[1]SECOP_II!AE:AE,[1]SECOP_II!F:F,"",0),10)</f>
        <v/>
      </c>
      <c r="Z943" s="49"/>
      <c r="AA943" s="101"/>
      <c r="AB943" s="30"/>
      <c r="AC943" s="30"/>
      <c r="AD943" s="353"/>
      <c r="AE943" s="27"/>
      <c r="AF943" s="55" t="str">
        <f>TEXT(LEFT(Contrato[[#This Row],[CONTRATO]],3),"0")</f>
        <v/>
      </c>
      <c r="AG943" s="55" t="str">
        <f>IF(LEN(Contrato[[#This Row],[Contrato2]])=3,Contrato[[#This Row],[Contrato2]],TEXT(Contrato[[#This Row],[Contrato2]],"000"))</f>
        <v/>
      </c>
      <c r="AH943" s="56">
        <f ca="1">IFERROR(_xlfn.DAYS(Contrato[[#This Row],[Fecha Proyectada liquidación]],TODAY())/30,"")</f>
        <v>-1519.7666666666667</v>
      </c>
      <c r="AI943" s="57">
        <f>+Contrato[[#This Row],[FECHA TERMINACIÓN ]]+120</f>
        <v>120</v>
      </c>
      <c r="AK943" s="59" t="str">
        <f ca="1">IF(Contrato[[#This Row],[FECHA TERMINACIÓN ]]&lt;TODAY(), "Terminado",IF(ISNUMBER(Contrato[[#This Row],[Fecha Real de liquiidación ]]),"Liquidado",IF(Contrato[[#This Row],[FECHA TERMINACIÓN ]]&gt;=TODAY(),"En ejecución","")))</f>
        <v>Terminado</v>
      </c>
      <c r="AL943" s="60">
        <f>SUMIF([1]!COMPROMISOS_2024[[#All],[consecutivo]],Contrato[[#This Row],[RCP]],[1]!COMPROMISOS_2024[[#All],[Total pagado]])</f>
        <v>0</v>
      </c>
      <c r="AM943" s="61">
        <f>IFERROR(Contrato[[#This Row],[Pagos]]/Contrato[[#This Row],[VALOR CONTRATO]],0)</f>
        <v>0</v>
      </c>
      <c r="AN943" s="110">
        <f>+Contrato[[#This Row],[VALOR CONTRATO]]-Contrato[[#This Row],[Pagos]]</f>
        <v>0</v>
      </c>
      <c r="AO943" s="58" cm="1">
        <f t="array" ref="AO943">_xlfn.XLOOKUP(Contrato[[#This Row],[DOCUMENTO ]],[1]!PERSONAL_ACTIVO_2024[[#All],[Documento identidad]],[1]!PERSONAL_ACTIVO_2024[[#All],[Mail ]],0,0)</f>
        <v>0</v>
      </c>
      <c r="AP943" s="58" cm="1">
        <f t="array" ref="AP943">_xlfn.XLOOKUP(Contrato[[#This Row],[DOCUMENTO]],[1]!PERSONAL_ACTIVO_2024[[#All],[Documento identidad]],[1]!PERSONAL_ACTIVO_2024[[#All],[Mail ]],0,0)</f>
        <v>0</v>
      </c>
      <c r="AQ943" s="58" cm="1">
        <f t="array" ref="AQ943">IF(ISBLANK(Contrato[[#This Row],[DEPENDENCIA ]]),0,IFERROR(_xlfn.XLOOKUP(Contrato[[#This Row],[DEPENDENCIA ]],[1]!PERSONAL_ACTIVO_2024[[#All],[Dependencia]],[1]!PERSONAL_ACTIVO_2024[[#All],[Mail ]],0,0),0))</f>
        <v>0</v>
      </c>
    </row>
    <row r="944" spans="1:43" ht="34.5" customHeight="1" x14ac:dyDescent="0.25">
      <c r="A944" s="27"/>
      <c r="B944" s="349"/>
      <c r="C944" s="319"/>
      <c r="D944" s="29"/>
      <c r="E944" s="29"/>
      <c r="F944" s="29"/>
      <c r="G944" s="183"/>
      <c r="H944" s="312"/>
      <c r="I944" s="351"/>
      <c r="J944" s="132"/>
      <c r="K944" s="69"/>
      <c r="L944" s="143"/>
      <c r="M944" s="97"/>
      <c r="N944" s="98" t="str" cm="1">
        <f t="array" ref="N944">_xlfn.XLOOKUP(Contrato[[#This Row],[SUPERVISOR TITULAR]],[1]!PERSONAL_ACTIVO_2024[[#All],[Nombre completo]],[1]!PERSONAL_ACTIVO_2024[[#All],[Documento identidad]],"",0)</f>
        <v/>
      </c>
      <c r="O944" s="97"/>
      <c r="P944" s="99" t="str" cm="1">
        <f t="array" ref="P944">_xlfn.XLOOKUP(Contrato[[#This Row],[SUPERVISOR SUPLENTE ]],[1]!PERSONAL_ACTIVO_2024[[#All],[Nombre completo]],[1]!PERSONAL_ACTIVO_2024[[#All],[Documento identidad]],"",0)</f>
        <v/>
      </c>
      <c r="Q944" s="135"/>
      <c r="R944" s="42" t="str" cm="1">
        <f t="array" ref="R944">_xlfn.XLOOKUP(Contrato[[#This Row],[CDP]],[1]!DISPONIBILIDADES_2024[[#All],[consecutivo]],[1]!DISPONIBILIDADES_2024[[#All],[fecha_aprobacion]],"",0)</f>
        <v/>
      </c>
      <c r="S944" s="43">
        <f>SUMIF([1]!DISPONIBILIDADES_2024[[#All],[consecutivo]],Contrato[[#This Row],[CDP]],[1]!DISPONIBILIDADES_2024[[#All],[valor_total_rubro]])</f>
        <v>0</v>
      </c>
      <c r="T944" s="44" cm="1">
        <f t="array" ref="T944">_xlfn.XLOOKUP(Contrato[[#This Row],[CONTRATO]]&amp;Contrato[[#This Row],[CDP]],[1]!Corr_Contr_CDP[[#All],[CONTRATO-CDP]],[1]!Corr_Contr_CDP[[#All],[CRP]],_xlfn.XLOOKUP(Contrato[[#This Row],[CDP]],[1]!COMPROMISOS_2024[[#All],[disponibilidad]],[1]!COMPROMISOS_2024[[#All],[consecutivo]],"",0),0)</f>
        <v>0</v>
      </c>
      <c r="U944" s="45" t="str" cm="1">
        <f t="array" ref="U944">+_xlfn.XLOOKUP(Contrato[[#This Row],[RCP]],[1]!COMPROMISOS_2024[[#All],[consecutivo]],[1]!COMPROMISOS_2024[[#All],[fecha_aprobacion]],"",0)</f>
        <v/>
      </c>
      <c r="V944" s="46">
        <f>SUMIF([1]!COMPROMISOS_2024[[#All],[consecutivo]],Contrato[[#This Row],[RCP]],[1]!COMPROMISOS_2024[[#All],[valor_total]])</f>
        <v>0</v>
      </c>
      <c r="W944" s="352"/>
      <c r="X944" s="163"/>
      <c r="Y944" s="48" t="str">
        <f>+LEFT(_xlfn.XLOOKUP(Contrato[[#This Row],[CONTRATO3DIG]],[1]SECOP_II!AE:AE,[1]SECOP_II!F:F,"",0),10)</f>
        <v/>
      </c>
      <c r="Z944" s="49"/>
      <c r="AA944" s="101"/>
      <c r="AB944" s="30"/>
      <c r="AC944" s="30"/>
      <c r="AD944" s="353"/>
      <c r="AE944" s="27"/>
      <c r="AF944" s="55" t="str">
        <f>TEXT(LEFT(Contrato[[#This Row],[CONTRATO]],3),"0")</f>
        <v/>
      </c>
      <c r="AG944" s="55" t="str">
        <f>IF(LEN(Contrato[[#This Row],[Contrato2]])=3,Contrato[[#This Row],[Contrato2]],TEXT(Contrato[[#This Row],[Contrato2]],"000"))</f>
        <v/>
      </c>
      <c r="AH944" s="56">
        <f ca="1">IFERROR(_xlfn.DAYS(Contrato[[#This Row],[Fecha Proyectada liquidación]],TODAY())/30,"")</f>
        <v>-1519.7666666666667</v>
      </c>
      <c r="AI944" s="57">
        <f>+Contrato[[#This Row],[FECHA TERMINACIÓN ]]+120</f>
        <v>120</v>
      </c>
      <c r="AK944" s="59" t="str">
        <f ca="1">IF(Contrato[[#This Row],[FECHA TERMINACIÓN ]]&lt;TODAY(), "Terminado",IF(ISNUMBER(Contrato[[#This Row],[Fecha Real de liquiidación ]]),"Liquidado",IF(Contrato[[#This Row],[FECHA TERMINACIÓN ]]&gt;=TODAY(),"En ejecución","")))</f>
        <v>Terminado</v>
      </c>
      <c r="AL944" s="60">
        <f>SUMIF([1]!COMPROMISOS_2024[[#All],[consecutivo]],Contrato[[#This Row],[RCP]],[1]!COMPROMISOS_2024[[#All],[Total pagado]])</f>
        <v>0</v>
      </c>
      <c r="AM944" s="61">
        <f>IFERROR(Contrato[[#This Row],[Pagos]]/Contrato[[#This Row],[VALOR CONTRATO]],0)</f>
        <v>0</v>
      </c>
      <c r="AN944" s="110">
        <f>+Contrato[[#This Row],[VALOR CONTRATO]]-Contrato[[#This Row],[Pagos]]</f>
        <v>0</v>
      </c>
      <c r="AO944" s="58" cm="1">
        <f t="array" ref="AO944">_xlfn.XLOOKUP(Contrato[[#This Row],[DOCUMENTO ]],[1]!PERSONAL_ACTIVO_2024[[#All],[Documento identidad]],[1]!PERSONAL_ACTIVO_2024[[#All],[Mail ]],0,0)</f>
        <v>0</v>
      </c>
      <c r="AP944" s="58" cm="1">
        <f t="array" ref="AP944">_xlfn.XLOOKUP(Contrato[[#This Row],[DOCUMENTO]],[1]!PERSONAL_ACTIVO_2024[[#All],[Documento identidad]],[1]!PERSONAL_ACTIVO_2024[[#All],[Mail ]],0,0)</f>
        <v>0</v>
      </c>
      <c r="AQ944" s="58" cm="1">
        <f t="array" ref="AQ944">IF(ISBLANK(Contrato[[#This Row],[DEPENDENCIA ]]),0,IFERROR(_xlfn.XLOOKUP(Contrato[[#This Row],[DEPENDENCIA ]],[1]!PERSONAL_ACTIVO_2024[[#All],[Dependencia]],[1]!PERSONAL_ACTIVO_2024[[#All],[Mail ]],0,0),0))</f>
        <v>0</v>
      </c>
    </row>
    <row r="945" spans="1:43" ht="34.5" customHeight="1" x14ac:dyDescent="0.25">
      <c r="A945" s="27"/>
      <c r="B945" s="349"/>
      <c r="C945" s="319"/>
      <c r="D945" s="29"/>
      <c r="E945" s="29"/>
      <c r="F945" s="29"/>
      <c r="G945" s="183"/>
      <c r="H945" s="312"/>
      <c r="I945" s="351"/>
      <c r="J945" s="132"/>
      <c r="K945" s="54"/>
      <c r="L945" s="143"/>
      <c r="M945" s="97"/>
      <c r="N945" s="98" t="str" cm="1">
        <f t="array" ref="N945">_xlfn.XLOOKUP(Contrato[[#This Row],[SUPERVISOR TITULAR]],[1]!PERSONAL_ACTIVO_2024[[#All],[Nombre completo]],[1]!PERSONAL_ACTIVO_2024[[#All],[Documento identidad]],"",0)</f>
        <v/>
      </c>
      <c r="O945" s="97"/>
      <c r="P945" s="99" t="str" cm="1">
        <f t="array" ref="P945">_xlfn.XLOOKUP(Contrato[[#This Row],[SUPERVISOR SUPLENTE ]],[1]!PERSONAL_ACTIVO_2024[[#All],[Nombre completo]],[1]!PERSONAL_ACTIVO_2024[[#All],[Documento identidad]],"",0)</f>
        <v/>
      </c>
      <c r="Q945" s="135"/>
      <c r="R945" s="42" t="str" cm="1">
        <f t="array" ref="R945">_xlfn.XLOOKUP(Contrato[[#This Row],[CDP]],[1]!DISPONIBILIDADES_2024[[#All],[consecutivo]],[1]!DISPONIBILIDADES_2024[[#All],[fecha_aprobacion]],"",0)</f>
        <v/>
      </c>
      <c r="S945" s="43">
        <f>SUMIF([1]!DISPONIBILIDADES_2024[[#All],[consecutivo]],Contrato[[#This Row],[CDP]],[1]!DISPONIBILIDADES_2024[[#All],[valor_total_rubro]])</f>
        <v>0</v>
      </c>
      <c r="T945" s="44" cm="1">
        <f t="array" ref="T945">_xlfn.XLOOKUP(Contrato[[#This Row],[CONTRATO]]&amp;Contrato[[#This Row],[CDP]],[1]!Corr_Contr_CDP[[#All],[CONTRATO-CDP]],[1]!Corr_Contr_CDP[[#All],[CRP]],_xlfn.XLOOKUP(Contrato[[#This Row],[CDP]],[1]!COMPROMISOS_2024[[#All],[disponibilidad]],[1]!COMPROMISOS_2024[[#All],[consecutivo]],"",0),0)</f>
        <v>0</v>
      </c>
      <c r="U945" s="45" t="str" cm="1">
        <f t="array" ref="U945">+_xlfn.XLOOKUP(Contrato[[#This Row],[RCP]],[1]!COMPROMISOS_2024[[#All],[consecutivo]],[1]!COMPROMISOS_2024[[#All],[fecha_aprobacion]],"",0)</f>
        <v/>
      </c>
      <c r="V945" s="46">
        <f>SUMIF([1]!COMPROMISOS_2024[[#All],[consecutivo]],Contrato[[#This Row],[RCP]],[1]!COMPROMISOS_2024[[#All],[valor_total]])</f>
        <v>0</v>
      </c>
      <c r="W945" s="352"/>
      <c r="X945" s="163"/>
      <c r="Y945" s="48" t="str">
        <f>+LEFT(_xlfn.XLOOKUP(Contrato[[#This Row],[CONTRATO3DIG]],[1]SECOP_II!AE:AE,[1]SECOP_II!F:F,"",0),10)</f>
        <v/>
      </c>
      <c r="Z945" s="49"/>
      <c r="AA945" s="101"/>
      <c r="AB945" s="30"/>
      <c r="AC945" s="30"/>
      <c r="AD945" s="353"/>
      <c r="AE945" s="27"/>
      <c r="AF945" s="55" t="str">
        <f>TEXT(LEFT(Contrato[[#This Row],[CONTRATO]],3),"0")</f>
        <v/>
      </c>
      <c r="AG945" s="55" t="str">
        <f>IF(LEN(Contrato[[#This Row],[Contrato2]])=3,Contrato[[#This Row],[Contrato2]],TEXT(Contrato[[#This Row],[Contrato2]],"000"))</f>
        <v/>
      </c>
      <c r="AH945" s="56">
        <f ca="1">IFERROR(_xlfn.DAYS(Contrato[[#This Row],[Fecha Proyectada liquidación]],TODAY())/30,"")</f>
        <v>-1519.7666666666667</v>
      </c>
      <c r="AI945" s="57">
        <f>+Contrato[[#This Row],[FECHA TERMINACIÓN ]]+120</f>
        <v>120</v>
      </c>
      <c r="AK945" s="59" t="str">
        <f ca="1">IF(Contrato[[#This Row],[FECHA TERMINACIÓN ]]&lt;TODAY(), "Terminado",IF(ISNUMBER(Contrato[[#This Row],[Fecha Real de liquiidación ]]),"Liquidado",IF(Contrato[[#This Row],[FECHA TERMINACIÓN ]]&gt;=TODAY(),"En ejecución","")))</f>
        <v>Terminado</v>
      </c>
      <c r="AL945" s="60">
        <f>SUMIF([1]!COMPROMISOS_2024[[#All],[consecutivo]],Contrato[[#This Row],[RCP]],[1]!COMPROMISOS_2024[[#All],[Total pagado]])</f>
        <v>0</v>
      </c>
      <c r="AM945" s="61">
        <f>IFERROR(Contrato[[#This Row],[Pagos]]/Contrato[[#This Row],[VALOR CONTRATO]],0)</f>
        <v>0</v>
      </c>
      <c r="AN945" s="110">
        <f>+Contrato[[#This Row],[VALOR CONTRATO]]-Contrato[[#This Row],[Pagos]]</f>
        <v>0</v>
      </c>
      <c r="AO945" s="58" cm="1">
        <f t="array" ref="AO945">_xlfn.XLOOKUP(Contrato[[#This Row],[DOCUMENTO ]],[1]!PERSONAL_ACTIVO_2024[[#All],[Documento identidad]],[1]!PERSONAL_ACTIVO_2024[[#All],[Mail ]],0,0)</f>
        <v>0</v>
      </c>
      <c r="AP945" s="58" cm="1">
        <f t="array" ref="AP945">_xlfn.XLOOKUP(Contrato[[#This Row],[DOCUMENTO]],[1]!PERSONAL_ACTIVO_2024[[#All],[Documento identidad]],[1]!PERSONAL_ACTIVO_2024[[#All],[Mail ]],0,0)</f>
        <v>0</v>
      </c>
      <c r="AQ945" s="58" cm="1">
        <f t="array" ref="AQ945">IF(ISBLANK(Contrato[[#This Row],[DEPENDENCIA ]]),0,IFERROR(_xlfn.XLOOKUP(Contrato[[#This Row],[DEPENDENCIA ]],[1]!PERSONAL_ACTIVO_2024[[#All],[Dependencia]],[1]!PERSONAL_ACTIVO_2024[[#All],[Mail ]],0,0),0))</f>
        <v>0</v>
      </c>
    </row>
    <row r="946" spans="1:43" ht="34.5" customHeight="1" x14ac:dyDescent="0.25">
      <c r="A946" s="27"/>
      <c r="B946" s="349"/>
      <c r="C946" s="350"/>
      <c r="D946" s="29"/>
      <c r="E946" s="29"/>
      <c r="F946" s="29"/>
      <c r="G946" s="183"/>
      <c r="H946" s="312"/>
      <c r="I946" s="351"/>
      <c r="J946" s="132"/>
      <c r="K946" s="54"/>
      <c r="L946" s="143"/>
      <c r="M946" s="97"/>
      <c r="N946" s="98" t="str" cm="1">
        <f t="array" ref="N946">_xlfn.XLOOKUP(Contrato[[#This Row],[SUPERVISOR TITULAR]],[1]!PERSONAL_ACTIVO_2024[[#All],[Nombre completo]],[1]!PERSONAL_ACTIVO_2024[[#All],[Documento identidad]],"",0)</f>
        <v/>
      </c>
      <c r="O946" s="97"/>
      <c r="P946" s="99" t="str" cm="1">
        <f t="array" ref="P946">_xlfn.XLOOKUP(Contrato[[#This Row],[SUPERVISOR SUPLENTE ]],[1]!PERSONAL_ACTIVO_2024[[#All],[Nombre completo]],[1]!PERSONAL_ACTIVO_2024[[#All],[Documento identidad]],"",0)</f>
        <v/>
      </c>
      <c r="Q946" s="135"/>
      <c r="R946" s="42" t="str" cm="1">
        <f t="array" ref="R946">_xlfn.XLOOKUP(Contrato[[#This Row],[CDP]],[1]!DISPONIBILIDADES_2024[[#All],[consecutivo]],[1]!DISPONIBILIDADES_2024[[#All],[fecha_aprobacion]],"",0)</f>
        <v/>
      </c>
      <c r="S946" s="43">
        <f>SUMIF([1]!DISPONIBILIDADES_2024[[#All],[consecutivo]],Contrato[[#This Row],[CDP]],[1]!DISPONIBILIDADES_2024[[#All],[valor_total_rubro]])</f>
        <v>0</v>
      </c>
      <c r="T946" s="44" cm="1">
        <f t="array" ref="T946">_xlfn.XLOOKUP(Contrato[[#This Row],[CONTRATO]]&amp;Contrato[[#This Row],[CDP]],[1]!Corr_Contr_CDP[[#All],[CONTRATO-CDP]],[1]!Corr_Contr_CDP[[#All],[CRP]],_xlfn.XLOOKUP(Contrato[[#This Row],[CDP]],[1]!COMPROMISOS_2024[[#All],[disponibilidad]],[1]!COMPROMISOS_2024[[#All],[consecutivo]],"",0),0)</f>
        <v>0</v>
      </c>
      <c r="U946" s="45" t="str" cm="1">
        <f t="array" ref="U946">+_xlfn.XLOOKUP(Contrato[[#This Row],[RCP]],[1]!COMPROMISOS_2024[[#All],[consecutivo]],[1]!COMPROMISOS_2024[[#All],[fecha_aprobacion]],"",0)</f>
        <v/>
      </c>
      <c r="V946" s="46">
        <f>SUMIF([1]!COMPROMISOS_2024[[#All],[consecutivo]],Contrato[[#This Row],[RCP]],[1]!COMPROMISOS_2024[[#All],[valor_total]])</f>
        <v>0</v>
      </c>
      <c r="W946" s="352"/>
      <c r="X946" s="163"/>
      <c r="Y946" s="48" t="str">
        <f>+LEFT(_xlfn.XLOOKUP(Contrato[[#This Row],[CONTRATO3DIG]],[1]SECOP_II!AE:AE,[1]SECOP_II!F:F,"",0),10)</f>
        <v/>
      </c>
      <c r="Z946" s="49"/>
      <c r="AA946" s="101"/>
      <c r="AB946" s="30"/>
      <c r="AC946" s="30"/>
      <c r="AD946" s="353"/>
      <c r="AE946" s="27"/>
      <c r="AF946" s="55" t="str">
        <f>TEXT(LEFT(Contrato[[#This Row],[CONTRATO]],3),"0")</f>
        <v/>
      </c>
      <c r="AG946" s="55" t="str">
        <f>IF(LEN(Contrato[[#This Row],[Contrato2]])=3,Contrato[[#This Row],[Contrato2]],TEXT(Contrato[[#This Row],[Contrato2]],"000"))</f>
        <v/>
      </c>
      <c r="AH946" s="56">
        <f ca="1">IFERROR(_xlfn.DAYS(Contrato[[#This Row],[Fecha Proyectada liquidación]],TODAY())/30,"")</f>
        <v>-1519.7666666666667</v>
      </c>
      <c r="AI946" s="57">
        <f>+Contrato[[#This Row],[FECHA TERMINACIÓN ]]+120</f>
        <v>120</v>
      </c>
      <c r="AK946" s="59" t="str">
        <f ca="1">IF(Contrato[[#This Row],[FECHA TERMINACIÓN ]]&lt;TODAY(), "Terminado",IF(ISNUMBER(Contrato[[#This Row],[Fecha Real de liquiidación ]]),"Liquidado",IF(Contrato[[#This Row],[FECHA TERMINACIÓN ]]&gt;=TODAY(),"En ejecución","")))</f>
        <v>Terminado</v>
      </c>
      <c r="AL946" s="60">
        <f>SUMIF([1]!COMPROMISOS_2024[[#All],[consecutivo]],Contrato[[#This Row],[RCP]],[1]!COMPROMISOS_2024[[#All],[Total pagado]])</f>
        <v>0</v>
      </c>
      <c r="AM946" s="61">
        <f>IFERROR(Contrato[[#This Row],[Pagos]]/Contrato[[#This Row],[VALOR CONTRATO]],0)</f>
        <v>0</v>
      </c>
      <c r="AN946" s="110">
        <f>+Contrato[[#This Row],[VALOR CONTRATO]]-Contrato[[#This Row],[Pagos]]</f>
        <v>0</v>
      </c>
      <c r="AO946" s="58" cm="1">
        <f t="array" ref="AO946">_xlfn.XLOOKUP(Contrato[[#This Row],[DOCUMENTO ]],[1]!PERSONAL_ACTIVO_2024[[#All],[Documento identidad]],[1]!PERSONAL_ACTIVO_2024[[#All],[Mail ]],0,0)</f>
        <v>0</v>
      </c>
      <c r="AP946" s="58" cm="1">
        <f t="array" ref="AP946">_xlfn.XLOOKUP(Contrato[[#This Row],[DOCUMENTO]],[1]!PERSONAL_ACTIVO_2024[[#All],[Documento identidad]],[1]!PERSONAL_ACTIVO_2024[[#All],[Mail ]],0,0)</f>
        <v>0</v>
      </c>
      <c r="AQ946" s="58" cm="1">
        <f t="array" ref="AQ946">IF(ISBLANK(Contrato[[#This Row],[DEPENDENCIA ]]),0,IFERROR(_xlfn.XLOOKUP(Contrato[[#This Row],[DEPENDENCIA ]],[1]!PERSONAL_ACTIVO_2024[[#All],[Dependencia]],[1]!PERSONAL_ACTIVO_2024[[#All],[Mail ]],0,0),0))</f>
        <v>0</v>
      </c>
    </row>
    <row r="947" spans="1:43" ht="34.5" customHeight="1" x14ac:dyDescent="0.25">
      <c r="A947" s="27"/>
      <c r="B947" s="349"/>
      <c r="C947" s="350"/>
      <c r="D947" s="29"/>
      <c r="E947" s="29"/>
      <c r="F947" s="29"/>
      <c r="G947" s="183"/>
      <c r="H947" s="312"/>
      <c r="I947" s="351"/>
      <c r="J947" s="132"/>
      <c r="K947" s="54"/>
      <c r="L947" s="143"/>
      <c r="M947" s="119"/>
      <c r="N947" s="98" t="str" cm="1">
        <f t="array" ref="N947">_xlfn.XLOOKUP(Contrato[[#This Row],[SUPERVISOR TITULAR]],[1]!PERSONAL_ACTIVO_2024[[#All],[Nombre completo]],[1]!PERSONAL_ACTIVO_2024[[#All],[Documento identidad]],"",0)</f>
        <v/>
      </c>
      <c r="O947" s="119"/>
      <c r="P947" s="140" t="str" cm="1">
        <f t="array" ref="P947">_xlfn.XLOOKUP(Contrato[[#This Row],[SUPERVISOR SUPLENTE ]],[1]!PERSONAL_ACTIVO_2024[[#All],[Nombre completo]],[1]!PERSONAL_ACTIVO_2024[[#All],[Documento identidad]],"",0)</f>
        <v/>
      </c>
      <c r="Q947" s="135"/>
      <c r="R947" s="42" t="str" cm="1">
        <f t="array" ref="R947">_xlfn.XLOOKUP(Contrato[[#This Row],[CDP]],[1]!DISPONIBILIDADES_2024[[#All],[consecutivo]],[1]!DISPONIBILIDADES_2024[[#All],[fecha_aprobacion]],"",0)</f>
        <v/>
      </c>
      <c r="S947" s="43">
        <f>SUMIF([1]!DISPONIBILIDADES_2024[[#All],[consecutivo]],Contrato[[#This Row],[CDP]],[1]!DISPONIBILIDADES_2024[[#All],[valor_total_rubro]])</f>
        <v>0</v>
      </c>
      <c r="T947" s="44" cm="1">
        <f t="array" ref="T947">_xlfn.XLOOKUP(Contrato[[#This Row],[CONTRATO]]&amp;Contrato[[#This Row],[CDP]],[1]!Corr_Contr_CDP[[#All],[CONTRATO-CDP]],[1]!Corr_Contr_CDP[[#All],[CRP]],_xlfn.XLOOKUP(Contrato[[#This Row],[CDP]],[1]!COMPROMISOS_2024[[#All],[disponibilidad]],[1]!COMPROMISOS_2024[[#All],[consecutivo]],"",0),0)</f>
        <v>0</v>
      </c>
      <c r="U947" s="45" t="str" cm="1">
        <f t="array" ref="U947">+_xlfn.XLOOKUP(Contrato[[#This Row],[RCP]],[1]!COMPROMISOS_2024[[#All],[consecutivo]],[1]!COMPROMISOS_2024[[#All],[fecha_aprobacion]],"",0)</f>
        <v/>
      </c>
      <c r="V947" s="46">
        <f>SUMIF([1]!COMPROMISOS_2024[[#All],[consecutivo]],Contrato[[#This Row],[RCP]],[1]!COMPROMISOS_2024[[#All],[valor_total]])</f>
        <v>0</v>
      </c>
      <c r="W947" s="352"/>
      <c r="X947" s="163"/>
      <c r="Y947" s="48" t="str">
        <f>+LEFT(_xlfn.XLOOKUP(Contrato[[#This Row],[CONTRATO3DIG]],[1]SECOP_II!AE:AE,[1]SECOP_II!F:F,"",0),10)</f>
        <v/>
      </c>
      <c r="Z947" s="49"/>
      <c r="AA947" s="150"/>
      <c r="AB947" s="30"/>
      <c r="AC947" s="30"/>
      <c r="AD947" s="353"/>
      <c r="AE947" s="27"/>
      <c r="AF947" s="55" t="str">
        <f>TEXT(LEFT(Contrato[[#This Row],[CONTRATO]],3),"0")</f>
        <v/>
      </c>
      <c r="AG947" s="55" t="str">
        <f>IF(LEN(Contrato[[#This Row],[Contrato2]])=3,Contrato[[#This Row],[Contrato2]],TEXT(Contrato[[#This Row],[Contrato2]],"000"))</f>
        <v/>
      </c>
      <c r="AH947" s="56">
        <f ca="1">IFERROR(_xlfn.DAYS(Contrato[[#This Row],[Fecha Proyectada liquidación]],TODAY())/30,"")</f>
        <v>-1519.7666666666667</v>
      </c>
      <c r="AI947" s="57">
        <f>+Contrato[[#This Row],[FECHA TERMINACIÓN ]]+120</f>
        <v>120</v>
      </c>
      <c r="AK947" s="59" t="str">
        <f ca="1">IF(Contrato[[#This Row],[FECHA TERMINACIÓN ]]&lt;TODAY(), "Terminado",IF(ISNUMBER(Contrato[[#This Row],[Fecha Real de liquiidación ]]),"Liquidado",IF(Contrato[[#This Row],[FECHA TERMINACIÓN ]]&gt;=TODAY(),"En ejecución","")))</f>
        <v>Terminado</v>
      </c>
      <c r="AL947" s="60">
        <f>SUMIF([1]!COMPROMISOS_2024[[#All],[consecutivo]],Contrato[[#This Row],[RCP]],[1]!COMPROMISOS_2024[[#All],[Total pagado]])</f>
        <v>0</v>
      </c>
      <c r="AM947" s="61">
        <f>IFERROR(Contrato[[#This Row],[Pagos]]/Contrato[[#This Row],[VALOR CONTRATO]],0)</f>
        <v>0</v>
      </c>
      <c r="AN947" s="110">
        <f>+Contrato[[#This Row],[VALOR CONTRATO]]-Contrato[[#This Row],[Pagos]]</f>
        <v>0</v>
      </c>
      <c r="AO947" s="58" cm="1">
        <f t="array" ref="AO947">_xlfn.XLOOKUP(Contrato[[#This Row],[DOCUMENTO ]],[1]!PERSONAL_ACTIVO_2024[[#All],[Documento identidad]],[1]!PERSONAL_ACTIVO_2024[[#All],[Mail ]],0,0)</f>
        <v>0</v>
      </c>
      <c r="AP947" s="58" cm="1">
        <f t="array" ref="AP947">_xlfn.XLOOKUP(Contrato[[#This Row],[DOCUMENTO]],[1]!PERSONAL_ACTIVO_2024[[#All],[Documento identidad]],[1]!PERSONAL_ACTIVO_2024[[#All],[Mail ]],0,0)</f>
        <v>0</v>
      </c>
      <c r="AQ947" s="58" cm="1">
        <f t="array" ref="AQ947">IF(ISBLANK(Contrato[[#This Row],[DEPENDENCIA ]]),0,IFERROR(_xlfn.XLOOKUP(Contrato[[#This Row],[DEPENDENCIA ]],[1]!PERSONAL_ACTIVO_2024[[#All],[Dependencia]],[1]!PERSONAL_ACTIVO_2024[[#All],[Mail ]],0,0),0))</f>
        <v>0</v>
      </c>
    </row>
    <row r="948" spans="1:43" ht="34.5" customHeight="1" x14ac:dyDescent="0.25">
      <c r="A948" s="27"/>
      <c r="B948" s="349"/>
      <c r="C948" s="350"/>
      <c r="D948" s="29"/>
      <c r="E948" s="29"/>
      <c r="F948" s="29"/>
      <c r="G948" s="183"/>
      <c r="H948" s="312"/>
      <c r="I948" s="351"/>
      <c r="J948" s="132"/>
      <c r="K948" s="54"/>
      <c r="L948" s="143"/>
      <c r="M948" s="97"/>
      <c r="N948" s="98" t="str" cm="1">
        <f t="array" ref="N948">_xlfn.XLOOKUP(Contrato[[#This Row],[SUPERVISOR TITULAR]],[1]!PERSONAL_ACTIVO_2024[[#All],[Nombre completo]],[1]!PERSONAL_ACTIVO_2024[[#All],[Documento identidad]],"",0)</f>
        <v/>
      </c>
      <c r="O948" s="97"/>
      <c r="P948" s="99" t="str" cm="1">
        <f t="array" ref="P948">_xlfn.XLOOKUP(Contrato[[#This Row],[SUPERVISOR SUPLENTE ]],[1]!PERSONAL_ACTIVO_2024[[#All],[Nombre completo]],[1]!PERSONAL_ACTIVO_2024[[#All],[Documento identidad]],"",0)</f>
        <v/>
      </c>
      <c r="Q948" s="135"/>
      <c r="R948" s="42" t="str" cm="1">
        <f t="array" ref="R948">_xlfn.XLOOKUP(Contrato[[#This Row],[CDP]],[1]!DISPONIBILIDADES_2024[[#All],[consecutivo]],[1]!DISPONIBILIDADES_2024[[#All],[fecha_aprobacion]],"",0)</f>
        <v/>
      </c>
      <c r="S948" s="43">
        <f>SUMIF([1]!DISPONIBILIDADES_2024[[#All],[consecutivo]],Contrato[[#This Row],[CDP]],[1]!DISPONIBILIDADES_2024[[#All],[valor_total_rubro]])</f>
        <v>0</v>
      </c>
      <c r="T948" s="44" cm="1">
        <f t="array" ref="T948">_xlfn.XLOOKUP(Contrato[[#This Row],[CONTRATO]]&amp;Contrato[[#This Row],[CDP]],[1]!Corr_Contr_CDP[[#All],[CONTRATO-CDP]],[1]!Corr_Contr_CDP[[#All],[CRP]],_xlfn.XLOOKUP(Contrato[[#This Row],[CDP]],[1]!COMPROMISOS_2024[[#All],[disponibilidad]],[1]!COMPROMISOS_2024[[#All],[consecutivo]],"",0),0)</f>
        <v>0</v>
      </c>
      <c r="U948" s="45" t="str" cm="1">
        <f t="array" ref="U948">+_xlfn.XLOOKUP(Contrato[[#This Row],[RCP]],[1]!COMPROMISOS_2024[[#All],[consecutivo]],[1]!COMPROMISOS_2024[[#All],[fecha_aprobacion]],"",0)</f>
        <v/>
      </c>
      <c r="V948" s="46">
        <f>SUMIF([1]!COMPROMISOS_2024[[#All],[consecutivo]],Contrato[[#This Row],[RCP]],[1]!COMPROMISOS_2024[[#All],[valor_total]])</f>
        <v>0</v>
      </c>
      <c r="W948" s="352"/>
      <c r="X948" s="163"/>
      <c r="Y948" s="48" t="str">
        <f>+LEFT(_xlfn.XLOOKUP(Contrato[[#This Row],[CONTRATO3DIG]],[1]SECOP_II!AE:AE,[1]SECOP_II!F:F,"",0),10)</f>
        <v/>
      </c>
      <c r="Z948" s="49"/>
      <c r="AA948" s="101"/>
      <c r="AB948" s="30"/>
      <c r="AC948" s="30"/>
      <c r="AD948" s="353"/>
      <c r="AE948" s="27"/>
      <c r="AF948" s="55" t="str">
        <f>TEXT(LEFT(Contrato[[#This Row],[CONTRATO]],3),"0")</f>
        <v/>
      </c>
      <c r="AG948" s="55" t="str">
        <f>IF(LEN(Contrato[[#This Row],[Contrato2]])=3,Contrato[[#This Row],[Contrato2]],TEXT(Contrato[[#This Row],[Contrato2]],"000"))</f>
        <v/>
      </c>
      <c r="AH948" s="56">
        <f ca="1">IFERROR(_xlfn.DAYS(Contrato[[#This Row],[Fecha Proyectada liquidación]],TODAY())/30,"")</f>
        <v>-1519.7666666666667</v>
      </c>
      <c r="AI948" s="57">
        <f>+Contrato[[#This Row],[FECHA TERMINACIÓN ]]+120</f>
        <v>120</v>
      </c>
      <c r="AK948" s="59" t="str">
        <f ca="1">IF(Contrato[[#This Row],[FECHA TERMINACIÓN ]]&lt;TODAY(), "Terminado",IF(ISNUMBER(Contrato[[#This Row],[Fecha Real de liquiidación ]]),"Liquidado",IF(Contrato[[#This Row],[FECHA TERMINACIÓN ]]&gt;=TODAY(),"En ejecución","")))</f>
        <v>Terminado</v>
      </c>
      <c r="AL948" s="60">
        <f>SUMIF([1]!COMPROMISOS_2024[[#All],[consecutivo]],Contrato[[#This Row],[RCP]],[1]!COMPROMISOS_2024[[#All],[Total pagado]])</f>
        <v>0</v>
      </c>
      <c r="AM948" s="61">
        <f>IFERROR(Contrato[[#This Row],[Pagos]]/Contrato[[#This Row],[VALOR CONTRATO]],0)</f>
        <v>0</v>
      </c>
      <c r="AN948" s="110">
        <f>+Contrato[[#This Row],[VALOR CONTRATO]]-Contrato[[#This Row],[Pagos]]</f>
        <v>0</v>
      </c>
      <c r="AO948" s="58" cm="1">
        <f t="array" ref="AO948">_xlfn.XLOOKUP(Contrato[[#This Row],[DOCUMENTO ]],[1]!PERSONAL_ACTIVO_2024[[#All],[Documento identidad]],[1]!PERSONAL_ACTIVO_2024[[#All],[Mail ]],0,0)</f>
        <v>0</v>
      </c>
      <c r="AP948" s="58" cm="1">
        <f t="array" ref="AP948">_xlfn.XLOOKUP(Contrato[[#This Row],[DOCUMENTO]],[1]!PERSONAL_ACTIVO_2024[[#All],[Documento identidad]],[1]!PERSONAL_ACTIVO_2024[[#All],[Mail ]],0,0)</f>
        <v>0</v>
      </c>
      <c r="AQ948" s="58" cm="1">
        <f t="array" ref="AQ948">IF(ISBLANK(Contrato[[#This Row],[DEPENDENCIA ]]),0,IFERROR(_xlfn.XLOOKUP(Contrato[[#This Row],[DEPENDENCIA ]],[1]!PERSONAL_ACTIVO_2024[[#All],[Dependencia]],[1]!PERSONAL_ACTIVO_2024[[#All],[Mail ]],0,0),0))</f>
        <v>0</v>
      </c>
    </row>
    <row r="949" spans="1:43" ht="34.5" customHeight="1" x14ac:dyDescent="0.25">
      <c r="A949" s="27"/>
      <c r="B949" s="349"/>
      <c r="C949" s="350"/>
      <c r="D949" s="29"/>
      <c r="E949" s="29"/>
      <c r="F949" s="29"/>
      <c r="G949" s="183"/>
      <c r="H949" s="312"/>
      <c r="I949" s="351"/>
      <c r="J949" s="132"/>
      <c r="K949" s="69"/>
      <c r="L949" s="143"/>
      <c r="M949" s="97"/>
      <c r="N949" s="98" t="str" cm="1">
        <f t="array" ref="N949">_xlfn.XLOOKUP(Contrato[[#This Row],[SUPERVISOR TITULAR]],[1]!PERSONAL_ACTIVO_2024[[#All],[Nombre completo]],[1]!PERSONAL_ACTIVO_2024[[#All],[Documento identidad]],"",0)</f>
        <v/>
      </c>
      <c r="O949" s="97"/>
      <c r="P949" s="99" t="str" cm="1">
        <f t="array" ref="P949">_xlfn.XLOOKUP(Contrato[[#This Row],[SUPERVISOR SUPLENTE ]],[1]!PERSONAL_ACTIVO_2024[[#All],[Nombre completo]],[1]!PERSONAL_ACTIVO_2024[[#All],[Documento identidad]],"",0)</f>
        <v/>
      </c>
      <c r="Q949" s="135"/>
      <c r="R949" s="42" t="str" cm="1">
        <f t="array" ref="R949">_xlfn.XLOOKUP(Contrato[[#This Row],[CDP]],[1]!DISPONIBILIDADES_2024[[#All],[consecutivo]],[1]!DISPONIBILIDADES_2024[[#All],[fecha_aprobacion]],"",0)</f>
        <v/>
      </c>
      <c r="S949" s="43">
        <f>SUMIF([1]!DISPONIBILIDADES_2024[[#All],[consecutivo]],Contrato[[#This Row],[CDP]],[1]!DISPONIBILIDADES_2024[[#All],[valor_total_rubro]])</f>
        <v>0</v>
      </c>
      <c r="T949" s="44" cm="1">
        <f t="array" ref="T949">_xlfn.XLOOKUP(Contrato[[#This Row],[CONTRATO]]&amp;Contrato[[#This Row],[CDP]],[1]!Corr_Contr_CDP[[#All],[CONTRATO-CDP]],[1]!Corr_Contr_CDP[[#All],[CRP]],_xlfn.XLOOKUP(Contrato[[#This Row],[CDP]],[1]!COMPROMISOS_2024[[#All],[disponibilidad]],[1]!COMPROMISOS_2024[[#All],[consecutivo]],"",0),0)</f>
        <v>0</v>
      </c>
      <c r="U949" s="45" t="str" cm="1">
        <f t="array" ref="U949">+_xlfn.XLOOKUP(Contrato[[#This Row],[RCP]],[1]!COMPROMISOS_2024[[#All],[consecutivo]],[1]!COMPROMISOS_2024[[#All],[fecha_aprobacion]],"",0)</f>
        <v/>
      </c>
      <c r="V949" s="46">
        <f>SUMIF([1]!COMPROMISOS_2024[[#All],[consecutivo]],Contrato[[#This Row],[RCP]],[1]!COMPROMISOS_2024[[#All],[valor_total]])</f>
        <v>0</v>
      </c>
      <c r="W949" s="352"/>
      <c r="X949" s="163"/>
      <c r="Y949" s="48" t="str">
        <f>+LEFT(_xlfn.XLOOKUP(Contrato[[#This Row],[CONTRATO3DIG]],[1]SECOP_II!AE:AE,[1]SECOP_II!F:F,"",0),10)</f>
        <v/>
      </c>
      <c r="Z949" s="49"/>
      <c r="AA949" s="101"/>
      <c r="AB949" s="30"/>
      <c r="AC949" s="30"/>
      <c r="AD949" s="353"/>
      <c r="AE949" s="27"/>
      <c r="AF949" s="55" t="str">
        <f>TEXT(LEFT(Contrato[[#This Row],[CONTRATO]],3),"0")</f>
        <v/>
      </c>
      <c r="AG949" s="55" t="str">
        <f>IF(LEN(Contrato[[#This Row],[Contrato2]])=3,Contrato[[#This Row],[Contrato2]],TEXT(Contrato[[#This Row],[Contrato2]],"000"))</f>
        <v/>
      </c>
      <c r="AH949" s="56">
        <f ca="1">IFERROR(_xlfn.DAYS(Contrato[[#This Row],[Fecha Proyectada liquidación]],TODAY())/30,"")</f>
        <v>-1519.7666666666667</v>
      </c>
      <c r="AI949" s="57">
        <f>+Contrato[[#This Row],[FECHA TERMINACIÓN ]]+120</f>
        <v>120</v>
      </c>
      <c r="AK949" s="59" t="str">
        <f ca="1">IF(Contrato[[#This Row],[FECHA TERMINACIÓN ]]&lt;TODAY(), "Terminado",IF(ISNUMBER(Contrato[[#This Row],[Fecha Real de liquiidación ]]),"Liquidado",IF(Contrato[[#This Row],[FECHA TERMINACIÓN ]]&gt;=TODAY(),"En ejecución","")))</f>
        <v>Terminado</v>
      </c>
      <c r="AL949" s="60">
        <f>SUMIF([1]!COMPROMISOS_2024[[#All],[consecutivo]],Contrato[[#This Row],[RCP]],[1]!COMPROMISOS_2024[[#All],[Total pagado]])</f>
        <v>0</v>
      </c>
      <c r="AM949" s="61">
        <f>IFERROR(Contrato[[#This Row],[Pagos]]/Contrato[[#This Row],[VALOR CONTRATO]],0)</f>
        <v>0</v>
      </c>
      <c r="AN949" s="110">
        <f>+Contrato[[#This Row],[VALOR CONTRATO]]-Contrato[[#This Row],[Pagos]]</f>
        <v>0</v>
      </c>
      <c r="AO949" s="58" cm="1">
        <f t="array" ref="AO949">_xlfn.XLOOKUP(Contrato[[#This Row],[DOCUMENTO ]],[1]!PERSONAL_ACTIVO_2024[[#All],[Documento identidad]],[1]!PERSONAL_ACTIVO_2024[[#All],[Mail ]],0,0)</f>
        <v>0</v>
      </c>
      <c r="AP949" s="58" cm="1">
        <f t="array" ref="AP949">_xlfn.XLOOKUP(Contrato[[#This Row],[DOCUMENTO]],[1]!PERSONAL_ACTIVO_2024[[#All],[Documento identidad]],[1]!PERSONAL_ACTIVO_2024[[#All],[Mail ]],0,0)</f>
        <v>0</v>
      </c>
      <c r="AQ949" s="58" cm="1">
        <f t="array" ref="AQ949">IF(ISBLANK(Contrato[[#This Row],[DEPENDENCIA ]]),0,IFERROR(_xlfn.XLOOKUP(Contrato[[#This Row],[DEPENDENCIA ]],[1]!PERSONAL_ACTIVO_2024[[#All],[Dependencia]],[1]!PERSONAL_ACTIVO_2024[[#All],[Mail ]],0,0),0))</f>
        <v>0</v>
      </c>
    </row>
    <row r="950" spans="1:43" ht="34.5" customHeight="1" x14ac:dyDescent="0.25">
      <c r="A950" s="27"/>
      <c r="B950" s="349"/>
      <c r="C950" s="350"/>
      <c r="D950" s="29"/>
      <c r="E950" s="29"/>
      <c r="F950" s="29"/>
      <c r="G950" s="183"/>
      <c r="H950" s="312"/>
      <c r="I950" s="351"/>
      <c r="J950" s="132"/>
      <c r="K950" s="54"/>
      <c r="L950" s="143"/>
      <c r="M950" s="97"/>
      <c r="N950" s="98" t="str" cm="1">
        <f t="array" ref="N950">_xlfn.XLOOKUP(Contrato[[#This Row],[SUPERVISOR TITULAR]],[1]!PERSONAL_ACTIVO_2024[[#All],[Nombre completo]],[1]!PERSONAL_ACTIVO_2024[[#All],[Documento identidad]],"",0)</f>
        <v/>
      </c>
      <c r="O950" s="97"/>
      <c r="P950" s="99" t="str" cm="1">
        <f t="array" ref="P950">_xlfn.XLOOKUP(Contrato[[#This Row],[SUPERVISOR SUPLENTE ]],[1]!PERSONAL_ACTIVO_2024[[#All],[Nombre completo]],[1]!PERSONAL_ACTIVO_2024[[#All],[Documento identidad]],"",0)</f>
        <v/>
      </c>
      <c r="Q950" s="135"/>
      <c r="R950" s="42" cm="1">
        <f t="array" ref="R950">_xlfn.XLOOKUP(Contrato[[#This Row],[CDP]],[1]!DISPONIBILIDADES_2024[[#All],[consecutivo]],[1]!DISPONIBILIDADES_2024[[#All],[fecha_aprobacion]],"",0)</f>
        <v>0</v>
      </c>
      <c r="S950" s="43">
        <f>SUMIF([1]!DISPONIBILIDADES_2024[[#All],[consecutivo]],Contrato[[#This Row],[CDP]],[1]!DISPONIBILIDADES_2024[[#All],[valor_total_rubro]])</f>
        <v>0</v>
      </c>
      <c r="T950" s="44" cm="1">
        <f t="array" ref="T950">_xlfn.XLOOKUP(Contrato[[#This Row],[CONTRATO]]&amp;Contrato[[#This Row],[CDP]],[1]!Corr_Contr_CDP[[#All],[CONTRATO-CDP]],[1]!Corr_Contr_CDP[[#All],[CRP]],_xlfn.XLOOKUP(Contrato[[#This Row],[CDP]],[1]!COMPROMISOS_2024[[#All],[disponibilidad]],[1]!COMPROMISOS_2024[[#All],[consecutivo]],"",0),0)</f>
        <v>0</v>
      </c>
      <c r="U950" s="45" t="str" cm="1">
        <f t="array" ref="U950">+_xlfn.XLOOKUP(Contrato[[#This Row],[RCP]],[1]!COMPROMISOS_2024[[#All],[consecutivo]],[1]!COMPROMISOS_2024[[#All],[fecha_aprobacion]],"",0)</f>
        <v/>
      </c>
      <c r="V950" s="46">
        <f>SUMIF([1]!COMPROMISOS_2024[[#All],[consecutivo]],Contrato[[#This Row],[RCP]],[1]!COMPROMISOS_2024[[#All],[valor_total]])</f>
        <v>0</v>
      </c>
      <c r="W950" s="352"/>
      <c r="X950" s="163"/>
      <c r="Y950" s="48" t="str">
        <f>+LEFT(_xlfn.XLOOKUP(Contrato[[#This Row],[CONTRATO3DIG]],[1]SECOP_II!AE:AE,[1]SECOP_II!F:F,"",0),10)</f>
        <v/>
      </c>
      <c r="Z950" s="49"/>
      <c r="AA950" s="101"/>
      <c r="AB950" s="30"/>
      <c r="AC950" s="30"/>
      <c r="AD950" s="353"/>
      <c r="AE950" s="27"/>
      <c r="AF950" s="55" t="str">
        <f>TEXT(LEFT(Contrato[[#This Row],[CONTRATO]],3),"0")</f>
        <v/>
      </c>
      <c r="AG950" s="55" t="str">
        <f>IF(LEN(Contrato[[#This Row],[Contrato2]])=3,Contrato[[#This Row],[Contrato2]],TEXT(Contrato[[#This Row],[Contrato2]],"000"))</f>
        <v/>
      </c>
      <c r="AH950" s="56">
        <f ca="1">IFERROR(_xlfn.DAYS(Contrato[[#This Row],[Fecha Proyectada liquidación]],TODAY())/30,"")</f>
        <v>-1519.7666666666667</v>
      </c>
      <c r="AI950" s="57">
        <f>+Contrato[[#This Row],[FECHA TERMINACIÓN ]]+120</f>
        <v>120</v>
      </c>
      <c r="AK950" s="59" t="str">
        <f ca="1">IF(Contrato[[#This Row],[FECHA TERMINACIÓN ]]&lt;TODAY(), "Terminado",IF(ISNUMBER(Contrato[[#This Row],[Fecha Real de liquiidación ]]),"Liquidado",IF(Contrato[[#This Row],[FECHA TERMINACIÓN ]]&gt;=TODAY(),"En ejecución","")))</f>
        <v>Terminado</v>
      </c>
      <c r="AL950" s="60">
        <f>SUMIF([1]!COMPROMISOS_2024[[#All],[consecutivo]],Contrato[[#This Row],[RCP]],[1]!COMPROMISOS_2024[[#All],[Total pagado]])</f>
        <v>0</v>
      </c>
      <c r="AM950" s="61">
        <f>IFERROR(Contrato[[#This Row],[Pagos]]/Contrato[[#This Row],[VALOR CONTRATO]],0)</f>
        <v>0</v>
      </c>
      <c r="AN950" s="110">
        <f>+Contrato[[#This Row],[VALOR CONTRATO]]-Contrato[[#This Row],[Pagos]]</f>
        <v>0</v>
      </c>
      <c r="AO950" s="58" cm="1">
        <f t="array" ref="AO950">_xlfn.XLOOKUP(Contrato[[#This Row],[DOCUMENTO ]],[1]!PERSONAL_ACTIVO_2024[[#All],[Documento identidad]],[1]!PERSONAL_ACTIVO_2024[[#All],[Mail ]],0,0)</f>
        <v>0</v>
      </c>
      <c r="AP950" s="58" cm="1">
        <f t="array" ref="AP950">_xlfn.XLOOKUP(Contrato[[#This Row],[DOCUMENTO]],[1]!PERSONAL_ACTIVO_2024[[#All],[Documento identidad]],[1]!PERSONAL_ACTIVO_2024[[#All],[Mail ]],0,0)</f>
        <v>0</v>
      </c>
      <c r="AQ950" s="58" cm="1">
        <f t="array" ref="AQ950">IF(ISBLANK(Contrato[[#This Row],[DEPENDENCIA ]]),0,IFERROR(_xlfn.XLOOKUP(Contrato[[#This Row],[DEPENDENCIA ]],[1]!PERSONAL_ACTIVO_2024[[#All],[Dependencia]],[1]!PERSONAL_ACTIVO_2024[[#All],[Mail ]],0,0),0))</f>
        <v>0</v>
      </c>
    </row>
    <row r="951" spans="1:43" ht="34.5" customHeight="1" x14ac:dyDescent="0.25">
      <c r="A951" s="27"/>
      <c r="B951" s="349"/>
      <c r="C951" s="358"/>
      <c r="D951" s="29"/>
      <c r="E951" s="29"/>
      <c r="F951" s="29"/>
      <c r="G951" s="183"/>
      <c r="H951" s="312"/>
      <c r="I951" s="351"/>
      <c r="J951" s="359"/>
      <c r="K951" s="54"/>
      <c r="L951" s="143"/>
      <c r="M951" s="97"/>
      <c r="N951" s="98" t="str" cm="1">
        <f t="array" ref="N951">_xlfn.XLOOKUP(Contrato[[#This Row],[SUPERVISOR TITULAR]],[1]!PERSONAL_ACTIVO_2024[[#All],[Nombre completo]],[1]!PERSONAL_ACTIVO_2024[[#All],[Documento identidad]],"",0)</f>
        <v/>
      </c>
      <c r="O951" s="97"/>
      <c r="P951" s="99" t="str" cm="1">
        <f t="array" ref="P951">_xlfn.XLOOKUP(Contrato[[#This Row],[SUPERVISOR SUPLENTE ]],[1]!PERSONAL_ACTIVO_2024[[#All],[Nombre completo]],[1]!PERSONAL_ACTIVO_2024[[#All],[Documento identidad]],"",0)</f>
        <v/>
      </c>
      <c r="Q951" s="135"/>
      <c r="R951" s="42" t="str" cm="1">
        <f t="array" ref="R951">_xlfn.XLOOKUP(Contrato[[#This Row],[CDP]],[1]!DISPONIBILIDADES_2024[[#All],[consecutivo]],[1]!DISPONIBILIDADES_2024[[#All],[fecha_aprobacion]],"",0)</f>
        <v/>
      </c>
      <c r="S951" s="43">
        <f>SUMIF([1]!DISPONIBILIDADES_2024[[#All],[consecutivo]],Contrato[[#This Row],[CDP]],[1]!DISPONIBILIDADES_2024[[#All],[valor_total_rubro]])</f>
        <v>0</v>
      </c>
      <c r="T951" s="44" cm="1">
        <f t="array" ref="T951">_xlfn.XLOOKUP(Contrato[[#This Row],[CONTRATO]]&amp;Contrato[[#This Row],[CDP]],[1]!Corr_Contr_CDP[[#All],[CONTRATO-CDP]],[1]!Corr_Contr_CDP[[#All],[CRP]],_xlfn.XLOOKUP(Contrato[[#This Row],[CDP]],[1]!COMPROMISOS_2024[[#All],[disponibilidad]],[1]!COMPROMISOS_2024[[#All],[consecutivo]],"",0),0)</f>
        <v>0</v>
      </c>
      <c r="U951" s="45" t="str" cm="1">
        <f t="array" ref="U951">+_xlfn.XLOOKUP(Contrato[[#This Row],[RCP]],[1]!COMPROMISOS_2024[[#All],[consecutivo]],[1]!COMPROMISOS_2024[[#All],[fecha_aprobacion]],"",0)</f>
        <v/>
      </c>
      <c r="V951" s="46">
        <f>SUMIF([1]!COMPROMISOS_2024[[#All],[consecutivo]],Contrato[[#This Row],[RCP]],[1]!COMPROMISOS_2024[[#All],[valor_total]])</f>
        <v>0</v>
      </c>
      <c r="W951" s="352"/>
      <c r="X951" s="163"/>
      <c r="Y951" s="48" t="str">
        <f>+LEFT(_xlfn.XLOOKUP(Contrato[[#This Row],[CONTRATO3DIG]],[1]SECOP_II!AE:AE,[1]SECOP_II!F:F,"",0),10)</f>
        <v/>
      </c>
      <c r="Z951" s="49"/>
      <c r="AA951" s="101"/>
      <c r="AB951" s="30"/>
      <c r="AC951" s="30"/>
      <c r="AD951" s="353"/>
      <c r="AE951" s="27"/>
      <c r="AF951" s="55" t="str">
        <f>TEXT(LEFT(Contrato[[#This Row],[CONTRATO]],3),"0")</f>
        <v/>
      </c>
      <c r="AG951" s="55" t="str">
        <f>IF(LEN(Contrato[[#This Row],[Contrato2]])=3,Contrato[[#This Row],[Contrato2]],TEXT(Contrato[[#This Row],[Contrato2]],"000"))</f>
        <v/>
      </c>
      <c r="AH951" s="56">
        <f ca="1">IFERROR(_xlfn.DAYS(Contrato[[#This Row],[Fecha Proyectada liquidación]],TODAY())/30,"")</f>
        <v>-1519.7666666666667</v>
      </c>
      <c r="AI951" s="57">
        <f>+Contrato[[#This Row],[FECHA TERMINACIÓN ]]+120</f>
        <v>120</v>
      </c>
      <c r="AK951" s="59" t="str">
        <f ca="1">IF(Contrato[[#This Row],[FECHA TERMINACIÓN ]]&lt;TODAY(), "Terminado",IF(ISNUMBER(Contrato[[#This Row],[Fecha Real de liquiidación ]]),"Liquidado",IF(Contrato[[#This Row],[FECHA TERMINACIÓN ]]&gt;=TODAY(),"En ejecución","")))</f>
        <v>Terminado</v>
      </c>
      <c r="AL951" s="60">
        <f>SUMIF([1]!COMPROMISOS_2024[[#All],[consecutivo]],Contrato[[#This Row],[RCP]],[1]!COMPROMISOS_2024[[#All],[Total pagado]])</f>
        <v>0</v>
      </c>
      <c r="AM951" s="61">
        <f>IFERROR(Contrato[[#This Row],[Pagos]]/Contrato[[#This Row],[VALOR CONTRATO]],0)</f>
        <v>0</v>
      </c>
      <c r="AN951" s="110">
        <f>+Contrato[[#This Row],[VALOR CONTRATO]]-Contrato[[#This Row],[Pagos]]</f>
        <v>0</v>
      </c>
      <c r="AO951" s="58" cm="1">
        <f t="array" ref="AO951">_xlfn.XLOOKUP(Contrato[[#This Row],[DOCUMENTO ]],[1]!PERSONAL_ACTIVO_2024[[#All],[Documento identidad]],[1]!PERSONAL_ACTIVO_2024[[#All],[Mail ]],0,0)</f>
        <v>0</v>
      </c>
      <c r="AP951" s="58" cm="1">
        <f t="array" ref="AP951">_xlfn.XLOOKUP(Contrato[[#This Row],[DOCUMENTO]],[1]!PERSONAL_ACTIVO_2024[[#All],[Documento identidad]],[1]!PERSONAL_ACTIVO_2024[[#All],[Mail ]],0,0)</f>
        <v>0</v>
      </c>
      <c r="AQ951" s="58" cm="1">
        <f t="array" ref="AQ951">IF(ISBLANK(Contrato[[#This Row],[DEPENDENCIA ]]),0,IFERROR(_xlfn.XLOOKUP(Contrato[[#This Row],[DEPENDENCIA ]],[1]!PERSONAL_ACTIVO_2024[[#All],[Dependencia]],[1]!PERSONAL_ACTIVO_2024[[#All],[Mail ]],0,0),0))</f>
        <v>0</v>
      </c>
    </row>
    <row r="952" spans="1:43" ht="34.5" customHeight="1" x14ac:dyDescent="0.25">
      <c r="A952" s="54"/>
      <c r="B952" s="26"/>
      <c r="C952" s="358"/>
      <c r="D952" s="29"/>
      <c r="E952" s="29"/>
      <c r="F952" s="29"/>
      <c r="G952" s="183"/>
      <c r="H952" s="312"/>
      <c r="I952" s="351"/>
      <c r="J952" s="95"/>
      <c r="K952" s="69"/>
      <c r="L952" s="96"/>
      <c r="M952" s="97"/>
      <c r="N952" s="98" t="str" cm="1">
        <f t="array" ref="N952">_xlfn.XLOOKUP(Contrato[[#This Row],[SUPERVISOR TITULAR]],[1]!PERSONAL_ACTIVO_2024[[#All],[Nombre completo]],[1]!PERSONAL_ACTIVO_2024[[#All],[Documento identidad]],"",0)</f>
        <v/>
      </c>
      <c r="O952" s="97"/>
      <c r="P952" s="99" t="str" cm="1">
        <f t="array" ref="P952">_xlfn.XLOOKUP(Contrato[[#This Row],[SUPERVISOR SUPLENTE ]],[1]!PERSONAL_ACTIVO_2024[[#All],[Nombre completo]],[1]!PERSONAL_ACTIVO_2024[[#All],[Documento identidad]],"",0)</f>
        <v/>
      </c>
      <c r="Q952" s="100"/>
      <c r="R952" s="42" t="str" cm="1">
        <f t="array" ref="R952">_xlfn.XLOOKUP(Contrato[[#This Row],[CDP]],[1]!DISPONIBILIDADES_2024[[#All],[consecutivo]],[1]!DISPONIBILIDADES_2024[[#All],[fecha_aprobacion]],"",0)</f>
        <v/>
      </c>
      <c r="S952" s="43">
        <f>SUMIF([1]!DISPONIBILIDADES_2024[[#All],[consecutivo]],Contrato[[#This Row],[CDP]],[1]!DISPONIBILIDADES_2024[[#All],[valor_total_rubro]])</f>
        <v>0</v>
      </c>
      <c r="T952" s="44" cm="1">
        <f t="array" ref="T952">_xlfn.XLOOKUP(Contrato[[#This Row],[CONTRATO]]&amp;Contrato[[#This Row],[CDP]],[1]!Corr_Contr_CDP[[#All],[CONTRATO-CDP]],[1]!Corr_Contr_CDP[[#All],[CRP]],_xlfn.XLOOKUP(Contrato[[#This Row],[CDP]],[1]!COMPROMISOS_2024[[#All],[disponibilidad]],[1]!COMPROMISOS_2024[[#All],[consecutivo]],"",0),0)</f>
        <v>0</v>
      </c>
      <c r="U952" s="45" t="str" cm="1">
        <f t="array" ref="U952">+_xlfn.XLOOKUP(Contrato[[#This Row],[RCP]],[1]!COMPROMISOS_2024[[#All],[consecutivo]],[1]!COMPROMISOS_2024[[#All],[fecha_aprobacion]],"",0)</f>
        <v/>
      </c>
      <c r="V952" s="46">
        <f>SUMIF([1]!COMPROMISOS_2024[[#All],[consecutivo]],Contrato[[#This Row],[RCP]],[1]!COMPROMISOS_2024[[#All],[valor_total]])</f>
        <v>0</v>
      </c>
      <c r="W952" s="311"/>
      <c r="X952" s="160"/>
      <c r="Y952" s="48" t="str">
        <f>+LEFT(_xlfn.XLOOKUP(Contrato[[#This Row],[CONTRATO3DIG]],[1]SECOP_II!AE:AE,[1]SECOP_II!F:F,"",0),10)</f>
        <v/>
      </c>
      <c r="Z952" s="49"/>
      <c r="AA952" s="101"/>
      <c r="AB952" s="30"/>
      <c r="AC952" s="30"/>
      <c r="AD952" s="224"/>
      <c r="AE952" s="54"/>
      <c r="AF952" s="55" t="str">
        <f>TEXT(LEFT(Contrato[[#This Row],[CONTRATO]],3),"0")</f>
        <v/>
      </c>
      <c r="AG952" s="55" t="str">
        <f>IF(LEN(Contrato[[#This Row],[Contrato2]])=3,Contrato[[#This Row],[Contrato2]],TEXT(Contrato[[#This Row],[Contrato2]],"000"))</f>
        <v/>
      </c>
      <c r="AH952" s="56">
        <f ca="1">IFERROR(_xlfn.DAYS(Contrato[[#This Row],[Fecha Proyectada liquidación]],TODAY())/30,"")</f>
        <v>-1519.7666666666667</v>
      </c>
      <c r="AI952" s="57">
        <f>+Contrato[[#This Row],[FECHA TERMINACIÓN ]]+120</f>
        <v>120</v>
      </c>
      <c r="AK952" s="59" t="str">
        <f ca="1">IF(Contrato[[#This Row],[FECHA TERMINACIÓN ]]&lt;TODAY(), "Terminado",IF(ISNUMBER(Contrato[[#This Row],[Fecha Real de liquiidación ]]),"Liquidado",IF(Contrato[[#This Row],[FECHA TERMINACIÓN ]]&gt;=TODAY(),"En ejecución","")))</f>
        <v>Terminado</v>
      </c>
      <c r="AL952" s="60">
        <f>SUMIF([1]!COMPROMISOS_2024[[#All],[consecutivo]],Contrato[[#This Row],[RCP]],[1]!COMPROMISOS_2024[[#All],[Total pagado]])</f>
        <v>0</v>
      </c>
      <c r="AM952" s="61">
        <f>IFERROR(Contrato[[#This Row],[Pagos]]/Contrato[[#This Row],[VALOR CONTRATO]],0)</f>
        <v>0</v>
      </c>
      <c r="AN952" s="110">
        <f>+Contrato[[#This Row],[VALOR CONTRATO]]-Contrato[[#This Row],[Pagos]]</f>
        <v>0</v>
      </c>
      <c r="AO952" s="58" cm="1">
        <f t="array" ref="AO952">_xlfn.XLOOKUP(Contrato[[#This Row],[DOCUMENTO ]],[1]!PERSONAL_ACTIVO_2024[[#All],[Documento identidad]],[1]!PERSONAL_ACTIVO_2024[[#All],[Mail ]],0,0)</f>
        <v>0</v>
      </c>
      <c r="AP952" s="58" cm="1">
        <f t="array" ref="AP952">_xlfn.XLOOKUP(Contrato[[#This Row],[DOCUMENTO]],[1]!PERSONAL_ACTIVO_2024[[#All],[Documento identidad]],[1]!PERSONAL_ACTIVO_2024[[#All],[Mail ]],0,0)</f>
        <v>0</v>
      </c>
      <c r="AQ952" s="58" cm="1">
        <f t="array" ref="AQ952">IF(ISBLANK(Contrato[[#This Row],[DEPENDENCIA ]]),0,IFERROR(_xlfn.XLOOKUP(Contrato[[#This Row],[DEPENDENCIA ]],[1]!PERSONAL_ACTIVO_2024[[#All],[Dependencia]],[1]!PERSONAL_ACTIVO_2024[[#All],[Mail ]],0,0),0))</f>
        <v>0</v>
      </c>
    </row>
    <row r="953" spans="1:43" ht="34.5" customHeight="1" x14ac:dyDescent="0.25">
      <c r="A953" s="27"/>
      <c r="B953" s="349"/>
      <c r="C953" s="360"/>
      <c r="D953" s="29"/>
      <c r="E953" s="29"/>
      <c r="F953" s="29"/>
      <c r="G953" s="183"/>
      <c r="H953" s="312"/>
      <c r="I953" s="351"/>
      <c r="J953" s="359"/>
      <c r="K953" s="69"/>
      <c r="L953" s="143"/>
      <c r="M953" s="97"/>
      <c r="N953" s="98" t="str" cm="1">
        <f t="array" ref="N953">_xlfn.XLOOKUP(Contrato[[#This Row],[SUPERVISOR TITULAR]],[1]!PERSONAL_ACTIVO_2024[[#All],[Nombre completo]],[1]!PERSONAL_ACTIVO_2024[[#All],[Documento identidad]],"",0)</f>
        <v/>
      </c>
      <c r="O953" s="97"/>
      <c r="P953" s="99" t="str" cm="1">
        <f t="array" ref="P953">_xlfn.XLOOKUP(Contrato[[#This Row],[SUPERVISOR SUPLENTE ]],[1]!PERSONAL_ACTIVO_2024[[#All],[Nombre completo]],[1]!PERSONAL_ACTIVO_2024[[#All],[Documento identidad]],"",0)</f>
        <v/>
      </c>
      <c r="Q953" s="135"/>
      <c r="R953" s="42" t="str" cm="1">
        <f t="array" ref="R953">_xlfn.XLOOKUP(Contrato[[#This Row],[CDP]],[1]!DISPONIBILIDADES_2024[[#All],[consecutivo]],[1]!DISPONIBILIDADES_2024[[#All],[fecha_aprobacion]],"",0)</f>
        <v/>
      </c>
      <c r="S953" s="43">
        <f>SUMIF([1]!DISPONIBILIDADES_2024[[#All],[consecutivo]],Contrato[[#This Row],[CDP]],[1]!DISPONIBILIDADES_2024[[#All],[valor_total_rubro]])</f>
        <v>0</v>
      </c>
      <c r="T953" s="44" cm="1">
        <f t="array" ref="T953">_xlfn.XLOOKUP(Contrato[[#This Row],[CONTRATO]]&amp;Contrato[[#This Row],[CDP]],[1]!Corr_Contr_CDP[[#All],[CONTRATO-CDP]],[1]!Corr_Contr_CDP[[#All],[CRP]],_xlfn.XLOOKUP(Contrato[[#This Row],[CDP]],[1]!COMPROMISOS_2024[[#All],[disponibilidad]],[1]!COMPROMISOS_2024[[#All],[consecutivo]],"",0),0)</f>
        <v>0</v>
      </c>
      <c r="U953" s="45" t="str" cm="1">
        <f t="array" ref="U953">+_xlfn.XLOOKUP(Contrato[[#This Row],[RCP]],[1]!COMPROMISOS_2024[[#All],[consecutivo]],[1]!COMPROMISOS_2024[[#All],[fecha_aprobacion]],"",0)</f>
        <v/>
      </c>
      <c r="V953" s="46">
        <f>SUMIF([1]!COMPROMISOS_2024[[#All],[consecutivo]],Contrato[[#This Row],[RCP]],[1]!COMPROMISOS_2024[[#All],[valor_total]])</f>
        <v>0</v>
      </c>
      <c r="W953" s="352"/>
      <c r="X953" s="163"/>
      <c r="Y953" s="48" t="str">
        <f>+LEFT(_xlfn.XLOOKUP(Contrato[[#This Row],[CONTRATO3DIG]],[1]SECOP_II!AE:AE,[1]SECOP_II!F:F,"",0),10)</f>
        <v/>
      </c>
      <c r="Z953" s="49"/>
      <c r="AA953" s="101"/>
      <c r="AB953" s="30"/>
      <c r="AC953" s="30"/>
      <c r="AD953" s="353"/>
      <c r="AE953" s="27"/>
      <c r="AF953" s="55" t="str">
        <f>TEXT(LEFT(Contrato[[#This Row],[CONTRATO]],3),"0")</f>
        <v/>
      </c>
      <c r="AG953" s="55" t="str">
        <f>IF(LEN(Contrato[[#This Row],[Contrato2]])=3,Contrato[[#This Row],[Contrato2]],TEXT(Contrato[[#This Row],[Contrato2]],"000"))</f>
        <v/>
      </c>
      <c r="AH953" s="56">
        <f ca="1">IFERROR(_xlfn.DAYS(Contrato[[#This Row],[Fecha Proyectada liquidación]],TODAY())/30,"")</f>
        <v>-1519.7666666666667</v>
      </c>
      <c r="AI953" s="57">
        <f>+Contrato[[#This Row],[FECHA TERMINACIÓN ]]+120</f>
        <v>120</v>
      </c>
      <c r="AK953" s="59" t="str">
        <f ca="1">IF(Contrato[[#This Row],[FECHA TERMINACIÓN ]]&lt;TODAY(), "Terminado",IF(ISNUMBER(Contrato[[#This Row],[Fecha Real de liquiidación ]]),"Liquidado",IF(Contrato[[#This Row],[FECHA TERMINACIÓN ]]&gt;=TODAY(),"En ejecución","")))</f>
        <v>Terminado</v>
      </c>
      <c r="AL953" s="60">
        <f>SUMIF([1]!COMPROMISOS_2024[[#All],[consecutivo]],Contrato[[#This Row],[RCP]],[1]!COMPROMISOS_2024[[#All],[Total pagado]])</f>
        <v>0</v>
      </c>
      <c r="AM953" s="61">
        <f>IFERROR(Contrato[[#This Row],[Pagos]]/Contrato[[#This Row],[VALOR CONTRATO]],0)</f>
        <v>0</v>
      </c>
      <c r="AN953" s="110">
        <f>+Contrato[[#This Row],[VALOR CONTRATO]]-Contrato[[#This Row],[Pagos]]</f>
        <v>0</v>
      </c>
      <c r="AO953" s="58" cm="1">
        <f t="array" ref="AO953">_xlfn.XLOOKUP(Contrato[[#This Row],[DOCUMENTO ]],[1]!PERSONAL_ACTIVO_2024[[#All],[Documento identidad]],[1]!PERSONAL_ACTIVO_2024[[#All],[Mail ]],0,0)</f>
        <v>0</v>
      </c>
      <c r="AP953" s="58" cm="1">
        <f t="array" ref="AP953">_xlfn.XLOOKUP(Contrato[[#This Row],[DOCUMENTO]],[1]!PERSONAL_ACTIVO_2024[[#All],[Documento identidad]],[1]!PERSONAL_ACTIVO_2024[[#All],[Mail ]],0,0)</f>
        <v>0</v>
      </c>
      <c r="AQ953" s="58" cm="1">
        <f t="array" ref="AQ953">IF(ISBLANK(Contrato[[#This Row],[DEPENDENCIA ]]),0,IFERROR(_xlfn.XLOOKUP(Contrato[[#This Row],[DEPENDENCIA ]],[1]!PERSONAL_ACTIVO_2024[[#All],[Dependencia]],[1]!PERSONAL_ACTIVO_2024[[#All],[Mail ]],0,0),0))</f>
        <v>0</v>
      </c>
    </row>
    <row r="954" spans="1:43" ht="34.5" customHeight="1" x14ac:dyDescent="0.25">
      <c r="A954" s="54"/>
      <c r="B954" s="26"/>
      <c r="C954" s="28"/>
      <c r="D954" s="29"/>
      <c r="E954" s="81"/>
      <c r="F954" s="81"/>
      <c r="G954" s="92"/>
      <c r="H954" s="312"/>
      <c r="I954" s="208"/>
      <c r="J954" s="118"/>
      <c r="K954" s="361"/>
      <c r="L954" s="96"/>
      <c r="M954" s="97"/>
      <c r="N954" s="98" t="str" cm="1">
        <f t="array" ref="N954">_xlfn.XLOOKUP(Contrato[[#This Row],[SUPERVISOR TITULAR]],[1]!PERSONAL_ACTIVO_2024[[#All],[Nombre completo]],[1]!PERSONAL_ACTIVO_2024[[#All],[Documento identidad]],"",0)</f>
        <v/>
      </c>
      <c r="O954" s="97"/>
      <c r="P954" s="99" t="str" cm="1">
        <f t="array" ref="P954">_xlfn.XLOOKUP(Contrato[[#This Row],[SUPERVISOR SUPLENTE ]],[1]!PERSONAL_ACTIVO_2024[[#All],[Nombre completo]],[1]!PERSONAL_ACTIVO_2024[[#All],[Documento identidad]],"",0)</f>
        <v/>
      </c>
      <c r="Q954" s="173"/>
      <c r="R954" s="42" t="str" cm="1">
        <f t="array" ref="R954">_xlfn.XLOOKUP(Contrato[[#This Row],[CDP]],[1]!DISPONIBILIDADES_2024[[#All],[consecutivo]],[1]!DISPONIBILIDADES_2024[[#All],[fecha_aprobacion]],"",0)</f>
        <v/>
      </c>
      <c r="S954" s="43">
        <f>SUMIF([1]!DISPONIBILIDADES_2024[[#All],[consecutivo]],Contrato[[#This Row],[CDP]],[1]!DISPONIBILIDADES_2024[[#All],[valor_total_rubro]])</f>
        <v>0</v>
      </c>
      <c r="T954" s="44" cm="1">
        <f t="array" ref="T954">_xlfn.XLOOKUP(Contrato[[#This Row],[CONTRATO]]&amp;Contrato[[#This Row],[CDP]],[1]!Corr_Contr_CDP[[#All],[CONTRATO-CDP]],[1]!Corr_Contr_CDP[[#All],[CRP]],_xlfn.XLOOKUP(Contrato[[#This Row],[CDP]],[1]!COMPROMISOS_2024[[#All],[disponibilidad]],[1]!COMPROMISOS_2024[[#All],[consecutivo]],"",0),0)</f>
        <v>0</v>
      </c>
      <c r="U954" s="45" t="str" cm="1">
        <f t="array" ref="U954">+_xlfn.XLOOKUP(Contrato[[#This Row],[RCP]],[1]!COMPROMISOS_2024[[#All],[consecutivo]],[1]!COMPROMISOS_2024[[#All],[fecha_aprobacion]],"",0)</f>
        <v/>
      </c>
      <c r="V954" s="46">
        <f>SUMIF([1]!COMPROMISOS_2024[[#All],[consecutivo]],Contrato[[#This Row],[RCP]],[1]!COMPROMISOS_2024[[#All],[valor_total]])</f>
        <v>0</v>
      </c>
      <c r="W954" s="112"/>
      <c r="X954" s="94"/>
      <c r="Y954" s="48" t="str">
        <f>+LEFT(_xlfn.XLOOKUP(Contrato[[#This Row],[CONTRATO3DIG]],[1]SECOP_II!AE:AE,[1]SECOP_II!F:F,"",0),10)</f>
        <v/>
      </c>
      <c r="Z954" s="49"/>
      <c r="AA954" s="101"/>
      <c r="AB954" s="94"/>
      <c r="AC954" s="94"/>
      <c r="AD954" s="362"/>
      <c r="AE954" s="54"/>
      <c r="AF954" s="55" t="str">
        <f>TEXT(LEFT(Contrato[[#This Row],[CONTRATO]],3),"0")</f>
        <v/>
      </c>
      <c r="AG954" s="55" t="str">
        <f>IF(LEN(Contrato[[#This Row],[Contrato2]])=3,Contrato[[#This Row],[Contrato2]],TEXT(Contrato[[#This Row],[Contrato2]],"000"))</f>
        <v/>
      </c>
      <c r="AH954" s="56">
        <f ca="1">IFERROR(_xlfn.DAYS(Contrato[[#This Row],[Fecha Proyectada liquidación]],TODAY())/30,"")</f>
        <v>-1519.7666666666667</v>
      </c>
      <c r="AI954" s="57">
        <f>+Contrato[[#This Row],[FECHA TERMINACIÓN ]]+120</f>
        <v>120</v>
      </c>
      <c r="AK954" s="59" t="str">
        <f ca="1">IF(Contrato[[#This Row],[FECHA TERMINACIÓN ]]&lt;TODAY(), "Terminado",IF(ISNUMBER(Contrato[[#This Row],[Fecha Real de liquiidación ]]),"Liquidado",IF(Contrato[[#This Row],[FECHA TERMINACIÓN ]]&gt;=TODAY(),"En ejecución","")))</f>
        <v>Terminado</v>
      </c>
      <c r="AL954" s="60">
        <f>SUMIF([1]!COMPROMISOS_2024[[#All],[consecutivo]],Contrato[[#This Row],[RCP]],[1]!COMPROMISOS_2024[[#All],[Total pagado]])</f>
        <v>0</v>
      </c>
      <c r="AM954" s="61">
        <f>IFERROR(Contrato[[#This Row],[Pagos]]/Contrato[[#This Row],[VALOR CONTRATO]],0)</f>
        <v>0</v>
      </c>
      <c r="AN954" s="110">
        <f>+Contrato[[#This Row],[VALOR CONTRATO]]-Contrato[[#This Row],[Pagos]]</f>
        <v>0</v>
      </c>
      <c r="AO954" s="58" cm="1">
        <f t="array" ref="AO954">_xlfn.XLOOKUP(Contrato[[#This Row],[DOCUMENTO ]],[1]!PERSONAL_ACTIVO_2024[[#All],[Documento identidad]],[1]!PERSONAL_ACTIVO_2024[[#All],[Mail ]],0,0)</f>
        <v>0</v>
      </c>
      <c r="AP954" s="58" cm="1">
        <f t="array" ref="AP954">_xlfn.XLOOKUP(Contrato[[#This Row],[DOCUMENTO]],[1]!PERSONAL_ACTIVO_2024[[#All],[Documento identidad]],[1]!PERSONAL_ACTIVO_2024[[#All],[Mail ]],0,0)</f>
        <v>0</v>
      </c>
      <c r="AQ954" s="58" cm="1">
        <f t="array" ref="AQ954">IF(ISBLANK(Contrato[[#This Row],[DEPENDENCIA ]]),0,IFERROR(_xlfn.XLOOKUP(Contrato[[#This Row],[DEPENDENCIA ]],[1]!PERSONAL_ACTIVO_2024[[#All],[Dependencia]],[1]!PERSONAL_ACTIVO_2024[[#All],[Mail ]],0,0),0))</f>
        <v>0</v>
      </c>
    </row>
    <row r="955" spans="1:43" ht="34.5" customHeight="1" x14ac:dyDescent="0.25">
      <c r="A955" s="27"/>
      <c r="B955" s="349"/>
      <c r="C955" s="360"/>
      <c r="D955" s="29"/>
      <c r="E955" s="29"/>
      <c r="F955" s="29"/>
      <c r="G955" s="363"/>
      <c r="H955" s="312"/>
      <c r="I955" s="351"/>
      <c r="J955" s="132"/>
      <c r="K955" s="69"/>
      <c r="L955" s="143"/>
      <c r="M955" s="97"/>
      <c r="N955" s="98" t="str" cm="1">
        <f t="array" ref="N955">_xlfn.XLOOKUP(Contrato[[#This Row],[SUPERVISOR TITULAR]],[1]!PERSONAL_ACTIVO_2024[[#All],[Nombre completo]],[1]!PERSONAL_ACTIVO_2024[[#All],[Documento identidad]],"",0)</f>
        <v/>
      </c>
      <c r="O955" s="97"/>
      <c r="P955" s="99" t="str" cm="1">
        <f t="array" ref="P955">_xlfn.XLOOKUP(Contrato[[#This Row],[SUPERVISOR SUPLENTE ]],[1]!PERSONAL_ACTIVO_2024[[#All],[Nombre completo]],[1]!PERSONAL_ACTIVO_2024[[#All],[Documento identidad]],"",0)</f>
        <v/>
      </c>
      <c r="Q955" s="135"/>
      <c r="R955" s="42" t="str" cm="1">
        <f t="array" ref="R955">_xlfn.XLOOKUP(Contrato[[#This Row],[CDP]],[1]!DISPONIBILIDADES_2024[[#All],[consecutivo]],[1]!DISPONIBILIDADES_2024[[#All],[fecha_aprobacion]],"",0)</f>
        <v/>
      </c>
      <c r="S955" s="43">
        <f>SUMIF([1]!DISPONIBILIDADES_2024[[#All],[consecutivo]],Contrato[[#This Row],[CDP]],[1]!DISPONIBILIDADES_2024[[#All],[valor_total_rubro]])</f>
        <v>0</v>
      </c>
      <c r="T955" s="44" cm="1">
        <f t="array" ref="T955">_xlfn.XLOOKUP(Contrato[[#This Row],[CONTRATO]]&amp;Contrato[[#This Row],[CDP]],[1]!Corr_Contr_CDP[[#All],[CONTRATO-CDP]],[1]!Corr_Contr_CDP[[#All],[CRP]],_xlfn.XLOOKUP(Contrato[[#This Row],[CDP]],[1]!COMPROMISOS_2024[[#All],[disponibilidad]],[1]!COMPROMISOS_2024[[#All],[consecutivo]],"",0),0)</f>
        <v>0</v>
      </c>
      <c r="U955" s="45" t="str" cm="1">
        <f t="array" ref="U955">+_xlfn.XLOOKUP(Contrato[[#This Row],[RCP]],[1]!COMPROMISOS_2024[[#All],[consecutivo]],[1]!COMPROMISOS_2024[[#All],[fecha_aprobacion]],"",0)</f>
        <v/>
      </c>
      <c r="V955" s="46">
        <f>SUMIF([1]!COMPROMISOS_2024[[#All],[consecutivo]],Contrato[[#This Row],[RCP]],[1]!COMPROMISOS_2024[[#All],[valor_total]])</f>
        <v>0</v>
      </c>
      <c r="W955" s="352"/>
      <c r="X955" s="163"/>
      <c r="Y955" s="48" t="str">
        <f>+LEFT(_xlfn.XLOOKUP(Contrato[[#This Row],[CONTRATO3DIG]],[1]SECOP_II!AE:AE,[1]SECOP_II!F:F,"",0),10)</f>
        <v/>
      </c>
      <c r="Z955" s="49"/>
      <c r="AA955" s="101"/>
      <c r="AB955" s="30"/>
      <c r="AC955" s="30"/>
      <c r="AD955" s="353"/>
      <c r="AE955" s="27"/>
      <c r="AF955" s="55" t="str">
        <f>TEXT(LEFT(Contrato[[#This Row],[CONTRATO]],3),"0")</f>
        <v/>
      </c>
      <c r="AG955" s="55" t="str">
        <f>IF(LEN(Contrato[[#This Row],[Contrato2]])=3,Contrato[[#This Row],[Contrato2]],TEXT(Contrato[[#This Row],[Contrato2]],"000"))</f>
        <v/>
      </c>
      <c r="AH955" s="56">
        <f ca="1">IFERROR(_xlfn.DAYS(Contrato[[#This Row],[Fecha Proyectada liquidación]],TODAY())/30,"")</f>
        <v>-1519.7666666666667</v>
      </c>
      <c r="AI955" s="57">
        <f>+Contrato[[#This Row],[FECHA TERMINACIÓN ]]+120</f>
        <v>120</v>
      </c>
      <c r="AK955" s="59" t="str">
        <f ca="1">IF(Contrato[[#This Row],[FECHA TERMINACIÓN ]]&lt;TODAY(), "Terminado",IF(ISNUMBER(Contrato[[#This Row],[Fecha Real de liquiidación ]]),"Liquidado",IF(Contrato[[#This Row],[FECHA TERMINACIÓN ]]&gt;=TODAY(),"En ejecución","")))</f>
        <v>Terminado</v>
      </c>
      <c r="AL955" s="60">
        <f>SUMIF([1]!COMPROMISOS_2024[[#All],[consecutivo]],Contrato[[#This Row],[RCP]],[1]!COMPROMISOS_2024[[#All],[Total pagado]])</f>
        <v>0</v>
      </c>
      <c r="AM955" s="61">
        <f>IFERROR(Contrato[[#This Row],[Pagos]]/Contrato[[#This Row],[VALOR CONTRATO]],0)</f>
        <v>0</v>
      </c>
      <c r="AN955" s="110">
        <f>+Contrato[[#This Row],[VALOR CONTRATO]]-Contrato[[#This Row],[Pagos]]</f>
        <v>0</v>
      </c>
      <c r="AO955" s="58" cm="1">
        <f t="array" ref="AO955">_xlfn.XLOOKUP(Contrato[[#This Row],[DOCUMENTO ]],[1]!PERSONAL_ACTIVO_2024[[#All],[Documento identidad]],[1]!PERSONAL_ACTIVO_2024[[#All],[Mail ]],0,0)</f>
        <v>0</v>
      </c>
      <c r="AP955" s="58" cm="1">
        <f t="array" ref="AP955">_xlfn.XLOOKUP(Contrato[[#This Row],[DOCUMENTO]],[1]!PERSONAL_ACTIVO_2024[[#All],[Documento identidad]],[1]!PERSONAL_ACTIVO_2024[[#All],[Mail ]],0,0)</f>
        <v>0</v>
      </c>
      <c r="AQ955" s="58" cm="1">
        <f t="array" ref="AQ955">IF(ISBLANK(Contrato[[#This Row],[DEPENDENCIA ]]),0,IFERROR(_xlfn.XLOOKUP(Contrato[[#This Row],[DEPENDENCIA ]],[1]!PERSONAL_ACTIVO_2024[[#All],[Dependencia]],[1]!PERSONAL_ACTIVO_2024[[#All],[Mail ]],0,0),0))</f>
        <v>0</v>
      </c>
    </row>
    <row r="956" spans="1:43" ht="34.5" customHeight="1" x14ac:dyDescent="0.25">
      <c r="A956" s="27"/>
      <c r="B956" s="349"/>
      <c r="C956" s="358"/>
      <c r="D956" s="29"/>
      <c r="E956" s="29"/>
      <c r="F956" s="29"/>
      <c r="G956" s="183"/>
      <c r="H956" s="312"/>
      <c r="I956" s="351"/>
      <c r="J956" s="132"/>
      <c r="K956" s="69"/>
      <c r="L956" s="143"/>
      <c r="M956" s="97"/>
      <c r="N956" s="98" t="str" cm="1">
        <f t="array" ref="N956">_xlfn.XLOOKUP(Contrato[[#This Row],[SUPERVISOR TITULAR]],[1]!PERSONAL_ACTIVO_2024[[#All],[Nombre completo]],[1]!PERSONAL_ACTIVO_2024[[#All],[Documento identidad]],"",0)</f>
        <v/>
      </c>
      <c r="O956" s="97"/>
      <c r="P956" s="99" t="str" cm="1">
        <f t="array" ref="P956">_xlfn.XLOOKUP(Contrato[[#This Row],[SUPERVISOR SUPLENTE ]],[1]!PERSONAL_ACTIVO_2024[[#All],[Nombre completo]],[1]!PERSONAL_ACTIVO_2024[[#All],[Documento identidad]],"",0)</f>
        <v/>
      </c>
      <c r="Q956" s="135"/>
      <c r="R956" s="42" cm="1">
        <f t="array" ref="R956">_xlfn.XLOOKUP(Contrato[[#This Row],[CDP]],[1]!DISPONIBILIDADES_2024[[#All],[consecutivo]],[1]!DISPONIBILIDADES_2024[[#All],[fecha_aprobacion]],"",0)</f>
        <v>0</v>
      </c>
      <c r="S956" s="43">
        <f>SUMIF([1]!DISPONIBILIDADES_2024[[#All],[consecutivo]],Contrato[[#This Row],[CDP]],[1]!DISPONIBILIDADES_2024[[#All],[valor_total_rubro]])</f>
        <v>0</v>
      </c>
      <c r="T956" s="44" cm="1">
        <f t="array" ref="T956">_xlfn.XLOOKUP(Contrato[[#This Row],[CONTRATO]]&amp;Contrato[[#This Row],[CDP]],[1]!Corr_Contr_CDP[[#All],[CONTRATO-CDP]],[1]!Corr_Contr_CDP[[#All],[CRP]],_xlfn.XLOOKUP(Contrato[[#This Row],[CDP]],[1]!COMPROMISOS_2024[[#All],[disponibilidad]],[1]!COMPROMISOS_2024[[#All],[consecutivo]],"",0),0)</f>
        <v>0</v>
      </c>
      <c r="U956" s="45" t="str" cm="1">
        <f t="array" ref="U956">+_xlfn.XLOOKUP(Contrato[[#This Row],[RCP]],[1]!COMPROMISOS_2024[[#All],[consecutivo]],[1]!COMPROMISOS_2024[[#All],[fecha_aprobacion]],"",0)</f>
        <v/>
      </c>
      <c r="V956" s="46">
        <f>SUMIF([1]!COMPROMISOS_2024[[#All],[consecutivo]],Contrato[[#This Row],[RCP]],[1]!COMPROMISOS_2024[[#All],[valor_total]])</f>
        <v>0</v>
      </c>
      <c r="W956" s="352"/>
      <c r="X956" s="163"/>
      <c r="Y956" s="48" t="str">
        <f>+LEFT(_xlfn.XLOOKUP(Contrato[[#This Row],[CONTRATO3DIG]],[1]SECOP_II!AE:AE,[1]SECOP_II!F:F,"",0),10)</f>
        <v/>
      </c>
      <c r="Z956" s="49"/>
      <c r="AA956" s="101"/>
      <c r="AB956" s="30"/>
      <c r="AC956" s="30"/>
      <c r="AD956" s="353"/>
      <c r="AE956" s="27"/>
      <c r="AF956" s="55" t="str">
        <f>TEXT(LEFT(Contrato[[#This Row],[CONTRATO]],3),"0")</f>
        <v/>
      </c>
      <c r="AG956" s="55" t="str">
        <f>IF(LEN(Contrato[[#This Row],[Contrato2]])=3,Contrato[[#This Row],[Contrato2]],TEXT(Contrato[[#This Row],[Contrato2]],"000"))</f>
        <v/>
      </c>
      <c r="AH956" s="56">
        <f ca="1">IFERROR(_xlfn.DAYS(Contrato[[#This Row],[Fecha Proyectada liquidación]],TODAY())/30,"")</f>
        <v>-1519.7666666666667</v>
      </c>
      <c r="AI956" s="57">
        <f>+Contrato[[#This Row],[FECHA TERMINACIÓN ]]+120</f>
        <v>120</v>
      </c>
      <c r="AK956" s="59" t="str">
        <f ca="1">IF(Contrato[[#This Row],[FECHA TERMINACIÓN ]]&lt;TODAY(), "Terminado",IF(ISNUMBER(Contrato[[#This Row],[Fecha Real de liquiidación ]]),"Liquidado",IF(Contrato[[#This Row],[FECHA TERMINACIÓN ]]&gt;=TODAY(),"En ejecución","")))</f>
        <v>Terminado</v>
      </c>
      <c r="AL956" s="60">
        <f>SUMIF([1]!COMPROMISOS_2024[[#All],[consecutivo]],Contrato[[#This Row],[RCP]],[1]!COMPROMISOS_2024[[#All],[Total pagado]])</f>
        <v>0</v>
      </c>
      <c r="AM956" s="61">
        <f>IFERROR(Contrato[[#This Row],[Pagos]]/Contrato[[#This Row],[VALOR CONTRATO]],0)</f>
        <v>0</v>
      </c>
      <c r="AN956" s="110">
        <f>+Contrato[[#This Row],[VALOR CONTRATO]]-Contrato[[#This Row],[Pagos]]</f>
        <v>0</v>
      </c>
      <c r="AO956" s="58" cm="1">
        <f t="array" ref="AO956">_xlfn.XLOOKUP(Contrato[[#This Row],[DOCUMENTO ]],[1]!PERSONAL_ACTIVO_2024[[#All],[Documento identidad]],[1]!PERSONAL_ACTIVO_2024[[#All],[Mail ]],0,0)</f>
        <v>0</v>
      </c>
      <c r="AP956" s="58" cm="1">
        <f t="array" ref="AP956">_xlfn.XLOOKUP(Contrato[[#This Row],[DOCUMENTO]],[1]!PERSONAL_ACTIVO_2024[[#All],[Documento identidad]],[1]!PERSONAL_ACTIVO_2024[[#All],[Mail ]],0,0)</f>
        <v>0</v>
      </c>
      <c r="AQ956" s="58" cm="1">
        <f t="array" ref="AQ956">IF(ISBLANK(Contrato[[#This Row],[DEPENDENCIA ]]),0,IFERROR(_xlfn.XLOOKUP(Contrato[[#This Row],[DEPENDENCIA ]],[1]!PERSONAL_ACTIVO_2024[[#All],[Dependencia]],[1]!PERSONAL_ACTIVO_2024[[#All],[Mail ]],0,0),0))</f>
        <v>0</v>
      </c>
    </row>
    <row r="957" spans="1:43" ht="34.5" customHeight="1" x14ac:dyDescent="0.25">
      <c r="A957" s="27"/>
      <c r="B957" s="349"/>
      <c r="C957" s="360"/>
      <c r="D957" s="29"/>
      <c r="E957" s="29"/>
      <c r="F957" s="29"/>
      <c r="G957" s="183"/>
      <c r="H957" s="312"/>
      <c r="I957" s="351"/>
      <c r="J957" s="132"/>
      <c r="K957" s="69"/>
      <c r="L957" s="143"/>
      <c r="M957" s="97"/>
      <c r="N957" s="98" t="str" cm="1">
        <f t="array" ref="N957">_xlfn.XLOOKUP(Contrato[[#This Row],[SUPERVISOR TITULAR]],[1]!PERSONAL_ACTIVO_2024[[#All],[Nombre completo]],[1]!PERSONAL_ACTIVO_2024[[#All],[Documento identidad]],"",0)</f>
        <v/>
      </c>
      <c r="O957" s="97"/>
      <c r="P957" s="99" t="str" cm="1">
        <f t="array" ref="P957">_xlfn.XLOOKUP(Contrato[[#This Row],[SUPERVISOR SUPLENTE ]],[1]!PERSONAL_ACTIVO_2024[[#All],[Nombre completo]],[1]!PERSONAL_ACTIVO_2024[[#All],[Documento identidad]],"",0)</f>
        <v/>
      </c>
      <c r="Q957" s="135"/>
      <c r="R957" s="42" t="str" cm="1">
        <f t="array" ref="R957">_xlfn.XLOOKUP(Contrato[[#This Row],[CDP]],[1]!DISPONIBILIDADES_2024[[#All],[consecutivo]],[1]!DISPONIBILIDADES_2024[[#All],[fecha_aprobacion]],"",0)</f>
        <v/>
      </c>
      <c r="S957" s="43">
        <f>SUMIF([1]!DISPONIBILIDADES_2024[[#All],[consecutivo]],Contrato[[#This Row],[CDP]],[1]!DISPONIBILIDADES_2024[[#All],[valor_total_rubro]])</f>
        <v>0</v>
      </c>
      <c r="T957" s="44" cm="1">
        <f t="array" ref="T957">_xlfn.XLOOKUP(Contrato[[#This Row],[CONTRATO]]&amp;Contrato[[#This Row],[CDP]],[1]!Corr_Contr_CDP[[#All],[CONTRATO-CDP]],[1]!Corr_Contr_CDP[[#All],[CRP]],_xlfn.XLOOKUP(Contrato[[#This Row],[CDP]],[1]!COMPROMISOS_2024[[#All],[disponibilidad]],[1]!COMPROMISOS_2024[[#All],[consecutivo]],"",0),0)</f>
        <v>0</v>
      </c>
      <c r="U957" s="45" t="str" cm="1">
        <f t="array" ref="U957">+_xlfn.XLOOKUP(Contrato[[#This Row],[RCP]],[1]!COMPROMISOS_2024[[#All],[consecutivo]],[1]!COMPROMISOS_2024[[#All],[fecha_aprobacion]],"",0)</f>
        <v/>
      </c>
      <c r="V957" s="46">
        <f>SUMIF([1]!COMPROMISOS_2024[[#All],[consecutivo]],Contrato[[#This Row],[RCP]],[1]!COMPROMISOS_2024[[#All],[valor_total]])</f>
        <v>0</v>
      </c>
      <c r="W957" s="352"/>
      <c r="X957" s="163"/>
      <c r="Y957" s="48" t="str">
        <f>+LEFT(_xlfn.XLOOKUP(Contrato[[#This Row],[CONTRATO3DIG]],[1]SECOP_II!AE:AE,[1]SECOP_II!F:F,"",0),10)</f>
        <v/>
      </c>
      <c r="Z957" s="49"/>
      <c r="AA957" s="101"/>
      <c r="AB957" s="30"/>
      <c r="AC957" s="30"/>
      <c r="AD957" s="353"/>
      <c r="AE957" s="27"/>
      <c r="AF957" s="55" t="str">
        <f>TEXT(LEFT(Contrato[[#This Row],[CONTRATO]],3),"0")</f>
        <v/>
      </c>
      <c r="AG957" s="55" t="str">
        <f>IF(LEN(Contrato[[#This Row],[Contrato2]])=3,Contrato[[#This Row],[Contrato2]],TEXT(Contrato[[#This Row],[Contrato2]],"000"))</f>
        <v/>
      </c>
      <c r="AH957" s="56">
        <f ca="1">IFERROR(_xlfn.DAYS(Contrato[[#This Row],[Fecha Proyectada liquidación]],TODAY())/30,"")</f>
        <v>-1519.7666666666667</v>
      </c>
      <c r="AI957" s="57">
        <f>+Contrato[[#This Row],[FECHA TERMINACIÓN ]]+120</f>
        <v>120</v>
      </c>
      <c r="AK957" s="59" t="str">
        <f ca="1">IF(Contrato[[#This Row],[FECHA TERMINACIÓN ]]&lt;TODAY(), "Terminado",IF(ISNUMBER(Contrato[[#This Row],[Fecha Real de liquiidación ]]),"Liquidado",IF(Contrato[[#This Row],[FECHA TERMINACIÓN ]]&gt;=TODAY(),"En ejecución","")))</f>
        <v>Terminado</v>
      </c>
      <c r="AL957" s="60">
        <f>SUMIF([1]!COMPROMISOS_2024[[#All],[consecutivo]],Contrato[[#This Row],[RCP]],[1]!COMPROMISOS_2024[[#All],[Total pagado]])</f>
        <v>0</v>
      </c>
      <c r="AM957" s="61">
        <f>IFERROR(Contrato[[#This Row],[Pagos]]/Contrato[[#This Row],[VALOR CONTRATO]],0)</f>
        <v>0</v>
      </c>
      <c r="AN957" s="110">
        <f>+Contrato[[#This Row],[VALOR CONTRATO]]-Contrato[[#This Row],[Pagos]]</f>
        <v>0</v>
      </c>
      <c r="AO957" s="58" cm="1">
        <f t="array" ref="AO957">_xlfn.XLOOKUP(Contrato[[#This Row],[DOCUMENTO ]],[1]!PERSONAL_ACTIVO_2024[[#All],[Documento identidad]],[1]!PERSONAL_ACTIVO_2024[[#All],[Mail ]],0,0)</f>
        <v>0</v>
      </c>
      <c r="AP957" s="58" cm="1">
        <f t="array" ref="AP957">_xlfn.XLOOKUP(Contrato[[#This Row],[DOCUMENTO]],[1]!PERSONAL_ACTIVO_2024[[#All],[Documento identidad]],[1]!PERSONAL_ACTIVO_2024[[#All],[Mail ]],0,0)</f>
        <v>0</v>
      </c>
      <c r="AQ957" s="58" cm="1">
        <f t="array" ref="AQ957">IF(ISBLANK(Contrato[[#This Row],[DEPENDENCIA ]]),0,IFERROR(_xlfn.XLOOKUP(Contrato[[#This Row],[DEPENDENCIA ]],[1]!PERSONAL_ACTIVO_2024[[#All],[Dependencia]],[1]!PERSONAL_ACTIVO_2024[[#All],[Mail ]],0,0),0))</f>
        <v>0</v>
      </c>
    </row>
    <row r="958" spans="1:43" ht="34.5" customHeight="1" x14ac:dyDescent="0.25">
      <c r="A958" s="27"/>
      <c r="B958" s="349"/>
      <c r="C958" s="358"/>
      <c r="D958" s="29"/>
      <c r="E958" s="29"/>
      <c r="F958" s="29"/>
      <c r="G958" s="183"/>
      <c r="H958" s="312"/>
      <c r="I958" s="27"/>
      <c r="J958" s="132"/>
      <c r="K958" s="54"/>
      <c r="L958" s="143"/>
      <c r="M958" s="97"/>
      <c r="N958" s="98" t="str" cm="1">
        <f t="array" ref="N958">_xlfn.XLOOKUP(Contrato[[#This Row],[SUPERVISOR TITULAR]],[1]!PERSONAL_ACTIVO_2024[[#All],[Nombre completo]],[1]!PERSONAL_ACTIVO_2024[[#All],[Documento identidad]],"",0)</f>
        <v/>
      </c>
      <c r="O958" s="97"/>
      <c r="P958" s="99" t="str" cm="1">
        <f t="array" ref="P958">_xlfn.XLOOKUP(Contrato[[#This Row],[SUPERVISOR SUPLENTE ]],[1]!PERSONAL_ACTIVO_2024[[#All],[Nombre completo]],[1]!PERSONAL_ACTIVO_2024[[#All],[Documento identidad]],"",0)</f>
        <v/>
      </c>
      <c r="Q958" s="356"/>
      <c r="R958" s="42" cm="1">
        <f t="array" ref="R958">_xlfn.XLOOKUP(Contrato[[#This Row],[CDP]],[1]!DISPONIBILIDADES_2024[[#All],[consecutivo]],[1]!DISPONIBILIDADES_2024[[#All],[fecha_aprobacion]],"",0)</f>
        <v>0</v>
      </c>
      <c r="S958" s="43">
        <f>SUMIF([1]!DISPONIBILIDADES_2024[[#All],[consecutivo]],Contrato[[#This Row],[CDP]],[1]!DISPONIBILIDADES_2024[[#All],[valor_total_rubro]])</f>
        <v>0</v>
      </c>
      <c r="T958" s="44" cm="1">
        <f t="array" ref="T958">_xlfn.XLOOKUP(Contrato[[#This Row],[CONTRATO]]&amp;Contrato[[#This Row],[CDP]],[1]!Corr_Contr_CDP[[#All],[CONTRATO-CDP]],[1]!Corr_Contr_CDP[[#All],[CRP]],_xlfn.XLOOKUP(Contrato[[#This Row],[CDP]],[1]!COMPROMISOS_2024[[#All],[disponibilidad]],[1]!COMPROMISOS_2024[[#All],[consecutivo]],"",0),0)</f>
        <v>0</v>
      </c>
      <c r="U958" s="45" t="str" cm="1">
        <f t="array" ref="U958">+_xlfn.XLOOKUP(Contrato[[#This Row],[RCP]],[1]!COMPROMISOS_2024[[#All],[consecutivo]],[1]!COMPROMISOS_2024[[#All],[fecha_aprobacion]],"",0)</f>
        <v/>
      </c>
      <c r="V958" s="46">
        <f>SUMIF([1]!COMPROMISOS_2024[[#All],[consecutivo]],Contrato[[#This Row],[RCP]],[1]!COMPROMISOS_2024[[#All],[valor_total]])</f>
        <v>0</v>
      </c>
      <c r="W958" s="357"/>
      <c r="X958" s="274"/>
      <c r="Y958" s="48" t="str">
        <f>+LEFT(_xlfn.XLOOKUP(Contrato[[#This Row],[CONTRATO3DIG]],[1]SECOP_II!AE:AE,[1]SECOP_II!F:F,"",0),10)</f>
        <v/>
      </c>
      <c r="Z958" s="49"/>
      <c r="AA958" s="101"/>
      <c r="AB958" s="274"/>
      <c r="AC958" s="274"/>
      <c r="AD958" s="364"/>
      <c r="AE958" s="27"/>
      <c r="AF958" s="55" t="str">
        <f>TEXT(LEFT(Contrato[[#This Row],[CONTRATO]],3),"0")</f>
        <v/>
      </c>
      <c r="AG958" s="55" t="str">
        <f>IF(LEN(Contrato[[#This Row],[Contrato2]])=3,Contrato[[#This Row],[Contrato2]],TEXT(Contrato[[#This Row],[Contrato2]],"000"))</f>
        <v/>
      </c>
      <c r="AH958" s="56">
        <f ca="1">IFERROR(_xlfn.DAYS(Contrato[[#This Row],[Fecha Proyectada liquidación]],TODAY())/30,"")</f>
        <v>-1519.7666666666667</v>
      </c>
      <c r="AI958" s="57">
        <f>+Contrato[[#This Row],[FECHA TERMINACIÓN ]]+120</f>
        <v>120</v>
      </c>
      <c r="AK958" s="59" t="str">
        <f ca="1">IF(Contrato[[#This Row],[FECHA TERMINACIÓN ]]&lt;TODAY(), "Terminado",IF(ISNUMBER(Contrato[[#This Row],[Fecha Real de liquiidación ]]),"Liquidado",IF(Contrato[[#This Row],[FECHA TERMINACIÓN ]]&gt;=TODAY(),"En ejecución","")))</f>
        <v>Terminado</v>
      </c>
      <c r="AL958" s="60">
        <f>SUMIF([1]!COMPROMISOS_2024[[#All],[consecutivo]],Contrato[[#This Row],[RCP]],[1]!COMPROMISOS_2024[[#All],[Total pagado]])</f>
        <v>0</v>
      </c>
      <c r="AM958" s="61">
        <f>IFERROR(Contrato[[#This Row],[Pagos]]/Contrato[[#This Row],[VALOR CONTRATO]],0)</f>
        <v>0</v>
      </c>
      <c r="AN958" s="110">
        <f>+Contrato[[#This Row],[VALOR CONTRATO]]-Contrato[[#This Row],[Pagos]]</f>
        <v>0</v>
      </c>
      <c r="AO958" s="58" cm="1">
        <f t="array" ref="AO958">_xlfn.XLOOKUP(Contrato[[#This Row],[DOCUMENTO ]],[1]!PERSONAL_ACTIVO_2024[[#All],[Documento identidad]],[1]!PERSONAL_ACTIVO_2024[[#All],[Mail ]],0,0)</f>
        <v>0</v>
      </c>
      <c r="AP958" s="58" cm="1">
        <f t="array" ref="AP958">_xlfn.XLOOKUP(Contrato[[#This Row],[DOCUMENTO]],[1]!PERSONAL_ACTIVO_2024[[#All],[Documento identidad]],[1]!PERSONAL_ACTIVO_2024[[#All],[Mail ]],0,0)</f>
        <v>0</v>
      </c>
      <c r="AQ958" s="58" cm="1">
        <f t="array" ref="AQ958">IF(ISBLANK(Contrato[[#This Row],[DEPENDENCIA ]]),0,IFERROR(_xlfn.XLOOKUP(Contrato[[#This Row],[DEPENDENCIA ]],[1]!PERSONAL_ACTIVO_2024[[#All],[Dependencia]],[1]!PERSONAL_ACTIVO_2024[[#All],[Mail ]],0,0),0))</f>
        <v>0</v>
      </c>
    </row>
    <row r="959" spans="1:43" ht="34.5" customHeight="1" x14ac:dyDescent="0.25">
      <c r="A959" s="27"/>
      <c r="B959" s="349"/>
      <c r="C959" s="360"/>
      <c r="D959" s="29"/>
      <c r="E959" s="29"/>
      <c r="F959" s="29"/>
      <c r="G959" s="183"/>
      <c r="H959" s="312"/>
      <c r="I959" s="351"/>
      <c r="J959" s="132"/>
      <c r="K959" s="69"/>
      <c r="L959" s="143"/>
      <c r="M959" s="97"/>
      <c r="N959" s="98" t="str" cm="1">
        <f t="array" ref="N959">_xlfn.XLOOKUP(Contrato[[#This Row],[SUPERVISOR TITULAR]],[1]!PERSONAL_ACTIVO_2024[[#All],[Nombre completo]],[1]!PERSONAL_ACTIVO_2024[[#All],[Documento identidad]],"",0)</f>
        <v/>
      </c>
      <c r="O959" s="97"/>
      <c r="P959" s="99" t="str" cm="1">
        <f t="array" ref="P959">_xlfn.XLOOKUP(Contrato[[#This Row],[SUPERVISOR SUPLENTE ]],[1]!PERSONAL_ACTIVO_2024[[#All],[Nombre completo]],[1]!PERSONAL_ACTIVO_2024[[#All],[Documento identidad]],"",0)</f>
        <v/>
      </c>
      <c r="Q959" s="135"/>
      <c r="R959" s="42" t="str" cm="1">
        <f t="array" ref="R959">_xlfn.XLOOKUP(Contrato[[#This Row],[CDP]],[1]!DISPONIBILIDADES_2024[[#All],[consecutivo]],[1]!DISPONIBILIDADES_2024[[#All],[fecha_aprobacion]],"",0)</f>
        <v/>
      </c>
      <c r="S959" s="43">
        <f>SUMIF([1]!DISPONIBILIDADES_2024[[#All],[consecutivo]],Contrato[[#This Row],[CDP]],[1]!DISPONIBILIDADES_2024[[#All],[valor_total_rubro]])</f>
        <v>0</v>
      </c>
      <c r="T959" s="44" cm="1">
        <f t="array" ref="T959">_xlfn.XLOOKUP(Contrato[[#This Row],[CONTRATO]]&amp;Contrato[[#This Row],[CDP]],[1]!Corr_Contr_CDP[[#All],[CONTRATO-CDP]],[1]!Corr_Contr_CDP[[#All],[CRP]],_xlfn.XLOOKUP(Contrato[[#This Row],[CDP]],[1]!COMPROMISOS_2024[[#All],[disponibilidad]],[1]!COMPROMISOS_2024[[#All],[consecutivo]],"",0),0)</f>
        <v>0</v>
      </c>
      <c r="U959" s="45" t="str" cm="1">
        <f t="array" ref="U959">+_xlfn.XLOOKUP(Contrato[[#This Row],[RCP]],[1]!COMPROMISOS_2024[[#All],[consecutivo]],[1]!COMPROMISOS_2024[[#All],[fecha_aprobacion]],"",0)</f>
        <v/>
      </c>
      <c r="V959" s="46">
        <f>SUMIF([1]!COMPROMISOS_2024[[#All],[consecutivo]],Contrato[[#This Row],[RCP]],[1]!COMPROMISOS_2024[[#All],[valor_total]])</f>
        <v>0</v>
      </c>
      <c r="W959" s="352"/>
      <c r="X959" s="163"/>
      <c r="Y959" s="48" t="str">
        <f>+LEFT(_xlfn.XLOOKUP(Contrato[[#This Row],[CONTRATO3DIG]],[1]SECOP_II!AE:AE,[1]SECOP_II!F:F,"",0),10)</f>
        <v/>
      </c>
      <c r="Z959" s="49"/>
      <c r="AA959" s="101"/>
      <c r="AB959" s="30"/>
      <c r="AC959" s="30"/>
      <c r="AD959" s="353"/>
      <c r="AE959" s="27"/>
      <c r="AF959" s="55" t="str">
        <f>TEXT(LEFT(Contrato[[#This Row],[CONTRATO]],3),"0")</f>
        <v/>
      </c>
      <c r="AG959" s="55" t="str">
        <f>IF(LEN(Contrato[[#This Row],[Contrato2]])=3,Contrato[[#This Row],[Contrato2]],TEXT(Contrato[[#This Row],[Contrato2]],"000"))</f>
        <v/>
      </c>
      <c r="AH959" s="56">
        <f ca="1">IFERROR(_xlfn.DAYS(Contrato[[#This Row],[Fecha Proyectada liquidación]],TODAY())/30,"")</f>
        <v>-1519.7666666666667</v>
      </c>
      <c r="AI959" s="57">
        <f>+Contrato[[#This Row],[FECHA TERMINACIÓN ]]+120</f>
        <v>120</v>
      </c>
      <c r="AK959" s="59" t="str">
        <f ca="1">IF(Contrato[[#This Row],[FECHA TERMINACIÓN ]]&lt;TODAY(), "Terminado",IF(ISNUMBER(Contrato[[#This Row],[Fecha Real de liquiidación ]]),"Liquidado",IF(Contrato[[#This Row],[FECHA TERMINACIÓN ]]&gt;=TODAY(),"En ejecución","")))</f>
        <v>Terminado</v>
      </c>
      <c r="AL959" s="60">
        <f>SUMIF([1]!COMPROMISOS_2024[[#All],[consecutivo]],Contrato[[#This Row],[RCP]],[1]!COMPROMISOS_2024[[#All],[Total pagado]])</f>
        <v>0</v>
      </c>
      <c r="AM959" s="61">
        <f>IFERROR(Contrato[[#This Row],[Pagos]]/Contrato[[#This Row],[VALOR CONTRATO]],0)</f>
        <v>0</v>
      </c>
      <c r="AN959" s="110">
        <f>+Contrato[[#This Row],[VALOR CONTRATO]]-Contrato[[#This Row],[Pagos]]</f>
        <v>0</v>
      </c>
      <c r="AO959" s="58" cm="1">
        <f t="array" ref="AO959">_xlfn.XLOOKUP(Contrato[[#This Row],[DOCUMENTO ]],[1]!PERSONAL_ACTIVO_2024[[#All],[Documento identidad]],[1]!PERSONAL_ACTIVO_2024[[#All],[Mail ]],0,0)</f>
        <v>0</v>
      </c>
      <c r="AP959" s="58" cm="1">
        <f t="array" ref="AP959">_xlfn.XLOOKUP(Contrato[[#This Row],[DOCUMENTO]],[1]!PERSONAL_ACTIVO_2024[[#All],[Documento identidad]],[1]!PERSONAL_ACTIVO_2024[[#All],[Mail ]],0,0)</f>
        <v>0</v>
      </c>
      <c r="AQ959" s="58" cm="1">
        <f t="array" ref="AQ959">IF(ISBLANK(Contrato[[#This Row],[DEPENDENCIA ]]),0,IFERROR(_xlfn.XLOOKUP(Contrato[[#This Row],[DEPENDENCIA ]],[1]!PERSONAL_ACTIVO_2024[[#All],[Dependencia]],[1]!PERSONAL_ACTIVO_2024[[#All],[Mail ]],0,0),0))</f>
        <v>0</v>
      </c>
    </row>
    <row r="960" spans="1:43" ht="34.5" customHeight="1" x14ac:dyDescent="0.25">
      <c r="A960" s="27"/>
      <c r="B960" s="349"/>
      <c r="C960" s="365"/>
      <c r="D960" s="29"/>
      <c r="E960" s="29"/>
      <c r="F960" s="29"/>
      <c r="G960" s="183"/>
      <c r="H960" s="312"/>
      <c r="I960" s="27"/>
      <c r="J960" s="359"/>
      <c r="K960" s="54"/>
      <c r="L960" s="143"/>
      <c r="M960" s="97"/>
      <c r="N960" s="98" t="str" cm="1">
        <f t="array" ref="N960">_xlfn.XLOOKUP(Contrato[[#This Row],[SUPERVISOR TITULAR]],[1]!PERSONAL_ACTIVO_2024[[#All],[Nombre completo]],[1]!PERSONAL_ACTIVO_2024[[#All],[Documento identidad]],"",0)</f>
        <v/>
      </c>
      <c r="O960" s="97"/>
      <c r="P960" s="99" t="str" cm="1">
        <f t="array" ref="P960">_xlfn.XLOOKUP(Contrato[[#This Row],[SUPERVISOR SUPLENTE ]],[1]!PERSONAL_ACTIVO_2024[[#All],[Nombre completo]],[1]!PERSONAL_ACTIVO_2024[[#All],[Documento identidad]],"",0)</f>
        <v/>
      </c>
      <c r="Q960" s="356"/>
      <c r="R960" s="42" cm="1">
        <f t="array" ref="R960">_xlfn.XLOOKUP(Contrato[[#This Row],[CDP]],[1]!DISPONIBILIDADES_2024[[#All],[consecutivo]],[1]!DISPONIBILIDADES_2024[[#All],[fecha_aprobacion]],"",0)</f>
        <v>0</v>
      </c>
      <c r="S960" s="43">
        <f>SUMIF([1]!DISPONIBILIDADES_2024[[#All],[consecutivo]],Contrato[[#This Row],[CDP]],[1]!DISPONIBILIDADES_2024[[#All],[valor_total_rubro]])</f>
        <v>0</v>
      </c>
      <c r="T960" s="44" cm="1">
        <f t="array" ref="T960">_xlfn.XLOOKUP(Contrato[[#This Row],[CONTRATO]]&amp;Contrato[[#This Row],[CDP]],[1]!Corr_Contr_CDP[[#All],[CONTRATO-CDP]],[1]!Corr_Contr_CDP[[#All],[CRP]],_xlfn.XLOOKUP(Contrato[[#This Row],[CDP]],[1]!COMPROMISOS_2024[[#All],[disponibilidad]],[1]!COMPROMISOS_2024[[#All],[consecutivo]],"",0),0)</f>
        <v>0</v>
      </c>
      <c r="U960" s="45" t="str" cm="1">
        <f t="array" ref="U960">+_xlfn.XLOOKUP(Contrato[[#This Row],[RCP]],[1]!COMPROMISOS_2024[[#All],[consecutivo]],[1]!COMPROMISOS_2024[[#All],[fecha_aprobacion]],"",0)</f>
        <v/>
      </c>
      <c r="V960" s="46">
        <f>SUMIF([1]!COMPROMISOS_2024[[#All],[consecutivo]],Contrato[[#This Row],[RCP]],[1]!COMPROMISOS_2024[[#All],[valor_total]])</f>
        <v>0</v>
      </c>
      <c r="W960" s="357"/>
      <c r="X960" s="274"/>
      <c r="Y960" s="48" t="str">
        <f>+LEFT(_xlfn.XLOOKUP(Contrato[[#This Row],[CONTRATO3DIG]],[1]SECOP_II!AE:AE,[1]SECOP_II!F:F,"",0),10)</f>
        <v/>
      </c>
      <c r="Z960" s="49"/>
      <c r="AA960" s="101"/>
      <c r="AB960" s="274"/>
      <c r="AC960" s="274"/>
      <c r="AD960" s="364"/>
      <c r="AE960" s="27"/>
      <c r="AF960" s="55" t="str">
        <f>TEXT(LEFT(Contrato[[#This Row],[CONTRATO]],3),"0")</f>
        <v/>
      </c>
      <c r="AG960" s="55" t="str">
        <f>IF(LEN(Contrato[[#This Row],[Contrato2]])=3,Contrato[[#This Row],[Contrato2]],TEXT(Contrato[[#This Row],[Contrato2]],"000"))</f>
        <v/>
      </c>
      <c r="AH960" s="56">
        <f ca="1">IFERROR(_xlfn.DAYS(Contrato[[#This Row],[Fecha Proyectada liquidación]],TODAY())/30,"")</f>
        <v>-1519.7666666666667</v>
      </c>
      <c r="AI960" s="57">
        <f>+Contrato[[#This Row],[FECHA TERMINACIÓN ]]+120</f>
        <v>120</v>
      </c>
      <c r="AK960" s="59" t="str">
        <f ca="1">IF(Contrato[[#This Row],[FECHA TERMINACIÓN ]]&lt;TODAY(), "Terminado",IF(ISNUMBER(Contrato[[#This Row],[Fecha Real de liquiidación ]]),"Liquidado",IF(Contrato[[#This Row],[FECHA TERMINACIÓN ]]&gt;=TODAY(),"En ejecución","")))</f>
        <v>Terminado</v>
      </c>
      <c r="AL960" s="60">
        <f>SUMIF([1]!COMPROMISOS_2024[[#All],[consecutivo]],Contrato[[#This Row],[RCP]],[1]!COMPROMISOS_2024[[#All],[Total pagado]])</f>
        <v>0</v>
      </c>
      <c r="AM960" s="61">
        <f>IFERROR(Contrato[[#This Row],[Pagos]]/Contrato[[#This Row],[VALOR CONTRATO]],0)</f>
        <v>0</v>
      </c>
      <c r="AN960" s="110">
        <f>+Contrato[[#This Row],[VALOR CONTRATO]]-Contrato[[#This Row],[Pagos]]</f>
        <v>0</v>
      </c>
      <c r="AO960" s="58" cm="1">
        <f t="array" ref="AO960">_xlfn.XLOOKUP(Contrato[[#This Row],[DOCUMENTO ]],[1]!PERSONAL_ACTIVO_2024[[#All],[Documento identidad]],[1]!PERSONAL_ACTIVO_2024[[#All],[Mail ]],0,0)</f>
        <v>0</v>
      </c>
      <c r="AP960" s="58" cm="1">
        <f t="array" ref="AP960">_xlfn.XLOOKUP(Contrato[[#This Row],[DOCUMENTO]],[1]!PERSONAL_ACTIVO_2024[[#All],[Documento identidad]],[1]!PERSONAL_ACTIVO_2024[[#All],[Mail ]],0,0)</f>
        <v>0</v>
      </c>
      <c r="AQ960" s="58" cm="1">
        <f t="array" ref="AQ960">IF(ISBLANK(Contrato[[#This Row],[DEPENDENCIA ]]),0,IFERROR(_xlfn.XLOOKUP(Contrato[[#This Row],[DEPENDENCIA ]],[1]!PERSONAL_ACTIVO_2024[[#All],[Dependencia]],[1]!PERSONAL_ACTIVO_2024[[#All],[Mail ]],0,0),0))</f>
        <v>0</v>
      </c>
    </row>
    <row r="961" spans="1:43" ht="34.5" customHeight="1" x14ac:dyDescent="0.25">
      <c r="A961" s="54"/>
      <c r="B961" s="26"/>
      <c r="C961" s="366"/>
      <c r="D961" s="29"/>
      <c r="E961" s="29"/>
      <c r="F961" s="29"/>
      <c r="G961" s="183"/>
      <c r="H961" s="312"/>
      <c r="I961" s="208"/>
      <c r="J961" s="118"/>
      <c r="K961" s="69"/>
      <c r="L961" s="96"/>
      <c r="M961" s="97"/>
      <c r="N961" s="98" t="str" cm="1">
        <f t="array" ref="N961">_xlfn.XLOOKUP(Contrato[[#This Row],[SUPERVISOR TITULAR]],[1]!PERSONAL_ACTIVO_2024[[#All],[Nombre completo]],[1]!PERSONAL_ACTIVO_2024[[#All],[Documento identidad]],"",0)</f>
        <v/>
      </c>
      <c r="O961" s="97"/>
      <c r="P961" s="99" t="str" cm="1">
        <f t="array" ref="P961">_xlfn.XLOOKUP(Contrato[[#This Row],[SUPERVISOR SUPLENTE ]],[1]!PERSONAL_ACTIVO_2024[[#All],[Nombre completo]],[1]!PERSONAL_ACTIVO_2024[[#All],[Documento identidad]],"",0)</f>
        <v/>
      </c>
      <c r="Q961" s="100"/>
      <c r="R961" s="42" t="str" cm="1">
        <f t="array" ref="R961">_xlfn.XLOOKUP(Contrato[[#This Row],[CDP]],[1]!DISPONIBILIDADES_2024[[#All],[consecutivo]],[1]!DISPONIBILIDADES_2024[[#All],[fecha_aprobacion]],"",0)</f>
        <v/>
      </c>
      <c r="S961" s="43">
        <f>SUMIF([1]!DISPONIBILIDADES_2024[[#All],[consecutivo]],Contrato[[#This Row],[CDP]],[1]!DISPONIBILIDADES_2024[[#All],[valor_total_rubro]])</f>
        <v>0</v>
      </c>
      <c r="T961" s="44" cm="1">
        <f t="array" ref="T961">_xlfn.XLOOKUP(Contrato[[#This Row],[CONTRATO]]&amp;Contrato[[#This Row],[CDP]],[1]!Corr_Contr_CDP[[#All],[CONTRATO-CDP]],[1]!Corr_Contr_CDP[[#All],[CRP]],_xlfn.XLOOKUP(Contrato[[#This Row],[CDP]],[1]!COMPROMISOS_2024[[#All],[disponibilidad]],[1]!COMPROMISOS_2024[[#All],[consecutivo]],"",0),0)</f>
        <v>0</v>
      </c>
      <c r="U961" s="45" t="str" cm="1">
        <f t="array" ref="U961">+_xlfn.XLOOKUP(Contrato[[#This Row],[RCP]],[1]!COMPROMISOS_2024[[#All],[consecutivo]],[1]!COMPROMISOS_2024[[#All],[fecha_aprobacion]],"",0)</f>
        <v/>
      </c>
      <c r="V961" s="46">
        <f>SUMIF([1]!COMPROMISOS_2024[[#All],[consecutivo]],Contrato[[#This Row],[RCP]],[1]!COMPROMISOS_2024[[#All],[valor_total]])</f>
        <v>0</v>
      </c>
      <c r="W961" s="311"/>
      <c r="X961" s="160"/>
      <c r="Y961" s="48" t="str">
        <f>+LEFT(_xlfn.XLOOKUP(Contrato[[#This Row],[CONTRATO3DIG]],[1]SECOP_II!AE:AE,[1]SECOP_II!F:F,"",0),10)</f>
        <v/>
      </c>
      <c r="Z961" s="49"/>
      <c r="AA961" s="101"/>
      <c r="AB961" s="91"/>
      <c r="AC961" s="91"/>
      <c r="AD961" s="224"/>
      <c r="AE961" s="54"/>
      <c r="AF961" s="55" t="str">
        <f>TEXT(LEFT(Contrato[[#This Row],[CONTRATO]],3),"0")</f>
        <v/>
      </c>
      <c r="AG961" s="55" t="str">
        <f>IF(LEN(Contrato[[#This Row],[Contrato2]])=3,Contrato[[#This Row],[Contrato2]],TEXT(Contrato[[#This Row],[Contrato2]],"000"))</f>
        <v/>
      </c>
      <c r="AH961" s="56">
        <f ca="1">IFERROR(_xlfn.DAYS(Contrato[[#This Row],[Fecha Proyectada liquidación]],TODAY())/30,"")</f>
        <v>-1519.7666666666667</v>
      </c>
      <c r="AI961" s="57">
        <f>+Contrato[[#This Row],[FECHA TERMINACIÓN ]]+120</f>
        <v>120</v>
      </c>
      <c r="AK961" s="59" t="str">
        <f ca="1">IF(Contrato[[#This Row],[FECHA TERMINACIÓN ]]&lt;TODAY(), "Terminado",IF(ISNUMBER(Contrato[[#This Row],[Fecha Real de liquiidación ]]),"Liquidado",IF(Contrato[[#This Row],[FECHA TERMINACIÓN ]]&gt;=TODAY(),"En ejecución","")))</f>
        <v>Terminado</v>
      </c>
      <c r="AL961" s="60">
        <f>SUMIF([1]!COMPROMISOS_2024[[#All],[consecutivo]],Contrato[[#This Row],[RCP]],[1]!COMPROMISOS_2024[[#All],[Total pagado]])</f>
        <v>0</v>
      </c>
      <c r="AM961" s="61">
        <f>IFERROR(Contrato[[#This Row],[Pagos]]/Contrato[[#This Row],[VALOR CONTRATO]],0)</f>
        <v>0</v>
      </c>
      <c r="AN961" s="110">
        <f>+Contrato[[#This Row],[VALOR CONTRATO]]-Contrato[[#This Row],[Pagos]]</f>
        <v>0</v>
      </c>
      <c r="AO961" s="58" cm="1">
        <f t="array" ref="AO961">_xlfn.XLOOKUP(Contrato[[#This Row],[DOCUMENTO ]],[1]!PERSONAL_ACTIVO_2024[[#All],[Documento identidad]],[1]!PERSONAL_ACTIVO_2024[[#All],[Mail ]],0,0)</f>
        <v>0</v>
      </c>
      <c r="AP961" s="58" cm="1">
        <f t="array" ref="AP961">_xlfn.XLOOKUP(Contrato[[#This Row],[DOCUMENTO]],[1]!PERSONAL_ACTIVO_2024[[#All],[Documento identidad]],[1]!PERSONAL_ACTIVO_2024[[#All],[Mail ]],0,0)</f>
        <v>0</v>
      </c>
      <c r="AQ961" s="58" cm="1">
        <f t="array" ref="AQ961">IF(ISBLANK(Contrato[[#This Row],[DEPENDENCIA ]]),0,IFERROR(_xlfn.XLOOKUP(Contrato[[#This Row],[DEPENDENCIA ]],[1]!PERSONAL_ACTIVO_2024[[#All],[Dependencia]],[1]!PERSONAL_ACTIVO_2024[[#All],[Mail ]],0,0),0))</f>
        <v>0</v>
      </c>
    </row>
    <row r="962" spans="1:43" ht="34.5" customHeight="1" x14ac:dyDescent="0.25">
      <c r="A962" s="54"/>
      <c r="B962" s="26"/>
      <c r="C962" s="367"/>
      <c r="D962" s="29"/>
      <c r="E962" s="29"/>
      <c r="F962" s="29"/>
      <c r="G962" s="363"/>
      <c r="H962" s="312"/>
      <c r="I962" s="208"/>
      <c r="J962" s="118"/>
      <c r="K962" s="69"/>
      <c r="L962" s="96"/>
      <c r="M962" s="97"/>
      <c r="N962" s="98" t="str" cm="1">
        <f t="array" ref="N962">_xlfn.XLOOKUP(Contrato[[#This Row],[SUPERVISOR TITULAR]],[1]!PERSONAL_ACTIVO_2024[[#All],[Nombre completo]],[1]!PERSONAL_ACTIVO_2024[[#All],[Documento identidad]],"",0)</f>
        <v/>
      </c>
      <c r="O962" s="97"/>
      <c r="P962" s="99" t="str" cm="1">
        <f t="array" ref="P962">_xlfn.XLOOKUP(Contrato[[#This Row],[SUPERVISOR SUPLENTE ]],[1]!PERSONAL_ACTIVO_2024[[#All],[Nombre completo]],[1]!PERSONAL_ACTIVO_2024[[#All],[Documento identidad]],"",0)</f>
        <v/>
      </c>
      <c r="Q962" s="100"/>
      <c r="R962" s="42" t="str" cm="1">
        <f t="array" ref="R962">_xlfn.XLOOKUP(Contrato[[#This Row],[CDP]],[1]!DISPONIBILIDADES_2024[[#All],[consecutivo]],[1]!DISPONIBILIDADES_2024[[#All],[fecha_aprobacion]],"",0)</f>
        <v/>
      </c>
      <c r="S962" s="43">
        <f>SUMIF([1]!DISPONIBILIDADES_2024[[#All],[consecutivo]],Contrato[[#This Row],[CDP]],[1]!DISPONIBILIDADES_2024[[#All],[valor_total_rubro]])</f>
        <v>0</v>
      </c>
      <c r="T962" s="44" cm="1">
        <f t="array" ref="T962">_xlfn.XLOOKUP(Contrato[[#This Row],[CONTRATO]]&amp;Contrato[[#This Row],[CDP]],[1]!Corr_Contr_CDP[[#All],[CONTRATO-CDP]],[1]!Corr_Contr_CDP[[#All],[CRP]],_xlfn.XLOOKUP(Contrato[[#This Row],[CDP]],[1]!COMPROMISOS_2024[[#All],[disponibilidad]],[1]!COMPROMISOS_2024[[#All],[consecutivo]],"",0),0)</f>
        <v>0</v>
      </c>
      <c r="U962" s="45" t="str" cm="1">
        <f t="array" ref="U962">+_xlfn.XLOOKUP(Contrato[[#This Row],[RCP]],[1]!COMPROMISOS_2024[[#All],[consecutivo]],[1]!COMPROMISOS_2024[[#All],[fecha_aprobacion]],"",0)</f>
        <v/>
      </c>
      <c r="V962" s="46">
        <f>SUMIF([1]!COMPROMISOS_2024[[#All],[consecutivo]],Contrato[[#This Row],[RCP]],[1]!COMPROMISOS_2024[[#All],[valor_total]])</f>
        <v>0</v>
      </c>
      <c r="W962" s="311"/>
      <c r="X962" s="160"/>
      <c r="Y962" s="48" t="str">
        <f>+LEFT(_xlfn.XLOOKUP(Contrato[[#This Row],[CONTRATO3DIG]],[1]SECOP_II!AE:AE,[1]SECOP_II!F:F,"",0),10)</f>
        <v/>
      </c>
      <c r="Z962" s="49"/>
      <c r="AA962" s="101"/>
      <c r="AB962" s="91"/>
      <c r="AC962" s="91"/>
      <c r="AD962" s="224"/>
      <c r="AE962" s="54"/>
      <c r="AF962" s="55" t="str">
        <f>TEXT(LEFT(Contrato[[#This Row],[CONTRATO]],3),"0")</f>
        <v/>
      </c>
      <c r="AG962" s="55" t="str">
        <f>IF(LEN(Contrato[[#This Row],[Contrato2]])=3,Contrato[[#This Row],[Contrato2]],TEXT(Contrato[[#This Row],[Contrato2]],"000"))</f>
        <v/>
      </c>
      <c r="AH962" s="56">
        <f ca="1">IFERROR(_xlfn.DAYS(Contrato[[#This Row],[Fecha Proyectada liquidación]],TODAY())/30,"")</f>
        <v>-1519.7666666666667</v>
      </c>
      <c r="AI962" s="57">
        <f>+Contrato[[#This Row],[FECHA TERMINACIÓN ]]+120</f>
        <v>120</v>
      </c>
      <c r="AK962" s="59" t="str">
        <f ca="1">IF(Contrato[[#This Row],[FECHA TERMINACIÓN ]]&lt;TODAY(), "Terminado",IF(ISNUMBER(Contrato[[#This Row],[Fecha Real de liquiidación ]]),"Liquidado",IF(Contrato[[#This Row],[FECHA TERMINACIÓN ]]&gt;=TODAY(),"En ejecución","")))</f>
        <v>Terminado</v>
      </c>
      <c r="AL962" s="60">
        <f>SUMIF([1]!COMPROMISOS_2024[[#All],[consecutivo]],Contrato[[#This Row],[RCP]],[1]!COMPROMISOS_2024[[#All],[Total pagado]])</f>
        <v>0</v>
      </c>
      <c r="AM962" s="61">
        <f>IFERROR(Contrato[[#This Row],[Pagos]]/Contrato[[#This Row],[VALOR CONTRATO]],0)</f>
        <v>0</v>
      </c>
      <c r="AN962" s="110">
        <f>+Contrato[[#This Row],[VALOR CONTRATO]]-Contrato[[#This Row],[Pagos]]</f>
        <v>0</v>
      </c>
      <c r="AO962" s="58" cm="1">
        <f t="array" ref="AO962">_xlfn.XLOOKUP(Contrato[[#This Row],[DOCUMENTO ]],[1]!PERSONAL_ACTIVO_2024[[#All],[Documento identidad]],[1]!PERSONAL_ACTIVO_2024[[#All],[Mail ]],0,0)</f>
        <v>0</v>
      </c>
      <c r="AP962" s="58" cm="1">
        <f t="array" ref="AP962">_xlfn.XLOOKUP(Contrato[[#This Row],[DOCUMENTO]],[1]!PERSONAL_ACTIVO_2024[[#All],[Documento identidad]],[1]!PERSONAL_ACTIVO_2024[[#All],[Mail ]],0,0)</f>
        <v>0</v>
      </c>
      <c r="AQ962" s="58" cm="1">
        <f t="array" ref="AQ962">IF(ISBLANK(Contrato[[#This Row],[DEPENDENCIA ]]),0,IFERROR(_xlfn.XLOOKUP(Contrato[[#This Row],[DEPENDENCIA ]],[1]!PERSONAL_ACTIVO_2024[[#All],[Dependencia]],[1]!PERSONAL_ACTIVO_2024[[#All],[Mail ]],0,0),0))</f>
        <v>0</v>
      </c>
    </row>
    <row r="963" spans="1:43" ht="34.5" customHeight="1" x14ac:dyDescent="0.25">
      <c r="A963" s="27"/>
      <c r="B963" s="349"/>
      <c r="C963" s="350"/>
      <c r="D963" s="29"/>
      <c r="E963" s="29"/>
      <c r="F963" s="29"/>
      <c r="G963" s="363"/>
      <c r="H963" s="312"/>
      <c r="I963" s="351"/>
      <c r="J963" s="132"/>
      <c r="K963" s="69"/>
      <c r="L963" s="143"/>
      <c r="M963" s="97"/>
      <c r="N963" s="98" t="str" cm="1">
        <f t="array" ref="N963">_xlfn.XLOOKUP(Contrato[[#This Row],[SUPERVISOR TITULAR]],[1]!PERSONAL_ACTIVO_2024[[#All],[Nombre completo]],[1]!PERSONAL_ACTIVO_2024[[#All],[Documento identidad]],"",0)</f>
        <v/>
      </c>
      <c r="O963" s="97"/>
      <c r="P963" s="99" t="str" cm="1">
        <f t="array" ref="P963">_xlfn.XLOOKUP(Contrato[[#This Row],[SUPERVISOR SUPLENTE ]],[1]!PERSONAL_ACTIVO_2024[[#All],[Nombre completo]],[1]!PERSONAL_ACTIVO_2024[[#All],[Documento identidad]],"",0)</f>
        <v/>
      </c>
      <c r="Q963" s="135"/>
      <c r="R963" s="42" t="str" cm="1">
        <f t="array" ref="R963">_xlfn.XLOOKUP(Contrato[[#This Row],[CDP]],[1]!DISPONIBILIDADES_2024[[#All],[consecutivo]],[1]!DISPONIBILIDADES_2024[[#All],[fecha_aprobacion]],"",0)</f>
        <v/>
      </c>
      <c r="S963" s="43">
        <f>SUMIF([1]!DISPONIBILIDADES_2024[[#All],[consecutivo]],Contrato[[#This Row],[CDP]],[1]!DISPONIBILIDADES_2024[[#All],[valor_total_rubro]])</f>
        <v>0</v>
      </c>
      <c r="T963" s="44" cm="1">
        <f t="array" ref="T963">_xlfn.XLOOKUP(Contrato[[#This Row],[CONTRATO]]&amp;Contrato[[#This Row],[CDP]],[1]!Corr_Contr_CDP[[#All],[CONTRATO-CDP]],[1]!Corr_Contr_CDP[[#All],[CRP]],_xlfn.XLOOKUP(Contrato[[#This Row],[CDP]],[1]!COMPROMISOS_2024[[#All],[disponibilidad]],[1]!COMPROMISOS_2024[[#All],[consecutivo]],"",0),0)</f>
        <v>0</v>
      </c>
      <c r="U963" s="45" t="str" cm="1">
        <f t="array" ref="U963">+_xlfn.XLOOKUP(Contrato[[#This Row],[RCP]],[1]!COMPROMISOS_2024[[#All],[consecutivo]],[1]!COMPROMISOS_2024[[#All],[fecha_aprobacion]],"",0)</f>
        <v/>
      </c>
      <c r="V963" s="46">
        <f>SUMIF([1]!COMPROMISOS_2024[[#All],[consecutivo]],Contrato[[#This Row],[RCP]],[1]!COMPROMISOS_2024[[#All],[valor_total]])</f>
        <v>0</v>
      </c>
      <c r="W963" s="352"/>
      <c r="X963" s="163"/>
      <c r="Y963" s="48" t="str">
        <f>+LEFT(_xlfn.XLOOKUP(Contrato[[#This Row],[CONTRATO3DIG]],[1]SECOP_II!AE:AE,[1]SECOP_II!F:F,"",0),10)</f>
        <v/>
      </c>
      <c r="Z963" s="49"/>
      <c r="AA963" s="101"/>
      <c r="AB963" s="30"/>
      <c r="AC963" s="30"/>
      <c r="AD963" s="353"/>
      <c r="AE963" s="27"/>
      <c r="AF963" s="55" t="str">
        <f>TEXT(LEFT(Contrato[[#This Row],[CONTRATO]],3),"0")</f>
        <v/>
      </c>
      <c r="AG963" s="55" t="str">
        <f>IF(LEN(Contrato[[#This Row],[Contrato2]])=3,Contrato[[#This Row],[Contrato2]],TEXT(Contrato[[#This Row],[Contrato2]],"000"))</f>
        <v/>
      </c>
      <c r="AH963" s="56">
        <f ca="1">IFERROR(_xlfn.DAYS(Contrato[[#This Row],[Fecha Proyectada liquidación]],TODAY())/30,"")</f>
        <v>-1519.7666666666667</v>
      </c>
      <c r="AI963" s="57">
        <f>+Contrato[[#This Row],[FECHA TERMINACIÓN ]]+120</f>
        <v>120</v>
      </c>
      <c r="AK963" s="59" t="str">
        <f ca="1">IF(Contrato[[#This Row],[FECHA TERMINACIÓN ]]&lt;TODAY(), "Terminado",IF(ISNUMBER(Contrato[[#This Row],[Fecha Real de liquiidación ]]),"Liquidado",IF(Contrato[[#This Row],[FECHA TERMINACIÓN ]]&gt;=TODAY(),"En ejecución","")))</f>
        <v>Terminado</v>
      </c>
      <c r="AL963" s="60">
        <f>SUMIF([1]!COMPROMISOS_2024[[#All],[consecutivo]],Contrato[[#This Row],[RCP]],[1]!COMPROMISOS_2024[[#All],[Total pagado]])</f>
        <v>0</v>
      </c>
      <c r="AM963" s="61">
        <f>IFERROR(Contrato[[#This Row],[Pagos]]/Contrato[[#This Row],[VALOR CONTRATO]],0)</f>
        <v>0</v>
      </c>
      <c r="AN963" s="110">
        <f>+Contrato[[#This Row],[VALOR CONTRATO]]-Contrato[[#This Row],[Pagos]]</f>
        <v>0</v>
      </c>
      <c r="AO963" s="58" cm="1">
        <f t="array" ref="AO963">_xlfn.XLOOKUP(Contrato[[#This Row],[DOCUMENTO ]],[1]!PERSONAL_ACTIVO_2024[[#All],[Documento identidad]],[1]!PERSONAL_ACTIVO_2024[[#All],[Mail ]],0,0)</f>
        <v>0</v>
      </c>
      <c r="AP963" s="58" cm="1">
        <f t="array" ref="AP963">_xlfn.XLOOKUP(Contrato[[#This Row],[DOCUMENTO]],[1]!PERSONAL_ACTIVO_2024[[#All],[Documento identidad]],[1]!PERSONAL_ACTIVO_2024[[#All],[Mail ]],0,0)</f>
        <v>0</v>
      </c>
      <c r="AQ963" s="58" cm="1">
        <f t="array" ref="AQ963">IF(ISBLANK(Contrato[[#This Row],[DEPENDENCIA ]]),0,IFERROR(_xlfn.XLOOKUP(Contrato[[#This Row],[DEPENDENCIA ]],[1]!PERSONAL_ACTIVO_2024[[#All],[Dependencia]],[1]!PERSONAL_ACTIVO_2024[[#All],[Mail ]],0,0),0))</f>
        <v>0</v>
      </c>
    </row>
    <row r="964" spans="1:43" ht="34.5" customHeight="1" x14ac:dyDescent="0.25">
      <c r="A964" s="27"/>
      <c r="B964" s="349"/>
      <c r="C964" s="350"/>
      <c r="D964" s="29"/>
      <c r="E964" s="29"/>
      <c r="F964" s="29"/>
      <c r="G964" s="183"/>
      <c r="H964" s="312"/>
      <c r="I964" s="351"/>
      <c r="J964" s="132"/>
      <c r="K964" s="69"/>
      <c r="L964" s="143"/>
      <c r="M964" s="97"/>
      <c r="N964" s="98" t="str" cm="1">
        <f t="array" ref="N964">_xlfn.XLOOKUP(Contrato[[#This Row],[SUPERVISOR TITULAR]],[1]!PERSONAL_ACTIVO_2024[[#All],[Nombre completo]],[1]!PERSONAL_ACTIVO_2024[[#All],[Documento identidad]],"",0)</f>
        <v/>
      </c>
      <c r="O964" s="119"/>
      <c r="P964" s="99" t="str" cm="1">
        <f t="array" ref="P964">_xlfn.XLOOKUP(Contrato[[#This Row],[SUPERVISOR SUPLENTE ]],[1]!PERSONAL_ACTIVO_2024[[#All],[Nombre completo]],[1]!PERSONAL_ACTIVO_2024[[#All],[Documento identidad]],"",0)</f>
        <v/>
      </c>
      <c r="Q964" s="135"/>
      <c r="R964" s="42" cm="1">
        <f t="array" ref="R964">_xlfn.XLOOKUP(Contrato[[#This Row],[CDP]],[1]!DISPONIBILIDADES_2024[[#All],[consecutivo]],[1]!DISPONIBILIDADES_2024[[#All],[fecha_aprobacion]],"",0)</f>
        <v>0</v>
      </c>
      <c r="S964" s="43">
        <f>SUMIF([1]!DISPONIBILIDADES_2024[[#All],[consecutivo]],Contrato[[#This Row],[CDP]],[1]!DISPONIBILIDADES_2024[[#All],[valor_total_rubro]])</f>
        <v>0</v>
      </c>
      <c r="T964" s="44" cm="1">
        <f t="array" ref="T964">_xlfn.XLOOKUP(Contrato[[#This Row],[CONTRATO]]&amp;Contrato[[#This Row],[CDP]],[1]!Corr_Contr_CDP[[#All],[CONTRATO-CDP]],[1]!Corr_Contr_CDP[[#All],[CRP]],_xlfn.XLOOKUP(Contrato[[#This Row],[CDP]],[1]!COMPROMISOS_2024[[#All],[disponibilidad]],[1]!COMPROMISOS_2024[[#All],[consecutivo]],"",0),0)</f>
        <v>0</v>
      </c>
      <c r="U964" s="45" t="str" cm="1">
        <f t="array" ref="U964">+_xlfn.XLOOKUP(Contrato[[#This Row],[RCP]],[1]!COMPROMISOS_2024[[#All],[consecutivo]],[1]!COMPROMISOS_2024[[#All],[fecha_aprobacion]],"",0)</f>
        <v/>
      </c>
      <c r="V964" s="46">
        <f>SUMIF([1]!COMPROMISOS_2024[[#All],[consecutivo]],Contrato[[#This Row],[RCP]],[1]!COMPROMISOS_2024[[#All],[valor_total]])</f>
        <v>0</v>
      </c>
      <c r="W964" s="352"/>
      <c r="X964" s="163"/>
      <c r="Y964" s="48" t="str">
        <f>+LEFT(_xlfn.XLOOKUP(Contrato[[#This Row],[CONTRATO3DIG]],[1]SECOP_II!AE:AE,[1]SECOP_II!F:F,"",0),10)</f>
        <v/>
      </c>
      <c r="Z964" s="49"/>
      <c r="AA964" s="101"/>
      <c r="AB964" s="30"/>
      <c r="AC964" s="30"/>
      <c r="AD964" s="353"/>
      <c r="AE964" s="27"/>
      <c r="AF964" s="55" t="str">
        <f>TEXT(LEFT(Contrato[[#This Row],[CONTRATO]],3),"0")</f>
        <v/>
      </c>
      <c r="AG964" s="55" t="str">
        <f>IF(LEN(Contrato[[#This Row],[Contrato2]])=3,Contrato[[#This Row],[Contrato2]],TEXT(Contrato[[#This Row],[Contrato2]],"000"))</f>
        <v/>
      </c>
      <c r="AH964" s="56">
        <f ca="1">IFERROR(_xlfn.DAYS(Contrato[[#This Row],[Fecha Proyectada liquidación]],TODAY())/30,"")</f>
        <v>-1519.7666666666667</v>
      </c>
      <c r="AI964" s="57">
        <f>+Contrato[[#This Row],[FECHA TERMINACIÓN ]]+120</f>
        <v>120</v>
      </c>
      <c r="AK964" s="59" t="str">
        <f ca="1">IF(Contrato[[#This Row],[FECHA TERMINACIÓN ]]&lt;TODAY(), "Terminado",IF(ISNUMBER(Contrato[[#This Row],[Fecha Real de liquiidación ]]),"Liquidado",IF(Contrato[[#This Row],[FECHA TERMINACIÓN ]]&gt;=TODAY(),"En ejecución","")))</f>
        <v>Terminado</v>
      </c>
      <c r="AL964" s="60">
        <f>SUMIF([1]!COMPROMISOS_2024[[#All],[consecutivo]],Contrato[[#This Row],[RCP]],[1]!COMPROMISOS_2024[[#All],[Total pagado]])</f>
        <v>0</v>
      </c>
      <c r="AM964" s="61">
        <f>IFERROR(Contrato[[#This Row],[Pagos]]/Contrato[[#This Row],[VALOR CONTRATO]],0)</f>
        <v>0</v>
      </c>
      <c r="AN964" s="110">
        <f>+Contrato[[#This Row],[VALOR CONTRATO]]-Contrato[[#This Row],[Pagos]]</f>
        <v>0</v>
      </c>
      <c r="AO964" s="58" cm="1">
        <f t="array" ref="AO964">_xlfn.XLOOKUP(Contrato[[#This Row],[DOCUMENTO ]],[1]!PERSONAL_ACTIVO_2024[[#All],[Documento identidad]],[1]!PERSONAL_ACTIVO_2024[[#All],[Mail ]],0,0)</f>
        <v>0</v>
      </c>
      <c r="AP964" s="58" cm="1">
        <f t="array" ref="AP964">_xlfn.XLOOKUP(Contrato[[#This Row],[DOCUMENTO]],[1]!PERSONAL_ACTIVO_2024[[#All],[Documento identidad]],[1]!PERSONAL_ACTIVO_2024[[#All],[Mail ]],0,0)</f>
        <v>0</v>
      </c>
      <c r="AQ964" s="58" cm="1">
        <f t="array" ref="AQ964">IF(ISBLANK(Contrato[[#This Row],[DEPENDENCIA ]]),0,IFERROR(_xlfn.XLOOKUP(Contrato[[#This Row],[DEPENDENCIA ]],[1]!PERSONAL_ACTIVO_2024[[#All],[Dependencia]],[1]!PERSONAL_ACTIVO_2024[[#All],[Mail ]],0,0),0))</f>
        <v>0</v>
      </c>
    </row>
    <row r="965" spans="1:43" ht="34.5" customHeight="1" x14ac:dyDescent="0.25">
      <c r="A965" s="27"/>
      <c r="B965" s="349"/>
      <c r="C965" s="350"/>
      <c r="D965" s="29"/>
      <c r="E965" s="29"/>
      <c r="F965" s="29"/>
      <c r="G965" s="183"/>
      <c r="H965" s="312"/>
      <c r="I965" s="357"/>
      <c r="J965" s="359"/>
      <c r="K965" s="361"/>
      <c r="L965" s="368"/>
      <c r="M965" s="97"/>
      <c r="N965" s="98" t="str" cm="1">
        <f t="array" ref="N965">_xlfn.XLOOKUP(Contrato[[#This Row],[SUPERVISOR TITULAR]],[1]!PERSONAL_ACTIVO_2024[[#All],[Nombre completo]],[1]!PERSONAL_ACTIVO_2024[[#All],[Documento identidad]],"",0)</f>
        <v/>
      </c>
      <c r="O965" s="119"/>
      <c r="P965" s="99" t="str" cm="1">
        <f t="array" ref="P965">_xlfn.XLOOKUP(Contrato[[#This Row],[SUPERVISOR SUPLENTE ]],[1]!PERSONAL_ACTIVO_2024[[#All],[Nombre completo]],[1]!PERSONAL_ACTIVO_2024[[#All],[Documento identidad]],"",0)</f>
        <v/>
      </c>
      <c r="Q965" s="356"/>
      <c r="R965" s="42" t="str" cm="1">
        <f t="array" ref="R965">_xlfn.XLOOKUP(Contrato[[#This Row],[CDP]],[1]!DISPONIBILIDADES_2024[[#All],[consecutivo]],[1]!DISPONIBILIDADES_2024[[#All],[fecha_aprobacion]],"",0)</f>
        <v/>
      </c>
      <c r="S965" s="43">
        <f>SUMIF([1]!DISPONIBILIDADES_2024[[#All],[consecutivo]],Contrato[[#This Row],[CDP]],[1]!DISPONIBILIDADES_2024[[#All],[valor_total_rubro]])</f>
        <v>0</v>
      </c>
      <c r="T965" s="44" cm="1">
        <f t="array" ref="T965">_xlfn.XLOOKUP(Contrato[[#This Row],[CONTRATO]]&amp;Contrato[[#This Row],[CDP]],[1]!Corr_Contr_CDP[[#All],[CONTRATO-CDP]],[1]!Corr_Contr_CDP[[#All],[CRP]],_xlfn.XLOOKUP(Contrato[[#This Row],[CDP]],[1]!COMPROMISOS_2024[[#All],[disponibilidad]],[1]!COMPROMISOS_2024[[#All],[consecutivo]],"",0),0)</f>
        <v>0</v>
      </c>
      <c r="U965" s="45" t="str" cm="1">
        <f t="array" ref="U965">+_xlfn.XLOOKUP(Contrato[[#This Row],[RCP]],[1]!COMPROMISOS_2024[[#All],[consecutivo]],[1]!COMPROMISOS_2024[[#All],[fecha_aprobacion]],"",0)</f>
        <v/>
      </c>
      <c r="V965" s="46">
        <f>SUMIF([1]!COMPROMISOS_2024[[#All],[consecutivo]],Contrato[[#This Row],[RCP]],[1]!COMPROMISOS_2024[[#All],[valor_total]])</f>
        <v>0</v>
      </c>
      <c r="W965" s="357"/>
      <c r="X965" s="274"/>
      <c r="Y965" s="48" t="str">
        <f>+LEFT(_xlfn.XLOOKUP(Contrato[[#This Row],[CONTRATO3DIG]],[1]SECOP_II!AE:AE,[1]SECOP_II!F:F,"",0),10)</f>
        <v/>
      </c>
      <c r="Z965" s="49"/>
      <c r="AA965" s="101"/>
      <c r="AB965" s="274"/>
      <c r="AC965" s="274"/>
      <c r="AD965" s="364"/>
      <c r="AE965" s="27"/>
      <c r="AF965" s="55" t="str">
        <f>TEXT(LEFT(Contrato[[#This Row],[CONTRATO]],3),"0")</f>
        <v/>
      </c>
      <c r="AG965" s="55" t="str">
        <f>IF(LEN(Contrato[[#This Row],[Contrato2]])=3,Contrato[[#This Row],[Contrato2]],TEXT(Contrato[[#This Row],[Contrato2]],"000"))</f>
        <v/>
      </c>
      <c r="AH965" s="56">
        <f ca="1">IFERROR(_xlfn.DAYS(Contrato[[#This Row],[Fecha Proyectada liquidación]],TODAY())/30,"")</f>
        <v>-1519.7666666666667</v>
      </c>
      <c r="AI965" s="57">
        <f>+Contrato[[#This Row],[FECHA TERMINACIÓN ]]+120</f>
        <v>120</v>
      </c>
      <c r="AK965" s="59" t="str">
        <f ca="1">IF(Contrato[[#This Row],[FECHA TERMINACIÓN ]]&lt;TODAY(), "Terminado",IF(ISNUMBER(Contrato[[#This Row],[Fecha Real de liquiidación ]]),"Liquidado",IF(Contrato[[#This Row],[FECHA TERMINACIÓN ]]&gt;=TODAY(),"En ejecución","")))</f>
        <v>Terminado</v>
      </c>
      <c r="AL965" s="60">
        <f>SUMIF([1]!COMPROMISOS_2024[[#All],[consecutivo]],Contrato[[#This Row],[RCP]],[1]!COMPROMISOS_2024[[#All],[Total pagado]])</f>
        <v>0</v>
      </c>
      <c r="AM965" s="61">
        <f>IFERROR(Contrato[[#This Row],[Pagos]]/Contrato[[#This Row],[VALOR CONTRATO]],0)</f>
        <v>0</v>
      </c>
      <c r="AN965" s="110">
        <f>+Contrato[[#This Row],[VALOR CONTRATO]]-Contrato[[#This Row],[Pagos]]</f>
        <v>0</v>
      </c>
      <c r="AO965" s="58" cm="1">
        <f t="array" ref="AO965">_xlfn.XLOOKUP(Contrato[[#This Row],[DOCUMENTO ]],[1]!PERSONAL_ACTIVO_2024[[#All],[Documento identidad]],[1]!PERSONAL_ACTIVO_2024[[#All],[Mail ]],0,0)</f>
        <v>0</v>
      </c>
      <c r="AP965" s="58" cm="1">
        <f t="array" ref="AP965">_xlfn.XLOOKUP(Contrato[[#This Row],[DOCUMENTO]],[1]!PERSONAL_ACTIVO_2024[[#All],[Documento identidad]],[1]!PERSONAL_ACTIVO_2024[[#All],[Mail ]],0,0)</f>
        <v>0</v>
      </c>
      <c r="AQ965" s="58" cm="1">
        <f t="array" ref="AQ965">IF(ISBLANK(Contrato[[#This Row],[DEPENDENCIA ]]),0,IFERROR(_xlfn.XLOOKUP(Contrato[[#This Row],[DEPENDENCIA ]],[1]!PERSONAL_ACTIVO_2024[[#All],[Dependencia]],[1]!PERSONAL_ACTIVO_2024[[#All],[Mail ]],0,0),0))</f>
        <v>0</v>
      </c>
    </row>
    <row r="966" spans="1:43" ht="34.5" customHeight="1" x14ac:dyDescent="0.25">
      <c r="A966" s="27"/>
      <c r="B966" s="349"/>
      <c r="C966" s="350"/>
      <c r="D966" s="29"/>
      <c r="E966" s="29"/>
      <c r="F966" s="29"/>
      <c r="G966" s="183"/>
      <c r="H966" s="312"/>
      <c r="I966" s="351"/>
      <c r="J966" s="132"/>
      <c r="K966" s="361"/>
      <c r="L966" s="143"/>
      <c r="M966" s="97"/>
      <c r="N966" s="98" t="str" cm="1">
        <f t="array" ref="N966">_xlfn.XLOOKUP(Contrato[[#This Row],[SUPERVISOR TITULAR]],[1]!PERSONAL_ACTIVO_2024[[#All],[Nombre completo]],[1]!PERSONAL_ACTIVO_2024[[#All],[Documento identidad]],"",0)</f>
        <v/>
      </c>
      <c r="O966" s="119"/>
      <c r="P966" s="99" t="str" cm="1">
        <f t="array" ref="P966">_xlfn.XLOOKUP(Contrato[[#This Row],[SUPERVISOR SUPLENTE ]],[1]!PERSONAL_ACTIVO_2024[[#All],[Nombre completo]],[1]!PERSONAL_ACTIVO_2024[[#All],[Documento identidad]],"",0)</f>
        <v/>
      </c>
      <c r="Q966" s="135"/>
      <c r="R966" s="42" t="str" cm="1">
        <f t="array" ref="R966">_xlfn.XLOOKUP(Contrato[[#This Row],[CDP]],[1]!DISPONIBILIDADES_2024[[#All],[consecutivo]],[1]!DISPONIBILIDADES_2024[[#All],[fecha_aprobacion]],"",0)</f>
        <v/>
      </c>
      <c r="S966" s="43">
        <f>SUMIF([1]!DISPONIBILIDADES_2024[[#All],[consecutivo]],Contrato[[#This Row],[CDP]],[1]!DISPONIBILIDADES_2024[[#All],[valor_total_rubro]])</f>
        <v>0</v>
      </c>
      <c r="T966" s="44" cm="1">
        <f t="array" ref="T966">_xlfn.XLOOKUP(Contrato[[#This Row],[CONTRATO]]&amp;Contrato[[#This Row],[CDP]],[1]!Corr_Contr_CDP[[#All],[CONTRATO-CDP]],[1]!Corr_Contr_CDP[[#All],[CRP]],_xlfn.XLOOKUP(Contrato[[#This Row],[CDP]],[1]!COMPROMISOS_2024[[#All],[disponibilidad]],[1]!COMPROMISOS_2024[[#All],[consecutivo]],"",0),0)</f>
        <v>0</v>
      </c>
      <c r="U966" s="45" t="str" cm="1">
        <f t="array" ref="U966">+_xlfn.XLOOKUP(Contrato[[#This Row],[RCP]],[1]!COMPROMISOS_2024[[#All],[consecutivo]],[1]!COMPROMISOS_2024[[#All],[fecha_aprobacion]],"",0)</f>
        <v/>
      </c>
      <c r="V966" s="46">
        <f>SUMIF([1]!COMPROMISOS_2024[[#All],[consecutivo]],Contrato[[#This Row],[RCP]],[1]!COMPROMISOS_2024[[#All],[valor_total]])</f>
        <v>0</v>
      </c>
      <c r="W966" s="352"/>
      <c r="X966" s="163"/>
      <c r="Y966" s="48" t="str">
        <f>+LEFT(_xlfn.XLOOKUP(Contrato[[#This Row],[CONTRATO3DIG]],[1]SECOP_II!AE:AE,[1]SECOP_II!F:F,"",0),10)</f>
        <v/>
      </c>
      <c r="Z966" s="49"/>
      <c r="AA966" s="101"/>
      <c r="AB966" s="30"/>
      <c r="AC966" s="30"/>
      <c r="AD966" s="353"/>
      <c r="AE966" s="27"/>
      <c r="AF966" s="55" t="str">
        <f>TEXT(LEFT(Contrato[[#This Row],[CONTRATO]],3),"0")</f>
        <v/>
      </c>
      <c r="AG966" s="55" t="str">
        <f>IF(LEN(Contrato[[#This Row],[Contrato2]])=3,Contrato[[#This Row],[Contrato2]],TEXT(Contrato[[#This Row],[Contrato2]],"000"))</f>
        <v/>
      </c>
      <c r="AH966" s="56">
        <f ca="1">IFERROR(_xlfn.DAYS(Contrato[[#This Row],[Fecha Proyectada liquidación]],TODAY())/30,"")</f>
        <v>-1519.7666666666667</v>
      </c>
      <c r="AI966" s="57">
        <f>+Contrato[[#This Row],[FECHA TERMINACIÓN ]]+120</f>
        <v>120</v>
      </c>
      <c r="AK966" s="59" t="str">
        <f ca="1">IF(Contrato[[#This Row],[FECHA TERMINACIÓN ]]&lt;TODAY(), "Terminado",IF(ISNUMBER(Contrato[[#This Row],[Fecha Real de liquiidación ]]),"Liquidado",IF(Contrato[[#This Row],[FECHA TERMINACIÓN ]]&gt;=TODAY(),"En ejecución","")))</f>
        <v>Terminado</v>
      </c>
      <c r="AL966" s="60">
        <f>SUMIF([1]!COMPROMISOS_2024[[#All],[consecutivo]],Contrato[[#This Row],[RCP]],[1]!COMPROMISOS_2024[[#All],[Total pagado]])</f>
        <v>0</v>
      </c>
      <c r="AM966" s="61">
        <f>IFERROR(Contrato[[#This Row],[Pagos]]/Contrato[[#This Row],[VALOR CONTRATO]],0)</f>
        <v>0</v>
      </c>
      <c r="AN966" s="110">
        <f>+Contrato[[#This Row],[VALOR CONTRATO]]-Contrato[[#This Row],[Pagos]]</f>
        <v>0</v>
      </c>
      <c r="AO966" s="58" cm="1">
        <f t="array" ref="AO966">_xlfn.XLOOKUP(Contrato[[#This Row],[DOCUMENTO ]],[1]!PERSONAL_ACTIVO_2024[[#All],[Documento identidad]],[1]!PERSONAL_ACTIVO_2024[[#All],[Mail ]],0,0)</f>
        <v>0</v>
      </c>
      <c r="AP966" s="58" cm="1">
        <f t="array" ref="AP966">_xlfn.XLOOKUP(Contrato[[#This Row],[DOCUMENTO]],[1]!PERSONAL_ACTIVO_2024[[#All],[Documento identidad]],[1]!PERSONAL_ACTIVO_2024[[#All],[Mail ]],0,0)</f>
        <v>0</v>
      </c>
      <c r="AQ966" s="58" cm="1">
        <f t="array" ref="AQ966">IF(ISBLANK(Contrato[[#This Row],[DEPENDENCIA ]]),0,IFERROR(_xlfn.XLOOKUP(Contrato[[#This Row],[DEPENDENCIA ]],[1]!PERSONAL_ACTIVO_2024[[#All],[Dependencia]],[1]!PERSONAL_ACTIVO_2024[[#All],[Mail ]],0,0),0))</f>
        <v>0</v>
      </c>
    </row>
    <row r="967" spans="1:43" ht="34.5" customHeight="1" x14ac:dyDescent="0.25">
      <c r="A967" s="27"/>
      <c r="B967" s="349"/>
      <c r="C967" s="350"/>
      <c r="D967" s="29"/>
      <c r="E967" s="29"/>
      <c r="F967" s="29"/>
      <c r="G967" s="183"/>
      <c r="H967" s="312"/>
      <c r="I967" s="351"/>
      <c r="J967" s="132"/>
      <c r="K967" s="154"/>
      <c r="L967" s="143"/>
      <c r="M967" s="97"/>
      <c r="N967" s="98" t="str" cm="1">
        <f t="array" ref="N967">_xlfn.XLOOKUP(Contrato[[#This Row],[SUPERVISOR TITULAR]],[1]!PERSONAL_ACTIVO_2024[[#All],[Nombre completo]],[1]!PERSONAL_ACTIVO_2024[[#All],[Documento identidad]],"",0)</f>
        <v/>
      </c>
      <c r="O967" s="119"/>
      <c r="P967" s="99" t="str" cm="1">
        <f t="array" ref="P967">_xlfn.XLOOKUP(Contrato[[#This Row],[SUPERVISOR SUPLENTE ]],[1]!PERSONAL_ACTIVO_2024[[#All],[Nombre completo]],[1]!PERSONAL_ACTIVO_2024[[#All],[Documento identidad]],"",0)</f>
        <v/>
      </c>
      <c r="Q967" s="356"/>
      <c r="R967" s="42" cm="1">
        <f t="array" ref="R967">_xlfn.XLOOKUP(Contrato[[#This Row],[CDP]],[1]!DISPONIBILIDADES_2024[[#All],[consecutivo]],[1]!DISPONIBILIDADES_2024[[#All],[fecha_aprobacion]],"",0)</f>
        <v>0</v>
      </c>
      <c r="S967" s="43">
        <f>SUMIF([1]!DISPONIBILIDADES_2024[[#All],[consecutivo]],Contrato[[#This Row],[CDP]],[1]!DISPONIBILIDADES_2024[[#All],[valor_total_rubro]])</f>
        <v>0</v>
      </c>
      <c r="T967" s="44" cm="1">
        <f t="array" ref="T967">_xlfn.XLOOKUP(Contrato[[#This Row],[CONTRATO]]&amp;Contrato[[#This Row],[CDP]],[1]!Corr_Contr_CDP[[#All],[CONTRATO-CDP]],[1]!Corr_Contr_CDP[[#All],[CRP]],_xlfn.XLOOKUP(Contrato[[#This Row],[CDP]],[1]!COMPROMISOS_2024[[#All],[disponibilidad]],[1]!COMPROMISOS_2024[[#All],[consecutivo]],"",0),0)</f>
        <v>0</v>
      </c>
      <c r="U967" s="45" t="str" cm="1">
        <f t="array" ref="U967">+_xlfn.XLOOKUP(Contrato[[#This Row],[RCP]],[1]!COMPROMISOS_2024[[#All],[consecutivo]],[1]!COMPROMISOS_2024[[#All],[fecha_aprobacion]],"",0)</f>
        <v/>
      </c>
      <c r="V967" s="46">
        <f>SUMIF([1]!COMPROMISOS_2024[[#All],[consecutivo]],Contrato[[#This Row],[RCP]],[1]!COMPROMISOS_2024[[#All],[valor_total]])</f>
        <v>0</v>
      </c>
      <c r="W967" s="352"/>
      <c r="X967" s="163"/>
      <c r="Y967" s="48" t="str">
        <f>+LEFT(_xlfn.XLOOKUP(Contrato[[#This Row],[CONTRATO3DIG]],[1]SECOP_II!AE:AE,[1]SECOP_II!F:F,"",0),10)</f>
        <v/>
      </c>
      <c r="Z967" s="49"/>
      <c r="AA967" s="101"/>
      <c r="AB967" s="30"/>
      <c r="AC967" s="30"/>
      <c r="AD967" s="353"/>
      <c r="AE967" s="27"/>
      <c r="AF967" s="55" t="str">
        <f>TEXT(LEFT(Contrato[[#This Row],[CONTRATO]],3),"0")</f>
        <v/>
      </c>
      <c r="AG967" s="55" t="str">
        <f>IF(LEN(Contrato[[#This Row],[Contrato2]])=3,Contrato[[#This Row],[Contrato2]],TEXT(Contrato[[#This Row],[Contrato2]],"000"))</f>
        <v/>
      </c>
      <c r="AH967" s="56">
        <f ca="1">IFERROR(_xlfn.DAYS(Contrato[[#This Row],[Fecha Proyectada liquidación]],TODAY())/30,"")</f>
        <v>-1519.7666666666667</v>
      </c>
      <c r="AI967" s="57">
        <f>+Contrato[[#This Row],[FECHA TERMINACIÓN ]]+120</f>
        <v>120</v>
      </c>
      <c r="AK967" s="59" t="str">
        <f ca="1">IF(Contrato[[#This Row],[FECHA TERMINACIÓN ]]&lt;TODAY(), "Terminado",IF(ISNUMBER(Contrato[[#This Row],[Fecha Real de liquiidación ]]),"Liquidado",IF(Contrato[[#This Row],[FECHA TERMINACIÓN ]]&gt;=TODAY(),"En ejecución","")))</f>
        <v>Terminado</v>
      </c>
      <c r="AL967" s="60">
        <f>SUMIF([1]!COMPROMISOS_2024[[#All],[consecutivo]],Contrato[[#This Row],[RCP]],[1]!COMPROMISOS_2024[[#All],[Total pagado]])</f>
        <v>0</v>
      </c>
      <c r="AM967" s="61">
        <f>IFERROR(Contrato[[#This Row],[Pagos]]/Contrato[[#This Row],[VALOR CONTRATO]],0)</f>
        <v>0</v>
      </c>
      <c r="AN967" s="110">
        <f>+Contrato[[#This Row],[VALOR CONTRATO]]-Contrato[[#This Row],[Pagos]]</f>
        <v>0</v>
      </c>
      <c r="AO967" s="58" cm="1">
        <f t="array" ref="AO967">_xlfn.XLOOKUP(Contrato[[#This Row],[DOCUMENTO ]],[1]!PERSONAL_ACTIVO_2024[[#All],[Documento identidad]],[1]!PERSONAL_ACTIVO_2024[[#All],[Mail ]],0,0)</f>
        <v>0</v>
      </c>
      <c r="AP967" s="58" cm="1">
        <f t="array" ref="AP967">_xlfn.XLOOKUP(Contrato[[#This Row],[DOCUMENTO]],[1]!PERSONAL_ACTIVO_2024[[#All],[Documento identidad]],[1]!PERSONAL_ACTIVO_2024[[#All],[Mail ]],0,0)</f>
        <v>0</v>
      </c>
      <c r="AQ967" s="58" cm="1">
        <f t="array" ref="AQ967">IF(ISBLANK(Contrato[[#This Row],[DEPENDENCIA ]]),0,IFERROR(_xlfn.XLOOKUP(Contrato[[#This Row],[DEPENDENCIA ]],[1]!PERSONAL_ACTIVO_2024[[#All],[Dependencia]],[1]!PERSONAL_ACTIVO_2024[[#All],[Mail ]],0,0),0))</f>
        <v>0</v>
      </c>
    </row>
    <row r="968" spans="1:43" ht="34.5" customHeight="1" x14ac:dyDescent="0.25">
      <c r="A968" s="27"/>
      <c r="B968" s="349"/>
      <c r="C968" s="350"/>
      <c r="D968" s="29"/>
      <c r="E968" s="29"/>
      <c r="F968" s="29"/>
      <c r="G968" s="183"/>
      <c r="H968" s="312"/>
      <c r="I968" s="351"/>
      <c r="J968" s="132"/>
      <c r="K968" s="154"/>
      <c r="L968" s="143"/>
      <c r="M968" s="97"/>
      <c r="N968" s="98" t="str" cm="1">
        <f t="array" ref="N968">_xlfn.XLOOKUP(Contrato[[#This Row],[SUPERVISOR TITULAR]],[1]!PERSONAL_ACTIVO_2024[[#All],[Nombre completo]],[1]!PERSONAL_ACTIVO_2024[[#All],[Documento identidad]],"",0)</f>
        <v/>
      </c>
      <c r="O968" s="119"/>
      <c r="P968" s="99" t="str" cm="1">
        <f t="array" ref="P968">_xlfn.XLOOKUP(Contrato[[#This Row],[SUPERVISOR SUPLENTE ]],[1]!PERSONAL_ACTIVO_2024[[#All],[Nombre completo]],[1]!PERSONAL_ACTIVO_2024[[#All],[Documento identidad]],"",0)</f>
        <v/>
      </c>
      <c r="Q968" s="356"/>
      <c r="R968" s="42" cm="1">
        <f t="array" ref="R968">_xlfn.XLOOKUP(Contrato[[#This Row],[CDP]],[1]!DISPONIBILIDADES_2024[[#All],[consecutivo]],[1]!DISPONIBILIDADES_2024[[#All],[fecha_aprobacion]],"",0)</f>
        <v>0</v>
      </c>
      <c r="S968" s="43">
        <f>SUMIF([1]!DISPONIBILIDADES_2024[[#All],[consecutivo]],Contrato[[#This Row],[CDP]],[1]!DISPONIBILIDADES_2024[[#All],[valor_total_rubro]])</f>
        <v>0</v>
      </c>
      <c r="T968" s="44" cm="1">
        <f t="array" ref="T968">_xlfn.XLOOKUP(Contrato[[#This Row],[CONTRATO]]&amp;Contrato[[#This Row],[CDP]],[1]!Corr_Contr_CDP[[#All],[CONTRATO-CDP]],[1]!Corr_Contr_CDP[[#All],[CRP]],_xlfn.XLOOKUP(Contrato[[#This Row],[CDP]],[1]!COMPROMISOS_2024[[#All],[disponibilidad]],[1]!COMPROMISOS_2024[[#All],[consecutivo]],"",0),0)</f>
        <v>0</v>
      </c>
      <c r="U968" s="45" t="str" cm="1">
        <f t="array" ref="U968">+_xlfn.XLOOKUP(Contrato[[#This Row],[RCP]],[1]!COMPROMISOS_2024[[#All],[consecutivo]],[1]!COMPROMISOS_2024[[#All],[fecha_aprobacion]],"",0)</f>
        <v/>
      </c>
      <c r="V968" s="46">
        <f>SUMIF([1]!COMPROMISOS_2024[[#All],[consecutivo]],Contrato[[#This Row],[RCP]],[1]!COMPROMISOS_2024[[#All],[valor_total]])</f>
        <v>0</v>
      </c>
      <c r="W968" s="352"/>
      <c r="X968" s="163"/>
      <c r="Y968" s="48" t="str">
        <f>+LEFT(_xlfn.XLOOKUP(Contrato[[#This Row],[CONTRATO3DIG]],[1]SECOP_II!AE:AE,[1]SECOP_II!F:F,"",0),10)</f>
        <v/>
      </c>
      <c r="Z968" s="49"/>
      <c r="AA968" s="101"/>
      <c r="AB968" s="30"/>
      <c r="AC968" s="30"/>
      <c r="AD968" s="353"/>
      <c r="AE968" s="27"/>
      <c r="AF968" s="55" t="str">
        <f>TEXT(LEFT(Contrato[[#This Row],[CONTRATO]],3),"0")</f>
        <v/>
      </c>
      <c r="AG968" s="55" t="str">
        <f>IF(LEN(Contrato[[#This Row],[Contrato2]])=3,Contrato[[#This Row],[Contrato2]],TEXT(Contrato[[#This Row],[Contrato2]],"000"))</f>
        <v/>
      </c>
      <c r="AH968" s="56">
        <f ca="1">IFERROR(_xlfn.DAYS(Contrato[[#This Row],[Fecha Proyectada liquidación]],TODAY())/30,"")</f>
        <v>-1519.7666666666667</v>
      </c>
      <c r="AI968" s="57">
        <f>+Contrato[[#This Row],[FECHA TERMINACIÓN ]]+120</f>
        <v>120</v>
      </c>
      <c r="AK968" s="59" t="str">
        <f ca="1">IF(Contrato[[#This Row],[FECHA TERMINACIÓN ]]&lt;TODAY(), "Terminado",IF(ISNUMBER(Contrato[[#This Row],[Fecha Real de liquiidación ]]),"Liquidado",IF(Contrato[[#This Row],[FECHA TERMINACIÓN ]]&gt;=TODAY(),"En ejecución","")))</f>
        <v>Terminado</v>
      </c>
      <c r="AL968" s="60">
        <f>SUMIF([1]!COMPROMISOS_2024[[#All],[consecutivo]],Contrato[[#This Row],[RCP]],[1]!COMPROMISOS_2024[[#All],[Total pagado]])</f>
        <v>0</v>
      </c>
      <c r="AM968" s="61">
        <f>IFERROR(Contrato[[#This Row],[Pagos]]/Contrato[[#This Row],[VALOR CONTRATO]],0)</f>
        <v>0</v>
      </c>
      <c r="AN968" s="110">
        <f>+Contrato[[#This Row],[VALOR CONTRATO]]-Contrato[[#This Row],[Pagos]]</f>
        <v>0</v>
      </c>
      <c r="AO968" s="58" cm="1">
        <f t="array" ref="AO968">_xlfn.XLOOKUP(Contrato[[#This Row],[DOCUMENTO ]],[1]!PERSONAL_ACTIVO_2024[[#All],[Documento identidad]],[1]!PERSONAL_ACTIVO_2024[[#All],[Mail ]],0,0)</f>
        <v>0</v>
      </c>
      <c r="AP968" s="58" cm="1">
        <f t="array" ref="AP968">_xlfn.XLOOKUP(Contrato[[#This Row],[DOCUMENTO]],[1]!PERSONAL_ACTIVO_2024[[#All],[Documento identidad]],[1]!PERSONAL_ACTIVO_2024[[#All],[Mail ]],0,0)</f>
        <v>0</v>
      </c>
      <c r="AQ968" s="58" cm="1">
        <f t="array" ref="AQ968">IF(ISBLANK(Contrato[[#This Row],[DEPENDENCIA ]]),0,IFERROR(_xlfn.XLOOKUP(Contrato[[#This Row],[DEPENDENCIA ]],[1]!PERSONAL_ACTIVO_2024[[#All],[Dependencia]],[1]!PERSONAL_ACTIVO_2024[[#All],[Mail ]],0,0),0))</f>
        <v>0</v>
      </c>
    </row>
    <row r="969" spans="1:43" ht="34.5" customHeight="1" x14ac:dyDescent="0.25">
      <c r="A969" s="54"/>
      <c r="B969" s="26"/>
      <c r="C969" s="319"/>
      <c r="D969" s="29"/>
      <c r="E969" s="81"/>
      <c r="F969" s="29"/>
      <c r="G969" s="183"/>
      <c r="H969" s="312"/>
      <c r="I969" s="208"/>
      <c r="J969" s="118"/>
      <c r="K969" s="69"/>
      <c r="L969" s="369"/>
      <c r="M969" s="97"/>
      <c r="N969" s="98" t="str" cm="1">
        <f t="array" ref="N969">_xlfn.XLOOKUP(Contrato[[#This Row],[SUPERVISOR TITULAR]],[1]!PERSONAL_ACTIVO_2024[[#All],[Nombre completo]],[1]!PERSONAL_ACTIVO_2024[[#All],[Documento identidad]],"",0)</f>
        <v/>
      </c>
      <c r="O969" s="97"/>
      <c r="P969" s="99" t="str" cm="1">
        <f t="array" ref="P969">_xlfn.XLOOKUP(Contrato[[#This Row],[SUPERVISOR SUPLENTE ]],[1]!PERSONAL_ACTIVO_2024[[#All],[Nombre completo]],[1]!PERSONAL_ACTIVO_2024[[#All],[Documento identidad]],"",0)</f>
        <v/>
      </c>
      <c r="Q969" s="370"/>
      <c r="R969" s="42" cm="1">
        <f t="array" ref="R969">_xlfn.XLOOKUP(Contrato[[#This Row],[CDP]],[1]!DISPONIBILIDADES_2024[[#All],[consecutivo]],[1]!DISPONIBILIDADES_2024[[#All],[fecha_aprobacion]],"",0)</f>
        <v>0</v>
      </c>
      <c r="S969" s="43">
        <f>SUMIF([1]!DISPONIBILIDADES_2024[[#All],[consecutivo]],Contrato[[#This Row],[CDP]],[1]!DISPONIBILIDADES_2024[[#All],[valor_total_rubro]])</f>
        <v>0</v>
      </c>
      <c r="T969" s="44" cm="1">
        <f t="array" ref="T969">_xlfn.XLOOKUP(Contrato[[#This Row],[CONTRATO]]&amp;Contrato[[#This Row],[CDP]],[1]!Corr_Contr_CDP[[#All],[CONTRATO-CDP]],[1]!Corr_Contr_CDP[[#All],[CRP]],_xlfn.XLOOKUP(Contrato[[#This Row],[CDP]],[1]!COMPROMISOS_2024[[#All],[disponibilidad]],[1]!COMPROMISOS_2024[[#All],[consecutivo]],"",0),0)</f>
        <v>0</v>
      </c>
      <c r="U969" s="45" t="str" cm="1">
        <f t="array" ref="U969">+_xlfn.XLOOKUP(Contrato[[#This Row],[RCP]],[1]!COMPROMISOS_2024[[#All],[consecutivo]],[1]!COMPROMISOS_2024[[#All],[fecha_aprobacion]],"",0)</f>
        <v/>
      </c>
      <c r="V969" s="46">
        <f>SUMIF([1]!COMPROMISOS_2024[[#All],[consecutivo]],Contrato[[#This Row],[RCP]],[1]!COMPROMISOS_2024[[#All],[valor_total]])</f>
        <v>0</v>
      </c>
      <c r="W969" s="208"/>
      <c r="X969" s="117"/>
      <c r="Y969" s="48" t="str">
        <f>+LEFT(_xlfn.XLOOKUP(Contrato[[#This Row],[CONTRATO3DIG]],[1]SECOP_II!AE:AE,[1]SECOP_II!F:F,"",0),10)</f>
        <v/>
      </c>
      <c r="Z969" s="49"/>
      <c r="AA969" s="101"/>
      <c r="AB969" s="117"/>
      <c r="AC969" s="117"/>
      <c r="AD969" s="371"/>
      <c r="AE969" s="208"/>
      <c r="AF969" s="55" t="str">
        <f>TEXT(LEFT(Contrato[[#This Row],[CONTRATO]],3),"0")</f>
        <v/>
      </c>
      <c r="AG969" s="55" t="str">
        <f>IF(LEN(Contrato[[#This Row],[Contrato2]])=3,Contrato[[#This Row],[Contrato2]],TEXT(Contrato[[#This Row],[Contrato2]],"000"))</f>
        <v/>
      </c>
      <c r="AH969" s="56">
        <f ca="1">IFERROR(_xlfn.DAYS(Contrato[[#This Row],[Fecha Proyectada liquidación]],TODAY())/30,"")</f>
        <v>-1519.7666666666667</v>
      </c>
      <c r="AI969" s="57">
        <f>+Contrato[[#This Row],[FECHA TERMINACIÓN ]]+120</f>
        <v>120</v>
      </c>
      <c r="AK969" s="59" t="str">
        <f ca="1">IF(Contrato[[#This Row],[FECHA TERMINACIÓN ]]&lt;TODAY(), "Terminado",IF(ISNUMBER(Contrato[[#This Row],[Fecha Real de liquiidación ]]),"Liquidado",IF(Contrato[[#This Row],[FECHA TERMINACIÓN ]]&gt;=TODAY(),"En ejecución","")))</f>
        <v>Terminado</v>
      </c>
      <c r="AL969" s="60">
        <f>SUMIF([1]!COMPROMISOS_2024[[#All],[consecutivo]],Contrato[[#This Row],[RCP]],[1]!COMPROMISOS_2024[[#All],[Total pagado]])</f>
        <v>0</v>
      </c>
      <c r="AM969" s="61">
        <f>IFERROR(Contrato[[#This Row],[Pagos]]/Contrato[[#This Row],[VALOR CONTRATO]],0)</f>
        <v>0</v>
      </c>
      <c r="AN969" s="110">
        <f>+Contrato[[#This Row],[VALOR CONTRATO]]-Contrato[[#This Row],[Pagos]]</f>
        <v>0</v>
      </c>
      <c r="AO969" s="58" cm="1">
        <f t="array" ref="AO969">_xlfn.XLOOKUP(Contrato[[#This Row],[DOCUMENTO ]],[1]!PERSONAL_ACTIVO_2024[[#All],[Documento identidad]],[1]!PERSONAL_ACTIVO_2024[[#All],[Mail ]],0,0)</f>
        <v>0</v>
      </c>
      <c r="AP969" s="58" cm="1">
        <f t="array" ref="AP969">_xlfn.XLOOKUP(Contrato[[#This Row],[DOCUMENTO]],[1]!PERSONAL_ACTIVO_2024[[#All],[Documento identidad]],[1]!PERSONAL_ACTIVO_2024[[#All],[Mail ]],0,0)</f>
        <v>0</v>
      </c>
      <c r="AQ969" s="58" cm="1">
        <f t="array" ref="AQ969">IF(ISBLANK(Contrato[[#This Row],[DEPENDENCIA ]]),0,IFERROR(_xlfn.XLOOKUP(Contrato[[#This Row],[DEPENDENCIA ]],[1]!PERSONAL_ACTIVO_2024[[#All],[Dependencia]],[1]!PERSONAL_ACTIVO_2024[[#All],[Mail ]],0,0),0))</f>
        <v>0</v>
      </c>
    </row>
    <row r="970" spans="1:43" ht="34.5" customHeight="1" x14ac:dyDescent="0.25">
      <c r="A970" s="54"/>
      <c r="B970" s="26"/>
      <c r="C970" s="319"/>
      <c r="D970" s="29"/>
      <c r="E970" s="81"/>
      <c r="F970" s="29"/>
      <c r="G970" s="183"/>
      <c r="H970" s="312"/>
      <c r="I970" s="208"/>
      <c r="J970" s="118"/>
      <c r="K970" s="54"/>
      <c r="L970" s="369"/>
      <c r="M970" s="97"/>
      <c r="N970" s="98" t="str" cm="1">
        <f t="array" ref="N970">_xlfn.XLOOKUP(Contrato[[#This Row],[SUPERVISOR TITULAR]],[1]!PERSONAL_ACTIVO_2024[[#All],[Nombre completo]],[1]!PERSONAL_ACTIVO_2024[[#All],[Documento identidad]],"",0)</f>
        <v/>
      </c>
      <c r="O970" s="97"/>
      <c r="P970" s="99" t="str" cm="1">
        <f t="array" ref="P970">_xlfn.XLOOKUP(Contrato[[#This Row],[SUPERVISOR SUPLENTE ]],[1]!PERSONAL_ACTIVO_2024[[#All],[Nombre completo]],[1]!PERSONAL_ACTIVO_2024[[#All],[Documento identidad]],"",0)</f>
        <v/>
      </c>
      <c r="Q970" s="370"/>
      <c r="R970" s="42" cm="1">
        <f t="array" ref="R970">_xlfn.XLOOKUP(Contrato[[#This Row],[CDP]],[1]!DISPONIBILIDADES_2024[[#All],[consecutivo]],[1]!DISPONIBILIDADES_2024[[#All],[fecha_aprobacion]],"",0)</f>
        <v>0</v>
      </c>
      <c r="S970" s="43">
        <f>SUMIF([1]!DISPONIBILIDADES_2024[[#All],[consecutivo]],Contrato[[#This Row],[CDP]],[1]!DISPONIBILIDADES_2024[[#All],[valor_total_rubro]])</f>
        <v>0</v>
      </c>
      <c r="T970" s="44" cm="1">
        <f t="array" ref="T970">_xlfn.XLOOKUP(Contrato[[#This Row],[CONTRATO]]&amp;Contrato[[#This Row],[CDP]],[1]!Corr_Contr_CDP[[#All],[CONTRATO-CDP]],[1]!Corr_Contr_CDP[[#All],[CRP]],_xlfn.XLOOKUP(Contrato[[#This Row],[CDP]],[1]!COMPROMISOS_2024[[#All],[disponibilidad]],[1]!COMPROMISOS_2024[[#All],[consecutivo]],"",0),0)</f>
        <v>0</v>
      </c>
      <c r="U970" s="45" t="str" cm="1">
        <f t="array" ref="U970">+_xlfn.XLOOKUP(Contrato[[#This Row],[RCP]],[1]!COMPROMISOS_2024[[#All],[consecutivo]],[1]!COMPROMISOS_2024[[#All],[fecha_aprobacion]],"",0)</f>
        <v/>
      </c>
      <c r="V970" s="46">
        <f>SUMIF([1]!COMPROMISOS_2024[[#All],[consecutivo]],Contrato[[#This Row],[RCP]],[1]!COMPROMISOS_2024[[#All],[valor_total]])</f>
        <v>0</v>
      </c>
      <c r="W970" s="372"/>
      <c r="X970" s="117"/>
      <c r="Y970" s="48" t="str">
        <f>+LEFT(_xlfn.XLOOKUP(Contrato[[#This Row],[CONTRATO3DIG]],[1]SECOP_II!AE:AE,[1]SECOP_II!F:F,"",0),10)</f>
        <v/>
      </c>
      <c r="Z970" s="49"/>
      <c r="AA970" s="101"/>
      <c r="AB970" s="117"/>
      <c r="AC970" s="117"/>
      <c r="AD970" s="371"/>
      <c r="AE970" s="208"/>
      <c r="AF970" s="55" t="str">
        <f>TEXT(LEFT(Contrato[[#This Row],[CONTRATO]],3),"0")</f>
        <v/>
      </c>
      <c r="AG970" s="55" t="str">
        <f>IF(LEN(Contrato[[#This Row],[Contrato2]])=3,Contrato[[#This Row],[Contrato2]],TEXT(Contrato[[#This Row],[Contrato2]],"000"))</f>
        <v/>
      </c>
      <c r="AH970" s="56">
        <f ca="1">IFERROR(_xlfn.DAYS(Contrato[[#This Row],[Fecha Proyectada liquidación]],TODAY())/30,"")</f>
        <v>-1519.7666666666667</v>
      </c>
      <c r="AI970" s="57">
        <f>+Contrato[[#This Row],[FECHA TERMINACIÓN ]]+120</f>
        <v>120</v>
      </c>
      <c r="AK970" s="59" t="str">
        <f ca="1">IF(Contrato[[#This Row],[FECHA TERMINACIÓN ]]&lt;TODAY(), "Terminado",IF(ISNUMBER(Contrato[[#This Row],[Fecha Real de liquiidación ]]),"Liquidado",IF(Contrato[[#This Row],[FECHA TERMINACIÓN ]]&gt;=TODAY(),"En ejecución","")))</f>
        <v>Terminado</v>
      </c>
      <c r="AL970" s="60">
        <f>SUMIF([1]!COMPROMISOS_2024[[#All],[consecutivo]],Contrato[[#This Row],[RCP]],[1]!COMPROMISOS_2024[[#All],[Total pagado]])</f>
        <v>0</v>
      </c>
      <c r="AM970" s="61">
        <f>IFERROR(Contrato[[#This Row],[Pagos]]/Contrato[[#This Row],[VALOR CONTRATO]],0)</f>
        <v>0</v>
      </c>
      <c r="AN970" s="110">
        <f>+Contrato[[#This Row],[VALOR CONTRATO]]-Contrato[[#This Row],[Pagos]]</f>
        <v>0</v>
      </c>
      <c r="AO970" s="58" cm="1">
        <f t="array" ref="AO970">_xlfn.XLOOKUP(Contrato[[#This Row],[DOCUMENTO ]],[1]!PERSONAL_ACTIVO_2024[[#All],[Documento identidad]],[1]!PERSONAL_ACTIVO_2024[[#All],[Mail ]],0,0)</f>
        <v>0</v>
      </c>
      <c r="AP970" s="58" cm="1">
        <f t="array" ref="AP970">_xlfn.XLOOKUP(Contrato[[#This Row],[DOCUMENTO]],[1]!PERSONAL_ACTIVO_2024[[#All],[Documento identidad]],[1]!PERSONAL_ACTIVO_2024[[#All],[Mail ]],0,0)</f>
        <v>0</v>
      </c>
      <c r="AQ970" s="58" cm="1">
        <f t="array" ref="AQ970">IF(ISBLANK(Contrato[[#This Row],[DEPENDENCIA ]]),0,IFERROR(_xlfn.XLOOKUP(Contrato[[#This Row],[DEPENDENCIA ]],[1]!PERSONAL_ACTIVO_2024[[#All],[Dependencia]],[1]!PERSONAL_ACTIVO_2024[[#All],[Mail ]],0,0),0))</f>
        <v>0</v>
      </c>
    </row>
    <row r="971" spans="1:43" ht="34.5" customHeight="1" x14ac:dyDescent="0.25">
      <c r="A971" s="54"/>
      <c r="B971" s="26"/>
      <c r="C971" s="319"/>
      <c r="D971" s="29"/>
      <c r="E971" s="81"/>
      <c r="F971" s="29"/>
      <c r="G971" s="183"/>
      <c r="H971" s="312"/>
      <c r="I971" s="208"/>
      <c r="J971" s="118"/>
      <c r="K971" s="54"/>
      <c r="L971" s="96"/>
      <c r="M971" s="97"/>
      <c r="N971" s="98" t="str" cm="1">
        <f t="array" ref="N971">_xlfn.XLOOKUP(Contrato[[#This Row],[SUPERVISOR TITULAR]],[1]!PERSONAL_ACTIVO_2024[[#All],[Nombre completo]],[1]!PERSONAL_ACTIVO_2024[[#All],[Documento identidad]],"",0)</f>
        <v/>
      </c>
      <c r="O971" s="97"/>
      <c r="P971" s="99" t="str" cm="1">
        <f t="array" ref="P971">_xlfn.XLOOKUP(Contrato[[#This Row],[SUPERVISOR SUPLENTE ]],[1]!PERSONAL_ACTIVO_2024[[#All],[Nombre completo]],[1]!PERSONAL_ACTIVO_2024[[#All],[Documento identidad]],"",0)</f>
        <v/>
      </c>
      <c r="Q971" s="100"/>
      <c r="R971" s="42" cm="1">
        <f t="array" ref="R971">_xlfn.XLOOKUP(Contrato[[#This Row],[CDP]],[1]!DISPONIBILIDADES_2024[[#All],[consecutivo]],[1]!DISPONIBILIDADES_2024[[#All],[fecha_aprobacion]],"",0)</f>
        <v>0</v>
      </c>
      <c r="S971" s="43">
        <f>SUMIF([1]!DISPONIBILIDADES_2024[[#All],[consecutivo]],Contrato[[#This Row],[CDP]],[1]!DISPONIBILIDADES_2024[[#All],[valor_total_rubro]])</f>
        <v>0</v>
      </c>
      <c r="T971" s="44" cm="1">
        <f t="array" ref="T971">_xlfn.XLOOKUP(Contrato[[#This Row],[CONTRATO]]&amp;Contrato[[#This Row],[CDP]],[1]!Corr_Contr_CDP[[#All],[CONTRATO-CDP]],[1]!Corr_Contr_CDP[[#All],[CRP]],_xlfn.XLOOKUP(Contrato[[#This Row],[CDP]],[1]!COMPROMISOS_2024[[#All],[disponibilidad]],[1]!COMPROMISOS_2024[[#All],[consecutivo]],"",0),0)</f>
        <v>0</v>
      </c>
      <c r="U971" s="45" t="str" cm="1">
        <f t="array" ref="U971">+_xlfn.XLOOKUP(Contrato[[#This Row],[RCP]],[1]!COMPROMISOS_2024[[#All],[consecutivo]],[1]!COMPROMISOS_2024[[#All],[fecha_aprobacion]],"",0)</f>
        <v/>
      </c>
      <c r="V971" s="46">
        <f>SUMIF([1]!COMPROMISOS_2024[[#All],[consecutivo]],Contrato[[#This Row],[RCP]],[1]!COMPROMISOS_2024[[#All],[valor_total]])</f>
        <v>0</v>
      </c>
      <c r="W971" s="311"/>
      <c r="X971" s="160"/>
      <c r="Y971" s="48" t="str">
        <f>+LEFT(_xlfn.XLOOKUP(Contrato[[#This Row],[CONTRATO3DIG]],[1]SECOP_II!AE:AE,[1]SECOP_II!F:F,"",0),10)</f>
        <v/>
      </c>
      <c r="Z971" s="49"/>
      <c r="AA971" s="101"/>
      <c r="AB971" s="91"/>
      <c r="AC971" s="91"/>
      <c r="AD971" s="224"/>
      <c r="AE971" s="54"/>
      <c r="AF971" s="55" t="str">
        <f>TEXT(LEFT(Contrato[[#This Row],[CONTRATO]],3),"0")</f>
        <v/>
      </c>
      <c r="AG971" s="55" t="str">
        <f>IF(LEN(Contrato[[#This Row],[Contrato2]])=3,Contrato[[#This Row],[Contrato2]],TEXT(Contrato[[#This Row],[Contrato2]],"000"))</f>
        <v/>
      </c>
      <c r="AH971" s="56">
        <f ca="1">IFERROR(_xlfn.DAYS(Contrato[[#This Row],[Fecha Proyectada liquidación]],TODAY())/30,"")</f>
        <v>-1519.7666666666667</v>
      </c>
      <c r="AI971" s="57">
        <f>+Contrato[[#This Row],[FECHA TERMINACIÓN ]]+120</f>
        <v>120</v>
      </c>
      <c r="AK971" s="59" t="str">
        <f ca="1">IF(Contrato[[#This Row],[FECHA TERMINACIÓN ]]&lt;TODAY(), "Terminado",IF(ISNUMBER(Contrato[[#This Row],[Fecha Real de liquiidación ]]),"Liquidado",IF(Contrato[[#This Row],[FECHA TERMINACIÓN ]]&gt;=TODAY(),"En ejecución","")))</f>
        <v>Terminado</v>
      </c>
      <c r="AL971" s="60">
        <f>SUMIF([1]!COMPROMISOS_2024[[#All],[consecutivo]],Contrato[[#This Row],[RCP]],[1]!COMPROMISOS_2024[[#All],[Total pagado]])</f>
        <v>0</v>
      </c>
      <c r="AM971" s="61">
        <f>IFERROR(Contrato[[#This Row],[Pagos]]/Contrato[[#This Row],[VALOR CONTRATO]],0)</f>
        <v>0</v>
      </c>
      <c r="AN971" s="110">
        <f>+Contrato[[#This Row],[VALOR CONTRATO]]-Contrato[[#This Row],[Pagos]]</f>
        <v>0</v>
      </c>
      <c r="AO971" s="58" cm="1">
        <f t="array" ref="AO971">_xlfn.XLOOKUP(Contrato[[#This Row],[DOCUMENTO ]],[1]!PERSONAL_ACTIVO_2024[[#All],[Documento identidad]],[1]!PERSONAL_ACTIVO_2024[[#All],[Mail ]],0,0)</f>
        <v>0</v>
      </c>
      <c r="AP971" s="58" cm="1">
        <f t="array" ref="AP971">_xlfn.XLOOKUP(Contrato[[#This Row],[DOCUMENTO]],[1]!PERSONAL_ACTIVO_2024[[#All],[Documento identidad]],[1]!PERSONAL_ACTIVO_2024[[#All],[Mail ]],0,0)</f>
        <v>0</v>
      </c>
      <c r="AQ971" s="58" cm="1">
        <f t="array" ref="AQ971">IF(ISBLANK(Contrato[[#This Row],[DEPENDENCIA ]]),0,IFERROR(_xlfn.XLOOKUP(Contrato[[#This Row],[DEPENDENCIA ]],[1]!PERSONAL_ACTIVO_2024[[#All],[Dependencia]],[1]!PERSONAL_ACTIVO_2024[[#All],[Mail ]],0,0),0))</f>
        <v>0</v>
      </c>
    </row>
    <row r="972" spans="1:43" ht="34.5" customHeight="1" x14ac:dyDescent="0.25">
      <c r="A972" s="54"/>
      <c r="B972" s="26"/>
      <c r="C972" s="28"/>
      <c r="D972" s="81"/>
      <c r="E972" s="81"/>
      <c r="F972" s="29"/>
      <c r="G972" s="183"/>
      <c r="H972" s="312"/>
      <c r="I972" s="208"/>
      <c r="J972" s="118"/>
      <c r="K972" s="54"/>
      <c r="L972" s="96"/>
      <c r="M972" s="97"/>
      <c r="N972" s="98" t="str" cm="1">
        <f t="array" ref="N972">_xlfn.XLOOKUP(Contrato[[#This Row],[SUPERVISOR TITULAR]],[1]!PERSONAL_ACTIVO_2024[[#All],[Nombre completo]],[1]!PERSONAL_ACTIVO_2024[[#All],[Documento identidad]],"",0)</f>
        <v/>
      </c>
      <c r="O972" s="97"/>
      <c r="P972" s="99" t="str" cm="1">
        <f t="array" ref="P972">_xlfn.XLOOKUP(Contrato[[#This Row],[SUPERVISOR SUPLENTE ]],[1]!PERSONAL_ACTIVO_2024[[#All],[Nombre completo]],[1]!PERSONAL_ACTIVO_2024[[#All],[Documento identidad]],"",0)</f>
        <v/>
      </c>
      <c r="Q972" s="100"/>
      <c r="R972" s="42" t="str" cm="1">
        <f t="array" ref="R972">_xlfn.XLOOKUP(Contrato[[#This Row],[CDP]],[1]!DISPONIBILIDADES_2024[[#All],[consecutivo]],[1]!DISPONIBILIDADES_2024[[#All],[fecha_aprobacion]],"",0)</f>
        <v/>
      </c>
      <c r="S972" s="43">
        <f>SUMIF([1]!DISPONIBILIDADES_2024[[#All],[consecutivo]],Contrato[[#This Row],[CDP]],[1]!DISPONIBILIDADES_2024[[#All],[valor_total_rubro]])</f>
        <v>0</v>
      </c>
      <c r="T972" s="44" cm="1">
        <f t="array" ref="T972">_xlfn.XLOOKUP(Contrato[[#This Row],[CONTRATO]]&amp;Contrato[[#This Row],[CDP]],[1]!Corr_Contr_CDP[[#All],[CONTRATO-CDP]],[1]!Corr_Contr_CDP[[#All],[CRP]],_xlfn.XLOOKUP(Contrato[[#This Row],[CDP]],[1]!COMPROMISOS_2024[[#All],[disponibilidad]],[1]!COMPROMISOS_2024[[#All],[consecutivo]],"",0),0)</f>
        <v>0</v>
      </c>
      <c r="U972" s="45" t="str" cm="1">
        <f t="array" ref="U972">+_xlfn.XLOOKUP(Contrato[[#This Row],[RCP]],[1]!COMPROMISOS_2024[[#All],[consecutivo]],[1]!COMPROMISOS_2024[[#All],[fecha_aprobacion]],"",0)</f>
        <v/>
      </c>
      <c r="V972" s="46">
        <f>SUMIF([1]!COMPROMISOS_2024[[#All],[consecutivo]],Contrato[[#This Row],[RCP]],[1]!COMPROMISOS_2024[[#All],[valor_total]])</f>
        <v>0</v>
      </c>
      <c r="W972" s="311"/>
      <c r="X972" s="160"/>
      <c r="Y972" s="48" t="str">
        <f>+LEFT(_xlfn.XLOOKUP(Contrato[[#This Row],[CONTRATO3DIG]],[1]SECOP_II!AE:AE,[1]SECOP_II!F:F,"",0),10)</f>
        <v/>
      </c>
      <c r="Z972" s="49"/>
      <c r="AA972" s="101"/>
      <c r="AB972" s="91"/>
      <c r="AC972" s="91"/>
      <c r="AD972" s="224"/>
      <c r="AE972" s="54"/>
      <c r="AF972" s="55" t="str">
        <f>TEXT(LEFT(Contrato[[#This Row],[CONTRATO]],3),"0")</f>
        <v/>
      </c>
      <c r="AG972" s="55" t="str">
        <f>IF(LEN(Contrato[[#This Row],[Contrato2]])=3,Contrato[[#This Row],[Contrato2]],TEXT(Contrato[[#This Row],[Contrato2]],"000"))</f>
        <v/>
      </c>
      <c r="AH972" s="56">
        <f ca="1">IFERROR(_xlfn.DAYS(Contrato[[#This Row],[Fecha Proyectada liquidación]],TODAY())/30,"")</f>
        <v>-1519.7666666666667</v>
      </c>
      <c r="AI972" s="57">
        <f>+Contrato[[#This Row],[FECHA TERMINACIÓN ]]+120</f>
        <v>120</v>
      </c>
      <c r="AK972" s="59" t="str">
        <f ca="1">IF(Contrato[[#This Row],[FECHA TERMINACIÓN ]]&lt;TODAY(), "Terminado",IF(ISNUMBER(Contrato[[#This Row],[Fecha Real de liquiidación ]]),"Liquidado",IF(Contrato[[#This Row],[FECHA TERMINACIÓN ]]&gt;=TODAY(),"En ejecución","")))</f>
        <v>Terminado</v>
      </c>
      <c r="AL972" s="60">
        <f>SUMIF([1]!COMPROMISOS_2024[[#All],[consecutivo]],Contrato[[#This Row],[RCP]],[1]!COMPROMISOS_2024[[#All],[Total pagado]])</f>
        <v>0</v>
      </c>
      <c r="AM972" s="61">
        <f>IFERROR(Contrato[[#This Row],[Pagos]]/Contrato[[#This Row],[VALOR CONTRATO]],0)</f>
        <v>0</v>
      </c>
      <c r="AN972" s="110">
        <f>+Contrato[[#This Row],[VALOR CONTRATO]]-Contrato[[#This Row],[Pagos]]</f>
        <v>0</v>
      </c>
      <c r="AO972" s="58" cm="1">
        <f t="array" ref="AO972">_xlfn.XLOOKUP(Contrato[[#This Row],[DOCUMENTO ]],[1]!PERSONAL_ACTIVO_2024[[#All],[Documento identidad]],[1]!PERSONAL_ACTIVO_2024[[#All],[Mail ]],0,0)</f>
        <v>0</v>
      </c>
      <c r="AP972" s="58" cm="1">
        <f t="array" ref="AP972">_xlfn.XLOOKUP(Contrato[[#This Row],[DOCUMENTO]],[1]!PERSONAL_ACTIVO_2024[[#All],[Documento identidad]],[1]!PERSONAL_ACTIVO_2024[[#All],[Mail ]],0,0)</f>
        <v>0</v>
      </c>
      <c r="AQ972" s="58" cm="1">
        <f t="array" ref="AQ972">IF(ISBLANK(Contrato[[#This Row],[DEPENDENCIA ]]),0,IFERROR(_xlfn.XLOOKUP(Contrato[[#This Row],[DEPENDENCIA ]],[1]!PERSONAL_ACTIVO_2024[[#All],[Dependencia]],[1]!PERSONAL_ACTIVO_2024[[#All],[Mail ]],0,0),0))</f>
        <v>0</v>
      </c>
    </row>
    <row r="973" spans="1:43" ht="34.5" customHeight="1" x14ac:dyDescent="0.25">
      <c r="A973" s="54"/>
      <c r="B973" s="26"/>
      <c r="C973" s="319"/>
      <c r="D973" s="29"/>
      <c r="E973" s="81"/>
      <c r="F973" s="29"/>
      <c r="G973" s="183"/>
      <c r="H973" s="312"/>
      <c r="I973" s="208"/>
      <c r="J973" s="118"/>
      <c r="K973" s="54"/>
      <c r="L973" s="96"/>
      <c r="M973" s="97"/>
      <c r="N973" s="98" t="str" cm="1">
        <f t="array" ref="N973">_xlfn.XLOOKUP(Contrato[[#This Row],[SUPERVISOR TITULAR]],[1]!PERSONAL_ACTIVO_2024[[#All],[Nombre completo]],[1]!PERSONAL_ACTIVO_2024[[#All],[Documento identidad]],"",0)</f>
        <v/>
      </c>
      <c r="O973" s="97"/>
      <c r="P973" s="99" t="str" cm="1">
        <f t="array" ref="P973">_xlfn.XLOOKUP(Contrato[[#This Row],[SUPERVISOR SUPLENTE ]],[1]!PERSONAL_ACTIVO_2024[[#All],[Nombre completo]],[1]!PERSONAL_ACTIVO_2024[[#All],[Documento identidad]],"",0)</f>
        <v/>
      </c>
      <c r="Q973" s="100"/>
      <c r="R973" s="42" t="str" cm="1">
        <f t="array" ref="R973">_xlfn.XLOOKUP(Contrato[[#This Row],[CDP]],[1]!DISPONIBILIDADES_2024[[#All],[consecutivo]],[1]!DISPONIBILIDADES_2024[[#All],[fecha_aprobacion]],"",0)</f>
        <v/>
      </c>
      <c r="S973" s="43">
        <f>SUMIF([1]!DISPONIBILIDADES_2024[[#All],[consecutivo]],Contrato[[#This Row],[CDP]],[1]!DISPONIBILIDADES_2024[[#All],[valor_total_rubro]])</f>
        <v>0</v>
      </c>
      <c r="T973" s="44" cm="1">
        <f t="array" ref="T973">_xlfn.XLOOKUP(Contrato[[#This Row],[CONTRATO]]&amp;Contrato[[#This Row],[CDP]],[1]!Corr_Contr_CDP[[#All],[CONTRATO-CDP]],[1]!Corr_Contr_CDP[[#All],[CRP]],_xlfn.XLOOKUP(Contrato[[#This Row],[CDP]],[1]!COMPROMISOS_2024[[#All],[disponibilidad]],[1]!COMPROMISOS_2024[[#All],[consecutivo]],"",0),0)</f>
        <v>0</v>
      </c>
      <c r="U973" s="45" t="str" cm="1">
        <f t="array" ref="U973">+_xlfn.XLOOKUP(Contrato[[#This Row],[RCP]],[1]!COMPROMISOS_2024[[#All],[consecutivo]],[1]!COMPROMISOS_2024[[#All],[fecha_aprobacion]],"",0)</f>
        <v/>
      </c>
      <c r="V973" s="46">
        <f>SUMIF([1]!COMPROMISOS_2024[[#All],[consecutivo]],Contrato[[#This Row],[RCP]],[1]!COMPROMISOS_2024[[#All],[valor_total]])</f>
        <v>0</v>
      </c>
      <c r="W973" s="311"/>
      <c r="X973" s="160"/>
      <c r="Y973" s="48" t="str">
        <f>+LEFT(_xlfn.XLOOKUP(Contrato[[#This Row],[CONTRATO3DIG]],[1]SECOP_II!AE:AE,[1]SECOP_II!F:F,"",0),10)</f>
        <v/>
      </c>
      <c r="Z973" s="49"/>
      <c r="AA973" s="101"/>
      <c r="AB973" s="91"/>
      <c r="AC973" s="91"/>
      <c r="AD973" s="224"/>
      <c r="AE973" s="54"/>
      <c r="AF973" s="55" t="str">
        <f>TEXT(LEFT(Contrato[[#This Row],[CONTRATO]],3),"0")</f>
        <v/>
      </c>
      <c r="AG973" s="55" t="str">
        <f>IF(LEN(Contrato[[#This Row],[Contrato2]])=3,Contrato[[#This Row],[Contrato2]],TEXT(Contrato[[#This Row],[Contrato2]],"000"))</f>
        <v/>
      </c>
      <c r="AH973" s="56">
        <f ca="1">IFERROR(_xlfn.DAYS(Contrato[[#This Row],[Fecha Proyectada liquidación]],TODAY())/30,"")</f>
        <v>-1519.7666666666667</v>
      </c>
      <c r="AI973" s="57">
        <f>+Contrato[[#This Row],[FECHA TERMINACIÓN ]]+120</f>
        <v>120</v>
      </c>
      <c r="AK973" s="59" t="str">
        <f ca="1">IF(Contrato[[#This Row],[FECHA TERMINACIÓN ]]&lt;TODAY(), "Terminado",IF(ISNUMBER(Contrato[[#This Row],[Fecha Real de liquiidación ]]),"Liquidado",IF(Contrato[[#This Row],[FECHA TERMINACIÓN ]]&gt;=TODAY(),"En ejecución","")))</f>
        <v>Terminado</v>
      </c>
      <c r="AL973" s="60">
        <f>SUMIF([1]!COMPROMISOS_2024[[#All],[consecutivo]],Contrato[[#This Row],[RCP]],[1]!COMPROMISOS_2024[[#All],[Total pagado]])</f>
        <v>0</v>
      </c>
      <c r="AM973" s="61">
        <f>IFERROR(Contrato[[#This Row],[Pagos]]/Contrato[[#This Row],[VALOR CONTRATO]],0)</f>
        <v>0</v>
      </c>
      <c r="AN973" s="110">
        <f>+Contrato[[#This Row],[VALOR CONTRATO]]-Contrato[[#This Row],[Pagos]]</f>
        <v>0</v>
      </c>
      <c r="AO973" s="58" cm="1">
        <f t="array" ref="AO973">_xlfn.XLOOKUP(Contrato[[#This Row],[DOCUMENTO ]],[1]!PERSONAL_ACTIVO_2024[[#All],[Documento identidad]],[1]!PERSONAL_ACTIVO_2024[[#All],[Mail ]],0,0)</f>
        <v>0</v>
      </c>
      <c r="AP973" s="58" cm="1">
        <f t="array" ref="AP973">_xlfn.XLOOKUP(Contrato[[#This Row],[DOCUMENTO]],[1]!PERSONAL_ACTIVO_2024[[#All],[Documento identidad]],[1]!PERSONAL_ACTIVO_2024[[#All],[Mail ]],0,0)</f>
        <v>0</v>
      </c>
      <c r="AQ973" s="58" cm="1">
        <f t="array" ref="AQ973">IF(ISBLANK(Contrato[[#This Row],[DEPENDENCIA ]]),0,IFERROR(_xlfn.XLOOKUP(Contrato[[#This Row],[DEPENDENCIA ]],[1]!PERSONAL_ACTIVO_2024[[#All],[Dependencia]],[1]!PERSONAL_ACTIVO_2024[[#All],[Mail ]],0,0),0))</f>
        <v>0</v>
      </c>
    </row>
    <row r="974" spans="1:43" ht="34.5" customHeight="1" x14ac:dyDescent="0.25">
      <c r="A974" s="54"/>
      <c r="B974" s="26"/>
      <c r="C974" s="319"/>
      <c r="D974" s="29"/>
      <c r="E974" s="81"/>
      <c r="F974" s="29"/>
      <c r="G974" s="183"/>
      <c r="H974" s="312"/>
      <c r="I974" s="208"/>
      <c r="J974" s="118"/>
      <c r="K974" s="54"/>
      <c r="L974" s="96"/>
      <c r="M974" s="97"/>
      <c r="N974" s="98" t="str" cm="1">
        <f t="array" ref="N974">_xlfn.XLOOKUP(Contrato[[#This Row],[SUPERVISOR TITULAR]],[1]!PERSONAL_ACTIVO_2024[[#All],[Nombre completo]],[1]!PERSONAL_ACTIVO_2024[[#All],[Documento identidad]],"",0)</f>
        <v/>
      </c>
      <c r="O974" s="97"/>
      <c r="P974" s="99" t="str" cm="1">
        <f t="array" ref="P974">_xlfn.XLOOKUP(Contrato[[#This Row],[SUPERVISOR SUPLENTE ]],[1]!PERSONAL_ACTIVO_2024[[#All],[Nombre completo]],[1]!PERSONAL_ACTIVO_2024[[#All],[Documento identidad]],"",0)</f>
        <v/>
      </c>
      <c r="Q974" s="100"/>
      <c r="R974" s="42" cm="1">
        <f t="array" ref="R974">_xlfn.XLOOKUP(Contrato[[#This Row],[CDP]],[1]!DISPONIBILIDADES_2024[[#All],[consecutivo]],[1]!DISPONIBILIDADES_2024[[#All],[fecha_aprobacion]],"",0)</f>
        <v>0</v>
      </c>
      <c r="S974" s="43">
        <f>SUMIF([1]!DISPONIBILIDADES_2024[[#All],[consecutivo]],Contrato[[#This Row],[CDP]],[1]!DISPONIBILIDADES_2024[[#All],[valor_total_rubro]])</f>
        <v>0</v>
      </c>
      <c r="T974" s="44" cm="1">
        <f t="array" ref="T974">_xlfn.XLOOKUP(Contrato[[#This Row],[CONTRATO]]&amp;Contrato[[#This Row],[CDP]],[1]!Corr_Contr_CDP[[#All],[CONTRATO-CDP]],[1]!Corr_Contr_CDP[[#All],[CRP]],_xlfn.XLOOKUP(Contrato[[#This Row],[CDP]],[1]!COMPROMISOS_2024[[#All],[disponibilidad]],[1]!COMPROMISOS_2024[[#All],[consecutivo]],"",0),0)</f>
        <v>0</v>
      </c>
      <c r="U974" s="45" t="str" cm="1">
        <f t="array" ref="U974">+_xlfn.XLOOKUP(Contrato[[#This Row],[RCP]],[1]!COMPROMISOS_2024[[#All],[consecutivo]],[1]!COMPROMISOS_2024[[#All],[fecha_aprobacion]],"",0)</f>
        <v/>
      </c>
      <c r="V974" s="46">
        <f>SUMIF([1]!COMPROMISOS_2024[[#All],[consecutivo]],Contrato[[#This Row],[RCP]],[1]!COMPROMISOS_2024[[#All],[valor_total]])</f>
        <v>0</v>
      </c>
      <c r="W974" s="311"/>
      <c r="X974" s="160"/>
      <c r="Y974" s="48" t="str">
        <f>+LEFT(_xlfn.XLOOKUP(Contrato[[#This Row],[CONTRATO3DIG]],[1]SECOP_II!AE:AE,[1]SECOP_II!F:F,"",0),10)</f>
        <v/>
      </c>
      <c r="Z974" s="49"/>
      <c r="AA974" s="101"/>
      <c r="AB974" s="91"/>
      <c r="AC974" s="91"/>
      <c r="AD974" s="224"/>
      <c r="AE974" s="54"/>
      <c r="AF974" s="55" t="str">
        <f>TEXT(LEFT(Contrato[[#This Row],[CONTRATO]],3),"0")</f>
        <v/>
      </c>
      <c r="AG974" s="55" t="str">
        <f>IF(LEN(Contrato[[#This Row],[Contrato2]])=3,Contrato[[#This Row],[Contrato2]],TEXT(Contrato[[#This Row],[Contrato2]],"000"))</f>
        <v/>
      </c>
      <c r="AH974" s="56">
        <f ca="1">IFERROR(_xlfn.DAYS(Contrato[[#This Row],[Fecha Proyectada liquidación]],TODAY())/30,"")</f>
        <v>-1519.7666666666667</v>
      </c>
      <c r="AI974" s="57">
        <f>+Contrato[[#This Row],[FECHA TERMINACIÓN ]]+120</f>
        <v>120</v>
      </c>
      <c r="AK974" s="59" t="str">
        <f ca="1">IF(Contrato[[#This Row],[FECHA TERMINACIÓN ]]&lt;TODAY(), "Terminado",IF(ISNUMBER(Contrato[[#This Row],[Fecha Real de liquiidación ]]),"Liquidado",IF(Contrato[[#This Row],[FECHA TERMINACIÓN ]]&gt;=TODAY(),"En ejecución","")))</f>
        <v>Terminado</v>
      </c>
      <c r="AL974" s="60">
        <f>SUMIF([1]!COMPROMISOS_2024[[#All],[consecutivo]],Contrato[[#This Row],[RCP]],[1]!COMPROMISOS_2024[[#All],[Total pagado]])</f>
        <v>0</v>
      </c>
      <c r="AM974" s="61">
        <f>IFERROR(Contrato[[#This Row],[Pagos]]/Contrato[[#This Row],[VALOR CONTRATO]],0)</f>
        <v>0</v>
      </c>
      <c r="AN974" s="110">
        <f>+Contrato[[#This Row],[VALOR CONTRATO]]-Contrato[[#This Row],[Pagos]]</f>
        <v>0</v>
      </c>
      <c r="AO974" s="58" cm="1">
        <f t="array" ref="AO974">_xlfn.XLOOKUP(Contrato[[#This Row],[DOCUMENTO ]],[1]!PERSONAL_ACTIVO_2024[[#All],[Documento identidad]],[1]!PERSONAL_ACTIVO_2024[[#All],[Mail ]],0,0)</f>
        <v>0</v>
      </c>
      <c r="AP974" s="58" cm="1">
        <f t="array" ref="AP974">_xlfn.XLOOKUP(Contrato[[#This Row],[DOCUMENTO]],[1]!PERSONAL_ACTIVO_2024[[#All],[Documento identidad]],[1]!PERSONAL_ACTIVO_2024[[#All],[Mail ]],0,0)</f>
        <v>0</v>
      </c>
      <c r="AQ974" s="58" cm="1">
        <f t="array" ref="AQ974">IF(ISBLANK(Contrato[[#This Row],[DEPENDENCIA ]]),0,IFERROR(_xlfn.XLOOKUP(Contrato[[#This Row],[DEPENDENCIA ]],[1]!PERSONAL_ACTIVO_2024[[#All],[Dependencia]],[1]!PERSONAL_ACTIVO_2024[[#All],[Mail ]],0,0),0))</f>
        <v>0</v>
      </c>
    </row>
    <row r="975" spans="1:43" ht="34.5" customHeight="1" x14ac:dyDescent="0.25">
      <c r="A975" s="54"/>
      <c r="B975" s="26"/>
      <c r="C975" s="319"/>
      <c r="D975" s="29"/>
      <c r="E975" s="81"/>
      <c r="F975" s="29"/>
      <c r="G975" s="183"/>
      <c r="H975" s="312"/>
      <c r="I975" s="208"/>
      <c r="J975" s="118"/>
      <c r="K975" s="69"/>
      <c r="L975" s="96"/>
      <c r="M975" s="97"/>
      <c r="N975" s="98" t="str" cm="1">
        <f t="array" ref="N975">_xlfn.XLOOKUP(Contrato[[#This Row],[SUPERVISOR TITULAR]],[1]!PERSONAL_ACTIVO_2024[[#All],[Nombre completo]],[1]!PERSONAL_ACTIVO_2024[[#All],[Documento identidad]],"",0)</f>
        <v/>
      </c>
      <c r="O975" s="97"/>
      <c r="P975" s="122" t="str" cm="1">
        <f t="array" ref="P975">_xlfn.XLOOKUP(Contrato[[#This Row],[SUPERVISOR SUPLENTE ]],[1]!PERSONAL_ACTIVO_2024[[#All],[Nombre completo]],[1]!PERSONAL_ACTIVO_2024[[#All],[Documento identidad]],"",0)</f>
        <v/>
      </c>
      <c r="Q975" s="100"/>
      <c r="R975" s="42" t="str" cm="1">
        <f t="array" ref="R975">_xlfn.XLOOKUP(Contrato[[#This Row],[CDP]],[1]!DISPONIBILIDADES_2024[[#All],[consecutivo]],[1]!DISPONIBILIDADES_2024[[#All],[fecha_aprobacion]],"",0)</f>
        <v/>
      </c>
      <c r="S975" s="43">
        <f>SUMIF([1]!DISPONIBILIDADES_2024[[#All],[consecutivo]],Contrato[[#This Row],[CDP]],[1]!DISPONIBILIDADES_2024[[#All],[valor_total_rubro]])</f>
        <v>0</v>
      </c>
      <c r="T975" s="44" cm="1">
        <f t="array" ref="T975">_xlfn.XLOOKUP(Contrato[[#This Row],[CONTRATO]]&amp;Contrato[[#This Row],[CDP]],[1]!Corr_Contr_CDP[[#All],[CONTRATO-CDP]],[1]!Corr_Contr_CDP[[#All],[CRP]],_xlfn.XLOOKUP(Contrato[[#This Row],[CDP]],[1]!COMPROMISOS_2024[[#All],[disponibilidad]],[1]!COMPROMISOS_2024[[#All],[consecutivo]],"",0),0)</f>
        <v>0</v>
      </c>
      <c r="U975" s="45" t="str" cm="1">
        <f t="array" ref="U975">+_xlfn.XLOOKUP(Contrato[[#This Row],[RCP]],[1]!COMPROMISOS_2024[[#All],[consecutivo]],[1]!COMPROMISOS_2024[[#All],[fecha_aprobacion]],"",0)</f>
        <v/>
      </c>
      <c r="V975" s="46">
        <f>SUMIF([1]!COMPROMISOS_2024[[#All],[consecutivo]],Contrato[[#This Row],[RCP]],[1]!COMPROMISOS_2024[[#All],[valor_total]])</f>
        <v>0</v>
      </c>
      <c r="W975" s="311"/>
      <c r="X975" s="160"/>
      <c r="Y975" s="48" t="str">
        <f>+LEFT(_xlfn.XLOOKUP(Contrato[[#This Row],[CONTRATO3DIG]],[1]SECOP_II!AE:AE,[1]SECOP_II!F:F,"",0),10)</f>
        <v/>
      </c>
      <c r="Z975" s="49"/>
      <c r="AA975" s="101"/>
      <c r="AB975" s="91"/>
      <c r="AC975" s="91"/>
      <c r="AD975" s="224"/>
      <c r="AE975" s="54"/>
      <c r="AF975" s="55" t="str">
        <f>TEXT(LEFT(Contrato[[#This Row],[CONTRATO]],3),"0")</f>
        <v/>
      </c>
      <c r="AG975" s="55" t="str">
        <f>IF(LEN(Contrato[[#This Row],[Contrato2]])=3,Contrato[[#This Row],[Contrato2]],TEXT(Contrato[[#This Row],[Contrato2]],"000"))</f>
        <v/>
      </c>
      <c r="AH975" s="56">
        <f ca="1">IFERROR(_xlfn.DAYS(Contrato[[#This Row],[Fecha Proyectada liquidación]],TODAY())/30,"")</f>
        <v>-1519.7666666666667</v>
      </c>
      <c r="AI975" s="57">
        <f>+Contrato[[#This Row],[FECHA TERMINACIÓN ]]+120</f>
        <v>120</v>
      </c>
      <c r="AK975" s="59" t="str">
        <f ca="1">IF(Contrato[[#This Row],[FECHA TERMINACIÓN ]]&lt;TODAY(), "Terminado",IF(ISNUMBER(Contrato[[#This Row],[Fecha Real de liquiidación ]]),"Liquidado",IF(Contrato[[#This Row],[FECHA TERMINACIÓN ]]&gt;=TODAY(),"En ejecución","")))</f>
        <v>Terminado</v>
      </c>
      <c r="AL975" s="60">
        <f>SUMIF([1]!COMPROMISOS_2024[[#All],[consecutivo]],Contrato[[#This Row],[RCP]],[1]!COMPROMISOS_2024[[#All],[Total pagado]])</f>
        <v>0</v>
      </c>
      <c r="AM975" s="61">
        <f>IFERROR(Contrato[[#This Row],[Pagos]]/Contrato[[#This Row],[VALOR CONTRATO]],0)</f>
        <v>0</v>
      </c>
      <c r="AN975" s="110">
        <f>+Contrato[[#This Row],[VALOR CONTRATO]]-Contrato[[#This Row],[Pagos]]</f>
        <v>0</v>
      </c>
      <c r="AO975" s="58" cm="1">
        <f t="array" ref="AO975">_xlfn.XLOOKUP(Contrato[[#This Row],[DOCUMENTO ]],[1]!PERSONAL_ACTIVO_2024[[#All],[Documento identidad]],[1]!PERSONAL_ACTIVO_2024[[#All],[Mail ]],0,0)</f>
        <v>0</v>
      </c>
      <c r="AP975" s="58" cm="1">
        <f t="array" ref="AP975">_xlfn.XLOOKUP(Contrato[[#This Row],[DOCUMENTO]],[1]!PERSONAL_ACTIVO_2024[[#All],[Documento identidad]],[1]!PERSONAL_ACTIVO_2024[[#All],[Mail ]],0,0)</f>
        <v>0</v>
      </c>
      <c r="AQ975" s="58" cm="1">
        <f t="array" ref="AQ975">IF(ISBLANK(Contrato[[#This Row],[DEPENDENCIA ]]),0,IFERROR(_xlfn.XLOOKUP(Contrato[[#This Row],[DEPENDENCIA ]],[1]!PERSONAL_ACTIVO_2024[[#All],[Dependencia]],[1]!PERSONAL_ACTIVO_2024[[#All],[Mail ]],0,0),0))</f>
        <v>0</v>
      </c>
    </row>
    <row r="976" spans="1:43" ht="34.5" customHeight="1" x14ac:dyDescent="0.25">
      <c r="A976" s="54"/>
      <c r="B976" s="26"/>
      <c r="C976" s="319"/>
      <c r="D976" s="29"/>
      <c r="E976" s="81"/>
      <c r="F976" s="29"/>
      <c r="G976" s="183"/>
      <c r="H976" s="312"/>
      <c r="I976" s="208"/>
      <c r="J976" s="118"/>
      <c r="K976" s="54"/>
      <c r="L976" s="96"/>
      <c r="M976" s="97"/>
      <c r="N976" s="98" t="str" cm="1">
        <f t="array" ref="N976">_xlfn.XLOOKUP(Contrato[[#This Row],[SUPERVISOR TITULAR]],[1]!PERSONAL_ACTIVO_2024[[#All],[Nombre completo]],[1]!PERSONAL_ACTIVO_2024[[#All],[Documento identidad]],"",0)</f>
        <v/>
      </c>
      <c r="O976" s="97"/>
      <c r="P976" s="122" t="str" cm="1">
        <f t="array" ref="P976">_xlfn.XLOOKUP(Contrato[[#This Row],[SUPERVISOR SUPLENTE ]],[1]!PERSONAL_ACTIVO_2024[[#All],[Nombre completo]],[1]!PERSONAL_ACTIVO_2024[[#All],[Documento identidad]],"",0)</f>
        <v/>
      </c>
      <c r="Q976" s="100"/>
      <c r="R976" s="42" t="str" cm="1">
        <f t="array" ref="R976">_xlfn.XLOOKUP(Contrato[[#This Row],[CDP]],[1]!DISPONIBILIDADES_2024[[#All],[consecutivo]],[1]!DISPONIBILIDADES_2024[[#All],[fecha_aprobacion]],"",0)</f>
        <v/>
      </c>
      <c r="S976" s="43">
        <f>SUMIF([1]!DISPONIBILIDADES_2024[[#All],[consecutivo]],Contrato[[#This Row],[CDP]],[1]!DISPONIBILIDADES_2024[[#All],[valor_total_rubro]])</f>
        <v>0</v>
      </c>
      <c r="T976" s="44" cm="1">
        <f t="array" ref="T976">_xlfn.XLOOKUP(Contrato[[#This Row],[CONTRATO]]&amp;Contrato[[#This Row],[CDP]],[1]!Corr_Contr_CDP[[#All],[CONTRATO-CDP]],[1]!Corr_Contr_CDP[[#All],[CRP]],_xlfn.XLOOKUP(Contrato[[#This Row],[CDP]],[1]!COMPROMISOS_2024[[#All],[disponibilidad]],[1]!COMPROMISOS_2024[[#All],[consecutivo]],"",0),0)</f>
        <v>0</v>
      </c>
      <c r="U976" s="45" t="str" cm="1">
        <f t="array" ref="U976">+_xlfn.XLOOKUP(Contrato[[#This Row],[RCP]],[1]!COMPROMISOS_2024[[#All],[consecutivo]],[1]!COMPROMISOS_2024[[#All],[fecha_aprobacion]],"",0)</f>
        <v/>
      </c>
      <c r="V976" s="46">
        <f>SUMIF([1]!COMPROMISOS_2024[[#All],[consecutivo]],Contrato[[#This Row],[RCP]],[1]!COMPROMISOS_2024[[#All],[valor_total]])</f>
        <v>0</v>
      </c>
      <c r="W976" s="311"/>
      <c r="X976" s="160"/>
      <c r="Y976" s="48" t="str">
        <f>+LEFT(_xlfn.XLOOKUP(Contrato[[#This Row],[CONTRATO3DIG]],[1]SECOP_II!AE:AE,[1]SECOP_II!F:F,"",0),10)</f>
        <v/>
      </c>
      <c r="Z976" s="49"/>
      <c r="AA976" s="101"/>
      <c r="AB976" s="91"/>
      <c r="AC976" s="91"/>
      <c r="AD976" s="224"/>
      <c r="AE976" s="54"/>
      <c r="AF976" s="55" t="str">
        <f>TEXT(LEFT(Contrato[[#This Row],[CONTRATO]],3),"0")</f>
        <v/>
      </c>
      <c r="AG976" s="55" t="str">
        <f>IF(LEN(Contrato[[#This Row],[Contrato2]])=3,Contrato[[#This Row],[Contrato2]],TEXT(Contrato[[#This Row],[Contrato2]],"000"))</f>
        <v/>
      </c>
      <c r="AH976" s="56">
        <f ca="1">IFERROR(_xlfn.DAYS(Contrato[[#This Row],[Fecha Proyectada liquidación]],TODAY())/30,"")</f>
        <v>-1519.7666666666667</v>
      </c>
      <c r="AI976" s="57">
        <f>+Contrato[[#This Row],[FECHA TERMINACIÓN ]]+120</f>
        <v>120</v>
      </c>
      <c r="AK976" s="59" t="str">
        <f ca="1">IF(Contrato[[#This Row],[FECHA TERMINACIÓN ]]&lt;TODAY(), "Terminado",IF(ISNUMBER(Contrato[[#This Row],[Fecha Real de liquiidación ]]),"Liquidado",IF(Contrato[[#This Row],[FECHA TERMINACIÓN ]]&gt;=TODAY(),"En ejecución","")))</f>
        <v>Terminado</v>
      </c>
      <c r="AL976" s="60">
        <f>SUMIF([1]!COMPROMISOS_2024[[#All],[consecutivo]],Contrato[[#This Row],[RCP]],[1]!COMPROMISOS_2024[[#All],[Total pagado]])</f>
        <v>0</v>
      </c>
      <c r="AM976" s="61">
        <f>IFERROR(Contrato[[#This Row],[Pagos]]/Contrato[[#This Row],[VALOR CONTRATO]],0)</f>
        <v>0</v>
      </c>
      <c r="AN976" s="110">
        <f>+Contrato[[#This Row],[VALOR CONTRATO]]-Contrato[[#This Row],[Pagos]]</f>
        <v>0</v>
      </c>
      <c r="AO976" s="58" cm="1">
        <f t="array" ref="AO976">_xlfn.XLOOKUP(Contrato[[#This Row],[DOCUMENTO ]],[1]!PERSONAL_ACTIVO_2024[[#All],[Documento identidad]],[1]!PERSONAL_ACTIVO_2024[[#All],[Mail ]],0,0)</f>
        <v>0</v>
      </c>
      <c r="AP976" s="58" cm="1">
        <f t="array" ref="AP976">_xlfn.XLOOKUP(Contrato[[#This Row],[DOCUMENTO]],[1]!PERSONAL_ACTIVO_2024[[#All],[Documento identidad]],[1]!PERSONAL_ACTIVO_2024[[#All],[Mail ]],0,0)</f>
        <v>0</v>
      </c>
      <c r="AQ976" s="58" cm="1">
        <f t="array" ref="AQ976">IF(ISBLANK(Contrato[[#This Row],[DEPENDENCIA ]]),0,IFERROR(_xlfn.XLOOKUP(Contrato[[#This Row],[DEPENDENCIA ]],[1]!PERSONAL_ACTIVO_2024[[#All],[Dependencia]],[1]!PERSONAL_ACTIVO_2024[[#All],[Mail ]],0,0),0))</f>
        <v>0</v>
      </c>
    </row>
    <row r="977" spans="1:43" ht="34.5" customHeight="1" x14ac:dyDescent="0.25">
      <c r="A977" s="54"/>
      <c r="B977" s="26"/>
      <c r="C977" s="319"/>
      <c r="D977" s="29"/>
      <c r="E977" s="81"/>
      <c r="F977" s="29"/>
      <c r="G977" s="183"/>
      <c r="H977" s="312"/>
      <c r="I977" s="208"/>
      <c r="J977" s="118"/>
      <c r="K977" s="54"/>
      <c r="L977" s="96"/>
      <c r="M977" s="97"/>
      <c r="N977" s="98" t="str" cm="1">
        <f t="array" ref="N977">_xlfn.XLOOKUP(Contrato[[#This Row],[SUPERVISOR TITULAR]],[1]!PERSONAL_ACTIVO_2024[[#All],[Nombre completo]],[1]!PERSONAL_ACTIVO_2024[[#All],[Documento identidad]],"",0)</f>
        <v/>
      </c>
      <c r="O977" s="97"/>
      <c r="P977" s="122" t="str" cm="1">
        <f t="array" ref="P977">_xlfn.XLOOKUP(Contrato[[#This Row],[SUPERVISOR SUPLENTE ]],[1]!PERSONAL_ACTIVO_2024[[#All],[Nombre completo]],[1]!PERSONAL_ACTIVO_2024[[#All],[Documento identidad]],"",0)</f>
        <v/>
      </c>
      <c r="Q977" s="100"/>
      <c r="R977" s="42" cm="1">
        <f t="array" ref="R977">_xlfn.XLOOKUP(Contrato[[#This Row],[CDP]],[1]!DISPONIBILIDADES_2024[[#All],[consecutivo]],[1]!DISPONIBILIDADES_2024[[#All],[fecha_aprobacion]],"",0)</f>
        <v>0</v>
      </c>
      <c r="S977" s="43">
        <f>SUMIF([1]!DISPONIBILIDADES_2024[[#All],[consecutivo]],Contrato[[#This Row],[CDP]],[1]!DISPONIBILIDADES_2024[[#All],[valor_total_rubro]])</f>
        <v>0</v>
      </c>
      <c r="T977" s="44" cm="1">
        <f t="array" ref="T977">_xlfn.XLOOKUP(Contrato[[#This Row],[CONTRATO]]&amp;Contrato[[#This Row],[CDP]],[1]!Corr_Contr_CDP[[#All],[CONTRATO-CDP]],[1]!Corr_Contr_CDP[[#All],[CRP]],_xlfn.XLOOKUP(Contrato[[#This Row],[CDP]],[1]!COMPROMISOS_2024[[#All],[disponibilidad]],[1]!COMPROMISOS_2024[[#All],[consecutivo]],"",0),0)</f>
        <v>0</v>
      </c>
      <c r="U977" s="45" t="str" cm="1">
        <f t="array" ref="U977">+_xlfn.XLOOKUP(Contrato[[#This Row],[RCP]],[1]!COMPROMISOS_2024[[#All],[consecutivo]],[1]!COMPROMISOS_2024[[#All],[fecha_aprobacion]],"",0)</f>
        <v/>
      </c>
      <c r="V977" s="46">
        <f>SUMIF([1]!COMPROMISOS_2024[[#All],[consecutivo]],Contrato[[#This Row],[RCP]],[1]!COMPROMISOS_2024[[#All],[valor_total]])</f>
        <v>0</v>
      </c>
      <c r="W977" s="311"/>
      <c r="X977" s="160"/>
      <c r="Y977" s="48" t="str">
        <f>+LEFT(_xlfn.XLOOKUP(Contrato[[#This Row],[CONTRATO3DIG]],[1]SECOP_II!AE:AE,[1]SECOP_II!F:F,"",0),10)</f>
        <v/>
      </c>
      <c r="Z977" s="49"/>
      <c r="AA977" s="101"/>
      <c r="AB977" s="91"/>
      <c r="AC977" s="91"/>
      <c r="AD977" s="224"/>
      <c r="AE977" s="54"/>
      <c r="AF977" s="55" t="str">
        <f>TEXT(LEFT(Contrato[[#This Row],[CONTRATO]],3),"0")</f>
        <v/>
      </c>
      <c r="AG977" s="55" t="str">
        <f>IF(LEN(Contrato[[#This Row],[Contrato2]])=3,Contrato[[#This Row],[Contrato2]],TEXT(Contrato[[#This Row],[Contrato2]],"000"))</f>
        <v/>
      </c>
      <c r="AH977" s="56">
        <f ca="1">IFERROR(_xlfn.DAYS(Contrato[[#This Row],[Fecha Proyectada liquidación]],TODAY())/30,"")</f>
        <v>-1519.7666666666667</v>
      </c>
      <c r="AI977" s="57">
        <f>+Contrato[[#This Row],[FECHA TERMINACIÓN ]]+120</f>
        <v>120</v>
      </c>
      <c r="AK977" s="59" t="str">
        <f ca="1">IF(Contrato[[#This Row],[FECHA TERMINACIÓN ]]&lt;TODAY(), "Terminado",IF(ISNUMBER(Contrato[[#This Row],[Fecha Real de liquiidación ]]),"Liquidado",IF(Contrato[[#This Row],[FECHA TERMINACIÓN ]]&gt;=TODAY(),"En ejecución","")))</f>
        <v>Terminado</v>
      </c>
      <c r="AL977" s="60">
        <f>SUMIF([1]!COMPROMISOS_2024[[#All],[consecutivo]],Contrato[[#This Row],[RCP]],[1]!COMPROMISOS_2024[[#All],[Total pagado]])</f>
        <v>0</v>
      </c>
      <c r="AM977" s="61">
        <f>IFERROR(Contrato[[#This Row],[Pagos]]/Contrato[[#This Row],[VALOR CONTRATO]],0)</f>
        <v>0</v>
      </c>
      <c r="AN977" s="110">
        <f>+Contrato[[#This Row],[VALOR CONTRATO]]-Contrato[[#This Row],[Pagos]]</f>
        <v>0</v>
      </c>
      <c r="AO977" s="58" cm="1">
        <f t="array" ref="AO977">_xlfn.XLOOKUP(Contrato[[#This Row],[DOCUMENTO ]],[1]!PERSONAL_ACTIVO_2024[[#All],[Documento identidad]],[1]!PERSONAL_ACTIVO_2024[[#All],[Mail ]],0,0)</f>
        <v>0</v>
      </c>
      <c r="AP977" s="58" cm="1">
        <f t="array" ref="AP977">_xlfn.XLOOKUP(Contrato[[#This Row],[DOCUMENTO]],[1]!PERSONAL_ACTIVO_2024[[#All],[Documento identidad]],[1]!PERSONAL_ACTIVO_2024[[#All],[Mail ]],0,0)</f>
        <v>0</v>
      </c>
      <c r="AQ977" s="58" cm="1">
        <f t="array" ref="AQ977">IF(ISBLANK(Contrato[[#This Row],[DEPENDENCIA ]]),0,IFERROR(_xlfn.XLOOKUP(Contrato[[#This Row],[DEPENDENCIA ]],[1]!PERSONAL_ACTIVO_2024[[#All],[Dependencia]],[1]!PERSONAL_ACTIVO_2024[[#All],[Mail ]],0,0),0))</f>
        <v>0</v>
      </c>
    </row>
    <row r="978" spans="1:43" ht="34.5" customHeight="1" x14ac:dyDescent="0.25">
      <c r="A978" s="54"/>
      <c r="B978" s="26"/>
      <c r="C978" s="28"/>
      <c r="D978" s="29"/>
      <c r="E978" s="81"/>
      <c r="F978" s="29"/>
      <c r="G978" s="183"/>
      <c r="H978" s="312"/>
      <c r="I978" s="112"/>
      <c r="J978" s="118"/>
      <c r="K978" s="54"/>
      <c r="L978" s="96"/>
      <c r="M978" s="97"/>
      <c r="N978" s="98" t="str" cm="1">
        <f t="array" ref="N978">_xlfn.XLOOKUP(Contrato[[#This Row],[SUPERVISOR TITULAR]],[1]!PERSONAL_ACTIVO_2024[[#All],[Nombre completo]],[1]!PERSONAL_ACTIVO_2024[[#All],[Documento identidad]],"",0)</f>
        <v/>
      </c>
      <c r="O978" s="97"/>
      <c r="P978" s="122" t="str" cm="1">
        <f t="array" ref="P978">_xlfn.XLOOKUP(Contrato[[#This Row],[SUPERVISOR SUPLENTE ]],[1]!PERSONAL_ACTIVO_2024[[#All],[Nombre completo]],[1]!PERSONAL_ACTIVO_2024[[#All],[Documento identidad]],"",0)</f>
        <v/>
      </c>
      <c r="Q978" s="100"/>
      <c r="R978" s="42" t="str" cm="1">
        <f t="array" ref="R978">_xlfn.XLOOKUP(Contrato[[#This Row],[CDP]],[1]!DISPONIBILIDADES_2024[[#All],[consecutivo]],[1]!DISPONIBILIDADES_2024[[#All],[fecha_aprobacion]],"",0)</f>
        <v/>
      </c>
      <c r="S978" s="43">
        <f>SUMIF([1]!DISPONIBILIDADES_2024[[#All],[consecutivo]],Contrato[[#This Row],[CDP]],[1]!DISPONIBILIDADES_2024[[#All],[valor_total_rubro]])</f>
        <v>0</v>
      </c>
      <c r="T978" s="44" cm="1">
        <f t="array" ref="T978">_xlfn.XLOOKUP(Contrato[[#This Row],[CONTRATO]]&amp;Contrato[[#This Row],[CDP]],[1]!Corr_Contr_CDP[[#All],[CONTRATO-CDP]],[1]!Corr_Contr_CDP[[#All],[CRP]],_xlfn.XLOOKUP(Contrato[[#This Row],[CDP]],[1]!COMPROMISOS_2024[[#All],[disponibilidad]],[1]!COMPROMISOS_2024[[#All],[consecutivo]],"",0),0)</f>
        <v>0</v>
      </c>
      <c r="U978" s="45" t="str" cm="1">
        <f t="array" ref="U978">+_xlfn.XLOOKUP(Contrato[[#This Row],[RCP]],[1]!COMPROMISOS_2024[[#All],[consecutivo]],[1]!COMPROMISOS_2024[[#All],[fecha_aprobacion]],"",0)</f>
        <v/>
      </c>
      <c r="V978" s="46">
        <f>SUMIF([1]!COMPROMISOS_2024[[#All],[consecutivo]],Contrato[[#This Row],[RCP]],[1]!COMPROMISOS_2024[[#All],[valor_total]])</f>
        <v>0</v>
      </c>
      <c r="W978" s="311"/>
      <c r="X978" s="160"/>
      <c r="Y978" s="48" t="str">
        <f>+LEFT(_xlfn.XLOOKUP(Contrato[[#This Row],[CONTRATO3DIG]],[1]SECOP_II!AE:AE,[1]SECOP_II!F:F,"",0),10)</f>
        <v/>
      </c>
      <c r="Z978" s="49"/>
      <c r="AA978" s="101"/>
      <c r="AB978" s="91"/>
      <c r="AC978" s="91"/>
      <c r="AD978" s="224"/>
      <c r="AE978" s="54"/>
      <c r="AF978" s="55" t="str">
        <f>TEXT(LEFT(Contrato[[#This Row],[CONTRATO]],3),"0")</f>
        <v/>
      </c>
      <c r="AG978" s="55" t="str">
        <f>IF(LEN(Contrato[[#This Row],[Contrato2]])=3,Contrato[[#This Row],[Contrato2]],TEXT(Contrato[[#This Row],[Contrato2]],"000"))</f>
        <v/>
      </c>
      <c r="AH978" s="56">
        <f ca="1">IFERROR(_xlfn.DAYS(Contrato[[#This Row],[Fecha Proyectada liquidación]],TODAY())/30,"")</f>
        <v>-1519.7666666666667</v>
      </c>
      <c r="AI978" s="57">
        <f>+Contrato[[#This Row],[FECHA TERMINACIÓN ]]+120</f>
        <v>120</v>
      </c>
      <c r="AK978" s="59" t="str">
        <f ca="1">IF(Contrato[[#This Row],[FECHA TERMINACIÓN ]]&lt;TODAY(), "Terminado",IF(ISNUMBER(Contrato[[#This Row],[Fecha Real de liquiidación ]]),"Liquidado",IF(Contrato[[#This Row],[FECHA TERMINACIÓN ]]&gt;=TODAY(),"En ejecución","")))</f>
        <v>Terminado</v>
      </c>
      <c r="AL978" s="60">
        <f>SUMIF([1]!COMPROMISOS_2024[[#All],[consecutivo]],Contrato[[#This Row],[RCP]],[1]!COMPROMISOS_2024[[#All],[Total pagado]])</f>
        <v>0</v>
      </c>
      <c r="AM978" s="61">
        <f>IFERROR(Contrato[[#This Row],[Pagos]]/Contrato[[#This Row],[VALOR CONTRATO]],0)</f>
        <v>0</v>
      </c>
      <c r="AN978" s="110">
        <f>+Contrato[[#This Row],[VALOR CONTRATO]]-Contrato[[#This Row],[Pagos]]</f>
        <v>0</v>
      </c>
      <c r="AO978" s="58" cm="1">
        <f t="array" ref="AO978">_xlfn.XLOOKUP(Contrato[[#This Row],[DOCUMENTO ]],[1]!PERSONAL_ACTIVO_2024[[#All],[Documento identidad]],[1]!PERSONAL_ACTIVO_2024[[#All],[Mail ]],0,0)</f>
        <v>0</v>
      </c>
      <c r="AP978" s="58" cm="1">
        <f t="array" ref="AP978">_xlfn.XLOOKUP(Contrato[[#This Row],[DOCUMENTO]],[1]!PERSONAL_ACTIVO_2024[[#All],[Documento identidad]],[1]!PERSONAL_ACTIVO_2024[[#All],[Mail ]],0,0)</f>
        <v>0</v>
      </c>
      <c r="AQ978" s="58" cm="1">
        <f t="array" ref="AQ978">IF(ISBLANK(Contrato[[#This Row],[DEPENDENCIA ]]),0,IFERROR(_xlfn.XLOOKUP(Contrato[[#This Row],[DEPENDENCIA ]],[1]!PERSONAL_ACTIVO_2024[[#All],[Dependencia]],[1]!PERSONAL_ACTIVO_2024[[#All],[Mail ]],0,0),0))</f>
        <v>0</v>
      </c>
    </row>
    <row r="979" spans="1:43" ht="34.5" customHeight="1" x14ac:dyDescent="0.25">
      <c r="A979" s="54"/>
      <c r="B979" s="26"/>
      <c r="C979" s="319"/>
      <c r="D979" s="29"/>
      <c r="E979" s="81"/>
      <c r="F979" s="29"/>
      <c r="G979" s="183"/>
      <c r="H979" s="312"/>
      <c r="I979" s="208"/>
      <c r="J979" s="118"/>
      <c r="K979" s="54"/>
      <c r="L979" s="96"/>
      <c r="M979" s="97"/>
      <c r="N979" s="98" t="str" cm="1">
        <f t="array" ref="N979">_xlfn.XLOOKUP(Contrato[[#This Row],[SUPERVISOR TITULAR]],[1]!PERSONAL_ACTIVO_2024[[#All],[Nombre completo]],[1]!PERSONAL_ACTIVO_2024[[#All],[Documento identidad]],"",0)</f>
        <v/>
      </c>
      <c r="O979" s="97"/>
      <c r="P979" s="122" t="str" cm="1">
        <f t="array" ref="P979">_xlfn.XLOOKUP(Contrato[[#This Row],[SUPERVISOR SUPLENTE ]],[1]!PERSONAL_ACTIVO_2024[[#All],[Nombre completo]],[1]!PERSONAL_ACTIVO_2024[[#All],[Documento identidad]],"",0)</f>
        <v/>
      </c>
      <c r="Q979" s="100"/>
      <c r="R979" s="42" t="str" cm="1">
        <f t="array" ref="R979">_xlfn.XLOOKUP(Contrato[[#This Row],[CDP]],[1]!DISPONIBILIDADES_2024[[#All],[consecutivo]],[1]!DISPONIBILIDADES_2024[[#All],[fecha_aprobacion]],"",0)</f>
        <v/>
      </c>
      <c r="S979" s="43">
        <f>SUMIF([1]!DISPONIBILIDADES_2024[[#All],[consecutivo]],Contrato[[#This Row],[CDP]],[1]!DISPONIBILIDADES_2024[[#All],[valor_total_rubro]])</f>
        <v>0</v>
      </c>
      <c r="T979" s="44" cm="1">
        <f t="array" ref="T979">_xlfn.XLOOKUP(Contrato[[#This Row],[CONTRATO]]&amp;Contrato[[#This Row],[CDP]],[1]!Corr_Contr_CDP[[#All],[CONTRATO-CDP]],[1]!Corr_Contr_CDP[[#All],[CRP]],_xlfn.XLOOKUP(Contrato[[#This Row],[CDP]],[1]!COMPROMISOS_2024[[#All],[disponibilidad]],[1]!COMPROMISOS_2024[[#All],[consecutivo]],"",0),0)</f>
        <v>0</v>
      </c>
      <c r="U979" s="45" t="str" cm="1">
        <f t="array" ref="U979">+_xlfn.XLOOKUP(Contrato[[#This Row],[RCP]],[1]!COMPROMISOS_2024[[#All],[consecutivo]],[1]!COMPROMISOS_2024[[#All],[fecha_aprobacion]],"",0)</f>
        <v/>
      </c>
      <c r="V979" s="46">
        <f>SUMIF([1]!COMPROMISOS_2024[[#All],[consecutivo]],Contrato[[#This Row],[RCP]],[1]!COMPROMISOS_2024[[#All],[valor_total]])</f>
        <v>0</v>
      </c>
      <c r="W979" s="311"/>
      <c r="X979" s="160"/>
      <c r="Y979" s="48" t="str">
        <f>+LEFT(_xlfn.XLOOKUP(Contrato[[#This Row],[CONTRATO3DIG]],[1]SECOP_II!AE:AE,[1]SECOP_II!F:F,"",0),10)</f>
        <v/>
      </c>
      <c r="Z979" s="49"/>
      <c r="AA979" s="101"/>
      <c r="AB979" s="91"/>
      <c r="AC979" s="91"/>
      <c r="AD979" s="224"/>
      <c r="AE979" s="54"/>
      <c r="AF979" s="55" t="str">
        <f>TEXT(LEFT(Contrato[[#This Row],[CONTRATO]],3),"0")</f>
        <v/>
      </c>
      <c r="AG979" s="55" t="str">
        <f>IF(LEN(Contrato[[#This Row],[Contrato2]])=3,Contrato[[#This Row],[Contrato2]],TEXT(Contrato[[#This Row],[Contrato2]],"000"))</f>
        <v/>
      </c>
      <c r="AH979" s="56">
        <f ca="1">IFERROR(_xlfn.DAYS(Contrato[[#This Row],[Fecha Proyectada liquidación]],TODAY())/30,"")</f>
        <v>-1519.7666666666667</v>
      </c>
      <c r="AI979" s="57">
        <f>+Contrato[[#This Row],[FECHA TERMINACIÓN ]]+120</f>
        <v>120</v>
      </c>
      <c r="AK979" s="59" t="str">
        <f ca="1">IF(Contrato[[#This Row],[FECHA TERMINACIÓN ]]&lt;TODAY(), "Terminado",IF(ISNUMBER(Contrato[[#This Row],[Fecha Real de liquiidación ]]),"Liquidado",IF(Contrato[[#This Row],[FECHA TERMINACIÓN ]]&gt;=TODAY(),"En ejecución","")))</f>
        <v>Terminado</v>
      </c>
      <c r="AL979" s="60">
        <f>SUMIF([1]!COMPROMISOS_2024[[#All],[consecutivo]],Contrato[[#This Row],[RCP]],[1]!COMPROMISOS_2024[[#All],[Total pagado]])</f>
        <v>0</v>
      </c>
      <c r="AM979" s="61">
        <f>IFERROR(Contrato[[#This Row],[Pagos]]/Contrato[[#This Row],[VALOR CONTRATO]],0)</f>
        <v>0</v>
      </c>
      <c r="AN979" s="110">
        <f>+Contrato[[#This Row],[VALOR CONTRATO]]-Contrato[[#This Row],[Pagos]]</f>
        <v>0</v>
      </c>
      <c r="AO979" s="58" cm="1">
        <f t="array" ref="AO979">_xlfn.XLOOKUP(Contrato[[#This Row],[DOCUMENTO ]],[1]!PERSONAL_ACTIVO_2024[[#All],[Documento identidad]],[1]!PERSONAL_ACTIVO_2024[[#All],[Mail ]],0,0)</f>
        <v>0</v>
      </c>
      <c r="AP979" s="58" cm="1">
        <f t="array" ref="AP979">_xlfn.XLOOKUP(Contrato[[#This Row],[DOCUMENTO]],[1]!PERSONAL_ACTIVO_2024[[#All],[Documento identidad]],[1]!PERSONAL_ACTIVO_2024[[#All],[Mail ]],0,0)</f>
        <v>0</v>
      </c>
      <c r="AQ979" s="58" cm="1">
        <f t="array" ref="AQ979">IF(ISBLANK(Contrato[[#This Row],[DEPENDENCIA ]]),0,IFERROR(_xlfn.XLOOKUP(Contrato[[#This Row],[DEPENDENCIA ]],[1]!PERSONAL_ACTIVO_2024[[#All],[Dependencia]],[1]!PERSONAL_ACTIVO_2024[[#All],[Mail ]],0,0),0))</f>
        <v>0</v>
      </c>
    </row>
    <row r="980" spans="1:43" ht="34.5" customHeight="1" x14ac:dyDescent="0.25">
      <c r="A980" s="54"/>
      <c r="B980" s="26"/>
      <c r="C980" s="319"/>
      <c r="D980" s="29"/>
      <c r="E980" s="81"/>
      <c r="F980" s="29"/>
      <c r="G980" s="183"/>
      <c r="H980" s="312"/>
      <c r="I980" s="208"/>
      <c r="J980" s="118"/>
      <c r="K980" s="54"/>
      <c r="L980" s="96"/>
      <c r="M980" s="97"/>
      <c r="N980" s="98" t="str" cm="1">
        <f t="array" ref="N980">_xlfn.XLOOKUP(Contrato[[#This Row],[SUPERVISOR TITULAR]],[1]!PERSONAL_ACTIVO_2024[[#All],[Nombre completo]],[1]!PERSONAL_ACTIVO_2024[[#All],[Documento identidad]],"",0)</f>
        <v/>
      </c>
      <c r="O980" s="97"/>
      <c r="P980" s="122" t="str" cm="1">
        <f t="array" ref="P980">_xlfn.XLOOKUP(Contrato[[#This Row],[SUPERVISOR SUPLENTE ]],[1]!PERSONAL_ACTIVO_2024[[#All],[Nombre completo]],[1]!PERSONAL_ACTIVO_2024[[#All],[Documento identidad]],"",0)</f>
        <v/>
      </c>
      <c r="Q980" s="100"/>
      <c r="R980" s="42" t="str" cm="1">
        <f t="array" ref="R980">_xlfn.XLOOKUP(Contrato[[#This Row],[CDP]],[1]!DISPONIBILIDADES_2024[[#All],[consecutivo]],[1]!DISPONIBILIDADES_2024[[#All],[fecha_aprobacion]],"",0)</f>
        <v/>
      </c>
      <c r="S980" s="43">
        <f>SUMIF([1]!DISPONIBILIDADES_2024[[#All],[consecutivo]],Contrato[[#This Row],[CDP]],[1]!DISPONIBILIDADES_2024[[#All],[valor_total_rubro]])</f>
        <v>0</v>
      </c>
      <c r="T980" s="44" cm="1">
        <f t="array" ref="T980">_xlfn.XLOOKUP(Contrato[[#This Row],[CONTRATO]]&amp;Contrato[[#This Row],[CDP]],[1]!Corr_Contr_CDP[[#All],[CONTRATO-CDP]],[1]!Corr_Contr_CDP[[#All],[CRP]],_xlfn.XLOOKUP(Contrato[[#This Row],[CDP]],[1]!COMPROMISOS_2024[[#All],[disponibilidad]],[1]!COMPROMISOS_2024[[#All],[consecutivo]],"",0),0)</f>
        <v>0</v>
      </c>
      <c r="U980" s="45" t="str" cm="1">
        <f t="array" ref="U980">+_xlfn.XLOOKUP(Contrato[[#This Row],[RCP]],[1]!COMPROMISOS_2024[[#All],[consecutivo]],[1]!COMPROMISOS_2024[[#All],[fecha_aprobacion]],"",0)</f>
        <v/>
      </c>
      <c r="V980" s="46">
        <f>SUMIF([1]!COMPROMISOS_2024[[#All],[consecutivo]],Contrato[[#This Row],[RCP]],[1]!COMPROMISOS_2024[[#All],[valor_total]])</f>
        <v>0</v>
      </c>
      <c r="W980" s="311"/>
      <c r="X980" s="160"/>
      <c r="Y980" s="48" t="str">
        <f>+LEFT(_xlfn.XLOOKUP(Contrato[[#This Row],[CONTRATO3DIG]],[1]SECOP_II!AE:AE,[1]SECOP_II!F:F,"",0),10)</f>
        <v/>
      </c>
      <c r="Z980" s="49"/>
      <c r="AA980" s="101"/>
      <c r="AB980" s="91"/>
      <c r="AC980" s="91"/>
      <c r="AD980" s="224"/>
      <c r="AE980" s="54"/>
      <c r="AF980" s="55" t="str">
        <f>TEXT(LEFT(Contrato[[#This Row],[CONTRATO]],3),"0")</f>
        <v/>
      </c>
      <c r="AG980" s="55" t="str">
        <f>IF(LEN(Contrato[[#This Row],[Contrato2]])=3,Contrato[[#This Row],[Contrato2]],TEXT(Contrato[[#This Row],[Contrato2]],"000"))</f>
        <v/>
      </c>
      <c r="AH980" s="56">
        <f ca="1">IFERROR(_xlfn.DAYS(Contrato[[#This Row],[Fecha Proyectada liquidación]],TODAY())/30,"")</f>
        <v>-1519.7666666666667</v>
      </c>
      <c r="AI980" s="57">
        <f>+Contrato[[#This Row],[FECHA TERMINACIÓN ]]+120</f>
        <v>120</v>
      </c>
      <c r="AK980" s="59" t="str">
        <f ca="1">IF(Contrato[[#This Row],[FECHA TERMINACIÓN ]]&lt;TODAY(), "Terminado",IF(ISNUMBER(Contrato[[#This Row],[Fecha Real de liquiidación ]]),"Liquidado",IF(Contrato[[#This Row],[FECHA TERMINACIÓN ]]&gt;=TODAY(),"En ejecución","")))</f>
        <v>Terminado</v>
      </c>
      <c r="AL980" s="60">
        <f>SUMIF([1]!COMPROMISOS_2024[[#All],[consecutivo]],Contrato[[#This Row],[RCP]],[1]!COMPROMISOS_2024[[#All],[Total pagado]])</f>
        <v>0</v>
      </c>
      <c r="AM980" s="61">
        <f>IFERROR(Contrato[[#This Row],[Pagos]]/Contrato[[#This Row],[VALOR CONTRATO]],0)</f>
        <v>0</v>
      </c>
      <c r="AN980" s="110">
        <f>+Contrato[[#This Row],[VALOR CONTRATO]]-Contrato[[#This Row],[Pagos]]</f>
        <v>0</v>
      </c>
      <c r="AO980" s="58" cm="1">
        <f t="array" ref="AO980">_xlfn.XLOOKUP(Contrato[[#This Row],[DOCUMENTO ]],[1]!PERSONAL_ACTIVO_2024[[#All],[Documento identidad]],[1]!PERSONAL_ACTIVO_2024[[#All],[Mail ]],0,0)</f>
        <v>0</v>
      </c>
      <c r="AP980" s="58" cm="1">
        <f t="array" ref="AP980">_xlfn.XLOOKUP(Contrato[[#This Row],[DOCUMENTO]],[1]!PERSONAL_ACTIVO_2024[[#All],[Documento identidad]],[1]!PERSONAL_ACTIVO_2024[[#All],[Mail ]],0,0)</f>
        <v>0</v>
      </c>
      <c r="AQ980" s="58" cm="1">
        <f t="array" ref="AQ980">IF(ISBLANK(Contrato[[#This Row],[DEPENDENCIA ]]),0,IFERROR(_xlfn.XLOOKUP(Contrato[[#This Row],[DEPENDENCIA ]],[1]!PERSONAL_ACTIVO_2024[[#All],[Dependencia]],[1]!PERSONAL_ACTIVO_2024[[#All],[Mail ]],0,0),0))</f>
        <v>0</v>
      </c>
    </row>
    <row r="981" spans="1:43" ht="34.5" customHeight="1" x14ac:dyDescent="0.25">
      <c r="A981" s="54"/>
      <c r="B981" s="26"/>
      <c r="C981" s="28"/>
      <c r="D981" s="29"/>
      <c r="E981" s="81"/>
      <c r="F981" s="29"/>
      <c r="G981" s="183"/>
      <c r="H981" s="312"/>
      <c r="I981" s="208"/>
      <c r="J981" s="118"/>
      <c r="K981" s="54"/>
      <c r="L981" s="96"/>
      <c r="M981" s="97"/>
      <c r="N981" s="98" t="str" cm="1">
        <f t="array" ref="N981">_xlfn.XLOOKUP(Contrato[[#This Row],[SUPERVISOR TITULAR]],[1]!PERSONAL_ACTIVO_2024[[#All],[Nombre completo]],[1]!PERSONAL_ACTIVO_2024[[#All],[Documento identidad]],"",0)</f>
        <v/>
      </c>
      <c r="O981" s="373"/>
      <c r="P981" s="122" t="str" cm="1">
        <f t="array" ref="P981">_xlfn.XLOOKUP(Contrato[[#This Row],[SUPERVISOR SUPLENTE ]],[1]!PERSONAL_ACTIVO_2024[[#All],[Nombre completo]],[1]!PERSONAL_ACTIVO_2024[[#All],[Documento identidad]],"",0)</f>
        <v/>
      </c>
      <c r="Q981" s="100"/>
      <c r="R981" s="42" t="str" cm="1">
        <f t="array" ref="R981">_xlfn.XLOOKUP(Contrato[[#This Row],[CDP]],[1]!DISPONIBILIDADES_2024[[#All],[consecutivo]],[1]!DISPONIBILIDADES_2024[[#All],[fecha_aprobacion]],"",0)</f>
        <v/>
      </c>
      <c r="S981" s="43">
        <f>SUMIF([1]!DISPONIBILIDADES_2024[[#All],[consecutivo]],Contrato[[#This Row],[CDP]],[1]!DISPONIBILIDADES_2024[[#All],[valor_total_rubro]])</f>
        <v>0</v>
      </c>
      <c r="T981" s="44" cm="1">
        <f t="array" ref="T981">_xlfn.XLOOKUP(Contrato[[#This Row],[CONTRATO]]&amp;Contrato[[#This Row],[CDP]],[1]!Corr_Contr_CDP[[#All],[CONTRATO-CDP]],[1]!Corr_Contr_CDP[[#All],[CRP]],_xlfn.XLOOKUP(Contrato[[#This Row],[CDP]],[1]!COMPROMISOS_2024[[#All],[disponibilidad]],[1]!COMPROMISOS_2024[[#All],[consecutivo]],"",0),0)</f>
        <v>0</v>
      </c>
      <c r="U981" s="45" t="str" cm="1">
        <f t="array" ref="U981">+_xlfn.XLOOKUP(Contrato[[#This Row],[RCP]],[1]!COMPROMISOS_2024[[#All],[consecutivo]],[1]!COMPROMISOS_2024[[#All],[fecha_aprobacion]],"",0)</f>
        <v/>
      </c>
      <c r="V981" s="46">
        <f>SUMIF([1]!COMPROMISOS_2024[[#All],[consecutivo]],Contrato[[#This Row],[RCP]],[1]!COMPROMISOS_2024[[#All],[valor_total]])</f>
        <v>0</v>
      </c>
      <c r="W981" s="311"/>
      <c r="X981" s="160"/>
      <c r="Y981" s="48" t="str">
        <f>+LEFT(_xlfn.XLOOKUP(Contrato[[#This Row],[CONTRATO3DIG]],[1]SECOP_II!AE:AE,[1]SECOP_II!F:F,"",0),10)</f>
        <v/>
      </c>
      <c r="Z981" s="49"/>
      <c r="AA981" s="101"/>
      <c r="AB981" s="91"/>
      <c r="AC981" s="91"/>
      <c r="AD981" s="224"/>
      <c r="AE981" s="54"/>
      <c r="AF981" s="55" t="str">
        <f>TEXT(LEFT(Contrato[[#This Row],[CONTRATO]],3),"0")</f>
        <v/>
      </c>
      <c r="AG981" s="55" t="str">
        <f>IF(LEN(Contrato[[#This Row],[Contrato2]])=3,Contrato[[#This Row],[Contrato2]],TEXT(Contrato[[#This Row],[Contrato2]],"000"))</f>
        <v/>
      </c>
      <c r="AH981" s="56">
        <f ca="1">IFERROR(_xlfn.DAYS(Contrato[[#This Row],[Fecha Proyectada liquidación]],TODAY())/30,"")</f>
        <v>-1519.7666666666667</v>
      </c>
      <c r="AI981" s="57">
        <f>+Contrato[[#This Row],[FECHA TERMINACIÓN ]]+120</f>
        <v>120</v>
      </c>
      <c r="AK981" s="59" t="str">
        <f ca="1">IF(Contrato[[#This Row],[FECHA TERMINACIÓN ]]&lt;TODAY(), "Terminado",IF(ISNUMBER(Contrato[[#This Row],[Fecha Real de liquiidación ]]),"Liquidado",IF(Contrato[[#This Row],[FECHA TERMINACIÓN ]]&gt;=TODAY(),"En ejecución","")))</f>
        <v>Terminado</v>
      </c>
      <c r="AL981" s="60">
        <f>SUMIF([1]!COMPROMISOS_2024[[#All],[consecutivo]],Contrato[[#This Row],[RCP]],[1]!COMPROMISOS_2024[[#All],[Total pagado]])</f>
        <v>0</v>
      </c>
      <c r="AM981" s="61">
        <f>IFERROR(Contrato[[#This Row],[Pagos]]/Contrato[[#This Row],[VALOR CONTRATO]],0)</f>
        <v>0</v>
      </c>
      <c r="AN981" s="110">
        <f>+Contrato[[#This Row],[VALOR CONTRATO]]-Contrato[[#This Row],[Pagos]]</f>
        <v>0</v>
      </c>
      <c r="AO981" s="58" cm="1">
        <f t="array" ref="AO981">_xlfn.XLOOKUP(Contrato[[#This Row],[DOCUMENTO ]],[1]!PERSONAL_ACTIVO_2024[[#All],[Documento identidad]],[1]!PERSONAL_ACTIVO_2024[[#All],[Mail ]],0,0)</f>
        <v>0</v>
      </c>
      <c r="AP981" s="58" cm="1">
        <f t="array" ref="AP981">_xlfn.XLOOKUP(Contrato[[#This Row],[DOCUMENTO]],[1]!PERSONAL_ACTIVO_2024[[#All],[Documento identidad]],[1]!PERSONAL_ACTIVO_2024[[#All],[Mail ]],0,0)</f>
        <v>0</v>
      </c>
      <c r="AQ981" s="58" cm="1">
        <f t="array" ref="AQ981">IF(ISBLANK(Contrato[[#This Row],[DEPENDENCIA ]]),0,IFERROR(_xlfn.XLOOKUP(Contrato[[#This Row],[DEPENDENCIA ]],[1]!PERSONAL_ACTIVO_2024[[#All],[Dependencia]],[1]!PERSONAL_ACTIVO_2024[[#All],[Mail ]],0,0),0))</f>
        <v>0</v>
      </c>
    </row>
    <row r="982" spans="1:43" ht="34.5" customHeight="1" x14ac:dyDescent="0.25">
      <c r="A982" s="54"/>
      <c r="B982" s="26"/>
      <c r="C982" s="28"/>
      <c r="D982" s="29"/>
      <c r="E982" s="81"/>
      <c r="F982" s="29"/>
      <c r="G982" s="183"/>
      <c r="H982" s="312"/>
      <c r="I982" s="208"/>
      <c r="J982" s="118"/>
      <c r="K982" s="54"/>
      <c r="L982" s="96"/>
      <c r="M982" s="97"/>
      <c r="N982" s="98" t="str" cm="1">
        <f t="array" ref="N982">_xlfn.XLOOKUP(Contrato[[#This Row],[SUPERVISOR TITULAR]],[1]!PERSONAL_ACTIVO_2024[[#All],[Nombre completo]],[1]!PERSONAL_ACTIVO_2024[[#All],[Documento identidad]],"",0)</f>
        <v/>
      </c>
      <c r="O982" s="373"/>
      <c r="P982" s="122" t="str" cm="1">
        <f t="array" ref="P982">_xlfn.XLOOKUP(Contrato[[#This Row],[SUPERVISOR SUPLENTE ]],[1]!PERSONAL_ACTIVO_2024[[#All],[Nombre completo]],[1]!PERSONAL_ACTIVO_2024[[#All],[Documento identidad]],"",0)</f>
        <v/>
      </c>
      <c r="Q982" s="100"/>
      <c r="R982" s="42" t="str" cm="1">
        <f t="array" ref="R982">_xlfn.XLOOKUP(Contrato[[#This Row],[CDP]],[1]!DISPONIBILIDADES_2024[[#All],[consecutivo]],[1]!DISPONIBILIDADES_2024[[#All],[fecha_aprobacion]],"",0)</f>
        <v/>
      </c>
      <c r="S982" s="43">
        <f>SUMIF([1]!DISPONIBILIDADES_2024[[#All],[consecutivo]],Contrato[[#This Row],[CDP]],[1]!DISPONIBILIDADES_2024[[#All],[valor_total_rubro]])</f>
        <v>0</v>
      </c>
      <c r="T982" s="44" cm="1">
        <f t="array" ref="T982">_xlfn.XLOOKUP(Contrato[[#This Row],[CONTRATO]]&amp;Contrato[[#This Row],[CDP]],[1]!Corr_Contr_CDP[[#All],[CONTRATO-CDP]],[1]!Corr_Contr_CDP[[#All],[CRP]],_xlfn.XLOOKUP(Contrato[[#This Row],[CDP]],[1]!COMPROMISOS_2024[[#All],[disponibilidad]],[1]!COMPROMISOS_2024[[#All],[consecutivo]],"",0),0)</f>
        <v>0</v>
      </c>
      <c r="U982" s="45" t="str" cm="1">
        <f t="array" ref="U982">+_xlfn.XLOOKUP(Contrato[[#This Row],[RCP]],[1]!COMPROMISOS_2024[[#All],[consecutivo]],[1]!COMPROMISOS_2024[[#All],[fecha_aprobacion]],"",0)</f>
        <v/>
      </c>
      <c r="V982" s="46">
        <f>SUMIF([1]!COMPROMISOS_2024[[#All],[consecutivo]],Contrato[[#This Row],[RCP]],[1]!COMPROMISOS_2024[[#All],[valor_total]])</f>
        <v>0</v>
      </c>
      <c r="W982" s="311"/>
      <c r="X982" s="160"/>
      <c r="Y982" s="48" t="str">
        <f>+LEFT(_xlfn.XLOOKUP(Contrato[[#This Row],[CONTRATO3DIG]],[1]SECOP_II!AE:AE,[1]SECOP_II!F:F,"",0),10)</f>
        <v/>
      </c>
      <c r="Z982" s="49"/>
      <c r="AA982" s="101"/>
      <c r="AB982" s="91"/>
      <c r="AC982" s="91"/>
      <c r="AD982" s="224"/>
      <c r="AE982" s="54"/>
      <c r="AF982" s="55" t="str">
        <f>TEXT(LEFT(Contrato[[#This Row],[CONTRATO]],3),"0")</f>
        <v/>
      </c>
      <c r="AG982" s="55" t="str">
        <f>IF(LEN(Contrato[[#This Row],[Contrato2]])=3,Contrato[[#This Row],[Contrato2]],TEXT(Contrato[[#This Row],[Contrato2]],"000"))</f>
        <v/>
      </c>
      <c r="AH982" s="56">
        <f ca="1">IFERROR(_xlfn.DAYS(Contrato[[#This Row],[Fecha Proyectada liquidación]],TODAY())/30,"")</f>
        <v>-1519.7666666666667</v>
      </c>
      <c r="AI982" s="57">
        <f>+Contrato[[#This Row],[FECHA TERMINACIÓN ]]+120</f>
        <v>120</v>
      </c>
      <c r="AK982" s="59" t="str">
        <f ca="1">IF(Contrato[[#This Row],[FECHA TERMINACIÓN ]]&lt;TODAY(), "Terminado",IF(ISNUMBER(Contrato[[#This Row],[Fecha Real de liquiidación ]]),"Liquidado",IF(Contrato[[#This Row],[FECHA TERMINACIÓN ]]&gt;=TODAY(),"En ejecución","")))</f>
        <v>Terminado</v>
      </c>
      <c r="AL982" s="60">
        <f>SUMIF([1]!COMPROMISOS_2024[[#All],[consecutivo]],Contrato[[#This Row],[RCP]],[1]!COMPROMISOS_2024[[#All],[Total pagado]])</f>
        <v>0</v>
      </c>
      <c r="AM982" s="61">
        <f>IFERROR(Contrato[[#This Row],[Pagos]]/Contrato[[#This Row],[VALOR CONTRATO]],0)</f>
        <v>0</v>
      </c>
      <c r="AN982" s="110">
        <f>+Contrato[[#This Row],[VALOR CONTRATO]]-Contrato[[#This Row],[Pagos]]</f>
        <v>0</v>
      </c>
      <c r="AO982" s="58" cm="1">
        <f t="array" ref="AO982">_xlfn.XLOOKUP(Contrato[[#This Row],[DOCUMENTO ]],[1]!PERSONAL_ACTIVO_2024[[#All],[Documento identidad]],[1]!PERSONAL_ACTIVO_2024[[#All],[Mail ]],0,0)</f>
        <v>0</v>
      </c>
      <c r="AP982" s="58" cm="1">
        <f t="array" ref="AP982">_xlfn.XLOOKUP(Contrato[[#This Row],[DOCUMENTO]],[1]!PERSONAL_ACTIVO_2024[[#All],[Documento identidad]],[1]!PERSONAL_ACTIVO_2024[[#All],[Mail ]],0,0)</f>
        <v>0</v>
      </c>
      <c r="AQ982" s="58" cm="1">
        <f t="array" ref="AQ982">IF(ISBLANK(Contrato[[#This Row],[DEPENDENCIA ]]),0,IFERROR(_xlfn.XLOOKUP(Contrato[[#This Row],[DEPENDENCIA ]],[1]!PERSONAL_ACTIVO_2024[[#All],[Dependencia]],[1]!PERSONAL_ACTIVO_2024[[#All],[Mail ]],0,0),0))</f>
        <v>0</v>
      </c>
    </row>
    <row r="983" spans="1:43" ht="34.5" customHeight="1" x14ac:dyDescent="0.25">
      <c r="A983" s="54"/>
      <c r="B983" s="26"/>
      <c r="C983" s="28"/>
      <c r="D983" s="29"/>
      <c r="E983" s="81"/>
      <c r="F983" s="29"/>
      <c r="G983" s="183"/>
      <c r="H983" s="312"/>
      <c r="I983" s="208"/>
      <c r="J983" s="118"/>
      <c r="K983" s="54"/>
      <c r="L983" s="96"/>
      <c r="M983" s="97"/>
      <c r="N983" s="98" t="str" cm="1">
        <f t="array" ref="N983">_xlfn.XLOOKUP(Contrato[[#This Row],[SUPERVISOR TITULAR]],[1]!PERSONAL_ACTIVO_2024[[#All],[Nombre completo]],[1]!PERSONAL_ACTIVO_2024[[#All],[Documento identidad]],"",0)</f>
        <v/>
      </c>
      <c r="O983" s="373"/>
      <c r="P983" s="122" t="str" cm="1">
        <f t="array" ref="P983">_xlfn.XLOOKUP(Contrato[[#This Row],[SUPERVISOR SUPLENTE ]],[1]!PERSONAL_ACTIVO_2024[[#All],[Nombre completo]],[1]!PERSONAL_ACTIVO_2024[[#All],[Documento identidad]],"",0)</f>
        <v/>
      </c>
      <c r="Q983" s="100"/>
      <c r="R983" s="42" cm="1">
        <f t="array" ref="R983">_xlfn.XLOOKUP(Contrato[[#This Row],[CDP]],[1]!DISPONIBILIDADES_2024[[#All],[consecutivo]],[1]!DISPONIBILIDADES_2024[[#All],[fecha_aprobacion]],"",0)</f>
        <v>0</v>
      </c>
      <c r="S983" s="43">
        <f>SUMIF([1]!DISPONIBILIDADES_2024[[#All],[consecutivo]],Contrato[[#This Row],[CDP]],[1]!DISPONIBILIDADES_2024[[#All],[valor_total_rubro]])</f>
        <v>0</v>
      </c>
      <c r="T983" s="44" cm="1">
        <f t="array" ref="T983">_xlfn.XLOOKUP(Contrato[[#This Row],[CONTRATO]]&amp;Contrato[[#This Row],[CDP]],[1]!Corr_Contr_CDP[[#All],[CONTRATO-CDP]],[1]!Corr_Contr_CDP[[#All],[CRP]],_xlfn.XLOOKUP(Contrato[[#This Row],[CDP]],[1]!COMPROMISOS_2024[[#All],[disponibilidad]],[1]!COMPROMISOS_2024[[#All],[consecutivo]],"",0),0)</f>
        <v>0</v>
      </c>
      <c r="U983" s="45" t="str" cm="1">
        <f t="array" ref="U983">+_xlfn.XLOOKUP(Contrato[[#This Row],[RCP]],[1]!COMPROMISOS_2024[[#All],[consecutivo]],[1]!COMPROMISOS_2024[[#All],[fecha_aprobacion]],"",0)</f>
        <v/>
      </c>
      <c r="V983" s="46">
        <f>SUMIF([1]!COMPROMISOS_2024[[#All],[consecutivo]],Contrato[[#This Row],[RCP]],[1]!COMPROMISOS_2024[[#All],[valor_total]])</f>
        <v>0</v>
      </c>
      <c r="W983" s="311"/>
      <c r="X983" s="160"/>
      <c r="Y983" s="48" t="str">
        <f>+LEFT(_xlfn.XLOOKUP(Contrato[[#This Row],[CONTRATO3DIG]],[1]SECOP_II!AE:AE,[1]SECOP_II!F:F,"",0),10)</f>
        <v/>
      </c>
      <c r="Z983" s="49"/>
      <c r="AA983" s="101"/>
      <c r="AB983" s="91"/>
      <c r="AC983" s="91"/>
      <c r="AD983" s="224"/>
      <c r="AE983" s="54"/>
      <c r="AF983" s="55" t="str">
        <f>TEXT(LEFT(Contrato[[#This Row],[CONTRATO]],3),"0")</f>
        <v/>
      </c>
      <c r="AG983" s="55" t="str">
        <f>IF(LEN(Contrato[[#This Row],[Contrato2]])=3,Contrato[[#This Row],[Contrato2]],TEXT(Contrato[[#This Row],[Contrato2]],"000"))</f>
        <v/>
      </c>
      <c r="AH983" s="56">
        <f ca="1">IFERROR(_xlfn.DAYS(Contrato[[#This Row],[Fecha Proyectada liquidación]],TODAY())/30,"")</f>
        <v>-1519.7666666666667</v>
      </c>
      <c r="AI983" s="57">
        <f>+Contrato[[#This Row],[FECHA TERMINACIÓN ]]+120</f>
        <v>120</v>
      </c>
      <c r="AK983" s="59" t="str">
        <f ca="1">IF(Contrato[[#This Row],[FECHA TERMINACIÓN ]]&lt;TODAY(), "Terminado",IF(ISNUMBER(Contrato[[#This Row],[Fecha Real de liquiidación ]]),"Liquidado",IF(Contrato[[#This Row],[FECHA TERMINACIÓN ]]&gt;=TODAY(),"En ejecución","")))</f>
        <v>Terminado</v>
      </c>
      <c r="AL983" s="60">
        <f>SUMIF([1]!COMPROMISOS_2024[[#All],[consecutivo]],Contrato[[#This Row],[RCP]],[1]!COMPROMISOS_2024[[#All],[Total pagado]])</f>
        <v>0</v>
      </c>
      <c r="AM983" s="61">
        <f>IFERROR(Contrato[[#This Row],[Pagos]]/Contrato[[#This Row],[VALOR CONTRATO]],0)</f>
        <v>0</v>
      </c>
      <c r="AN983" s="110">
        <f>+Contrato[[#This Row],[VALOR CONTRATO]]-Contrato[[#This Row],[Pagos]]</f>
        <v>0</v>
      </c>
      <c r="AO983" s="58" cm="1">
        <f t="array" ref="AO983">_xlfn.XLOOKUP(Contrato[[#This Row],[DOCUMENTO ]],[1]!PERSONAL_ACTIVO_2024[[#All],[Documento identidad]],[1]!PERSONAL_ACTIVO_2024[[#All],[Mail ]],0,0)</f>
        <v>0</v>
      </c>
      <c r="AP983" s="58" cm="1">
        <f t="array" ref="AP983">_xlfn.XLOOKUP(Contrato[[#This Row],[DOCUMENTO]],[1]!PERSONAL_ACTIVO_2024[[#All],[Documento identidad]],[1]!PERSONAL_ACTIVO_2024[[#All],[Mail ]],0,0)</f>
        <v>0</v>
      </c>
      <c r="AQ983" s="58" cm="1">
        <f t="array" ref="AQ983">IF(ISBLANK(Contrato[[#This Row],[DEPENDENCIA ]]),0,IFERROR(_xlfn.XLOOKUP(Contrato[[#This Row],[DEPENDENCIA ]],[1]!PERSONAL_ACTIVO_2024[[#All],[Dependencia]],[1]!PERSONAL_ACTIVO_2024[[#All],[Mail ]],0,0),0))</f>
        <v>0</v>
      </c>
    </row>
    <row r="984" spans="1:43" ht="34.5" customHeight="1" x14ac:dyDescent="0.25">
      <c r="A984" s="54"/>
      <c r="B984" s="26"/>
      <c r="C984" s="28"/>
      <c r="D984" s="29"/>
      <c r="E984" s="81"/>
      <c r="F984" s="29"/>
      <c r="G984" s="183"/>
      <c r="H984" s="312"/>
      <c r="I984" s="208"/>
      <c r="J984" s="118"/>
      <c r="K984" s="54"/>
      <c r="L984" s="96"/>
      <c r="M984" s="97"/>
      <c r="N984" s="98" t="str" cm="1">
        <f t="array" ref="N984">_xlfn.XLOOKUP(Contrato[[#This Row],[SUPERVISOR TITULAR]],[1]!PERSONAL_ACTIVO_2024[[#All],[Nombre completo]],[1]!PERSONAL_ACTIVO_2024[[#All],[Documento identidad]],"",0)</f>
        <v/>
      </c>
      <c r="O984" s="97"/>
      <c r="P984" s="122" t="str" cm="1">
        <f t="array" ref="P984">_xlfn.XLOOKUP(Contrato[[#This Row],[SUPERVISOR SUPLENTE ]],[1]!PERSONAL_ACTIVO_2024[[#All],[Nombre completo]],[1]!PERSONAL_ACTIVO_2024[[#All],[Documento identidad]],"",0)</f>
        <v/>
      </c>
      <c r="Q984" s="100"/>
      <c r="R984" s="42" t="str" cm="1">
        <f t="array" ref="R984">_xlfn.XLOOKUP(Contrato[[#This Row],[CDP]],[1]!DISPONIBILIDADES_2024[[#All],[consecutivo]],[1]!DISPONIBILIDADES_2024[[#All],[fecha_aprobacion]],"",0)</f>
        <v/>
      </c>
      <c r="S984" s="43">
        <f>SUMIF([1]!DISPONIBILIDADES_2024[[#All],[consecutivo]],Contrato[[#This Row],[CDP]],[1]!DISPONIBILIDADES_2024[[#All],[valor_total_rubro]])</f>
        <v>0</v>
      </c>
      <c r="T984" s="44" cm="1">
        <f t="array" ref="T984">_xlfn.XLOOKUP(Contrato[[#This Row],[CONTRATO]]&amp;Contrato[[#This Row],[CDP]],[1]!Corr_Contr_CDP[[#All],[CONTRATO-CDP]],[1]!Corr_Contr_CDP[[#All],[CRP]],_xlfn.XLOOKUP(Contrato[[#This Row],[CDP]],[1]!COMPROMISOS_2024[[#All],[disponibilidad]],[1]!COMPROMISOS_2024[[#All],[consecutivo]],"",0),0)</f>
        <v>0</v>
      </c>
      <c r="U984" s="45" t="str" cm="1">
        <f t="array" ref="U984">+_xlfn.XLOOKUP(Contrato[[#This Row],[RCP]],[1]!COMPROMISOS_2024[[#All],[consecutivo]],[1]!COMPROMISOS_2024[[#All],[fecha_aprobacion]],"",0)</f>
        <v/>
      </c>
      <c r="V984" s="46">
        <f>SUMIF([1]!COMPROMISOS_2024[[#All],[consecutivo]],Contrato[[#This Row],[RCP]],[1]!COMPROMISOS_2024[[#All],[valor_total]])</f>
        <v>0</v>
      </c>
      <c r="W984" s="311"/>
      <c r="X984" s="160"/>
      <c r="Y984" s="48" t="str">
        <f>+LEFT(_xlfn.XLOOKUP(Contrato[[#This Row],[CONTRATO3DIG]],[1]SECOP_II!AE:AE,[1]SECOP_II!F:F,"",0),10)</f>
        <v/>
      </c>
      <c r="Z984" s="49"/>
      <c r="AA984" s="101"/>
      <c r="AB984" s="91"/>
      <c r="AC984" s="91"/>
      <c r="AD984" s="224"/>
      <c r="AE984" s="54"/>
      <c r="AF984" s="55" t="str">
        <f>TEXT(LEFT(Contrato[[#This Row],[CONTRATO]],3),"0")</f>
        <v/>
      </c>
      <c r="AG984" s="55" t="str">
        <f>IF(LEN(Contrato[[#This Row],[Contrato2]])=3,Contrato[[#This Row],[Contrato2]],TEXT(Contrato[[#This Row],[Contrato2]],"000"))</f>
        <v/>
      </c>
      <c r="AH984" s="56">
        <f ca="1">IFERROR(_xlfn.DAYS(Contrato[[#This Row],[Fecha Proyectada liquidación]],TODAY())/30,"")</f>
        <v>-1519.7666666666667</v>
      </c>
      <c r="AI984" s="57">
        <f>+Contrato[[#This Row],[FECHA TERMINACIÓN ]]+120</f>
        <v>120</v>
      </c>
      <c r="AK984" s="59" t="str">
        <f ca="1">IF(Contrato[[#This Row],[FECHA TERMINACIÓN ]]&lt;TODAY(), "Terminado",IF(ISNUMBER(Contrato[[#This Row],[Fecha Real de liquiidación ]]),"Liquidado",IF(Contrato[[#This Row],[FECHA TERMINACIÓN ]]&gt;=TODAY(),"En ejecución","")))</f>
        <v>Terminado</v>
      </c>
      <c r="AL984" s="60">
        <f>SUMIF([1]!COMPROMISOS_2024[[#All],[consecutivo]],Contrato[[#This Row],[RCP]],[1]!COMPROMISOS_2024[[#All],[Total pagado]])</f>
        <v>0</v>
      </c>
      <c r="AM984" s="61">
        <f>IFERROR(Contrato[[#This Row],[Pagos]]/Contrato[[#This Row],[VALOR CONTRATO]],0)</f>
        <v>0</v>
      </c>
      <c r="AN984" s="110">
        <f>+Contrato[[#This Row],[VALOR CONTRATO]]-Contrato[[#This Row],[Pagos]]</f>
        <v>0</v>
      </c>
      <c r="AO984" s="58" cm="1">
        <f t="array" ref="AO984">_xlfn.XLOOKUP(Contrato[[#This Row],[DOCUMENTO ]],[1]!PERSONAL_ACTIVO_2024[[#All],[Documento identidad]],[1]!PERSONAL_ACTIVO_2024[[#All],[Mail ]],0,0)</f>
        <v>0</v>
      </c>
      <c r="AP984" s="58" cm="1">
        <f t="array" ref="AP984">_xlfn.XLOOKUP(Contrato[[#This Row],[DOCUMENTO]],[1]!PERSONAL_ACTIVO_2024[[#All],[Documento identidad]],[1]!PERSONAL_ACTIVO_2024[[#All],[Mail ]],0,0)</f>
        <v>0</v>
      </c>
      <c r="AQ984" s="58" cm="1">
        <f t="array" ref="AQ984">IF(ISBLANK(Contrato[[#This Row],[DEPENDENCIA ]]),0,IFERROR(_xlfn.XLOOKUP(Contrato[[#This Row],[DEPENDENCIA ]],[1]!PERSONAL_ACTIVO_2024[[#All],[Dependencia]],[1]!PERSONAL_ACTIVO_2024[[#All],[Mail ]],0,0),0))</f>
        <v>0</v>
      </c>
    </row>
    <row r="985" spans="1:43" ht="34.5" customHeight="1" x14ac:dyDescent="0.25">
      <c r="A985" s="54"/>
      <c r="B985" s="26"/>
      <c r="C985" s="28"/>
      <c r="D985" s="29"/>
      <c r="E985" s="81"/>
      <c r="F985" s="29"/>
      <c r="G985" s="183"/>
      <c r="H985" s="312"/>
      <c r="I985" s="208"/>
      <c r="J985" s="118"/>
      <c r="K985" s="69"/>
      <c r="L985" s="96"/>
      <c r="M985" s="97"/>
      <c r="N985" s="98" t="str" cm="1">
        <f t="array" ref="N985">_xlfn.XLOOKUP(Contrato[[#This Row],[SUPERVISOR TITULAR]],[1]!PERSONAL_ACTIVO_2024[[#All],[Nombre completo]],[1]!PERSONAL_ACTIVO_2024[[#All],[Documento identidad]],"",0)</f>
        <v/>
      </c>
      <c r="O985" s="97"/>
      <c r="P985" s="122" t="str" cm="1">
        <f t="array" ref="P985">_xlfn.XLOOKUP(Contrato[[#This Row],[SUPERVISOR SUPLENTE ]],[1]!PERSONAL_ACTIVO_2024[[#All],[Nombre completo]],[1]!PERSONAL_ACTIVO_2024[[#All],[Documento identidad]],"",0)</f>
        <v/>
      </c>
      <c r="Q985" s="100"/>
      <c r="R985" s="42" t="str" cm="1">
        <f t="array" ref="R985">_xlfn.XLOOKUP(Contrato[[#This Row],[CDP]],[1]!DISPONIBILIDADES_2024[[#All],[consecutivo]],[1]!DISPONIBILIDADES_2024[[#All],[fecha_aprobacion]],"",0)</f>
        <v/>
      </c>
      <c r="S985" s="43">
        <f>SUMIF([1]!DISPONIBILIDADES_2024[[#All],[consecutivo]],Contrato[[#This Row],[CDP]],[1]!DISPONIBILIDADES_2024[[#All],[valor_total_rubro]])</f>
        <v>0</v>
      </c>
      <c r="T985" s="44" cm="1">
        <f t="array" ref="T985">_xlfn.XLOOKUP(Contrato[[#This Row],[CONTRATO]]&amp;Contrato[[#This Row],[CDP]],[1]!Corr_Contr_CDP[[#All],[CONTRATO-CDP]],[1]!Corr_Contr_CDP[[#All],[CRP]],_xlfn.XLOOKUP(Contrato[[#This Row],[CDP]],[1]!COMPROMISOS_2024[[#All],[disponibilidad]],[1]!COMPROMISOS_2024[[#All],[consecutivo]],"",0),0)</f>
        <v>0</v>
      </c>
      <c r="U985" s="45" t="str" cm="1">
        <f t="array" ref="U985">+_xlfn.XLOOKUP(Contrato[[#This Row],[RCP]],[1]!COMPROMISOS_2024[[#All],[consecutivo]],[1]!COMPROMISOS_2024[[#All],[fecha_aprobacion]],"",0)</f>
        <v/>
      </c>
      <c r="V985" s="46">
        <f>SUMIF([1]!COMPROMISOS_2024[[#All],[consecutivo]],Contrato[[#This Row],[RCP]],[1]!COMPROMISOS_2024[[#All],[valor_total]])</f>
        <v>0</v>
      </c>
      <c r="W985" s="311"/>
      <c r="X985" s="160"/>
      <c r="Y985" s="48"/>
      <c r="Z985" s="49"/>
      <c r="AA985" s="101"/>
      <c r="AB985" s="91"/>
      <c r="AC985" s="91"/>
      <c r="AD985" s="362"/>
      <c r="AE985" s="54"/>
      <c r="AF985" s="55" t="str">
        <f>TEXT(LEFT(Contrato[[#This Row],[CONTRATO]],3),"0")</f>
        <v/>
      </c>
      <c r="AG985" s="55" t="str">
        <f>IF(LEN(Contrato[[#This Row],[Contrato2]])=3,Contrato[[#This Row],[Contrato2]],TEXT(Contrato[[#This Row],[Contrato2]],"000"))</f>
        <v/>
      </c>
      <c r="AH985" s="56">
        <f ca="1">IFERROR(_xlfn.DAYS(Contrato[[#This Row],[Fecha Proyectada liquidación]],TODAY())/30,"")</f>
        <v>-1519.7666666666667</v>
      </c>
      <c r="AI985" s="57">
        <f>+Contrato[[#This Row],[FECHA TERMINACIÓN ]]+120</f>
        <v>120</v>
      </c>
      <c r="AK985" s="59" t="str">
        <f ca="1">IF(Contrato[[#This Row],[FECHA TERMINACIÓN ]]&lt;TODAY(), "Terminado",IF(ISNUMBER(Contrato[[#This Row],[Fecha Real de liquiidación ]]),"Liquidado",IF(Contrato[[#This Row],[FECHA TERMINACIÓN ]]&gt;=TODAY(),"En ejecución","")))</f>
        <v>Terminado</v>
      </c>
      <c r="AL985" s="60">
        <f>SUMIF([1]!COMPROMISOS_2024[[#All],[consecutivo]],Contrato[[#This Row],[RCP]],[1]!COMPROMISOS_2024[[#All],[Total pagado]])</f>
        <v>0</v>
      </c>
      <c r="AM985" s="61">
        <f>IFERROR(Contrato[[#This Row],[Pagos]]/Contrato[[#This Row],[VALOR CONTRATO]],0)</f>
        <v>0</v>
      </c>
      <c r="AN985" s="110">
        <f>+Contrato[[#This Row],[VALOR CONTRATO]]-Contrato[[#This Row],[Pagos]]</f>
        <v>0</v>
      </c>
      <c r="AO985" s="58" cm="1">
        <f t="array" ref="AO985">_xlfn.XLOOKUP(Contrato[[#This Row],[DOCUMENTO ]],[1]!PERSONAL_ACTIVO_2024[[#All],[Documento identidad]],[1]!PERSONAL_ACTIVO_2024[[#All],[Mail ]],0,0)</f>
        <v>0</v>
      </c>
      <c r="AP985" s="58" cm="1">
        <f t="array" ref="AP985">_xlfn.XLOOKUP(Contrato[[#This Row],[DOCUMENTO]],[1]!PERSONAL_ACTIVO_2024[[#All],[Documento identidad]],[1]!PERSONAL_ACTIVO_2024[[#All],[Mail ]],0,0)</f>
        <v>0</v>
      </c>
      <c r="AQ985" s="58" cm="1">
        <f t="array" ref="AQ985">IF(ISBLANK(Contrato[[#This Row],[DEPENDENCIA ]]),0,IFERROR(_xlfn.XLOOKUP(Contrato[[#This Row],[DEPENDENCIA ]],[1]!PERSONAL_ACTIVO_2024[[#All],[Dependencia]],[1]!PERSONAL_ACTIVO_2024[[#All],[Mail ]],0,0),0))</f>
        <v>0</v>
      </c>
    </row>
    <row r="986" spans="1:43" ht="34.5" customHeight="1" x14ac:dyDescent="0.25">
      <c r="A986" s="374"/>
      <c r="B986" s="213"/>
      <c r="C986" s="28"/>
      <c r="D986" s="29"/>
      <c r="E986" s="81"/>
      <c r="F986" s="29"/>
      <c r="G986" s="375"/>
      <c r="H986" s="312"/>
      <c r="I986" s="208"/>
      <c r="J986" s="118"/>
      <c r="K986" s="69"/>
      <c r="L986" s="96"/>
      <c r="M986" s="97"/>
      <c r="N986" s="98" t="str" cm="1">
        <f t="array" ref="N986">_xlfn.XLOOKUP(Contrato[[#This Row],[SUPERVISOR TITULAR]],[1]!PERSONAL_ACTIVO_2024[[#All],[Nombre completo]],[1]!PERSONAL_ACTIVO_2024[[#All],[Documento identidad]],"",0)</f>
        <v/>
      </c>
      <c r="O986" s="97"/>
      <c r="P986" s="122" t="str" cm="1">
        <f t="array" ref="P986">_xlfn.XLOOKUP(Contrato[[#This Row],[SUPERVISOR SUPLENTE ]],[1]!PERSONAL_ACTIVO_2024[[#All],[Nombre completo]],[1]!PERSONAL_ACTIVO_2024[[#All],[Documento identidad]],"",0)</f>
        <v/>
      </c>
      <c r="Q986" s="100"/>
      <c r="R986" s="42" cm="1">
        <f t="array" ref="R986">_xlfn.XLOOKUP(Contrato[[#This Row],[CDP]],[1]!DISPONIBILIDADES_2024[[#All],[consecutivo]],[1]!DISPONIBILIDADES_2024[[#All],[fecha_aprobacion]],"",0)</f>
        <v>0</v>
      </c>
      <c r="S986" s="43">
        <f>SUMIF([1]!DISPONIBILIDADES_2024[[#All],[consecutivo]],Contrato[[#This Row],[CDP]],[1]!DISPONIBILIDADES_2024[[#All],[valor_total_rubro]])</f>
        <v>0</v>
      </c>
      <c r="T986" s="44" cm="1">
        <f t="array" ref="T986">_xlfn.XLOOKUP(Contrato[[#This Row],[CONTRATO]]&amp;Contrato[[#This Row],[CDP]],[1]!Corr_Contr_CDP[[#All],[CONTRATO-CDP]],[1]!Corr_Contr_CDP[[#All],[CRP]],_xlfn.XLOOKUP(Contrato[[#This Row],[CDP]],[1]!COMPROMISOS_2024[[#All],[disponibilidad]],[1]!COMPROMISOS_2024[[#All],[consecutivo]],"",0),0)</f>
        <v>0</v>
      </c>
      <c r="U986" s="45" t="str" cm="1">
        <f t="array" ref="U986">+_xlfn.XLOOKUP(Contrato[[#This Row],[RCP]],[1]!COMPROMISOS_2024[[#All],[consecutivo]],[1]!COMPROMISOS_2024[[#All],[fecha_aprobacion]],"",0)</f>
        <v/>
      </c>
      <c r="V986" s="46">
        <f>SUMIF([1]!COMPROMISOS_2024[[#All],[consecutivo]],Contrato[[#This Row],[RCP]],[1]!COMPROMISOS_2024[[#All],[valor_total]])</f>
        <v>0</v>
      </c>
      <c r="W986" s="311"/>
      <c r="X986" s="160"/>
      <c r="Y986" s="48"/>
      <c r="Z986" s="49"/>
      <c r="AA986" s="101"/>
      <c r="AB986" s="91"/>
      <c r="AC986" s="91"/>
      <c r="AD986" s="362"/>
      <c r="AE986" s="54"/>
      <c r="AF986" s="55" t="str">
        <f>TEXT(LEFT(Contrato[[#This Row],[CONTRATO]],3),"0")</f>
        <v/>
      </c>
      <c r="AG986" s="55" t="str">
        <f>IF(LEN(Contrato[[#This Row],[Contrato2]])=3,Contrato[[#This Row],[Contrato2]],TEXT(Contrato[[#This Row],[Contrato2]],"000"))</f>
        <v/>
      </c>
      <c r="AH986" s="56">
        <f ca="1">IFERROR(_xlfn.DAYS(Contrato[[#This Row],[Fecha Proyectada liquidación]],TODAY())/30,"")</f>
        <v>-1519.7666666666667</v>
      </c>
      <c r="AI986" s="57">
        <f>+Contrato[[#This Row],[FECHA TERMINACIÓN ]]+120</f>
        <v>120</v>
      </c>
      <c r="AK986" s="59" t="str">
        <f ca="1">IF(Contrato[[#This Row],[FECHA TERMINACIÓN ]]&lt;TODAY(), "Terminado",IF(ISNUMBER(Contrato[[#This Row],[Fecha Real de liquiidación ]]),"Liquidado",IF(Contrato[[#This Row],[FECHA TERMINACIÓN ]]&gt;=TODAY(),"En ejecución","")))</f>
        <v>Terminado</v>
      </c>
      <c r="AL986" s="60">
        <f>SUMIF([1]!COMPROMISOS_2024[[#All],[consecutivo]],Contrato[[#This Row],[RCP]],[1]!COMPROMISOS_2024[[#All],[Total pagado]])</f>
        <v>0</v>
      </c>
      <c r="AM986" s="61">
        <f>IFERROR(Contrato[[#This Row],[Pagos]]/Contrato[[#This Row],[VALOR CONTRATO]],0)</f>
        <v>0</v>
      </c>
      <c r="AN986" s="110">
        <f>+Contrato[[#This Row],[VALOR CONTRATO]]-Contrato[[#This Row],[Pagos]]</f>
        <v>0</v>
      </c>
      <c r="AO986" s="58" cm="1">
        <f t="array" ref="AO986">_xlfn.XLOOKUP(Contrato[[#This Row],[DOCUMENTO ]],[1]!PERSONAL_ACTIVO_2024[[#All],[Documento identidad]],[1]!PERSONAL_ACTIVO_2024[[#All],[Mail ]],0,0)</f>
        <v>0</v>
      </c>
      <c r="AP986" s="58" cm="1">
        <f t="array" ref="AP986">_xlfn.XLOOKUP(Contrato[[#This Row],[DOCUMENTO]],[1]!PERSONAL_ACTIVO_2024[[#All],[Documento identidad]],[1]!PERSONAL_ACTIVO_2024[[#All],[Mail ]],0,0)</f>
        <v>0</v>
      </c>
      <c r="AQ986" s="58" cm="1">
        <f t="array" ref="AQ986">IF(ISBLANK(Contrato[[#This Row],[DEPENDENCIA ]]),0,IFERROR(_xlfn.XLOOKUP(Contrato[[#This Row],[DEPENDENCIA ]],[1]!PERSONAL_ACTIVO_2024[[#All],[Dependencia]],[1]!PERSONAL_ACTIVO_2024[[#All],[Mail ]],0,0),0))</f>
        <v>0</v>
      </c>
    </row>
    <row r="987" spans="1:43" ht="34.5" customHeight="1" x14ac:dyDescent="0.25">
      <c r="A987" s="54"/>
      <c r="B987" s="26"/>
      <c r="C987" s="28"/>
      <c r="D987" s="81"/>
      <c r="E987" s="81"/>
      <c r="F987" s="29"/>
      <c r="G987" s="183"/>
      <c r="H987" s="312"/>
      <c r="I987" s="208"/>
      <c r="J987" s="118"/>
      <c r="K987" s="54"/>
      <c r="L987" s="96"/>
      <c r="M987" s="97"/>
      <c r="N987" s="98" t="str" cm="1">
        <f t="array" ref="N987">_xlfn.XLOOKUP(Contrato[[#This Row],[SUPERVISOR TITULAR]],[1]!PERSONAL_ACTIVO_2024[[#All],[Nombre completo]],[1]!PERSONAL_ACTIVO_2024[[#All],[Documento identidad]],"",0)</f>
        <v/>
      </c>
      <c r="O987" s="97"/>
      <c r="P987" s="122" t="str" cm="1">
        <f t="array" ref="P987">_xlfn.XLOOKUP(Contrato[[#This Row],[SUPERVISOR SUPLENTE ]],[1]!PERSONAL_ACTIVO_2024[[#All],[Nombre completo]],[1]!PERSONAL_ACTIVO_2024[[#All],[Documento identidad]],"",0)</f>
        <v/>
      </c>
      <c r="Q987" s="100"/>
      <c r="R987" s="42" cm="1">
        <f t="array" ref="R987">_xlfn.XLOOKUP(Contrato[[#This Row],[CDP]],[1]!DISPONIBILIDADES_2024[[#All],[consecutivo]],[1]!DISPONIBILIDADES_2024[[#All],[fecha_aprobacion]],"",0)</f>
        <v>0</v>
      </c>
      <c r="S987" s="43">
        <f>SUMIF([1]!DISPONIBILIDADES_2024[[#All],[consecutivo]],Contrato[[#This Row],[CDP]],[1]!DISPONIBILIDADES_2024[[#All],[valor_total_rubro]])</f>
        <v>0</v>
      </c>
      <c r="T987" s="44" cm="1">
        <f t="array" ref="T987">_xlfn.XLOOKUP(Contrato[[#This Row],[CONTRATO]]&amp;Contrato[[#This Row],[CDP]],[1]!Corr_Contr_CDP[[#All],[CONTRATO-CDP]],[1]!Corr_Contr_CDP[[#All],[CRP]],_xlfn.XLOOKUP(Contrato[[#This Row],[CDP]],[1]!COMPROMISOS_2024[[#All],[disponibilidad]],[1]!COMPROMISOS_2024[[#All],[consecutivo]],"",0),0)</f>
        <v>0</v>
      </c>
      <c r="U987" s="45" t="str" cm="1">
        <f t="array" ref="U987">+_xlfn.XLOOKUP(Contrato[[#This Row],[RCP]],[1]!COMPROMISOS_2024[[#All],[consecutivo]],[1]!COMPROMISOS_2024[[#All],[fecha_aprobacion]],"",0)</f>
        <v/>
      </c>
      <c r="V987" s="46">
        <f>SUMIF([1]!COMPROMISOS_2024[[#All],[consecutivo]],Contrato[[#This Row],[RCP]],[1]!COMPROMISOS_2024[[#All],[valor_total]])</f>
        <v>0</v>
      </c>
      <c r="W987" s="311"/>
      <c r="X987" s="160"/>
      <c r="Y987" s="48" t="str">
        <f>+LEFT(_xlfn.XLOOKUP(Contrato[[#This Row],[CONTRATO3DIG]],[1]SECOP_II!AE:AE,[1]SECOP_II!F:F,"",0),10)</f>
        <v/>
      </c>
      <c r="Z987" s="49"/>
      <c r="AA987" s="101"/>
      <c r="AB987" s="91"/>
      <c r="AC987" s="91"/>
      <c r="AD987" s="224"/>
      <c r="AE987" s="54"/>
      <c r="AF987" s="55" t="str">
        <f>TEXT(LEFT(Contrato[[#This Row],[CONTRATO]],3),"0")</f>
        <v/>
      </c>
      <c r="AG987" s="55" t="str">
        <f>IF(LEN(Contrato[[#This Row],[Contrato2]])=3,Contrato[[#This Row],[Contrato2]],TEXT(Contrato[[#This Row],[Contrato2]],"000"))</f>
        <v/>
      </c>
      <c r="AH987" s="56">
        <f ca="1">IFERROR(_xlfn.DAYS(Contrato[[#This Row],[Fecha Proyectada liquidación]],TODAY())/30,"")</f>
        <v>-1519.7666666666667</v>
      </c>
      <c r="AI987" s="57">
        <f>+Contrato[[#This Row],[FECHA TERMINACIÓN ]]+120</f>
        <v>120</v>
      </c>
      <c r="AK987" s="59" t="str">
        <f ca="1">IF(Contrato[[#This Row],[FECHA TERMINACIÓN ]]&lt;TODAY(), "Terminado",IF(ISNUMBER(Contrato[[#This Row],[Fecha Real de liquiidación ]]),"Liquidado",IF(Contrato[[#This Row],[FECHA TERMINACIÓN ]]&gt;=TODAY(),"En ejecución","")))</f>
        <v>Terminado</v>
      </c>
      <c r="AL987" s="60">
        <f>SUMIF([1]!COMPROMISOS_2024[[#All],[consecutivo]],Contrato[[#This Row],[RCP]],[1]!COMPROMISOS_2024[[#All],[Total pagado]])</f>
        <v>0</v>
      </c>
      <c r="AM987" s="61">
        <f>IFERROR(Contrato[[#This Row],[Pagos]]/Contrato[[#This Row],[VALOR CONTRATO]],0)</f>
        <v>0</v>
      </c>
      <c r="AN987" s="110">
        <f>+Contrato[[#This Row],[VALOR CONTRATO]]-Contrato[[#This Row],[Pagos]]</f>
        <v>0</v>
      </c>
      <c r="AO987" s="58" cm="1">
        <f t="array" ref="AO987">_xlfn.XLOOKUP(Contrato[[#This Row],[DOCUMENTO ]],[1]!PERSONAL_ACTIVO_2024[[#All],[Documento identidad]],[1]!PERSONAL_ACTIVO_2024[[#All],[Mail ]],0,0)</f>
        <v>0</v>
      </c>
      <c r="AP987" s="58" cm="1">
        <f t="array" ref="AP987">_xlfn.XLOOKUP(Contrato[[#This Row],[DOCUMENTO]],[1]!PERSONAL_ACTIVO_2024[[#All],[Documento identidad]],[1]!PERSONAL_ACTIVO_2024[[#All],[Mail ]],0,0)</f>
        <v>0</v>
      </c>
      <c r="AQ987" s="58" cm="1">
        <f t="array" ref="AQ987">IF(ISBLANK(Contrato[[#This Row],[DEPENDENCIA ]]),0,IFERROR(_xlfn.XLOOKUP(Contrato[[#This Row],[DEPENDENCIA ]],[1]!PERSONAL_ACTIVO_2024[[#All],[Dependencia]],[1]!PERSONAL_ACTIVO_2024[[#All],[Mail ]],0,0),0))</f>
        <v>0</v>
      </c>
    </row>
    <row r="988" spans="1:43" ht="34.5" customHeight="1" x14ac:dyDescent="0.25">
      <c r="A988" s="54"/>
      <c r="B988" s="26"/>
      <c r="C988" s="28"/>
      <c r="D988" s="81"/>
      <c r="E988" s="81"/>
      <c r="F988" s="29"/>
      <c r="G988" s="183"/>
      <c r="H988" s="312"/>
      <c r="I988" s="208"/>
      <c r="J988" s="118"/>
      <c r="K988" s="54"/>
      <c r="L988" s="96"/>
      <c r="M988" s="97"/>
      <c r="N988" s="98" t="str" cm="1">
        <f t="array" ref="N988">_xlfn.XLOOKUP(Contrato[[#This Row],[SUPERVISOR TITULAR]],[1]!PERSONAL_ACTIVO_2024[[#All],[Nombre completo]],[1]!PERSONAL_ACTIVO_2024[[#All],[Documento identidad]],"",0)</f>
        <v/>
      </c>
      <c r="O988" s="97"/>
      <c r="P988" s="122" t="str" cm="1">
        <f t="array" ref="P988">_xlfn.XLOOKUP(Contrato[[#This Row],[SUPERVISOR SUPLENTE ]],[1]!PERSONAL_ACTIVO_2024[[#All],[Nombre completo]],[1]!PERSONAL_ACTIVO_2024[[#All],[Documento identidad]],"",0)</f>
        <v/>
      </c>
      <c r="Q988" s="100"/>
      <c r="R988" s="42" t="str" cm="1">
        <f t="array" ref="R988">_xlfn.XLOOKUP(Contrato[[#This Row],[CDP]],[1]!DISPONIBILIDADES_2024[[#All],[consecutivo]],[1]!DISPONIBILIDADES_2024[[#All],[fecha_aprobacion]],"",0)</f>
        <v/>
      </c>
      <c r="S988" s="43">
        <f>SUMIF([1]!DISPONIBILIDADES_2024[[#All],[consecutivo]],Contrato[[#This Row],[CDP]],[1]!DISPONIBILIDADES_2024[[#All],[valor_total_rubro]])</f>
        <v>0</v>
      </c>
      <c r="T988" s="44" cm="1">
        <f t="array" ref="T988">_xlfn.XLOOKUP(Contrato[[#This Row],[CONTRATO]]&amp;Contrato[[#This Row],[CDP]],[1]!Corr_Contr_CDP[[#All],[CONTRATO-CDP]],[1]!Corr_Contr_CDP[[#All],[CRP]],_xlfn.XLOOKUP(Contrato[[#This Row],[CDP]],[1]!COMPROMISOS_2024[[#All],[disponibilidad]],[1]!COMPROMISOS_2024[[#All],[consecutivo]],"",0),0)</f>
        <v>0</v>
      </c>
      <c r="U988" s="45" t="str" cm="1">
        <f t="array" ref="U988">+_xlfn.XLOOKUP(Contrato[[#This Row],[RCP]],[1]!COMPROMISOS_2024[[#All],[consecutivo]],[1]!COMPROMISOS_2024[[#All],[fecha_aprobacion]],"",0)</f>
        <v/>
      </c>
      <c r="V988" s="46">
        <f>SUMIF([1]!COMPROMISOS_2024[[#All],[consecutivo]],Contrato[[#This Row],[RCP]],[1]!COMPROMISOS_2024[[#All],[valor_total]])</f>
        <v>0</v>
      </c>
      <c r="W988" s="311"/>
      <c r="X988" s="160"/>
      <c r="Y988" s="48" t="str">
        <f>+LEFT(_xlfn.XLOOKUP(Contrato[[#This Row],[CONTRATO3DIG]],[1]SECOP_II!AE:AE,[1]SECOP_II!F:F,"",0),10)</f>
        <v/>
      </c>
      <c r="Z988" s="49"/>
      <c r="AA988" s="101"/>
      <c r="AB988" s="91"/>
      <c r="AC988" s="91"/>
      <c r="AD988" s="224"/>
      <c r="AE988" s="54"/>
      <c r="AF988" s="55" t="str">
        <f>TEXT(LEFT(Contrato[[#This Row],[CONTRATO]],3),"0")</f>
        <v/>
      </c>
      <c r="AG988" s="55" t="str">
        <f>IF(LEN(Contrato[[#This Row],[Contrato2]])=3,Contrato[[#This Row],[Contrato2]],TEXT(Contrato[[#This Row],[Contrato2]],"000"))</f>
        <v/>
      </c>
      <c r="AH988" s="56">
        <f ca="1">IFERROR(_xlfn.DAYS(Contrato[[#This Row],[Fecha Proyectada liquidación]],TODAY())/30,"")</f>
        <v>-1519.7666666666667</v>
      </c>
      <c r="AI988" s="57">
        <f>+Contrato[[#This Row],[FECHA TERMINACIÓN ]]+120</f>
        <v>120</v>
      </c>
      <c r="AK988" s="59" t="str">
        <f ca="1">IF(Contrato[[#This Row],[FECHA TERMINACIÓN ]]&lt;TODAY(), "Terminado",IF(ISNUMBER(Contrato[[#This Row],[Fecha Real de liquiidación ]]),"Liquidado",IF(Contrato[[#This Row],[FECHA TERMINACIÓN ]]&gt;=TODAY(),"En ejecución","")))</f>
        <v>Terminado</v>
      </c>
      <c r="AL988" s="60">
        <f>SUMIF([1]!COMPROMISOS_2024[[#All],[consecutivo]],Contrato[[#This Row],[RCP]],[1]!COMPROMISOS_2024[[#All],[Total pagado]])</f>
        <v>0</v>
      </c>
      <c r="AM988" s="61">
        <f>IFERROR(Contrato[[#This Row],[Pagos]]/Contrato[[#This Row],[VALOR CONTRATO]],0)</f>
        <v>0</v>
      </c>
      <c r="AN988" s="110">
        <f>+Contrato[[#This Row],[VALOR CONTRATO]]-Contrato[[#This Row],[Pagos]]</f>
        <v>0</v>
      </c>
      <c r="AO988" s="58" cm="1">
        <f t="array" ref="AO988">_xlfn.XLOOKUP(Contrato[[#This Row],[DOCUMENTO ]],[1]!PERSONAL_ACTIVO_2024[[#All],[Documento identidad]],[1]!PERSONAL_ACTIVO_2024[[#All],[Mail ]],0,0)</f>
        <v>0</v>
      </c>
      <c r="AP988" s="58" cm="1">
        <f t="array" ref="AP988">_xlfn.XLOOKUP(Contrato[[#This Row],[DOCUMENTO]],[1]!PERSONAL_ACTIVO_2024[[#All],[Documento identidad]],[1]!PERSONAL_ACTIVO_2024[[#All],[Mail ]],0,0)</f>
        <v>0</v>
      </c>
      <c r="AQ988" s="58" cm="1">
        <f t="array" ref="AQ988">IF(ISBLANK(Contrato[[#This Row],[DEPENDENCIA ]]),0,IFERROR(_xlfn.XLOOKUP(Contrato[[#This Row],[DEPENDENCIA ]],[1]!PERSONAL_ACTIVO_2024[[#All],[Dependencia]],[1]!PERSONAL_ACTIVO_2024[[#All],[Mail ]],0,0),0))</f>
        <v>0</v>
      </c>
    </row>
    <row r="989" spans="1:43" ht="34.5" customHeight="1" x14ac:dyDescent="0.25">
      <c r="A989" s="54"/>
      <c r="B989" s="26"/>
      <c r="C989" s="28"/>
      <c r="D989" s="81"/>
      <c r="E989" s="81"/>
      <c r="F989" s="29"/>
      <c r="G989" s="183"/>
      <c r="H989" s="312"/>
      <c r="I989" s="208"/>
      <c r="J989" s="118"/>
      <c r="K989" s="54"/>
      <c r="L989" s="96"/>
      <c r="M989" s="97"/>
      <c r="N989" s="98" t="str" cm="1">
        <f t="array" ref="N989">_xlfn.XLOOKUP(Contrato[[#This Row],[SUPERVISOR TITULAR]],[1]!PERSONAL_ACTIVO_2024[[#All],[Nombre completo]],[1]!PERSONAL_ACTIVO_2024[[#All],[Documento identidad]],"",0)</f>
        <v/>
      </c>
      <c r="O989" s="97"/>
      <c r="P989" s="122" t="str" cm="1">
        <f t="array" ref="P989">_xlfn.XLOOKUP(Contrato[[#This Row],[SUPERVISOR SUPLENTE ]],[1]!PERSONAL_ACTIVO_2024[[#All],[Nombre completo]],[1]!PERSONAL_ACTIVO_2024[[#All],[Documento identidad]],"",0)</f>
        <v/>
      </c>
      <c r="Q989" s="100"/>
      <c r="R989" s="42" t="str" cm="1">
        <f t="array" ref="R989">_xlfn.XLOOKUP(Contrato[[#This Row],[CDP]],[1]!DISPONIBILIDADES_2024[[#All],[consecutivo]],[1]!DISPONIBILIDADES_2024[[#All],[fecha_aprobacion]],"",0)</f>
        <v/>
      </c>
      <c r="S989" s="43">
        <f>SUMIF([1]!DISPONIBILIDADES_2024[[#All],[consecutivo]],Contrato[[#This Row],[CDP]],[1]!DISPONIBILIDADES_2024[[#All],[valor_total_rubro]])</f>
        <v>0</v>
      </c>
      <c r="T989" s="44" cm="1">
        <f t="array" ref="T989">_xlfn.XLOOKUP(Contrato[[#This Row],[CONTRATO]]&amp;Contrato[[#This Row],[CDP]],[1]!Corr_Contr_CDP[[#All],[CONTRATO-CDP]],[1]!Corr_Contr_CDP[[#All],[CRP]],_xlfn.XLOOKUP(Contrato[[#This Row],[CDP]],[1]!COMPROMISOS_2024[[#All],[disponibilidad]],[1]!COMPROMISOS_2024[[#All],[consecutivo]],"",0),0)</f>
        <v>0</v>
      </c>
      <c r="U989" s="45" t="str" cm="1">
        <f t="array" ref="U989">+_xlfn.XLOOKUP(Contrato[[#This Row],[RCP]],[1]!COMPROMISOS_2024[[#All],[consecutivo]],[1]!COMPROMISOS_2024[[#All],[fecha_aprobacion]],"",0)</f>
        <v/>
      </c>
      <c r="V989" s="46">
        <f>SUMIF([1]!COMPROMISOS_2024[[#All],[consecutivo]],Contrato[[#This Row],[RCP]],[1]!COMPROMISOS_2024[[#All],[valor_total]])</f>
        <v>0</v>
      </c>
      <c r="W989" s="311"/>
      <c r="X989" s="160"/>
      <c r="Y989" s="48" t="str">
        <f>+LEFT(_xlfn.XLOOKUP(Contrato[[#This Row],[CONTRATO3DIG]],[1]SECOP_II!AE:AE,[1]SECOP_II!F:F,"",0),10)</f>
        <v/>
      </c>
      <c r="Z989" s="49"/>
      <c r="AA989" s="109"/>
      <c r="AB989" s="91"/>
      <c r="AC989" s="91"/>
      <c r="AD989" s="224"/>
      <c r="AE989" s="54"/>
      <c r="AF989" s="55" t="str">
        <f>TEXT(LEFT(Contrato[[#This Row],[CONTRATO]],3),"0")</f>
        <v/>
      </c>
      <c r="AG989" s="55" t="str">
        <f>IF(LEN(Contrato[[#This Row],[Contrato2]])=3,Contrato[[#This Row],[Contrato2]],TEXT(Contrato[[#This Row],[Contrato2]],"000"))</f>
        <v/>
      </c>
      <c r="AH989" s="56">
        <f ca="1">IFERROR(_xlfn.DAYS(Contrato[[#This Row],[Fecha Proyectada liquidación]],TODAY())/30,"")</f>
        <v>-1519.7666666666667</v>
      </c>
      <c r="AI989" s="57">
        <f>+Contrato[[#This Row],[FECHA TERMINACIÓN ]]+120</f>
        <v>120</v>
      </c>
      <c r="AK989" s="59" t="str">
        <f ca="1">IF(Contrato[[#This Row],[FECHA TERMINACIÓN ]]&lt;TODAY(), "Terminado",IF(ISNUMBER(Contrato[[#This Row],[Fecha Real de liquiidación ]]),"Liquidado",IF(Contrato[[#This Row],[FECHA TERMINACIÓN ]]&gt;=TODAY(),"En ejecución","")))</f>
        <v>Terminado</v>
      </c>
      <c r="AL989" s="60">
        <f>SUMIF([1]!COMPROMISOS_2024[[#All],[consecutivo]],Contrato[[#This Row],[RCP]],[1]!COMPROMISOS_2024[[#All],[Total pagado]])</f>
        <v>0</v>
      </c>
      <c r="AM989" s="61">
        <f>IFERROR(Contrato[[#This Row],[Pagos]]/Contrato[[#This Row],[VALOR CONTRATO]],0)</f>
        <v>0</v>
      </c>
      <c r="AN989" s="110">
        <f>+Contrato[[#This Row],[VALOR CONTRATO]]-Contrato[[#This Row],[Pagos]]</f>
        <v>0</v>
      </c>
      <c r="AO989" s="58" cm="1">
        <f t="array" ref="AO989">_xlfn.XLOOKUP(Contrato[[#This Row],[DOCUMENTO ]],[1]!PERSONAL_ACTIVO_2024[[#All],[Documento identidad]],[1]!PERSONAL_ACTIVO_2024[[#All],[Mail ]],0,0)</f>
        <v>0</v>
      </c>
      <c r="AP989" s="58" cm="1">
        <f t="array" ref="AP989">_xlfn.XLOOKUP(Contrato[[#This Row],[DOCUMENTO]],[1]!PERSONAL_ACTIVO_2024[[#All],[Documento identidad]],[1]!PERSONAL_ACTIVO_2024[[#All],[Mail ]],0,0)</f>
        <v>0</v>
      </c>
      <c r="AQ989" s="58" cm="1">
        <f t="array" ref="AQ989">IF(ISBLANK(Contrato[[#This Row],[DEPENDENCIA ]]),0,IFERROR(_xlfn.XLOOKUP(Contrato[[#This Row],[DEPENDENCIA ]],[1]!PERSONAL_ACTIVO_2024[[#All],[Dependencia]],[1]!PERSONAL_ACTIVO_2024[[#All],[Mail ]],0,0),0))</f>
        <v>0</v>
      </c>
    </row>
    <row r="990" spans="1:43" ht="34.5" customHeight="1" x14ac:dyDescent="0.25">
      <c r="A990" s="54"/>
      <c r="B990" s="26"/>
      <c r="C990" s="28"/>
      <c r="D990" s="29"/>
      <c r="E990" s="29"/>
      <c r="F990" s="29"/>
      <c r="G990" s="183"/>
      <c r="H990" s="312"/>
      <c r="I990" s="208"/>
      <c r="J990" s="118"/>
      <c r="K990" s="54"/>
      <c r="L990" s="96"/>
      <c r="M990" s="97"/>
      <c r="N990" s="98" t="str" cm="1">
        <f t="array" ref="N990">_xlfn.XLOOKUP(Contrato[[#This Row],[SUPERVISOR TITULAR]],[1]!PERSONAL_ACTIVO_2024[[#All],[Nombre completo]],[1]!PERSONAL_ACTIVO_2024[[#All],[Documento identidad]],"",0)</f>
        <v/>
      </c>
      <c r="O990" s="97"/>
      <c r="P990" s="122" t="str" cm="1">
        <f t="array" ref="P990">_xlfn.XLOOKUP(Contrato[[#This Row],[SUPERVISOR SUPLENTE ]],[1]!PERSONAL_ACTIVO_2024[[#All],[Nombre completo]],[1]!PERSONAL_ACTIVO_2024[[#All],[Documento identidad]],"",0)</f>
        <v/>
      </c>
      <c r="Q990" s="100"/>
      <c r="R990" s="42" t="str" cm="1">
        <f t="array" ref="R990">_xlfn.XLOOKUP(Contrato[[#This Row],[CDP]],[1]!DISPONIBILIDADES_2024[[#All],[consecutivo]],[1]!DISPONIBILIDADES_2024[[#All],[fecha_aprobacion]],"",0)</f>
        <v/>
      </c>
      <c r="S990" s="43">
        <f>SUMIF([1]!DISPONIBILIDADES_2024[[#All],[consecutivo]],Contrato[[#This Row],[CDP]],[1]!DISPONIBILIDADES_2024[[#All],[valor_total_rubro]])</f>
        <v>0</v>
      </c>
      <c r="T990" s="44" cm="1">
        <f t="array" ref="T990">_xlfn.XLOOKUP(Contrato[[#This Row],[CONTRATO]]&amp;Contrato[[#This Row],[CDP]],[1]!Corr_Contr_CDP[[#All],[CONTRATO-CDP]],[1]!Corr_Contr_CDP[[#All],[CRP]],_xlfn.XLOOKUP(Contrato[[#This Row],[CDP]],[1]!COMPROMISOS_2024[[#All],[disponibilidad]],[1]!COMPROMISOS_2024[[#All],[consecutivo]],"",0),0)</f>
        <v>0</v>
      </c>
      <c r="U990" s="45" t="str" cm="1">
        <f t="array" ref="U990">+_xlfn.XLOOKUP(Contrato[[#This Row],[RCP]],[1]!COMPROMISOS_2024[[#All],[consecutivo]],[1]!COMPROMISOS_2024[[#All],[fecha_aprobacion]],"",0)</f>
        <v/>
      </c>
      <c r="V990" s="46">
        <f>SUMIF([1]!COMPROMISOS_2024[[#All],[consecutivo]],Contrato[[#This Row],[RCP]],[1]!COMPROMISOS_2024[[#All],[valor_total]])</f>
        <v>0</v>
      </c>
      <c r="W990" s="311"/>
      <c r="X990" s="160"/>
      <c r="Y990" s="48" t="str">
        <f>+LEFT(_xlfn.XLOOKUP(Contrato[[#This Row],[CONTRATO3DIG]],[1]SECOP_II!AE:AE,[1]SECOP_II!F:F,"",0),10)</f>
        <v/>
      </c>
      <c r="Z990" s="49"/>
      <c r="AA990" s="101"/>
      <c r="AB990" s="91"/>
      <c r="AC990" s="91"/>
      <c r="AD990" s="224"/>
      <c r="AE990" s="54"/>
      <c r="AF990" s="55" t="str">
        <f>TEXT(LEFT(Contrato[[#This Row],[CONTRATO]],3),"0")</f>
        <v/>
      </c>
      <c r="AG990" s="55" t="str">
        <f>IF(LEN(Contrato[[#This Row],[Contrato2]])=3,Contrato[[#This Row],[Contrato2]],TEXT(Contrato[[#This Row],[Contrato2]],"000"))</f>
        <v/>
      </c>
      <c r="AH990" s="56">
        <f ca="1">IFERROR(_xlfn.DAYS(Contrato[[#This Row],[Fecha Proyectada liquidación]],TODAY())/30,"")</f>
        <v>-1519.7666666666667</v>
      </c>
      <c r="AI990" s="57">
        <f>+Contrato[[#This Row],[FECHA TERMINACIÓN ]]+120</f>
        <v>120</v>
      </c>
      <c r="AK990" s="59" t="str">
        <f ca="1">IF(Contrato[[#This Row],[FECHA TERMINACIÓN ]]&lt;TODAY(), "Terminado",IF(ISNUMBER(Contrato[[#This Row],[Fecha Real de liquiidación ]]),"Liquidado",IF(Contrato[[#This Row],[FECHA TERMINACIÓN ]]&gt;=TODAY(),"En ejecución","")))</f>
        <v>Terminado</v>
      </c>
      <c r="AL990" s="60">
        <f>SUMIF([1]!COMPROMISOS_2024[[#All],[consecutivo]],Contrato[[#This Row],[RCP]],[1]!COMPROMISOS_2024[[#All],[Total pagado]])</f>
        <v>0</v>
      </c>
      <c r="AM990" s="61">
        <f>IFERROR(Contrato[[#This Row],[Pagos]]/Contrato[[#This Row],[VALOR CONTRATO]],0)</f>
        <v>0</v>
      </c>
      <c r="AN990" s="110">
        <f>+Contrato[[#This Row],[VALOR CONTRATO]]-Contrato[[#This Row],[Pagos]]</f>
        <v>0</v>
      </c>
      <c r="AO990" s="58" cm="1">
        <f t="array" ref="AO990">_xlfn.XLOOKUP(Contrato[[#This Row],[DOCUMENTO ]],[1]!PERSONAL_ACTIVO_2024[[#All],[Documento identidad]],[1]!PERSONAL_ACTIVO_2024[[#All],[Mail ]],0,0)</f>
        <v>0</v>
      </c>
      <c r="AP990" s="58" cm="1">
        <f t="array" ref="AP990">_xlfn.XLOOKUP(Contrato[[#This Row],[DOCUMENTO]],[1]!PERSONAL_ACTIVO_2024[[#All],[Documento identidad]],[1]!PERSONAL_ACTIVO_2024[[#All],[Mail ]],0,0)</f>
        <v>0</v>
      </c>
      <c r="AQ990" s="58" cm="1">
        <f t="array" ref="AQ990">IF(ISBLANK(Contrato[[#This Row],[DEPENDENCIA ]]),0,IFERROR(_xlfn.XLOOKUP(Contrato[[#This Row],[DEPENDENCIA ]],[1]!PERSONAL_ACTIVO_2024[[#All],[Dependencia]],[1]!PERSONAL_ACTIVO_2024[[#All],[Mail ]],0,0),0))</f>
        <v>0</v>
      </c>
    </row>
    <row r="991" spans="1:43" ht="34.5" customHeight="1" x14ac:dyDescent="0.25">
      <c r="A991" s="54"/>
      <c r="B991" s="26"/>
      <c r="C991" s="28"/>
      <c r="D991" s="29"/>
      <c r="E991" s="81"/>
      <c r="F991" s="29"/>
      <c r="G991" s="183"/>
      <c r="H991" s="312"/>
      <c r="I991" s="112"/>
      <c r="J991" s="118"/>
      <c r="K991" s="54"/>
      <c r="L991" s="96"/>
      <c r="M991" s="97"/>
      <c r="N991" s="98" t="str" cm="1">
        <f t="array" ref="N991">_xlfn.XLOOKUP(Contrato[[#This Row],[SUPERVISOR TITULAR]],[1]!PERSONAL_ACTIVO_2024[[#All],[Nombre completo]],[1]!PERSONAL_ACTIVO_2024[[#All],[Documento identidad]],"",0)</f>
        <v/>
      </c>
      <c r="O991" s="97"/>
      <c r="P991" s="122" t="str" cm="1">
        <f t="array" ref="P991">_xlfn.XLOOKUP(Contrato[[#This Row],[SUPERVISOR SUPLENTE ]],[1]!PERSONAL_ACTIVO_2024[[#All],[Nombre completo]],[1]!PERSONAL_ACTIVO_2024[[#All],[Documento identidad]],"",0)</f>
        <v/>
      </c>
      <c r="Q991" s="100"/>
      <c r="R991" s="42" t="str" cm="1">
        <f t="array" ref="R991">_xlfn.XLOOKUP(Contrato[[#This Row],[CDP]],[1]!DISPONIBILIDADES_2024[[#All],[consecutivo]],[1]!DISPONIBILIDADES_2024[[#All],[fecha_aprobacion]],"",0)</f>
        <v/>
      </c>
      <c r="S991" s="43">
        <f>SUMIF([1]!DISPONIBILIDADES_2024[[#All],[consecutivo]],Contrato[[#This Row],[CDP]],[1]!DISPONIBILIDADES_2024[[#All],[valor_total_rubro]])</f>
        <v>0</v>
      </c>
      <c r="T991" s="44" cm="1">
        <f t="array" ref="T991">_xlfn.XLOOKUP(Contrato[[#This Row],[CONTRATO]]&amp;Contrato[[#This Row],[CDP]],[1]!Corr_Contr_CDP[[#All],[CONTRATO-CDP]],[1]!Corr_Contr_CDP[[#All],[CRP]],_xlfn.XLOOKUP(Contrato[[#This Row],[CDP]],[1]!COMPROMISOS_2024[[#All],[disponibilidad]],[1]!COMPROMISOS_2024[[#All],[consecutivo]],"",0),0)</f>
        <v>0</v>
      </c>
      <c r="U991" s="45" t="str" cm="1">
        <f t="array" ref="U991">+_xlfn.XLOOKUP(Contrato[[#This Row],[RCP]],[1]!COMPROMISOS_2024[[#All],[consecutivo]],[1]!COMPROMISOS_2024[[#All],[fecha_aprobacion]],"",0)</f>
        <v/>
      </c>
      <c r="V991" s="46">
        <f>SUMIF([1]!COMPROMISOS_2024[[#All],[consecutivo]],Contrato[[#This Row],[RCP]],[1]!COMPROMISOS_2024[[#All],[valor_total]])</f>
        <v>0</v>
      </c>
      <c r="W991" s="311"/>
      <c r="X991" s="160"/>
      <c r="Y991" s="48" t="str">
        <f>+LEFT(_xlfn.XLOOKUP(Contrato[[#This Row],[CONTRATO3DIG]],[1]SECOP_II!AE:AE,[1]SECOP_II!F:F,"",0),10)</f>
        <v/>
      </c>
      <c r="Z991" s="49"/>
      <c r="AA991" s="109"/>
      <c r="AB991" s="91"/>
      <c r="AC991" s="91"/>
      <c r="AD991" s="224"/>
      <c r="AE991" s="54"/>
      <c r="AF991" s="55" t="str">
        <f>TEXT(LEFT(Contrato[[#This Row],[CONTRATO]],3),"0")</f>
        <v/>
      </c>
      <c r="AG991" s="55" t="str">
        <f>IF(LEN(Contrato[[#This Row],[Contrato2]])=3,Contrato[[#This Row],[Contrato2]],TEXT(Contrato[[#This Row],[Contrato2]],"000"))</f>
        <v/>
      </c>
      <c r="AH991" s="56">
        <f ca="1">IFERROR(_xlfn.DAYS(Contrato[[#This Row],[Fecha Proyectada liquidación]],TODAY())/30,"")</f>
        <v>-1519.7666666666667</v>
      </c>
      <c r="AI991" s="57">
        <f>+Contrato[[#This Row],[FECHA TERMINACIÓN ]]+120</f>
        <v>120</v>
      </c>
      <c r="AK991" s="59" t="str">
        <f ca="1">IF(Contrato[[#This Row],[FECHA TERMINACIÓN ]]&lt;TODAY(), "Terminado",IF(ISNUMBER(Contrato[[#This Row],[Fecha Real de liquiidación ]]),"Liquidado",IF(Contrato[[#This Row],[FECHA TERMINACIÓN ]]&gt;=TODAY(),"En ejecución","")))</f>
        <v>Terminado</v>
      </c>
      <c r="AL991" s="60">
        <f>SUMIF([1]!COMPROMISOS_2024[[#All],[consecutivo]],Contrato[[#This Row],[RCP]],[1]!COMPROMISOS_2024[[#All],[Total pagado]])</f>
        <v>0</v>
      </c>
      <c r="AM991" s="61">
        <f>IFERROR(Contrato[[#This Row],[Pagos]]/Contrato[[#This Row],[VALOR CONTRATO]],0)</f>
        <v>0</v>
      </c>
      <c r="AN991" s="110">
        <f>+Contrato[[#This Row],[VALOR CONTRATO]]-Contrato[[#This Row],[Pagos]]</f>
        <v>0</v>
      </c>
      <c r="AO991" s="58" cm="1">
        <f t="array" ref="AO991">_xlfn.XLOOKUP(Contrato[[#This Row],[DOCUMENTO ]],[1]!PERSONAL_ACTIVO_2024[[#All],[Documento identidad]],[1]!PERSONAL_ACTIVO_2024[[#All],[Mail ]],0,0)</f>
        <v>0</v>
      </c>
      <c r="AP991" s="58" cm="1">
        <f t="array" ref="AP991">_xlfn.XLOOKUP(Contrato[[#This Row],[DOCUMENTO]],[1]!PERSONAL_ACTIVO_2024[[#All],[Documento identidad]],[1]!PERSONAL_ACTIVO_2024[[#All],[Mail ]],0,0)</f>
        <v>0</v>
      </c>
      <c r="AQ991" s="58" cm="1">
        <f t="array" ref="AQ991">IF(ISBLANK(Contrato[[#This Row],[DEPENDENCIA ]]),0,IFERROR(_xlfn.XLOOKUP(Contrato[[#This Row],[DEPENDENCIA ]],[1]!PERSONAL_ACTIVO_2024[[#All],[Dependencia]],[1]!PERSONAL_ACTIVO_2024[[#All],[Mail ]],0,0),0))</f>
        <v>0</v>
      </c>
    </row>
    <row r="992" spans="1:43" ht="34.5" customHeight="1" x14ac:dyDescent="0.25">
      <c r="A992" s="54"/>
      <c r="B992" s="26"/>
      <c r="C992" s="28"/>
      <c r="D992" s="29"/>
      <c r="E992" s="29"/>
      <c r="F992" s="29"/>
      <c r="G992" s="183"/>
      <c r="H992" s="312"/>
      <c r="I992" s="208"/>
      <c r="J992" s="95"/>
      <c r="K992" s="69"/>
      <c r="L992" s="376"/>
      <c r="M992" s="97"/>
      <c r="N992" s="98" t="str" cm="1">
        <f t="array" ref="N992">_xlfn.XLOOKUP(Contrato[[#This Row],[SUPERVISOR TITULAR]],[1]!PERSONAL_ACTIVO_2024[[#All],[Nombre completo]],[1]!PERSONAL_ACTIVO_2024[[#All],[Documento identidad]],"",0)</f>
        <v/>
      </c>
      <c r="O992" s="97"/>
      <c r="P992" s="122" t="str" cm="1">
        <f t="array" ref="P992">_xlfn.XLOOKUP(Contrato[[#This Row],[SUPERVISOR SUPLENTE ]],[1]!PERSONAL_ACTIVO_2024[[#All],[Nombre completo]],[1]!PERSONAL_ACTIVO_2024[[#All],[Documento identidad]],"",0)</f>
        <v/>
      </c>
      <c r="Q992" s="100"/>
      <c r="R992" s="42" cm="1">
        <f t="array" ref="R992">_xlfn.XLOOKUP(Contrato[[#This Row],[CDP]],[1]!DISPONIBILIDADES_2024[[#All],[consecutivo]],[1]!DISPONIBILIDADES_2024[[#All],[fecha_aprobacion]],"",0)</f>
        <v>0</v>
      </c>
      <c r="S992" s="43">
        <f>SUMIF([1]!DISPONIBILIDADES_2024[[#All],[consecutivo]],Contrato[[#This Row],[CDP]],[1]!DISPONIBILIDADES_2024[[#All],[valor_total_rubro]])</f>
        <v>0</v>
      </c>
      <c r="T992" s="44" cm="1">
        <f t="array" ref="T992">_xlfn.XLOOKUP(Contrato[[#This Row],[CONTRATO]]&amp;Contrato[[#This Row],[CDP]],[1]!Corr_Contr_CDP[[#All],[CONTRATO-CDP]],[1]!Corr_Contr_CDP[[#All],[CRP]],_xlfn.XLOOKUP(Contrato[[#This Row],[CDP]],[1]!COMPROMISOS_2024[[#All],[disponibilidad]],[1]!COMPROMISOS_2024[[#All],[consecutivo]],"",0),0)</f>
        <v>0</v>
      </c>
      <c r="U992" s="45" t="str" cm="1">
        <f t="array" ref="U992">+_xlfn.XLOOKUP(Contrato[[#This Row],[RCP]],[1]!COMPROMISOS_2024[[#All],[consecutivo]],[1]!COMPROMISOS_2024[[#All],[fecha_aprobacion]],"",0)</f>
        <v/>
      </c>
      <c r="V992" s="46">
        <f>SUMIF([1]!COMPROMISOS_2024[[#All],[consecutivo]],Contrato[[#This Row],[RCP]],[1]!COMPROMISOS_2024[[#All],[valor_total]])</f>
        <v>0</v>
      </c>
      <c r="W992" s="311"/>
      <c r="X992" s="160"/>
      <c r="Y992" s="48" t="str">
        <f>+LEFT(_xlfn.XLOOKUP(Contrato[[#This Row],[CONTRATO3DIG]],[1]SECOP_II!AE:AE,[1]SECOP_II!F:F,"",0),10)</f>
        <v/>
      </c>
      <c r="Z992" s="49"/>
      <c r="AA992" s="101"/>
      <c r="AB992" s="91"/>
      <c r="AC992" s="91"/>
      <c r="AD992" s="224"/>
      <c r="AE992" s="54"/>
      <c r="AF992" s="55" t="str">
        <f>TEXT(LEFT(Contrato[[#This Row],[CONTRATO]],3),"0")</f>
        <v/>
      </c>
      <c r="AG992" s="55" t="str">
        <f>IF(LEN(Contrato[[#This Row],[Contrato2]])=3,Contrato[[#This Row],[Contrato2]],TEXT(Contrato[[#This Row],[Contrato2]],"000"))</f>
        <v/>
      </c>
      <c r="AH992" s="56">
        <f ca="1">IFERROR(_xlfn.DAYS(Contrato[[#This Row],[Fecha Proyectada liquidación]],TODAY())/30,"")</f>
        <v>-1519.7666666666667</v>
      </c>
      <c r="AI992" s="57">
        <f>+Contrato[[#This Row],[FECHA TERMINACIÓN ]]+120</f>
        <v>120</v>
      </c>
      <c r="AK992" s="59" t="str">
        <f ca="1">IF(Contrato[[#This Row],[FECHA TERMINACIÓN ]]&lt;TODAY(), "Terminado",IF(ISNUMBER(Contrato[[#This Row],[Fecha Real de liquiidación ]]),"Liquidado",IF(Contrato[[#This Row],[FECHA TERMINACIÓN ]]&gt;=TODAY(),"En ejecución","")))</f>
        <v>Terminado</v>
      </c>
      <c r="AL992" s="60">
        <f>SUMIF([1]!COMPROMISOS_2024[[#All],[consecutivo]],Contrato[[#This Row],[RCP]],[1]!COMPROMISOS_2024[[#All],[Total pagado]])</f>
        <v>0</v>
      </c>
      <c r="AM992" s="61">
        <f>IFERROR(Contrato[[#This Row],[Pagos]]/Contrato[[#This Row],[VALOR CONTRATO]],0)</f>
        <v>0</v>
      </c>
      <c r="AN992" s="110">
        <f>+Contrato[[#This Row],[VALOR CONTRATO]]-Contrato[[#This Row],[Pagos]]</f>
        <v>0</v>
      </c>
      <c r="AO992" s="58" cm="1">
        <f t="array" ref="AO992">_xlfn.XLOOKUP(Contrato[[#This Row],[DOCUMENTO ]],[1]!PERSONAL_ACTIVO_2024[[#All],[Documento identidad]],[1]!PERSONAL_ACTIVO_2024[[#All],[Mail ]],0,0)</f>
        <v>0</v>
      </c>
      <c r="AP992" s="58" cm="1">
        <f t="array" ref="AP992">_xlfn.XLOOKUP(Contrato[[#This Row],[DOCUMENTO]],[1]!PERSONAL_ACTIVO_2024[[#All],[Documento identidad]],[1]!PERSONAL_ACTIVO_2024[[#All],[Mail ]],0,0)</f>
        <v>0</v>
      </c>
      <c r="AQ992" s="58" cm="1">
        <f t="array" ref="AQ992">IF(ISBLANK(Contrato[[#This Row],[DEPENDENCIA ]]),0,IFERROR(_xlfn.XLOOKUP(Contrato[[#This Row],[DEPENDENCIA ]],[1]!PERSONAL_ACTIVO_2024[[#All],[Dependencia]],[1]!PERSONAL_ACTIVO_2024[[#All],[Mail ]],0,0),0))</f>
        <v>0</v>
      </c>
    </row>
    <row r="993" spans="1:43" ht="34.5" customHeight="1" x14ac:dyDescent="0.25">
      <c r="A993" s="54"/>
      <c r="B993" s="26"/>
      <c r="C993" s="28"/>
      <c r="D993" s="29"/>
      <c r="E993" s="29"/>
      <c r="F993" s="29"/>
      <c r="G993" s="183"/>
      <c r="H993" s="312"/>
      <c r="I993" s="208"/>
      <c r="J993" s="118"/>
      <c r="K993" s="54"/>
      <c r="L993" s="96"/>
      <c r="M993" s="97"/>
      <c r="N993" s="98" t="str" cm="1">
        <f t="array" ref="N993">_xlfn.XLOOKUP(Contrato[[#This Row],[SUPERVISOR TITULAR]],[1]!PERSONAL_ACTIVO_2024[[#All],[Nombre completo]],[1]!PERSONAL_ACTIVO_2024[[#All],[Documento identidad]],"",0)</f>
        <v/>
      </c>
      <c r="O993" s="97"/>
      <c r="P993" s="122" t="str" cm="1">
        <f t="array" ref="P993">_xlfn.XLOOKUP(Contrato[[#This Row],[SUPERVISOR SUPLENTE ]],[1]!PERSONAL_ACTIVO_2024[[#All],[Nombre completo]],[1]!PERSONAL_ACTIVO_2024[[#All],[Documento identidad]],"",0)</f>
        <v/>
      </c>
      <c r="Q993" s="100"/>
      <c r="R993" s="42" t="str" cm="1">
        <f t="array" ref="R993">_xlfn.XLOOKUP(Contrato[[#This Row],[CDP]],[1]!DISPONIBILIDADES_2024[[#All],[consecutivo]],[1]!DISPONIBILIDADES_2024[[#All],[fecha_aprobacion]],"",0)</f>
        <v/>
      </c>
      <c r="S993" s="43">
        <f>SUMIF([1]!DISPONIBILIDADES_2024[[#All],[consecutivo]],Contrato[[#This Row],[CDP]],[1]!DISPONIBILIDADES_2024[[#All],[valor_total_rubro]])</f>
        <v>0</v>
      </c>
      <c r="T993" s="44" cm="1">
        <f t="array" ref="T993">_xlfn.XLOOKUP(Contrato[[#This Row],[CONTRATO]]&amp;Contrato[[#This Row],[CDP]],[1]!Corr_Contr_CDP[[#All],[CONTRATO-CDP]],[1]!Corr_Contr_CDP[[#All],[CRP]],_xlfn.XLOOKUP(Contrato[[#This Row],[CDP]],[1]!COMPROMISOS_2024[[#All],[disponibilidad]],[1]!COMPROMISOS_2024[[#All],[consecutivo]],"",0),0)</f>
        <v>0</v>
      </c>
      <c r="U993" s="45" t="str" cm="1">
        <f t="array" ref="U993">+_xlfn.XLOOKUP(Contrato[[#This Row],[RCP]],[1]!COMPROMISOS_2024[[#All],[consecutivo]],[1]!COMPROMISOS_2024[[#All],[fecha_aprobacion]],"",0)</f>
        <v/>
      </c>
      <c r="V993" s="46">
        <f>SUMIF([1]!COMPROMISOS_2024[[#All],[consecutivo]],Contrato[[#This Row],[RCP]],[1]!COMPROMISOS_2024[[#All],[valor_total]])</f>
        <v>0</v>
      </c>
      <c r="W993" s="311"/>
      <c r="X993" s="160"/>
      <c r="Y993" s="48" t="str">
        <f>+LEFT(_xlfn.XLOOKUP(Contrato[[#This Row],[CONTRATO3DIG]],[1]SECOP_II!AE:AE,[1]SECOP_II!F:F,"",0),10)</f>
        <v/>
      </c>
      <c r="Z993" s="49"/>
      <c r="AA993" s="101"/>
      <c r="AB993" s="91"/>
      <c r="AC993" s="91"/>
      <c r="AD993" s="224"/>
      <c r="AE993" s="54"/>
      <c r="AF993" s="55" t="str">
        <f>TEXT(LEFT(Contrato[[#This Row],[CONTRATO]],3),"0")</f>
        <v/>
      </c>
      <c r="AG993" s="55" t="str">
        <f>IF(LEN(Contrato[[#This Row],[Contrato2]])=3,Contrato[[#This Row],[Contrato2]],TEXT(Contrato[[#This Row],[Contrato2]],"000"))</f>
        <v/>
      </c>
      <c r="AH993" s="56">
        <f ca="1">IFERROR(_xlfn.DAYS(Contrato[[#This Row],[Fecha Proyectada liquidación]],TODAY())/30,"")</f>
        <v>-1519.7666666666667</v>
      </c>
      <c r="AI993" s="57">
        <f>+Contrato[[#This Row],[FECHA TERMINACIÓN ]]+120</f>
        <v>120</v>
      </c>
      <c r="AK993" s="59" t="str">
        <f ca="1">IF(Contrato[[#This Row],[FECHA TERMINACIÓN ]]&lt;TODAY(), "Terminado",IF(ISNUMBER(Contrato[[#This Row],[Fecha Real de liquiidación ]]),"Liquidado",IF(Contrato[[#This Row],[FECHA TERMINACIÓN ]]&gt;=TODAY(),"En ejecución","")))</f>
        <v>Terminado</v>
      </c>
      <c r="AL993" s="60">
        <f>SUMIF([1]!COMPROMISOS_2024[[#All],[consecutivo]],Contrato[[#This Row],[RCP]],[1]!COMPROMISOS_2024[[#All],[Total pagado]])</f>
        <v>0</v>
      </c>
      <c r="AM993" s="61">
        <f>IFERROR(Contrato[[#This Row],[Pagos]]/Contrato[[#This Row],[VALOR CONTRATO]],0)</f>
        <v>0</v>
      </c>
      <c r="AN993" s="110">
        <f>+Contrato[[#This Row],[VALOR CONTRATO]]-Contrato[[#This Row],[Pagos]]</f>
        <v>0</v>
      </c>
      <c r="AO993" s="58" cm="1">
        <f t="array" ref="AO993">_xlfn.XLOOKUP(Contrato[[#This Row],[DOCUMENTO ]],[1]!PERSONAL_ACTIVO_2024[[#All],[Documento identidad]],[1]!PERSONAL_ACTIVO_2024[[#All],[Mail ]],0,0)</f>
        <v>0</v>
      </c>
      <c r="AP993" s="58" cm="1">
        <f t="array" ref="AP993">_xlfn.XLOOKUP(Contrato[[#This Row],[DOCUMENTO]],[1]!PERSONAL_ACTIVO_2024[[#All],[Documento identidad]],[1]!PERSONAL_ACTIVO_2024[[#All],[Mail ]],0,0)</f>
        <v>0</v>
      </c>
      <c r="AQ993" s="58" cm="1">
        <f t="array" ref="AQ993">IF(ISBLANK(Contrato[[#This Row],[DEPENDENCIA ]]),0,IFERROR(_xlfn.XLOOKUP(Contrato[[#This Row],[DEPENDENCIA ]],[1]!PERSONAL_ACTIVO_2024[[#All],[Dependencia]],[1]!PERSONAL_ACTIVO_2024[[#All],[Mail ]],0,0),0))</f>
        <v>0</v>
      </c>
    </row>
    <row r="994" spans="1:43" ht="34.5" customHeight="1" x14ac:dyDescent="0.25">
      <c r="A994" s="27"/>
      <c r="B994" s="349"/>
      <c r="C994" s="350"/>
      <c r="D994" s="29"/>
      <c r="E994" s="81"/>
      <c r="F994" s="29"/>
      <c r="G994" s="183"/>
      <c r="H994" s="312"/>
      <c r="I994" s="112"/>
      <c r="J994" s="132"/>
      <c r="K994" s="69"/>
      <c r="L994" s="143"/>
      <c r="M994" s="119"/>
      <c r="N994" s="98" t="str" cm="1">
        <f t="array" ref="N994">_xlfn.XLOOKUP(Contrato[[#This Row],[SUPERVISOR TITULAR]],[1]!PERSONAL_ACTIVO_2024[[#All],[Nombre completo]],[1]!PERSONAL_ACTIVO_2024[[#All],[Documento identidad]],"",0)</f>
        <v/>
      </c>
      <c r="O994" s="119"/>
      <c r="P994" s="134" t="str" cm="1">
        <f t="array" ref="P994">_xlfn.XLOOKUP(Contrato[[#This Row],[SUPERVISOR SUPLENTE ]],[1]!PERSONAL_ACTIVO_2024[[#All],[Nombre completo]],[1]!PERSONAL_ACTIVO_2024[[#All],[Documento identidad]],"",0)</f>
        <v/>
      </c>
      <c r="Q994" s="135"/>
      <c r="R994" s="42" cm="1">
        <f t="array" ref="R994">_xlfn.XLOOKUP(Contrato[[#This Row],[CDP]],[1]!DISPONIBILIDADES_2024[[#All],[consecutivo]],[1]!DISPONIBILIDADES_2024[[#All],[fecha_aprobacion]],"",0)</f>
        <v>0</v>
      </c>
      <c r="S994" s="43">
        <f>SUMIF([1]!DISPONIBILIDADES_2024[[#All],[consecutivo]],Contrato[[#This Row],[CDP]],[1]!DISPONIBILIDADES_2024[[#All],[valor_total_rubro]])</f>
        <v>0</v>
      </c>
      <c r="T994" s="44" cm="1">
        <f t="array" ref="T994">_xlfn.XLOOKUP(Contrato[[#This Row],[CONTRATO]]&amp;Contrato[[#This Row],[CDP]],[1]!Corr_Contr_CDP[[#All],[CONTRATO-CDP]],[1]!Corr_Contr_CDP[[#All],[CRP]],_xlfn.XLOOKUP(Contrato[[#This Row],[CDP]],[1]!COMPROMISOS_2024[[#All],[disponibilidad]],[1]!COMPROMISOS_2024[[#All],[consecutivo]],"",0),0)</f>
        <v>0</v>
      </c>
      <c r="U994" s="45" t="str" cm="1">
        <f t="array" ref="U994">+_xlfn.XLOOKUP(Contrato[[#This Row],[RCP]],[1]!COMPROMISOS_2024[[#All],[consecutivo]],[1]!COMPROMISOS_2024[[#All],[fecha_aprobacion]],"",0)</f>
        <v/>
      </c>
      <c r="V994" s="46">
        <f>SUMIF([1]!COMPROMISOS_2024[[#All],[consecutivo]],Contrato[[#This Row],[RCP]],[1]!COMPROMISOS_2024[[#All],[valor_total]])</f>
        <v>0</v>
      </c>
      <c r="W994" s="352"/>
      <c r="X994" s="163"/>
      <c r="Y994" s="48" t="str">
        <f>+LEFT(_xlfn.XLOOKUP(Contrato[[#This Row],[CONTRATO3DIG]],[1]SECOP_II!AE:AE,[1]SECOP_II!F:F,"",0),10)</f>
        <v/>
      </c>
      <c r="Z994" s="49"/>
      <c r="AA994" s="109"/>
      <c r="AB994" s="91"/>
      <c r="AC994" s="30"/>
      <c r="AD994" s="353"/>
      <c r="AE994" s="27"/>
      <c r="AF994" s="55" t="str">
        <f>TEXT(LEFT(Contrato[[#This Row],[CONTRATO]],3),"0")</f>
        <v/>
      </c>
      <c r="AG994" s="55" t="str">
        <f>IF(LEN(Contrato[[#This Row],[Contrato2]])=3,Contrato[[#This Row],[Contrato2]],TEXT(Contrato[[#This Row],[Contrato2]],"000"))</f>
        <v/>
      </c>
      <c r="AH994" s="56">
        <f ca="1">IFERROR(_xlfn.DAYS(Contrato[[#This Row],[Fecha Proyectada liquidación]],TODAY())/30,"")</f>
        <v>-1519.7666666666667</v>
      </c>
      <c r="AI994" s="57">
        <f>+Contrato[[#This Row],[FECHA TERMINACIÓN ]]+120</f>
        <v>120</v>
      </c>
      <c r="AK994" s="59" t="str">
        <f ca="1">IF(Contrato[[#This Row],[FECHA TERMINACIÓN ]]&lt;TODAY(), "Terminado",IF(ISNUMBER(Contrato[[#This Row],[Fecha Real de liquiidación ]]),"Liquidado",IF(Contrato[[#This Row],[FECHA TERMINACIÓN ]]&gt;=TODAY(),"En ejecución","")))</f>
        <v>Terminado</v>
      </c>
      <c r="AL994" s="60">
        <f>SUMIF([1]!COMPROMISOS_2024[[#All],[consecutivo]],Contrato[[#This Row],[RCP]],[1]!COMPROMISOS_2024[[#All],[Total pagado]])</f>
        <v>0</v>
      </c>
      <c r="AM994" s="61">
        <f>IFERROR(Contrato[[#This Row],[Pagos]]/Contrato[[#This Row],[VALOR CONTRATO]],0)</f>
        <v>0</v>
      </c>
      <c r="AN994" s="110">
        <f>+Contrato[[#This Row],[VALOR CONTRATO]]-Contrato[[#This Row],[Pagos]]</f>
        <v>0</v>
      </c>
      <c r="AO994" s="58" cm="1">
        <f t="array" ref="AO994">_xlfn.XLOOKUP(Contrato[[#This Row],[DOCUMENTO ]],[1]!PERSONAL_ACTIVO_2024[[#All],[Documento identidad]],[1]!PERSONAL_ACTIVO_2024[[#All],[Mail ]],0,0)</f>
        <v>0</v>
      </c>
      <c r="AP994" s="58" cm="1">
        <f t="array" ref="AP994">_xlfn.XLOOKUP(Contrato[[#This Row],[DOCUMENTO]],[1]!PERSONAL_ACTIVO_2024[[#All],[Documento identidad]],[1]!PERSONAL_ACTIVO_2024[[#All],[Mail ]],0,0)</f>
        <v>0</v>
      </c>
      <c r="AQ994" s="58" cm="1">
        <f t="array" ref="AQ994">IF(ISBLANK(Contrato[[#This Row],[DEPENDENCIA ]]),0,IFERROR(_xlfn.XLOOKUP(Contrato[[#This Row],[DEPENDENCIA ]],[1]!PERSONAL_ACTIVO_2024[[#All],[Dependencia]],[1]!PERSONAL_ACTIVO_2024[[#All],[Mail ]],0,0),0))</f>
        <v>0</v>
      </c>
    </row>
    <row r="995" spans="1:43" ht="34.5" customHeight="1" x14ac:dyDescent="0.25">
      <c r="A995" s="27"/>
      <c r="B995" s="349"/>
      <c r="C995" s="350"/>
      <c r="D995" s="29"/>
      <c r="E995" s="29"/>
      <c r="F995" s="29"/>
      <c r="G995" s="183"/>
      <c r="H995" s="312"/>
      <c r="I995" s="351"/>
      <c r="J995" s="132"/>
      <c r="K995" s="54"/>
      <c r="L995" s="143"/>
      <c r="M995" s="119"/>
      <c r="N995" s="98" t="str" cm="1">
        <f t="array" ref="N995">_xlfn.XLOOKUP(Contrato[[#This Row],[SUPERVISOR TITULAR]],[1]!PERSONAL_ACTIVO_2024[[#All],[Nombre completo]],[1]!PERSONAL_ACTIVO_2024[[#All],[Documento identidad]],"",0)</f>
        <v/>
      </c>
      <c r="O995" s="119"/>
      <c r="P995" s="134" t="str" cm="1">
        <f t="array" ref="P995">_xlfn.XLOOKUP(Contrato[[#This Row],[SUPERVISOR SUPLENTE ]],[1]!PERSONAL_ACTIVO_2024[[#All],[Nombre completo]],[1]!PERSONAL_ACTIVO_2024[[#All],[Documento identidad]],"",0)</f>
        <v/>
      </c>
      <c r="Q995" s="135"/>
      <c r="R995" s="42" t="str" cm="1">
        <f t="array" ref="R995">_xlfn.XLOOKUP(Contrato[[#This Row],[CDP]],[1]!DISPONIBILIDADES_2024[[#All],[consecutivo]],[1]!DISPONIBILIDADES_2024[[#All],[fecha_aprobacion]],"",0)</f>
        <v/>
      </c>
      <c r="S995" s="43">
        <f>SUMIF([1]!DISPONIBILIDADES_2024[[#All],[consecutivo]],Contrato[[#This Row],[CDP]],[1]!DISPONIBILIDADES_2024[[#All],[valor_total_rubro]])</f>
        <v>0</v>
      </c>
      <c r="T995" s="44" cm="1">
        <f t="array" ref="T995">_xlfn.XLOOKUP(Contrato[[#This Row],[CONTRATO]]&amp;Contrato[[#This Row],[CDP]],[1]!Corr_Contr_CDP[[#All],[CONTRATO-CDP]],[1]!Corr_Contr_CDP[[#All],[CRP]],_xlfn.XLOOKUP(Contrato[[#This Row],[CDP]],[1]!COMPROMISOS_2024[[#All],[disponibilidad]],[1]!COMPROMISOS_2024[[#All],[consecutivo]],"",0),0)</f>
        <v>0</v>
      </c>
      <c r="U995" s="45" t="str" cm="1">
        <f t="array" ref="U995">+_xlfn.XLOOKUP(Contrato[[#This Row],[RCP]],[1]!COMPROMISOS_2024[[#All],[consecutivo]],[1]!COMPROMISOS_2024[[#All],[fecha_aprobacion]],"",0)</f>
        <v/>
      </c>
      <c r="V995" s="46">
        <f>SUMIF([1]!COMPROMISOS_2024[[#All],[consecutivo]],Contrato[[#This Row],[RCP]],[1]!COMPROMISOS_2024[[#All],[valor_total]])</f>
        <v>0</v>
      </c>
      <c r="W995" s="352"/>
      <c r="X995" s="163"/>
      <c r="Y995" s="48" t="str">
        <f>+LEFT(_xlfn.XLOOKUP(Contrato[[#This Row],[CONTRATO3DIG]],[1]SECOP_II!AE:AE,[1]SECOP_II!F:F,"",0),10)</f>
        <v/>
      </c>
      <c r="Z995" s="49"/>
      <c r="AA995" s="101"/>
      <c r="AB995" s="30"/>
      <c r="AC995" s="30"/>
      <c r="AD995" s="353"/>
      <c r="AE995" s="27"/>
      <c r="AF995" s="55" t="str">
        <f>TEXT(LEFT(Contrato[[#This Row],[CONTRATO]],3),"0")</f>
        <v/>
      </c>
      <c r="AG995" s="55" t="str">
        <f>IF(LEN(Contrato[[#This Row],[Contrato2]])=3,Contrato[[#This Row],[Contrato2]],TEXT(Contrato[[#This Row],[Contrato2]],"000"))</f>
        <v/>
      </c>
      <c r="AH995" s="56">
        <f ca="1">IFERROR(_xlfn.DAYS(Contrato[[#This Row],[Fecha Proyectada liquidación]],TODAY())/30,"")</f>
        <v>-1519.7666666666667</v>
      </c>
      <c r="AI995" s="57">
        <f>+Contrato[[#This Row],[FECHA TERMINACIÓN ]]+120</f>
        <v>120</v>
      </c>
      <c r="AK995" s="59" t="str">
        <f ca="1">IF(Contrato[[#This Row],[FECHA TERMINACIÓN ]]&lt;TODAY(), "Terminado",IF(ISNUMBER(Contrato[[#This Row],[Fecha Real de liquiidación ]]),"Liquidado",IF(Contrato[[#This Row],[FECHA TERMINACIÓN ]]&gt;=TODAY(),"En ejecución","")))</f>
        <v>Terminado</v>
      </c>
      <c r="AL995" s="60">
        <f>SUMIF([1]!COMPROMISOS_2024[[#All],[consecutivo]],Contrato[[#This Row],[RCP]],[1]!COMPROMISOS_2024[[#All],[Total pagado]])</f>
        <v>0</v>
      </c>
      <c r="AM995" s="61">
        <f>IFERROR(Contrato[[#This Row],[Pagos]]/Contrato[[#This Row],[VALOR CONTRATO]],0)</f>
        <v>0</v>
      </c>
      <c r="AN995" s="110">
        <f>+Contrato[[#This Row],[VALOR CONTRATO]]-Contrato[[#This Row],[Pagos]]</f>
        <v>0</v>
      </c>
      <c r="AO995" s="58" cm="1">
        <f t="array" ref="AO995">_xlfn.XLOOKUP(Contrato[[#This Row],[DOCUMENTO ]],[1]!PERSONAL_ACTIVO_2024[[#All],[Documento identidad]],[1]!PERSONAL_ACTIVO_2024[[#All],[Mail ]],0,0)</f>
        <v>0</v>
      </c>
      <c r="AP995" s="58" cm="1">
        <f t="array" ref="AP995">_xlfn.XLOOKUP(Contrato[[#This Row],[DOCUMENTO]],[1]!PERSONAL_ACTIVO_2024[[#All],[Documento identidad]],[1]!PERSONAL_ACTIVO_2024[[#All],[Mail ]],0,0)</f>
        <v>0</v>
      </c>
      <c r="AQ995" s="58" cm="1">
        <f t="array" ref="AQ995">IF(ISBLANK(Contrato[[#This Row],[DEPENDENCIA ]]),0,IFERROR(_xlfn.XLOOKUP(Contrato[[#This Row],[DEPENDENCIA ]],[1]!PERSONAL_ACTIVO_2024[[#All],[Dependencia]],[1]!PERSONAL_ACTIVO_2024[[#All],[Mail ]],0,0),0))</f>
        <v>0</v>
      </c>
    </row>
    <row r="996" spans="1:43" ht="34.5" customHeight="1" x14ac:dyDescent="0.25">
      <c r="A996" s="27"/>
      <c r="B996" s="349"/>
      <c r="C996" s="350"/>
      <c r="D996" s="29"/>
      <c r="E996" s="81"/>
      <c r="F996" s="29"/>
      <c r="G996" s="183"/>
      <c r="H996" s="312"/>
      <c r="I996" s="112"/>
      <c r="J996" s="132"/>
      <c r="K996" s="69"/>
      <c r="L996" s="143"/>
      <c r="M996" s="119"/>
      <c r="N996" s="98" t="str" cm="1">
        <f t="array" ref="N996">_xlfn.XLOOKUP(Contrato[[#This Row],[SUPERVISOR TITULAR]],[1]!PERSONAL_ACTIVO_2024[[#All],[Nombre completo]],[1]!PERSONAL_ACTIVO_2024[[#All],[Documento identidad]],"",0)</f>
        <v/>
      </c>
      <c r="O996" s="119"/>
      <c r="P996" s="134" t="str" cm="1">
        <f t="array" ref="P996">_xlfn.XLOOKUP(Contrato[[#This Row],[SUPERVISOR SUPLENTE ]],[1]!PERSONAL_ACTIVO_2024[[#All],[Nombre completo]],[1]!PERSONAL_ACTIVO_2024[[#All],[Documento identidad]],"",0)</f>
        <v/>
      </c>
      <c r="Q996" s="135"/>
      <c r="R996" s="42" cm="1">
        <f t="array" ref="R996">_xlfn.XLOOKUP(Contrato[[#This Row],[CDP]],[1]!DISPONIBILIDADES_2024[[#All],[consecutivo]],[1]!DISPONIBILIDADES_2024[[#All],[fecha_aprobacion]],"",0)</f>
        <v>0</v>
      </c>
      <c r="S996" s="43">
        <f>SUMIF([1]!DISPONIBILIDADES_2024[[#All],[consecutivo]],Contrato[[#This Row],[CDP]],[1]!DISPONIBILIDADES_2024[[#All],[valor_total_rubro]])</f>
        <v>0</v>
      </c>
      <c r="T996" s="44" cm="1">
        <f t="array" ref="T996">_xlfn.XLOOKUP(Contrato[[#This Row],[CONTRATO]]&amp;Contrato[[#This Row],[CDP]],[1]!Corr_Contr_CDP[[#All],[CONTRATO-CDP]],[1]!Corr_Contr_CDP[[#All],[CRP]],_xlfn.XLOOKUP(Contrato[[#This Row],[CDP]],[1]!COMPROMISOS_2024[[#All],[disponibilidad]],[1]!COMPROMISOS_2024[[#All],[consecutivo]],"",0),0)</f>
        <v>0</v>
      </c>
      <c r="U996" s="45" t="str" cm="1">
        <f t="array" ref="U996">+_xlfn.XLOOKUP(Contrato[[#This Row],[RCP]],[1]!COMPROMISOS_2024[[#All],[consecutivo]],[1]!COMPROMISOS_2024[[#All],[fecha_aprobacion]],"",0)</f>
        <v/>
      </c>
      <c r="V996" s="46">
        <f>SUMIF([1]!COMPROMISOS_2024[[#All],[consecutivo]],Contrato[[#This Row],[RCP]],[1]!COMPROMISOS_2024[[#All],[valor_total]])</f>
        <v>0</v>
      </c>
      <c r="W996" s="352"/>
      <c r="X996" s="163"/>
      <c r="Y996" s="48" t="str">
        <f>+LEFT(_xlfn.XLOOKUP(Contrato[[#This Row],[CONTRATO3DIG]],[1]SECOP_II!AE:AE,[1]SECOP_II!F:F,"",0),10)</f>
        <v/>
      </c>
      <c r="Z996" s="49"/>
      <c r="AA996" s="109"/>
      <c r="AB996" s="30"/>
      <c r="AC996" s="30"/>
      <c r="AD996" s="353"/>
      <c r="AE996" s="27"/>
      <c r="AF996" s="55" t="str">
        <f>TEXT(LEFT(Contrato[[#This Row],[CONTRATO]],3),"0")</f>
        <v/>
      </c>
      <c r="AG996" s="55" t="str">
        <f>IF(LEN(Contrato[[#This Row],[Contrato2]])=3,Contrato[[#This Row],[Contrato2]],TEXT(Contrato[[#This Row],[Contrato2]],"000"))</f>
        <v/>
      </c>
      <c r="AH996" s="56">
        <f ca="1">IFERROR(_xlfn.DAYS(Contrato[[#This Row],[Fecha Proyectada liquidación]],TODAY())/30,"")</f>
        <v>-1519.7666666666667</v>
      </c>
      <c r="AI996" s="57">
        <f>+Contrato[[#This Row],[FECHA TERMINACIÓN ]]+120</f>
        <v>120</v>
      </c>
      <c r="AK996" s="59" t="str">
        <f ca="1">IF(Contrato[[#This Row],[FECHA TERMINACIÓN ]]&lt;TODAY(), "Terminado",IF(ISNUMBER(Contrato[[#This Row],[Fecha Real de liquiidación ]]),"Liquidado",IF(Contrato[[#This Row],[FECHA TERMINACIÓN ]]&gt;=TODAY(),"En ejecución","")))</f>
        <v>Terminado</v>
      </c>
      <c r="AL996" s="60">
        <f>SUMIF([1]!COMPROMISOS_2024[[#All],[consecutivo]],Contrato[[#This Row],[RCP]],[1]!COMPROMISOS_2024[[#All],[Total pagado]])</f>
        <v>0</v>
      </c>
      <c r="AM996" s="61">
        <f>IFERROR(Contrato[[#This Row],[Pagos]]/Contrato[[#This Row],[VALOR CONTRATO]],0)</f>
        <v>0</v>
      </c>
      <c r="AN996" s="110">
        <f>+Contrato[[#This Row],[VALOR CONTRATO]]-Contrato[[#This Row],[Pagos]]</f>
        <v>0</v>
      </c>
      <c r="AO996" s="58" cm="1">
        <f t="array" ref="AO996">_xlfn.XLOOKUP(Contrato[[#This Row],[DOCUMENTO ]],[1]!PERSONAL_ACTIVO_2024[[#All],[Documento identidad]],[1]!PERSONAL_ACTIVO_2024[[#All],[Mail ]],0,0)</f>
        <v>0</v>
      </c>
      <c r="AP996" s="58" cm="1">
        <f t="array" ref="AP996">_xlfn.XLOOKUP(Contrato[[#This Row],[DOCUMENTO]],[1]!PERSONAL_ACTIVO_2024[[#All],[Documento identidad]],[1]!PERSONAL_ACTIVO_2024[[#All],[Mail ]],0,0)</f>
        <v>0</v>
      </c>
      <c r="AQ996" s="58" cm="1">
        <f t="array" ref="AQ996">IF(ISBLANK(Contrato[[#This Row],[DEPENDENCIA ]]),0,IFERROR(_xlfn.XLOOKUP(Contrato[[#This Row],[DEPENDENCIA ]],[1]!PERSONAL_ACTIVO_2024[[#All],[Dependencia]],[1]!PERSONAL_ACTIVO_2024[[#All],[Mail ]],0,0),0))</f>
        <v>0</v>
      </c>
    </row>
    <row r="997" spans="1:43" ht="34.5" customHeight="1" x14ac:dyDescent="0.25">
      <c r="A997" s="54"/>
      <c r="B997" s="26"/>
      <c r="C997" s="350"/>
      <c r="D997" s="29"/>
      <c r="E997" s="81"/>
      <c r="F997" s="29"/>
      <c r="G997" s="183"/>
      <c r="H997" s="312"/>
      <c r="I997" s="92"/>
      <c r="J997" s="377"/>
      <c r="K997" s="54"/>
      <c r="L997" s="143"/>
      <c r="M997" s="119"/>
      <c r="N997" s="98" t="str" cm="1">
        <f t="array" ref="N997">_xlfn.XLOOKUP(Contrato[[#This Row],[SUPERVISOR TITULAR]],[1]!PERSONAL_ACTIVO_2024[[#All],[Nombre completo]],[1]!PERSONAL_ACTIVO_2024[[#All],[Documento identidad]],"",0)</f>
        <v/>
      </c>
      <c r="O997" s="119"/>
      <c r="P997" s="134" t="str" cm="1">
        <f t="array" ref="P997">_xlfn.XLOOKUP(Contrato[[#This Row],[SUPERVISOR SUPLENTE ]],[1]!PERSONAL_ACTIVO_2024[[#All],[Nombre completo]],[1]!PERSONAL_ACTIVO_2024[[#All],[Documento identidad]],"",0)</f>
        <v/>
      </c>
      <c r="Q997" s="173"/>
      <c r="R997" s="42" t="str" cm="1">
        <f t="array" ref="R997">_xlfn.XLOOKUP(Contrato[[#This Row],[CDP]],[1]!DISPONIBILIDADES_2024[[#All],[consecutivo]],[1]!DISPONIBILIDADES_2024[[#All],[fecha_aprobacion]],"",0)</f>
        <v/>
      </c>
      <c r="S997" s="43">
        <f>SUMIF([1]!DISPONIBILIDADES_2024[[#All],[consecutivo]],Contrato[[#This Row],[CDP]],[1]!DISPONIBILIDADES_2024[[#All],[valor_total_rubro]])</f>
        <v>0</v>
      </c>
      <c r="T997" s="44" cm="1">
        <f t="array" ref="T997">_xlfn.XLOOKUP(Contrato[[#This Row],[CONTRATO]]&amp;Contrato[[#This Row],[CDP]],[1]!Corr_Contr_CDP[[#All],[CONTRATO-CDP]],[1]!Corr_Contr_CDP[[#All],[CRP]],_xlfn.XLOOKUP(Contrato[[#This Row],[CDP]],[1]!COMPROMISOS_2024[[#All],[disponibilidad]],[1]!COMPROMISOS_2024[[#All],[consecutivo]],"",0),0)</f>
        <v>0</v>
      </c>
      <c r="U997" s="45" t="str" cm="1">
        <f t="array" ref="U997">+_xlfn.XLOOKUP(Contrato[[#This Row],[RCP]],[1]!COMPROMISOS_2024[[#All],[consecutivo]],[1]!COMPROMISOS_2024[[#All],[fecha_aprobacion]],"",0)</f>
        <v/>
      </c>
      <c r="V997" s="46">
        <f>SUMIF([1]!COMPROMISOS_2024[[#All],[consecutivo]],Contrato[[#This Row],[RCP]],[1]!COMPROMISOS_2024[[#All],[valor_total]])</f>
        <v>0</v>
      </c>
      <c r="W997" s="112"/>
      <c r="X997" s="94"/>
      <c r="Y997" s="48" t="str">
        <f>+LEFT(_xlfn.XLOOKUP(Contrato[[#This Row],[CONTRATO3DIG]],[1]SECOP_II!AE:AE,[1]SECOP_II!F:F,"",0),10)</f>
        <v/>
      </c>
      <c r="Z997" s="49"/>
      <c r="AA997" s="101"/>
      <c r="AB997" s="94"/>
      <c r="AC997" s="94"/>
      <c r="AD997" s="362"/>
      <c r="AE997" s="54"/>
      <c r="AF997" s="55" t="str">
        <f>TEXT(LEFT(Contrato[[#This Row],[CONTRATO]],3),"0")</f>
        <v/>
      </c>
      <c r="AG997" s="55" t="str">
        <f>IF(LEN(Contrato[[#This Row],[Contrato2]])=3,Contrato[[#This Row],[Contrato2]],TEXT(Contrato[[#This Row],[Contrato2]],"000"))</f>
        <v/>
      </c>
      <c r="AH997" s="56">
        <f ca="1">IFERROR(_xlfn.DAYS(Contrato[[#This Row],[Fecha Proyectada liquidación]],TODAY())/30,"")</f>
        <v>-1519.7666666666667</v>
      </c>
      <c r="AI997" s="57">
        <f>+Contrato[[#This Row],[FECHA TERMINACIÓN ]]+120</f>
        <v>120</v>
      </c>
      <c r="AK997" s="59" t="str">
        <f ca="1">IF(Contrato[[#This Row],[FECHA TERMINACIÓN ]]&lt;TODAY(), "Terminado",IF(ISNUMBER(Contrato[[#This Row],[Fecha Real de liquiidación ]]),"Liquidado",IF(Contrato[[#This Row],[FECHA TERMINACIÓN ]]&gt;=TODAY(),"En ejecución","")))</f>
        <v>Terminado</v>
      </c>
      <c r="AL997" s="60">
        <f>SUMIF([1]!COMPROMISOS_2024[[#All],[consecutivo]],Contrato[[#This Row],[RCP]],[1]!COMPROMISOS_2024[[#All],[Total pagado]])</f>
        <v>0</v>
      </c>
      <c r="AM997" s="61">
        <f>IFERROR(Contrato[[#This Row],[Pagos]]/Contrato[[#This Row],[VALOR CONTRATO]],0)</f>
        <v>0</v>
      </c>
      <c r="AN997" s="110">
        <f>+Contrato[[#This Row],[VALOR CONTRATO]]-Contrato[[#This Row],[Pagos]]</f>
        <v>0</v>
      </c>
      <c r="AO997" s="58" cm="1">
        <f t="array" ref="AO997">_xlfn.XLOOKUP(Contrato[[#This Row],[DOCUMENTO ]],[1]!PERSONAL_ACTIVO_2024[[#All],[Documento identidad]],[1]!PERSONAL_ACTIVO_2024[[#All],[Mail ]],0,0)</f>
        <v>0</v>
      </c>
      <c r="AP997" s="58" cm="1">
        <f t="array" ref="AP997">_xlfn.XLOOKUP(Contrato[[#This Row],[DOCUMENTO]],[1]!PERSONAL_ACTIVO_2024[[#All],[Documento identidad]],[1]!PERSONAL_ACTIVO_2024[[#All],[Mail ]],0,0)</f>
        <v>0</v>
      </c>
      <c r="AQ997" s="58" cm="1">
        <f t="array" ref="AQ997">IF(ISBLANK(Contrato[[#This Row],[DEPENDENCIA ]]),0,IFERROR(_xlfn.XLOOKUP(Contrato[[#This Row],[DEPENDENCIA ]],[1]!PERSONAL_ACTIVO_2024[[#All],[Dependencia]],[1]!PERSONAL_ACTIVO_2024[[#All],[Mail ]],0,0),0))</f>
        <v>0</v>
      </c>
    </row>
    <row r="998" spans="1:43" ht="34.5" customHeight="1" x14ac:dyDescent="0.25">
      <c r="A998" s="27"/>
      <c r="B998" s="349"/>
      <c r="C998" s="350"/>
      <c r="D998" s="81"/>
      <c r="E998" s="29"/>
      <c r="F998" s="29"/>
      <c r="G998" s="183"/>
      <c r="H998" s="312"/>
      <c r="I998" s="351"/>
      <c r="J998" s="132"/>
      <c r="K998" s="54"/>
      <c r="L998" s="143"/>
      <c r="M998" s="119"/>
      <c r="N998" s="98" t="str" cm="1">
        <f t="array" ref="N998">_xlfn.XLOOKUP(Contrato[[#This Row],[SUPERVISOR TITULAR]],[1]!PERSONAL_ACTIVO_2024[[#All],[Nombre completo]],[1]!PERSONAL_ACTIVO_2024[[#All],[Documento identidad]],"",0)</f>
        <v/>
      </c>
      <c r="O998" s="119"/>
      <c r="P998" s="134" t="str" cm="1">
        <f t="array" ref="P998">_xlfn.XLOOKUP(Contrato[[#This Row],[SUPERVISOR SUPLENTE ]],[1]!PERSONAL_ACTIVO_2024[[#All],[Nombre completo]],[1]!PERSONAL_ACTIVO_2024[[#All],[Documento identidad]],"",0)</f>
        <v/>
      </c>
      <c r="Q998" s="135"/>
      <c r="R998" s="42" cm="1">
        <f t="array" ref="R998">_xlfn.XLOOKUP(Contrato[[#This Row],[CDP]],[1]!DISPONIBILIDADES_2024[[#All],[consecutivo]],[1]!DISPONIBILIDADES_2024[[#All],[fecha_aprobacion]],"",0)</f>
        <v>0</v>
      </c>
      <c r="S998" s="43">
        <f>SUMIF([1]!DISPONIBILIDADES_2024[[#All],[consecutivo]],Contrato[[#This Row],[CDP]],[1]!DISPONIBILIDADES_2024[[#All],[valor_total_rubro]])</f>
        <v>0</v>
      </c>
      <c r="T998" s="44" cm="1">
        <f t="array" ref="T998">_xlfn.XLOOKUP(Contrato[[#This Row],[CONTRATO]]&amp;Contrato[[#This Row],[CDP]],[1]!Corr_Contr_CDP[[#All],[CONTRATO-CDP]],[1]!Corr_Contr_CDP[[#All],[CRP]],_xlfn.XLOOKUP(Contrato[[#This Row],[CDP]],[1]!COMPROMISOS_2024[[#All],[disponibilidad]],[1]!COMPROMISOS_2024[[#All],[consecutivo]],"",0),0)</f>
        <v>0</v>
      </c>
      <c r="U998" s="45" t="str" cm="1">
        <f t="array" ref="U998">+_xlfn.XLOOKUP(Contrato[[#This Row],[RCP]],[1]!COMPROMISOS_2024[[#All],[consecutivo]],[1]!COMPROMISOS_2024[[#All],[fecha_aprobacion]],"",0)</f>
        <v/>
      </c>
      <c r="V998" s="46">
        <f>SUMIF([1]!COMPROMISOS_2024[[#All],[consecutivo]],Contrato[[#This Row],[RCP]],[1]!COMPROMISOS_2024[[#All],[valor_total]])</f>
        <v>0</v>
      </c>
      <c r="W998" s="352"/>
      <c r="X998" s="163"/>
      <c r="Y998" s="48" t="str">
        <f>+LEFT(_xlfn.XLOOKUP(Contrato[[#This Row],[CONTRATO3DIG]],[1]SECOP_II!AE:AE,[1]SECOP_II!F:F,"",0),10)</f>
        <v/>
      </c>
      <c r="Z998" s="49"/>
      <c r="AA998" s="101"/>
      <c r="AB998" s="30"/>
      <c r="AC998" s="30"/>
      <c r="AD998" s="353"/>
      <c r="AE998" s="27"/>
      <c r="AF998" s="55" t="str">
        <f>TEXT(LEFT(Contrato[[#This Row],[CONTRATO]],3),"0")</f>
        <v/>
      </c>
      <c r="AG998" s="55" t="str">
        <f>IF(LEN(Contrato[[#This Row],[Contrato2]])=3,Contrato[[#This Row],[Contrato2]],TEXT(Contrato[[#This Row],[Contrato2]],"000"))</f>
        <v/>
      </c>
      <c r="AH998" s="56">
        <f ca="1">IFERROR(_xlfn.DAYS(Contrato[[#This Row],[Fecha Proyectada liquidación]],TODAY())/30,"")</f>
        <v>-1519.7666666666667</v>
      </c>
      <c r="AI998" s="57">
        <f>+Contrato[[#This Row],[FECHA TERMINACIÓN ]]+120</f>
        <v>120</v>
      </c>
      <c r="AK998" s="59" t="str">
        <f ca="1">IF(Contrato[[#This Row],[FECHA TERMINACIÓN ]]&lt;TODAY(), "Terminado",IF(ISNUMBER(Contrato[[#This Row],[Fecha Real de liquiidación ]]),"Liquidado",IF(Contrato[[#This Row],[FECHA TERMINACIÓN ]]&gt;=TODAY(),"En ejecución","")))</f>
        <v>Terminado</v>
      </c>
      <c r="AL998" s="60">
        <f>SUMIF([1]!COMPROMISOS_2024[[#All],[consecutivo]],Contrato[[#This Row],[RCP]],[1]!COMPROMISOS_2024[[#All],[Total pagado]])</f>
        <v>0</v>
      </c>
      <c r="AM998" s="61">
        <f>IFERROR(Contrato[[#This Row],[Pagos]]/Contrato[[#This Row],[VALOR CONTRATO]],0)</f>
        <v>0</v>
      </c>
      <c r="AN998" s="110">
        <f>+Contrato[[#This Row],[VALOR CONTRATO]]-Contrato[[#This Row],[Pagos]]</f>
        <v>0</v>
      </c>
      <c r="AO998" s="58" cm="1">
        <f t="array" ref="AO998">_xlfn.XLOOKUP(Contrato[[#This Row],[DOCUMENTO ]],[1]!PERSONAL_ACTIVO_2024[[#All],[Documento identidad]],[1]!PERSONAL_ACTIVO_2024[[#All],[Mail ]],0,0)</f>
        <v>0</v>
      </c>
      <c r="AP998" s="58" cm="1">
        <f t="array" ref="AP998">_xlfn.XLOOKUP(Contrato[[#This Row],[DOCUMENTO]],[1]!PERSONAL_ACTIVO_2024[[#All],[Documento identidad]],[1]!PERSONAL_ACTIVO_2024[[#All],[Mail ]],0,0)</f>
        <v>0</v>
      </c>
      <c r="AQ998" s="58" cm="1">
        <f t="array" ref="AQ998">IF(ISBLANK(Contrato[[#This Row],[DEPENDENCIA ]]),0,IFERROR(_xlfn.XLOOKUP(Contrato[[#This Row],[DEPENDENCIA ]],[1]!PERSONAL_ACTIVO_2024[[#All],[Dependencia]],[1]!PERSONAL_ACTIVO_2024[[#All],[Mail ]],0,0),0))</f>
        <v>0</v>
      </c>
    </row>
    <row r="999" spans="1:43" ht="34.5" customHeight="1" x14ac:dyDescent="0.25">
      <c r="A999" s="54"/>
      <c r="B999" s="349"/>
      <c r="C999" s="350"/>
      <c r="D999" s="81"/>
      <c r="E999" s="29"/>
      <c r="F999" s="29"/>
      <c r="G999" s="183"/>
      <c r="H999" s="312"/>
      <c r="I999" s="357"/>
      <c r="J999" s="118"/>
      <c r="K999" s="54"/>
      <c r="L999" s="143"/>
      <c r="M999" s="119"/>
      <c r="N999" s="98" t="str" cm="1">
        <f t="array" ref="N999">_xlfn.XLOOKUP(Contrato[[#This Row],[SUPERVISOR TITULAR]],[1]!PERSONAL_ACTIVO_2024[[#All],[Nombre completo]],[1]!PERSONAL_ACTIVO_2024[[#All],[Documento identidad]],"",0)</f>
        <v/>
      </c>
      <c r="O999" s="119"/>
      <c r="P999" s="134" t="str" cm="1">
        <f t="array" ref="P999">_xlfn.XLOOKUP(Contrato[[#This Row],[SUPERVISOR SUPLENTE ]],[1]!PERSONAL_ACTIVO_2024[[#All],[Nombre completo]],[1]!PERSONAL_ACTIVO_2024[[#All],[Documento identidad]],"",0)</f>
        <v/>
      </c>
      <c r="Q999" s="100"/>
      <c r="R999" s="42" cm="1">
        <f t="array" ref="R999">_xlfn.XLOOKUP(Contrato[[#This Row],[CDP]],[1]!DISPONIBILIDADES_2024[[#All],[consecutivo]],[1]!DISPONIBILIDADES_2024[[#All],[fecha_aprobacion]],"",0)</f>
        <v>0</v>
      </c>
      <c r="S999" s="43">
        <f>SUMIF([1]!DISPONIBILIDADES_2024[[#All],[consecutivo]],Contrato[[#This Row],[CDP]],[1]!DISPONIBILIDADES_2024[[#All],[valor_total_rubro]])</f>
        <v>0</v>
      </c>
      <c r="T999" s="44" cm="1">
        <f t="array" ref="T999">_xlfn.XLOOKUP(Contrato[[#This Row],[CONTRATO]]&amp;Contrato[[#This Row],[CDP]],[1]!Corr_Contr_CDP[[#All],[CONTRATO-CDP]],[1]!Corr_Contr_CDP[[#All],[CRP]],_xlfn.XLOOKUP(Contrato[[#This Row],[CDP]],[1]!COMPROMISOS_2024[[#All],[disponibilidad]],[1]!COMPROMISOS_2024[[#All],[consecutivo]],"",0),0)</f>
        <v>0</v>
      </c>
      <c r="U999" s="45" t="str" cm="1">
        <f t="array" ref="U999">+_xlfn.XLOOKUP(Contrato[[#This Row],[RCP]],[1]!COMPROMISOS_2024[[#All],[consecutivo]],[1]!COMPROMISOS_2024[[#All],[fecha_aprobacion]],"",0)</f>
        <v/>
      </c>
      <c r="V999" s="46">
        <f>SUMIF([1]!COMPROMISOS_2024[[#All],[consecutivo]],Contrato[[#This Row],[RCP]],[1]!COMPROMISOS_2024[[#All],[valor_total]])</f>
        <v>0</v>
      </c>
      <c r="W999" s="311"/>
      <c r="X999" s="160"/>
      <c r="Y999" s="48" t="str">
        <f>+LEFT(_xlfn.XLOOKUP(Contrato[[#This Row],[CONTRATO3DIG]],[1]SECOP_II!AE:AE,[1]SECOP_II!F:F,"",0),10)</f>
        <v/>
      </c>
      <c r="Z999" s="49"/>
      <c r="AA999" s="109"/>
      <c r="AB999" s="91"/>
      <c r="AC999" s="91"/>
      <c r="AD999" s="224"/>
      <c r="AE999" s="54"/>
      <c r="AF999" s="55" t="str">
        <f>TEXT(LEFT(Contrato[[#This Row],[CONTRATO]],3),"0")</f>
        <v/>
      </c>
      <c r="AG999" s="55" t="str">
        <f>IF(LEN(Contrato[[#This Row],[Contrato2]])=3,Contrato[[#This Row],[Contrato2]],TEXT(Contrato[[#This Row],[Contrato2]],"000"))</f>
        <v/>
      </c>
      <c r="AH999" s="56">
        <f ca="1">IFERROR(_xlfn.DAYS(Contrato[[#This Row],[Fecha Proyectada liquidación]],TODAY())/30,"")</f>
        <v>-1519.7666666666667</v>
      </c>
      <c r="AI999" s="57">
        <f>+Contrato[[#This Row],[FECHA TERMINACIÓN ]]+120</f>
        <v>120</v>
      </c>
      <c r="AK999" s="59" t="str">
        <f ca="1">IF(Contrato[[#This Row],[FECHA TERMINACIÓN ]]&lt;TODAY(), "Terminado",IF(ISNUMBER(Contrato[[#This Row],[Fecha Real de liquiidación ]]),"Liquidado",IF(Contrato[[#This Row],[FECHA TERMINACIÓN ]]&gt;=TODAY(),"En ejecución","")))</f>
        <v>Terminado</v>
      </c>
      <c r="AL999" s="60">
        <f>SUMIF([1]!COMPROMISOS_2024[[#All],[consecutivo]],Contrato[[#This Row],[RCP]],[1]!COMPROMISOS_2024[[#All],[Total pagado]])</f>
        <v>0</v>
      </c>
      <c r="AM999" s="61">
        <f>IFERROR(Contrato[[#This Row],[Pagos]]/Contrato[[#This Row],[VALOR CONTRATO]],0)</f>
        <v>0</v>
      </c>
      <c r="AN999" s="110">
        <f>+Contrato[[#This Row],[VALOR CONTRATO]]-Contrato[[#This Row],[Pagos]]</f>
        <v>0</v>
      </c>
      <c r="AO999" s="58" cm="1">
        <f t="array" ref="AO999">_xlfn.XLOOKUP(Contrato[[#This Row],[DOCUMENTO ]],[1]!PERSONAL_ACTIVO_2024[[#All],[Documento identidad]],[1]!PERSONAL_ACTIVO_2024[[#All],[Mail ]],0,0)</f>
        <v>0</v>
      </c>
      <c r="AP999" s="58" cm="1">
        <f t="array" ref="AP999">_xlfn.XLOOKUP(Contrato[[#This Row],[DOCUMENTO]],[1]!PERSONAL_ACTIVO_2024[[#All],[Documento identidad]],[1]!PERSONAL_ACTIVO_2024[[#All],[Mail ]],0,0)</f>
        <v>0</v>
      </c>
      <c r="AQ999" s="58" cm="1">
        <f t="array" ref="AQ999">IF(ISBLANK(Contrato[[#This Row],[DEPENDENCIA ]]),0,IFERROR(_xlfn.XLOOKUP(Contrato[[#This Row],[DEPENDENCIA ]],[1]!PERSONAL_ACTIVO_2024[[#All],[Dependencia]],[1]!PERSONAL_ACTIVO_2024[[#All],[Mail ]],0,0),0))</f>
        <v>0</v>
      </c>
    </row>
    <row r="1000" spans="1:43" ht="34.5" customHeight="1" x14ac:dyDescent="0.25">
      <c r="A1000" s="54"/>
      <c r="B1000" s="26"/>
      <c r="C1000" s="28"/>
      <c r="D1000" s="81"/>
      <c r="E1000" s="81"/>
      <c r="F1000" s="29"/>
      <c r="G1000" s="183"/>
      <c r="H1000" s="312"/>
      <c r="I1000" s="92"/>
      <c r="J1000" s="377"/>
      <c r="K1000" s="54"/>
      <c r="L1000" s="96"/>
      <c r="M1000" s="97"/>
      <c r="N1000" s="149" t="str" cm="1">
        <f t="array" ref="N1000">_xlfn.XLOOKUP(Contrato[[#This Row],[SUPERVISOR TITULAR]],[1]!PERSONAL_ACTIVO_2024[[#All],[Nombre completo]],[1]!PERSONAL_ACTIVO_2024[[#All],[Documento identidad]],"",0)</f>
        <v/>
      </c>
      <c r="O1000" s="97"/>
      <c r="P1000" s="122" t="str" cm="1">
        <f t="array" ref="P1000">_xlfn.XLOOKUP(Contrato[[#This Row],[SUPERVISOR SUPLENTE ]],[1]!PERSONAL_ACTIVO_2024[[#All],[Nombre completo]],[1]!PERSONAL_ACTIVO_2024[[#All],[Documento identidad]],"",0)</f>
        <v/>
      </c>
      <c r="Q1000" s="173"/>
      <c r="R1000" s="42" cm="1">
        <f t="array" ref="R1000">_xlfn.XLOOKUP(Contrato[[#This Row],[CDP]],[1]!DISPONIBILIDADES_2024[[#All],[consecutivo]],[1]!DISPONIBILIDADES_2024[[#All],[fecha_aprobacion]],"",0)</f>
        <v>0</v>
      </c>
      <c r="S1000" s="43">
        <f>SUMIF([1]!DISPONIBILIDADES_2024[[#All],[consecutivo]],Contrato[[#This Row],[CDP]],[1]!DISPONIBILIDADES_2024[[#All],[valor_total_rubro]])</f>
        <v>0</v>
      </c>
      <c r="T1000" s="44" cm="1">
        <f t="array" ref="T1000">_xlfn.XLOOKUP(Contrato[[#This Row],[CONTRATO]]&amp;Contrato[[#This Row],[CDP]],[1]!Corr_Contr_CDP[[#All],[CONTRATO-CDP]],[1]!Corr_Contr_CDP[[#All],[CRP]],_xlfn.XLOOKUP(Contrato[[#This Row],[CDP]],[1]!COMPROMISOS_2024[[#All],[disponibilidad]],[1]!COMPROMISOS_2024[[#All],[consecutivo]],"",0),0)</f>
        <v>0</v>
      </c>
      <c r="U1000" s="45" t="str" cm="1">
        <f t="array" ref="U1000">+_xlfn.XLOOKUP(Contrato[[#This Row],[RCP]],[1]!COMPROMISOS_2024[[#All],[consecutivo]],[1]!COMPROMISOS_2024[[#All],[fecha_aprobacion]],"",0)</f>
        <v/>
      </c>
      <c r="V1000" s="46">
        <f>SUMIF([1]!COMPROMISOS_2024[[#All],[consecutivo]],Contrato[[#This Row],[RCP]],[1]!COMPROMISOS_2024[[#All],[valor_total]])</f>
        <v>0</v>
      </c>
      <c r="W1000" s="112"/>
      <c r="X1000" s="94"/>
      <c r="Y1000" s="48" t="str">
        <f>+LEFT(_xlfn.XLOOKUP(Contrato[[#This Row],[CONTRATO3DIG]],[1]SECOP_II!AE:AE,[1]SECOP_II!F:F,"",0),10)</f>
        <v/>
      </c>
      <c r="Z1000" s="49"/>
      <c r="AA1000" s="101"/>
      <c r="AB1000" s="94"/>
      <c r="AC1000" s="94"/>
      <c r="AD1000" s="362"/>
      <c r="AE1000" s="54"/>
      <c r="AF1000" s="55" t="str">
        <f>TEXT(LEFT(Contrato[[#This Row],[CONTRATO]],3),"0")</f>
        <v/>
      </c>
      <c r="AG1000" s="55" t="str">
        <f>IF(LEN(Contrato[[#This Row],[Contrato2]])=3,Contrato[[#This Row],[Contrato2]],TEXT(Contrato[[#This Row],[Contrato2]],"000"))</f>
        <v/>
      </c>
      <c r="AH1000" s="56">
        <f ca="1">IFERROR(_xlfn.DAYS(Contrato[[#This Row],[Fecha Proyectada liquidación]],TODAY())/30,"")</f>
        <v>-1519.7666666666667</v>
      </c>
      <c r="AI1000" s="57">
        <f>+Contrato[[#This Row],[FECHA TERMINACIÓN ]]+120</f>
        <v>120</v>
      </c>
      <c r="AK1000" s="59" t="str">
        <f ca="1">IF(Contrato[[#This Row],[FECHA TERMINACIÓN ]]&lt;TODAY(), "Terminado",IF(ISNUMBER(Contrato[[#This Row],[Fecha Real de liquiidación ]]),"Liquidado",IF(Contrato[[#This Row],[FECHA TERMINACIÓN ]]&gt;=TODAY(),"En ejecución","")))</f>
        <v>Terminado</v>
      </c>
      <c r="AL1000" s="60">
        <f>SUMIF([1]!COMPROMISOS_2024[[#All],[consecutivo]],Contrato[[#This Row],[RCP]],[1]!COMPROMISOS_2024[[#All],[Total pagado]])</f>
        <v>0</v>
      </c>
      <c r="AM1000" s="61">
        <f>IFERROR(Contrato[[#This Row],[Pagos]]/Contrato[[#This Row],[VALOR CONTRATO]],0)</f>
        <v>0</v>
      </c>
      <c r="AN1000" s="110">
        <f>+Contrato[[#This Row],[VALOR CONTRATO]]-Contrato[[#This Row],[Pagos]]</f>
        <v>0</v>
      </c>
      <c r="AO1000" s="58" cm="1">
        <f t="array" ref="AO1000">_xlfn.XLOOKUP(Contrato[[#This Row],[DOCUMENTO ]],[1]!PERSONAL_ACTIVO_2024[[#All],[Documento identidad]],[1]!PERSONAL_ACTIVO_2024[[#All],[Mail ]],0,0)</f>
        <v>0</v>
      </c>
      <c r="AP1000" s="58" cm="1">
        <f t="array" ref="AP1000">_xlfn.XLOOKUP(Contrato[[#This Row],[DOCUMENTO]],[1]!PERSONAL_ACTIVO_2024[[#All],[Documento identidad]],[1]!PERSONAL_ACTIVO_2024[[#All],[Mail ]],0,0)</f>
        <v>0</v>
      </c>
      <c r="AQ1000" s="58" cm="1">
        <f t="array" ref="AQ1000">IF(ISBLANK(Contrato[[#This Row],[DEPENDENCIA ]]),0,IFERROR(_xlfn.XLOOKUP(Contrato[[#This Row],[DEPENDENCIA ]],[1]!PERSONAL_ACTIVO_2024[[#All],[Dependencia]],[1]!PERSONAL_ACTIVO_2024[[#All],[Mail ]],0,0),0))</f>
        <v>0</v>
      </c>
    </row>
    <row r="1001" spans="1:43" ht="34.5" customHeight="1" x14ac:dyDescent="0.25">
      <c r="A1001" s="54"/>
      <c r="B1001" s="26"/>
      <c r="C1001" s="28"/>
      <c r="D1001" s="81"/>
      <c r="E1001" s="81"/>
      <c r="F1001" s="29"/>
      <c r="G1001" s="183"/>
      <c r="H1001" s="312"/>
      <c r="I1001" s="92"/>
      <c r="J1001" s="377"/>
      <c r="K1001" s="54"/>
      <c r="L1001" s="96"/>
      <c r="M1001" s="97"/>
      <c r="N1001" s="149" t="str" cm="1">
        <f t="array" ref="N1001">_xlfn.XLOOKUP(Contrato[[#This Row],[SUPERVISOR TITULAR]],[1]!PERSONAL_ACTIVO_2024[[#All],[Nombre completo]],[1]!PERSONAL_ACTIVO_2024[[#All],[Documento identidad]],"",0)</f>
        <v/>
      </c>
      <c r="O1001" s="119"/>
      <c r="P1001" s="122" t="str" cm="1">
        <f t="array" ref="P1001">_xlfn.XLOOKUP(Contrato[[#This Row],[SUPERVISOR SUPLENTE ]],[1]!PERSONAL_ACTIVO_2024[[#All],[Nombre completo]],[1]!PERSONAL_ACTIVO_2024[[#All],[Documento identidad]],"",0)</f>
        <v/>
      </c>
      <c r="Q1001" s="173"/>
      <c r="R1001" s="42" cm="1">
        <f t="array" ref="R1001">_xlfn.XLOOKUP(Contrato[[#This Row],[CDP]],[1]!DISPONIBILIDADES_2024[[#All],[consecutivo]],[1]!DISPONIBILIDADES_2024[[#All],[fecha_aprobacion]],"",0)</f>
        <v>0</v>
      </c>
      <c r="S1001" s="43">
        <f>SUMIF([1]!DISPONIBILIDADES_2024[[#All],[consecutivo]],Contrato[[#This Row],[CDP]],[1]!DISPONIBILIDADES_2024[[#All],[valor_total_rubro]])</f>
        <v>0</v>
      </c>
      <c r="T1001" s="44" cm="1">
        <f t="array" ref="T1001">_xlfn.XLOOKUP(Contrato[[#This Row],[CONTRATO]]&amp;Contrato[[#This Row],[CDP]],[1]!Corr_Contr_CDP[[#All],[CONTRATO-CDP]],[1]!Corr_Contr_CDP[[#All],[CRP]],_xlfn.XLOOKUP(Contrato[[#This Row],[CDP]],[1]!COMPROMISOS_2024[[#All],[disponibilidad]],[1]!COMPROMISOS_2024[[#All],[consecutivo]],"",0),0)</f>
        <v>0</v>
      </c>
      <c r="U1001" s="45" t="str" cm="1">
        <f t="array" ref="U1001">+_xlfn.XLOOKUP(Contrato[[#This Row],[RCP]],[1]!COMPROMISOS_2024[[#All],[consecutivo]],[1]!COMPROMISOS_2024[[#All],[fecha_aprobacion]],"",0)</f>
        <v/>
      </c>
      <c r="V1001" s="46">
        <f>SUMIF([1]!COMPROMISOS_2024[[#All],[consecutivo]],Contrato[[#This Row],[RCP]],[1]!COMPROMISOS_2024[[#All],[valor_total]])</f>
        <v>0</v>
      </c>
      <c r="W1001" s="112"/>
      <c r="X1001" s="94"/>
      <c r="Y1001" s="48" t="str">
        <f>+LEFT(_xlfn.XLOOKUP(Contrato[[#This Row],[CONTRATO3DIG]],[1]SECOP_II!AE:AE,[1]SECOP_II!F:F,"",0),10)</f>
        <v/>
      </c>
      <c r="Z1001" s="49"/>
      <c r="AA1001" s="101"/>
      <c r="AB1001" s="94"/>
      <c r="AC1001" s="94"/>
      <c r="AD1001" s="362"/>
      <c r="AE1001" s="54"/>
      <c r="AF1001" s="55" t="str">
        <f>TEXT(LEFT(Contrato[[#This Row],[CONTRATO]],3),"0")</f>
        <v/>
      </c>
      <c r="AG1001" s="55" t="str">
        <f>IF(LEN(Contrato[[#This Row],[Contrato2]])=3,Contrato[[#This Row],[Contrato2]],TEXT(Contrato[[#This Row],[Contrato2]],"000"))</f>
        <v/>
      </c>
      <c r="AH1001" s="56">
        <f ca="1">IFERROR(_xlfn.DAYS(Contrato[[#This Row],[Fecha Proyectada liquidación]],TODAY())/30,"")</f>
        <v>-1519.7666666666667</v>
      </c>
      <c r="AI1001" s="57">
        <f>+Contrato[[#This Row],[FECHA TERMINACIÓN ]]+120</f>
        <v>120</v>
      </c>
      <c r="AK1001" s="59" t="str">
        <f ca="1">IF(Contrato[[#This Row],[FECHA TERMINACIÓN ]]&lt;TODAY(), "Terminado",IF(ISNUMBER(Contrato[[#This Row],[Fecha Real de liquiidación ]]),"Liquidado",IF(Contrato[[#This Row],[FECHA TERMINACIÓN ]]&gt;=TODAY(),"En ejecución","")))</f>
        <v>Terminado</v>
      </c>
      <c r="AL1001" s="60">
        <f>SUMIF([1]!COMPROMISOS_2024[[#All],[consecutivo]],Contrato[[#This Row],[RCP]],[1]!COMPROMISOS_2024[[#All],[Total pagado]])</f>
        <v>0</v>
      </c>
      <c r="AM1001" s="61">
        <f>IFERROR(Contrato[[#This Row],[Pagos]]/Contrato[[#This Row],[VALOR CONTRATO]],0)</f>
        <v>0</v>
      </c>
      <c r="AN1001" s="110">
        <f>+Contrato[[#This Row],[VALOR CONTRATO]]-Contrato[[#This Row],[Pagos]]</f>
        <v>0</v>
      </c>
      <c r="AO1001" s="58" cm="1">
        <f t="array" ref="AO1001">_xlfn.XLOOKUP(Contrato[[#This Row],[DOCUMENTO ]],[1]!PERSONAL_ACTIVO_2024[[#All],[Documento identidad]],[1]!PERSONAL_ACTIVO_2024[[#All],[Mail ]],0,0)</f>
        <v>0</v>
      </c>
      <c r="AP1001" s="58" cm="1">
        <f t="array" ref="AP1001">_xlfn.XLOOKUP(Contrato[[#This Row],[DOCUMENTO]],[1]!PERSONAL_ACTIVO_2024[[#All],[Documento identidad]],[1]!PERSONAL_ACTIVO_2024[[#All],[Mail ]],0,0)</f>
        <v>0</v>
      </c>
      <c r="AQ1001" s="58" cm="1">
        <f t="array" ref="AQ1001">IF(ISBLANK(Contrato[[#This Row],[DEPENDENCIA ]]),0,IFERROR(_xlfn.XLOOKUP(Contrato[[#This Row],[DEPENDENCIA ]],[1]!PERSONAL_ACTIVO_2024[[#All],[Dependencia]],[1]!PERSONAL_ACTIVO_2024[[#All],[Mail ]],0,0),0))</f>
        <v>0</v>
      </c>
    </row>
    <row r="1002" spans="1:43" ht="34.5" customHeight="1" x14ac:dyDescent="0.25">
      <c r="A1002" s="27"/>
      <c r="B1002" s="349"/>
      <c r="C1002" s="350"/>
      <c r="D1002" s="29"/>
      <c r="E1002" s="29"/>
      <c r="F1002" s="29"/>
      <c r="G1002" s="183"/>
      <c r="H1002" s="312"/>
      <c r="I1002" s="351"/>
      <c r="J1002" s="132"/>
      <c r="K1002" s="54"/>
      <c r="L1002" s="143"/>
      <c r="M1002" s="119"/>
      <c r="N1002" s="98" t="str" cm="1">
        <f t="array" ref="N1002">_xlfn.XLOOKUP(Contrato[[#This Row],[SUPERVISOR TITULAR]],[1]!PERSONAL_ACTIVO_2024[[#All],[Nombre completo]],[1]!PERSONAL_ACTIVO_2024[[#All],[Documento identidad]],"",0)</f>
        <v/>
      </c>
      <c r="O1002" s="97"/>
      <c r="P1002" s="134" t="str" cm="1">
        <f t="array" ref="P1002">_xlfn.XLOOKUP(Contrato[[#This Row],[SUPERVISOR SUPLENTE ]],[1]!PERSONAL_ACTIVO_2024[[#All],[Nombre completo]],[1]!PERSONAL_ACTIVO_2024[[#All],[Documento identidad]],"",0)</f>
        <v/>
      </c>
      <c r="Q1002" s="135"/>
      <c r="R1002" s="42" t="str" cm="1">
        <f t="array" ref="R1002">_xlfn.XLOOKUP(Contrato[[#This Row],[CDP]],[1]!DISPONIBILIDADES_2024[[#All],[consecutivo]],[1]!DISPONIBILIDADES_2024[[#All],[fecha_aprobacion]],"",0)</f>
        <v/>
      </c>
      <c r="S1002" s="43">
        <f>SUMIF([1]!DISPONIBILIDADES_2024[[#All],[consecutivo]],Contrato[[#This Row],[CDP]],[1]!DISPONIBILIDADES_2024[[#All],[valor_total_rubro]])</f>
        <v>0</v>
      </c>
      <c r="T1002" s="44" cm="1">
        <f t="array" ref="T1002">_xlfn.XLOOKUP(Contrato[[#This Row],[CONTRATO]]&amp;Contrato[[#This Row],[CDP]],[1]!Corr_Contr_CDP[[#All],[CONTRATO-CDP]],[1]!Corr_Contr_CDP[[#All],[CRP]],_xlfn.XLOOKUP(Contrato[[#This Row],[CDP]],[1]!COMPROMISOS_2024[[#All],[disponibilidad]],[1]!COMPROMISOS_2024[[#All],[consecutivo]],"",0),0)</f>
        <v>0</v>
      </c>
      <c r="U1002" s="45" t="str" cm="1">
        <f t="array" ref="U1002">+_xlfn.XLOOKUP(Contrato[[#This Row],[RCP]],[1]!COMPROMISOS_2024[[#All],[consecutivo]],[1]!COMPROMISOS_2024[[#All],[fecha_aprobacion]],"",0)</f>
        <v/>
      </c>
      <c r="V1002" s="46">
        <f>SUMIF([1]!COMPROMISOS_2024[[#All],[consecutivo]],Contrato[[#This Row],[RCP]],[1]!COMPROMISOS_2024[[#All],[valor_total]])</f>
        <v>0</v>
      </c>
      <c r="W1002" s="352"/>
      <c r="X1002" s="163"/>
      <c r="Y1002" s="48" t="str">
        <f>+LEFT(_xlfn.XLOOKUP(Contrato[[#This Row],[CONTRATO3DIG]],[1]SECOP_II!AE:AE,[1]SECOP_II!F:F,"",0),10)</f>
        <v/>
      </c>
      <c r="Z1002" s="49"/>
      <c r="AA1002" s="101"/>
      <c r="AB1002" s="30"/>
      <c r="AC1002" s="30"/>
      <c r="AD1002" s="353"/>
      <c r="AE1002" s="27"/>
      <c r="AF1002" s="55" t="str">
        <f>TEXT(LEFT(Contrato[[#This Row],[CONTRATO]],3),"0")</f>
        <v/>
      </c>
      <c r="AG1002" s="55" t="str">
        <f>IF(LEN(Contrato[[#This Row],[Contrato2]])=3,Contrato[[#This Row],[Contrato2]],TEXT(Contrato[[#This Row],[Contrato2]],"000"))</f>
        <v/>
      </c>
      <c r="AH1002" s="56">
        <f ca="1">IFERROR(_xlfn.DAYS(Contrato[[#This Row],[Fecha Proyectada liquidación]],TODAY())/30,"")</f>
        <v>-1519.7666666666667</v>
      </c>
      <c r="AI1002" s="57">
        <f>+Contrato[[#This Row],[FECHA TERMINACIÓN ]]+120</f>
        <v>120</v>
      </c>
      <c r="AK1002" s="59" t="str">
        <f ca="1">IF(Contrato[[#This Row],[FECHA TERMINACIÓN ]]&lt;TODAY(), "Terminado",IF(ISNUMBER(Contrato[[#This Row],[Fecha Real de liquiidación ]]),"Liquidado",IF(Contrato[[#This Row],[FECHA TERMINACIÓN ]]&gt;=TODAY(),"En ejecución","")))</f>
        <v>Terminado</v>
      </c>
      <c r="AL1002" s="60">
        <f>SUMIF([1]!COMPROMISOS_2024[[#All],[consecutivo]],Contrato[[#This Row],[RCP]],[1]!COMPROMISOS_2024[[#All],[Total pagado]])</f>
        <v>0</v>
      </c>
      <c r="AM1002" s="61">
        <f>IFERROR(Contrato[[#This Row],[Pagos]]/Contrato[[#This Row],[VALOR CONTRATO]],0)</f>
        <v>0</v>
      </c>
      <c r="AN1002" s="110">
        <f>+Contrato[[#This Row],[VALOR CONTRATO]]-Contrato[[#This Row],[Pagos]]</f>
        <v>0</v>
      </c>
      <c r="AO1002" s="58" cm="1">
        <f t="array" ref="AO1002">_xlfn.XLOOKUP(Contrato[[#This Row],[DOCUMENTO ]],[1]!PERSONAL_ACTIVO_2024[[#All],[Documento identidad]],[1]!PERSONAL_ACTIVO_2024[[#All],[Mail ]],0,0)</f>
        <v>0</v>
      </c>
      <c r="AP1002" s="58" cm="1">
        <f t="array" ref="AP1002">_xlfn.XLOOKUP(Contrato[[#This Row],[DOCUMENTO]],[1]!PERSONAL_ACTIVO_2024[[#All],[Documento identidad]],[1]!PERSONAL_ACTIVO_2024[[#All],[Mail ]],0,0)</f>
        <v>0</v>
      </c>
      <c r="AQ1002" s="58" cm="1">
        <f t="array" ref="AQ1002">IF(ISBLANK(Contrato[[#This Row],[DEPENDENCIA ]]),0,IFERROR(_xlfn.XLOOKUP(Contrato[[#This Row],[DEPENDENCIA ]],[1]!PERSONAL_ACTIVO_2024[[#All],[Dependencia]],[1]!PERSONAL_ACTIVO_2024[[#All],[Mail ]],0,0),0))</f>
        <v>0</v>
      </c>
    </row>
    <row r="1003" spans="1:43" ht="34.5" customHeight="1" x14ac:dyDescent="0.25">
      <c r="A1003" s="27"/>
      <c r="B1003" s="349"/>
      <c r="C1003" s="350"/>
      <c r="D1003" s="29"/>
      <c r="E1003" s="29"/>
      <c r="F1003" s="29"/>
      <c r="G1003" s="183"/>
      <c r="H1003" s="312"/>
      <c r="I1003" s="351"/>
      <c r="J1003" s="132"/>
      <c r="K1003" s="361"/>
      <c r="L1003" s="143"/>
      <c r="M1003" s="119"/>
      <c r="N1003" s="98" t="str" cm="1">
        <f t="array" ref="N1003">_xlfn.XLOOKUP(Contrato[[#This Row],[SUPERVISOR TITULAR]],[1]!PERSONAL_ACTIVO_2024[[#All],[Nombre completo]],[1]!PERSONAL_ACTIVO_2024[[#All],[Documento identidad]],"",0)</f>
        <v/>
      </c>
      <c r="O1003" s="97"/>
      <c r="P1003" s="134" t="str" cm="1">
        <f t="array" ref="P1003">_xlfn.XLOOKUP(Contrato[[#This Row],[SUPERVISOR SUPLENTE ]],[1]!PERSONAL_ACTIVO_2024[[#All],[Nombre completo]],[1]!PERSONAL_ACTIVO_2024[[#All],[Documento identidad]],"",0)</f>
        <v/>
      </c>
      <c r="Q1003" s="135"/>
      <c r="R1003" s="42" cm="1">
        <f t="array" ref="R1003">_xlfn.XLOOKUP(Contrato[[#This Row],[CDP]],[1]!DISPONIBILIDADES_2024[[#All],[consecutivo]],[1]!DISPONIBILIDADES_2024[[#All],[fecha_aprobacion]],"",0)</f>
        <v>0</v>
      </c>
      <c r="S1003" s="43">
        <f>SUMIF([1]!DISPONIBILIDADES_2024[[#All],[consecutivo]],Contrato[[#This Row],[CDP]],[1]!DISPONIBILIDADES_2024[[#All],[valor_total_rubro]])</f>
        <v>0</v>
      </c>
      <c r="T1003" s="44" cm="1">
        <f t="array" ref="T1003">_xlfn.XLOOKUP(Contrato[[#This Row],[CONTRATO]]&amp;Contrato[[#This Row],[CDP]],[1]!Corr_Contr_CDP[[#All],[CONTRATO-CDP]],[1]!Corr_Contr_CDP[[#All],[CRP]],_xlfn.XLOOKUP(Contrato[[#This Row],[CDP]],[1]!COMPROMISOS_2024[[#All],[disponibilidad]],[1]!COMPROMISOS_2024[[#All],[consecutivo]],"",0),0)</f>
        <v>0</v>
      </c>
      <c r="U1003" s="45" t="str" cm="1">
        <f t="array" ref="U1003">+_xlfn.XLOOKUP(Contrato[[#This Row],[RCP]],[1]!COMPROMISOS_2024[[#All],[consecutivo]],[1]!COMPROMISOS_2024[[#All],[fecha_aprobacion]],"",0)</f>
        <v/>
      </c>
      <c r="V1003" s="46">
        <f>SUMIF([1]!COMPROMISOS_2024[[#All],[consecutivo]],Contrato[[#This Row],[RCP]],[1]!COMPROMISOS_2024[[#All],[valor_total]])</f>
        <v>0</v>
      </c>
      <c r="W1003" s="352"/>
      <c r="X1003" s="378"/>
      <c r="Y1003" s="48" t="str">
        <f>+LEFT(_xlfn.XLOOKUP(Contrato[[#This Row],[CONTRATO3DIG]],[1]SECOP_II!AE:AE,[1]SECOP_II!F:F,"",0),10)</f>
        <v/>
      </c>
      <c r="Z1003" s="49"/>
      <c r="AA1003" s="101"/>
      <c r="AB1003" s="30"/>
      <c r="AC1003" s="30"/>
      <c r="AD1003" s="353"/>
      <c r="AE1003" s="27"/>
      <c r="AF1003" s="55" t="str">
        <f>TEXT(LEFT(Contrato[[#This Row],[CONTRATO]],3),"0")</f>
        <v/>
      </c>
      <c r="AG1003" s="55" t="str">
        <f>IF(LEN(Contrato[[#This Row],[Contrato2]])=3,Contrato[[#This Row],[Contrato2]],TEXT(Contrato[[#This Row],[Contrato2]],"000"))</f>
        <v/>
      </c>
      <c r="AH1003" s="56">
        <f ca="1">IFERROR(_xlfn.DAYS(Contrato[[#This Row],[Fecha Proyectada liquidación]],TODAY())/30,"")</f>
        <v>-1519.7666666666667</v>
      </c>
      <c r="AI1003" s="57">
        <f>+Contrato[[#This Row],[FECHA TERMINACIÓN ]]+120</f>
        <v>120</v>
      </c>
      <c r="AK1003" s="59" t="str">
        <f ca="1">IF(Contrato[[#This Row],[FECHA TERMINACIÓN ]]&lt;TODAY(), "Terminado",IF(ISNUMBER(Contrato[[#This Row],[Fecha Real de liquiidación ]]),"Liquidado",IF(Contrato[[#This Row],[FECHA TERMINACIÓN ]]&gt;=TODAY(),"En ejecución","")))</f>
        <v>Terminado</v>
      </c>
      <c r="AL1003" s="60">
        <f>SUMIF([1]!COMPROMISOS_2024[[#All],[consecutivo]],Contrato[[#This Row],[RCP]],[1]!COMPROMISOS_2024[[#All],[Total pagado]])</f>
        <v>0</v>
      </c>
      <c r="AM1003" s="61">
        <f>IFERROR(Contrato[[#This Row],[Pagos]]/Contrato[[#This Row],[VALOR CONTRATO]],0)</f>
        <v>0</v>
      </c>
      <c r="AN1003" s="110">
        <f>+Contrato[[#This Row],[VALOR CONTRATO]]-Contrato[[#This Row],[Pagos]]</f>
        <v>0</v>
      </c>
      <c r="AO1003" s="58" cm="1">
        <f t="array" ref="AO1003">_xlfn.XLOOKUP(Contrato[[#This Row],[DOCUMENTO ]],[1]!PERSONAL_ACTIVO_2024[[#All],[Documento identidad]],[1]!PERSONAL_ACTIVO_2024[[#All],[Mail ]],0,0)</f>
        <v>0</v>
      </c>
      <c r="AP1003" s="58" cm="1">
        <f t="array" ref="AP1003">_xlfn.XLOOKUP(Contrato[[#This Row],[DOCUMENTO]],[1]!PERSONAL_ACTIVO_2024[[#All],[Documento identidad]],[1]!PERSONAL_ACTIVO_2024[[#All],[Mail ]],0,0)</f>
        <v>0</v>
      </c>
      <c r="AQ1003" s="58" cm="1">
        <f t="array" ref="AQ1003">IF(ISBLANK(Contrato[[#This Row],[DEPENDENCIA ]]),0,IFERROR(_xlfn.XLOOKUP(Contrato[[#This Row],[DEPENDENCIA ]],[1]!PERSONAL_ACTIVO_2024[[#All],[Dependencia]],[1]!PERSONAL_ACTIVO_2024[[#All],[Mail ]],0,0),0))</f>
        <v>0</v>
      </c>
    </row>
    <row r="1004" spans="1:43" ht="34.5" customHeight="1" x14ac:dyDescent="0.25">
      <c r="A1004" s="27"/>
      <c r="B1004" s="349"/>
      <c r="C1004" s="350"/>
      <c r="D1004" s="81"/>
      <c r="E1004" s="29"/>
      <c r="F1004" s="29"/>
      <c r="G1004" s="183"/>
      <c r="H1004" s="312"/>
      <c r="I1004" s="351"/>
      <c r="J1004" s="132"/>
      <c r="K1004" s="379"/>
      <c r="L1004" s="143"/>
      <c r="M1004" s="119"/>
      <c r="N1004" s="98" t="str" cm="1">
        <f t="array" ref="N1004">_xlfn.XLOOKUP(Contrato[[#This Row],[SUPERVISOR TITULAR]],[1]!PERSONAL_ACTIVO_2024[[#All],[Nombre completo]],[1]!PERSONAL_ACTIVO_2024[[#All],[Documento identidad]],"",0)</f>
        <v/>
      </c>
      <c r="O1004" s="119"/>
      <c r="P1004" s="134" t="str" cm="1">
        <f t="array" ref="P1004">_xlfn.XLOOKUP(Contrato[[#This Row],[SUPERVISOR SUPLENTE ]],[1]!PERSONAL_ACTIVO_2024[[#All],[Nombre completo]],[1]!PERSONAL_ACTIVO_2024[[#All],[Documento identidad]],"",0)</f>
        <v/>
      </c>
      <c r="Q1004" s="135"/>
      <c r="R1004" s="42" t="str" cm="1">
        <f t="array" ref="R1004">_xlfn.XLOOKUP(Contrato[[#This Row],[CDP]],[1]!DISPONIBILIDADES_2024[[#All],[consecutivo]],[1]!DISPONIBILIDADES_2024[[#All],[fecha_aprobacion]],"",0)</f>
        <v/>
      </c>
      <c r="S1004" s="43">
        <f>SUMIF([1]!DISPONIBILIDADES_2024[[#All],[consecutivo]],Contrato[[#This Row],[CDP]],[1]!DISPONIBILIDADES_2024[[#All],[valor_total_rubro]])</f>
        <v>0</v>
      </c>
      <c r="T1004" s="44" cm="1">
        <f t="array" ref="T1004">_xlfn.XLOOKUP(Contrato[[#This Row],[CONTRATO]]&amp;Contrato[[#This Row],[CDP]],[1]!Corr_Contr_CDP[[#All],[CONTRATO-CDP]],[1]!Corr_Contr_CDP[[#All],[CRP]],_xlfn.XLOOKUP(Contrato[[#This Row],[CDP]],[1]!COMPROMISOS_2024[[#All],[disponibilidad]],[1]!COMPROMISOS_2024[[#All],[consecutivo]],"",0),0)</f>
        <v>0</v>
      </c>
      <c r="U1004" s="45" t="str" cm="1">
        <f t="array" ref="U1004">+_xlfn.XLOOKUP(Contrato[[#This Row],[RCP]],[1]!COMPROMISOS_2024[[#All],[consecutivo]],[1]!COMPROMISOS_2024[[#All],[fecha_aprobacion]],"",0)</f>
        <v/>
      </c>
      <c r="V1004" s="46">
        <f>SUMIF([1]!COMPROMISOS_2024[[#All],[consecutivo]],Contrato[[#This Row],[RCP]],[1]!COMPROMISOS_2024[[#All],[valor_total]])</f>
        <v>0</v>
      </c>
      <c r="W1004" s="352"/>
      <c r="X1004" s="163"/>
      <c r="Y1004" s="48" t="str">
        <f>+LEFT(_xlfn.XLOOKUP(Contrato[[#This Row],[CONTRATO3DIG]],[1]SECOP_II!AE:AE,[1]SECOP_II!F:F,"",0),10)</f>
        <v/>
      </c>
      <c r="Z1004" s="49"/>
      <c r="AA1004" s="101"/>
      <c r="AB1004" s="30"/>
      <c r="AC1004" s="30"/>
      <c r="AD1004" s="353"/>
      <c r="AE1004" s="27"/>
      <c r="AF1004" s="55" t="str">
        <f>TEXT(LEFT(Contrato[[#This Row],[CONTRATO]],3),"0")</f>
        <v/>
      </c>
      <c r="AG1004" s="55" t="str">
        <f>IF(LEN(Contrato[[#This Row],[Contrato2]])=3,Contrato[[#This Row],[Contrato2]],TEXT(Contrato[[#This Row],[Contrato2]],"000"))</f>
        <v/>
      </c>
      <c r="AH1004" s="56">
        <f ca="1">IFERROR(_xlfn.DAYS(Contrato[[#This Row],[Fecha Proyectada liquidación]],TODAY())/30,"")</f>
        <v>-1519.7666666666667</v>
      </c>
      <c r="AI1004" s="57">
        <f>+Contrato[[#This Row],[FECHA TERMINACIÓN ]]+120</f>
        <v>120</v>
      </c>
      <c r="AK1004" s="59" t="str">
        <f ca="1">IF(Contrato[[#This Row],[FECHA TERMINACIÓN ]]&lt;TODAY(), "Terminado",IF(ISNUMBER(Contrato[[#This Row],[Fecha Real de liquiidación ]]),"Liquidado",IF(Contrato[[#This Row],[FECHA TERMINACIÓN ]]&gt;=TODAY(),"En ejecución","")))</f>
        <v>Terminado</v>
      </c>
      <c r="AL1004" s="60">
        <f>SUMIF([1]!COMPROMISOS_2024[[#All],[consecutivo]],Contrato[[#This Row],[RCP]],[1]!COMPROMISOS_2024[[#All],[Total pagado]])</f>
        <v>0</v>
      </c>
      <c r="AM1004" s="61">
        <f>IFERROR(Contrato[[#This Row],[Pagos]]/Contrato[[#This Row],[VALOR CONTRATO]],0)</f>
        <v>0</v>
      </c>
      <c r="AN1004" s="110">
        <f>+Contrato[[#This Row],[VALOR CONTRATO]]-Contrato[[#This Row],[Pagos]]</f>
        <v>0</v>
      </c>
      <c r="AO1004" s="58" cm="1">
        <f t="array" ref="AO1004">_xlfn.XLOOKUP(Contrato[[#This Row],[DOCUMENTO ]],[1]!PERSONAL_ACTIVO_2024[[#All],[Documento identidad]],[1]!PERSONAL_ACTIVO_2024[[#All],[Mail ]],0,0)</f>
        <v>0</v>
      </c>
      <c r="AP1004" s="58" cm="1">
        <f t="array" ref="AP1004">_xlfn.XLOOKUP(Contrato[[#This Row],[DOCUMENTO]],[1]!PERSONAL_ACTIVO_2024[[#All],[Documento identidad]],[1]!PERSONAL_ACTIVO_2024[[#All],[Mail ]],0,0)</f>
        <v>0</v>
      </c>
      <c r="AQ1004" s="58" cm="1">
        <f t="array" ref="AQ1004">IF(ISBLANK(Contrato[[#This Row],[DEPENDENCIA ]]),0,IFERROR(_xlfn.XLOOKUP(Contrato[[#This Row],[DEPENDENCIA ]],[1]!PERSONAL_ACTIVO_2024[[#All],[Dependencia]],[1]!PERSONAL_ACTIVO_2024[[#All],[Mail ]],0,0),0))</f>
        <v>0</v>
      </c>
    </row>
    <row r="1005" spans="1:43" ht="34.5" customHeight="1" x14ac:dyDescent="0.25">
      <c r="A1005" s="27"/>
      <c r="B1005" s="349"/>
      <c r="C1005" s="350"/>
      <c r="D1005" s="81"/>
      <c r="E1005" s="81"/>
      <c r="F1005" s="29"/>
      <c r="G1005" s="183"/>
      <c r="H1005" s="312"/>
      <c r="I1005" s="351"/>
      <c r="J1005" s="132"/>
      <c r="K1005" s="380"/>
      <c r="L1005" s="143"/>
      <c r="M1005" s="119"/>
      <c r="N1005" s="98" t="str" cm="1">
        <f t="array" ref="N1005">_xlfn.XLOOKUP(Contrato[[#This Row],[SUPERVISOR TITULAR]],[1]!PERSONAL_ACTIVO_2024[[#All],[Nombre completo]],[1]!PERSONAL_ACTIVO_2024[[#All],[Documento identidad]],"",0)</f>
        <v/>
      </c>
      <c r="O1005" s="119"/>
      <c r="P1005" s="134" t="str" cm="1">
        <f t="array" ref="P1005">_xlfn.XLOOKUP(Contrato[[#This Row],[SUPERVISOR SUPLENTE ]],[1]!PERSONAL_ACTIVO_2024[[#All],[Nombre completo]],[1]!PERSONAL_ACTIVO_2024[[#All],[Documento identidad]],"",0)</f>
        <v/>
      </c>
      <c r="Q1005" s="135"/>
      <c r="R1005" s="42" cm="1">
        <f t="array" ref="R1005">_xlfn.XLOOKUP(Contrato[[#This Row],[CDP]],[1]!DISPONIBILIDADES_2024[[#All],[consecutivo]],[1]!DISPONIBILIDADES_2024[[#All],[fecha_aprobacion]],"",0)</f>
        <v>0</v>
      </c>
      <c r="S1005" s="43">
        <f>SUMIF([1]!DISPONIBILIDADES_2024[[#All],[consecutivo]],Contrato[[#This Row],[CDP]],[1]!DISPONIBILIDADES_2024[[#All],[valor_total_rubro]])</f>
        <v>0</v>
      </c>
      <c r="T1005" s="44" cm="1">
        <f t="array" ref="T1005">_xlfn.XLOOKUP(Contrato[[#This Row],[CONTRATO]]&amp;Contrato[[#This Row],[CDP]],[1]!Corr_Contr_CDP[[#All],[CONTRATO-CDP]],[1]!Corr_Contr_CDP[[#All],[CRP]],_xlfn.XLOOKUP(Contrato[[#This Row],[CDP]],[1]!COMPROMISOS_2024[[#All],[disponibilidad]],[1]!COMPROMISOS_2024[[#All],[consecutivo]],"",0),0)</f>
        <v>0</v>
      </c>
      <c r="U1005" s="45" t="str" cm="1">
        <f t="array" ref="U1005">+_xlfn.XLOOKUP(Contrato[[#This Row],[RCP]],[1]!COMPROMISOS_2024[[#All],[consecutivo]],[1]!COMPROMISOS_2024[[#All],[fecha_aprobacion]],"",0)</f>
        <v/>
      </c>
      <c r="V1005" s="46">
        <f>SUMIF([1]!COMPROMISOS_2024[[#All],[consecutivo]],Contrato[[#This Row],[RCP]],[1]!COMPROMISOS_2024[[#All],[valor_total]])</f>
        <v>0</v>
      </c>
      <c r="W1005" s="352"/>
      <c r="X1005" s="163"/>
      <c r="Y1005" s="48" t="str">
        <f>+LEFT(_xlfn.XLOOKUP(Contrato[[#This Row],[CONTRATO3DIG]],[1]SECOP_II!AE:AE,[1]SECOP_II!F:F,"",0),10)</f>
        <v/>
      </c>
      <c r="Z1005" s="49"/>
      <c r="AA1005" s="101"/>
      <c r="AB1005" s="30"/>
      <c r="AC1005" s="30"/>
      <c r="AD1005" s="224"/>
      <c r="AE1005" s="27"/>
      <c r="AF1005" s="55" t="str">
        <f>TEXT(LEFT(Contrato[[#This Row],[CONTRATO]],3),"0")</f>
        <v/>
      </c>
      <c r="AG1005" s="55" t="str">
        <f>IF(LEN(Contrato[[#This Row],[Contrato2]])=3,Contrato[[#This Row],[Contrato2]],TEXT(Contrato[[#This Row],[Contrato2]],"000"))</f>
        <v/>
      </c>
      <c r="AH1005" s="56">
        <f ca="1">IFERROR(_xlfn.DAYS(Contrato[[#This Row],[Fecha Proyectada liquidación]],TODAY())/30,"")</f>
        <v>-1519.7666666666667</v>
      </c>
      <c r="AI1005" s="57">
        <f>+Contrato[[#This Row],[FECHA TERMINACIÓN ]]+120</f>
        <v>120</v>
      </c>
      <c r="AK1005" s="59" t="str">
        <f ca="1">IF(Contrato[[#This Row],[FECHA TERMINACIÓN ]]&lt;TODAY(), "Terminado",IF(ISNUMBER(Contrato[[#This Row],[Fecha Real de liquiidación ]]),"Liquidado",IF(Contrato[[#This Row],[FECHA TERMINACIÓN ]]&gt;=TODAY(),"En ejecución","")))</f>
        <v>Terminado</v>
      </c>
      <c r="AL1005" s="60">
        <f>SUMIF([1]!COMPROMISOS_2024[[#All],[consecutivo]],Contrato[[#This Row],[RCP]],[1]!COMPROMISOS_2024[[#All],[Total pagado]])</f>
        <v>0</v>
      </c>
      <c r="AM1005" s="61">
        <f>IFERROR(Contrato[[#This Row],[Pagos]]/Contrato[[#This Row],[VALOR CONTRATO]],0)</f>
        <v>0</v>
      </c>
      <c r="AN1005" s="110">
        <f>+Contrato[[#This Row],[VALOR CONTRATO]]-Contrato[[#This Row],[Pagos]]</f>
        <v>0</v>
      </c>
      <c r="AO1005" s="58" cm="1">
        <f t="array" ref="AO1005">_xlfn.XLOOKUP(Contrato[[#This Row],[DOCUMENTO ]],[1]!PERSONAL_ACTIVO_2024[[#All],[Documento identidad]],[1]!PERSONAL_ACTIVO_2024[[#All],[Mail ]],0,0)</f>
        <v>0</v>
      </c>
      <c r="AP1005" s="58" cm="1">
        <f t="array" ref="AP1005">_xlfn.XLOOKUP(Contrato[[#This Row],[DOCUMENTO]],[1]!PERSONAL_ACTIVO_2024[[#All],[Documento identidad]],[1]!PERSONAL_ACTIVO_2024[[#All],[Mail ]],0,0)</f>
        <v>0</v>
      </c>
      <c r="AQ1005" s="58" cm="1">
        <f t="array" ref="AQ1005">IF(ISBLANK(Contrato[[#This Row],[DEPENDENCIA ]]),0,IFERROR(_xlfn.XLOOKUP(Contrato[[#This Row],[DEPENDENCIA ]],[1]!PERSONAL_ACTIVO_2024[[#All],[Dependencia]],[1]!PERSONAL_ACTIVO_2024[[#All],[Mail ]],0,0),0))</f>
        <v>0</v>
      </c>
    </row>
    <row r="1006" spans="1:43" ht="34.5" customHeight="1" x14ac:dyDescent="0.25">
      <c r="A1006" s="27"/>
      <c r="B1006" s="349"/>
      <c r="C1006" s="350"/>
      <c r="D1006" s="81"/>
      <c r="E1006" s="81"/>
      <c r="F1006" s="29"/>
      <c r="G1006" s="183"/>
      <c r="H1006" s="312"/>
      <c r="I1006" s="351"/>
      <c r="J1006" s="132"/>
      <c r="K1006" s="54"/>
      <c r="L1006" s="143"/>
      <c r="M1006" s="119"/>
      <c r="N1006" s="98" t="str" cm="1">
        <f t="array" ref="N1006">_xlfn.XLOOKUP(Contrato[[#This Row],[SUPERVISOR TITULAR]],[1]!PERSONAL_ACTIVO_2024[[#All],[Nombre completo]],[1]!PERSONAL_ACTIVO_2024[[#All],[Documento identidad]],"",0)</f>
        <v/>
      </c>
      <c r="O1006" s="119"/>
      <c r="P1006" s="134" t="str" cm="1">
        <f t="array" ref="P1006">_xlfn.XLOOKUP(Contrato[[#This Row],[SUPERVISOR SUPLENTE ]],[1]!PERSONAL_ACTIVO_2024[[#All],[Nombre completo]],[1]!PERSONAL_ACTIVO_2024[[#All],[Documento identidad]],"",0)</f>
        <v/>
      </c>
      <c r="Q1006" s="135"/>
      <c r="R1006" s="42" cm="1">
        <f t="array" ref="R1006">_xlfn.XLOOKUP(Contrato[[#This Row],[CDP]],[1]!DISPONIBILIDADES_2024[[#All],[consecutivo]],[1]!DISPONIBILIDADES_2024[[#All],[fecha_aprobacion]],"",0)</f>
        <v>0</v>
      </c>
      <c r="S1006" s="43">
        <f>SUMIF([1]!DISPONIBILIDADES_2024[[#All],[consecutivo]],Contrato[[#This Row],[CDP]],[1]!DISPONIBILIDADES_2024[[#All],[valor_total_rubro]])</f>
        <v>0</v>
      </c>
      <c r="T1006" s="44" cm="1">
        <f t="array" ref="T1006">_xlfn.XLOOKUP(Contrato[[#This Row],[CONTRATO]]&amp;Contrato[[#This Row],[CDP]],[1]!Corr_Contr_CDP[[#All],[CONTRATO-CDP]],[1]!Corr_Contr_CDP[[#All],[CRP]],_xlfn.XLOOKUP(Contrato[[#This Row],[CDP]],[1]!COMPROMISOS_2024[[#All],[disponibilidad]],[1]!COMPROMISOS_2024[[#All],[consecutivo]],"",0),0)</f>
        <v>0</v>
      </c>
      <c r="U1006" s="45" t="str" cm="1">
        <f t="array" ref="U1006">+_xlfn.XLOOKUP(Contrato[[#This Row],[RCP]],[1]!COMPROMISOS_2024[[#All],[consecutivo]],[1]!COMPROMISOS_2024[[#All],[fecha_aprobacion]],"",0)</f>
        <v/>
      </c>
      <c r="V1006" s="46">
        <f>SUMIF([1]!COMPROMISOS_2024[[#All],[consecutivo]],Contrato[[#This Row],[RCP]],[1]!COMPROMISOS_2024[[#All],[valor_total]])</f>
        <v>0</v>
      </c>
      <c r="W1006" s="352"/>
      <c r="X1006" s="163"/>
      <c r="Y1006" s="48" t="str">
        <f>+LEFT(_xlfn.XLOOKUP(Contrato[[#This Row],[CONTRATO3DIG]],[1]SECOP_II!AE:AE,[1]SECOP_II!F:F,"",0),10)</f>
        <v/>
      </c>
      <c r="Z1006" s="49"/>
      <c r="AA1006" s="101"/>
      <c r="AB1006" s="30"/>
      <c r="AC1006" s="30"/>
      <c r="AD1006" s="224"/>
      <c r="AE1006" s="27"/>
      <c r="AF1006" s="55" t="str">
        <f>TEXT(LEFT(Contrato[[#This Row],[CONTRATO]],3),"0")</f>
        <v/>
      </c>
      <c r="AG1006" s="55" t="str">
        <f>IF(LEN(Contrato[[#This Row],[Contrato2]])=3,Contrato[[#This Row],[Contrato2]],TEXT(Contrato[[#This Row],[Contrato2]],"000"))</f>
        <v/>
      </c>
      <c r="AH1006" s="56">
        <f ca="1">IFERROR(_xlfn.DAYS(Contrato[[#This Row],[Fecha Proyectada liquidación]],TODAY())/30,"")</f>
        <v>-1519.7666666666667</v>
      </c>
      <c r="AI1006" s="57">
        <f>+Contrato[[#This Row],[FECHA TERMINACIÓN ]]+120</f>
        <v>120</v>
      </c>
      <c r="AK1006" s="59" t="str">
        <f ca="1">IF(Contrato[[#This Row],[FECHA TERMINACIÓN ]]&lt;TODAY(), "Terminado",IF(ISNUMBER(Contrato[[#This Row],[Fecha Real de liquiidación ]]),"Liquidado",IF(Contrato[[#This Row],[FECHA TERMINACIÓN ]]&gt;=TODAY(),"En ejecución","")))</f>
        <v>Terminado</v>
      </c>
      <c r="AL1006" s="60">
        <f>SUMIF([1]!COMPROMISOS_2024[[#All],[consecutivo]],Contrato[[#This Row],[RCP]],[1]!COMPROMISOS_2024[[#All],[Total pagado]])</f>
        <v>0</v>
      </c>
      <c r="AM1006" s="61">
        <f>IFERROR(Contrato[[#This Row],[Pagos]]/Contrato[[#This Row],[VALOR CONTRATO]],0)</f>
        <v>0</v>
      </c>
      <c r="AN1006" s="110">
        <f>+Contrato[[#This Row],[VALOR CONTRATO]]-Contrato[[#This Row],[Pagos]]</f>
        <v>0</v>
      </c>
      <c r="AO1006" s="58" cm="1">
        <f t="array" ref="AO1006">_xlfn.XLOOKUP(Contrato[[#This Row],[DOCUMENTO ]],[1]!PERSONAL_ACTIVO_2024[[#All],[Documento identidad]],[1]!PERSONAL_ACTIVO_2024[[#All],[Mail ]],0,0)</f>
        <v>0</v>
      </c>
      <c r="AP1006" s="58" cm="1">
        <f t="array" ref="AP1006">_xlfn.XLOOKUP(Contrato[[#This Row],[DOCUMENTO]],[1]!PERSONAL_ACTIVO_2024[[#All],[Documento identidad]],[1]!PERSONAL_ACTIVO_2024[[#All],[Mail ]],0,0)</f>
        <v>0</v>
      </c>
      <c r="AQ1006" s="58" cm="1">
        <f t="array" ref="AQ1006">IF(ISBLANK(Contrato[[#This Row],[DEPENDENCIA ]]),0,IFERROR(_xlfn.XLOOKUP(Contrato[[#This Row],[DEPENDENCIA ]],[1]!PERSONAL_ACTIVO_2024[[#All],[Dependencia]],[1]!PERSONAL_ACTIVO_2024[[#All],[Mail ]],0,0),0))</f>
        <v>0</v>
      </c>
    </row>
    <row r="1007" spans="1:43" ht="34.5" customHeight="1" x14ac:dyDescent="0.25">
      <c r="A1007" s="27"/>
      <c r="B1007" s="349"/>
      <c r="C1007" s="350"/>
      <c r="D1007" s="81"/>
      <c r="E1007" s="29"/>
      <c r="F1007" s="29"/>
      <c r="G1007" s="183"/>
      <c r="H1007" s="312"/>
      <c r="I1007" s="351"/>
      <c r="J1007" s="132"/>
      <c r="K1007" s="54"/>
      <c r="L1007" s="143"/>
      <c r="M1007" s="119"/>
      <c r="N1007" s="98" t="str" cm="1">
        <f t="array" ref="N1007">_xlfn.XLOOKUP(Contrato[[#This Row],[SUPERVISOR TITULAR]],[1]!PERSONAL_ACTIVO_2024[[#All],[Nombre completo]],[1]!PERSONAL_ACTIVO_2024[[#All],[Documento identidad]],"",0)</f>
        <v/>
      </c>
      <c r="O1007" s="119"/>
      <c r="P1007" s="134" t="str" cm="1">
        <f t="array" ref="P1007">_xlfn.XLOOKUP(Contrato[[#This Row],[SUPERVISOR SUPLENTE ]],[1]!PERSONAL_ACTIVO_2024[[#All],[Nombre completo]],[1]!PERSONAL_ACTIVO_2024[[#All],[Documento identidad]],"",0)</f>
        <v/>
      </c>
      <c r="Q1007" s="135"/>
      <c r="R1007" s="42" t="str" cm="1">
        <f t="array" ref="R1007">_xlfn.XLOOKUP(Contrato[[#This Row],[CDP]],[1]!DISPONIBILIDADES_2024[[#All],[consecutivo]],[1]!DISPONIBILIDADES_2024[[#All],[fecha_aprobacion]],"",0)</f>
        <v/>
      </c>
      <c r="S1007" s="43">
        <f>SUMIF([1]!DISPONIBILIDADES_2024[[#All],[consecutivo]],Contrato[[#This Row],[CDP]],[1]!DISPONIBILIDADES_2024[[#All],[valor_total_rubro]])</f>
        <v>0</v>
      </c>
      <c r="T1007" s="44" cm="1">
        <f t="array" ref="T1007">_xlfn.XLOOKUP(Contrato[[#This Row],[CONTRATO]]&amp;Contrato[[#This Row],[CDP]],[1]!Corr_Contr_CDP[[#All],[CONTRATO-CDP]],[1]!Corr_Contr_CDP[[#All],[CRP]],_xlfn.XLOOKUP(Contrato[[#This Row],[CDP]],[1]!COMPROMISOS_2024[[#All],[disponibilidad]],[1]!COMPROMISOS_2024[[#All],[consecutivo]],"",0),0)</f>
        <v>0</v>
      </c>
      <c r="U1007" s="45" t="str" cm="1">
        <f t="array" ref="U1007">+_xlfn.XLOOKUP(Contrato[[#This Row],[RCP]],[1]!COMPROMISOS_2024[[#All],[consecutivo]],[1]!COMPROMISOS_2024[[#All],[fecha_aprobacion]],"",0)</f>
        <v/>
      </c>
      <c r="V1007" s="46">
        <f>SUMIF([1]!COMPROMISOS_2024[[#All],[consecutivo]],Contrato[[#This Row],[RCP]],[1]!COMPROMISOS_2024[[#All],[valor_total]])</f>
        <v>0</v>
      </c>
      <c r="W1007" s="352"/>
      <c r="X1007" s="163"/>
      <c r="Y1007" s="48" t="str">
        <f>+LEFT(_xlfn.XLOOKUP(Contrato[[#This Row],[CONTRATO3DIG]],[1]SECOP_II!AE:AE,[1]SECOP_II!F:F,"",0),10)</f>
        <v/>
      </c>
      <c r="Z1007" s="49"/>
      <c r="AA1007" s="101"/>
      <c r="AB1007" s="30"/>
      <c r="AC1007" s="30"/>
      <c r="AD1007" s="353"/>
      <c r="AE1007" s="27"/>
      <c r="AF1007" s="55" t="str">
        <f>TEXT(LEFT(Contrato[[#This Row],[CONTRATO]],3),"0")</f>
        <v/>
      </c>
      <c r="AG1007" s="55" t="str">
        <f>IF(LEN(Contrato[[#This Row],[Contrato2]])=3,Contrato[[#This Row],[Contrato2]],TEXT(Contrato[[#This Row],[Contrato2]],"000"))</f>
        <v/>
      </c>
      <c r="AH1007" s="56">
        <f ca="1">IFERROR(_xlfn.DAYS(Contrato[[#This Row],[Fecha Proyectada liquidación]],TODAY())/30,"")</f>
        <v>-1519.7666666666667</v>
      </c>
      <c r="AI1007" s="57">
        <f>+Contrato[[#This Row],[FECHA TERMINACIÓN ]]+120</f>
        <v>120</v>
      </c>
      <c r="AK1007" s="59" t="str">
        <f ca="1">IF(Contrato[[#This Row],[FECHA TERMINACIÓN ]]&lt;TODAY(), "Terminado",IF(ISNUMBER(Contrato[[#This Row],[Fecha Real de liquiidación ]]),"Liquidado",IF(Contrato[[#This Row],[FECHA TERMINACIÓN ]]&gt;=TODAY(),"En ejecución","")))</f>
        <v>Terminado</v>
      </c>
      <c r="AL1007" s="60">
        <f>SUMIF([1]!COMPROMISOS_2024[[#All],[consecutivo]],Contrato[[#This Row],[RCP]],[1]!COMPROMISOS_2024[[#All],[Total pagado]])</f>
        <v>0</v>
      </c>
      <c r="AM1007" s="61">
        <f>IFERROR(Contrato[[#This Row],[Pagos]]/Contrato[[#This Row],[VALOR CONTRATO]],0)</f>
        <v>0</v>
      </c>
      <c r="AN1007" s="110">
        <f>+Contrato[[#This Row],[VALOR CONTRATO]]-Contrato[[#This Row],[Pagos]]</f>
        <v>0</v>
      </c>
      <c r="AO1007" s="58" cm="1">
        <f t="array" ref="AO1007">_xlfn.XLOOKUP(Contrato[[#This Row],[DOCUMENTO ]],[1]!PERSONAL_ACTIVO_2024[[#All],[Documento identidad]],[1]!PERSONAL_ACTIVO_2024[[#All],[Mail ]],0,0)</f>
        <v>0</v>
      </c>
      <c r="AP1007" s="58" cm="1">
        <f t="array" ref="AP1007">_xlfn.XLOOKUP(Contrato[[#This Row],[DOCUMENTO]],[1]!PERSONAL_ACTIVO_2024[[#All],[Documento identidad]],[1]!PERSONAL_ACTIVO_2024[[#All],[Mail ]],0,0)</f>
        <v>0</v>
      </c>
      <c r="AQ1007" s="58" cm="1">
        <f t="array" ref="AQ1007">IF(ISBLANK(Contrato[[#This Row],[DEPENDENCIA ]]),0,IFERROR(_xlfn.XLOOKUP(Contrato[[#This Row],[DEPENDENCIA ]],[1]!PERSONAL_ACTIVO_2024[[#All],[Dependencia]],[1]!PERSONAL_ACTIVO_2024[[#All],[Mail ]],0,0),0))</f>
        <v>0</v>
      </c>
    </row>
    <row r="1008" spans="1:43" ht="34.5" customHeight="1" x14ac:dyDescent="0.25">
      <c r="A1008" s="27"/>
      <c r="B1008" s="349"/>
      <c r="C1008" s="350"/>
      <c r="D1008" s="29"/>
      <c r="E1008" s="29"/>
      <c r="F1008" s="29"/>
      <c r="G1008" s="183"/>
      <c r="H1008" s="312"/>
      <c r="I1008" s="351"/>
      <c r="J1008" s="132"/>
      <c r="K1008" s="54"/>
      <c r="L1008" s="143"/>
      <c r="M1008" s="119"/>
      <c r="N1008" s="98" t="str" cm="1">
        <f t="array" ref="N1008">_xlfn.XLOOKUP(Contrato[[#This Row],[SUPERVISOR TITULAR]],[1]!PERSONAL_ACTIVO_2024[[#All],[Nombre completo]],[1]!PERSONAL_ACTIVO_2024[[#All],[Documento identidad]],"",0)</f>
        <v/>
      </c>
      <c r="O1008" s="119"/>
      <c r="P1008" s="134" t="str" cm="1">
        <f t="array" ref="P1008">_xlfn.XLOOKUP(Contrato[[#This Row],[SUPERVISOR SUPLENTE ]],[1]!PERSONAL_ACTIVO_2024[[#All],[Nombre completo]],[1]!PERSONAL_ACTIVO_2024[[#All],[Documento identidad]],"",0)</f>
        <v/>
      </c>
      <c r="Q1008" s="135"/>
      <c r="R1008" s="42" cm="1">
        <f t="array" ref="R1008">_xlfn.XLOOKUP(Contrato[[#This Row],[CDP]],[1]!DISPONIBILIDADES_2024[[#All],[consecutivo]],[1]!DISPONIBILIDADES_2024[[#All],[fecha_aprobacion]],"",0)</f>
        <v>0</v>
      </c>
      <c r="S1008" s="43">
        <f>SUMIF([1]!DISPONIBILIDADES_2024[[#All],[consecutivo]],Contrato[[#This Row],[CDP]],[1]!DISPONIBILIDADES_2024[[#All],[valor_total_rubro]])</f>
        <v>0</v>
      </c>
      <c r="T1008" s="44" cm="1">
        <f t="array" ref="T1008">_xlfn.XLOOKUP(Contrato[[#This Row],[CONTRATO]]&amp;Contrato[[#This Row],[CDP]],[1]!Corr_Contr_CDP[[#All],[CONTRATO-CDP]],[1]!Corr_Contr_CDP[[#All],[CRP]],_xlfn.XLOOKUP(Contrato[[#This Row],[CDP]],[1]!COMPROMISOS_2024[[#All],[disponibilidad]],[1]!COMPROMISOS_2024[[#All],[consecutivo]],"",0),0)</f>
        <v>0</v>
      </c>
      <c r="U1008" s="45" t="str" cm="1">
        <f t="array" ref="U1008">+_xlfn.XLOOKUP(Contrato[[#This Row],[RCP]],[1]!COMPROMISOS_2024[[#All],[consecutivo]],[1]!COMPROMISOS_2024[[#All],[fecha_aprobacion]],"",0)</f>
        <v/>
      </c>
      <c r="V1008" s="46">
        <f>SUMIF([1]!COMPROMISOS_2024[[#All],[consecutivo]],Contrato[[#This Row],[RCP]],[1]!COMPROMISOS_2024[[#All],[valor_total]])</f>
        <v>0</v>
      </c>
      <c r="W1008" s="352"/>
      <c r="X1008" s="163"/>
      <c r="Y1008" s="48" t="str">
        <f>+LEFT(_xlfn.XLOOKUP(Contrato[[#This Row],[CONTRATO3DIG]],[1]SECOP_II!AE:AE,[1]SECOP_II!F:F,"",0),10)</f>
        <v/>
      </c>
      <c r="Z1008" s="49"/>
      <c r="AA1008" s="101"/>
      <c r="AB1008" s="30"/>
      <c r="AC1008" s="30"/>
      <c r="AD1008" s="353"/>
      <c r="AE1008" s="27"/>
      <c r="AF1008" s="55" t="str">
        <f>TEXT(LEFT(Contrato[[#This Row],[CONTRATO]],3),"0")</f>
        <v/>
      </c>
      <c r="AG1008" s="55" t="str">
        <f>IF(LEN(Contrato[[#This Row],[Contrato2]])=3,Contrato[[#This Row],[Contrato2]],TEXT(Contrato[[#This Row],[Contrato2]],"000"))</f>
        <v/>
      </c>
      <c r="AH1008" s="56">
        <f ca="1">IFERROR(_xlfn.DAYS(Contrato[[#This Row],[Fecha Proyectada liquidación]],TODAY())/30,"")</f>
        <v>-1519.7666666666667</v>
      </c>
      <c r="AI1008" s="57">
        <f>+Contrato[[#This Row],[FECHA TERMINACIÓN ]]+120</f>
        <v>120</v>
      </c>
      <c r="AK1008" s="59" t="str">
        <f ca="1">IF(Contrato[[#This Row],[FECHA TERMINACIÓN ]]&lt;TODAY(), "Terminado",IF(ISNUMBER(Contrato[[#This Row],[Fecha Real de liquiidación ]]),"Liquidado",IF(Contrato[[#This Row],[FECHA TERMINACIÓN ]]&gt;=TODAY(),"En ejecución","")))</f>
        <v>Terminado</v>
      </c>
      <c r="AL1008" s="60">
        <f>SUMIF([1]!COMPROMISOS_2024[[#All],[consecutivo]],Contrato[[#This Row],[RCP]],[1]!COMPROMISOS_2024[[#All],[Total pagado]])</f>
        <v>0</v>
      </c>
      <c r="AM1008" s="61">
        <f>IFERROR(Contrato[[#This Row],[Pagos]]/Contrato[[#This Row],[VALOR CONTRATO]],0)</f>
        <v>0</v>
      </c>
      <c r="AN1008" s="110">
        <f>+Contrato[[#This Row],[VALOR CONTRATO]]-Contrato[[#This Row],[Pagos]]</f>
        <v>0</v>
      </c>
      <c r="AO1008" s="58" cm="1">
        <f t="array" ref="AO1008">_xlfn.XLOOKUP(Contrato[[#This Row],[DOCUMENTO ]],[1]!PERSONAL_ACTIVO_2024[[#All],[Documento identidad]],[1]!PERSONAL_ACTIVO_2024[[#All],[Mail ]],0,0)</f>
        <v>0</v>
      </c>
      <c r="AP1008" s="58" cm="1">
        <f t="array" ref="AP1008">_xlfn.XLOOKUP(Contrato[[#This Row],[DOCUMENTO]],[1]!PERSONAL_ACTIVO_2024[[#All],[Documento identidad]],[1]!PERSONAL_ACTIVO_2024[[#All],[Mail ]],0,0)</f>
        <v>0</v>
      </c>
      <c r="AQ1008" s="58" cm="1">
        <f t="array" ref="AQ1008">IF(ISBLANK(Contrato[[#This Row],[DEPENDENCIA ]]),0,IFERROR(_xlfn.XLOOKUP(Contrato[[#This Row],[DEPENDENCIA ]],[1]!PERSONAL_ACTIVO_2024[[#All],[Dependencia]],[1]!PERSONAL_ACTIVO_2024[[#All],[Mail ]],0,0),0))</f>
        <v>0</v>
      </c>
    </row>
    <row r="1009" spans="1:43" ht="34.5" customHeight="1" x14ac:dyDescent="0.25">
      <c r="A1009" s="27"/>
      <c r="B1009" s="349"/>
      <c r="C1009" s="350"/>
      <c r="D1009" s="29"/>
      <c r="E1009" s="29"/>
      <c r="F1009" s="29"/>
      <c r="G1009" s="183"/>
      <c r="H1009" s="312"/>
      <c r="I1009" s="351"/>
      <c r="J1009" s="132"/>
      <c r="K1009" s="54"/>
      <c r="L1009" s="143"/>
      <c r="M1009" s="119"/>
      <c r="N1009" s="98" t="str" cm="1">
        <f t="array" ref="N1009">_xlfn.XLOOKUP(Contrato[[#This Row],[SUPERVISOR TITULAR]],[1]!PERSONAL_ACTIVO_2024[[#All],[Nombre completo]],[1]!PERSONAL_ACTIVO_2024[[#All],[Documento identidad]],"",0)</f>
        <v/>
      </c>
      <c r="O1009" s="119"/>
      <c r="P1009" s="134" t="str" cm="1">
        <f t="array" ref="P1009">_xlfn.XLOOKUP(Contrato[[#This Row],[SUPERVISOR SUPLENTE ]],[1]!PERSONAL_ACTIVO_2024[[#All],[Nombre completo]],[1]!PERSONAL_ACTIVO_2024[[#All],[Documento identidad]],"",0)</f>
        <v/>
      </c>
      <c r="Q1009" s="135"/>
      <c r="R1009" s="42" cm="1">
        <f t="array" ref="R1009">_xlfn.XLOOKUP(Contrato[[#This Row],[CDP]],[1]!DISPONIBILIDADES_2024[[#All],[consecutivo]],[1]!DISPONIBILIDADES_2024[[#All],[fecha_aprobacion]],"",0)</f>
        <v>0</v>
      </c>
      <c r="S1009" s="43">
        <f>SUMIF([1]!DISPONIBILIDADES_2024[[#All],[consecutivo]],Contrato[[#This Row],[CDP]],[1]!DISPONIBILIDADES_2024[[#All],[valor_total_rubro]])</f>
        <v>0</v>
      </c>
      <c r="T1009" s="44" cm="1">
        <f t="array" ref="T1009">_xlfn.XLOOKUP(Contrato[[#This Row],[CONTRATO]]&amp;Contrato[[#This Row],[CDP]],[1]!Corr_Contr_CDP[[#All],[CONTRATO-CDP]],[1]!Corr_Contr_CDP[[#All],[CRP]],_xlfn.XLOOKUP(Contrato[[#This Row],[CDP]],[1]!COMPROMISOS_2024[[#All],[disponibilidad]],[1]!COMPROMISOS_2024[[#All],[consecutivo]],"",0),0)</f>
        <v>0</v>
      </c>
      <c r="U1009" s="45" t="str" cm="1">
        <f t="array" ref="U1009">+_xlfn.XLOOKUP(Contrato[[#This Row],[RCP]],[1]!COMPROMISOS_2024[[#All],[consecutivo]],[1]!COMPROMISOS_2024[[#All],[fecha_aprobacion]],"",0)</f>
        <v/>
      </c>
      <c r="V1009" s="46">
        <f>SUMIF([1]!COMPROMISOS_2024[[#All],[consecutivo]],Contrato[[#This Row],[RCP]],[1]!COMPROMISOS_2024[[#All],[valor_total]])</f>
        <v>0</v>
      </c>
      <c r="W1009" s="352"/>
      <c r="X1009" s="163"/>
      <c r="Y1009" s="48" t="str">
        <f>+LEFT(_xlfn.XLOOKUP(Contrato[[#This Row],[CONTRATO3DIG]],[1]SECOP_II!AE:AE,[1]SECOP_II!F:F,"",0),10)</f>
        <v/>
      </c>
      <c r="Z1009" s="49"/>
      <c r="AA1009" s="101"/>
      <c r="AB1009" s="30"/>
      <c r="AC1009" s="30"/>
      <c r="AD1009" s="353"/>
      <c r="AE1009" s="27"/>
      <c r="AF1009" s="55" t="str">
        <f>TEXT(LEFT(Contrato[[#This Row],[CONTRATO]],3),"0")</f>
        <v/>
      </c>
      <c r="AG1009" s="55" t="str">
        <f>IF(LEN(Contrato[[#This Row],[Contrato2]])=3,Contrato[[#This Row],[Contrato2]],TEXT(Contrato[[#This Row],[Contrato2]],"000"))</f>
        <v/>
      </c>
      <c r="AH1009" s="56">
        <f ca="1">IFERROR(_xlfn.DAYS(Contrato[[#This Row],[Fecha Proyectada liquidación]],TODAY())/30,"")</f>
        <v>-1519.7666666666667</v>
      </c>
      <c r="AI1009" s="57">
        <f>+Contrato[[#This Row],[FECHA TERMINACIÓN ]]+120</f>
        <v>120</v>
      </c>
      <c r="AK1009" s="59" t="str">
        <f ca="1">IF(Contrato[[#This Row],[FECHA TERMINACIÓN ]]&lt;TODAY(), "Terminado",IF(ISNUMBER(Contrato[[#This Row],[Fecha Real de liquiidación ]]),"Liquidado",IF(Contrato[[#This Row],[FECHA TERMINACIÓN ]]&gt;=TODAY(),"En ejecución","")))</f>
        <v>Terminado</v>
      </c>
      <c r="AL1009" s="60">
        <f>SUMIF([1]!COMPROMISOS_2024[[#All],[consecutivo]],Contrato[[#This Row],[RCP]],[1]!COMPROMISOS_2024[[#All],[Total pagado]])</f>
        <v>0</v>
      </c>
      <c r="AM1009" s="61">
        <f>IFERROR(Contrato[[#This Row],[Pagos]]/Contrato[[#This Row],[VALOR CONTRATO]],0)</f>
        <v>0</v>
      </c>
      <c r="AN1009" s="110">
        <f>+Contrato[[#This Row],[VALOR CONTRATO]]-Contrato[[#This Row],[Pagos]]</f>
        <v>0</v>
      </c>
      <c r="AO1009" s="58" cm="1">
        <f t="array" ref="AO1009">_xlfn.XLOOKUP(Contrato[[#This Row],[DOCUMENTO ]],[1]!PERSONAL_ACTIVO_2024[[#All],[Documento identidad]],[1]!PERSONAL_ACTIVO_2024[[#All],[Mail ]],0,0)</f>
        <v>0</v>
      </c>
      <c r="AP1009" s="58" cm="1">
        <f t="array" ref="AP1009">_xlfn.XLOOKUP(Contrato[[#This Row],[DOCUMENTO]],[1]!PERSONAL_ACTIVO_2024[[#All],[Documento identidad]],[1]!PERSONAL_ACTIVO_2024[[#All],[Mail ]],0,0)</f>
        <v>0</v>
      </c>
      <c r="AQ1009" s="58" cm="1">
        <f t="array" ref="AQ1009">IF(ISBLANK(Contrato[[#This Row],[DEPENDENCIA ]]),0,IFERROR(_xlfn.XLOOKUP(Contrato[[#This Row],[DEPENDENCIA ]],[1]!PERSONAL_ACTIVO_2024[[#All],[Dependencia]],[1]!PERSONAL_ACTIVO_2024[[#All],[Mail ]],0,0),0))</f>
        <v>0</v>
      </c>
    </row>
    <row r="1010" spans="1:43" ht="34.5" customHeight="1" x14ac:dyDescent="0.25">
      <c r="A1010" s="54"/>
      <c r="B1010" s="26"/>
      <c r="C1010" s="350"/>
      <c r="D1010" s="29"/>
      <c r="E1010" s="29"/>
      <c r="F1010" s="29"/>
      <c r="G1010" s="183"/>
      <c r="H1010" s="312"/>
      <c r="I1010" s="351"/>
      <c r="J1010" s="132"/>
      <c r="K1010" s="54"/>
      <c r="L1010" s="143"/>
      <c r="M1010" s="119"/>
      <c r="N1010" s="98" t="str" cm="1">
        <f t="array" ref="N1010">_xlfn.XLOOKUP(Contrato[[#This Row],[SUPERVISOR TITULAR]],[1]!PERSONAL_ACTIVO_2024[[#All],[Nombre completo]],[1]!PERSONAL_ACTIVO_2024[[#All],[Documento identidad]],"",0)</f>
        <v/>
      </c>
      <c r="O1010" s="119"/>
      <c r="P1010" s="134" t="str" cm="1">
        <f t="array" ref="P1010">_xlfn.XLOOKUP(Contrato[[#This Row],[SUPERVISOR SUPLENTE ]],[1]!PERSONAL_ACTIVO_2024[[#All],[Nombre completo]],[1]!PERSONAL_ACTIVO_2024[[#All],[Documento identidad]],"",0)</f>
        <v/>
      </c>
      <c r="Q1010" s="100"/>
      <c r="R1010" s="42" cm="1">
        <f t="array" ref="R1010">_xlfn.XLOOKUP(Contrato[[#This Row],[CDP]],[1]!DISPONIBILIDADES_2024[[#All],[consecutivo]],[1]!DISPONIBILIDADES_2024[[#All],[fecha_aprobacion]],"",0)</f>
        <v>0</v>
      </c>
      <c r="S1010" s="43">
        <f>SUMIF([1]!DISPONIBILIDADES_2024[[#All],[consecutivo]],Contrato[[#This Row],[CDP]],[1]!DISPONIBILIDADES_2024[[#All],[valor_total_rubro]])</f>
        <v>0</v>
      </c>
      <c r="T1010" s="44" cm="1">
        <f t="array" ref="T1010">_xlfn.XLOOKUP(Contrato[[#This Row],[CONTRATO]]&amp;Contrato[[#This Row],[CDP]],[1]!Corr_Contr_CDP[[#All],[CONTRATO-CDP]],[1]!Corr_Contr_CDP[[#All],[CRP]],_xlfn.XLOOKUP(Contrato[[#This Row],[CDP]],[1]!COMPROMISOS_2024[[#All],[disponibilidad]],[1]!COMPROMISOS_2024[[#All],[consecutivo]],"",0),0)</f>
        <v>0</v>
      </c>
      <c r="U1010" s="45" t="str" cm="1">
        <f t="array" ref="U1010">+_xlfn.XLOOKUP(Contrato[[#This Row],[RCP]],[1]!COMPROMISOS_2024[[#All],[consecutivo]],[1]!COMPROMISOS_2024[[#All],[fecha_aprobacion]],"",0)</f>
        <v/>
      </c>
      <c r="V1010" s="46">
        <f>SUMIF([1]!COMPROMISOS_2024[[#All],[consecutivo]],Contrato[[#This Row],[RCP]],[1]!COMPROMISOS_2024[[#All],[valor_total]])</f>
        <v>0</v>
      </c>
      <c r="W1010" s="311"/>
      <c r="X1010" s="160"/>
      <c r="Y1010" s="48" t="str">
        <f>+LEFT(_xlfn.XLOOKUP(Contrato[[#This Row],[CONTRATO3DIG]],[1]SECOP_II!AE:AE,[1]SECOP_II!F:F,"",0),10)</f>
        <v/>
      </c>
      <c r="Z1010" s="49"/>
      <c r="AA1010" s="101"/>
      <c r="AB1010" s="91"/>
      <c r="AC1010" s="91"/>
      <c r="AD1010" s="224"/>
      <c r="AE1010" s="54"/>
      <c r="AF1010" s="55" t="str">
        <f>TEXT(LEFT(Contrato[[#This Row],[CONTRATO]],3),"0")</f>
        <v/>
      </c>
      <c r="AG1010" s="55" t="str">
        <f>IF(LEN(Contrato[[#This Row],[Contrato2]])=3,Contrato[[#This Row],[Contrato2]],TEXT(Contrato[[#This Row],[Contrato2]],"000"))</f>
        <v/>
      </c>
      <c r="AH1010" s="56">
        <f ca="1">IFERROR(_xlfn.DAYS(Contrato[[#This Row],[Fecha Proyectada liquidación]],TODAY())/30,"")</f>
        <v>-1519.7666666666667</v>
      </c>
      <c r="AI1010" s="57">
        <f>+Contrato[[#This Row],[FECHA TERMINACIÓN ]]+120</f>
        <v>120</v>
      </c>
      <c r="AK1010" s="59" t="str">
        <f ca="1">IF(Contrato[[#This Row],[FECHA TERMINACIÓN ]]&lt;TODAY(), "Terminado",IF(ISNUMBER(Contrato[[#This Row],[Fecha Real de liquiidación ]]),"Liquidado",IF(Contrato[[#This Row],[FECHA TERMINACIÓN ]]&gt;=TODAY(),"En ejecución","")))</f>
        <v>Terminado</v>
      </c>
      <c r="AL1010" s="60">
        <f>SUMIF([1]!COMPROMISOS_2024[[#All],[consecutivo]],Contrato[[#This Row],[RCP]],[1]!COMPROMISOS_2024[[#All],[Total pagado]])</f>
        <v>0</v>
      </c>
      <c r="AM1010" s="61">
        <f>IFERROR(Contrato[[#This Row],[Pagos]]/Contrato[[#This Row],[VALOR CONTRATO]],0)</f>
        <v>0</v>
      </c>
      <c r="AN1010" s="110">
        <f>+Contrato[[#This Row],[VALOR CONTRATO]]-Contrato[[#This Row],[Pagos]]</f>
        <v>0</v>
      </c>
      <c r="AO1010" s="58" cm="1">
        <f t="array" ref="AO1010">_xlfn.XLOOKUP(Contrato[[#This Row],[DOCUMENTO ]],[1]!PERSONAL_ACTIVO_2024[[#All],[Documento identidad]],[1]!PERSONAL_ACTIVO_2024[[#All],[Mail ]],0,0)</f>
        <v>0</v>
      </c>
      <c r="AP1010" s="58" cm="1">
        <f t="array" ref="AP1010">_xlfn.XLOOKUP(Contrato[[#This Row],[DOCUMENTO]],[1]!PERSONAL_ACTIVO_2024[[#All],[Documento identidad]],[1]!PERSONAL_ACTIVO_2024[[#All],[Mail ]],0,0)</f>
        <v>0</v>
      </c>
      <c r="AQ1010" s="58" cm="1">
        <f t="array" ref="AQ1010">IF(ISBLANK(Contrato[[#This Row],[DEPENDENCIA ]]),0,IFERROR(_xlfn.XLOOKUP(Contrato[[#This Row],[DEPENDENCIA ]],[1]!PERSONAL_ACTIVO_2024[[#All],[Dependencia]],[1]!PERSONAL_ACTIVO_2024[[#All],[Mail ]],0,0),0))</f>
        <v>0</v>
      </c>
    </row>
    <row r="1011" spans="1:43" ht="34.5" customHeight="1" x14ac:dyDescent="0.25">
      <c r="A1011" s="27"/>
      <c r="B1011" s="349"/>
      <c r="C1011" s="350"/>
      <c r="D1011" s="29"/>
      <c r="E1011" s="29"/>
      <c r="F1011" s="29"/>
      <c r="G1011" s="183"/>
      <c r="H1011" s="312"/>
      <c r="I1011" s="351"/>
      <c r="J1011" s="132"/>
      <c r="K1011" s="379"/>
      <c r="L1011" s="143"/>
      <c r="M1011" s="119"/>
      <c r="N1011" s="98" t="str" cm="1">
        <f t="array" ref="N1011">_xlfn.XLOOKUP(Contrato[[#This Row],[SUPERVISOR TITULAR]],[1]!PERSONAL_ACTIVO_2024[[#All],[Nombre completo]],[1]!PERSONAL_ACTIVO_2024[[#All],[Documento identidad]],"",0)</f>
        <v/>
      </c>
      <c r="O1011" s="119"/>
      <c r="P1011" s="134" t="str" cm="1">
        <f t="array" ref="P1011">_xlfn.XLOOKUP(Contrato[[#This Row],[SUPERVISOR SUPLENTE ]],[1]!PERSONAL_ACTIVO_2024[[#All],[Nombre completo]],[1]!PERSONAL_ACTIVO_2024[[#All],[Documento identidad]],"",0)</f>
        <v/>
      </c>
      <c r="Q1011" s="135"/>
      <c r="R1011" s="42" cm="1">
        <f t="array" ref="R1011">_xlfn.XLOOKUP(Contrato[[#This Row],[CDP]],[1]!DISPONIBILIDADES_2024[[#All],[consecutivo]],[1]!DISPONIBILIDADES_2024[[#All],[fecha_aprobacion]],"",0)</f>
        <v>0</v>
      </c>
      <c r="S1011" s="43">
        <f>SUMIF([1]!DISPONIBILIDADES_2024[[#All],[consecutivo]],Contrato[[#This Row],[CDP]],[1]!DISPONIBILIDADES_2024[[#All],[valor_total_rubro]])</f>
        <v>0</v>
      </c>
      <c r="T1011" s="44" cm="1">
        <f t="array" ref="T1011">_xlfn.XLOOKUP(Contrato[[#This Row],[CONTRATO]]&amp;Contrato[[#This Row],[CDP]],[1]!Corr_Contr_CDP[[#All],[CONTRATO-CDP]],[1]!Corr_Contr_CDP[[#All],[CRP]],_xlfn.XLOOKUP(Contrato[[#This Row],[CDP]],[1]!COMPROMISOS_2024[[#All],[disponibilidad]],[1]!COMPROMISOS_2024[[#All],[consecutivo]],"",0),0)</f>
        <v>0</v>
      </c>
      <c r="U1011" s="45" t="str" cm="1">
        <f t="array" ref="U1011">+_xlfn.XLOOKUP(Contrato[[#This Row],[RCP]],[1]!COMPROMISOS_2024[[#All],[consecutivo]],[1]!COMPROMISOS_2024[[#All],[fecha_aprobacion]],"",0)</f>
        <v/>
      </c>
      <c r="V1011" s="46">
        <f>SUMIF([1]!COMPROMISOS_2024[[#All],[consecutivo]],Contrato[[#This Row],[RCP]],[1]!COMPROMISOS_2024[[#All],[valor_total]])</f>
        <v>0</v>
      </c>
      <c r="W1011" s="352"/>
      <c r="X1011" s="163"/>
      <c r="Y1011" s="48" t="str">
        <f>+LEFT(_xlfn.XLOOKUP(Contrato[[#This Row],[CONTRATO3DIG]],[1]SECOP_II!AE:AE,[1]SECOP_II!F:F,"",0),10)</f>
        <v/>
      </c>
      <c r="Z1011" s="49"/>
      <c r="AA1011" s="101"/>
      <c r="AB1011" s="30"/>
      <c r="AC1011" s="30"/>
      <c r="AD1011" s="353"/>
      <c r="AE1011" s="27"/>
      <c r="AF1011" s="55" t="str">
        <f>TEXT(LEFT(Contrato[[#This Row],[CONTRATO]],3),"0")</f>
        <v/>
      </c>
      <c r="AG1011" s="55" t="str">
        <f>IF(LEN(Contrato[[#This Row],[Contrato2]])=3,Contrato[[#This Row],[Contrato2]],TEXT(Contrato[[#This Row],[Contrato2]],"000"))</f>
        <v/>
      </c>
      <c r="AH1011" s="56">
        <f ca="1">IFERROR(_xlfn.DAYS(Contrato[[#This Row],[Fecha Proyectada liquidación]],TODAY())/30,"")</f>
        <v>-1519.7666666666667</v>
      </c>
      <c r="AI1011" s="57">
        <f>+Contrato[[#This Row],[FECHA TERMINACIÓN ]]+120</f>
        <v>120</v>
      </c>
      <c r="AK1011" s="59" t="str">
        <f ca="1">IF(Contrato[[#This Row],[FECHA TERMINACIÓN ]]&lt;TODAY(), "Terminado",IF(ISNUMBER(Contrato[[#This Row],[Fecha Real de liquiidación ]]),"Liquidado",IF(Contrato[[#This Row],[FECHA TERMINACIÓN ]]&gt;=TODAY(),"En ejecución","")))</f>
        <v>Terminado</v>
      </c>
      <c r="AL1011" s="60">
        <f>SUMIF([1]!COMPROMISOS_2024[[#All],[consecutivo]],Contrato[[#This Row],[RCP]],[1]!COMPROMISOS_2024[[#All],[Total pagado]])</f>
        <v>0</v>
      </c>
      <c r="AM1011" s="61">
        <f>IFERROR(Contrato[[#This Row],[Pagos]]/Contrato[[#This Row],[VALOR CONTRATO]],0)</f>
        <v>0</v>
      </c>
      <c r="AN1011" s="110">
        <f>+Contrato[[#This Row],[VALOR CONTRATO]]-Contrato[[#This Row],[Pagos]]</f>
        <v>0</v>
      </c>
      <c r="AO1011" s="58" cm="1">
        <f t="array" ref="AO1011">_xlfn.XLOOKUP(Contrato[[#This Row],[DOCUMENTO ]],[1]!PERSONAL_ACTIVO_2024[[#All],[Documento identidad]],[1]!PERSONAL_ACTIVO_2024[[#All],[Mail ]],0,0)</f>
        <v>0</v>
      </c>
      <c r="AP1011" s="58" cm="1">
        <f t="array" ref="AP1011">_xlfn.XLOOKUP(Contrato[[#This Row],[DOCUMENTO]],[1]!PERSONAL_ACTIVO_2024[[#All],[Documento identidad]],[1]!PERSONAL_ACTIVO_2024[[#All],[Mail ]],0,0)</f>
        <v>0</v>
      </c>
      <c r="AQ1011" s="58" cm="1">
        <f t="array" ref="AQ1011">IF(ISBLANK(Contrato[[#This Row],[DEPENDENCIA ]]),0,IFERROR(_xlfn.XLOOKUP(Contrato[[#This Row],[DEPENDENCIA ]],[1]!PERSONAL_ACTIVO_2024[[#All],[Dependencia]],[1]!PERSONAL_ACTIVO_2024[[#All],[Mail ]],0,0),0))</f>
        <v>0</v>
      </c>
    </row>
    <row r="1012" spans="1:43" ht="34.5" customHeight="1" x14ac:dyDescent="0.25">
      <c r="A1012" s="27"/>
      <c r="B1012" s="349"/>
      <c r="C1012" s="350"/>
      <c r="D1012" s="29"/>
      <c r="E1012" s="29"/>
      <c r="F1012" s="29"/>
      <c r="G1012" s="183"/>
      <c r="H1012" s="312"/>
      <c r="I1012" s="351"/>
      <c r="J1012" s="132"/>
      <c r="K1012" s="54"/>
      <c r="L1012" s="143"/>
      <c r="M1012" s="119"/>
      <c r="N1012" s="98" t="str" cm="1">
        <f t="array" ref="N1012">_xlfn.XLOOKUP(Contrato[[#This Row],[SUPERVISOR TITULAR]],[1]!PERSONAL_ACTIVO_2024[[#All],[Nombre completo]],[1]!PERSONAL_ACTIVO_2024[[#All],[Documento identidad]],"",0)</f>
        <v/>
      </c>
      <c r="O1012" s="119"/>
      <c r="P1012" s="134" t="str" cm="1">
        <f t="array" ref="P1012">_xlfn.XLOOKUP(Contrato[[#This Row],[SUPERVISOR SUPLENTE ]],[1]!PERSONAL_ACTIVO_2024[[#All],[Nombre completo]],[1]!PERSONAL_ACTIVO_2024[[#All],[Documento identidad]],"",0)</f>
        <v/>
      </c>
      <c r="Q1012" s="135"/>
      <c r="R1012" s="42" cm="1">
        <f t="array" ref="R1012">_xlfn.XLOOKUP(Contrato[[#This Row],[CDP]],[1]!DISPONIBILIDADES_2024[[#All],[consecutivo]],[1]!DISPONIBILIDADES_2024[[#All],[fecha_aprobacion]],"",0)</f>
        <v>0</v>
      </c>
      <c r="S1012" s="43">
        <f>SUMIF([1]!DISPONIBILIDADES_2024[[#All],[consecutivo]],Contrato[[#This Row],[CDP]],[1]!DISPONIBILIDADES_2024[[#All],[valor_total_rubro]])</f>
        <v>0</v>
      </c>
      <c r="T1012" s="44" cm="1">
        <f t="array" ref="T1012">_xlfn.XLOOKUP(Contrato[[#This Row],[CONTRATO]]&amp;Contrato[[#This Row],[CDP]],[1]!Corr_Contr_CDP[[#All],[CONTRATO-CDP]],[1]!Corr_Contr_CDP[[#All],[CRP]],_xlfn.XLOOKUP(Contrato[[#This Row],[CDP]],[1]!COMPROMISOS_2024[[#All],[disponibilidad]],[1]!COMPROMISOS_2024[[#All],[consecutivo]],"",0),0)</f>
        <v>0</v>
      </c>
      <c r="U1012" s="45" t="str" cm="1">
        <f t="array" ref="U1012">+_xlfn.XLOOKUP(Contrato[[#This Row],[RCP]],[1]!COMPROMISOS_2024[[#All],[consecutivo]],[1]!COMPROMISOS_2024[[#All],[fecha_aprobacion]],"",0)</f>
        <v/>
      </c>
      <c r="V1012" s="46">
        <f>SUMIF([1]!COMPROMISOS_2024[[#All],[consecutivo]],Contrato[[#This Row],[RCP]],[1]!COMPROMISOS_2024[[#All],[valor_total]])</f>
        <v>0</v>
      </c>
      <c r="W1012" s="352"/>
      <c r="X1012" s="163"/>
      <c r="Y1012" s="48" t="str">
        <f>+LEFT(_xlfn.XLOOKUP(Contrato[[#This Row],[CONTRATO3DIG]],[1]SECOP_II!AE:AE,[1]SECOP_II!F:F,"",0),10)</f>
        <v/>
      </c>
      <c r="Z1012" s="49"/>
      <c r="AA1012" s="101"/>
      <c r="AB1012" s="30"/>
      <c r="AC1012" s="30"/>
      <c r="AD1012" s="353"/>
      <c r="AE1012" s="27"/>
      <c r="AF1012" s="55" t="str">
        <f>TEXT(LEFT(Contrato[[#This Row],[CONTRATO]],3),"0")</f>
        <v/>
      </c>
      <c r="AG1012" s="55" t="str">
        <f>IF(LEN(Contrato[[#This Row],[Contrato2]])=3,Contrato[[#This Row],[Contrato2]],TEXT(Contrato[[#This Row],[Contrato2]],"000"))</f>
        <v/>
      </c>
      <c r="AH1012" s="56">
        <f ca="1">IFERROR(_xlfn.DAYS(Contrato[[#This Row],[Fecha Proyectada liquidación]],TODAY())/30,"")</f>
        <v>-1519.7666666666667</v>
      </c>
      <c r="AI1012" s="57">
        <f>+Contrato[[#This Row],[FECHA TERMINACIÓN ]]+120</f>
        <v>120</v>
      </c>
      <c r="AK1012" s="59" t="str">
        <f ca="1">IF(Contrato[[#This Row],[FECHA TERMINACIÓN ]]&lt;TODAY(), "Terminado",IF(ISNUMBER(Contrato[[#This Row],[Fecha Real de liquiidación ]]),"Liquidado",IF(Contrato[[#This Row],[FECHA TERMINACIÓN ]]&gt;=TODAY(),"En ejecución","")))</f>
        <v>Terminado</v>
      </c>
      <c r="AL1012" s="60">
        <f>SUMIF([1]!COMPROMISOS_2024[[#All],[consecutivo]],Contrato[[#This Row],[RCP]],[1]!COMPROMISOS_2024[[#All],[Total pagado]])</f>
        <v>0</v>
      </c>
      <c r="AM1012" s="61">
        <f>IFERROR(Contrato[[#This Row],[Pagos]]/Contrato[[#This Row],[VALOR CONTRATO]],0)</f>
        <v>0</v>
      </c>
      <c r="AN1012" s="110">
        <f>+Contrato[[#This Row],[VALOR CONTRATO]]-Contrato[[#This Row],[Pagos]]</f>
        <v>0</v>
      </c>
      <c r="AO1012" s="58" cm="1">
        <f t="array" ref="AO1012">_xlfn.XLOOKUP(Contrato[[#This Row],[DOCUMENTO ]],[1]!PERSONAL_ACTIVO_2024[[#All],[Documento identidad]],[1]!PERSONAL_ACTIVO_2024[[#All],[Mail ]],0,0)</f>
        <v>0</v>
      </c>
      <c r="AP1012" s="58" cm="1">
        <f t="array" ref="AP1012">_xlfn.XLOOKUP(Contrato[[#This Row],[DOCUMENTO]],[1]!PERSONAL_ACTIVO_2024[[#All],[Documento identidad]],[1]!PERSONAL_ACTIVO_2024[[#All],[Mail ]],0,0)</f>
        <v>0</v>
      </c>
      <c r="AQ1012" s="58" cm="1">
        <f t="array" ref="AQ1012">IF(ISBLANK(Contrato[[#This Row],[DEPENDENCIA ]]),0,IFERROR(_xlfn.XLOOKUP(Contrato[[#This Row],[DEPENDENCIA ]],[1]!PERSONAL_ACTIVO_2024[[#All],[Dependencia]],[1]!PERSONAL_ACTIVO_2024[[#All],[Mail ]],0,0),0))</f>
        <v>0</v>
      </c>
    </row>
    <row r="1013" spans="1:43" ht="34.5" customHeight="1" x14ac:dyDescent="0.25">
      <c r="A1013" s="54"/>
      <c r="B1013" s="349"/>
      <c r="C1013" s="350"/>
      <c r="D1013" s="29"/>
      <c r="E1013" s="29"/>
      <c r="F1013" s="29"/>
      <c r="G1013" s="183"/>
      <c r="H1013" s="312"/>
      <c r="I1013" s="351"/>
      <c r="J1013" s="118"/>
      <c r="K1013" s="54"/>
      <c r="L1013" s="143"/>
      <c r="M1013" s="119"/>
      <c r="N1013" s="98" t="str" cm="1">
        <f t="array" ref="N1013">_xlfn.XLOOKUP(Contrato[[#This Row],[SUPERVISOR TITULAR]],[1]!PERSONAL_ACTIVO_2024[[#All],[Nombre completo]],[1]!PERSONAL_ACTIVO_2024[[#All],[Documento identidad]],"",0)</f>
        <v/>
      </c>
      <c r="O1013" s="119"/>
      <c r="P1013" s="134" t="str" cm="1">
        <f t="array" ref="P1013">_xlfn.XLOOKUP(Contrato[[#This Row],[SUPERVISOR SUPLENTE ]],[1]!PERSONAL_ACTIVO_2024[[#All],[Nombre completo]],[1]!PERSONAL_ACTIVO_2024[[#All],[Documento identidad]],"",0)</f>
        <v/>
      </c>
      <c r="Q1013" s="100"/>
      <c r="R1013" s="42" cm="1">
        <f t="array" ref="R1013">_xlfn.XLOOKUP(Contrato[[#This Row],[CDP]],[1]!DISPONIBILIDADES_2024[[#All],[consecutivo]],[1]!DISPONIBILIDADES_2024[[#All],[fecha_aprobacion]],"",0)</f>
        <v>0</v>
      </c>
      <c r="S1013" s="43">
        <f>SUMIF([1]!DISPONIBILIDADES_2024[[#All],[consecutivo]],Contrato[[#This Row],[CDP]],[1]!DISPONIBILIDADES_2024[[#All],[valor_total_rubro]])</f>
        <v>0</v>
      </c>
      <c r="T1013" s="44" cm="1">
        <f t="array" ref="T1013">_xlfn.XLOOKUP(Contrato[[#This Row],[CONTRATO]]&amp;Contrato[[#This Row],[CDP]],[1]!Corr_Contr_CDP[[#All],[CONTRATO-CDP]],[1]!Corr_Contr_CDP[[#All],[CRP]],_xlfn.XLOOKUP(Contrato[[#This Row],[CDP]],[1]!COMPROMISOS_2024[[#All],[disponibilidad]],[1]!COMPROMISOS_2024[[#All],[consecutivo]],"",0),0)</f>
        <v>0</v>
      </c>
      <c r="U1013" s="45" t="str" cm="1">
        <f t="array" ref="U1013">+_xlfn.XLOOKUP(Contrato[[#This Row],[RCP]],[1]!COMPROMISOS_2024[[#All],[consecutivo]],[1]!COMPROMISOS_2024[[#All],[fecha_aprobacion]],"",0)</f>
        <v/>
      </c>
      <c r="V1013" s="46">
        <f>SUMIF([1]!COMPROMISOS_2024[[#All],[consecutivo]],Contrato[[#This Row],[RCP]],[1]!COMPROMISOS_2024[[#All],[valor_total]])</f>
        <v>0</v>
      </c>
      <c r="W1013" s="311"/>
      <c r="X1013" s="160"/>
      <c r="Y1013" s="48" t="str">
        <f>+LEFT(_xlfn.XLOOKUP(Contrato[[#This Row],[CONTRATO3DIG]],[1]SECOP_II!AE:AE,[1]SECOP_II!F:F,"",0),10)</f>
        <v/>
      </c>
      <c r="Z1013" s="49"/>
      <c r="AA1013" s="101"/>
      <c r="AB1013" s="91"/>
      <c r="AC1013" s="91"/>
      <c r="AD1013" s="224"/>
      <c r="AE1013" s="54"/>
      <c r="AF1013" s="55" t="str">
        <f>TEXT(LEFT(Contrato[[#This Row],[CONTRATO]],3),"0")</f>
        <v/>
      </c>
      <c r="AG1013" s="55" t="str">
        <f>IF(LEN(Contrato[[#This Row],[Contrato2]])=3,Contrato[[#This Row],[Contrato2]],TEXT(Contrato[[#This Row],[Contrato2]],"000"))</f>
        <v/>
      </c>
      <c r="AH1013" s="56">
        <f ca="1">IFERROR(_xlfn.DAYS(Contrato[[#This Row],[Fecha Proyectada liquidación]],TODAY())/30,"")</f>
        <v>-1519.7666666666667</v>
      </c>
      <c r="AI1013" s="57">
        <f>+Contrato[[#This Row],[FECHA TERMINACIÓN ]]+120</f>
        <v>120</v>
      </c>
      <c r="AK1013" s="59" t="str">
        <f ca="1">IF(Contrato[[#This Row],[FECHA TERMINACIÓN ]]&lt;TODAY(), "Terminado",IF(ISNUMBER(Contrato[[#This Row],[Fecha Real de liquiidación ]]),"Liquidado",IF(Contrato[[#This Row],[FECHA TERMINACIÓN ]]&gt;=TODAY(),"En ejecución","")))</f>
        <v>Terminado</v>
      </c>
      <c r="AL1013" s="60">
        <f>SUMIF([1]!COMPROMISOS_2024[[#All],[consecutivo]],Contrato[[#This Row],[RCP]],[1]!COMPROMISOS_2024[[#All],[Total pagado]])</f>
        <v>0</v>
      </c>
      <c r="AM1013" s="61">
        <f>IFERROR(Contrato[[#This Row],[Pagos]]/Contrato[[#This Row],[VALOR CONTRATO]],0)</f>
        <v>0</v>
      </c>
      <c r="AN1013" s="110">
        <f>+Contrato[[#This Row],[VALOR CONTRATO]]-Contrato[[#This Row],[Pagos]]</f>
        <v>0</v>
      </c>
      <c r="AO1013" s="58" cm="1">
        <f t="array" ref="AO1013">_xlfn.XLOOKUP(Contrato[[#This Row],[DOCUMENTO ]],[1]!PERSONAL_ACTIVO_2024[[#All],[Documento identidad]],[1]!PERSONAL_ACTIVO_2024[[#All],[Mail ]],0,0)</f>
        <v>0</v>
      </c>
      <c r="AP1013" s="58" cm="1">
        <f t="array" ref="AP1013">_xlfn.XLOOKUP(Contrato[[#This Row],[DOCUMENTO]],[1]!PERSONAL_ACTIVO_2024[[#All],[Documento identidad]],[1]!PERSONAL_ACTIVO_2024[[#All],[Mail ]],0,0)</f>
        <v>0</v>
      </c>
      <c r="AQ1013" s="58" cm="1">
        <f t="array" ref="AQ1013">IF(ISBLANK(Contrato[[#This Row],[DEPENDENCIA ]]),0,IFERROR(_xlfn.XLOOKUP(Contrato[[#This Row],[DEPENDENCIA ]],[1]!PERSONAL_ACTIVO_2024[[#All],[Dependencia]],[1]!PERSONAL_ACTIVO_2024[[#All],[Mail ]],0,0),0))</f>
        <v>0</v>
      </c>
    </row>
    <row r="1014" spans="1:43" ht="34.5" customHeight="1" x14ac:dyDescent="0.25">
      <c r="A1014" s="27"/>
      <c r="B1014" s="349"/>
      <c r="C1014" s="350"/>
      <c r="D1014" s="29"/>
      <c r="E1014" s="29"/>
      <c r="F1014" s="29"/>
      <c r="G1014" s="183"/>
      <c r="H1014" s="312"/>
      <c r="I1014" s="351"/>
      <c r="J1014" s="132"/>
      <c r="K1014" s="54"/>
      <c r="L1014" s="143"/>
      <c r="M1014" s="119"/>
      <c r="N1014" s="98" t="str" cm="1">
        <f t="array" ref="N1014">_xlfn.XLOOKUP(Contrato[[#This Row],[SUPERVISOR TITULAR]],[1]!PERSONAL_ACTIVO_2024[[#All],[Nombre completo]],[1]!PERSONAL_ACTIVO_2024[[#All],[Documento identidad]],"",0)</f>
        <v/>
      </c>
      <c r="O1014" s="119"/>
      <c r="P1014" s="134" t="str" cm="1">
        <f t="array" ref="P1014">_xlfn.XLOOKUP(Contrato[[#This Row],[SUPERVISOR SUPLENTE ]],[1]!PERSONAL_ACTIVO_2024[[#All],[Nombre completo]],[1]!PERSONAL_ACTIVO_2024[[#All],[Documento identidad]],"",0)</f>
        <v/>
      </c>
      <c r="Q1014" s="135"/>
      <c r="R1014" s="42" cm="1">
        <f t="array" ref="R1014">_xlfn.XLOOKUP(Contrato[[#This Row],[CDP]],[1]!DISPONIBILIDADES_2024[[#All],[consecutivo]],[1]!DISPONIBILIDADES_2024[[#All],[fecha_aprobacion]],"",0)</f>
        <v>0</v>
      </c>
      <c r="S1014" s="43">
        <f>SUMIF([1]!DISPONIBILIDADES_2024[[#All],[consecutivo]],Contrato[[#This Row],[CDP]],[1]!DISPONIBILIDADES_2024[[#All],[valor_total_rubro]])</f>
        <v>0</v>
      </c>
      <c r="T1014" s="44" cm="1">
        <f t="array" ref="T1014">_xlfn.XLOOKUP(Contrato[[#This Row],[CONTRATO]]&amp;Contrato[[#This Row],[CDP]],[1]!Corr_Contr_CDP[[#All],[CONTRATO-CDP]],[1]!Corr_Contr_CDP[[#All],[CRP]],_xlfn.XLOOKUP(Contrato[[#This Row],[CDP]],[1]!COMPROMISOS_2024[[#All],[disponibilidad]],[1]!COMPROMISOS_2024[[#All],[consecutivo]],"",0),0)</f>
        <v>0</v>
      </c>
      <c r="U1014" s="45" t="str" cm="1">
        <f t="array" ref="U1014">+_xlfn.XLOOKUP(Contrato[[#This Row],[RCP]],[1]!COMPROMISOS_2024[[#All],[consecutivo]],[1]!COMPROMISOS_2024[[#All],[fecha_aprobacion]],"",0)</f>
        <v/>
      </c>
      <c r="V1014" s="46">
        <f>SUMIF([1]!COMPROMISOS_2024[[#All],[consecutivo]],Contrato[[#This Row],[RCP]],[1]!COMPROMISOS_2024[[#All],[valor_total]])</f>
        <v>0</v>
      </c>
      <c r="W1014" s="352"/>
      <c r="X1014" s="163"/>
      <c r="Y1014" s="48" t="str">
        <f>+LEFT(_xlfn.XLOOKUP(Contrato[[#This Row],[CONTRATO3DIG]],[1]SECOP_II!AE:AE,[1]SECOP_II!F:F,"",0),10)</f>
        <v/>
      </c>
      <c r="Z1014" s="49"/>
      <c r="AA1014" s="101"/>
      <c r="AB1014" s="30"/>
      <c r="AC1014" s="30"/>
      <c r="AD1014" s="353"/>
      <c r="AE1014" s="27"/>
      <c r="AF1014" s="55" t="str">
        <f>TEXT(LEFT(Contrato[[#This Row],[CONTRATO]],3),"0")</f>
        <v/>
      </c>
      <c r="AG1014" s="55" t="str">
        <f>IF(LEN(Contrato[[#This Row],[Contrato2]])=3,Contrato[[#This Row],[Contrato2]],TEXT(Contrato[[#This Row],[Contrato2]],"000"))</f>
        <v/>
      </c>
      <c r="AH1014" s="56">
        <f ca="1">IFERROR(_xlfn.DAYS(Contrato[[#This Row],[Fecha Proyectada liquidación]],TODAY())/30,"")</f>
        <v>-1519.7666666666667</v>
      </c>
      <c r="AI1014" s="57">
        <f>+Contrato[[#This Row],[FECHA TERMINACIÓN ]]+120</f>
        <v>120</v>
      </c>
      <c r="AK1014" s="59" t="str">
        <f ca="1">IF(Contrato[[#This Row],[FECHA TERMINACIÓN ]]&lt;TODAY(), "Terminado",IF(ISNUMBER(Contrato[[#This Row],[Fecha Real de liquiidación ]]),"Liquidado",IF(Contrato[[#This Row],[FECHA TERMINACIÓN ]]&gt;=TODAY(),"En ejecución","")))</f>
        <v>Terminado</v>
      </c>
      <c r="AL1014" s="60">
        <f>SUMIF([1]!COMPROMISOS_2024[[#All],[consecutivo]],Contrato[[#This Row],[RCP]],[1]!COMPROMISOS_2024[[#All],[Total pagado]])</f>
        <v>0</v>
      </c>
      <c r="AM1014" s="61">
        <f>IFERROR(Contrato[[#This Row],[Pagos]]/Contrato[[#This Row],[VALOR CONTRATO]],0)</f>
        <v>0</v>
      </c>
      <c r="AN1014" s="110">
        <f>+Contrato[[#This Row],[VALOR CONTRATO]]-Contrato[[#This Row],[Pagos]]</f>
        <v>0</v>
      </c>
      <c r="AO1014" s="58" cm="1">
        <f t="array" ref="AO1014">_xlfn.XLOOKUP(Contrato[[#This Row],[DOCUMENTO ]],[1]!PERSONAL_ACTIVO_2024[[#All],[Documento identidad]],[1]!PERSONAL_ACTIVO_2024[[#All],[Mail ]],0,0)</f>
        <v>0</v>
      </c>
      <c r="AP1014" s="58" cm="1">
        <f t="array" ref="AP1014">_xlfn.XLOOKUP(Contrato[[#This Row],[DOCUMENTO]],[1]!PERSONAL_ACTIVO_2024[[#All],[Documento identidad]],[1]!PERSONAL_ACTIVO_2024[[#All],[Mail ]],0,0)</f>
        <v>0</v>
      </c>
      <c r="AQ1014" s="58" cm="1">
        <f t="array" ref="AQ1014">IF(ISBLANK(Contrato[[#This Row],[DEPENDENCIA ]]),0,IFERROR(_xlfn.XLOOKUP(Contrato[[#This Row],[DEPENDENCIA ]],[1]!PERSONAL_ACTIVO_2024[[#All],[Dependencia]],[1]!PERSONAL_ACTIVO_2024[[#All],[Mail ]],0,0),0))</f>
        <v>0</v>
      </c>
    </row>
    <row r="1015" spans="1:43" ht="34.5" customHeight="1" x14ac:dyDescent="0.25">
      <c r="A1015" s="54"/>
      <c r="B1015" s="349"/>
      <c r="C1015" s="350"/>
      <c r="D1015" s="29"/>
      <c r="E1015" s="29"/>
      <c r="F1015" s="29"/>
      <c r="G1015" s="183"/>
      <c r="H1015" s="312"/>
      <c r="I1015" s="357"/>
      <c r="J1015" s="118"/>
      <c r="K1015" s="54"/>
      <c r="L1015" s="143"/>
      <c r="M1015" s="119"/>
      <c r="N1015" s="98" t="str" cm="1">
        <f t="array" ref="N1015">_xlfn.XLOOKUP(Contrato[[#This Row],[SUPERVISOR TITULAR]],[1]!PERSONAL_ACTIVO_2024[[#All],[Nombre completo]],[1]!PERSONAL_ACTIVO_2024[[#All],[Documento identidad]],"",0)</f>
        <v/>
      </c>
      <c r="O1015" s="119"/>
      <c r="P1015" s="134" t="str" cm="1">
        <f t="array" ref="P1015">_xlfn.XLOOKUP(Contrato[[#This Row],[SUPERVISOR SUPLENTE ]],[1]!PERSONAL_ACTIVO_2024[[#All],[Nombre completo]],[1]!PERSONAL_ACTIVO_2024[[#All],[Documento identidad]],"",0)</f>
        <v/>
      </c>
      <c r="Q1015" s="100"/>
      <c r="R1015" s="42" cm="1">
        <f t="array" ref="R1015">_xlfn.XLOOKUP(Contrato[[#This Row],[CDP]],[1]!DISPONIBILIDADES_2024[[#All],[consecutivo]],[1]!DISPONIBILIDADES_2024[[#All],[fecha_aprobacion]],"",0)</f>
        <v>0</v>
      </c>
      <c r="S1015" s="43">
        <f>SUMIF([1]!DISPONIBILIDADES_2024[[#All],[consecutivo]],Contrato[[#This Row],[CDP]],[1]!DISPONIBILIDADES_2024[[#All],[valor_total_rubro]])</f>
        <v>0</v>
      </c>
      <c r="T1015" s="44" cm="1">
        <f t="array" ref="T1015">_xlfn.XLOOKUP(Contrato[[#This Row],[CONTRATO]]&amp;Contrato[[#This Row],[CDP]],[1]!Corr_Contr_CDP[[#All],[CONTRATO-CDP]],[1]!Corr_Contr_CDP[[#All],[CRP]],_xlfn.XLOOKUP(Contrato[[#This Row],[CDP]],[1]!COMPROMISOS_2024[[#All],[disponibilidad]],[1]!COMPROMISOS_2024[[#All],[consecutivo]],"",0),0)</f>
        <v>0</v>
      </c>
      <c r="U1015" s="45" t="str" cm="1">
        <f t="array" ref="U1015">+_xlfn.XLOOKUP(Contrato[[#This Row],[RCP]],[1]!COMPROMISOS_2024[[#All],[consecutivo]],[1]!COMPROMISOS_2024[[#All],[fecha_aprobacion]],"",0)</f>
        <v/>
      </c>
      <c r="V1015" s="46">
        <f>SUMIF([1]!COMPROMISOS_2024[[#All],[consecutivo]],Contrato[[#This Row],[RCP]],[1]!COMPROMISOS_2024[[#All],[valor_total]])</f>
        <v>0</v>
      </c>
      <c r="W1015" s="311"/>
      <c r="X1015" s="160"/>
      <c r="Y1015" s="48" t="str">
        <f>+LEFT(_xlfn.XLOOKUP(Contrato[[#This Row],[CONTRATO3DIG]],[1]SECOP_II!AE:AE,[1]SECOP_II!F:F,"",0),10)</f>
        <v/>
      </c>
      <c r="Z1015" s="49"/>
      <c r="AA1015" s="109"/>
      <c r="AB1015" s="91"/>
      <c r="AC1015" s="91"/>
      <c r="AD1015" s="224"/>
      <c r="AE1015" s="54"/>
      <c r="AF1015" s="55" t="str">
        <f>TEXT(LEFT(Contrato[[#This Row],[CONTRATO]],3),"0")</f>
        <v/>
      </c>
      <c r="AG1015" s="55" t="str">
        <f>IF(LEN(Contrato[[#This Row],[Contrato2]])=3,Contrato[[#This Row],[Contrato2]],TEXT(Contrato[[#This Row],[Contrato2]],"000"))</f>
        <v/>
      </c>
      <c r="AH1015" s="56">
        <f ca="1">IFERROR(_xlfn.DAYS(Contrato[[#This Row],[Fecha Proyectada liquidación]],TODAY())/30,"")</f>
        <v>-1519.7666666666667</v>
      </c>
      <c r="AI1015" s="57">
        <f>+Contrato[[#This Row],[FECHA TERMINACIÓN ]]+120</f>
        <v>120</v>
      </c>
      <c r="AK1015" s="59" t="str">
        <f ca="1">IF(Contrato[[#This Row],[FECHA TERMINACIÓN ]]&lt;TODAY(), "Terminado",IF(ISNUMBER(Contrato[[#This Row],[Fecha Real de liquiidación ]]),"Liquidado",IF(Contrato[[#This Row],[FECHA TERMINACIÓN ]]&gt;=TODAY(),"En ejecución","")))</f>
        <v>Terminado</v>
      </c>
      <c r="AL1015" s="60">
        <f>SUMIF([1]!COMPROMISOS_2024[[#All],[consecutivo]],Contrato[[#This Row],[RCP]],[1]!COMPROMISOS_2024[[#All],[Total pagado]])</f>
        <v>0</v>
      </c>
      <c r="AM1015" s="61">
        <f>IFERROR(Contrato[[#This Row],[Pagos]]/Contrato[[#This Row],[VALOR CONTRATO]],0)</f>
        <v>0</v>
      </c>
      <c r="AN1015" s="110">
        <f>+Contrato[[#This Row],[VALOR CONTRATO]]-Contrato[[#This Row],[Pagos]]</f>
        <v>0</v>
      </c>
      <c r="AO1015" s="58" cm="1">
        <f t="array" ref="AO1015">_xlfn.XLOOKUP(Contrato[[#This Row],[DOCUMENTO ]],[1]!PERSONAL_ACTIVO_2024[[#All],[Documento identidad]],[1]!PERSONAL_ACTIVO_2024[[#All],[Mail ]],0,0)</f>
        <v>0</v>
      </c>
      <c r="AP1015" s="58" cm="1">
        <f t="array" ref="AP1015">_xlfn.XLOOKUP(Contrato[[#This Row],[DOCUMENTO]],[1]!PERSONAL_ACTIVO_2024[[#All],[Documento identidad]],[1]!PERSONAL_ACTIVO_2024[[#All],[Mail ]],0,0)</f>
        <v>0</v>
      </c>
      <c r="AQ1015" s="58" cm="1">
        <f t="array" ref="AQ1015">IF(ISBLANK(Contrato[[#This Row],[DEPENDENCIA ]]),0,IFERROR(_xlfn.XLOOKUP(Contrato[[#This Row],[DEPENDENCIA ]],[1]!PERSONAL_ACTIVO_2024[[#All],[Dependencia]],[1]!PERSONAL_ACTIVO_2024[[#All],[Mail ]],0,0),0))</f>
        <v>0</v>
      </c>
    </row>
    <row r="1016" spans="1:43" ht="34.5" customHeight="1" x14ac:dyDescent="0.25">
      <c r="A1016" s="54"/>
      <c r="B1016" s="26"/>
      <c r="C1016" s="350"/>
      <c r="D1016" s="29"/>
      <c r="E1016" s="81"/>
      <c r="F1016" s="29"/>
      <c r="G1016" s="183"/>
      <c r="H1016" s="312"/>
      <c r="I1016" s="208"/>
      <c r="J1016" s="118"/>
      <c r="K1016" s="54"/>
      <c r="L1016" s="143"/>
      <c r="M1016" s="119"/>
      <c r="N1016" s="98" t="str" cm="1">
        <f t="array" ref="N1016">_xlfn.XLOOKUP(Contrato[[#This Row],[SUPERVISOR TITULAR]],[1]!PERSONAL_ACTIVO_2024[[#All],[Nombre completo]],[1]!PERSONAL_ACTIVO_2024[[#All],[Documento identidad]],"",0)</f>
        <v/>
      </c>
      <c r="O1016" s="119"/>
      <c r="P1016" s="134" t="str" cm="1">
        <f t="array" ref="P1016">_xlfn.XLOOKUP(Contrato[[#This Row],[SUPERVISOR SUPLENTE ]],[1]!PERSONAL_ACTIVO_2024[[#All],[Nombre completo]],[1]!PERSONAL_ACTIVO_2024[[#All],[Documento identidad]],"",0)</f>
        <v/>
      </c>
      <c r="Q1016" s="100"/>
      <c r="R1016" s="42" cm="1">
        <f t="array" ref="R1016">_xlfn.XLOOKUP(Contrato[[#This Row],[CDP]],[1]!DISPONIBILIDADES_2024[[#All],[consecutivo]],[1]!DISPONIBILIDADES_2024[[#All],[fecha_aprobacion]],"",0)</f>
        <v>0</v>
      </c>
      <c r="S1016" s="43">
        <f>SUMIF([1]!DISPONIBILIDADES_2024[[#All],[consecutivo]],Contrato[[#This Row],[CDP]],[1]!DISPONIBILIDADES_2024[[#All],[valor_total_rubro]])</f>
        <v>0</v>
      </c>
      <c r="T1016" s="44" cm="1">
        <f t="array" ref="T1016">_xlfn.XLOOKUP(Contrato[[#This Row],[CONTRATO]]&amp;Contrato[[#This Row],[CDP]],[1]!Corr_Contr_CDP[[#All],[CONTRATO-CDP]],[1]!Corr_Contr_CDP[[#All],[CRP]],_xlfn.XLOOKUP(Contrato[[#This Row],[CDP]],[1]!COMPROMISOS_2024[[#All],[disponibilidad]],[1]!COMPROMISOS_2024[[#All],[consecutivo]],"",0),0)</f>
        <v>0</v>
      </c>
      <c r="U1016" s="45" t="str" cm="1">
        <f t="array" ref="U1016">+_xlfn.XLOOKUP(Contrato[[#This Row],[RCP]],[1]!COMPROMISOS_2024[[#All],[consecutivo]],[1]!COMPROMISOS_2024[[#All],[fecha_aprobacion]],"",0)</f>
        <v/>
      </c>
      <c r="V1016" s="46">
        <f>SUMIF([1]!COMPROMISOS_2024[[#All],[consecutivo]],Contrato[[#This Row],[RCP]],[1]!COMPROMISOS_2024[[#All],[valor_total]])</f>
        <v>0</v>
      </c>
      <c r="W1016" s="311"/>
      <c r="X1016" s="160"/>
      <c r="Y1016" s="48" t="str">
        <f>+LEFT(_xlfn.XLOOKUP(Contrato[[#This Row],[CONTRATO3DIG]],[1]SECOP_II!AE:AE,[1]SECOP_II!F:F,"",0),10)</f>
        <v/>
      </c>
      <c r="Z1016" s="49"/>
      <c r="AA1016" s="101"/>
      <c r="AB1016" s="91"/>
      <c r="AC1016" s="91"/>
      <c r="AD1016" s="224"/>
      <c r="AE1016" s="54"/>
      <c r="AF1016" s="55" t="str">
        <f>TEXT(LEFT(Contrato[[#This Row],[CONTRATO]],3),"0")</f>
        <v/>
      </c>
      <c r="AG1016" s="55" t="str">
        <f>IF(LEN(Contrato[[#This Row],[Contrato2]])=3,Contrato[[#This Row],[Contrato2]],TEXT(Contrato[[#This Row],[Contrato2]],"000"))</f>
        <v/>
      </c>
      <c r="AH1016" s="56">
        <f ca="1">IFERROR(_xlfn.DAYS(Contrato[[#This Row],[Fecha Proyectada liquidación]],TODAY())/30,"")</f>
        <v>-1519.7666666666667</v>
      </c>
      <c r="AI1016" s="57">
        <f>+Contrato[[#This Row],[FECHA TERMINACIÓN ]]+120</f>
        <v>120</v>
      </c>
      <c r="AK1016" s="59" t="str">
        <f ca="1">IF(Contrato[[#This Row],[FECHA TERMINACIÓN ]]&lt;TODAY(), "Terminado",IF(ISNUMBER(Contrato[[#This Row],[Fecha Real de liquiidación ]]),"Liquidado",IF(Contrato[[#This Row],[FECHA TERMINACIÓN ]]&gt;=TODAY(),"En ejecución","")))</f>
        <v>Terminado</v>
      </c>
      <c r="AL1016" s="60">
        <f>SUMIF([1]!COMPROMISOS_2024[[#All],[consecutivo]],Contrato[[#This Row],[RCP]],[1]!COMPROMISOS_2024[[#All],[Total pagado]])</f>
        <v>0</v>
      </c>
      <c r="AM1016" s="61">
        <f>IFERROR(Contrato[[#This Row],[Pagos]]/Contrato[[#This Row],[VALOR CONTRATO]],0)</f>
        <v>0</v>
      </c>
      <c r="AN1016" s="110">
        <f>+Contrato[[#This Row],[VALOR CONTRATO]]-Contrato[[#This Row],[Pagos]]</f>
        <v>0</v>
      </c>
      <c r="AO1016" s="58" cm="1">
        <f t="array" ref="AO1016">_xlfn.XLOOKUP(Contrato[[#This Row],[DOCUMENTO ]],[1]!PERSONAL_ACTIVO_2024[[#All],[Documento identidad]],[1]!PERSONAL_ACTIVO_2024[[#All],[Mail ]],0,0)</f>
        <v>0</v>
      </c>
      <c r="AP1016" s="58" cm="1">
        <f t="array" ref="AP1016">_xlfn.XLOOKUP(Contrato[[#This Row],[DOCUMENTO]],[1]!PERSONAL_ACTIVO_2024[[#All],[Documento identidad]],[1]!PERSONAL_ACTIVO_2024[[#All],[Mail ]],0,0)</f>
        <v>0</v>
      </c>
      <c r="AQ1016" s="58" cm="1">
        <f t="array" ref="AQ1016">IF(ISBLANK(Contrato[[#This Row],[DEPENDENCIA ]]),0,IFERROR(_xlfn.XLOOKUP(Contrato[[#This Row],[DEPENDENCIA ]],[1]!PERSONAL_ACTIVO_2024[[#All],[Dependencia]],[1]!PERSONAL_ACTIVO_2024[[#All],[Mail ]],0,0),0))</f>
        <v>0</v>
      </c>
    </row>
    <row r="1017" spans="1:43" ht="34.5" customHeight="1" x14ac:dyDescent="0.25">
      <c r="A1017" s="54"/>
      <c r="B1017" s="26"/>
      <c r="C1017" s="28"/>
      <c r="D1017" s="81"/>
      <c r="E1017" s="81"/>
      <c r="F1017" s="29"/>
      <c r="G1017" s="183"/>
      <c r="H1017" s="312"/>
      <c r="I1017" s="351"/>
      <c r="J1017" s="132"/>
      <c r="K1017" s="54"/>
      <c r="L1017" s="96"/>
      <c r="M1017" s="97"/>
      <c r="N1017" s="98" t="str" cm="1">
        <f t="array" ref="N1017">_xlfn.XLOOKUP(Contrato[[#This Row],[SUPERVISOR TITULAR]],[1]!PERSONAL_ACTIVO_2024[[#All],[Nombre completo]],[1]!PERSONAL_ACTIVO_2024[[#All],[Documento identidad]],"",0)</f>
        <v/>
      </c>
      <c r="O1017" s="97"/>
      <c r="P1017" s="122" t="str" cm="1">
        <f t="array" ref="P1017">_xlfn.XLOOKUP(Contrato[[#This Row],[SUPERVISOR SUPLENTE ]],[1]!PERSONAL_ACTIVO_2024[[#All],[Nombre completo]],[1]!PERSONAL_ACTIVO_2024[[#All],[Documento identidad]],"",0)</f>
        <v/>
      </c>
      <c r="Q1017" s="100"/>
      <c r="R1017" s="42" cm="1">
        <f t="array" ref="R1017">_xlfn.XLOOKUP(Contrato[[#This Row],[CDP]],[1]!DISPONIBILIDADES_2024[[#All],[consecutivo]],[1]!DISPONIBILIDADES_2024[[#All],[fecha_aprobacion]],"",0)</f>
        <v>0</v>
      </c>
      <c r="S1017" s="43">
        <f>SUMIF([1]!DISPONIBILIDADES_2024[[#All],[consecutivo]],Contrato[[#This Row],[CDP]],[1]!DISPONIBILIDADES_2024[[#All],[valor_total_rubro]])</f>
        <v>0</v>
      </c>
      <c r="T1017" s="44" cm="1">
        <f t="array" ref="T1017">_xlfn.XLOOKUP(Contrato[[#This Row],[CONTRATO]]&amp;Contrato[[#This Row],[CDP]],[1]!Corr_Contr_CDP[[#All],[CONTRATO-CDP]],[1]!Corr_Contr_CDP[[#All],[CRP]],_xlfn.XLOOKUP(Contrato[[#This Row],[CDP]],[1]!COMPROMISOS_2024[[#All],[disponibilidad]],[1]!COMPROMISOS_2024[[#All],[consecutivo]],"",0),0)</f>
        <v>0</v>
      </c>
      <c r="U1017" s="45" t="str" cm="1">
        <f t="array" ref="U1017">+_xlfn.XLOOKUP(Contrato[[#This Row],[RCP]],[1]!COMPROMISOS_2024[[#All],[consecutivo]],[1]!COMPROMISOS_2024[[#All],[fecha_aprobacion]],"",0)</f>
        <v/>
      </c>
      <c r="V1017" s="46">
        <f>SUMIF([1]!COMPROMISOS_2024[[#All],[consecutivo]],Contrato[[#This Row],[RCP]],[1]!COMPROMISOS_2024[[#All],[valor_total]])</f>
        <v>0</v>
      </c>
      <c r="W1017" s="311"/>
      <c r="X1017" s="160"/>
      <c r="Y1017" s="48" t="str">
        <f>+LEFT(_xlfn.XLOOKUP(Contrato[[#This Row],[CONTRATO3DIG]],[1]SECOP_II!AE:AE,[1]SECOP_II!F:F,"",0),10)</f>
        <v/>
      </c>
      <c r="Z1017" s="49"/>
      <c r="AA1017" s="101"/>
      <c r="AB1017" s="91"/>
      <c r="AC1017" s="91"/>
      <c r="AD1017" s="224"/>
      <c r="AE1017" s="54"/>
      <c r="AF1017" s="55" t="str">
        <f>TEXT(LEFT(Contrato[[#This Row],[CONTRATO]],3),"0")</f>
        <v/>
      </c>
      <c r="AG1017" s="55" t="str">
        <f>IF(LEN(Contrato[[#This Row],[Contrato2]])=3,Contrato[[#This Row],[Contrato2]],TEXT(Contrato[[#This Row],[Contrato2]],"000"))</f>
        <v/>
      </c>
      <c r="AH1017" s="56">
        <f ca="1">IFERROR(_xlfn.DAYS(Contrato[[#This Row],[Fecha Proyectada liquidación]],TODAY())/30,"")</f>
        <v>-1519.7666666666667</v>
      </c>
      <c r="AI1017" s="57">
        <f>+Contrato[[#This Row],[FECHA TERMINACIÓN ]]+120</f>
        <v>120</v>
      </c>
      <c r="AK1017" s="59" t="str">
        <f ca="1">IF(Contrato[[#This Row],[FECHA TERMINACIÓN ]]&lt;TODAY(), "Terminado",IF(ISNUMBER(Contrato[[#This Row],[Fecha Real de liquiidación ]]),"Liquidado",IF(Contrato[[#This Row],[FECHA TERMINACIÓN ]]&gt;=TODAY(),"En ejecución","")))</f>
        <v>Terminado</v>
      </c>
      <c r="AL1017" s="60">
        <f>SUMIF([1]!COMPROMISOS_2024[[#All],[consecutivo]],Contrato[[#This Row],[RCP]],[1]!COMPROMISOS_2024[[#All],[Total pagado]])</f>
        <v>0</v>
      </c>
      <c r="AM1017" s="61">
        <f>IFERROR(Contrato[[#This Row],[Pagos]]/Contrato[[#This Row],[VALOR CONTRATO]],0)</f>
        <v>0</v>
      </c>
      <c r="AN1017" s="110">
        <f>+Contrato[[#This Row],[VALOR CONTRATO]]-Contrato[[#This Row],[Pagos]]</f>
        <v>0</v>
      </c>
      <c r="AO1017" s="58" cm="1">
        <f t="array" ref="AO1017">_xlfn.XLOOKUP(Contrato[[#This Row],[DOCUMENTO ]],[1]!PERSONAL_ACTIVO_2024[[#All],[Documento identidad]],[1]!PERSONAL_ACTIVO_2024[[#All],[Mail ]],0,0)</f>
        <v>0</v>
      </c>
      <c r="AP1017" s="58" cm="1">
        <f t="array" ref="AP1017">_xlfn.XLOOKUP(Contrato[[#This Row],[DOCUMENTO]],[1]!PERSONAL_ACTIVO_2024[[#All],[Documento identidad]],[1]!PERSONAL_ACTIVO_2024[[#All],[Mail ]],0,0)</f>
        <v>0</v>
      </c>
      <c r="AQ1017" s="58" cm="1">
        <f t="array" ref="AQ1017">IF(ISBLANK(Contrato[[#This Row],[DEPENDENCIA ]]),0,IFERROR(_xlfn.XLOOKUP(Contrato[[#This Row],[DEPENDENCIA ]],[1]!PERSONAL_ACTIVO_2024[[#All],[Dependencia]],[1]!PERSONAL_ACTIVO_2024[[#All],[Mail ]],0,0),0))</f>
        <v>0</v>
      </c>
    </row>
    <row r="1018" spans="1:43" ht="34.5" customHeight="1" x14ac:dyDescent="0.25">
      <c r="A1018" s="27"/>
      <c r="B1018" s="349"/>
      <c r="C1018" s="350"/>
      <c r="D1018" s="29"/>
      <c r="E1018" s="29"/>
      <c r="F1018" s="29"/>
      <c r="G1018" s="183"/>
      <c r="H1018" s="312"/>
      <c r="I1018" s="351"/>
      <c r="J1018" s="132"/>
      <c r="K1018" s="54"/>
      <c r="L1018" s="143"/>
      <c r="M1018" s="119"/>
      <c r="N1018" s="98" t="str" cm="1">
        <f t="array" ref="N1018">_xlfn.XLOOKUP(Contrato[[#This Row],[SUPERVISOR TITULAR]],[1]!PERSONAL_ACTIVO_2024[[#All],[Nombre completo]],[1]!PERSONAL_ACTIVO_2024[[#All],[Documento identidad]],"",0)</f>
        <v/>
      </c>
      <c r="O1018" s="119"/>
      <c r="P1018" s="134" t="str" cm="1">
        <f t="array" ref="P1018">_xlfn.XLOOKUP(Contrato[[#This Row],[SUPERVISOR SUPLENTE ]],[1]!PERSONAL_ACTIVO_2024[[#All],[Nombre completo]],[1]!PERSONAL_ACTIVO_2024[[#All],[Documento identidad]],"",0)</f>
        <v/>
      </c>
      <c r="Q1018" s="135"/>
      <c r="R1018" s="42" cm="1">
        <f t="array" ref="R1018">_xlfn.XLOOKUP(Contrato[[#This Row],[CDP]],[1]!DISPONIBILIDADES_2024[[#All],[consecutivo]],[1]!DISPONIBILIDADES_2024[[#All],[fecha_aprobacion]],"",0)</f>
        <v>0</v>
      </c>
      <c r="S1018" s="43">
        <f>SUMIF([1]!DISPONIBILIDADES_2024[[#All],[consecutivo]],Contrato[[#This Row],[CDP]],[1]!DISPONIBILIDADES_2024[[#All],[valor_total_rubro]])</f>
        <v>0</v>
      </c>
      <c r="T1018" s="44" cm="1">
        <f t="array" ref="T1018">_xlfn.XLOOKUP(Contrato[[#This Row],[CONTRATO]]&amp;Contrato[[#This Row],[CDP]],[1]!Corr_Contr_CDP[[#All],[CONTRATO-CDP]],[1]!Corr_Contr_CDP[[#All],[CRP]],_xlfn.XLOOKUP(Contrato[[#This Row],[CDP]],[1]!COMPROMISOS_2024[[#All],[disponibilidad]],[1]!COMPROMISOS_2024[[#All],[consecutivo]],"",0),0)</f>
        <v>0</v>
      </c>
      <c r="U1018" s="45" t="str" cm="1">
        <f t="array" ref="U1018">+_xlfn.XLOOKUP(Contrato[[#This Row],[RCP]],[1]!COMPROMISOS_2024[[#All],[consecutivo]],[1]!COMPROMISOS_2024[[#All],[fecha_aprobacion]],"",0)</f>
        <v/>
      </c>
      <c r="V1018" s="46">
        <f>SUMIF([1]!COMPROMISOS_2024[[#All],[consecutivo]],Contrato[[#This Row],[RCP]],[1]!COMPROMISOS_2024[[#All],[valor_total]])</f>
        <v>0</v>
      </c>
      <c r="W1018" s="352"/>
      <c r="X1018" s="163"/>
      <c r="Y1018" s="48" t="str">
        <f>+LEFT(_xlfn.XLOOKUP(Contrato[[#This Row],[CONTRATO3DIG]],[1]SECOP_II!AE:AE,[1]SECOP_II!F:F,"",0),10)</f>
        <v/>
      </c>
      <c r="Z1018" s="49"/>
      <c r="AA1018" s="101"/>
      <c r="AB1018" s="30"/>
      <c r="AC1018" s="30"/>
      <c r="AD1018" s="353"/>
      <c r="AE1018" s="27"/>
      <c r="AF1018" s="55" t="str">
        <f>TEXT(LEFT(Contrato[[#This Row],[CONTRATO]],3),"0")</f>
        <v/>
      </c>
      <c r="AG1018" s="55" t="str">
        <f>IF(LEN(Contrato[[#This Row],[Contrato2]])=3,Contrato[[#This Row],[Contrato2]],TEXT(Contrato[[#This Row],[Contrato2]],"000"))</f>
        <v/>
      </c>
      <c r="AH1018" s="56">
        <f ca="1">IFERROR(_xlfn.DAYS(Contrato[[#This Row],[Fecha Proyectada liquidación]],TODAY())/30,"")</f>
        <v>-1519.7666666666667</v>
      </c>
      <c r="AI1018" s="57">
        <f>+Contrato[[#This Row],[FECHA TERMINACIÓN ]]+120</f>
        <v>120</v>
      </c>
      <c r="AK1018" s="59" t="str">
        <f ca="1">IF(Contrato[[#This Row],[FECHA TERMINACIÓN ]]&lt;TODAY(), "Terminado",IF(ISNUMBER(Contrato[[#This Row],[Fecha Real de liquiidación ]]),"Liquidado",IF(Contrato[[#This Row],[FECHA TERMINACIÓN ]]&gt;=TODAY(),"En ejecución","")))</f>
        <v>Terminado</v>
      </c>
      <c r="AL1018" s="60">
        <f>SUMIF([1]!COMPROMISOS_2024[[#All],[consecutivo]],Contrato[[#This Row],[RCP]],[1]!COMPROMISOS_2024[[#All],[Total pagado]])</f>
        <v>0</v>
      </c>
      <c r="AM1018" s="61">
        <f>IFERROR(Contrato[[#This Row],[Pagos]]/Contrato[[#This Row],[VALOR CONTRATO]],0)</f>
        <v>0</v>
      </c>
      <c r="AN1018" s="110">
        <f>+Contrato[[#This Row],[VALOR CONTRATO]]-Contrato[[#This Row],[Pagos]]</f>
        <v>0</v>
      </c>
      <c r="AO1018" s="58" cm="1">
        <f t="array" ref="AO1018">_xlfn.XLOOKUP(Contrato[[#This Row],[DOCUMENTO ]],[1]!PERSONAL_ACTIVO_2024[[#All],[Documento identidad]],[1]!PERSONAL_ACTIVO_2024[[#All],[Mail ]],0,0)</f>
        <v>0</v>
      </c>
      <c r="AP1018" s="58" cm="1">
        <f t="array" ref="AP1018">_xlfn.XLOOKUP(Contrato[[#This Row],[DOCUMENTO]],[1]!PERSONAL_ACTIVO_2024[[#All],[Documento identidad]],[1]!PERSONAL_ACTIVO_2024[[#All],[Mail ]],0,0)</f>
        <v>0</v>
      </c>
      <c r="AQ1018" s="58" cm="1">
        <f t="array" ref="AQ1018">IF(ISBLANK(Contrato[[#This Row],[DEPENDENCIA ]]),0,IFERROR(_xlfn.XLOOKUP(Contrato[[#This Row],[DEPENDENCIA ]],[1]!PERSONAL_ACTIVO_2024[[#All],[Dependencia]],[1]!PERSONAL_ACTIVO_2024[[#All],[Mail ]],0,0),0))</f>
        <v>0</v>
      </c>
    </row>
    <row r="1019" spans="1:43" ht="34.5" customHeight="1" x14ac:dyDescent="0.25">
      <c r="A1019" s="54"/>
      <c r="B1019" s="349"/>
      <c r="C1019" s="350"/>
      <c r="D1019" s="29"/>
      <c r="E1019" s="29"/>
      <c r="F1019" s="29"/>
      <c r="G1019" s="183"/>
      <c r="H1019" s="312"/>
      <c r="I1019" s="208"/>
      <c r="J1019" s="118"/>
      <c r="K1019" s="54"/>
      <c r="L1019" s="143"/>
      <c r="M1019" s="119"/>
      <c r="N1019" s="98" t="str" cm="1">
        <f t="array" ref="N1019">_xlfn.XLOOKUP(Contrato[[#This Row],[SUPERVISOR TITULAR]],[1]!PERSONAL_ACTIVO_2024[[#All],[Nombre completo]],[1]!PERSONAL_ACTIVO_2024[[#All],[Documento identidad]],"",0)</f>
        <v/>
      </c>
      <c r="O1019" s="119"/>
      <c r="P1019" s="134" t="str" cm="1">
        <f t="array" ref="P1019">_xlfn.XLOOKUP(Contrato[[#This Row],[SUPERVISOR SUPLENTE ]],[1]!PERSONAL_ACTIVO_2024[[#All],[Nombre completo]],[1]!PERSONAL_ACTIVO_2024[[#All],[Documento identidad]],"",0)</f>
        <v/>
      </c>
      <c r="Q1019" s="100"/>
      <c r="R1019" s="42" cm="1">
        <f t="array" ref="R1019">_xlfn.XLOOKUP(Contrato[[#This Row],[CDP]],[1]!DISPONIBILIDADES_2024[[#All],[consecutivo]],[1]!DISPONIBILIDADES_2024[[#All],[fecha_aprobacion]],"",0)</f>
        <v>0</v>
      </c>
      <c r="S1019" s="43">
        <f>SUMIF([1]!DISPONIBILIDADES_2024[[#All],[consecutivo]],Contrato[[#This Row],[CDP]],[1]!DISPONIBILIDADES_2024[[#All],[valor_total_rubro]])</f>
        <v>0</v>
      </c>
      <c r="T1019" s="44" cm="1">
        <f t="array" ref="T1019">_xlfn.XLOOKUP(Contrato[[#This Row],[CONTRATO]]&amp;Contrato[[#This Row],[CDP]],[1]!Corr_Contr_CDP[[#All],[CONTRATO-CDP]],[1]!Corr_Contr_CDP[[#All],[CRP]],_xlfn.XLOOKUP(Contrato[[#This Row],[CDP]],[1]!COMPROMISOS_2024[[#All],[disponibilidad]],[1]!COMPROMISOS_2024[[#All],[consecutivo]],"",0),0)</f>
        <v>0</v>
      </c>
      <c r="U1019" s="45" t="str" cm="1">
        <f t="array" ref="U1019">+_xlfn.XLOOKUP(Contrato[[#This Row],[RCP]],[1]!COMPROMISOS_2024[[#All],[consecutivo]],[1]!COMPROMISOS_2024[[#All],[fecha_aprobacion]],"",0)</f>
        <v/>
      </c>
      <c r="V1019" s="46">
        <f>SUMIF([1]!COMPROMISOS_2024[[#All],[consecutivo]],Contrato[[#This Row],[RCP]],[1]!COMPROMISOS_2024[[#All],[valor_total]])</f>
        <v>0</v>
      </c>
      <c r="W1019" s="311"/>
      <c r="X1019" s="160"/>
      <c r="Y1019" s="48" t="str">
        <f>+LEFT(_xlfn.XLOOKUP(Contrato[[#This Row],[CONTRATO3DIG]],[1]SECOP_II!AE:AE,[1]SECOP_II!F:F,"",0),10)</f>
        <v/>
      </c>
      <c r="Z1019" s="49"/>
      <c r="AA1019" s="109"/>
      <c r="AB1019" s="91"/>
      <c r="AC1019" s="91"/>
      <c r="AD1019" s="224"/>
      <c r="AE1019" s="54"/>
      <c r="AF1019" s="55" t="str">
        <f>TEXT(LEFT(Contrato[[#This Row],[CONTRATO]],3),"0")</f>
        <v/>
      </c>
      <c r="AG1019" s="55" t="str">
        <f>IF(LEN(Contrato[[#This Row],[Contrato2]])=3,Contrato[[#This Row],[Contrato2]],TEXT(Contrato[[#This Row],[Contrato2]],"000"))</f>
        <v/>
      </c>
      <c r="AH1019" s="56">
        <f ca="1">IFERROR(_xlfn.DAYS(Contrato[[#This Row],[Fecha Proyectada liquidación]],TODAY())/30,"")</f>
        <v>-1519.7666666666667</v>
      </c>
      <c r="AI1019" s="57">
        <f>+Contrato[[#This Row],[FECHA TERMINACIÓN ]]+120</f>
        <v>120</v>
      </c>
      <c r="AK1019" s="59" t="str">
        <f ca="1">IF(Contrato[[#This Row],[FECHA TERMINACIÓN ]]&lt;TODAY(), "Terminado",IF(ISNUMBER(Contrato[[#This Row],[Fecha Real de liquiidación ]]),"Liquidado",IF(Contrato[[#This Row],[FECHA TERMINACIÓN ]]&gt;=TODAY(),"En ejecución","")))</f>
        <v>Terminado</v>
      </c>
      <c r="AL1019" s="60">
        <f>SUMIF([1]!COMPROMISOS_2024[[#All],[consecutivo]],Contrato[[#This Row],[RCP]],[1]!COMPROMISOS_2024[[#All],[Total pagado]])</f>
        <v>0</v>
      </c>
      <c r="AM1019" s="61">
        <f>IFERROR(Contrato[[#This Row],[Pagos]]/Contrato[[#This Row],[VALOR CONTRATO]],0)</f>
        <v>0</v>
      </c>
      <c r="AN1019" s="110">
        <f>+Contrato[[#This Row],[VALOR CONTRATO]]-Contrato[[#This Row],[Pagos]]</f>
        <v>0</v>
      </c>
      <c r="AO1019" s="58" cm="1">
        <f t="array" ref="AO1019">_xlfn.XLOOKUP(Contrato[[#This Row],[DOCUMENTO ]],[1]!PERSONAL_ACTIVO_2024[[#All],[Documento identidad]],[1]!PERSONAL_ACTIVO_2024[[#All],[Mail ]],0,0)</f>
        <v>0</v>
      </c>
      <c r="AP1019" s="58" cm="1">
        <f t="array" ref="AP1019">_xlfn.XLOOKUP(Contrato[[#This Row],[DOCUMENTO]],[1]!PERSONAL_ACTIVO_2024[[#All],[Documento identidad]],[1]!PERSONAL_ACTIVO_2024[[#All],[Mail ]],0,0)</f>
        <v>0</v>
      </c>
      <c r="AQ1019" s="58" cm="1">
        <f t="array" ref="AQ1019">IF(ISBLANK(Contrato[[#This Row],[DEPENDENCIA ]]),0,IFERROR(_xlfn.XLOOKUP(Contrato[[#This Row],[DEPENDENCIA ]],[1]!PERSONAL_ACTIVO_2024[[#All],[Dependencia]],[1]!PERSONAL_ACTIVO_2024[[#All],[Mail ]],0,0),0))</f>
        <v>0</v>
      </c>
    </row>
    <row r="1020" spans="1:43" ht="34.5" customHeight="1" x14ac:dyDescent="0.25">
      <c r="A1020" s="54"/>
      <c r="B1020" s="26"/>
      <c r="C1020" s="28"/>
      <c r="D1020" s="81"/>
      <c r="E1020" s="91"/>
      <c r="F1020" s="29"/>
      <c r="G1020" s="183"/>
      <c r="H1020" s="312"/>
      <c r="I1020" s="351"/>
      <c r="J1020" s="132"/>
      <c r="K1020" s="54"/>
      <c r="L1020" s="96"/>
      <c r="M1020" s="97"/>
      <c r="N1020" s="98" t="str" cm="1">
        <f t="array" ref="N1020">_xlfn.XLOOKUP(Contrato[[#This Row],[SUPERVISOR TITULAR]],[1]!PERSONAL_ACTIVO_2024[[#All],[Nombre completo]],[1]!PERSONAL_ACTIVO_2024[[#All],[Documento identidad]],"",0)</f>
        <v/>
      </c>
      <c r="O1020" s="97"/>
      <c r="P1020" s="122" t="str" cm="1">
        <f t="array" ref="P1020">_xlfn.XLOOKUP(Contrato[[#This Row],[SUPERVISOR SUPLENTE ]],[1]!PERSONAL_ACTIVO_2024[[#All],[Nombre completo]],[1]!PERSONAL_ACTIVO_2024[[#All],[Documento identidad]],"",0)</f>
        <v/>
      </c>
      <c r="Q1020" s="100"/>
      <c r="R1020" s="42" cm="1">
        <f t="array" ref="R1020">_xlfn.XLOOKUP(Contrato[[#This Row],[CDP]],[1]!DISPONIBILIDADES_2024[[#All],[consecutivo]],[1]!DISPONIBILIDADES_2024[[#All],[fecha_aprobacion]],"",0)</f>
        <v>0</v>
      </c>
      <c r="S1020" s="43">
        <f>SUMIF([1]!DISPONIBILIDADES_2024[[#All],[consecutivo]],Contrato[[#This Row],[CDP]],[1]!DISPONIBILIDADES_2024[[#All],[valor_total_rubro]])</f>
        <v>0</v>
      </c>
      <c r="T1020" s="44" cm="1">
        <f t="array" ref="T1020">_xlfn.XLOOKUP(Contrato[[#This Row],[CONTRATO]]&amp;Contrato[[#This Row],[CDP]],[1]!Corr_Contr_CDP[[#All],[CONTRATO-CDP]],[1]!Corr_Contr_CDP[[#All],[CRP]],_xlfn.XLOOKUP(Contrato[[#This Row],[CDP]],[1]!COMPROMISOS_2024[[#All],[disponibilidad]],[1]!COMPROMISOS_2024[[#All],[consecutivo]],"",0),0)</f>
        <v>0</v>
      </c>
      <c r="U1020" s="45" t="str" cm="1">
        <f t="array" ref="U1020">+_xlfn.XLOOKUP(Contrato[[#This Row],[RCP]],[1]!COMPROMISOS_2024[[#All],[consecutivo]],[1]!COMPROMISOS_2024[[#All],[fecha_aprobacion]],"",0)</f>
        <v/>
      </c>
      <c r="V1020" s="46">
        <f>SUMIF([1]!COMPROMISOS_2024[[#All],[consecutivo]],Contrato[[#This Row],[RCP]],[1]!COMPROMISOS_2024[[#All],[valor_total]])</f>
        <v>0</v>
      </c>
      <c r="W1020" s="311"/>
      <c r="X1020" s="160"/>
      <c r="Y1020" s="48" t="str">
        <f>+LEFT(_xlfn.XLOOKUP(Contrato[[#This Row],[CONTRATO3DIG]],[1]SECOP_II!AE:AE,[1]SECOP_II!F:F,"",0),10)</f>
        <v/>
      </c>
      <c r="Z1020" s="49"/>
      <c r="AA1020" s="101"/>
      <c r="AB1020" s="91"/>
      <c r="AC1020" s="91"/>
      <c r="AD1020" s="224"/>
      <c r="AE1020" s="54"/>
      <c r="AF1020" s="55" t="str">
        <f>TEXT(LEFT(Contrato[[#This Row],[CONTRATO]],3),"0")</f>
        <v/>
      </c>
      <c r="AG1020" s="55" t="str">
        <f>IF(LEN(Contrato[[#This Row],[Contrato2]])=3,Contrato[[#This Row],[Contrato2]],TEXT(Contrato[[#This Row],[Contrato2]],"000"))</f>
        <v/>
      </c>
      <c r="AH1020" s="56">
        <f ca="1">IFERROR(_xlfn.DAYS(Contrato[[#This Row],[Fecha Proyectada liquidación]],TODAY())/30,"")</f>
        <v>-1519.7666666666667</v>
      </c>
      <c r="AI1020" s="57">
        <f>+Contrato[[#This Row],[FECHA TERMINACIÓN ]]+120</f>
        <v>120</v>
      </c>
      <c r="AK1020" s="59" t="str">
        <f ca="1">IF(Contrato[[#This Row],[FECHA TERMINACIÓN ]]&lt;TODAY(), "Terminado",IF(ISNUMBER(Contrato[[#This Row],[Fecha Real de liquiidación ]]),"Liquidado",IF(Contrato[[#This Row],[FECHA TERMINACIÓN ]]&gt;=TODAY(),"En ejecución","")))</f>
        <v>Terminado</v>
      </c>
      <c r="AL1020" s="60">
        <f>SUMIF([1]!COMPROMISOS_2024[[#All],[consecutivo]],Contrato[[#This Row],[RCP]],[1]!COMPROMISOS_2024[[#All],[Total pagado]])</f>
        <v>0</v>
      </c>
      <c r="AM1020" s="61">
        <f>IFERROR(Contrato[[#This Row],[Pagos]]/Contrato[[#This Row],[VALOR CONTRATO]],0)</f>
        <v>0</v>
      </c>
      <c r="AN1020" s="110">
        <f>+Contrato[[#This Row],[VALOR CONTRATO]]-Contrato[[#This Row],[Pagos]]</f>
        <v>0</v>
      </c>
      <c r="AO1020" s="58" cm="1">
        <f t="array" ref="AO1020">_xlfn.XLOOKUP(Contrato[[#This Row],[DOCUMENTO ]],[1]!PERSONAL_ACTIVO_2024[[#All],[Documento identidad]],[1]!PERSONAL_ACTIVO_2024[[#All],[Mail ]],0,0)</f>
        <v>0</v>
      </c>
      <c r="AP1020" s="58" cm="1">
        <f t="array" ref="AP1020">_xlfn.XLOOKUP(Contrato[[#This Row],[DOCUMENTO]],[1]!PERSONAL_ACTIVO_2024[[#All],[Documento identidad]],[1]!PERSONAL_ACTIVO_2024[[#All],[Mail ]],0,0)</f>
        <v>0</v>
      </c>
      <c r="AQ1020" s="58" cm="1">
        <f t="array" ref="AQ1020">IF(ISBLANK(Contrato[[#This Row],[DEPENDENCIA ]]),0,IFERROR(_xlfn.XLOOKUP(Contrato[[#This Row],[DEPENDENCIA ]],[1]!PERSONAL_ACTIVO_2024[[#All],[Dependencia]],[1]!PERSONAL_ACTIVO_2024[[#All],[Mail ]],0,0),0))</f>
        <v>0</v>
      </c>
    </row>
    <row r="1021" spans="1:43" ht="34.5" customHeight="1" x14ac:dyDescent="0.25">
      <c r="A1021" s="54"/>
      <c r="B1021" s="26"/>
      <c r="C1021" s="28"/>
      <c r="D1021" s="81"/>
      <c r="E1021" s="91"/>
      <c r="F1021" s="29"/>
      <c r="G1021" s="183"/>
      <c r="H1021" s="312"/>
      <c r="I1021" s="351"/>
      <c r="J1021" s="132"/>
      <c r="K1021" s="54"/>
      <c r="L1021" s="96"/>
      <c r="M1021" s="97"/>
      <c r="N1021" s="98" t="str" cm="1">
        <f t="array" ref="N1021">_xlfn.XLOOKUP(Contrato[[#This Row],[SUPERVISOR TITULAR]],[1]!PERSONAL_ACTIVO_2024[[#All],[Nombre completo]],[1]!PERSONAL_ACTIVO_2024[[#All],[Documento identidad]],"",0)</f>
        <v/>
      </c>
      <c r="O1021" s="97"/>
      <c r="P1021" s="122" t="str" cm="1">
        <f t="array" ref="P1021">_xlfn.XLOOKUP(Contrato[[#This Row],[SUPERVISOR SUPLENTE ]],[1]!PERSONAL_ACTIVO_2024[[#All],[Nombre completo]],[1]!PERSONAL_ACTIVO_2024[[#All],[Documento identidad]],"",0)</f>
        <v/>
      </c>
      <c r="Q1021" s="100"/>
      <c r="R1021" s="42" cm="1">
        <f t="array" ref="R1021">_xlfn.XLOOKUP(Contrato[[#This Row],[CDP]],[1]!DISPONIBILIDADES_2024[[#All],[consecutivo]],[1]!DISPONIBILIDADES_2024[[#All],[fecha_aprobacion]],"",0)</f>
        <v>0</v>
      </c>
      <c r="S1021" s="43">
        <f>SUMIF([1]!DISPONIBILIDADES_2024[[#All],[consecutivo]],Contrato[[#This Row],[CDP]],[1]!DISPONIBILIDADES_2024[[#All],[valor_total_rubro]])</f>
        <v>0</v>
      </c>
      <c r="T1021" s="44" cm="1">
        <f t="array" ref="T1021">_xlfn.XLOOKUP(Contrato[[#This Row],[CONTRATO]]&amp;Contrato[[#This Row],[CDP]],[1]!Corr_Contr_CDP[[#All],[CONTRATO-CDP]],[1]!Corr_Contr_CDP[[#All],[CRP]],_xlfn.XLOOKUP(Contrato[[#This Row],[CDP]],[1]!COMPROMISOS_2024[[#All],[disponibilidad]],[1]!COMPROMISOS_2024[[#All],[consecutivo]],"",0),0)</f>
        <v>0</v>
      </c>
      <c r="U1021" s="45" t="str" cm="1">
        <f t="array" ref="U1021">+_xlfn.XLOOKUP(Contrato[[#This Row],[RCP]],[1]!COMPROMISOS_2024[[#All],[consecutivo]],[1]!COMPROMISOS_2024[[#All],[fecha_aprobacion]],"",0)</f>
        <v/>
      </c>
      <c r="V1021" s="46">
        <f>SUMIF([1]!COMPROMISOS_2024[[#All],[consecutivo]],Contrato[[#This Row],[RCP]],[1]!COMPROMISOS_2024[[#All],[valor_total]])</f>
        <v>0</v>
      </c>
      <c r="W1021" s="311"/>
      <c r="X1021" s="160"/>
      <c r="Y1021" s="48" t="str">
        <f>+LEFT(_xlfn.XLOOKUP(Contrato[[#This Row],[CONTRATO3DIG]],[1]SECOP_II!AE:AE,[1]SECOP_II!F:F,"",0),10)</f>
        <v/>
      </c>
      <c r="Z1021" s="49"/>
      <c r="AA1021" s="101"/>
      <c r="AB1021" s="91"/>
      <c r="AC1021" s="91"/>
      <c r="AD1021" s="224"/>
      <c r="AE1021" s="54"/>
      <c r="AF1021" s="55" t="str">
        <f>TEXT(LEFT(Contrato[[#This Row],[CONTRATO]],3),"0")</f>
        <v/>
      </c>
      <c r="AG1021" s="55" t="str">
        <f>IF(LEN(Contrato[[#This Row],[Contrato2]])=3,Contrato[[#This Row],[Contrato2]],TEXT(Contrato[[#This Row],[Contrato2]],"000"))</f>
        <v/>
      </c>
      <c r="AH1021" s="56">
        <f ca="1">IFERROR(_xlfn.DAYS(Contrato[[#This Row],[Fecha Proyectada liquidación]],TODAY())/30,"")</f>
        <v>-1519.7666666666667</v>
      </c>
      <c r="AI1021" s="57">
        <f>+Contrato[[#This Row],[FECHA TERMINACIÓN ]]+120</f>
        <v>120</v>
      </c>
      <c r="AK1021" s="59" t="str">
        <f ca="1">IF(Contrato[[#This Row],[FECHA TERMINACIÓN ]]&lt;TODAY(), "Terminado",IF(ISNUMBER(Contrato[[#This Row],[Fecha Real de liquiidación ]]),"Liquidado",IF(Contrato[[#This Row],[FECHA TERMINACIÓN ]]&gt;=TODAY(),"En ejecución","")))</f>
        <v>Terminado</v>
      </c>
      <c r="AL1021" s="60">
        <f>SUMIF([1]!COMPROMISOS_2024[[#All],[consecutivo]],Contrato[[#This Row],[RCP]],[1]!COMPROMISOS_2024[[#All],[Total pagado]])</f>
        <v>0</v>
      </c>
      <c r="AM1021" s="61">
        <f>IFERROR(Contrato[[#This Row],[Pagos]]/Contrato[[#This Row],[VALOR CONTRATO]],0)</f>
        <v>0</v>
      </c>
      <c r="AN1021" s="110">
        <f>+Contrato[[#This Row],[VALOR CONTRATO]]-Contrato[[#This Row],[Pagos]]</f>
        <v>0</v>
      </c>
      <c r="AO1021" s="58" cm="1">
        <f t="array" ref="AO1021">_xlfn.XLOOKUP(Contrato[[#This Row],[DOCUMENTO ]],[1]!PERSONAL_ACTIVO_2024[[#All],[Documento identidad]],[1]!PERSONAL_ACTIVO_2024[[#All],[Mail ]],0,0)</f>
        <v>0</v>
      </c>
      <c r="AP1021" s="58" cm="1">
        <f t="array" ref="AP1021">_xlfn.XLOOKUP(Contrato[[#This Row],[DOCUMENTO]],[1]!PERSONAL_ACTIVO_2024[[#All],[Documento identidad]],[1]!PERSONAL_ACTIVO_2024[[#All],[Mail ]],0,0)</f>
        <v>0</v>
      </c>
      <c r="AQ1021" s="58" cm="1">
        <f t="array" ref="AQ1021">IF(ISBLANK(Contrato[[#This Row],[DEPENDENCIA ]]),0,IFERROR(_xlfn.XLOOKUP(Contrato[[#This Row],[DEPENDENCIA ]],[1]!PERSONAL_ACTIVO_2024[[#All],[Dependencia]],[1]!PERSONAL_ACTIVO_2024[[#All],[Mail ]],0,0),0))</f>
        <v>0</v>
      </c>
    </row>
    <row r="1022" spans="1:43" ht="34.5" customHeight="1" x14ac:dyDescent="0.25">
      <c r="A1022" s="27"/>
      <c r="B1022" s="349"/>
      <c r="C1022" s="350"/>
      <c r="D1022" s="29"/>
      <c r="E1022" s="29"/>
      <c r="F1022" s="29"/>
      <c r="G1022" s="183"/>
      <c r="H1022" s="312"/>
      <c r="I1022" s="351"/>
      <c r="J1022" s="132"/>
      <c r="K1022" s="69"/>
      <c r="L1022" s="143"/>
      <c r="M1022" s="119"/>
      <c r="N1022" s="98" t="str" cm="1">
        <f t="array" ref="N1022">_xlfn.XLOOKUP(Contrato[[#This Row],[SUPERVISOR TITULAR]],[1]!PERSONAL_ACTIVO_2024[[#All],[Nombre completo]],[1]!PERSONAL_ACTIVO_2024[[#All],[Documento identidad]],"",0)</f>
        <v/>
      </c>
      <c r="O1022" s="119"/>
      <c r="P1022" s="134" t="str" cm="1">
        <f t="array" ref="P1022">_xlfn.XLOOKUP(Contrato[[#This Row],[SUPERVISOR SUPLENTE ]],[1]!PERSONAL_ACTIVO_2024[[#All],[Nombre completo]],[1]!PERSONAL_ACTIVO_2024[[#All],[Documento identidad]],"",0)</f>
        <v/>
      </c>
      <c r="Q1022" s="135"/>
      <c r="R1022" s="42" cm="1">
        <f t="array" ref="R1022">_xlfn.XLOOKUP(Contrato[[#This Row],[CDP]],[1]!DISPONIBILIDADES_2024[[#All],[consecutivo]],[1]!DISPONIBILIDADES_2024[[#All],[fecha_aprobacion]],"",0)</f>
        <v>0</v>
      </c>
      <c r="S1022" s="43">
        <f>SUMIF([1]!DISPONIBILIDADES_2024[[#All],[consecutivo]],Contrato[[#This Row],[CDP]],[1]!DISPONIBILIDADES_2024[[#All],[valor_total_rubro]])</f>
        <v>0</v>
      </c>
      <c r="T1022" s="44" cm="1">
        <f t="array" ref="T1022">_xlfn.XLOOKUP(Contrato[[#This Row],[CONTRATO]]&amp;Contrato[[#This Row],[CDP]],[1]!Corr_Contr_CDP[[#All],[CONTRATO-CDP]],[1]!Corr_Contr_CDP[[#All],[CRP]],_xlfn.XLOOKUP(Contrato[[#This Row],[CDP]],[1]!COMPROMISOS_2024[[#All],[disponibilidad]],[1]!COMPROMISOS_2024[[#All],[consecutivo]],"",0),0)</f>
        <v>0</v>
      </c>
      <c r="U1022" s="45" t="str" cm="1">
        <f t="array" ref="U1022">+_xlfn.XLOOKUP(Contrato[[#This Row],[RCP]],[1]!COMPROMISOS_2024[[#All],[consecutivo]],[1]!COMPROMISOS_2024[[#All],[fecha_aprobacion]],"",0)</f>
        <v/>
      </c>
      <c r="V1022" s="46">
        <f>SUMIF([1]!COMPROMISOS_2024[[#All],[consecutivo]],Contrato[[#This Row],[RCP]],[1]!COMPROMISOS_2024[[#All],[valor_total]])</f>
        <v>0</v>
      </c>
      <c r="W1022" s="352"/>
      <c r="X1022" s="163"/>
      <c r="Y1022" s="48"/>
      <c r="Z1022" s="49"/>
      <c r="AA1022" s="101"/>
      <c r="AB1022" s="30"/>
      <c r="AC1022" s="30"/>
      <c r="AD1022" s="353"/>
      <c r="AE1022" s="27"/>
      <c r="AF1022" s="55" t="str">
        <f>TEXT(LEFT(Contrato[[#This Row],[CONTRATO]],3),"0")</f>
        <v/>
      </c>
      <c r="AG1022" s="55" t="str">
        <f>IF(LEN(Contrato[[#This Row],[Contrato2]])=3,Contrato[[#This Row],[Contrato2]],TEXT(Contrato[[#This Row],[Contrato2]],"000"))</f>
        <v/>
      </c>
      <c r="AH1022" s="56">
        <f ca="1">IFERROR(_xlfn.DAYS(Contrato[[#This Row],[Fecha Proyectada liquidación]],TODAY())/30,"")</f>
        <v>-1519.7666666666667</v>
      </c>
      <c r="AI1022" s="57">
        <f>+Contrato[[#This Row],[FECHA TERMINACIÓN ]]+120</f>
        <v>120</v>
      </c>
      <c r="AK1022" s="59" t="str">
        <f ca="1">IF(Contrato[[#This Row],[FECHA TERMINACIÓN ]]&lt;TODAY(), "Terminado",IF(ISNUMBER(Contrato[[#This Row],[Fecha Real de liquiidación ]]),"Liquidado",IF(Contrato[[#This Row],[FECHA TERMINACIÓN ]]&gt;=TODAY(),"En ejecución","")))</f>
        <v>Terminado</v>
      </c>
      <c r="AL1022" s="60">
        <f>SUMIF([1]!COMPROMISOS_2024[[#All],[consecutivo]],Contrato[[#This Row],[RCP]],[1]!COMPROMISOS_2024[[#All],[Total pagado]])</f>
        <v>0</v>
      </c>
      <c r="AM1022" s="61">
        <f>IFERROR(Contrato[[#This Row],[Pagos]]/Contrato[[#This Row],[VALOR CONTRATO]],0)</f>
        <v>0</v>
      </c>
      <c r="AN1022" s="110">
        <f>+Contrato[[#This Row],[VALOR CONTRATO]]-Contrato[[#This Row],[Pagos]]</f>
        <v>0</v>
      </c>
      <c r="AO1022" s="58" cm="1">
        <f t="array" ref="AO1022">_xlfn.XLOOKUP(Contrato[[#This Row],[DOCUMENTO ]],[1]!PERSONAL_ACTIVO_2024[[#All],[Documento identidad]],[1]!PERSONAL_ACTIVO_2024[[#All],[Mail ]],0,0)</f>
        <v>0</v>
      </c>
      <c r="AP1022" s="58" cm="1">
        <f t="array" ref="AP1022">_xlfn.XLOOKUP(Contrato[[#This Row],[DOCUMENTO]],[1]!PERSONAL_ACTIVO_2024[[#All],[Documento identidad]],[1]!PERSONAL_ACTIVO_2024[[#All],[Mail ]],0,0)</f>
        <v>0</v>
      </c>
      <c r="AQ1022" s="58" cm="1">
        <f t="array" ref="AQ1022">IF(ISBLANK(Contrato[[#This Row],[DEPENDENCIA ]]),0,IFERROR(_xlfn.XLOOKUP(Contrato[[#This Row],[DEPENDENCIA ]],[1]!PERSONAL_ACTIVO_2024[[#All],[Dependencia]],[1]!PERSONAL_ACTIVO_2024[[#All],[Mail ]],0,0),0))</f>
        <v>0</v>
      </c>
    </row>
    <row r="1023" spans="1:43" ht="34.5" customHeight="1" x14ac:dyDescent="0.25">
      <c r="A1023" s="27"/>
      <c r="B1023" s="349"/>
      <c r="C1023" s="350"/>
      <c r="D1023" s="29"/>
      <c r="E1023" s="29"/>
      <c r="F1023" s="29"/>
      <c r="G1023" s="183"/>
      <c r="H1023" s="312"/>
      <c r="I1023" s="351"/>
      <c r="J1023" s="118"/>
      <c r="K1023" s="54"/>
      <c r="L1023" s="143"/>
      <c r="M1023" s="119"/>
      <c r="N1023" s="98" t="str" cm="1">
        <f t="array" ref="N1023">_xlfn.XLOOKUP(Contrato[[#This Row],[SUPERVISOR TITULAR]],[1]!PERSONAL_ACTIVO_2024[[#All],[Nombre completo]],[1]!PERSONAL_ACTIVO_2024[[#All],[Documento identidad]],"",0)</f>
        <v/>
      </c>
      <c r="O1023" s="119"/>
      <c r="P1023" s="134" t="str" cm="1">
        <f t="array" ref="P1023">_xlfn.XLOOKUP(Contrato[[#This Row],[SUPERVISOR SUPLENTE ]],[1]!PERSONAL_ACTIVO_2024[[#All],[Nombre completo]],[1]!PERSONAL_ACTIVO_2024[[#All],[Documento identidad]],"",0)</f>
        <v/>
      </c>
      <c r="Q1023" s="135"/>
      <c r="R1023" s="42" cm="1">
        <f t="array" ref="R1023">_xlfn.XLOOKUP(Contrato[[#This Row],[CDP]],[1]!DISPONIBILIDADES_2024[[#All],[consecutivo]],[1]!DISPONIBILIDADES_2024[[#All],[fecha_aprobacion]],"",0)</f>
        <v>0</v>
      </c>
      <c r="S1023" s="43">
        <f>SUMIF([1]!DISPONIBILIDADES_2024[[#All],[consecutivo]],Contrato[[#This Row],[CDP]],[1]!DISPONIBILIDADES_2024[[#All],[valor_total_rubro]])</f>
        <v>0</v>
      </c>
      <c r="T1023" s="44" cm="1">
        <f t="array" ref="T1023">_xlfn.XLOOKUP(Contrato[[#This Row],[CONTRATO]]&amp;Contrato[[#This Row],[CDP]],[1]!Corr_Contr_CDP[[#All],[CONTRATO-CDP]],[1]!Corr_Contr_CDP[[#All],[CRP]],_xlfn.XLOOKUP(Contrato[[#This Row],[CDP]],[1]!COMPROMISOS_2024[[#All],[disponibilidad]],[1]!COMPROMISOS_2024[[#All],[consecutivo]],"",0),0)</f>
        <v>0</v>
      </c>
      <c r="U1023" s="45" t="str" cm="1">
        <f t="array" ref="U1023">+_xlfn.XLOOKUP(Contrato[[#This Row],[RCP]],[1]!COMPROMISOS_2024[[#All],[consecutivo]],[1]!COMPROMISOS_2024[[#All],[fecha_aprobacion]],"",0)</f>
        <v/>
      </c>
      <c r="V1023" s="46">
        <f>SUMIF([1]!COMPROMISOS_2024[[#All],[consecutivo]],Contrato[[#This Row],[RCP]],[1]!COMPROMISOS_2024[[#All],[valor_total]])</f>
        <v>0</v>
      </c>
      <c r="W1023" s="352"/>
      <c r="X1023" s="163"/>
      <c r="Y1023" s="48" t="str">
        <f>+LEFT(_xlfn.XLOOKUP(Contrato[[#This Row],[CONTRATO3DIG]],[1]SECOP_II!AE:AE,[1]SECOP_II!F:F,"",0),10)</f>
        <v/>
      </c>
      <c r="Z1023" s="49"/>
      <c r="AA1023" s="101"/>
      <c r="AB1023" s="30"/>
      <c r="AC1023" s="30"/>
      <c r="AD1023" s="353"/>
      <c r="AE1023" s="27"/>
      <c r="AF1023" s="55" t="str">
        <f>TEXT(LEFT(Contrato[[#This Row],[CONTRATO]],3),"0")</f>
        <v/>
      </c>
      <c r="AG1023" s="55" t="str">
        <f>IF(LEN(Contrato[[#This Row],[Contrato2]])=3,Contrato[[#This Row],[Contrato2]],TEXT(Contrato[[#This Row],[Contrato2]],"000"))</f>
        <v/>
      </c>
      <c r="AH1023" s="56">
        <f ca="1">IFERROR(_xlfn.DAYS(Contrato[[#This Row],[Fecha Proyectada liquidación]],TODAY())/30,"")</f>
        <v>-1519.7666666666667</v>
      </c>
      <c r="AI1023" s="57">
        <f>+Contrato[[#This Row],[FECHA TERMINACIÓN ]]+120</f>
        <v>120</v>
      </c>
      <c r="AK1023" s="59" t="str">
        <f ca="1">IF(Contrato[[#This Row],[FECHA TERMINACIÓN ]]&lt;TODAY(), "Terminado",IF(ISNUMBER(Contrato[[#This Row],[Fecha Real de liquiidación ]]),"Liquidado",IF(Contrato[[#This Row],[FECHA TERMINACIÓN ]]&gt;=TODAY(),"En ejecución","")))</f>
        <v>Terminado</v>
      </c>
      <c r="AL1023" s="60">
        <f>SUMIF([1]!COMPROMISOS_2024[[#All],[consecutivo]],Contrato[[#This Row],[RCP]],[1]!COMPROMISOS_2024[[#All],[Total pagado]])</f>
        <v>0</v>
      </c>
      <c r="AM1023" s="61">
        <f>IFERROR(Contrato[[#This Row],[Pagos]]/Contrato[[#This Row],[VALOR CONTRATO]],0)</f>
        <v>0</v>
      </c>
      <c r="AN1023" s="110">
        <f>+Contrato[[#This Row],[VALOR CONTRATO]]-Contrato[[#This Row],[Pagos]]</f>
        <v>0</v>
      </c>
      <c r="AO1023" s="58" cm="1">
        <f t="array" ref="AO1023">_xlfn.XLOOKUP(Contrato[[#This Row],[DOCUMENTO ]],[1]!PERSONAL_ACTIVO_2024[[#All],[Documento identidad]],[1]!PERSONAL_ACTIVO_2024[[#All],[Mail ]],0,0)</f>
        <v>0</v>
      </c>
      <c r="AP1023" s="58" cm="1">
        <f t="array" ref="AP1023">_xlfn.XLOOKUP(Contrato[[#This Row],[DOCUMENTO]],[1]!PERSONAL_ACTIVO_2024[[#All],[Documento identidad]],[1]!PERSONAL_ACTIVO_2024[[#All],[Mail ]],0,0)</f>
        <v>0</v>
      </c>
      <c r="AQ1023" s="58" cm="1">
        <f t="array" ref="AQ1023">IF(ISBLANK(Contrato[[#This Row],[DEPENDENCIA ]]),0,IFERROR(_xlfn.XLOOKUP(Contrato[[#This Row],[DEPENDENCIA ]],[1]!PERSONAL_ACTIVO_2024[[#All],[Dependencia]],[1]!PERSONAL_ACTIVO_2024[[#All],[Mail ]],0,0),0))</f>
        <v>0</v>
      </c>
    </row>
    <row r="1024" spans="1:43" ht="34.5" customHeight="1" x14ac:dyDescent="0.25">
      <c r="A1024" s="27"/>
      <c r="B1024" s="349"/>
      <c r="C1024" s="350"/>
      <c r="D1024" s="81"/>
      <c r="E1024" s="29"/>
      <c r="F1024" s="29"/>
      <c r="G1024" s="183"/>
      <c r="H1024" s="312"/>
      <c r="I1024" s="351"/>
      <c r="J1024" s="132"/>
      <c r="K1024" s="54"/>
      <c r="L1024" s="143"/>
      <c r="M1024" s="119"/>
      <c r="N1024" s="98" t="str" cm="1">
        <f t="array" ref="N1024">_xlfn.XLOOKUP(Contrato[[#This Row],[SUPERVISOR TITULAR]],[1]!PERSONAL_ACTIVO_2024[[#All],[Nombre completo]],[1]!PERSONAL_ACTIVO_2024[[#All],[Documento identidad]],"",0)</f>
        <v/>
      </c>
      <c r="O1024" s="119"/>
      <c r="P1024" s="134" t="str" cm="1">
        <f t="array" ref="P1024">_xlfn.XLOOKUP(Contrato[[#This Row],[SUPERVISOR SUPLENTE ]],[1]!PERSONAL_ACTIVO_2024[[#All],[Nombre completo]],[1]!PERSONAL_ACTIVO_2024[[#All],[Documento identidad]],"",0)</f>
        <v/>
      </c>
      <c r="Q1024" s="135"/>
      <c r="R1024" s="42" cm="1">
        <f t="array" ref="R1024">_xlfn.XLOOKUP(Contrato[[#This Row],[CDP]],[1]!DISPONIBILIDADES_2024[[#All],[consecutivo]],[1]!DISPONIBILIDADES_2024[[#All],[fecha_aprobacion]],"",0)</f>
        <v>0</v>
      </c>
      <c r="S1024" s="43">
        <f>SUMIF([1]!DISPONIBILIDADES_2024[[#All],[consecutivo]],Contrato[[#This Row],[CDP]],[1]!DISPONIBILIDADES_2024[[#All],[valor_total_rubro]])</f>
        <v>0</v>
      </c>
      <c r="T1024" s="44" cm="1">
        <f t="array" ref="T1024">_xlfn.XLOOKUP(Contrato[[#This Row],[CONTRATO]]&amp;Contrato[[#This Row],[CDP]],[1]!Corr_Contr_CDP[[#All],[CONTRATO-CDP]],[1]!Corr_Contr_CDP[[#All],[CRP]],_xlfn.XLOOKUP(Contrato[[#This Row],[CDP]],[1]!COMPROMISOS_2024[[#All],[disponibilidad]],[1]!COMPROMISOS_2024[[#All],[consecutivo]],"",0),0)</f>
        <v>0</v>
      </c>
      <c r="U1024" s="45" t="str" cm="1">
        <f t="array" ref="U1024">+_xlfn.XLOOKUP(Contrato[[#This Row],[RCP]],[1]!COMPROMISOS_2024[[#All],[consecutivo]],[1]!COMPROMISOS_2024[[#All],[fecha_aprobacion]],"",0)</f>
        <v/>
      </c>
      <c r="V1024" s="46">
        <f>SUMIF([1]!COMPROMISOS_2024[[#All],[consecutivo]],Contrato[[#This Row],[RCP]],[1]!COMPROMISOS_2024[[#All],[valor_total]])</f>
        <v>0</v>
      </c>
      <c r="W1024" s="352"/>
      <c r="X1024" s="163"/>
      <c r="Y1024" s="48" t="str">
        <f>+LEFT(_xlfn.XLOOKUP(Contrato[[#This Row],[CONTRATO3DIG]],[1]SECOP_II!AE:AE,[1]SECOP_II!F:F,"",0),10)</f>
        <v/>
      </c>
      <c r="Z1024" s="49"/>
      <c r="AA1024" s="101"/>
      <c r="AB1024" s="30"/>
      <c r="AC1024" s="30"/>
      <c r="AD1024" s="353"/>
      <c r="AE1024" s="27"/>
      <c r="AF1024" s="55" t="str">
        <f>TEXT(LEFT(Contrato[[#This Row],[CONTRATO]],3),"0")</f>
        <v/>
      </c>
      <c r="AG1024" s="55" t="str">
        <f>IF(LEN(Contrato[[#This Row],[Contrato2]])=3,Contrato[[#This Row],[Contrato2]],TEXT(Contrato[[#This Row],[Contrato2]],"000"))</f>
        <v/>
      </c>
      <c r="AH1024" s="56">
        <f ca="1">IFERROR(_xlfn.DAYS(Contrato[[#This Row],[Fecha Proyectada liquidación]],TODAY())/30,"")</f>
        <v>-1519.7666666666667</v>
      </c>
      <c r="AI1024" s="57">
        <f>+Contrato[[#This Row],[FECHA TERMINACIÓN ]]+120</f>
        <v>120</v>
      </c>
      <c r="AK1024" s="59" t="str">
        <f ca="1">IF(Contrato[[#This Row],[FECHA TERMINACIÓN ]]&lt;TODAY(), "Terminado",IF(ISNUMBER(Contrato[[#This Row],[Fecha Real de liquiidación ]]),"Liquidado",IF(Contrato[[#This Row],[FECHA TERMINACIÓN ]]&gt;=TODAY(),"En ejecución","")))</f>
        <v>Terminado</v>
      </c>
      <c r="AL1024" s="60">
        <f>SUMIF([1]!COMPROMISOS_2024[[#All],[consecutivo]],Contrato[[#This Row],[RCP]],[1]!COMPROMISOS_2024[[#All],[Total pagado]])</f>
        <v>0</v>
      </c>
      <c r="AM1024" s="61">
        <f>IFERROR(Contrato[[#This Row],[Pagos]]/Contrato[[#This Row],[VALOR CONTRATO]],0)</f>
        <v>0</v>
      </c>
      <c r="AN1024" s="110">
        <f>+Contrato[[#This Row],[VALOR CONTRATO]]-Contrato[[#This Row],[Pagos]]</f>
        <v>0</v>
      </c>
      <c r="AO1024" s="58" cm="1">
        <f t="array" ref="AO1024">_xlfn.XLOOKUP(Contrato[[#This Row],[DOCUMENTO ]],[1]!PERSONAL_ACTIVO_2024[[#All],[Documento identidad]],[1]!PERSONAL_ACTIVO_2024[[#All],[Mail ]],0,0)</f>
        <v>0</v>
      </c>
      <c r="AP1024" s="58" cm="1">
        <f t="array" ref="AP1024">_xlfn.XLOOKUP(Contrato[[#This Row],[DOCUMENTO]],[1]!PERSONAL_ACTIVO_2024[[#All],[Documento identidad]],[1]!PERSONAL_ACTIVO_2024[[#All],[Mail ]],0,0)</f>
        <v>0</v>
      </c>
      <c r="AQ1024" s="58" cm="1">
        <f t="array" ref="AQ1024">IF(ISBLANK(Contrato[[#This Row],[DEPENDENCIA ]]),0,IFERROR(_xlfn.XLOOKUP(Contrato[[#This Row],[DEPENDENCIA ]],[1]!PERSONAL_ACTIVO_2024[[#All],[Dependencia]],[1]!PERSONAL_ACTIVO_2024[[#All],[Mail ]],0,0),0))</f>
        <v>0</v>
      </c>
    </row>
    <row r="1025" spans="1:43" ht="34.5" customHeight="1" x14ac:dyDescent="0.25">
      <c r="A1025" s="27"/>
      <c r="B1025" s="349"/>
      <c r="C1025" s="350"/>
      <c r="D1025" s="29"/>
      <c r="E1025" s="29"/>
      <c r="F1025" s="29"/>
      <c r="G1025" s="183"/>
      <c r="H1025" s="312"/>
      <c r="I1025" s="351"/>
      <c r="J1025" s="132"/>
      <c r="K1025" s="69"/>
      <c r="L1025" s="143"/>
      <c r="M1025" s="119"/>
      <c r="N1025" s="98" t="str" cm="1">
        <f t="array" ref="N1025">_xlfn.XLOOKUP(Contrato[[#This Row],[SUPERVISOR TITULAR]],[1]!PERSONAL_ACTIVO_2024[[#All],[Nombre completo]],[1]!PERSONAL_ACTIVO_2024[[#All],[Documento identidad]],"",0)</f>
        <v/>
      </c>
      <c r="O1025" s="119"/>
      <c r="P1025" s="134" t="str" cm="1">
        <f t="array" ref="P1025">_xlfn.XLOOKUP(Contrato[[#This Row],[SUPERVISOR SUPLENTE ]],[1]!PERSONAL_ACTIVO_2024[[#All],[Nombre completo]],[1]!PERSONAL_ACTIVO_2024[[#All],[Documento identidad]],"",0)</f>
        <v/>
      </c>
      <c r="Q1025" s="135"/>
      <c r="R1025" s="42" cm="1">
        <f t="array" ref="R1025">_xlfn.XLOOKUP(Contrato[[#This Row],[CDP]],[1]!DISPONIBILIDADES_2024[[#All],[consecutivo]],[1]!DISPONIBILIDADES_2024[[#All],[fecha_aprobacion]],"",0)</f>
        <v>0</v>
      </c>
      <c r="S1025" s="43">
        <f>SUMIF([1]!DISPONIBILIDADES_2024[[#All],[consecutivo]],Contrato[[#This Row],[CDP]],[1]!DISPONIBILIDADES_2024[[#All],[valor_total_rubro]])</f>
        <v>0</v>
      </c>
      <c r="T1025" s="44" cm="1">
        <f t="array" ref="T1025">_xlfn.XLOOKUP(Contrato[[#This Row],[CONTRATO]]&amp;Contrato[[#This Row],[CDP]],[1]!Corr_Contr_CDP[[#All],[CONTRATO-CDP]],[1]!Corr_Contr_CDP[[#All],[CRP]],_xlfn.XLOOKUP(Contrato[[#This Row],[CDP]],[1]!COMPROMISOS_2024[[#All],[disponibilidad]],[1]!COMPROMISOS_2024[[#All],[consecutivo]],"",0),0)</f>
        <v>0</v>
      </c>
      <c r="U1025" s="45" t="str" cm="1">
        <f t="array" ref="U1025">+_xlfn.XLOOKUP(Contrato[[#This Row],[RCP]],[1]!COMPROMISOS_2024[[#All],[consecutivo]],[1]!COMPROMISOS_2024[[#All],[fecha_aprobacion]],"",0)</f>
        <v/>
      </c>
      <c r="V1025" s="46">
        <f>SUMIF([1]!COMPROMISOS_2024[[#All],[consecutivo]],Contrato[[#This Row],[RCP]],[1]!COMPROMISOS_2024[[#All],[valor_total]])</f>
        <v>0</v>
      </c>
      <c r="W1025" s="352"/>
      <c r="X1025" s="163"/>
      <c r="Y1025" s="48" t="str">
        <f>+LEFT(_xlfn.XLOOKUP(Contrato[[#This Row],[CONTRATO3DIG]],[1]SECOP_II!AE:AE,[1]SECOP_II!F:F,"",0),10)</f>
        <v/>
      </c>
      <c r="Z1025" s="49"/>
      <c r="AA1025" s="101"/>
      <c r="AB1025" s="30"/>
      <c r="AC1025" s="30"/>
      <c r="AD1025" s="353"/>
      <c r="AE1025" s="27"/>
      <c r="AF1025" s="55" t="str">
        <f>TEXT(LEFT(Contrato[[#This Row],[CONTRATO]],3),"0")</f>
        <v/>
      </c>
      <c r="AG1025" s="55" t="str">
        <f>IF(LEN(Contrato[[#This Row],[Contrato2]])=3,Contrato[[#This Row],[Contrato2]],TEXT(Contrato[[#This Row],[Contrato2]],"000"))</f>
        <v/>
      </c>
      <c r="AH1025" s="56">
        <f ca="1">IFERROR(_xlfn.DAYS(Contrato[[#This Row],[Fecha Proyectada liquidación]],TODAY())/30,"")</f>
        <v>-1519.7666666666667</v>
      </c>
      <c r="AI1025" s="57">
        <f>+Contrato[[#This Row],[FECHA TERMINACIÓN ]]+120</f>
        <v>120</v>
      </c>
      <c r="AK1025" s="59" t="str">
        <f ca="1">IF(Contrato[[#This Row],[FECHA TERMINACIÓN ]]&lt;TODAY(), "Terminado",IF(ISNUMBER(Contrato[[#This Row],[Fecha Real de liquiidación ]]),"Liquidado",IF(Contrato[[#This Row],[FECHA TERMINACIÓN ]]&gt;=TODAY(),"En ejecución","")))</f>
        <v>Terminado</v>
      </c>
      <c r="AL1025" s="60">
        <f>SUMIF([1]!COMPROMISOS_2024[[#All],[consecutivo]],Contrato[[#This Row],[RCP]],[1]!COMPROMISOS_2024[[#All],[Total pagado]])</f>
        <v>0</v>
      </c>
      <c r="AM1025" s="61">
        <f>IFERROR(Contrato[[#This Row],[Pagos]]/Contrato[[#This Row],[VALOR CONTRATO]],0)</f>
        <v>0</v>
      </c>
      <c r="AN1025" s="110">
        <f>+Contrato[[#This Row],[VALOR CONTRATO]]-Contrato[[#This Row],[Pagos]]</f>
        <v>0</v>
      </c>
      <c r="AO1025" s="58" cm="1">
        <f t="array" ref="AO1025">_xlfn.XLOOKUP(Contrato[[#This Row],[DOCUMENTO ]],[1]!PERSONAL_ACTIVO_2024[[#All],[Documento identidad]],[1]!PERSONAL_ACTIVO_2024[[#All],[Mail ]],0,0)</f>
        <v>0</v>
      </c>
      <c r="AP1025" s="58" cm="1">
        <f t="array" ref="AP1025">_xlfn.XLOOKUP(Contrato[[#This Row],[DOCUMENTO]],[1]!PERSONAL_ACTIVO_2024[[#All],[Documento identidad]],[1]!PERSONAL_ACTIVO_2024[[#All],[Mail ]],0,0)</f>
        <v>0</v>
      </c>
      <c r="AQ1025" s="58" cm="1">
        <f t="array" ref="AQ1025">IF(ISBLANK(Contrato[[#This Row],[DEPENDENCIA ]]),0,IFERROR(_xlfn.XLOOKUP(Contrato[[#This Row],[DEPENDENCIA ]],[1]!PERSONAL_ACTIVO_2024[[#All],[Dependencia]],[1]!PERSONAL_ACTIVO_2024[[#All],[Mail ]],0,0),0))</f>
        <v>0</v>
      </c>
    </row>
    <row r="1026" spans="1:43" ht="34.5" customHeight="1" x14ac:dyDescent="0.25">
      <c r="A1026" s="54"/>
      <c r="B1026" s="349"/>
      <c r="C1026" s="350"/>
      <c r="D1026" s="29"/>
      <c r="E1026" s="29"/>
      <c r="F1026" s="29"/>
      <c r="G1026" s="183"/>
      <c r="H1026" s="312"/>
      <c r="I1026" s="351"/>
      <c r="J1026" s="132"/>
      <c r="K1026" s="54"/>
      <c r="L1026" s="96"/>
      <c r="M1026" s="119"/>
      <c r="N1026" s="98" t="str" cm="1">
        <f t="array" ref="N1026">_xlfn.XLOOKUP(Contrato[[#This Row],[SUPERVISOR TITULAR]],[1]!PERSONAL_ACTIVO_2024[[#All],[Nombre completo]],[1]!PERSONAL_ACTIVO_2024[[#All],[Documento identidad]],"",0)</f>
        <v/>
      </c>
      <c r="O1026" s="119"/>
      <c r="P1026" s="134" t="str" cm="1">
        <f t="array" ref="P1026">_xlfn.XLOOKUP(Contrato[[#This Row],[SUPERVISOR SUPLENTE ]],[1]!PERSONAL_ACTIVO_2024[[#All],[Nombre completo]],[1]!PERSONAL_ACTIVO_2024[[#All],[Documento identidad]],"",0)</f>
        <v/>
      </c>
      <c r="Q1026" s="100"/>
      <c r="R1026" s="42" cm="1">
        <f t="array" ref="R1026">_xlfn.XLOOKUP(Contrato[[#This Row],[CDP]],[1]!DISPONIBILIDADES_2024[[#All],[consecutivo]],[1]!DISPONIBILIDADES_2024[[#All],[fecha_aprobacion]],"",0)</f>
        <v>0</v>
      </c>
      <c r="S1026" s="43">
        <f>SUMIF([1]!DISPONIBILIDADES_2024[[#All],[consecutivo]],Contrato[[#This Row],[CDP]],[1]!DISPONIBILIDADES_2024[[#All],[valor_total_rubro]])</f>
        <v>0</v>
      </c>
      <c r="T1026" s="44" cm="1">
        <f t="array" ref="T1026">_xlfn.XLOOKUP(Contrato[[#This Row],[CONTRATO]]&amp;Contrato[[#This Row],[CDP]],[1]!Corr_Contr_CDP[[#All],[CONTRATO-CDP]],[1]!Corr_Contr_CDP[[#All],[CRP]],_xlfn.XLOOKUP(Contrato[[#This Row],[CDP]],[1]!COMPROMISOS_2024[[#All],[disponibilidad]],[1]!COMPROMISOS_2024[[#All],[consecutivo]],"",0),0)</f>
        <v>0</v>
      </c>
      <c r="U1026" s="45" t="str" cm="1">
        <f t="array" ref="U1026">+_xlfn.XLOOKUP(Contrato[[#This Row],[RCP]],[1]!COMPROMISOS_2024[[#All],[consecutivo]],[1]!COMPROMISOS_2024[[#All],[fecha_aprobacion]],"",0)</f>
        <v/>
      </c>
      <c r="V1026" s="46">
        <f>SUMIF([1]!COMPROMISOS_2024[[#All],[consecutivo]],Contrato[[#This Row],[RCP]],[1]!COMPROMISOS_2024[[#All],[valor_total]])</f>
        <v>0</v>
      </c>
      <c r="W1026" s="311"/>
      <c r="X1026" s="160"/>
      <c r="Y1026" s="48" t="str">
        <f>+LEFT(_xlfn.XLOOKUP(Contrato[[#This Row],[CONTRATO3DIG]],[1]SECOP_II!AE:AE,[1]SECOP_II!F:F,"",0),10)</f>
        <v/>
      </c>
      <c r="Z1026" s="49"/>
      <c r="AA1026" s="101"/>
      <c r="AB1026" s="91"/>
      <c r="AC1026" s="91"/>
      <c r="AD1026" s="224"/>
      <c r="AE1026" s="54"/>
      <c r="AF1026" s="55" t="str">
        <f>TEXT(LEFT(Contrato[[#This Row],[CONTRATO]],3),"0")</f>
        <v/>
      </c>
      <c r="AG1026" s="55" t="str">
        <f>IF(LEN(Contrato[[#This Row],[Contrato2]])=3,Contrato[[#This Row],[Contrato2]],TEXT(Contrato[[#This Row],[Contrato2]],"000"))</f>
        <v/>
      </c>
      <c r="AH1026" s="56">
        <f ca="1">IFERROR(_xlfn.DAYS(Contrato[[#This Row],[Fecha Proyectada liquidación]],TODAY())/30,"")</f>
        <v>-1519.7666666666667</v>
      </c>
      <c r="AI1026" s="57">
        <f>+Contrato[[#This Row],[FECHA TERMINACIÓN ]]+120</f>
        <v>120</v>
      </c>
      <c r="AK1026" s="59" t="str">
        <f ca="1">IF(Contrato[[#This Row],[FECHA TERMINACIÓN ]]&lt;TODAY(), "Terminado",IF(ISNUMBER(Contrato[[#This Row],[Fecha Real de liquiidación ]]),"Liquidado",IF(Contrato[[#This Row],[FECHA TERMINACIÓN ]]&gt;=TODAY(),"En ejecución","")))</f>
        <v>Terminado</v>
      </c>
      <c r="AL1026" s="60">
        <f>SUMIF([1]!COMPROMISOS_2024[[#All],[consecutivo]],Contrato[[#This Row],[RCP]],[1]!COMPROMISOS_2024[[#All],[Total pagado]])</f>
        <v>0</v>
      </c>
      <c r="AM1026" s="61">
        <f>IFERROR(Contrato[[#This Row],[Pagos]]/Contrato[[#This Row],[VALOR CONTRATO]],0)</f>
        <v>0</v>
      </c>
      <c r="AN1026" s="110">
        <f>+Contrato[[#This Row],[VALOR CONTRATO]]-Contrato[[#This Row],[Pagos]]</f>
        <v>0</v>
      </c>
      <c r="AO1026" s="58" cm="1">
        <f t="array" ref="AO1026">_xlfn.XLOOKUP(Contrato[[#This Row],[DOCUMENTO ]],[1]!PERSONAL_ACTIVO_2024[[#All],[Documento identidad]],[1]!PERSONAL_ACTIVO_2024[[#All],[Mail ]],0,0)</f>
        <v>0</v>
      </c>
      <c r="AP1026" s="58" cm="1">
        <f t="array" ref="AP1026">_xlfn.XLOOKUP(Contrato[[#This Row],[DOCUMENTO]],[1]!PERSONAL_ACTIVO_2024[[#All],[Documento identidad]],[1]!PERSONAL_ACTIVO_2024[[#All],[Mail ]],0,0)</f>
        <v>0</v>
      </c>
      <c r="AQ1026" s="58" cm="1">
        <f t="array" ref="AQ1026">IF(ISBLANK(Contrato[[#This Row],[DEPENDENCIA ]]),0,IFERROR(_xlfn.XLOOKUP(Contrato[[#This Row],[DEPENDENCIA ]],[1]!PERSONAL_ACTIVO_2024[[#All],[Dependencia]],[1]!PERSONAL_ACTIVO_2024[[#All],[Mail ]],0,0),0))</f>
        <v>0</v>
      </c>
    </row>
    <row r="1027" spans="1:43" ht="34.5" customHeight="1" x14ac:dyDescent="0.25">
      <c r="A1027" s="27"/>
      <c r="B1027" s="349"/>
      <c r="C1027" s="350"/>
      <c r="D1027" s="29"/>
      <c r="E1027" s="64"/>
      <c r="F1027" s="29"/>
      <c r="G1027" s="183"/>
      <c r="H1027" s="312"/>
      <c r="I1027" s="351"/>
      <c r="J1027" s="132"/>
      <c r="K1027" s="69"/>
      <c r="L1027" s="381"/>
      <c r="M1027" s="119"/>
      <c r="N1027" s="98" t="str" cm="1">
        <f t="array" ref="N1027">_xlfn.XLOOKUP(Contrato[[#This Row],[SUPERVISOR TITULAR]],[1]!PERSONAL_ACTIVO_2024[[#All],[Nombre completo]],[1]!PERSONAL_ACTIVO_2024[[#All],[Documento identidad]],"",0)</f>
        <v/>
      </c>
      <c r="O1027" s="119"/>
      <c r="P1027" s="134" t="str" cm="1">
        <f t="array" ref="P1027">_xlfn.XLOOKUP(Contrato[[#This Row],[SUPERVISOR SUPLENTE ]],[1]!PERSONAL_ACTIVO_2024[[#All],[Nombre completo]],[1]!PERSONAL_ACTIVO_2024[[#All],[Documento identidad]],"",0)</f>
        <v/>
      </c>
      <c r="Q1027" s="135"/>
      <c r="R1027" s="42" cm="1">
        <f t="array" ref="R1027">_xlfn.XLOOKUP(Contrato[[#This Row],[CDP]],[1]!DISPONIBILIDADES_2024[[#All],[consecutivo]],[1]!DISPONIBILIDADES_2024[[#All],[fecha_aprobacion]],"",0)</f>
        <v>0</v>
      </c>
      <c r="S1027" s="43">
        <f>SUMIF([1]!DISPONIBILIDADES_2024[[#All],[consecutivo]],Contrato[[#This Row],[CDP]],[1]!DISPONIBILIDADES_2024[[#All],[valor_total_rubro]])</f>
        <v>0</v>
      </c>
      <c r="T1027" s="44" cm="1">
        <f t="array" ref="T1027">_xlfn.XLOOKUP(Contrato[[#This Row],[CONTRATO]]&amp;Contrato[[#This Row],[CDP]],[1]!Corr_Contr_CDP[[#All],[CONTRATO-CDP]],[1]!Corr_Contr_CDP[[#All],[CRP]],_xlfn.XLOOKUP(Contrato[[#This Row],[CDP]],[1]!COMPROMISOS_2024[[#All],[disponibilidad]],[1]!COMPROMISOS_2024[[#All],[consecutivo]],"",0),0)</f>
        <v>0</v>
      </c>
      <c r="U1027" s="45" t="str" cm="1">
        <f t="array" ref="U1027">+_xlfn.XLOOKUP(Contrato[[#This Row],[RCP]],[1]!COMPROMISOS_2024[[#All],[consecutivo]],[1]!COMPROMISOS_2024[[#All],[fecha_aprobacion]],"",0)</f>
        <v/>
      </c>
      <c r="V1027" s="46">
        <f>SUMIF([1]!COMPROMISOS_2024[[#All],[consecutivo]],Contrato[[#This Row],[RCP]],[1]!COMPROMISOS_2024[[#All],[valor_total]])</f>
        <v>0</v>
      </c>
      <c r="W1027" s="352"/>
      <c r="X1027" s="163"/>
      <c r="Y1027" s="48" t="str">
        <f>+LEFT(_xlfn.XLOOKUP(Contrato[[#This Row],[CONTRATO3DIG]],[1]SECOP_II!AE:AE,[1]SECOP_II!F:F,"",0),10)</f>
        <v/>
      </c>
      <c r="Z1027" s="49"/>
      <c r="AA1027" s="101"/>
      <c r="AB1027" s="30"/>
      <c r="AC1027" s="30"/>
      <c r="AD1027" s="353"/>
      <c r="AE1027" s="27"/>
      <c r="AF1027" s="55" t="str">
        <f>TEXT(LEFT(Contrato[[#This Row],[CONTRATO]],3),"0")</f>
        <v/>
      </c>
      <c r="AG1027" s="55" t="str">
        <f>IF(LEN(Contrato[[#This Row],[Contrato2]])=3,Contrato[[#This Row],[Contrato2]],TEXT(Contrato[[#This Row],[Contrato2]],"000"))</f>
        <v/>
      </c>
      <c r="AH1027" s="56">
        <f ca="1">IFERROR(_xlfn.DAYS(Contrato[[#This Row],[Fecha Proyectada liquidación]],TODAY())/30,"")</f>
        <v>-1519.7666666666667</v>
      </c>
      <c r="AI1027" s="57">
        <f>+Contrato[[#This Row],[FECHA TERMINACIÓN ]]+120</f>
        <v>120</v>
      </c>
      <c r="AK1027" s="59" t="str">
        <f ca="1">IF(Contrato[[#This Row],[FECHA TERMINACIÓN ]]&lt;TODAY(), "Terminado",IF(ISNUMBER(Contrato[[#This Row],[Fecha Real de liquiidación ]]),"Liquidado",IF(Contrato[[#This Row],[FECHA TERMINACIÓN ]]&gt;=TODAY(),"En ejecución","")))</f>
        <v>Terminado</v>
      </c>
      <c r="AL1027" s="60">
        <f>SUMIF([1]!COMPROMISOS_2024[[#All],[consecutivo]],Contrato[[#This Row],[RCP]],[1]!COMPROMISOS_2024[[#All],[Total pagado]])</f>
        <v>0</v>
      </c>
      <c r="AM1027" s="61">
        <f>IFERROR(Contrato[[#This Row],[Pagos]]/Contrato[[#This Row],[VALOR CONTRATO]],0)</f>
        <v>0</v>
      </c>
      <c r="AN1027" s="110">
        <f>+Contrato[[#This Row],[VALOR CONTRATO]]-Contrato[[#This Row],[Pagos]]</f>
        <v>0</v>
      </c>
      <c r="AO1027" s="58" cm="1">
        <f t="array" ref="AO1027">_xlfn.XLOOKUP(Contrato[[#This Row],[DOCUMENTO ]],[1]!PERSONAL_ACTIVO_2024[[#All],[Documento identidad]],[1]!PERSONAL_ACTIVO_2024[[#All],[Mail ]],0,0)</f>
        <v>0</v>
      </c>
      <c r="AP1027" s="58" cm="1">
        <f t="array" ref="AP1027">_xlfn.XLOOKUP(Contrato[[#This Row],[DOCUMENTO]],[1]!PERSONAL_ACTIVO_2024[[#All],[Documento identidad]],[1]!PERSONAL_ACTIVO_2024[[#All],[Mail ]],0,0)</f>
        <v>0</v>
      </c>
      <c r="AQ1027" s="58" cm="1">
        <f t="array" ref="AQ1027">IF(ISBLANK(Contrato[[#This Row],[DEPENDENCIA ]]),0,IFERROR(_xlfn.XLOOKUP(Contrato[[#This Row],[DEPENDENCIA ]],[1]!PERSONAL_ACTIVO_2024[[#All],[Dependencia]],[1]!PERSONAL_ACTIVO_2024[[#All],[Mail ]],0,0),0))</f>
        <v>0</v>
      </c>
    </row>
    <row r="1028" spans="1:43" ht="34.5" customHeight="1" x14ac:dyDescent="0.25">
      <c r="A1028" s="27"/>
      <c r="B1028" s="349"/>
      <c r="C1028" s="350"/>
      <c r="D1028" s="29"/>
      <c r="E1028" s="64"/>
      <c r="F1028" s="29"/>
      <c r="G1028" s="183"/>
      <c r="H1028" s="312"/>
      <c r="I1028" s="351"/>
      <c r="J1028" s="132"/>
      <c r="K1028" s="54"/>
      <c r="L1028" s="381"/>
      <c r="M1028" s="119"/>
      <c r="N1028" s="98" t="str" cm="1">
        <f t="array" ref="N1028">_xlfn.XLOOKUP(Contrato[[#This Row],[SUPERVISOR TITULAR]],[1]!PERSONAL_ACTIVO_2024[[#All],[Nombre completo]],[1]!PERSONAL_ACTIVO_2024[[#All],[Documento identidad]],"",0)</f>
        <v/>
      </c>
      <c r="O1028" s="119"/>
      <c r="P1028" s="134" t="str" cm="1">
        <f t="array" ref="P1028">_xlfn.XLOOKUP(Contrato[[#This Row],[SUPERVISOR SUPLENTE ]],[1]!PERSONAL_ACTIVO_2024[[#All],[Nombre completo]],[1]!PERSONAL_ACTIVO_2024[[#All],[Documento identidad]],"",0)</f>
        <v/>
      </c>
      <c r="Q1028" s="135"/>
      <c r="R1028" s="42" cm="1">
        <f t="array" ref="R1028">_xlfn.XLOOKUP(Contrato[[#This Row],[CDP]],[1]!DISPONIBILIDADES_2024[[#All],[consecutivo]],[1]!DISPONIBILIDADES_2024[[#All],[fecha_aprobacion]],"",0)</f>
        <v>0</v>
      </c>
      <c r="S1028" s="43">
        <f>SUMIF([1]!DISPONIBILIDADES_2024[[#All],[consecutivo]],Contrato[[#This Row],[CDP]],[1]!DISPONIBILIDADES_2024[[#All],[valor_total_rubro]])</f>
        <v>0</v>
      </c>
      <c r="T1028" s="44" cm="1">
        <f t="array" ref="T1028">_xlfn.XLOOKUP(Contrato[[#This Row],[CONTRATO]]&amp;Contrato[[#This Row],[CDP]],[1]!Corr_Contr_CDP[[#All],[CONTRATO-CDP]],[1]!Corr_Contr_CDP[[#All],[CRP]],_xlfn.XLOOKUP(Contrato[[#This Row],[CDP]],[1]!COMPROMISOS_2024[[#All],[disponibilidad]],[1]!COMPROMISOS_2024[[#All],[consecutivo]],"",0),0)</f>
        <v>0</v>
      </c>
      <c r="U1028" s="45" t="str" cm="1">
        <f t="array" ref="U1028">+_xlfn.XLOOKUP(Contrato[[#This Row],[RCP]],[1]!COMPROMISOS_2024[[#All],[consecutivo]],[1]!COMPROMISOS_2024[[#All],[fecha_aprobacion]],"",0)</f>
        <v/>
      </c>
      <c r="V1028" s="46">
        <f>SUMIF([1]!COMPROMISOS_2024[[#All],[consecutivo]],Contrato[[#This Row],[RCP]],[1]!COMPROMISOS_2024[[#All],[valor_total]])</f>
        <v>0</v>
      </c>
      <c r="W1028" s="352"/>
      <c r="X1028" s="163"/>
      <c r="Y1028" s="48" t="str">
        <f>+LEFT(_xlfn.XLOOKUP(Contrato[[#This Row],[CONTRATO3DIG]],[1]SECOP_II!AE:AE,[1]SECOP_II!F:F,"",0),10)</f>
        <v/>
      </c>
      <c r="Z1028" s="49"/>
      <c r="AA1028" s="101"/>
      <c r="AB1028" s="30"/>
      <c r="AC1028" s="30"/>
      <c r="AD1028" s="353"/>
      <c r="AE1028" s="27"/>
      <c r="AF1028" s="55" t="str">
        <f>TEXT(LEFT(Contrato[[#This Row],[CONTRATO]],3),"0")</f>
        <v/>
      </c>
      <c r="AG1028" s="55" t="str">
        <f>IF(LEN(Contrato[[#This Row],[Contrato2]])=3,Contrato[[#This Row],[Contrato2]],TEXT(Contrato[[#This Row],[Contrato2]],"000"))</f>
        <v/>
      </c>
      <c r="AH1028" s="56">
        <f ca="1">IFERROR(_xlfn.DAYS(Contrato[[#This Row],[Fecha Proyectada liquidación]],TODAY())/30,"")</f>
        <v>-1519.7666666666667</v>
      </c>
      <c r="AI1028" s="57">
        <f>+Contrato[[#This Row],[FECHA TERMINACIÓN ]]+120</f>
        <v>120</v>
      </c>
      <c r="AK1028" s="59" t="str">
        <f ca="1">IF(Contrato[[#This Row],[FECHA TERMINACIÓN ]]&lt;TODAY(), "Terminado",IF(ISNUMBER(Contrato[[#This Row],[Fecha Real de liquiidación ]]),"Liquidado",IF(Contrato[[#This Row],[FECHA TERMINACIÓN ]]&gt;=TODAY(),"En ejecución","")))</f>
        <v>Terminado</v>
      </c>
      <c r="AL1028" s="60">
        <f>SUMIF([1]!COMPROMISOS_2024[[#All],[consecutivo]],Contrato[[#This Row],[RCP]],[1]!COMPROMISOS_2024[[#All],[Total pagado]])</f>
        <v>0</v>
      </c>
      <c r="AM1028" s="61">
        <f>IFERROR(Contrato[[#This Row],[Pagos]]/Contrato[[#This Row],[VALOR CONTRATO]],0)</f>
        <v>0</v>
      </c>
      <c r="AN1028" s="110">
        <f>+Contrato[[#This Row],[VALOR CONTRATO]]-Contrato[[#This Row],[Pagos]]</f>
        <v>0</v>
      </c>
      <c r="AO1028" s="58" cm="1">
        <f t="array" ref="AO1028">_xlfn.XLOOKUP(Contrato[[#This Row],[DOCUMENTO ]],[1]!PERSONAL_ACTIVO_2024[[#All],[Documento identidad]],[1]!PERSONAL_ACTIVO_2024[[#All],[Mail ]],0,0)</f>
        <v>0</v>
      </c>
      <c r="AP1028" s="58" cm="1">
        <f t="array" ref="AP1028">_xlfn.XLOOKUP(Contrato[[#This Row],[DOCUMENTO]],[1]!PERSONAL_ACTIVO_2024[[#All],[Documento identidad]],[1]!PERSONAL_ACTIVO_2024[[#All],[Mail ]],0,0)</f>
        <v>0</v>
      </c>
      <c r="AQ1028" s="58" cm="1">
        <f t="array" ref="AQ1028">IF(ISBLANK(Contrato[[#This Row],[DEPENDENCIA ]]),0,IFERROR(_xlfn.XLOOKUP(Contrato[[#This Row],[DEPENDENCIA ]],[1]!PERSONAL_ACTIVO_2024[[#All],[Dependencia]],[1]!PERSONAL_ACTIVO_2024[[#All],[Mail ]],0,0),0))</f>
        <v>0</v>
      </c>
    </row>
    <row r="1029" spans="1:43" ht="34.5" customHeight="1" x14ac:dyDescent="0.25">
      <c r="A1029" s="27"/>
      <c r="B1029" s="349"/>
      <c r="C1029" s="350"/>
      <c r="D1029" s="29"/>
      <c r="E1029" s="64"/>
      <c r="F1029" s="29"/>
      <c r="G1029" s="183"/>
      <c r="H1029" s="312"/>
      <c r="I1029" s="351"/>
      <c r="J1029" s="132"/>
      <c r="K1029" s="54"/>
      <c r="L1029" s="381"/>
      <c r="M1029" s="119"/>
      <c r="N1029" s="98" t="str" cm="1">
        <f t="array" ref="N1029">_xlfn.XLOOKUP(Contrato[[#This Row],[SUPERVISOR TITULAR]],[1]!PERSONAL_ACTIVO_2024[[#All],[Nombre completo]],[1]!PERSONAL_ACTIVO_2024[[#All],[Documento identidad]],"",0)</f>
        <v/>
      </c>
      <c r="O1029" s="119"/>
      <c r="P1029" s="134" t="str" cm="1">
        <f t="array" ref="P1029">_xlfn.XLOOKUP(Contrato[[#This Row],[SUPERVISOR SUPLENTE ]],[1]!PERSONAL_ACTIVO_2024[[#All],[Nombre completo]],[1]!PERSONAL_ACTIVO_2024[[#All],[Documento identidad]],"",0)</f>
        <v/>
      </c>
      <c r="Q1029" s="135"/>
      <c r="R1029" s="42" cm="1">
        <f t="array" ref="R1029">_xlfn.XLOOKUP(Contrato[[#This Row],[CDP]],[1]!DISPONIBILIDADES_2024[[#All],[consecutivo]],[1]!DISPONIBILIDADES_2024[[#All],[fecha_aprobacion]],"",0)</f>
        <v>0</v>
      </c>
      <c r="S1029" s="43">
        <f>SUMIF([1]!DISPONIBILIDADES_2024[[#All],[consecutivo]],Contrato[[#This Row],[CDP]],[1]!DISPONIBILIDADES_2024[[#All],[valor_total_rubro]])</f>
        <v>0</v>
      </c>
      <c r="T1029" s="44" cm="1">
        <f t="array" ref="T1029">_xlfn.XLOOKUP(Contrato[[#This Row],[CONTRATO]]&amp;Contrato[[#This Row],[CDP]],[1]!Corr_Contr_CDP[[#All],[CONTRATO-CDP]],[1]!Corr_Contr_CDP[[#All],[CRP]],_xlfn.XLOOKUP(Contrato[[#This Row],[CDP]],[1]!COMPROMISOS_2024[[#All],[disponibilidad]],[1]!COMPROMISOS_2024[[#All],[consecutivo]],"",0),0)</f>
        <v>0</v>
      </c>
      <c r="U1029" s="45" t="str" cm="1">
        <f t="array" ref="U1029">+_xlfn.XLOOKUP(Contrato[[#This Row],[RCP]],[1]!COMPROMISOS_2024[[#All],[consecutivo]],[1]!COMPROMISOS_2024[[#All],[fecha_aprobacion]],"",0)</f>
        <v/>
      </c>
      <c r="V1029" s="46">
        <f>SUMIF([1]!COMPROMISOS_2024[[#All],[consecutivo]],Contrato[[#This Row],[RCP]],[1]!COMPROMISOS_2024[[#All],[valor_total]])</f>
        <v>0</v>
      </c>
      <c r="W1029" s="352"/>
      <c r="X1029" s="163"/>
      <c r="Y1029" s="48" t="str">
        <f>+LEFT(_xlfn.XLOOKUP(Contrato[[#This Row],[CONTRATO3DIG]],[1]SECOP_II!AE:AE,[1]SECOP_II!F:F,"",0),10)</f>
        <v/>
      </c>
      <c r="Z1029" s="49"/>
      <c r="AA1029" s="101"/>
      <c r="AB1029" s="30"/>
      <c r="AC1029" s="30"/>
      <c r="AD1029" s="353"/>
      <c r="AE1029" s="27"/>
      <c r="AF1029" s="55" t="str">
        <f>TEXT(LEFT(Contrato[[#This Row],[CONTRATO]],3),"0")</f>
        <v/>
      </c>
      <c r="AG1029" s="55" t="str">
        <f>IF(LEN(Contrato[[#This Row],[Contrato2]])=3,Contrato[[#This Row],[Contrato2]],TEXT(Contrato[[#This Row],[Contrato2]],"000"))</f>
        <v/>
      </c>
      <c r="AH1029" s="56">
        <f ca="1">IFERROR(_xlfn.DAYS(Contrato[[#This Row],[Fecha Proyectada liquidación]],TODAY())/30,"")</f>
        <v>-1519.7666666666667</v>
      </c>
      <c r="AI1029" s="57">
        <f>+Contrato[[#This Row],[FECHA TERMINACIÓN ]]+120</f>
        <v>120</v>
      </c>
      <c r="AK1029" s="59" t="str">
        <f ca="1">IF(Contrato[[#This Row],[FECHA TERMINACIÓN ]]&lt;TODAY(), "Terminado",IF(ISNUMBER(Contrato[[#This Row],[Fecha Real de liquiidación ]]),"Liquidado",IF(Contrato[[#This Row],[FECHA TERMINACIÓN ]]&gt;=TODAY(),"En ejecución","")))</f>
        <v>Terminado</v>
      </c>
      <c r="AL1029" s="60">
        <f>SUMIF([1]!COMPROMISOS_2024[[#All],[consecutivo]],Contrato[[#This Row],[RCP]],[1]!COMPROMISOS_2024[[#All],[Total pagado]])</f>
        <v>0</v>
      </c>
      <c r="AM1029" s="61">
        <f>IFERROR(Contrato[[#This Row],[Pagos]]/Contrato[[#This Row],[VALOR CONTRATO]],0)</f>
        <v>0</v>
      </c>
      <c r="AN1029" s="110">
        <f>+Contrato[[#This Row],[VALOR CONTRATO]]-Contrato[[#This Row],[Pagos]]</f>
        <v>0</v>
      </c>
      <c r="AO1029" s="58" cm="1">
        <f t="array" ref="AO1029">_xlfn.XLOOKUP(Contrato[[#This Row],[DOCUMENTO ]],[1]!PERSONAL_ACTIVO_2024[[#All],[Documento identidad]],[1]!PERSONAL_ACTIVO_2024[[#All],[Mail ]],0,0)</f>
        <v>0</v>
      </c>
      <c r="AP1029" s="58" cm="1">
        <f t="array" ref="AP1029">_xlfn.XLOOKUP(Contrato[[#This Row],[DOCUMENTO]],[1]!PERSONAL_ACTIVO_2024[[#All],[Documento identidad]],[1]!PERSONAL_ACTIVO_2024[[#All],[Mail ]],0,0)</f>
        <v>0</v>
      </c>
      <c r="AQ1029" s="58" cm="1">
        <f t="array" ref="AQ1029">IF(ISBLANK(Contrato[[#This Row],[DEPENDENCIA ]]),0,IFERROR(_xlfn.XLOOKUP(Contrato[[#This Row],[DEPENDENCIA ]],[1]!PERSONAL_ACTIVO_2024[[#All],[Dependencia]],[1]!PERSONAL_ACTIVO_2024[[#All],[Mail ]],0,0),0))</f>
        <v>0</v>
      </c>
    </row>
    <row r="1030" spans="1:43" ht="34.5" customHeight="1" x14ac:dyDescent="0.25">
      <c r="A1030" s="27"/>
      <c r="B1030" s="349"/>
      <c r="C1030" s="350"/>
      <c r="D1030" s="29"/>
      <c r="E1030" s="30"/>
      <c r="F1030" s="29"/>
      <c r="G1030" s="183"/>
      <c r="H1030" s="312"/>
      <c r="I1030" s="27"/>
      <c r="J1030" s="132"/>
      <c r="K1030" s="54"/>
      <c r="L1030" s="143"/>
      <c r="M1030" s="119"/>
      <c r="N1030" s="98" t="str" cm="1">
        <f t="array" ref="N1030">_xlfn.XLOOKUP(Contrato[[#This Row],[SUPERVISOR TITULAR]],[1]!PERSONAL_ACTIVO_2024[[#All],[Nombre completo]],[1]!PERSONAL_ACTIVO_2024[[#All],[Documento identidad]],"",0)</f>
        <v/>
      </c>
      <c r="O1030" s="119"/>
      <c r="P1030" s="134" t="str" cm="1">
        <f t="array" ref="P1030">_xlfn.XLOOKUP(Contrato[[#This Row],[SUPERVISOR SUPLENTE ]],[1]!PERSONAL_ACTIVO_2024[[#All],[Nombre completo]],[1]!PERSONAL_ACTIVO_2024[[#All],[Documento identidad]],"",0)</f>
        <v/>
      </c>
      <c r="Q1030" s="135"/>
      <c r="R1030" s="42" cm="1">
        <f t="array" ref="R1030">_xlfn.XLOOKUP(Contrato[[#This Row],[CDP]],[1]!DISPONIBILIDADES_2024[[#All],[consecutivo]],[1]!DISPONIBILIDADES_2024[[#All],[fecha_aprobacion]],"",0)</f>
        <v>0</v>
      </c>
      <c r="S1030" s="43">
        <f>SUMIF([1]!DISPONIBILIDADES_2024[[#All],[consecutivo]],Contrato[[#This Row],[CDP]],[1]!DISPONIBILIDADES_2024[[#All],[valor_total_rubro]])</f>
        <v>0</v>
      </c>
      <c r="T1030" s="44" cm="1">
        <f t="array" ref="T1030">_xlfn.XLOOKUP(Contrato[[#This Row],[CONTRATO]]&amp;Contrato[[#This Row],[CDP]],[1]!Corr_Contr_CDP[[#All],[CONTRATO-CDP]],[1]!Corr_Contr_CDP[[#All],[CRP]],_xlfn.XLOOKUP(Contrato[[#This Row],[CDP]],[1]!COMPROMISOS_2024[[#All],[disponibilidad]],[1]!COMPROMISOS_2024[[#All],[consecutivo]],"",0),0)</f>
        <v>0</v>
      </c>
      <c r="U1030" s="45" t="str" cm="1">
        <f t="array" ref="U1030">+_xlfn.XLOOKUP(Contrato[[#This Row],[RCP]],[1]!COMPROMISOS_2024[[#All],[consecutivo]],[1]!COMPROMISOS_2024[[#All],[fecha_aprobacion]],"",0)</f>
        <v/>
      </c>
      <c r="V1030" s="46">
        <f>SUMIF([1]!COMPROMISOS_2024[[#All],[consecutivo]],Contrato[[#This Row],[RCP]],[1]!COMPROMISOS_2024[[#All],[valor_total]])</f>
        <v>0</v>
      </c>
      <c r="W1030" s="352"/>
      <c r="X1030" s="163"/>
      <c r="Y1030" s="48" t="str">
        <f>+LEFT(_xlfn.XLOOKUP(Contrato[[#This Row],[CONTRATO3DIG]],[1]SECOP_II!AE:AE,[1]SECOP_II!F:F,"",0),10)</f>
        <v/>
      </c>
      <c r="Z1030" s="49"/>
      <c r="AA1030" s="101"/>
      <c r="AB1030" s="30"/>
      <c r="AC1030" s="30"/>
      <c r="AD1030" s="353"/>
      <c r="AE1030" s="27"/>
      <c r="AF1030" s="55" t="str">
        <f>TEXT(LEFT(Contrato[[#This Row],[CONTRATO]],3),"0")</f>
        <v/>
      </c>
      <c r="AG1030" s="55" t="str">
        <f>IF(LEN(Contrato[[#This Row],[Contrato2]])=3,Contrato[[#This Row],[Contrato2]],TEXT(Contrato[[#This Row],[Contrato2]],"000"))</f>
        <v/>
      </c>
      <c r="AH1030" s="56">
        <f ca="1">IFERROR(_xlfn.DAYS(Contrato[[#This Row],[Fecha Proyectada liquidación]],TODAY())/30,"")</f>
        <v>-1519.7666666666667</v>
      </c>
      <c r="AI1030" s="57">
        <f>+Contrato[[#This Row],[FECHA TERMINACIÓN ]]+120</f>
        <v>120</v>
      </c>
      <c r="AK1030" s="59" t="str">
        <f ca="1">IF(Contrato[[#This Row],[FECHA TERMINACIÓN ]]&lt;TODAY(), "Terminado",IF(ISNUMBER(Contrato[[#This Row],[Fecha Real de liquiidación ]]),"Liquidado",IF(Contrato[[#This Row],[FECHA TERMINACIÓN ]]&gt;=TODAY(),"En ejecución","")))</f>
        <v>Terminado</v>
      </c>
      <c r="AL1030" s="60">
        <f>SUMIF([1]!COMPROMISOS_2024[[#All],[consecutivo]],Contrato[[#This Row],[RCP]],[1]!COMPROMISOS_2024[[#All],[Total pagado]])</f>
        <v>0</v>
      </c>
      <c r="AM1030" s="61">
        <f>IFERROR(Contrato[[#This Row],[Pagos]]/Contrato[[#This Row],[VALOR CONTRATO]],0)</f>
        <v>0</v>
      </c>
      <c r="AN1030" s="110">
        <f>+Contrato[[#This Row],[VALOR CONTRATO]]-Contrato[[#This Row],[Pagos]]</f>
        <v>0</v>
      </c>
      <c r="AO1030" s="58" cm="1">
        <f t="array" ref="AO1030">_xlfn.XLOOKUP(Contrato[[#This Row],[DOCUMENTO ]],[1]!PERSONAL_ACTIVO_2024[[#All],[Documento identidad]],[1]!PERSONAL_ACTIVO_2024[[#All],[Mail ]],0,0)</f>
        <v>0</v>
      </c>
      <c r="AP1030" s="58" cm="1">
        <f t="array" ref="AP1030">_xlfn.XLOOKUP(Contrato[[#This Row],[DOCUMENTO]],[1]!PERSONAL_ACTIVO_2024[[#All],[Documento identidad]],[1]!PERSONAL_ACTIVO_2024[[#All],[Mail ]],0,0)</f>
        <v>0</v>
      </c>
      <c r="AQ1030" s="58" cm="1">
        <f t="array" ref="AQ1030">IF(ISBLANK(Contrato[[#This Row],[DEPENDENCIA ]]),0,IFERROR(_xlfn.XLOOKUP(Contrato[[#This Row],[DEPENDENCIA ]],[1]!PERSONAL_ACTIVO_2024[[#All],[Dependencia]],[1]!PERSONAL_ACTIVO_2024[[#All],[Mail ]],0,0),0))</f>
        <v>0</v>
      </c>
    </row>
    <row r="1031" spans="1:43" ht="34.5" customHeight="1" x14ac:dyDescent="0.25">
      <c r="A1031" s="27"/>
      <c r="B1031" s="349"/>
      <c r="C1031" s="350"/>
      <c r="D1031" s="29"/>
      <c r="E1031" s="30"/>
      <c r="F1031" s="29"/>
      <c r="G1031" s="183"/>
      <c r="H1031" s="312"/>
      <c r="I1031" s="27"/>
      <c r="J1031" s="132"/>
      <c r="K1031" s="54"/>
      <c r="L1031" s="143"/>
      <c r="M1031" s="119"/>
      <c r="N1031" s="98" t="str" cm="1">
        <f t="array" ref="N1031">_xlfn.XLOOKUP(Contrato[[#This Row],[SUPERVISOR TITULAR]],[1]!PERSONAL_ACTIVO_2024[[#All],[Nombre completo]],[1]!PERSONAL_ACTIVO_2024[[#All],[Documento identidad]],"",0)</f>
        <v/>
      </c>
      <c r="O1031" s="119"/>
      <c r="P1031" s="134" t="str" cm="1">
        <f t="array" ref="P1031">_xlfn.XLOOKUP(Contrato[[#This Row],[SUPERVISOR SUPLENTE ]],[1]!PERSONAL_ACTIVO_2024[[#All],[Nombre completo]],[1]!PERSONAL_ACTIVO_2024[[#All],[Documento identidad]],"",0)</f>
        <v/>
      </c>
      <c r="Q1031" s="135"/>
      <c r="R1031" s="42" cm="1">
        <f t="array" ref="R1031">_xlfn.XLOOKUP(Contrato[[#This Row],[CDP]],[1]!DISPONIBILIDADES_2024[[#All],[consecutivo]],[1]!DISPONIBILIDADES_2024[[#All],[fecha_aprobacion]],"",0)</f>
        <v>0</v>
      </c>
      <c r="S1031" s="43">
        <f>SUMIF([1]!DISPONIBILIDADES_2024[[#All],[consecutivo]],Contrato[[#This Row],[CDP]],[1]!DISPONIBILIDADES_2024[[#All],[valor_total_rubro]])</f>
        <v>0</v>
      </c>
      <c r="T1031" s="44" cm="1">
        <f t="array" ref="T1031">_xlfn.XLOOKUP(Contrato[[#This Row],[CONTRATO]]&amp;Contrato[[#This Row],[CDP]],[1]!Corr_Contr_CDP[[#All],[CONTRATO-CDP]],[1]!Corr_Contr_CDP[[#All],[CRP]],_xlfn.XLOOKUP(Contrato[[#This Row],[CDP]],[1]!COMPROMISOS_2024[[#All],[disponibilidad]],[1]!COMPROMISOS_2024[[#All],[consecutivo]],"",0),0)</f>
        <v>0</v>
      </c>
      <c r="U1031" s="45" t="str" cm="1">
        <f t="array" ref="U1031">+_xlfn.XLOOKUP(Contrato[[#This Row],[RCP]],[1]!COMPROMISOS_2024[[#All],[consecutivo]],[1]!COMPROMISOS_2024[[#All],[fecha_aprobacion]],"",0)</f>
        <v/>
      </c>
      <c r="V1031" s="46">
        <f>SUMIF([1]!COMPROMISOS_2024[[#All],[consecutivo]],Contrato[[#This Row],[RCP]],[1]!COMPROMISOS_2024[[#All],[valor_total]])</f>
        <v>0</v>
      </c>
      <c r="W1031" s="352"/>
      <c r="X1031" s="163"/>
      <c r="Y1031" s="48" t="str">
        <f>+LEFT(_xlfn.XLOOKUP(Contrato[[#This Row],[CONTRATO3DIG]],[1]SECOP_II!AE:AE,[1]SECOP_II!F:F,"",0),10)</f>
        <v/>
      </c>
      <c r="Z1031" s="49"/>
      <c r="AA1031" s="101"/>
      <c r="AB1031" s="30"/>
      <c r="AC1031" s="30"/>
      <c r="AD1031" s="353"/>
      <c r="AE1031" s="27"/>
      <c r="AF1031" s="55" t="str">
        <f>TEXT(LEFT(Contrato[[#This Row],[CONTRATO]],3),"0")</f>
        <v/>
      </c>
      <c r="AG1031" s="55" t="str">
        <f>IF(LEN(Contrato[[#This Row],[Contrato2]])=3,Contrato[[#This Row],[Contrato2]],TEXT(Contrato[[#This Row],[Contrato2]],"000"))</f>
        <v/>
      </c>
      <c r="AH1031" s="56">
        <f ca="1">IFERROR(_xlfn.DAYS(Contrato[[#This Row],[Fecha Proyectada liquidación]],TODAY())/30,"")</f>
        <v>-1519.7666666666667</v>
      </c>
      <c r="AI1031" s="57">
        <f>+Contrato[[#This Row],[FECHA TERMINACIÓN ]]+120</f>
        <v>120</v>
      </c>
      <c r="AK1031" s="59" t="str">
        <f ca="1">IF(Contrato[[#This Row],[FECHA TERMINACIÓN ]]&lt;TODAY(), "Terminado",IF(ISNUMBER(Contrato[[#This Row],[Fecha Real de liquiidación ]]),"Liquidado",IF(Contrato[[#This Row],[FECHA TERMINACIÓN ]]&gt;=TODAY(),"En ejecución","")))</f>
        <v>Terminado</v>
      </c>
      <c r="AL1031" s="60">
        <f>SUMIF([1]!COMPROMISOS_2024[[#All],[consecutivo]],Contrato[[#This Row],[RCP]],[1]!COMPROMISOS_2024[[#All],[Total pagado]])</f>
        <v>0</v>
      </c>
      <c r="AM1031" s="61">
        <f>IFERROR(Contrato[[#This Row],[Pagos]]/Contrato[[#This Row],[VALOR CONTRATO]],0)</f>
        <v>0</v>
      </c>
      <c r="AN1031" s="110">
        <f>+Contrato[[#This Row],[VALOR CONTRATO]]-Contrato[[#This Row],[Pagos]]</f>
        <v>0</v>
      </c>
      <c r="AO1031" s="58" cm="1">
        <f t="array" ref="AO1031">_xlfn.XLOOKUP(Contrato[[#This Row],[DOCUMENTO ]],[1]!PERSONAL_ACTIVO_2024[[#All],[Documento identidad]],[1]!PERSONAL_ACTIVO_2024[[#All],[Mail ]],0,0)</f>
        <v>0</v>
      </c>
      <c r="AP1031" s="58" cm="1">
        <f t="array" ref="AP1031">_xlfn.XLOOKUP(Contrato[[#This Row],[DOCUMENTO]],[1]!PERSONAL_ACTIVO_2024[[#All],[Documento identidad]],[1]!PERSONAL_ACTIVO_2024[[#All],[Mail ]],0,0)</f>
        <v>0</v>
      </c>
      <c r="AQ1031" s="58" cm="1">
        <f t="array" ref="AQ1031">IF(ISBLANK(Contrato[[#This Row],[DEPENDENCIA ]]),0,IFERROR(_xlfn.XLOOKUP(Contrato[[#This Row],[DEPENDENCIA ]],[1]!PERSONAL_ACTIVO_2024[[#All],[Dependencia]],[1]!PERSONAL_ACTIVO_2024[[#All],[Mail ]],0,0),0))</f>
        <v>0</v>
      </c>
    </row>
    <row r="1032" spans="1:43" ht="34.5" customHeight="1" x14ac:dyDescent="0.25">
      <c r="A1032" s="27"/>
      <c r="B1032" s="349"/>
      <c r="C1032" s="350"/>
      <c r="D1032" s="29"/>
      <c r="E1032" s="64"/>
      <c r="F1032" s="29"/>
      <c r="G1032" s="183"/>
      <c r="H1032" s="312"/>
      <c r="I1032" s="351"/>
      <c r="J1032" s="132"/>
      <c r="K1032" s="54"/>
      <c r="L1032" s="381"/>
      <c r="M1032" s="119"/>
      <c r="N1032" s="98" t="str" cm="1">
        <f t="array" ref="N1032">_xlfn.XLOOKUP(Contrato[[#This Row],[SUPERVISOR TITULAR]],[1]!PERSONAL_ACTIVO_2024[[#All],[Nombre completo]],[1]!PERSONAL_ACTIVO_2024[[#All],[Documento identidad]],"",0)</f>
        <v/>
      </c>
      <c r="O1032" s="119"/>
      <c r="P1032" s="134" t="str" cm="1">
        <f t="array" ref="P1032">_xlfn.XLOOKUP(Contrato[[#This Row],[SUPERVISOR SUPLENTE ]],[1]!PERSONAL_ACTIVO_2024[[#All],[Nombre completo]],[1]!PERSONAL_ACTIVO_2024[[#All],[Documento identidad]],"",0)</f>
        <v/>
      </c>
      <c r="Q1032" s="135"/>
      <c r="R1032" s="42" cm="1">
        <f t="array" ref="R1032">_xlfn.XLOOKUP(Contrato[[#This Row],[CDP]],[1]!DISPONIBILIDADES_2024[[#All],[consecutivo]],[1]!DISPONIBILIDADES_2024[[#All],[fecha_aprobacion]],"",0)</f>
        <v>0</v>
      </c>
      <c r="S1032" s="43">
        <f>SUMIF([1]!DISPONIBILIDADES_2024[[#All],[consecutivo]],Contrato[[#This Row],[CDP]],[1]!DISPONIBILIDADES_2024[[#All],[valor_total_rubro]])</f>
        <v>0</v>
      </c>
      <c r="T1032" s="44" cm="1">
        <f t="array" ref="T1032">_xlfn.XLOOKUP(Contrato[[#This Row],[CONTRATO]]&amp;Contrato[[#This Row],[CDP]],[1]!Corr_Contr_CDP[[#All],[CONTRATO-CDP]],[1]!Corr_Contr_CDP[[#All],[CRP]],_xlfn.XLOOKUP(Contrato[[#This Row],[CDP]],[1]!COMPROMISOS_2024[[#All],[disponibilidad]],[1]!COMPROMISOS_2024[[#All],[consecutivo]],"",0),0)</f>
        <v>0</v>
      </c>
      <c r="U1032" s="45" t="str" cm="1">
        <f t="array" ref="U1032">+_xlfn.XLOOKUP(Contrato[[#This Row],[RCP]],[1]!COMPROMISOS_2024[[#All],[consecutivo]],[1]!COMPROMISOS_2024[[#All],[fecha_aprobacion]],"",0)</f>
        <v/>
      </c>
      <c r="V1032" s="46">
        <f>SUMIF([1]!COMPROMISOS_2024[[#All],[consecutivo]],Contrato[[#This Row],[RCP]],[1]!COMPROMISOS_2024[[#All],[valor_total]])</f>
        <v>0</v>
      </c>
      <c r="W1032" s="352"/>
      <c r="X1032" s="163"/>
      <c r="Y1032" s="48" t="str">
        <f>+LEFT(_xlfn.XLOOKUP(Contrato[[#This Row],[CONTRATO3DIG]],[1]SECOP_II!AE:AE,[1]SECOP_II!F:F,"",0),10)</f>
        <v/>
      </c>
      <c r="Z1032" s="49"/>
      <c r="AA1032" s="101"/>
      <c r="AB1032" s="30"/>
      <c r="AC1032" s="30"/>
      <c r="AD1032" s="353"/>
      <c r="AE1032" s="27"/>
      <c r="AF1032" s="55" t="str">
        <f>TEXT(LEFT(Contrato[[#This Row],[CONTRATO]],3),"0")</f>
        <v/>
      </c>
      <c r="AG1032" s="55" t="str">
        <f>IF(LEN(Contrato[[#This Row],[Contrato2]])=3,Contrato[[#This Row],[Contrato2]],TEXT(Contrato[[#This Row],[Contrato2]],"000"))</f>
        <v/>
      </c>
      <c r="AH1032" s="56">
        <f ca="1">IFERROR(_xlfn.DAYS(Contrato[[#This Row],[Fecha Proyectada liquidación]],TODAY())/30,"")</f>
        <v>-1519.7666666666667</v>
      </c>
      <c r="AI1032" s="57">
        <f>+Contrato[[#This Row],[FECHA TERMINACIÓN ]]+120</f>
        <v>120</v>
      </c>
      <c r="AK1032" s="59" t="str">
        <f ca="1">IF(Contrato[[#This Row],[FECHA TERMINACIÓN ]]&lt;TODAY(), "Terminado",IF(ISNUMBER(Contrato[[#This Row],[Fecha Real de liquiidación ]]),"Liquidado",IF(Contrato[[#This Row],[FECHA TERMINACIÓN ]]&gt;=TODAY(),"En ejecución","")))</f>
        <v>Terminado</v>
      </c>
      <c r="AL1032" s="60">
        <f>SUMIF([1]!COMPROMISOS_2024[[#All],[consecutivo]],Contrato[[#This Row],[RCP]],[1]!COMPROMISOS_2024[[#All],[Total pagado]])</f>
        <v>0</v>
      </c>
      <c r="AM1032" s="61">
        <f>IFERROR(Contrato[[#This Row],[Pagos]]/Contrato[[#This Row],[VALOR CONTRATO]],0)</f>
        <v>0</v>
      </c>
      <c r="AN1032" s="110">
        <f>+Contrato[[#This Row],[VALOR CONTRATO]]-Contrato[[#This Row],[Pagos]]</f>
        <v>0</v>
      </c>
      <c r="AO1032" s="58" cm="1">
        <f t="array" ref="AO1032">_xlfn.XLOOKUP(Contrato[[#This Row],[DOCUMENTO ]],[1]!PERSONAL_ACTIVO_2024[[#All],[Documento identidad]],[1]!PERSONAL_ACTIVO_2024[[#All],[Mail ]],0,0)</f>
        <v>0</v>
      </c>
      <c r="AP1032" s="58" cm="1">
        <f t="array" ref="AP1032">_xlfn.XLOOKUP(Contrato[[#This Row],[DOCUMENTO]],[1]!PERSONAL_ACTIVO_2024[[#All],[Documento identidad]],[1]!PERSONAL_ACTIVO_2024[[#All],[Mail ]],0,0)</f>
        <v>0</v>
      </c>
      <c r="AQ1032" s="58" cm="1">
        <f t="array" ref="AQ1032">IF(ISBLANK(Contrato[[#This Row],[DEPENDENCIA ]]),0,IFERROR(_xlfn.XLOOKUP(Contrato[[#This Row],[DEPENDENCIA ]],[1]!PERSONAL_ACTIVO_2024[[#All],[Dependencia]],[1]!PERSONAL_ACTIVO_2024[[#All],[Mail ]],0,0),0))</f>
        <v>0</v>
      </c>
    </row>
    <row r="1033" spans="1:43" ht="34.5" customHeight="1" x14ac:dyDescent="0.25">
      <c r="A1033" s="27"/>
      <c r="B1033" s="349"/>
      <c r="C1033" s="350"/>
      <c r="D1033" s="29"/>
      <c r="E1033" s="64"/>
      <c r="F1033" s="29"/>
      <c r="G1033" s="183"/>
      <c r="H1033" s="312"/>
      <c r="I1033" s="351"/>
      <c r="J1033" s="132"/>
      <c r="K1033" s="54"/>
      <c r="L1033" s="143"/>
      <c r="M1033" s="119"/>
      <c r="N1033" s="98" t="str" cm="1">
        <f t="array" ref="N1033">_xlfn.XLOOKUP(Contrato[[#This Row],[SUPERVISOR TITULAR]],[1]!PERSONAL_ACTIVO_2024[[#All],[Nombre completo]],[1]!PERSONAL_ACTIVO_2024[[#All],[Documento identidad]],"",0)</f>
        <v/>
      </c>
      <c r="O1033" s="119"/>
      <c r="P1033" s="134" t="str" cm="1">
        <f t="array" ref="P1033">_xlfn.XLOOKUP(Contrato[[#This Row],[SUPERVISOR SUPLENTE ]],[1]!PERSONAL_ACTIVO_2024[[#All],[Nombre completo]],[1]!PERSONAL_ACTIVO_2024[[#All],[Documento identidad]],"",0)</f>
        <v/>
      </c>
      <c r="Q1033" s="135"/>
      <c r="R1033" s="42" cm="1">
        <f t="array" ref="R1033">_xlfn.XLOOKUP(Contrato[[#This Row],[CDP]],[1]!DISPONIBILIDADES_2024[[#All],[consecutivo]],[1]!DISPONIBILIDADES_2024[[#All],[fecha_aprobacion]],"",0)</f>
        <v>0</v>
      </c>
      <c r="S1033" s="43">
        <f>SUMIF([1]!DISPONIBILIDADES_2024[[#All],[consecutivo]],Contrato[[#This Row],[CDP]],[1]!DISPONIBILIDADES_2024[[#All],[valor_total_rubro]])</f>
        <v>0</v>
      </c>
      <c r="T1033" s="44" cm="1">
        <f t="array" ref="T1033">_xlfn.XLOOKUP(Contrato[[#This Row],[CONTRATO]]&amp;Contrato[[#This Row],[CDP]],[1]!Corr_Contr_CDP[[#All],[CONTRATO-CDP]],[1]!Corr_Contr_CDP[[#All],[CRP]],_xlfn.XLOOKUP(Contrato[[#This Row],[CDP]],[1]!COMPROMISOS_2024[[#All],[disponibilidad]],[1]!COMPROMISOS_2024[[#All],[consecutivo]],"",0),0)</f>
        <v>0</v>
      </c>
      <c r="U1033" s="45" t="str" cm="1">
        <f t="array" ref="U1033">+_xlfn.XLOOKUP(Contrato[[#This Row],[RCP]],[1]!COMPROMISOS_2024[[#All],[consecutivo]],[1]!COMPROMISOS_2024[[#All],[fecha_aprobacion]],"",0)</f>
        <v/>
      </c>
      <c r="V1033" s="46">
        <f>SUMIF([1]!COMPROMISOS_2024[[#All],[consecutivo]],Contrato[[#This Row],[RCP]],[1]!COMPROMISOS_2024[[#All],[valor_total]])</f>
        <v>0</v>
      </c>
      <c r="W1033" s="352"/>
      <c r="X1033" s="163"/>
      <c r="Y1033" s="48" t="str">
        <f>+LEFT(_xlfn.XLOOKUP(Contrato[[#This Row],[CONTRATO3DIG]],[1]SECOP_II!AE:AE,[1]SECOP_II!F:F,"",0),10)</f>
        <v/>
      </c>
      <c r="Z1033" s="49"/>
      <c r="AA1033" s="101"/>
      <c r="AB1033" s="30"/>
      <c r="AC1033" s="30"/>
      <c r="AD1033" s="353"/>
      <c r="AE1033" s="27"/>
      <c r="AF1033" s="55" t="str">
        <f>TEXT(LEFT(Contrato[[#This Row],[CONTRATO]],3),"0")</f>
        <v/>
      </c>
      <c r="AG1033" s="55" t="str">
        <f>IF(LEN(Contrato[[#This Row],[Contrato2]])=3,Contrato[[#This Row],[Contrato2]],TEXT(Contrato[[#This Row],[Contrato2]],"000"))</f>
        <v/>
      </c>
      <c r="AH1033" s="56">
        <f ca="1">IFERROR(_xlfn.DAYS(Contrato[[#This Row],[Fecha Proyectada liquidación]],TODAY())/30,"")</f>
        <v>-1519.7666666666667</v>
      </c>
      <c r="AI1033" s="57">
        <f>+Contrato[[#This Row],[FECHA TERMINACIÓN ]]+120</f>
        <v>120</v>
      </c>
      <c r="AK1033" s="59" t="str">
        <f ca="1">IF(Contrato[[#This Row],[FECHA TERMINACIÓN ]]&lt;TODAY(), "Terminado",IF(ISNUMBER(Contrato[[#This Row],[Fecha Real de liquiidación ]]),"Liquidado",IF(Contrato[[#This Row],[FECHA TERMINACIÓN ]]&gt;=TODAY(),"En ejecución","")))</f>
        <v>Terminado</v>
      </c>
      <c r="AL1033" s="60">
        <f>SUMIF([1]!COMPROMISOS_2024[[#All],[consecutivo]],Contrato[[#This Row],[RCP]],[1]!COMPROMISOS_2024[[#All],[Total pagado]])</f>
        <v>0</v>
      </c>
      <c r="AM1033" s="61">
        <f>IFERROR(Contrato[[#This Row],[Pagos]]/Contrato[[#This Row],[VALOR CONTRATO]],0)</f>
        <v>0</v>
      </c>
      <c r="AN1033" s="110">
        <f>+Contrato[[#This Row],[VALOR CONTRATO]]-Contrato[[#This Row],[Pagos]]</f>
        <v>0</v>
      </c>
      <c r="AO1033" s="58" cm="1">
        <f t="array" ref="AO1033">_xlfn.XLOOKUP(Contrato[[#This Row],[DOCUMENTO ]],[1]!PERSONAL_ACTIVO_2024[[#All],[Documento identidad]],[1]!PERSONAL_ACTIVO_2024[[#All],[Mail ]],0,0)</f>
        <v>0</v>
      </c>
      <c r="AP1033" s="58" cm="1">
        <f t="array" ref="AP1033">_xlfn.XLOOKUP(Contrato[[#This Row],[DOCUMENTO]],[1]!PERSONAL_ACTIVO_2024[[#All],[Documento identidad]],[1]!PERSONAL_ACTIVO_2024[[#All],[Mail ]],0,0)</f>
        <v>0</v>
      </c>
      <c r="AQ1033" s="58" cm="1">
        <f t="array" ref="AQ1033">IF(ISBLANK(Contrato[[#This Row],[DEPENDENCIA ]]),0,IFERROR(_xlfn.XLOOKUP(Contrato[[#This Row],[DEPENDENCIA ]],[1]!PERSONAL_ACTIVO_2024[[#All],[Dependencia]],[1]!PERSONAL_ACTIVO_2024[[#All],[Mail ]],0,0),0))</f>
        <v>0</v>
      </c>
    </row>
    <row r="1034" spans="1:43" ht="34.5" customHeight="1" x14ac:dyDescent="0.25">
      <c r="A1034" s="27"/>
      <c r="B1034" s="349"/>
      <c r="C1034" s="350"/>
      <c r="D1034" s="29"/>
      <c r="E1034" s="64"/>
      <c r="F1034" s="29"/>
      <c r="G1034" s="183"/>
      <c r="H1034" s="382"/>
      <c r="I1034" s="351"/>
      <c r="J1034" s="132"/>
      <c r="K1034" s="54"/>
      <c r="L1034" s="143"/>
      <c r="M1034" s="119"/>
      <c r="N1034" s="98" t="str" cm="1">
        <f t="array" ref="N1034">_xlfn.XLOOKUP(Contrato[[#This Row],[SUPERVISOR TITULAR]],[1]!PERSONAL_ACTIVO_2024[[#All],[Nombre completo]],[1]!PERSONAL_ACTIVO_2024[[#All],[Documento identidad]],"",0)</f>
        <v/>
      </c>
      <c r="O1034" s="119"/>
      <c r="P1034" s="134" t="str" cm="1">
        <f t="array" ref="P1034">_xlfn.XLOOKUP(Contrato[[#This Row],[SUPERVISOR SUPLENTE ]],[1]!PERSONAL_ACTIVO_2024[[#All],[Nombre completo]],[1]!PERSONAL_ACTIVO_2024[[#All],[Documento identidad]],"",0)</f>
        <v/>
      </c>
      <c r="Q1034" s="135"/>
      <c r="R1034" s="42" cm="1">
        <f t="array" ref="R1034">_xlfn.XLOOKUP(Contrato[[#This Row],[CDP]],[1]!DISPONIBILIDADES_2024[[#All],[consecutivo]],[1]!DISPONIBILIDADES_2024[[#All],[fecha_aprobacion]],"",0)</f>
        <v>0</v>
      </c>
      <c r="S1034" s="43">
        <f>SUMIF([1]!DISPONIBILIDADES_2024[[#All],[consecutivo]],Contrato[[#This Row],[CDP]],[1]!DISPONIBILIDADES_2024[[#All],[valor_total_rubro]])</f>
        <v>0</v>
      </c>
      <c r="T1034" s="44" cm="1">
        <f t="array" ref="T1034">_xlfn.XLOOKUP(Contrato[[#This Row],[CONTRATO]]&amp;Contrato[[#This Row],[CDP]],[1]!Corr_Contr_CDP[[#All],[CONTRATO-CDP]],[1]!Corr_Contr_CDP[[#All],[CRP]],_xlfn.XLOOKUP(Contrato[[#This Row],[CDP]],[1]!COMPROMISOS_2024[[#All],[disponibilidad]],[1]!COMPROMISOS_2024[[#All],[consecutivo]],"",0),0)</f>
        <v>0</v>
      </c>
      <c r="U1034" s="45" t="str" cm="1">
        <f t="array" ref="U1034">+_xlfn.XLOOKUP(Contrato[[#This Row],[RCP]],[1]!COMPROMISOS_2024[[#All],[consecutivo]],[1]!COMPROMISOS_2024[[#All],[fecha_aprobacion]],"",0)</f>
        <v/>
      </c>
      <c r="V1034" s="46">
        <f>SUMIF([1]!COMPROMISOS_2024[[#All],[consecutivo]],Contrato[[#This Row],[RCP]],[1]!COMPROMISOS_2024[[#All],[valor_total]])</f>
        <v>0</v>
      </c>
      <c r="W1034" s="352"/>
      <c r="X1034" s="163"/>
      <c r="Y1034" s="48" t="str">
        <f>+LEFT(_xlfn.XLOOKUP(Contrato[[#This Row],[CONTRATO3DIG]],[1]SECOP_II!AE:AE,[1]SECOP_II!F:F,"",0),10)</f>
        <v/>
      </c>
      <c r="Z1034" s="49"/>
      <c r="AA1034" s="101"/>
      <c r="AB1034" s="30"/>
      <c r="AC1034" s="30"/>
      <c r="AD1034" s="353"/>
      <c r="AE1034" s="27"/>
      <c r="AF1034" s="55" t="str">
        <f>TEXT(LEFT(Contrato[[#This Row],[CONTRATO]],3),"0")</f>
        <v/>
      </c>
      <c r="AG1034" s="55" t="str">
        <f>IF(LEN(Contrato[[#This Row],[Contrato2]])=3,Contrato[[#This Row],[Contrato2]],TEXT(Contrato[[#This Row],[Contrato2]],"000"))</f>
        <v/>
      </c>
      <c r="AH1034" s="56">
        <f ca="1">IFERROR(_xlfn.DAYS(Contrato[[#This Row],[Fecha Proyectada liquidación]],TODAY())/30,"")</f>
        <v>-1519.7666666666667</v>
      </c>
      <c r="AI1034" s="57">
        <f>+Contrato[[#This Row],[FECHA TERMINACIÓN ]]+120</f>
        <v>120</v>
      </c>
      <c r="AK1034" s="59" t="str">
        <f ca="1">IF(Contrato[[#This Row],[FECHA TERMINACIÓN ]]&lt;TODAY(), "Terminado",IF(ISNUMBER(Contrato[[#This Row],[Fecha Real de liquiidación ]]),"Liquidado",IF(Contrato[[#This Row],[FECHA TERMINACIÓN ]]&gt;=TODAY(),"En ejecución","")))</f>
        <v>Terminado</v>
      </c>
      <c r="AL1034" s="60">
        <f>SUMIF([1]!COMPROMISOS_2024[[#All],[consecutivo]],Contrato[[#This Row],[RCP]],[1]!COMPROMISOS_2024[[#All],[Total pagado]])</f>
        <v>0</v>
      </c>
      <c r="AM1034" s="61">
        <f>IFERROR(Contrato[[#This Row],[Pagos]]/Contrato[[#This Row],[VALOR CONTRATO]],0)</f>
        <v>0</v>
      </c>
      <c r="AN1034" s="110">
        <f>+Contrato[[#This Row],[VALOR CONTRATO]]-Contrato[[#This Row],[Pagos]]</f>
        <v>0</v>
      </c>
      <c r="AO1034" s="58" cm="1">
        <f t="array" ref="AO1034">_xlfn.XLOOKUP(Contrato[[#This Row],[DOCUMENTO ]],[1]!PERSONAL_ACTIVO_2024[[#All],[Documento identidad]],[1]!PERSONAL_ACTIVO_2024[[#All],[Mail ]],0,0)</f>
        <v>0</v>
      </c>
      <c r="AP1034" s="58" cm="1">
        <f t="array" ref="AP1034">_xlfn.XLOOKUP(Contrato[[#This Row],[DOCUMENTO]],[1]!PERSONAL_ACTIVO_2024[[#All],[Documento identidad]],[1]!PERSONAL_ACTIVO_2024[[#All],[Mail ]],0,0)</f>
        <v>0</v>
      </c>
      <c r="AQ1034" s="58" cm="1">
        <f t="array" ref="AQ1034">IF(ISBLANK(Contrato[[#This Row],[DEPENDENCIA ]]),0,IFERROR(_xlfn.XLOOKUP(Contrato[[#This Row],[DEPENDENCIA ]],[1]!PERSONAL_ACTIVO_2024[[#All],[Dependencia]],[1]!PERSONAL_ACTIVO_2024[[#All],[Mail ]],0,0),0))</f>
        <v>0</v>
      </c>
    </row>
    <row r="1035" spans="1:43" ht="34.5" customHeight="1" x14ac:dyDescent="0.25">
      <c r="A1035" s="27"/>
      <c r="B1035" s="349"/>
      <c r="C1035" s="350"/>
      <c r="D1035" s="29"/>
      <c r="E1035" s="64"/>
      <c r="F1035" s="29"/>
      <c r="G1035" s="183"/>
      <c r="H1035" s="383"/>
      <c r="I1035" s="351"/>
      <c r="J1035" s="132"/>
      <c r="K1035" s="54"/>
      <c r="L1035" s="143"/>
      <c r="M1035" s="119"/>
      <c r="N1035" s="98" t="str" cm="1">
        <f t="array" ref="N1035">_xlfn.XLOOKUP(Contrato[[#This Row],[SUPERVISOR TITULAR]],[1]!PERSONAL_ACTIVO_2024[[#All],[Nombre completo]],[1]!PERSONAL_ACTIVO_2024[[#All],[Documento identidad]],"",0)</f>
        <v/>
      </c>
      <c r="O1035" s="119"/>
      <c r="P1035" s="134" t="str" cm="1">
        <f t="array" ref="P1035">_xlfn.XLOOKUP(Contrato[[#This Row],[SUPERVISOR SUPLENTE ]],[1]!PERSONAL_ACTIVO_2024[[#All],[Nombre completo]],[1]!PERSONAL_ACTIVO_2024[[#All],[Documento identidad]],"",0)</f>
        <v/>
      </c>
      <c r="Q1035" s="135"/>
      <c r="R1035" s="42" cm="1">
        <f t="array" ref="R1035">_xlfn.XLOOKUP(Contrato[[#This Row],[CDP]],[1]!DISPONIBILIDADES_2024[[#All],[consecutivo]],[1]!DISPONIBILIDADES_2024[[#All],[fecha_aprobacion]],"",0)</f>
        <v>0</v>
      </c>
      <c r="S1035" s="43">
        <f>SUMIF([1]!DISPONIBILIDADES_2024[[#All],[consecutivo]],Contrato[[#This Row],[CDP]],[1]!DISPONIBILIDADES_2024[[#All],[valor_total_rubro]])</f>
        <v>0</v>
      </c>
      <c r="T1035" s="44" cm="1">
        <f t="array" ref="T1035">_xlfn.XLOOKUP(Contrato[[#This Row],[CONTRATO]]&amp;Contrato[[#This Row],[CDP]],[1]!Corr_Contr_CDP[[#All],[CONTRATO-CDP]],[1]!Corr_Contr_CDP[[#All],[CRP]],_xlfn.XLOOKUP(Contrato[[#This Row],[CDP]],[1]!COMPROMISOS_2024[[#All],[disponibilidad]],[1]!COMPROMISOS_2024[[#All],[consecutivo]],"",0),0)</f>
        <v>0</v>
      </c>
      <c r="U1035" s="45" t="str" cm="1">
        <f t="array" ref="U1035">+_xlfn.XLOOKUP(Contrato[[#This Row],[RCP]],[1]!COMPROMISOS_2024[[#All],[consecutivo]],[1]!COMPROMISOS_2024[[#All],[fecha_aprobacion]],"",0)</f>
        <v/>
      </c>
      <c r="V1035" s="46">
        <f>SUMIF([1]!COMPROMISOS_2024[[#All],[consecutivo]],Contrato[[#This Row],[RCP]],[1]!COMPROMISOS_2024[[#All],[valor_total]])</f>
        <v>0</v>
      </c>
      <c r="W1035" s="352"/>
      <c r="X1035" s="163"/>
      <c r="Y1035" s="48" t="str">
        <f>+LEFT(_xlfn.XLOOKUP(Contrato[[#This Row],[CONTRATO3DIG]],[1]SECOP_II!AE:AE,[1]SECOP_II!F:F,"",0),10)</f>
        <v/>
      </c>
      <c r="Z1035" s="49"/>
      <c r="AA1035" s="101"/>
      <c r="AB1035" s="30"/>
      <c r="AC1035" s="30"/>
      <c r="AD1035" s="353"/>
      <c r="AE1035" s="27"/>
      <c r="AF1035" s="55" t="str">
        <f>TEXT(LEFT(Contrato[[#This Row],[CONTRATO]],3),"0")</f>
        <v/>
      </c>
      <c r="AG1035" s="55" t="str">
        <f>IF(LEN(Contrato[[#This Row],[Contrato2]])=3,Contrato[[#This Row],[Contrato2]],TEXT(Contrato[[#This Row],[Contrato2]],"000"))</f>
        <v/>
      </c>
      <c r="AH1035" s="56">
        <f ca="1">IFERROR(_xlfn.DAYS(Contrato[[#This Row],[Fecha Proyectada liquidación]],TODAY())/30,"")</f>
        <v>-1519.7666666666667</v>
      </c>
      <c r="AI1035" s="57">
        <f>+Contrato[[#This Row],[FECHA TERMINACIÓN ]]+120</f>
        <v>120</v>
      </c>
      <c r="AK1035" s="59" t="str">
        <f ca="1">IF(Contrato[[#This Row],[FECHA TERMINACIÓN ]]&lt;TODAY(), "Terminado",IF(ISNUMBER(Contrato[[#This Row],[Fecha Real de liquiidación ]]),"Liquidado",IF(Contrato[[#This Row],[FECHA TERMINACIÓN ]]&gt;=TODAY(),"En ejecución","")))</f>
        <v>Terminado</v>
      </c>
      <c r="AL1035" s="60">
        <f>SUMIF([1]!COMPROMISOS_2024[[#All],[consecutivo]],Contrato[[#This Row],[RCP]],[1]!COMPROMISOS_2024[[#All],[Total pagado]])</f>
        <v>0</v>
      </c>
      <c r="AM1035" s="61">
        <f>IFERROR(Contrato[[#This Row],[Pagos]]/Contrato[[#This Row],[VALOR CONTRATO]],0)</f>
        <v>0</v>
      </c>
      <c r="AN1035" s="110">
        <f>+Contrato[[#This Row],[VALOR CONTRATO]]-Contrato[[#This Row],[Pagos]]</f>
        <v>0</v>
      </c>
      <c r="AO1035" s="58" cm="1">
        <f t="array" ref="AO1035">_xlfn.XLOOKUP(Contrato[[#This Row],[DOCUMENTO ]],[1]!PERSONAL_ACTIVO_2024[[#All],[Documento identidad]],[1]!PERSONAL_ACTIVO_2024[[#All],[Mail ]],0,0)</f>
        <v>0</v>
      </c>
      <c r="AP1035" s="58" cm="1">
        <f t="array" ref="AP1035">_xlfn.XLOOKUP(Contrato[[#This Row],[DOCUMENTO]],[1]!PERSONAL_ACTIVO_2024[[#All],[Documento identidad]],[1]!PERSONAL_ACTIVO_2024[[#All],[Mail ]],0,0)</f>
        <v>0</v>
      </c>
      <c r="AQ1035" s="58" cm="1">
        <f t="array" ref="AQ1035">IF(ISBLANK(Contrato[[#This Row],[DEPENDENCIA ]]),0,IFERROR(_xlfn.XLOOKUP(Contrato[[#This Row],[DEPENDENCIA ]],[1]!PERSONAL_ACTIVO_2024[[#All],[Dependencia]],[1]!PERSONAL_ACTIVO_2024[[#All],[Mail ]],0,0),0))</f>
        <v>0</v>
      </c>
    </row>
    <row r="1036" spans="1:43" ht="34.5" customHeight="1" x14ac:dyDescent="0.25">
      <c r="A1036" s="27"/>
      <c r="B1036" s="349"/>
      <c r="C1036" s="350"/>
      <c r="D1036" s="384"/>
      <c r="E1036" s="64"/>
      <c r="F1036" s="29"/>
      <c r="G1036" s="183"/>
      <c r="H1036" s="293"/>
      <c r="I1036" s="351"/>
      <c r="J1036" s="385"/>
      <c r="K1036" s="69"/>
      <c r="L1036" s="143"/>
      <c r="M1036" s="119"/>
      <c r="N1036" s="98" t="str" cm="1">
        <f t="array" ref="N1036">_xlfn.XLOOKUP(Contrato[[#This Row],[SUPERVISOR TITULAR]],[1]!PERSONAL_ACTIVO_2024[[#All],[Nombre completo]],[1]!PERSONAL_ACTIVO_2024[[#All],[Documento identidad]],"",0)</f>
        <v/>
      </c>
      <c r="O1036" s="119"/>
      <c r="P1036" s="134" t="str" cm="1">
        <f t="array" ref="P1036">_xlfn.XLOOKUP(Contrato[[#This Row],[SUPERVISOR SUPLENTE ]],[1]!PERSONAL_ACTIVO_2024[[#All],[Nombre completo]],[1]!PERSONAL_ACTIVO_2024[[#All],[Documento identidad]],"",0)</f>
        <v/>
      </c>
      <c r="Q1036" s="135"/>
      <c r="R1036" s="42" cm="1">
        <f t="array" ref="R1036">_xlfn.XLOOKUP(Contrato[[#This Row],[CDP]],[1]!DISPONIBILIDADES_2024[[#All],[consecutivo]],[1]!DISPONIBILIDADES_2024[[#All],[fecha_aprobacion]],"",0)</f>
        <v>0</v>
      </c>
      <c r="S1036" s="43">
        <f>SUMIF([1]!DISPONIBILIDADES_2024[[#All],[consecutivo]],Contrato[[#This Row],[CDP]],[1]!DISPONIBILIDADES_2024[[#All],[valor_total_rubro]])</f>
        <v>0</v>
      </c>
      <c r="T1036" s="44" cm="1">
        <f t="array" ref="T1036">_xlfn.XLOOKUP(Contrato[[#This Row],[CONTRATO]]&amp;Contrato[[#This Row],[CDP]],[1]!Corr_Contr_CDP[[#All],[CONTRATO-CDP]],[1]!Corr_Contr_CDP[[#All],[CRP]],_xlfn.XLOOKUP(Contrato[[#This Row],[CDP]],[1]!COMPROMISOS_2024[[#All],[disponibilidad]],[1]!COMPROMISOS_2024[[#All],[consecutivo]],"",0),0)</f>
        <v>0</v>
      </c>
      <c r="U1036" s="45" t="str" cm="1">
        <f t="array" ref="U1036">+_xlfn.XLOOKUP(Contrato[[#This Row],[RCP]],[1]!COMPROMISOS_2024[[#All],[consecutivo]],[1]!COMPROMISOS_2024[[#All],[fecha_aprobacion]],"",0)</f>
        <v/>
      </c>
      <c r="V1036" s="46">
        <f>SUMIF([1]!COMPROMISOS_2024[[#All],[consecutivo]],Contrato[[#This Row],[RCP]],[1]!COMPROMISOS_2024[[#All],[valor_total]])</f>
        <v>0</v>
      </c>
      <c r="W1036" s="352"/>
      <c r="X1036" s="163"/>
      <c r="Y1036" s="48" t="str">
        <f>+LEFT(_xlfn.XLOOKUP(Contrato[[#This Row],[CONTRATO3DIG]],[1]SECOP_II!AE:AE,[1]SECOP_II!F:F,"",0),10)</f>
        <v/>
      </c>
      <c r="Z1036" s="49"/>
      <c r="AA1036" s="101"/>
      <c r="AB1036" s="30"/>
      <c r="AC1036" s="30"/>
      <c r="AD1036" s="353"/>
      <c r="AE1036" s="27"/>
      <c r="AF1036" s="55" t="str">
        <f>TEXT(LEFT(Contrato[[#This Row],[CONTRATO]],3),"0")</f>
        <v/>
      </c>
      <c r="AG1036" s="55" t="str">
        <f>IF(LEN(Contrato[[#This Row],[Contrato2]])=3,Contrato[[#This Row],[Contrato2]],TEXT(Contrato[[#This Row],[Contrato2]],"000"))</f>
        <v/>
      </c>
      <c r="AH1036" s="56">
        <f ca="1">IFERROR(_xlfn.DAYS(Contrato[[#This Row],[Fecha Proyectada liquidación]],TODAY())/30,"")</f>
        <v>-1519.7666666666667</v>
      </c>
      <c r="AI1036" s="57">
        <f>+Contrato[[#This Row],[FECHA TERMINACIÓN ]]+120</f>
        <v>120</v>
      </c>
      <c r="AK1036" s="59" t="str">
        <f ca="1">IF(Contrato[[#This Row],[FECHA TERMINACIÓN ]]&lt;TODAY(), "Terminado",IF(ISNUMBER(Contrato[[#This Row],[Fecha Real de liquiidación ]]),"Liquidado",IF(Contrato[[#This Row],[FECHA TERMINACIÓN ]]&gt;=TODAY(),"En ejecución","")))</f>
        <v>Terminado</v>
      </c>
      <c r="AL1036" s="60">
        <f>SUMIF([1]!COMPROMISOS_2024[[#All],[consecutivo]],Contrato[[#This Row],[RCP]],[1]!COMPROMISOS_2024[[#All],[Total pagado]])</f>
        <v>0</v>
      </c>
      <c r="AM1036" s="61">
        <f>IFERROR(Contrato[[#This Row],[Pagos]]/Contrato[[#This Row],[VALOR CONTRATO]],0)</f>
        <v>0</v>
      </c>
      <c r="AN1036" s="110">
        <f>+Contrato[[#This Row],[VALOR CONTRATO]]-Contrato[[#This Row],[Pagos]]</f>
        <v>0</v>
      </c>
      <c r="AO1036" s="58" cm="1">
        <f t="array" ref="AO1036">_xlfn.XLOOKUP(Contrato[[#This Row],[DOCUMENTO ]],[1]!PERSONAL_ACTIVO_2024[[#All],[Documento identidad]],[1]!PERSONAL_ACTIVO_2024[[#All],[Mail ]],0,0)</f>
        <v>0</v>
      </c>
      <c r="AP1036" s="58" cm="1">
        <f t="array" ref="AP1036">_xlfn.XLOOKUP(Contrato[[#This Row],[DOCUMENTO]],[1]!PERSONAL_ACTIVO_2024[[#All],[Documento identidad]],[1]!PERSONAL_ACTIVO_2024[[#All],[Mail ]],0,0)</f>
        <v>0</v>
      </c>
      <c r="AQ1036" s="58" cm="1">
        <f t="array" ref="AQ1036">IF(ISBLANK(Contrato[[#This Row],[DEPENDENCIA ]]),0,IFERROR(_xlfn.XLOOKUP(Contrato[[#This Row],[DEPENDENCIA ]],[1]!PERSONAL_ACTIVO_2024[[#All],[Dependencia]],[1]!PERSONAL_ACTIVO_2024[[#All],[Mail ]],0,0),0))</f>
        <v>0</v>
      </c>
    </row>
    <row r="1037" spans="1:43" ht="34.5" customHeight="1" x14ac:dyDescent="0.25">
      <c r="A1037" s="27"/>
      <c r="B1037" s="349"/>
      <c r="C1037" s="350"/>
      <c r="D1037" s="29"/>
      <c r="E1037" s="64"/>
      <c r="F1037" s="29"/>
      <c r="G1037" s="183"/>
      <c r="H1037" s="293"/>
      <c r="I1037" s="27"/>
      <c r="J1037" s="132"/>
      <c r="K1037" s="164"/>
      <c r="L1037" s="143"/>
      <c r="M1037" s="119"/>
      <c r="N1037" s="98" t="str" cm="1">
        <f t="array" ref="N1037">_xlfn.XLOOKUP(Contrato[[#This Row],[SUPERVISOR TITULAR]],[1]!PERSONAL_ACTIVO_2024[[#All],[Nombre completo]],[1]!PERSONAL_ACTIVO_2024[[#All],[Documento identidad]],"",0)</f>
        <v/>
      </c>
      <c r="O1037" s="119"/>
      <c r="P1037" s="134" t="str" cm="1">
        <f t="array" ref="P1037">_xlfn.XLOOKUP(Contrato[[#This Row],[SUPERVISOR SUPLENTE ]],[1]!PERSONAL_ACTIVO_2024[[#All],[Nombre completo]],[1]!PERSONAL_ACTIVO_2024[[#All],[Documento identidad]],"",0)</f>
        <v/>
      </c>
      <c r="Q1037" s="135"/>
      <c r="R1037" s="42" cm="1">
        <f t="array" ref="R1037">_xlfn.XLOOKUP(Contrato[[#This Row],[CDP]],[1]!DISPONIBILIDADES_2024[[#All],[consecutivo]],[1]!DISPONIBILIDADES_2024[[#All],[fecha_aprobacion]],"",0)</f>
        <v>0</v>
      </c>
      <c r="S1037" s="43">
        <f>SUMIF([1]!DISPONIBILIDADES_2024[[#All],[consecutivo]],Contrato[[#This Row],[CDP]],[1]!DISPONIBILIDADES_2024[[#All],[valor_total_rubro]])</f>
        <v>0</v>
      </c>
      <c r="T1037" s="44" cm="1">
        <f t="array" ref="T1037">_xlfn.XLOOKUP(Contrato[[#This Row],[CONTRATO]]&amp;Contrato[[#This Row],[CDP]],[1]!Corr_Contr_CDP[[#All],[CONTRATO-CDP]],[1]!Corr_Contr_CDP[[#All],[CRP]],_xlfn.XLOOKUP(Contrato[[#This Row],[CDP]],[1]!COMPROMISOS_2024[[#All],[disponibilidad]],[1]!COMPROMISOS_2024[[#All],[consecutivo]],"",0),0)</f>
        <v>0</v>
      </c>
      <c r="U1037" s="45" t="str" cm="1">
        <f t="array" ref="U1037">+_xlfn.XLOOKUP(Contrato[[#This Row],[RCP]],[1]!COMPROMISOS_2024[[#All],[consecutivo]],[1]!COMPROMISOS_2024[[#All],[fecha_aprobacion]],"",0)</f>
        <v/>
      </c>
      <c r="V1037" s="46">
        <f>SUMIF([1]!COMPROMISOS_2024[[#All],[consecutivo]],Contrato[[#This Row],[RCP]],[1]!COMPROMISOS_2024[[#All],[valor_total]])</f>
        <v>0</v>
      </c>
      <c r="W1037" s="352"/>
      <c r="X1037" s="163"/>
      <c r="Y1037" s="48" t="str">
        <f>+LEFT(_xlfn.XLOOKUP(Contrato[[#This Row],[CONTRATO3DIG]],[1]SECOP_II!AE:AE,[1]SECOP_II!F:F,"",0),10)</f>
        <v/>
      </c>
      <c r="Z1037" s="49"/>
      <c r="AA1037" s="101"/>
      <c r="AB1037" s="30"/>
      <c r="AC1037" s="30"/>
      <c r="AD1037" s="353"/>
      <c r="AE1037" s="27"/>
      <c r="AF1037" s="55" t="str">
        <f>TEXT(LEFT(Contrato[[#This Row],[CONTRATO]],3),"0")</f>
        <v/>
      </c>
      <c r="AG1037" s="55" t="str">
        <f>IF(LEN(Contrato[[#This Row],[Contrato2]])=3,Contrato[[#This Row],[Contrato2]],TEXT(Contrato[[#This Row],[Contrato2]],"000"))</f>
        <v/>
      </c>
      <c r="AH1037" s="56">
        <f ca="1">IFERROR(_xlfn.DAYS(Contrato[[#This Row],[Fecha Proyectada liquidación]],TODAY())/30,"")</f>
        <v>-1519.7666666666667</v>
      </c>
      <c r="AI1037" s="57">
        <f>+Contrato[[#This Row],[FECHA TERMINACIÓN ]]+120</f>
        <v>120</v>
      </c>
      <c r="AK1037" s="59" t="str">
        <f ca="1">IF(Contrato[[#This Row],[FECHA TERMINACIÓN ]]&lt;TODAY(), "Terminado",IF(ISNUMBER(Contrato[[#This Row],[Fecha Real de liquiidación ]]),"Liquidado",IF(Contrato[[#This Row],[FECHA TERMINACIÓN ]]&gt;=TODAY(),"En ejecución","")))</f>
        <v>Terminado</v>
      </c>
      <c r="AL1037" s="60">
        <f>SUMIF([1]!COMPROMISOS_2024[[#All],[consecutivo]],Contrato[[#This Row],[RCP]],[1]!COMPROMISOS_2024[[#All],[Total pagado]])</f>
        <v>0</v>
      </c>
      <c r="AM1037" s="61">
        <f>IFERROR(Contrato[[#This Row],[Pagos]]/Contrato[[#This Row],[VALOR CONTRATO]],0)</f>
        <v>0</v>
      </c>
      <c r="AN1037" s="110">
        <f>+Contrato[[#This Row],[VALOR CONTRATO]]-Contrato[[#This Row],[Pagos]]</f>
        <v>0</v>
      </c>
      <c r="AO1037" s="58" cm="1">
        <f t="array" ref="AO1037">_xlfn.XLOOKUP(Contrato[[#This Row],[DOCUMENTO ]],[1]!PERSONAL_ACTIVO_2024[[#All],[Documento identidad]],[1]!PERSONAL_ACTIVO_2024[[#All],[Mail ]],0,0)</f>
        <v>0</v>
      </c>
      <c r="AP1037" s="58" cm="1">
        <f t="array" ref="AP1037">_xlfn.XLOOKUP(Contrato[[#This Row],[DOCUMENTO]],[1]!PERSONAL_ACTIVO_2024[[#All],[Documento identidad]],[1]!PERSONAL_ACTIVO_2024[[#All],[Mail ]],0,0)</f>
        <v>0</v>
      </c>
      <c r="AQ1037" s="58" cm="1">
        <f t="array" ref="AQ1037">IF(ISBLANK(Contrato[[#This Row],[DEPENDENCIA ]]),0,IFERROR(_xlfn.XLOOKUP(Contrato[[#This Row],[DEPENDENCIA ]],[1]!PERSONAL_ACTIVO_2024[[#All],[Dependencia]],[1]!PERSONAL_ACTIVO_2024[[#All],[Mail ]],0,0),0))</f>
        <v>0</v>
      </c>
    </row>
    <row r="1038" spans="1:43" ht="34.5" customHeight="1" x14ac:dyDescent="0.25">
      <c r="A1038" s="27"/>
      <c r="B1038" s="349"/>
      <c r="C1038" s="350"/>
      <c r="D1038" s="29"/>
      <c r="E1038" s="64"/>
      <c r="F1038" s="29"/>
      <c r="G1038" s="183"/>
      <c r="H1038" s="382"/>
      <c r="I1038" s="351"/>
      <c r="J1038" s="132"/>
      <c r="K1038" s="54"/>
      <c r="L1038" s="143"/>
      <c r="M1038" s="119"/>
      <c r="N1038" s="98" t="str" cm="1">
        <f t="array" ref="N1038">_xlfn.XLOOKUP(Contrato[[#This Row],[SUPERVISOR TITULAR]],[1]!PERSONAL_ACTIVO_2024[[#All],[Nombre completo]],[1]!PERSONAL_ACTIVO_2024[[#All],[Documento identidad]],"",0)</f>
        <v/>
      </c>
      <c r="O1038" s="119"/>
      <c r="P1038" s="134" t="str" cm="1">
        <f t="array" ref="P1038">_xlfn.XLOOKUP(Contrato[[#This Row],[SUPERVISOR SUPLENTE ]],[1]!PERSONAL_ACTIVO_2024[[#All],[Nombre completo]],[1]!PERSONAL_ACTIVO_2024[[#All],[Documento identidad]],"",0)</f>
        <v/>
      </c>
      <c r="Q1038" s="135"/>
      <c r="R1038" s="42" cm="1">
        <f t="array" ref="R1038">_xlfn.XLOOKUP(Contrato[[#This Row],[CDP]],[1]!DISPONIBILIDADES_2024[[#All],[consecutivo]],[1]!DISPONIBILIDADES_2024[[#All],[fecha_aprobacion]],"",0)</f>
        <v>0</v>
      </c>
      <c r="S1038" s="43">
        <f>SUMIF([1]!DISPONIBILIDADES_2024[[#All],[consecutivo]],Contrato[[#This Row],[CDP]],[1]!DISPONIBILIDADES_2024[[#All],[valor_total_rubro]])</f>
        <v>0</v>
      </c>
      <c r="T1038" s="44" cm="1">
        <f t="array" ref="T1038">_xlfn.XLOOKUP(Contrato[[#This Row],[CONTRATO]]&amp;Contrato[[#This Row],[CDP]],[1]!Corr_Contr_CDP[[#All],[CONTRATO-CDP]],[1]!Corr_Contr_CDP[[#All],[CRP]],_xlfn.XLOOKUP(Contrato[[#This Row],[CDP]],[1]!COMPROMISOS_2024[[#All],[disponibilidad]],[1]!COMPROMISOS_2024[[#All],[consecutivo]],"",0),0)</f>
        <v>0</v>
      </c>
      <c r="U1038" s="45" t="str" cm="1">
        <f t="array" ref="U1038">+_xlfn.XLOOKUP(Contrato[[#This Row],[RCP]],[1]!COMPROMISOS_2024[[#All],[consecutivo]],[1]!COMPROMISOS_2024[[#All],[fecha_aprobacion]],"",0)</f>
        <v/>
      </c>
      <c r="V1038" s="46">
        <f>SUMIF([1]!COMPROMISOS_2024[[#All],[consecutivo]],Contrato[[#This Row],[RCP]],[1]!COMPROMISOS_2024[[#All],[valor_total]])</f>
        <v>0</v>
      </c>
      <c r="W1038" s="352"/>
      <c r="X1038" s="163"/>
      <c r="Y1038" s="48" t="str">
        <f>+LEFT(_xlfn.XLOOKUP(Contrato[[#This Row],[CONTRATO3DIG]],[1]SECOP_II!AE:AE,[1]SECOP_II!F:F,"",0),10)</f>
        <v/>
      </c>
      <c r="Z1038" s="49"/>
      <c r="AA1038" s="101"/>
      <c r="AB1038" s="30"/>
      <c r="AC1038" s="30"/>
      <c r="AD1038" s="353"/>
      <c r="AE1038" s="27"/>
      <c r="AF1038" s="55" t="str">
        <f>TEXT(LEFT(Contrato[[#This Row],[CONTRATO]],3),"0")</f>
        <v/>
      </c>
      <c r="AG1038" s="55" t="str">
        <f>IF(LEN(Contrato[[#This Row],[Contrato2]])=3,Contrato[[#This Row],[Contrato2]],TEXT(Contrato[[#This Row],[Contrato2]],"000"))</f>
        <v/>
      </c>
      <c r="AH1038" s="56">
        <f ca="1">IFERROR(_xlfn.DAYS(Contrato[[#This Row],[Fecha Proyectada liquidación]],TODAY())/30,"")</f>
        <v>-1519.7666666666667</v>
      </c>
      <c r="AI1038" s="57">
        <f>+Contrato[[#This Row],[FECHA TERMINACIÓN ]]+120</f>
        <v>120</v>
      </c>
      <c r="AK1038" s="59" t="str">
        <f ca="1">IF(Contrato[[#This Row],[FECHA TERMINACIÓN ]]&lt;TODAY(), "Terminado",IF(ISNUMBER(Contrato[[#This Row],[Fecha Real de liquiidación ]]),"Liquidado",IF(Contrato[[#This Row],[FECHA TERMINACIÓN ]]&gt;=TODAY(),"En ejecución","")))</f>
        <v>Terminado</v>
      </c>
      <c r="AL1038" s="60">
        <f>SUMIF([1]!COMPROMISOS_2024[[#All],[consecutivo]],Contrato[[#This Row],[RCP]],[1]!COMPROMISOS_2024[[#All],[Total pagado]])</f>
        <v>0</v>
      </c>
      <c r="AM1038" s="61">
        <f>IFERROR(Contrato[[#This Row],[Pagos]]/Contrato[[#This Row],[VALOR CONTRATO]],0)</f>
        <v>0</v>
      </c>
      <c r="AN1038" s="110">
        <f>+Contrato[[#This Row],[VALOR CONTRATO]]-Contrato[[#This Row],[Pagos]]</f>
        <v>0</v>
      </c>
      <c r="AO1038" s="58" cm="1">
        <f t="array" ref="AO1038">_xlfn.XLOOKUP(Contrato[[#This Row],[DOCUMENTO ]],[1]!PERSONAL_ACTIVO_2024[[#All],[Documento identidad]],[1]!PERSONAL_ACTIVO_2024[[#All],[Mail ]],0,0)</f>
        <v>0</v>
      </c>
      <c r="AP1038" s="58" cm="1">
        <f t="array" ref="AP1038">_xlfn.XLOOKUP(Contrato[[#This Row],[DOCUMENTO]],[1]!PERSONAL_ACTIVO_2024[[#All],[Documento identidad]],[1]!PERSONAL_ACTIVO_2024[[#All],[Mail ]],0,0)</f>
        <v>0</v>
      </c>
      <c r="AQ1038" s="58" cm="1">
        <f t="array" ref="AQ1038">IF(ISBLANK(Contrato[[#This Row],[DEPENDENCIA ]]),0,IFERROR(_xlfn.XLOOKUP(Contrato[[#This Row],[DEPENDENCIA ]],[1]!PERSONAL_ACTIVO_2024[[#All],[Dependencia]],[1]!PERSONAL_ACTIVO_2024[[#All],[Mail ]],0,0),0))</f>
        <v>0</v>
      </c>
    </row>
    <row r="1039" spans="1:43" ht="34.5" customHeight="1" x14ac:dyDescent="0.25">
      <c r="A1039" s="54"/>
      <c r="B1039" s="349"/>
      <c r="C1039" s="350"/>
      <c r="D1039" s="29"/>
      <c r="E1039" s="64"/>
      <c r="F1039" s="29"/>
      <c r="G1039" s="183"/>
      <c r="H1039" s="382"/>
      <c r="I1039" s="357"/>
      <c r="J1039" s="118"/>
      <c r="K1039" s="54"/>
      <c r="L1039" s="143"/>
      <c r="M1039" s="119"/>
      <c r="N1039" s="98" t="str" cm="1">
        <f t="array" ref="N1039">_xlfn.XLOOKUP(Contrato[[#This Row],[SUPERVISOR TITULAR]],[1]!PERSONAL_ACTIVO_2024[[#All],[Nombre completo]],[1]!PERSONAL_ACTIVO_2024[[#All],[Documento identidad]],"",0)</f>
        <v/>
      </c>
      <c r="O1039" s="119"/>
      <c r="P1039" s="134" t="str" cm="1">
        <f t="array" ref="P1039">_xlfn.XLOOKUP(Contrato[[#This Row],[SUPERVISOR SUPLENTE ]],[1]!PERSONAL_ACTIVO_2024[[#All],[Nombre completo]],[1]!PERSONAL_ACTIVO_2024[[#All],[Documento identidad]],"",0)</f>
        <v/>
      </c>
      <c r="Q1039" s="100"/>
      <c r="R1039" s="42" cm="1">
        <f t="array" ref="R1039">_xlfn.XLOOKUP(Contrato[[#This Row],[CDP]],[1]!DISPONIBILIDADES_2024[[#All],[consecutivo]],[1]!DISPONIBILIDADES_2024[[#All],[fecha_aprobacion]],"",0)</f>
        <v>0</v>
      </c>
      <c r="S1039" s="43">
        <f>SUMIF([1]!DISPONIBILIDADES_2024[[#All],[consecutivo]],Contrato[[#This Row],[CDP]],[1]!DISPONIBILIDADES_2024[[#All],[valor_total_rubro]])</f>
        <v>0</v>
      </c>
      <c r="T1039" s="44" cm="1">
        <f t="array" ref="T1039">_xlfn.XLOOKUP(Contrato[[#This Row],[CONTRATO]]&amp;Contrato[[#This Row],[CDP]],[1]!Corr_Contr_CDP[[#All],[CONTRATO-CDP]],[1]!Corr_Contr_CDP[[#All],[CRP]],_xlfn.XLOOKUP(Contrato[[#This Row],[CDP]],[1]!COMPROMISOS_2024[[#All],[disponibilidad]],[1]!COMPROMISOS_2024[[#All],[consecutivo]],"",0),0)</f>
        <v>0</v>
      </c>
      <c r="U1039" s="45" t="str" cm="1">
        <f t="array" ref="U1039">+_xlfn.XLOOKUP(Contrato[[#This Row],[RCP]],[1]!COMPROMISOS_2024[[#All],[consecutivo]],[1]!COMPROMISOS_2024[[#All],[fecha_aprobacion]],"",0)</f>
        <v/>
      </c>
      <c r="V1039" s="46">
        <f>SUMIF([1]!COMPROMISOS_2024[[#All],[consecutivo]],Contrato[[#This Row],[RCP]],[1]!COMPROMISOS_2024[[#All],[valor_total]])</f>
        <v>0</v>
      </c>
      <c r="W1039" s="311"/>
      <c r="X1039" s="160"/>
      <c r="Y1039" s="48" t="str">
        <f>+LEFT(_xlfn.XLOOKUP(Contrato[[#This Row],[CONTRATO3DIG]],[1]SECOP_II!AE:AE,[1]SECOP_II!F:F,"",0),10)</f>
        <v/>
      </c>
      <c r="Z1039" s="49"/>
      <c r="AA1039" s="109"/>
      <c r="AB1039" s="91"/>
      <c r="AC1039" s="91"/>
      <c r="AD1039" s="224"/>
      <c r="AE1039" s="54"/>
      <c r="AF1039" s="55" t="str">
        <f>TEXT(LEFT(Contrato[[#This Row],[CONTRATO]],3),"0")</f>
        <v/>
      </c>
      <c r="AG1039" s="55" t="str">
        <f>IF(LEN(Contrato[[#This Row],[Contrato2]])=3,Contrato[[#This Row],[Contrato2]],TEXT(Contrato[[#This Row],[Contrato2]],"000"))</f>
        <v/>
      </c>
      <c r="AH1039" s="56">
        <f ca="1">IFERROR(_xlfn.DAYS(Contrato[[#This Row],[Fecha Proyectada liquidación]],TODAY())/30,"")</f>
        <v>-1519.7666666666667</v>
      </c>
      <c r="AI1039" s="57">
        <f>+Contrato[[#This Row],[FECHA TERMINACIÓN ]]+120</f>
        <v>120</v>
      </c>
      <c r="AK1039" s="59" t="str">
        <f ca="1">IF(Contrato[[#This Row],[FECHA TERMINACIÓN ]]&lt;TODAY(), "Terminado",IF(ISNUMBER(Contrato[[#This Row],[Fecha Real de liquiidación ]]),"Liquidado",IF(Contrato[[#This Row],[FECHA TERMINACIÓN ]]&gt;=TODAY(),"En ejecución","")))</f>
        <v>Terminado</v>
      </c>
      <c r="AL1039" s="60">
        <f>SUMIF([1]!COMPROMISOS_2024[[#All],[consecutivo]],Contrato[[#This Row],[RCP]],[1]!COMPROMISOS_2024[[#All],[Total pagado]])</f>
        <v>0</v>
      </c>
      <c r="AM1039" s="61">
        <f>IFERROR(Contrato[[#This Row],[Pagos]]/Contrato[[#This Row],[VALOR CONTRATO]],0)</f>
        <v>0</v>
      </c>
      <c r="AN1039" s="110">
        <f>+Contrato[[#This Row],[VALOR CONTRATO]]-Contrato[[#This Row],[Pagos]]</f>
        <v>0</v>
      </c>
      <c r="AO1039" s="58" cm="1">
        <f t="array" ref="AO1039">_xlfn.XLOOKUP(Contrato[[#This Row],[DOCUMENTO ]],[1]!PERSONAL_ACTIVO_2024[[#All],[Documento identidad]],[1]!PERSONAL_ACTIVO_2024[[#All],[Mail ]],0,0)</f>
        <v>0</v>
      </c>
      <c r="AP1039" s="58" cm="1">
        <f t="array" ref="AP1039">_xlfn.XLOOKUP(Contrato[[#This Row],[DOCUMENTO]],[1]!PERSONAL_ACTIVO_2024[[#All],[Documento identidad]],[1]!PERSONAL_ACTIVO_2024[[#All],[Mail ]],0,0)</f>
        <v>0</v>
      </c>
      <c r="AQ1039" s="58" cm="1">
        <f t="array" ref="AQ1039">IF(ISBLANK(Contrato[[#This Row],[DEPENDENCIA ]]),0,IFERROR(_xlfn.XLOOKUP(Contrato[[#This Row],[DEPENDENCIA ]],[1]!PERSONAL_ACTIVO_2024[[#All],[Dependencia]],[1]!PERSONAL_ACTIVO_2024[[#All],[Mail ]],0,0),0))</f>
        <v>0</v>
      </c>
    </row>
    <row r="1040" spans="1:43" ht="34.5" customHeight="1" x14ac:dyDescent="0.25">
      <c r="A1040" s="27"/>
      <c r="B1040" s="349"/>
      <c r="C1040" s="350"/>
      <c r="D1040" s="29"/>
      <c r="E1040" s="64"/>
      <c r="F1040" s="29"/>
      <c r="G1040" s="183"/>
      <c r="H1040" s="382"/>
      <c r="I1040" s="351"/>
      <c r="J1040" s="132"/>
      <c r="K1040" s="54"/>
      <c r="L1040" s="143"/>
      <c r="M1040" s="119"/>
      <c r="N1040" s="98" t="str" cm="1">
        <f t="array" ref="N1040">_xlfn.XLOOKUP(Contrato[[#This Row],[SUPERVISOR TITULAR]],[1]!PERSONAL_ACTIVO_2024[[#All],[Nombre completo]],[1]!PERSONAL_ACTIVO_2024[[#All],[Documento identidad]],"",0)</f>
        <v/>
      </c>
      <c r="O1040" s="119"/>
      <c r="P1040" s="134" t="str" cm="1">
        <f t="array" ref="P1040">_xlfn.XLOOKUP(Contrato[[#This Row],[SUPERVISOR SUPLENTE ]],[1]!PERSONAL_ACTIVO_2024[[#All],[Nombre completo]],[1]!PERSONAL_ACTIVO_2024[[#All],[Documento identidad]],"",0)</f>
        <v/>
      </c>
      <c r="Q1040" s="135"/>
      <c r="R1040" s="42" cm="1">
        <f t="array" ref="R1040">_xlfn.XLOOKUP(Contrato[[#This Row],[CDP]],[1]!DISPONIBILIDADES_2024[[#All],[consecutivo]],[1]!DISPONIBILIDADES_2024[[#All],[fecha_aprobacion]],"",0)</f>
        <v>0</v>
      </c>
      <c r="S1040" s="43">
        <f>SUMIF([1]!DISPONIBILIDADES_2024[[#All],[consecutivo]],Contrato[[#This Row],[CDP]],[1]!DISPONIBILIDADES_2024[[#All],[valor_total_rubro]])</f>
        <v>0</v>
      </c>
      <c r="T1040" s="44" cm="1">
        <f t="array" ref="T1040">_xlfn.XLOOKUP(Contrato[[#This Row],[CONTRATO]]&amp;Contrato[[#This Row],[CDP]],[1]!Corr_Contr_CDP[[#All],[CONTRATO-CDP]],[1]!Corr_Contr_CDP[[#All],[CRP]],_xlfn.XLOOKUP(Contrato[[#This Row],[CDP]],[1]!COMPROMISOS_2024[[#All],[disponibilidad]],[1]!COMPROMISOS_2024[[#All],[consecutivo]],"",0),0)</f>
        <v>0</v>
      </c>
      <c r="U1040" s="45" t="str" cm="1">
        <f t="array" ref="U1040">+_xlfn.XLOOKUP(Contrato[[#This Row],[RCP]],[1]!COMPROMISOS_2024[[#All],[consecutivo]],[1]!COMPROMISOS_2024[[#All],[fecha_aprobacion]],"",0)</f>
        <v/>
      </c>
      <c r="V1040" s="46">
        <f>SUMIF([1]!COMPROMISOS_2024[[#All],[consecutivo]],Contrato[[#This Row],[RCP]],[1]!COMPROMISOS_2024[[#All],[valor_total]])</f>
        <v>0</v>
      </c>
      <c r="W1040" s="352"/>
      <c r="X1040" s="163"/>
      <c r="Y1040" s="48" t="str">
        <f>+LEFT(_xlfn.XLOOKUP(Contrato[[#This Row],[CONTRATO3DIG]],[1]SECOP_II!AE:AE,[1]SECOP_II!F:F,"",0),10)</f>
        <v/>
      </c>
      <c r="Z1040" s="49"/>
      <c r="AA1040" s="101"/>
      <c r="AB1040" s="30"/>
      <c r="AC1040" s="30"/>
      <c r="AD1040" s="353"/>
      <c r="AE1040" s="27"/>
      <c r="AF1040" s="55" t="str">
        <f>TEXT(LEFT(Contrato[[#This Row],[CONTRATO]],3),"0")</f>
        <v/>
      </c>
      <c r="AG1040" s="55" t="str">
        <f>IF(LEN(Contrato[[#This Row],[Contrato2]])=3,Contrato[[#This Row],[Contrato2]],TEXT(Contrato[[#This Row],[Contrato2]],"000"))</f>
        <v/>
      </c>
      <c r="AH1040" s="56">
        <f ca="1">IFERROR(_xlfn.DAYS(Contrato[[#This Row],[Fecha Proyectada liquidación]],TODAY())/30,"")</f>
        <v>-1519.7666666666667</v>
      </c>
      <c r="AI1040" s="57">
        <f>+Contrato[[#This Row],[FECHA TERMINACIÓN ]]+120</f>
        <v>120</v>
      </c>
      <c r="AK1040" s="59" t="str">
        <f ca="1">IF(Contrato[[#This Row],[FECHA TERMINACIÓN ]]&lt;TODAY(), "Terminado",IF(ISNUMBER(Contrato[[#This Row],[Fecha Real de liquiidación ]]),"Liquidado",IF(Contrato[[#This Row],[FECHA TERMINACIÓN ]]&gt;=TODAY(),"En ejecución","")))</f>
        <v>Terminado</v>
      </c>
      <c r="AL1040" s="60">
        <f>SUMIF([1]!COMPROMISOS_2024[[#All],[consecutivo]],Contrato[[#This Row],[RCP]],[1]!COMPROMISOS_2024[[#All],[Total pagado]])</f>
        <v>0</v>
      </c>
      <c r="AM1040" s="61">
        <f>IFERROR(Contrato[[#This Row],[Pagos]]/Contrato[[#This Row],[VALOR CONTRATO]],0)</f>
        <v>0</v>
      </c>
      <c r="AN1040" s="110">
        <f>+Contrato[[#This Row],[VALOR CONTRATO]]-Contrato[[#This Row],[Pagos]]</f>
        <v>0</v>
      </c>
      <c r="AO1040" s="58" cm="1">
        <f t="array" ref="AO1040">_xlfn.XLOOKUP(Contrato[[#This Row],[DOCUMENTO ]],[1]!PERSONAL_ACTIVO_2024[[#All],[Documento identidad]],[1]!PERSONAL_ACTIVO_2024[[#All],[Mail ]],0,0)</f>
        <v>0</v>
      </c>
      <c r="AP1040" s="58" cm="1">
        <f t="array" ref="AP1040">_xlfn.XLOOKUP(Contrato[[#This Row],[DOCUMENTO]],[1]!PERSONAL_ACTIVO_2024[[#All],[Documento identidad]],[1]!PERSONAL_ACTIVO_2024[[#All],[Mail ]],0,0)</f>
        <v>0</v>
      </c>
      <c r="AQ1040" s="58" cm="1">
        <f t="array" ref="AQ1040">IF(ISBLANK(Contrato[[#This Row],[DEPENDENCIA ]]),0,IFERROR(_xlfn.XLOOKUP(Contrato[[#This Row],[DEPENDENCIA ]],[1]!PERSONAL_ACTIVO_2024[[#All],[Dependencia]],[1]!PERSONAL_ACTIVO_2024[[#All],[Mail ]],0,0),0))</f>
        <v>0</v>
      </c>
    </row>
    <row r="1041" spans="1:43" ht="34.5" customHeight="1" x14ac:dyDescent="0.25">
      <c r="A1041" s="54"/>
      <c r="B1041" s="349"/>
      <c r="C1041" s="350"/>
      <c r="D1041" s="29"/>
      <c r="E1041" s="64"/>
      <c r="F1041" s="29"/>
      <c r="G1041" s="183"/>
      <c r="H1041" s="382"/>
      <c r="I1041" s="351"/>
      <c r="J1041" s="132"/>
      <c r="K1041" s="54"/>
      <c r="L1041" s="143"/>
      <c r="M1041" s="119"/>
      <c r="N1041" s="98" t="str" cm="1">
        <f t="array" ref="N1041">_xlfn.XLOOKUP(Contrato[[#This Row],[SUPERVISOR TITULAR]],[1]!PERSONAL_ACTIVO_2024[[#All],[Nombre completo]],[1]!PERSONAL_ACTIVO_2024[[#All],[Documento identidad]],"",0)</f>
        <v/>
      </c>
      <c r="O1041" s="119"/>
      <c r="P1041" s="134" t="str" cm="1">
        <f t="array" ref="P1041">_xlfn.XLOOKUP(Contrato[[#This Row],[SUPERVISOR SUPLENTE ]],[1]!PERSONAL_ACTIVO_2024[[#All],[Nombre completo]],[1]!PERSONAL_ACTIVO_2024[[#All],[Documento identidad]],"",0)</f>
        <v/>
      </c>
      <c r="Q1041" s="100"/>
      <c r="R1041" s="42" cm="1">
        <f t="array" ref="R1041">_xlfn.XLOOKUP(Contrato[[#This Row],[CDP]],[1]!DISPONIBILIDADES_2024[[#All],[consecutivo]],[1]!DISPONIBILIDADES_2024[[#All],[fecha_aprobacion]],"",0)</f>
        <v>0</v>
      </c>
      <c r="S1041" s="43">
        <f>SUMIF([1]!DISPONIBILIDADES_2024[[#All],[consecutivo]],Contrato[[#This Row],[CDP]],[1]!DISPONIBILIDADES_2024[[#All],[valor_total_rubro]])</f>
        <v>0</v>
      </c>
      <c r="T1041" s="44" cm="1">
        <f t="array" ref="T1041">_xlfn.XLOOKUP(Contrato[[#This Row],[CONTRATO]]&amp;Contrato[[#This Row],[CDP]],[1]!Corr_Contr_CDP[[#All],[CONTRATO-CDP]],[1]!Corr_Contr_CDP[[#All],[CRP]],_xlfn.XLOOKUP(Contrato[[#This Row],[CDP]],[1]!COMPROMISOS_2024[[#All],[disponibilidad]],[1]!COMPROMISOS_2024[[#All],[consecutivo]],"",0),0)</f>
        <v>0</v>
      </c>
      <c r="U1041" s="45" t="str" cm="1">
        <f t="array" ref="U1041">+_xlfn.XLOOKUP(Contrato[[#This Row],[RCP]],[1]!COMPROMISOS_2024[[#All],[consecutivo]],[1]!COMPROMISOS_2024[[#All],[fecha_aprobacion]],"",0)</f>
        <v/>
      </c>
      <c r="V1041" s="46">
        <f>SUMIF([1]!COMPROMISOS_2024[[#All],[consecutivo]],Contrato[[#This Row],[RCP]],[1]!COMPROMISOS_2024[[#All],[valor_total]])</f>
        <v>0</v>
      </c>
      <c r="W1041" s="311"/>
      <c r="X1041" s="160"/>
      <c r="Y1041" s="48" t="str">
        <f>+LEFT(_xlfn.XLOOKUP(Contrato[[#This Row],[CONTRATO3DIG]],[1]SECOP_II!AE:AE,[1]SECOP_II!F:F,"",0),10)</f>
        <v/>
      </c>
      <c r="Z1041" s="49"/>
      <c r="AA1041" s="101"/>
      <c r="AB1041" s="30"/>
      <c r="AC1041" s="30"/>
      <c r="AD1041" s="224"/>
      <c r="AE1041" s="54"/>
      <c r="AF1041" s="55" t="str">
        <f>TEXT(LEFT(Contrato[[#This Row],[CONTRATO]],3),"0")</f>
        <v/>
      </c>
      <c r="AG1041" s="55" t="str">
        <f>IF(LEN(Contrato[[#This Row],[Contrato2]])=3,Contrato[[#This Row],[Contrato2]],TEXT(Contrato[[#This Row],[Contrato2]],"000"))</f>
        <v/>
      </c>
      <c r="AH1041" s="56">
        <f ca="1">IFERROR(_xlfn.DAYS(Contrato[[#This Row],[Fecha Proyectada liquidación]],TODAY())/30,"")</f>
        <v>-1519.7666666666667</v>
      </c>
      <c r="AI1041" s="57">
        <f>+Contrato[[#This Row],[FECHA TERMINACIÓN ]]+120</f>
        <v>120</v>
      </c>
      <c r="AK1041" s="59" t="str">
        <f ca="1">IF(Contrato[[#This Row],[FECHA TERMINACIÓN ]]&lt;TODAY(), "Terminado",IF(ISNUMBER(Contrato[[#This Row],[Fecha Real de liquiidación ]]),"Liquidado",IF(Contrato[[#This Row],[FECHA TERMINACIÓN ]]&gt;=TODAY(),"En ejecución","")))</f>
        <v>Terminado</v>
      </c>
      <c r="AL1041" s="60">
        <f>SUMIF([1]!COMPROMISOS_2024[[#All],[consecutivo]],Contrato[[#This Row],[RCP]],[1]!COMPROMISOS_2024[[#All],[Total pagado]])</f>
        <v>0</v>
      </c>
      <c r="AM1041" s="61">
        <f>IFERROR(Contrato[[#This Row],[Pagos]]/Contrato[[#This Row],[VALOR CONTRATO]],0)</f>
        <v>0</v>
      </c>
      <c r="AN1041" s="110">
        <f>+Contrato[[#This Row],[VALOR CONTRATO]]-Contrato[[#This Row],[Pagos]]</f>
        <v>0</v>
      </c>
      <c r="AO1041" s="58" cm="1">
        <f t="array" ref="AO1041">_xlfn.XLOOKUP(Contrato[[#This Row],[DOCUMENTO ]],[1]!PERSONAL_ACTIVO_2024[[#All],[Documento identidad]],[1]!PERSONAL_ACTIVO_2024[[#All],[Mail ]],0,0)</f>
        <v>0</v>
      </c>
      <c r="AP1041" s="58" cm="1">
        <f t="array" ref="AP1041">_xlfn.XLOOKUP(Contrato[[#This Row],[DOCUMENTO]],[1]!PERSONAL_ACTIVO_2024[[#All],[Documento identidad]],[1]!PERSONAL_ACTIVO_2024[[#All],[Mail ]],0,0)</f>
        <v>0</v>
      </c>
      <c r="AQ1041" s="58" cm="1">
        <f t="array" ref="AQ1041">IF(ISBLANK(Contrato[[#This Row],[DEPENDENCIA ]]),0,IFERROR(_xlfn.XLOOKUP(Contrato[[#This Row],[DEPENDENCIA ]],[1]!PERSONAL_ACTIVO_2024[[#All],[Dependencia]],[1]!PERSONAL_ACTIVO_2024[[#All],[Mail ]],0,0),0))</f>
        <v>0</v>
      </c>
    </row>
    <row r="1042" spans="1:43" ht="34.5" customHeight="1" x14ac:dyDescent="0.25">
      <c r="A1042" s="27"/>
      <c r="B1042" s="349"/>
      <c r="C1042" s="350"/>
      <c r="D1042" s="29"/>
      <c r="E1042" s="105"/>
      <c r="F1042" s="29"/>
      <c r="G1042" s="183"/>
      <c r="H1042" s="27"/>
      <c r="I1042" s="351"/>
      <c r="J1042" s="132"/>
      <c r="K1042" s="54"/>
      <c r="L1042" s="143"/>
      <c r="M1042" s="119"/>
      <c r="N1042" s="98" t="str" cm="1">
        <f t="array" ref="N1042">_xlfn.XLOOKUP(Contrato[[#This Row],[SUPERVISOR TITULAR]],[1]!PERSONAL_ACTIVO_2024[[#All],[Nombre completo]],[1]!PERSONAL_ACTIVO_2024[[#All],[Documento identidad]],"",0)</f>
        <v/>
      </c>
      <c r="O1042" s="119"/>
      <c r="P1042" s="134" t="str" cm="1">
        <f t="array" ref="P1042">_xlfn.XLOOKUP(Contrato[[#This Row],[SUPERVISOR SUPLENTE ]],[1]!PERSONAL_ACTIVO_2024[[#All],[Nombre completo]],[1]!PERSONAL_ACTIVO_2024[[#All],[Documento identidad]],"",0)</f>
        <v/>
      </c>
      <c r="Q1042" s="135"/>
      <c r="R1042" s="42" cm="1">
        <f t="array" ref="R1042">_xlfn.XLOOKUP(Contrato[[#This Row],[CDP]],[1]!DISPONIBILIDADES_2024[[#All],[consecutivo]],[1]!DISPONIBILIDADES_2024[[#All],[fecha_aprobacion]],"",0)</f>
        <v>0</v>
      </c>
      <c r="S1042" s="43">
        <f>SUMIF([1]!DISPONIBILIDADES_2024[[#All],[consecutivo]],Contrato[[#This Row],[CDP]],[1]!DISPONIBILIDADES_2024[[#All],[valor_total_rubro]])</f>
        <v>0</v>
      </c>
      <c r="T1042" s="44" cm="1">
        <f t="array" ref="T1042">_xlfn.XLOOKUP(Contrato[[#This Row],[CONTRATO]]&amp;Contrato[[#This Row],[CDP]],[1]!Corr_Contr_CDP[[#All],[CONTRATO-CDP]],[1]!Corr_Contr_CDP[[#All],[CRP]],_xlfn.XLOOKUP(Contrato[[#This Row],[CDP]],[1]!COMPROMISOS_2024[[#All],[disponibilidad]],[1]!COMPROMISOS_2024[[#All],[consecutivo]],"",0),0)</f>
        <v>0</v>
      </c>
      <c r="U1042" s="45" t="str" cm="1">
        <f t="array" ref="U1042">+_xlfn.XLOOKUP(Contrato[[#This Row],[RCP]],[1]!COMPROMISOS_2024[[#All],[consecutivo]],[1]!COMPROMISOS_2024[[#All],[fecha_aprobacion]],"",0)</f>
        <v/>
      </c>
      <c r="V1042" s="46">
        <f>SUMIF([1]!COMPROMISOS_2024[[#All],[consecutivo]],Contrato[[#This Row],[RCP]],[1]!COMPROMISOS_2024[[#All],[valor_total]])</f>
        <v>0</v>
      </c>
      <c r="W1042" s="352"/>
      <c r="X1042" s="163"/>
      <c r="Y1042" s="48" t="str">
        <f>+LEFT(_xlfn.XLOOKUP(Contrato[[#This Row],[CONTRATO3DIG]],[1]SECOP_II!AE:AE,[1]SECOP_II!F:F,"",0),10)</f>
        <v/>
      </c>
      <c r="Z1042" s="49"/>
      <c r="AA1042" s="101"/>
      <c r="AB1042" s="30"/>
      <c r="AC1042" s="30"/>
      <c r="AD1042" s="353"/>
      <c r="AE1042" s="27"/>
      <c r="AF1042" s="55" t="str">
        <f>TEXT(LEFT(Contrato[[#This Row],[CONTRATO]],3),"0")</f>
        <v/>
      </c>
      <c r="AG1042" s="55" t="str">
        <f>IF(LEN(Contrato[[#This Row],[Contrato2]])=3,Contrato[[#This Row],[Contrato2]],TEXT(Contrato[[#This Row],[Contrato2]],"000"))</f>
        <v/>
      </c>
      <c r="AH1042" s="56">
        <f ca="1">IFERROR(_xlfn.DAYS(Contrato[[#This Row],[Fecha Proyectada liquidación]],TODAY())/30,"")</f>
        <v>-1519.7666666666667</v>
      </c>
      <c r="AI1042" s="57">
        <f>+Contrato[[#This Row],[FECHA TERMINACIÓN ]]+120</f>
        <v>120</v>
      </c>
      <c r="AK1042" s="59" t="str">
        <f ca="1">IF(Contrato[[#This Row],[FECHA TERMINACIÓN ]]&lt;TODAY(), "Terminado",IF(ISNUMBER(Contrato[[#This Row],[Fecha Real de liquiidación ]]),"Liquidado",IF(Contrato[[#This Row],[FECHA TERMINACIÓN ]]&gt;=TODAY(),"En ejecución","")))</f>
        <v>Terminado</v>
      </c>
      <c r="AL1042" s="60">
        <f>SUMIF([1]!COMPROMISOS_2024[[#All],[consecutivo]],Contrato[[#This Row],[RCP]],[1]!COMPROMISOS_2024[[#All],[Total pagado]])</f>
        <v>0</v>
      </c>
      <c r="AM1042" s="61">
        <f>IFERROR(Contrato[[#This Row],[Pagos]]/Contrato[[#This Row],[VALOR CONTRATO]],0)</f>
        <v>0</v>
      </c>
      <c r="AN1042" s="110">
        <f>+Contrato[[#This Row],[VALOR CONTRATO]]-Contrato[[#This Row],[Pagos]]</f>
        <v>0</v>
      </c>
      <c r="AO1042" s="58" cm="1">
        <f t="array" ref="AO1042">_xlfn.XLOOKUP(Contrato[[#This Row],[DOCUMENTO ]],[1]!PERSONAL_ACTIVO_2024[[#All],[Documento identidad]],[1]!PERSONAL_ACTIVO_2024[[#All],[Mail ]],0,0)</f>
        <v>0</v>
      </c>
      <c r="AP1042" s="58" cm="1">
        <f t="array" ref="AP1042">_xlfn.XLOOKUP(Contrato[[#This Row],[DOCUMENTO]],[1]!PERSONAL_ACTIVO_2024[[#All],[Documento identidad]],[1]!PERSONAL_ACTIVO_2024[[#All],[Mail ]],0,0)</f>
        <v>0</v>
      </c>
      <c r="AQ1042" s="58" cm="1">
        <f t="array" ref="AQ1042">IF(ISBLANK(Contrato[[#This Row],[DEPENDENCIA ]]),0,IFERROR(_xlfn.XLOOKUP(Contrato[[#This Row],[DEPENDENCIA ]],[1]!PERSONAL_ACTIVO_2024[[#All],[Dependencia]],[1]!PERSONAL_ACTIVO_2024[[#All],[Mail ]],0,0),0))</f>
        <v>0</v>
      </c>
    </row>
    <row r="1043" spans="1:43" ht="34.5" customHeight="1" x14ac:dyDescent="0.25">
      <c r="A1043" s="27"/>
      <c r="B1043" s="349"/>
      <c r="C1043" s="350"/>
      <c r="D1043" s="29"/>
      <c r="E1043" s="64"/>
      <c r="F1043" s="29"/>
      <c r="G1043" s="183"/>
      <c r="H1043" s="27"/>
      <c r="I1043" s="351"/>
      <c r="J1043" s="132"/>
      <c r="K1043" s="54"/>
      <c r="L1043" s="143"/>
      <c r="M1043" s="119"/>
      <c r="N1043" s="98" t="str" cm="1">
        <f t="array" ref="N1043">_xlfn.XLOOKUP(Contrato[[#This Row],[SUPERVISOR TITULAR]],[1]!PERSONAL_ACTIVO_2024[[#All],[Nombre completo]],[1]!PERSONAL_ACTIVO_2024[[#All],[Documento identidad]],"",0)</f>
        <v/>
      </c>
      <c r="O1043" s="119"/>
      <c r="P1043" s="134" t="str" cm="1">
        <f t="array" ref="P1043">_xlfn.XLOOKUP(Contrato[[#This Row],[SUPERVISOR SUPLENTE ]],[1]!PERSONAL_ACTIVO_2024[[#All],[Nombre completo]],[1]!PERSONAL_ACTIVO_2024[[#All],[Documento identidad]],"",0)</f>
        <v/>
      </c>
      <c r="Q1043" s="135"/>
      <c r="R1043" s="42" cm="1">
        <f t="array" ref="R1043">_xlfn.XLOOKUP(Contrato[[#This Row],[CDP]],[1]!DISPONIBILIDADES_2024[[#All],[consecutivo]],[1]!DISPONIBILIDADES_2024[[#All],[fecha_aprobacion]],"",0)</f>
        <v>0</v>
      </c>
      <c r="S1043" s="43">
        <f>SUMIF([1]!DISPONIBILIDADES_2024[[#All],[consecutivo]],Contrato[[#This Row],[CDP]],[1]!DISPONIBILIDADES_2024[[#All],[valor_total_rubro]])</f>
        <v>0</v>
      </c>
      <c r="T1043" s="44" cm="1">
        <f t="array" ref="T1043">_xlfn.XLOOKUP(Contrato[[#This Row],[CONTRATO]]&amp;Contrato[[#This Row],[CDP]],[1]!Corr_Contr_CDP[[#All],[CONTRATO-CDP]],[1]!Corr_Contr_CDP[[#All],[CRP]],_xlfn.XLOOKUP(Contrato[[#This Row],[CDP]],[1]!COMPROMISOS_2024[[#All],[disponibilidad]],[1]!COMPROMISOS_2024[[#All],[consecutivo]],"",0),0)</f>
        <v>0</v>
      </c>
      <c r="U1043" s="45" t="str" cm="1">
        <f t="array" ref="U1043">+_xlfn.XLOOKUP(Contrato[[#This Row],[RCP]],[1]!COMPROMISOS_2024[[#All],[consecutivo]],[1]!COMPROMISOS_2024[[#All],[fecha_aprobacion]],"",0)</f>
        <v/>
      </c>
      <c r="V1043" s="46">
        <f>SUMIF([1]!COMPROMISOS_2024[[#All],[consecutivo]],Contrato[[#This Row],[RCP]],[1]!COMPROMISOS_2024[[#All],[valor_total]])</f>
        <v>0</v>
      </c>
      <c r="W1043" s="352"/>
      <c r="X1043" s="163"/>
      <c r="Y1043" s="48" t="str">
        <f>+LEFT(_xlfn.XLOOKUP(Contrato[[#This Row],[CONTRATO3DIG]],[1]SECOP_II!AE:AE,[1]SECOP_II!F:F,"",0),10)</f>
        <v/>
      </c>
      <c r="Z1043" s="49"/>
      <c r="AA1043" s="101"/>
      <c r="AB1043" s="30"/>
      <c r="AC1043" s="30"/>
      <c r="AD1043" s="353"/>
      <c r="AE1043" s="27"/>
      <c r="AF1043" s="55" t="str">
        <f>TEXT(LEFT(Contrato[[#This Row],[CONTRATO]],3),"0")</f>
        <v/>
      </c>
      <c r="AG1043" s="55" t="str">
        <f>IF(LEN(Contrato[[#This Row],[Contrato2]])=3,Contrato[[#This Row],[Contrato2]],TEXT(Contrato[[#This Row],[Contrato2]],"000"))</f>
        <v/>
      </c>
      <c r="AH1043" s="56">
        <f ca="1">IFERROR(_xlfn.DAYS(Contrato[[#This Row],[Fecha Proyectada liquidación]],TODAY())/30,"")</f>
        <v>-1519.7666666666667</v>
      </c>
      <c r="AI1043" s="57">
        <f>+Contrato[[#This Row],[FECHA TERMINACIÓN ]]+120</f>
        <v>120</v>
      </c>
      <c r="AK1043" s="59" t="str">
        <f ca="1">IF(Contrato[[#This Row],[FECHA TERMINACIÓN ]]&lt;TODAY(), "Terminado",IF(ISNUMBER(Contrato[[#This Row],[Fecha Real de liquiidación ]]),"Liquidado",IF(Contrato[[#This Row],[FECHA TERMINACIÓN ]]&gt;=TODAY(),"En ejecución","")))</f>
        <v>Terminado</v>
      </c>
      <c r="AL1043" s="60">
        <f>SUMIF([1]!COMPROMISOS_2024[[#All],[consecutivo]],Contrato[[#This Row],[RCP]],[1]!COMPROMISOS_2024[[#All],[Total pagado]])</f>
        <v>0</v>
      </c>
      <c r="AM1043" s="61">
        <f>IFERROR(Contrato[[#This Row],[Pagos]]/Contrato[[#This Row],[VALOR CONTRATO]],0)</f>
        <v>0</v>
      </c>
      <c r="AN1043" s="110">
        <f>+Contrato[[#This Row],[VALOR CONTRATO]]-Contrato[[#This Row],[Pagos]]</f>
        <v>0</v>
      </c>
      <c r="AO1043" s="58" cm="1">
        <f t="array" ref="AO1043">_xlfn.XLOOKUP(Contrato[[#This Row],[DOCUMENTO ]],[1]!PERSONAL_ACTIVO_2024[[#All],[Documento identidad]],[1]!PERSONAL_ACTIVO_2024[[#All],[Mail ]],0,0)</f>
        <v>0</v>
      </c>
      <c r="AP1043" s="58" cm="1">
        <f t="array" ref="AP1043">_xlfn.XLOOKUP(Contrato[[#This Row],[DOCUMENTO]],[1]!PERSONAL_ACTIVO_2024[[#All],[Documento identidad]],[1]!PERSONAL_ACTIVO_2024[[#All],[Mail ]],0,0)</f>
        <v>0</v>
      </c>
      <c r="AQ1043" s="58" cm="1">
        <f t="array" ref="AQ1043">IF(ISBLANK(Contrato[[#This Row],[DEPENDENCIA ]]),0,IFERROR(_xlfn.XLOOKUP(Contrato[[#This Row],[DEPENDENCIA ]],[1]!PERSONAL_ACTIVO_2024[[#All],[Dependencia]],[1]!PERSONAL_ACTIVO_2024[[#All],[Mail ]],0,0),0))</f>
        <v>0</v>
      </c>
    </row>
    <row r="1044" spans="1:43" ht="34.5" customHeight="1" x14ac:dyDescent="0.25">
      <c r="A1044" s="27"/>
      <c r="B1044" s="349"/>
      <c r="C1044" s="350"/>
      <c r="D1044" s="29"/>
      <c r="E1044" s="30"/>
      <c r="F1044" s="29"/>
      <c r="G1044" s="386"/>
      <c r="H1044" s="382"/>
      <c r="I1044" s="351"/>
      <c r="J1044" s="132"/>
      <c r="K1044" s="54"/>
      <c r="L1044" s="143"/>
      <c r="M1044" s="119"/>
      <c r="N1044" s="98" t="str" cm="1">
        <f t="array" ref="N1044">_xlfn.XLOOKUP(Contrato[[#This Row],[SUPERVISOR TITULAR]],[1]!PERSONAL_ACTIVO_2024[[#All],[Nombre completo]],[1]!PERSONAL_ACTIVO_2024[[#All],[Documento identidad]],"",0)</f>
        <v/>
      </c>
      <c r="O1044" s="119"/>
      <c r="P1044" s="134" t="str" cm="1">
        <f t="array" ref="P1044">_xlfn.XLOOKUP(Contrato[[#This Row],[SUPERVISOR SUPLENTE ]],[1]!PERSONAL_ACTIVO_2024[[#All],[Nombre completo]],[1]!PERSONAL_ACTIVO_2024[[#All],[Documento identidad]],"",0)</f>
        <v/>
      </c>
      <c r="Q1044" s="135"/>
      <c r="R1044" s="42" cm="1">
        <f t="array" ref="R1044">_xlfn.XLOOKUP(Contrato[[#This Row],[CDP]],[1]!DISPONIBILIDADES_2024[[#All],[consecutivo]],[1]!DISPONIBILIDADES_2024[[#All],[fecha_aprobacion]],"",0)</f>
        <v>0</v>
      </c>
      <c r="S1044" s="43">
        <f>SUMIF([1]!DISPONIBILIDADES_2024[[#All],[consecutivo]],Contrato[[#This Row],[CDP]],[1]!DISPONIBILIDADES_2024[[#All],[valor_total_rubro]])</f>
        <v>0</v>
      </c>
      <c r="T1044" s="44" cm="1">
        <f t="array" ref="T1044">_xlfn.XLOOKUP(Contrato[[#This Row],[CONTRATO]]&amp;Contrato[[#This Row],[CDP]],[1]!Corr_Contr_CDP[[#All],[CONTRATO-CDP]],[1]!Corr_Contr_CDP[[#All],[CRP]],_xlfn.XLOOKUP(Contrato[[#This Row],[CDP]],[1]!COMPROMISOS_2024[[#All],[disponibilidad]],[1]!COMPROMISOS_2024[[#All],[consecutivo]],"",0),0)</f>
        <v>0</v>
      </c>
      <c r="U1044" s="45" t="str" cm="1">
        <f t="array" ref="U1044">+_xlfn.XLOOKUP(Contrato[[#This Row],[RCP]],[1]!COMPROMISOS_2024[[#All],[consecutivo]],[1]!COMPROMISOS_2024[[#All],[fecha_aprobacion]],"",0)</f>
        <v/>
      </c>
      <c r="V1044" s="46">
        <f>SUMIF([1]!COMPROMISOS_2024[[#All],[consecutivo]],Contrato[[#This Row],[RCP]],[1]!COMPROMISOS_2024[[#All],[valor_total]])</f>
        <v>0</v>
      </c>
      <c r="W1044" s="352"/>
      <c r="X1044" s="163"/>
      <c r="Y1044" s="48" t="str">
        <f>+LEFT(_xlfn.XLOOKUP(Contrato[[#This Row],[CONTRATO3DIG]],[1]SECOP_II!AE:AE,[1]SECOP_II!F:F,"",0),10)</f>
        <v/>
      </c>
      <c r="Z1044" s="49"/>
      <c r="AA1044" s="101"/>
      <c r="AB1044" s="30"/>
      <c r="AC1044" s="30"/>
      <c r="AD1044" s="353"/>
      <c r="AE1044" s="27"/>
      <c r="AF1044" s="55" t="str">
        <f>TEXT(LEFT(Contrato[[#This Row],[CONTRATO]],3),"0")</f>
        <v/>
      </c>
      <c r="AG1044" s="55" t="str">
        <f>IF(LEN(Contrato[[#This Row],[Contrato2]])=3,Contrato[[#This Row],[Contrato2]],TEXT(Contrato[[#This Row],[Contrato2]],"000"))</f>
        <v/>
      </c>
      <c r="AH1044" s="56">
        <f ca="1">IFERROR(_xlfn.DAYS(Contrato[[#This Row],[Fecha Proyectada liquidación]],TODAY())/30,"")</f>
        <v>-1519.7666666666667</v>
      </c>
      <c r="AI1044" s="57">
        <f>+Contrato[[#This Row],[FECHA TERMINACIÓN ]]+120</f>
        <v>120</v>
      </c>
      <c r="AK1044" s="59" t="str">
        <f ca="1">IF(Contrato[[#This Row],[FECHA TERMINACIÓN ]]&lt;TODAY(), "Terminado",IF(ISNUMBER(Contrato[[#This Row],[Fecha Real de liquiidación ]]),"Liquidado",IF(Contrato[[#This Row],[FECHA TERMINACIÓN ]]&gt;=TODAY(),"En ejecución","")))</f>
        <v>Terminado</v>
      </c>
      <c r="AL1044" s="60">
        <f>SUMIF([1]!COMPROMISOS_2024[[#All],[consecutivo]],Contrato[[#This Row],[RCP]],[1]!COMPROMISOS_2024[[#All],[Total pagado]])</f>
        <v>0</v>
      </c>
      <c r="AM1044" s="61">
        <f>IFERROR(Contrato[[#This Row],[Pagos]]/Contrato[[#This Row],[VALOR CONTRATO]],0)</f>
        <v>0</v>
      </c>
      <c r="AN1044" s="110">
        <f>+Contrato[[#This Row],[VALOR CONTRATO]]-Contrato[[#This Row],[Pagos]]</f>
        <v>0</v>
      </c>
      <c r="AO1044" s="58" cm="1">
        <f t="array" ref="AO1044">_xlfn.XLOOKUP(Contrato[[#This Row],[DOCUMENTO ]],[1]!PERSONAL_ACTIVO_2024[[#All],[Documento identidad]],[1]!PERSONAL_ACTIVO_2024[[#All],[Mail ]],0,0)</f>
        <v>0</v>
      </c>
      <c r="AP1044" s="58" cm="1">
        <f t="array" ref="AP1044">_xlfn.XLOOKUP(Contrato[[#This Row],[DOCUMENTO]],[1]!PERSONAL_ACTIVO_2024[[#All],[Documento identidad]],[1]!PERSONAL_ACTIVO_2024[[#All],[Mail ]],0,0)</f>
        <v>0</v>
      </c>
      <c r="AQ1044" s="58" cm="1">
        <f t="array" ref="AQ1044">IF(ISBLANK(Contrato[[#This Row],[DEPENDENCIA ]]),0,IFERROR(_xlfn.XLOOKUP(Contrato[[#This Row],[DEPENDENCIA ]],[1]!PERSONAL_ACTIVO_2024[[#All],[Dependencia]],[1]!PERSONAL_ACTIVO_2024[[#All],[Mail ]],0,0),0))</f>
        <v>0</v>
      </c>
    </row>
    <row r="1045" spans="1:43" ht="34.5" customHeight="1" x14ac:dyDescent="0.25">
      <c r="A1045" s="27"/>
      <c r="B1045" s="349"/>
      <c r="C1045" s="350"/>
      <c r="D1045" s="29"/>
      <c r="E1045" s="29"/>
      <c r="F1045" s="29"/>
      <c r="G1045" s="183"/>
      <c r="H1045" s="27"/>
      <c r="I1045" s="112"/>
      <c r="J1045" s="132"/>
      <c r="K1045" s="69"/>
      <c r="L1045" s="143"/>
      <c r="M1045" s="119"/>
      <c r="N1045" s="98" t="str" cm="1">
        <f t="array" ref="N1045">_xlfn.XLOOKUP(Contrato[[#This Row],[SUPERVISOR TITULAR]],[1]!PERSONAL_ACTIVO_2024[[#All],[Nombre completo]],[1]!PERSONAL_ACTIVO_2024[[#All],[Documento identidad]],"",0)</f>
        <v/>
      </c>
      <c r="O1045" s="119"/>
      <c r="P1045" s="134" t="str" cm="1">
        <f t="array" ref="P1045">_xlfn.XLOOKUP(Contrato[[#This Row],[SUPERVISOR SUPLENTE ]],[1]!PERSONAL_ACTIVO_2024[[#All],[Nombre completo]],[1]!PERSONAL_ACTIVO_2024[[#All],[Documento identidad]],"",0)</f>
        <v/>
      </c>
      <c r="Q1045" s="135"/>
      <c r="R1045" s="42" cm="1">
        <f t="array" ref="R1045">_xlfn.XLOOKUP(Contrato[[#This Row],[CDP]],[1]!DISPONIBILIDADES_2024[[#All],[consecutivo]],[1]!DISPONIBILIDADES_2024[[#All],[fecha_aprobacion]],"",0)</f>
        <v>0</v>
      </c>
      <c r="S1045" s="43">
        <f>SUMIF([1]!DISPONIBILIDADES_2024[[#All],[consecutivo]],Contrato[[#This Row],[CDP]],[1]!DISPONIBILIDADES_2024[[#All],[valor_total_rubro]])</f>
        <v>0</v>
      </c>
      <c r="T1045" s="44" cm="1">
        <f t="array" ref="T1045">_xlfn.XLOOKUP(Contrato[[#This Row],[CONTRATO]]&amp;Contrato[[#This Row],[CDP]],[1]!Corr_Contr_CDP[[#All],[CONTRATO-CDP]],[1]!Corr_Contr_CDP[[#All],[CRP]],_xlfn.XLOOKUP(Contrato[[#This Row],[CDP]],[1]!COMPROMISOS_2024[[#All],[disponibilidad]],[1]!COMPROMISOS_2024[[#All],[consecutivo]],"",0),0)</f>
        <v>0</v>
      </c>
      <c r="U1045" s="45" t="str" cm="1">
        <f t="array" ref="U1045">+_xlfn.XLOOKUP(Contrato[[#This Row],[RCP]],[1]!COMPROMISOS_2024[[#All],[consecutivo]],[1]!COMPROMISOS_2024[[#All],[fecha_aprobacion]],"",0)</f>
        <v/>
      </c>
      <c r="V1045" s="46">
        <f>SUMIF([1]!COMPROMISOS_2024[[#All],[consecutivo]],Contrato[[#This Row],[RCP]],[1]!COMPROMISOS_2024[[#All],[valor_total]])</f>
        <v>0</v>
      </c>
      <c r="W1045" s="352"/>
      <c r="X1045" s="163"/>
      <c r="Y1045" s="48"/>
      <c r="Z1045" s="49"/>
      <c r="AA1045" s="101"/>
      <c r="AB1045" s="30"/>
      <c r="AC1045" s="30"/>
      <c r="AD1045" s="353"/>
      <c r="AE1045" s="27"/>
      <c r="AF1045" s="55" t="str">
        <f>TEXT(LEFT(Contrato[[#This Row],[CONTRATO]],3),"0")</f>
        <v/>
      </c>
      <c r="AG1045" s="55" t="str">
        <f>IF(LEN(Contrato[[#This Row],[Contrato2]])=3,Contrato[[#This Row],[Contrato2]],TEXT(Contrato[[#This Row],[Contrato2]],"000"))</f>
        <v/>
      </c>
      <c r="AH1045" s="56">
        <f ca="1">IFERROR(_xlfn.DAYS(Contrato[[#This Row],[Fecha Proyectada liquidación]],TODAY())/30,"")</f>
        <v>-1519.7666666666667</v>
      </c>
      <c r="AI1045" s="57">
        <f>+Contrato[[#This Row],[FECHA TERMINACIÓN ]]+120</f>
        <v>120</v>
      </c>
      <c r="AK1045" s="59" t="str">
        <f ca="1">IF(Contrato[[#This Row],[FECHA TERMINACIÓN ]]&lt;TODAY(), "Terminado",IF(ISNUMBER(Contrato[[#This Row],[Fecha Real de liquiidación ]]),"Liquidado",IF(Contrato[[#This Row],[FECHA TERMINACIÓN ]]&gt;=TODAY(),"En ejecución","")))</f>
        <v>Terminado</v>
      </c>
      <c r="AL1045" s="60">
        <f>SUMIF([1]!COMPROMISOS_2024[[#All],[consecutivo]],Contrato[[#This Row],[RCP]],[1]!COMPROMISOS_2024[[#All],[Total pagado]])</f>
        <v>0</v>
      </c>
      <c r="AM1045" s="61">
        <f>IFERROR(Contrato[[#This Row],[Pagos]]/Contrato[[#This Row],[VALOR CONTRATO]],0)</f>
        <v>0</v>
      </c>
      <c r="AN1045" s="110">
        <f>+Contrato[[#This Row],[VALOR CONTRATO]]-Contrato[[#This Row],[Pagos]]</f>
        <v>0</v>
      </c>
      <c r="AO1045" s="58" cm="1">
        <f t="array" ref="AO1045">_xlfn.XLOOKUP(Contrato[[#This Row],[DOCUMENTO ]],[1]!PERSONAL_ACTIVO_2024[[#All],[Documento identidad]],[1]!PERSONAL_ACTIVO_2024[[#All],[Mail ]],0,0)</f>
        <v>0</v>
      </c>
      <c r="AP1045" s="58" cm="1">
        <f t="array" ref="AP1045">_xlfn.XLOOKUP(Contrato[[#This Row],[DOCUMENTO]],[1]!PERSONAL_ACTIVO_2024[[#All],[Documento identidad]],[1]!PERSONAL_ACTIVO_2024[[#All],[Mail ]],0,0)</f>
        <v>0</v>
      </c>
      <c r="AQ1045" s="58" cm="1">
        <f t="array" ref="AQ1045">IF(ISBLANK(Contrato[[#This Row],[DEPENDENCIA ]]),0,IFERROR(_xlfn.XLOOKUP(Contrato[[#This Row],[DEPENDENCIA ]],[1]!PERSONAL_ACTIVO_2024[[#All],[Dependencia]],[1]!PERSONAL_ACTIVO_2024[[#All],[Mail ]],0,0),0))</f>
        <v>0</v>
      </c>
    </row>
    <row r="1046" spans="1:43" ht="34.5" customHeight="1" x14ac:dyDescent="0.25">
      <c r="A1046" s="27"/>
      <c r="B1046" s="349"/>
      <c r="C1046" s="350"/>
      <c r="D1046" s="29"/>
      <c r="E1046" s="105"/>
      <c r="F1046" s="29"/>
      <c r="G1046" s="183"/>
      <c r="H1046" s="27"/>
      <c r="I1046" s="351"/>
      <c r="J1046" s="132"/>
      <c r="K1046" s="54"/>
      <c r="L1046" s="143"/>
      <c r="M1046" s="119"/>
      <c r="N1046" s="98" t="str" cm="1">
        <f t="array" ref="N1046">_xlfn.XLOOKUP(Contrato[[#This Row],[SUPERVISOR TITULAR]],[1]!PERSONAL_ACTIVO_2024[[#All],[Nombre completo]],[1]!PERSONAL_ACTIVO_2024[[#All],[Documento identidad]],"",0)</f>
        <v/>
      </c>
      <c r="O1046" s="119"/>
      <c r="P1046" s="134" t="str" cm="1">
        <f t="array" ref="P1046">_xlfn.XLOOKUP(Contrato[[#This Row],[SUPERVISOR SUPLENTE ]],[1]!PERSONAL_ACTIVO_2024[[#All],[Nombre completo]],[1]!PERSONAL_ACTIVO_2024[[#All],[Documento identidad]],"",0)</f>
        <v/>
      </c>
      <c r="Q1046" s="135"/>
      <c r="R1046" s="42" cm="1">
        <f t="array" ref="R1046">_xlfn.XLOOKUP(Contrato[[#This Row],[CDP]],[1]!DISPONIBILIDADES_2024[[#All],[consecutivo]],[1]!DISPONIBILIDADES_2024[[#All],[fecha_aprobacion]],"",0)</f>
        <v>0</v>
      </c>
      <c r="S1046" s="43">
        <f>SUMIF([1]!DISPONIBILIDADES_2024[[#All],[consecutivo]],Contrato[[#This Row],[CDP]],[1]!DISPONIBILIDADES_2024[[#All],[valor_total_rubro]])</f>
        <v>0</v>
      </c>
      <c r="T1046" s="44" cm="1">
        <f t="array" ref="T1046">_xlfn.XLOOKUP(Contrato[[#This Row],[CONTRATO]]&amp;Contrato[[#This Row],[CDP]],[1]!Corr_Contr_CDP[[#All],[CONTRATO-CDP]],[1]!Corr_Contr_CDP[[#All],[CRP]],_xlfn.XLOOKUP(Contrato[[#This Row],[CDP]],[1]!COMPROMISOS_2024[[#All],[disponibilidad]],[1]!COMPROMISOS_2024[[#All],[consecutivo]],"",0),0)</f>
        <v>0</v>
      </c>
      <c r="U1046" s="45" t="str" cm="1">
        <f t="array" ref="U1046">+_xlfn.XLOOKUP(Contrato[[#This Row],[RCP]],[1]!COMPROMISOS_2024[[#All],[consecutivo]],[1]!COMPROMISOS_2024[[#All],[fecha_aprobacion]],"",0)</f>
        <v/>
      </c>
      <c r="V1046" s="46">
        <f>SUMIF([1]!COMPROMISOS_2024[[#All],[consecutivo]],Contrato[[#This Row],[RCP]],[1]!COMPROMISOS_2024[[#All],[valor_total]])</f>
        <v>0</v>
      </c>
      <c r="W1046" s="352"/>
      <c r="X1046" s="163"/>
      <c r="Y1046" s="48" t="str">
        <f>+LEFT(_xlfn.XLOOKUP(Contrato[[#This Row],[CONTRATO3DIG]],[1]SECOP_II!AE:AE,[1]SECOP_II!F:F,"",0),10)</f>
        <v/>
      </c>
      <c r="Z1046" s="49"/>
      <c r="AA1046" s="101"/>
      <c r="AB1046" s="30"/>
      <c r="AC1046" s="30"/>
      <c r="AD1046" s="353"/>
      <c r="AE1046" s="27"/>
      <c r="AF1046" s="55" t="str">
        <f>TEXT(LEFT(Contrato[[#This Row],[CONTRATO]],3),"0")</f>
        <v/>
      </c>
      <c r="AG1046" s="55" t="str">
        <f>IF(LEN(Contrato[[#This Row],[Contrato2]])=3,Contrato[[#This Row],[Contrato2]],TEXT(Contrato[[#This Row],[Contrato2]],"000"))</f>
        <v/>
      </c>
      <c r="AH1046" s="56">
        <f ca="1">IFERROR(_xlfn.DAYS(Contrato[[#This Row],[Fecha Proyectada liquidación]],TODAY())/30,"")</f>
        <v>-1519.7666666666667</v>
      </c>
      <c r="AI1046" s="57">
        <f>+Contrato[[#This Row],[FECHA TERMINACIÓN ]]+120</f>
        <v>120</v>
      </c>
      <c r="AK1046" s="59" t="str">
        <f ca="1">IF(Contrato[[#This Row],[FECHA TERMINACIÓN ]]&lt;TODAY(), "Terminado",IF(ISNUMBER(Contrato[[#This Row],[Fecha Real de liquiidación ]]),"Liquidado",IF(Contrato[[#This Row],[FECHA TERMINACIÓN ]]&gt;=TODAY(),"En ejecución","")))</f>
        <v>Terminado</v>
      </c>
      <c r="AL1046" s="60">
        <f>SUMIF([1]!COMPROMISOS_2024[[#All],[consecutivo]],Contrato[[#This Row],[RCP]],[1]!COMPROMISOS_2024[[#All],[Total pagado]])</f>
        <v>0</v>
      </c>
      <c r="AM1046" s="61">
        <f>IFERROR(Contrato[[#This Row],[Pagos]]/Contrato[[#This Row],[VALOR CONTRATO]],0)</f>
        <v>0</v>
      </c>
      <c r="AN1046" s="110">
        <f>+Contrato[[#This Row],[VALOR CONTRATO]]-Contrato[[#This Row],[Pagos]]</f>
        <v>0</v>
      </c>
      <c r="AO1046" s="58" cm="1">
        <f t="array" ref="AO1046">_xlfn.XLOOKUP(Contrato[[#This Row],[DOCUMENTO ]],[1]!PERSONAL_ACTIVO_2024[[#All],[Documento identidad]],[1]!PERSONAL_ACTIVO_2024[[#All],[Mail ]],0,0)</f>
        <v>0</v>
      </c>
      <c r="AP1046" s="58" cm="1">
        <f t="array" ref="AP1046">_xlfn.XLOOKUP(Contrato[[#This Row],[DOCUMENTO]],[1]!PERSONAL_ACTIVO_2024[[#All],[Documento identidad]],[1]!PERSONAL_ACTIVO_2024[[#All],[Mail ]],0,0)</f>
        <v>0</v>
      </c>
      <c r="AQ1046" s="58" cm="1">
        <f t="array" ref="AQ1046">IF(ISBLANK(Contrato[[#This Row],[DEPENDENCIA ]]),0,IFERROR(_xlfn.XLOOKUP(Contrato[[#This Row],[DEPENDENCIA ]],[1]!PERSONAL_ACTIVO_2024[[#All],[Dependencia]],[1]!PERSONAL_ACTIVO_2024[[#All],[Mail ]],0,0),0))</f>
        <v>0</v>
      </c>
    </row>
    <row r="1047" spans="1:43" ht="34.5" customHeight="1" x14ac:dyDescent="0.25">
      <c r="A1047" s="27"/>
      <c r="B1047" s="349"/>
      <c r="C1047" s="350"/>
      <c r="D1047" s="29"/>
      <c r="E1047" s="105"/>
      <c r="F1047" s="29"/>
      <c r="G1047" s="183"/>
      <c r="H1047" s="27"/>
      <c r="I1047" s="351"/>
      <c r="J1047" s="132"/>
      <c r="K1047" s="54"/>
      <c r="L1047" s="143"/>
      <c r="M1047" s="119"/>
      <c r="N1047" s="98" t="str" cm="1">
        <f t="array" ref="N1047">_xlfn.XLOOKUP(Contrato[[#This Row],[SUPERVISOR TITULAR]],[1]!PERSONAL_ACTIVO_2024[[#All],[Nombre completo]],[1]!PERSONAL_ACTIVO_2024[[#All],[Documento identidad]],"",0)</f>
        <v/>
      </c>
      <c r="O1047" s="119"/>
      <c r="P1047" s="134" t="str" cm="1">
        <f t="array" ref="P1047">_xlfn.XLOOKUP(Contrato[[#This Row],[SUPERVISOR SUPLENTE ]],[1]!PERSONAL_ACTIVO_2024[[#All],[Nombre completo]],[1]!PERSONAL_ACTIVO_2024[[#All],[Documento identidad]],"",0)</f>
        <v/>
      </c>
      <c r="Q1047" s="135"/>
      <c r="R1047" s="42" cm="1">
        <f t="array" ref="R1047">_xlfn.XLOOKUP(Contrato[[#This Row],[CDP]],[1]!DISPONIBILIDADES_2024[[#All],[consecutivo]],[1]!DISPONIBILIDADES_2024[[#All],[fecha_aprobacion]],"",0)</f>
        <v>0</v>
      </c>
      <c r="S1047" s="43">
        <f>SUMIF([1]!DISPONIBILIDADES_2024[[#All],[consecutivo]],Contrato[[#This Row],[CDP]],[1]!DISPONIBILIDADES_2024[[#All],[valor_total_rubro]])</f>
        <v>0</v>
      </c>
      <c r="T1047" s="44" cm="1">
        <f t="array" ref="T1047">_xlfn.XLOOKUP(Contrato[[#This Row],[CONTRATO]]&amp;Contrato[[#This Row],[CDP]],[1]!Corr_Contr_CDP[[#All],[CONTRATO-CDP]],[1]!Corr_Contr_CDP[[#All],[CRP]],_xlfn.XLOOKUP(Contrato[[#This Row],[CDP]],[1]!COMPROMISOS_2024[[#All],[disponibilidad]],[1]!COMPROMISOS_2024[[#All],[consecutivo]],"",0),0)</f>
        <v>0</v>
      </c>
      <c r="U1047" s="45" t="str" cm="1">
        <f t="array" ref="U1047">+_xlfn.XLOOKUP(Contrato[[#This Row],[RCP]],[1]!COMPROMISOS_2024[[#All],[consecutivo]],[1]!COMPROMISOS_2024[[#All],[fecha_aprobacion]],"",0)</f>
        <v/>
      </c>
      <c r="V1047" s="46">
        <f>SUMIF([1]!COMPROMISOS_2024[[#All],[consecutivo]],Contrato[[#This Row],[RCP]],[1]!COMPROMISOS_2024[[#All],[valor_total]])</f>
        <v>0</v>
      </c>
      <c r="W1047" s="352"/>
      <c r="X1047" s="163"/>
      <c r="Y1047" s="48" t="str">
        <f>+LEFT(_xlfn.XLOOKUP(Contrato[[#This Row],[CONTRATO3DIG]],[1]SECOP_II!AE:AE,[1]SECOP_II!F:F,"",0),10)</f>
        <v/>
      </c>
      <c r="Z1047" s="49"/>
      <c r="AA1047" s="101"/>
      <c r="AB1047" s="30"/>
      <c r="AC1047" s="30"/>
      <c r="AD1047" s="353"/>
      <c r="AE1047" s="27"/>
      <c r="AF1047" s="55" t="str">
        <f>TEXT(LEFT(Contrato[[#This Row],[CONTRATO]],3),"0")</f>
        <v/>
      </c>
      <c r="AG1047" s="55" t="str">
        <f>IF(LEN(Contrato[[#This Row],[Contrato2]])=3,Contrato[[#This Row],[Contrato2]],TEXT(Contrato[[#This Row],[Contrato2]],"000"))</f>
        <v/>
      </c>
      <c r="AH1047" s="56">
        <f ca="1">IFERROR(_xlfn.DAYS(Contrato[[#This Row],[Fecha Proyectada liquidación]],TODAY())/30,"")</f>
        <v>-1519.7666666666667</v>
      </c>
      <c r="AI1047" s="57">
        <f>+Contrato[[#This Row],[FECHA TERMINACIÓN ]]+120</f>
        <v>120</v>
      </c>
      <c r="AK1047" s="59" t="str">
        <f ca="1">IF(Contrato[[#This Row],[FECHA TERMINACIÓN ]]&lt;TODAY(), "Terminado",IF(ISNUMBER(Contrato[[#This Row],[Fecha Real de liquiidación ]]),"Liquidado",IF(Contrato[[#This Row],[FECHA TERMINACIÓN ]]&gt;=TODAY(),"En ejecución","")))</f>
        <v>Terminado</v>
      </c>
      <c r="AL1047" s="60">
        <f>SUMIF([1]!COMPROMISOS_2024[[#All],[consecutivo]],Contrato[[#This Row],[RCP]],[1]!COMPROMISOS_2024[[#All],[Total pagado]])</f>
        <v>0</v>
      </c>
      <c r="AM1047" s="61">
        <f>IFERROR(Contrato[[#This Row],[Pagos]]/Contrato[[#This Row],[VALOR CONTRATO]],0)</f>
        <v>0</v>
      </c>
      <c r="AN1047" s="110">
        <f>+Contrato[[#This Row],[VALOR CONTRATO]]-Contrato[[#This Row],[Pagos]]</f>
        <v>0</v>
      </c>
      <c r="AO1047" s="58" cm="1">
        <f t="array" ref="AO1047">_xlfn.XLOOKUP(Contrato[[#This Row],[DOCUMENTO ]],[1]!PERSONAL_ACTIVO_2024[[#All],[Documento identidad]],[1]!PERSONAL_ACTIVO_2024[[#All],[Mail ]],0,0)</f>
        <v>0</v>
      </c>
      <c r="AP1047" s="58" cm="1">
        <f t="array" ref="AP1047">_xlfn.XLOOKUP(Contrato[[#This Row],[DOCUMENTO]],[1]!PERSONAL_ACTIVO_2024[[#All],[Documento identidad]],[1]!PERSONAL_ACTIVO_2024[[#All],[Mail ]],0,0)</f>
        <v>0</v>
      </c>
      <c r="AQ1047" s="58" cm="1">
        <f t="array" ref="AQ1047">IF(ISBLANK(Contrato[[#This Row],[DEPENDENCIA ]]),0,IFERROR(_xlfn.XLOOKUP(Contrato[[#This Row],[DEPENDENCIA ]],[1]!PERSONAL_ACTIVO_2024[[#All],[Dependencia]],[1]!PERSONAL_ACTIVO_2024[[#All],[Mail ]],0,0),0))</f>
        <v>0</v>
      </c>
    </row>
    <row r="1048" spans="1:43" ht="34.5" customHeight="1" x14ac:dyDescent="0.25">
      <c r="A1048" s="27"/>
      <c r="B1048" s="349"/>
      <c r="C1048" s="350"/>
      <c r="D1048" s="29"/>
      <c r="E1048" s="91"/>
      <c r="F1048" s="29"/>
      <c r="G1048" s="183"/>
      <c r="H1048" s="27"/>
      <c r="I1048" s="351"/>
      <c r="J1048" s="132"/>
      <c r="K1048" s="54"/>
      <c r="L1048" s="143"/>
      <c r="M1048" s="119"/>
      <c r="N1048" s="98" t="str" cm="1">
        <f t="array" ref="N1048">_xlfn.XLOOKUP(Contrato[[#This Row],[SUPERVISOR TITULAR]],[1]!PERSONAL_ACTIVO_2024[[#All],[Nombre completo]],[1]!PERSONAL_ACTIVO_2024[[#All],[Documento identidad]],"",0)</f>
        <v/>
      </c>
      <c r="O1048" s="119"/>
      <c r="P1048" s="134" t="str" cm="1">
        <f t="array" ref="P1048">_xlfn.XLOOKUP(Contrato[[#This Row],[SUPERVISOR SUPLENTE ]],[1]!PERSONAL_ACTIVO_2024[[#All],[Nombre completo]],[1]!PERSONAL_ACTIVO_2024[[#All],[Documento identidad]],"",0)</f>
        <v/>
      </c>
      <c r="Q1048" s="135"/>
      <c r="R1048" s="42" cm="1">
        <f t="array" ref="R1048">_xlfn.XLOOKUP(Contrato[[#This Row],[CDP]],[1]!DISPONIBILIDADES_2024[[#All],[consecutivo]],[1]!DISPONIBILIDADES_2024[[#All],[fecha_aprobacion]],"",0)</f>
        <v>0</v>
      </c>
      <c r="S1048" s="43">
        <f>SUMIF([1]!DISPONIBILIDADES_2024[[#All],[consecutivo]],Contrato[[#This Row],[CDP]],[1]!DISPONIBILIDADES_2024[[#All],[valor_total_rubro]])</f>
        <v>0</v>
      </c>
      <c r="T1048" s="44" cm="1">
        <f t="array" ref="T1048">_xlfn.XLOOKUP(Contrato[[#This Row],[CONTRATO]]&amp;Contrato[[#This Row],[CDP]],[1]!Corr_Contr_CDP[[#All],[CONTRATO-CDP]],[1]!Corr_Contr_CDP[[#All],[CRP]],_xlfn.XLOOKUP(Contrato[[#This Row],[CDP]],[1]!COMPROMISOS_2024[[#All],[disponibilidad]],[1]!COMPROMISOS_2024[[#All],[consecutivo]],"",0),0)</f>
        <v>0</v>
      </c>
      <c r="U1048" s="45" t="str" cm="1">
        <f t="array" ref="U1048">+_xlfn.XLOOKUP(Contrato[[#This Row],[RCP]],[1]!COMPROMISOS_2024[[#All],[consecutivo]],[1]!COMPROMISOS_2024[[#All],[fecha_aprobacion]],"",0)</f>
        <v/>
      </c>
      <c r="V1048" s="46">
        <f>SUMIF([1]!COMPROMISOS_2024[[#All],[consecutivo]],Contrato[[#This Row],[RCP]],[1]!COMPROMISOS_2024[[#All],[valor_total]])</f>
        <v>0</v>
      </c>
      <c r="W1048" s="352"/>
      <c r="X1048" s="163"/>
      <c r="Y1048" s="48" t="str">
        <f>+LEFT(_xlfn.XLOOKUP(Contrato[[#This Row],[CONTRATO3DIG]],[1]SECOP_II!AE:AE,[1]SECOP_II!F:F,"",0),10)</f>
        <v/>
      </c>
      <c r="Z1048" s="49"/>
      <c r="AA1048" s="101"/>
      <c r="AB1048" s="30"/>
      <c r="AC1048" s="30"/>
      <c r="AD1048" s="353"/>
      <c r="AE1048" s="27"/>
      <c r="AF1048" s="55" t="str">
        <f>TEXT(LEFT(Contrato[[#This Row],[CONTRATO]],3),"0")</f>
        <v/>
      </c>
      <c r="AG1048" s="55" t="str">
        <f>IF(LEN(Contrato[[#This Row],[Contrato2]])=3,Contrato[[#This Row],[Contrato2]],TEXT(Contrato[[#This Row],[Contrato2]],"000"))</f>
        <v/>
      </c>
      <c r="AH1048" s="56">
        <f ca="1">IFERROR(_xlfn.DAYS(Contrato[[#This Row],[Fecha Proyectada liquidación]],TODAY())/30,"")</f>
        <v>-1519.7666666666667</v>
      </c>
      <c r="AI1048" s="57">
        <f>+Contrato[[#This Row],[FECHA TERMINACIÓN ]]+120</f>
        <v>120</v>
      </c>
      <c r="AK1048" s="59" t="str">
        <f ca="1">IF(Contrato[[#This Row],[FECHA TERMINACIÓN ]]&lt;TODAY(), "Terminado",IF(ISNUMBER(Contrato[[#This Row],[Fecha Real de liquiidación ]]),"Liquidado",IF(Contrato[[#This Row],[FECHA TERMINACIÓN ]]&gt;=TODAY(),"En ejecución","")))</f>
        <v>Terminado</v>
      </c>
      <c r="AL1048" s="60">
        <f>SUMIF([1]!COMPROMISOS_2024[[#All],[consecutivo]],Contrato[[#This Row],[RCP]],[1]!COMPROMISOS_2024[[#All],[Total pagado]])</f>
        <v>0</v>
      </c>
      <c r="AM1048" s="61">
        <f>IFERROR(Contrato[[#This Row],[Pagos]]/Contrato[[#This Row],[VALOR CONTRATO]],0)</f>
        <v>0</v>
      </c>
      <c r="AN1048" s="110">
        <f>+Contrato[[#This Row],[VALOR CONTRATO]]-Contrato[[#This Row],[Pagos]]</f>
        <v>0</v>
      </c>
      <c r="AO1048" s="58" cm="1">
        <f t="array" ref="AO1048">_xlfn.XLOOKUP(Contrato[[#This Row],[DOCUMENTO ]],[1]!PERSONAL_ACTIVO_2024[[#All],[Documento identidad]],[1]!PERSONAL_ACTIVO_2024[[#All],[Mail ]],0,0)</f>
        <v>0</v>
      </c>
      <c r="AP1048" s="58" cm="1">
        <f t="array" ref="AP1048">_xlfn.XLOOKUP(Contrato[[#This Row],[DOCUMENTO]],[1]!PERSONAL_ACTIVO_2024[[#All],[Documento identidad]],[1]!PERSONAL_ACTIVO_2024[[#All],[Mail ]],0,0)</f>
        <v>0</v>
      </c>
      <c r="AQ1048" s="58" cm="1">
        <f t="array" ref="AQ1048">IF(ISBLANK(Contrato[[#This Row],[DEPENDENCIA ]]),0,IFERROR(_xlfn.XLOOKUP(Contrato[[#This Row],[DEPENDENCIA ]],[1]!PERSONAL_ACTIVO_2024[[#All],[Dependencia]],[1]!PERSONAL_ACTIVO_2024[[#All],[Mail ]],0,0),0))</f>
        <v>0</v>
      </c>
    </row>
    <row r="1049" spans="1:43" ht="34.5" customHeight="1" x14ac:dyDescent="0.25">
      <c r="A1049" s="27"/>
      <c r="B1049" s="349"/>
      <c r="C1049" s="350"/>
      <c r="D1049" s="29"/>
      <c r="E1049" s="29"/>
      <c r="F1049" s="29"/>
      <c r="G1049" s="183"/>
      <c r="H1049" s="27"/>
      <c r="I1049" s="351"/>
      <c r="J1049" s="132"/>
      <c r="K1049" s="54"/>
      <c r="L1049" s="143"/>
      <c r="M1049" s="119"/>
      <c r="N1049" s="98" t="str" cm="1">
        <f t="array" ref="N1049">_xlfn.XLOOKUP(Contrato[[#This Row],[SUPERVISOR TITULAR]],[1]!PERSONAL_ACTIVO_2024[[#All],[Nombre completo]],[1]!PERSONAL_ACTIVO_2024[[#All],[Documento identidad]],"",0)</f>
        <v/>
      </c>
      <c r="O1049" s="119"/>
      <c r="P1049" s="134" t="str" cm="1">
        <f t="array" ref="P1049">_xlfn.XLOOKUP(Contrato[[#This Row],[SUPERVISOR SUPLENTE ]],[1]!PERSONAL_ACTIVO_2024[[#All],[Nombre completo]],[1]!PERSONAL_ACTIVO_2024[[#All],[Documento identidad]],"",0)</f>
        <v/>
      </c>
      <c r="Q1049" s="135"/>
      <c r="R1049" s="42" cm="1">
        <f t="array" ref="R1049">_xlfn.XLOOKUP(Contrato[[#This Row],[CDP]],[1]!DISPONIBILIDADES_2024[[#All],[consecutivo]],[1]!DISPONIBILIDADES_2024[[#All],[fecha_aprobacion]],"",0)</f>
        <v>0</v>
      </c>
      <c r="S1049" s="43">
        <f>SUMIF([1]!DISPONIBILIDADES_2024[[#All],[consecutivo]],Contrato[[#This Row],[CDP]],[1]!DISPONIBILIDADES_2024[[#All],[valor_total_rubro]])</f>
        <v>0</v>
      </c>
      <c r="T1049" s="44" cm="1">
        <f t="array" ref="T1049">_xlfn.XLOOKUP(Contrato[[#This Row],[CONTRATO]]&amp;Contrato[[#This Row],[CDP]],[1]!Corr_Contr_CDP[[#All],[CONTRATO-CDP]],[1]!Corr_Contr_CDP[[#All],[CRP]],_xlfn.XLOOKUP(Contrato[[#This Row],[CDP]],[1]!COMPROMISOS_2024[[#All],[disponibilidad]],[1]!COMPROMISOS_2024[[#All],[consecutivo]],"",0),0)</f>
        <v>0</v>
      </c>
      <c r="U1049" s="45" t="str" cm="1">
        <f t="array" ref="U1049">+_xlfn.XLOOKUP(Contrato[[#This Row],[RCP]],[1]!COMPROMISOS_2024[[#All],[consecutivo]],[1]!COMPROMISOS_2024[[#All],[fecha_aprobacion]],"",0)</f>
        <v/>
      </c>
      <c r="V1049" s="46">
        <f>SUMIF([1]!COMPROMISOS_2024[[#All],[consecutivo]],Contrato[[#This Row],[RCP]],[1]!COMPROMISOS_2024[[#All],[valor_total]])</f>
        <v>0</v>
      </c>
      <c r="W1049" s="352"/>
      <c r="X1049" s="163"/>
      <c r="Y1049" s="48" t="str">
        <f>+LEFT(_xlfn.XLOOKUP(Contrato[[#This Row],[CONTRATO3DIG]],[1]SECOP_II!AE:AE,[1]SECOP_II!F:F,"",0),10)</f>
        <v/>
      </c>
      <c r="Z1049" s="49"/>
      <c r="AA1049" s="101"/>
      <c r="AB1049" s="30"/>
      <c r="AC1049" s="30"/>
      <c r="AD1049" s="353"/>
      <c r="AE1049" s="27"/>
      <c r="AF1049" s="55" t="str">
        <f>TEXT(LEFT(Contrato[[#This Row],[CONTRATO]],3),"0")</f>
        <v/>
      </c>
      <c r="AG1049" s="55" t="str">
        <f>IF(LEN(Contrato[[#This Row],[Contrato2]])=3,Contrato[[#This Row],[Contrato2]],TEXT(Contrato[[#This Row],[Contrato2]],"000"))</f>
        <v/>
      </c>
      <c r="AH1049" s="56">
        <f ca="1">IFERROR(_xlfn.DAYS(Contrato[[#This Row],[Fecha Proyectada liquidación]],TODAY())/30,"")</f>
        <v>-1519.7666666666667</v>
      </c>
      <c r="AI1049" s="57">
        <f>+Contrato[[#This Row],[FECHA TERMINACIÓN ]]+120</f>
        <v>120</v>
      </c>
      <c r="AK1049" s="59" t="str">
        <f ca="1">IF(Contrato[[#This Row],[FECHA TERMINACIÓN ]]&lt;TODAY(), "Terminado",IF(ISNUMBER(Contrato[[#This Row],[Fecha Real de liquiidación ]]),"Liquidado",IF(Contrato[[#This Row],[FECHA TERMINACIÓN ]]&gt;=TODAY(),"En ejecución","")))</f>
        <v>Terminado</v>
      </c>
      <c r="AL1049" s="60">
        <f>SUMIF([1]!COMPROMISOS_2024[[#All],[consecutivo]],Contrato[[#This Row],[RCP]],[1]!COMPROMISOS_2024[[#All],[Total pagado]])</f>
        <v>0</v>
      </c>
      <c r="AM1049" s="61">
        <f>IFERROR(Contrato[[#This Row],[Pagos]]/Contrato[[#This Row],[VALOR CONTRATO]],0)</f>
        <v>0</v>
      </c>
      <c r="AN1049" s="110">
        <f>+Contrato[[#This Row],[VALOR CONTRATO]]-Contrato[[#This Row],[Pagos]]</f>
        <v>0</v>
      </c>
      <c r="AO1049" s="58" cm="1">
        <f t="array" ref="AO1049">_xlfn.XLOOKUP(Contrato[[#This Row],[DOCUMENTO ]],[1]!PERSONAL_ACTIVO_2024[[#All],[Documento identidad]],[1]!PERSONAL_ACTIVO_2024[[#All],[Mail ]],0,0)</f>
        <v>0</v>
      </c>
      <c r="AP1049" s="58" cm="1">
        <f t="array" ref="AP1049">_xlfn.XLOOKUP(Contrato[[#This Row],[DOCUMENTO]],[1]!PERSONAL_ACTIVO_2024[[#All],[Documento identidad]],[1]!PERSONAL_ACTIVO_2024[[#All],[Mail ]],0,0)</f>
        <v>0</v>
      </c>
      <c r="AQ1049" s="58" cm="1">
        <f t="array" ref="AQ1049">IF(ISBLANK(Contrato[[#This Row],[DEPENDENCIA ]]),0,IFERROR(_xlfn.XLOOKUP(Contrato[[#This Row],[DEPENDENCIA ]],[1]!PERSONAL_ACTIVO_2024[[#All],[Dependencia]],[1]!PERSONAL_ACTIVO_2024[[#All],[Mail ]],0,0),0))</f>
        <v>0</v>
      </c>
    </row>
    <row r="1050" spans="1:43" ht="34.5" customHeight="1" x14ac:dyDescent="0.25">
      <c r="A1050" s="27"/>
      <c r="B1050" s="349"/>
      <c r="C1050" s="350"/>
      <c r="D1050" s="29"/>
      <c r="E1050" s="29"/>
      <c r="F1050" s="29"/>
      <c r="G1050" s="183"/>
      <c r="H1050" s="27"/>
      <c r="I1050" s="351"/>
      <c r="J1050" s="132"/>
      <c r="K1050" s="69"/>
      <c r="L1050" s="143"/>
      <c r="M1050" s="119"/>
      <c r="N1050" s="98" t="str" cm="1">
        <f t="array" ref="N1050">_xlfn.XLOOKUP(Contrato[[#This Row],[SUPERVISOR TITULAR]],[1]!PERSONAL_ACTIVO_2024[[#All],[Nombre completo]],[1]!PERSONAL_ACTIVO_2024[[#All],[Documento identidad]],"",0)</f>
        <v/>
      </c>
      <c r="O1050" s="119"/>
      <c r="P1050" s="134" t="str" cm="1">
        <f t="array" ref="P1050">_xlfn.XLOOKUP(Contrato[[#This Row],[SUPERVISOR SUPLENTE ]],[1]!PERSONAL_ACTIVO_2024[[#All],[Nombre completo]],[1]!PERSONAL_ACTIVO_2024[[#All],[Documento identidad]],"",0)</f>
        <v/>
      </c>
      <c r="Q1050" s="135"/>
      <c r="R1050" s="42" cm="1">
        <f t="array" ref="R1050">_xlfn.XLOOKUP(Contrato[[#This Row],[CDP]],[1]!DISPONIBILIDADES_2024[[#All],[consecutivo]],[1]!DISPONIBILIDADES_2024[[#All],[fecha_aprobacion]],"",0)</f>
        <v>0</v>
      </c>
      <c r="S1050" s="43">
        <f>SUMIF([1]!DISPONIBILIDADES_2024[[#All],[consecutivo]],Contrato[[#This Row],[CDP]],[1]!DISPONIBILIDADES_2024[[#All],[valor_total_rubro]])</f>
        <v>0</v>
      </c>
      <c r="T1050" s="44" cm="1">
        <f t="array" ref="T1050">_xlfn.XLOOKUP(Contrato[[#This Row],[CONTRATO]]&amp;Contrato[[#This Row],[CDP]],[1]!Corr_Contr_CDP[[#All],[CONTRATO-CDP]],[1]!Corr_Contr_CDP[[#All],[CRP]],_xlfn.XLOOKUP(Contrato[[#This Row],[CDP]],[1]!COMPROMISOS_2024[[#All],[disponibilidad]],[1]!COMPROMISOS_2024[[#All],[consecutivo]],"",0),0)</f>
        <v>0</v>
      </c>
      <c r="U1050" s="45" t="str" cm="1">
        <f t="array" ref="U1050">+_xlfn.XLOOKUP(Contrato[[#This Row],[RCP]],[1]!COMPROMISOS_2024[[#All],[consecutivo]],[1]!COMPROMISOS_2024[[#All],[fecha_aprobacion]],"",0)</f>
        <v/>
      </c>
      <c r="V1050" s="46">
        <f>SUMIF([1]!COMPROMISOS_2024[[#All],[consecutivo]],Contrato[[#This Row],[RCP]],[1]!COMPROMISOS_2024[[#All],[valor_total]])</f>
        <v>0</v>
      </c>
      <c r="W1050" s="352"/>
      <c r="X1050" s="163"/>
      <c r="Y1050" s="48" t="str">
        <f>+LEFT(_xlfn.XLOOKUP(Contrato[[#This Row],[CONTRATO3DIG]],[1]SECOP_II!AE:AE,[1]SECOP_II!F:F,"",0),10)</f>
        <v/>
      </c>
      <c r="Z1050" s="49"/>
      <c r="AA1050" s="101"/>
      <c r="AB1050" s="30"/>
      <c r="AC1050" s="30"/>
      <c r="AD1050" s="353"/>
      <c r="AE1050" s="27"/>
      <c r="AF1050" s="55" t="str">
        <f>TEXT(LEFT(Contrato[[#This Row],[CONTRATO]],3),"0")</f>
        <v/>
      </c>
      <c r="AG1050" s="55" t="str">
        <f>IF(LEN(Contrato[[#This Row],[Contrato2]])=3,Contrato[[#This Row],[Contrato2]],TEXT(Contrato[[#This Row],[Contrato2]],"000"))</f>
        <v/>
      </c>
      <c r="AH1050" s="56">
        <f ca="1">IFERROR(_xlfn.DAYS(Contrato[[#This Row],[Fecha Proyectada liquidación]],TODAY())/30,"")</f>
        <v>-1519.7666666666667</v>
      </c>
      <c r="AI1050" s="57">
        <f>+Contrato[[#This Row],[FECHA TERMINACIÓN ]]+120</f>
        <v>120</v>
      </c>
      <c r="AK1050" s="59" t="str">
        <f ca="1">IF(Contrato[[#This Row],[FECHA TERMINACIÓN ]]&lt;TODAY(), "Terminado",IF(ISNUMBER(Contrato[[#This Row],[Fecha Real de liquiidación ]]),"Liquidado",IF(Contrato[[#This Row],[FECHA TERMINACIÓN ]]&gt;=TODAY(),"En ejecución","")))</f>
        <v>Terminado</v>
      </c>
      <c r="AL1050" s="60">
        <f>SUMIF([1]!COMPROMISOS_2024[[#All],[consecutivo]],Contrato[[#This Row],[RCP]],[1]!COMPROMISOS_2024[[#All],[Total pagado]])</f>
        <v>0</v>
      </c>
      <c r="AM1050" s="61">
        <f>IFERROR(Contrato[[#This Row],[Pagos]]/Contrato[[#This Row],[VALOR CONTRATO]],0)</f>
        <v>0</v>
      </c>
      <c r="AN1050" s="110">
        <f>+Contrato[[#This Row],[VALOR CONTRATO]]-Contrato[[#This Row],[Pagos]]</f>
        <v>0</v>
      </c>
      <c r="AO1050" s="58" cm="1">
        <f t="array" ref="AO1050">_xlfn.XLOOKUP(Contrato[[#This Row],[DOCUMENTO ]],[1]!PERSONAL_ACTIVO_2024[[#All],[Documento identidad]],[1]!PERSONAL_ACTIVO_2024[[#All],[Mail ]],0,0)</f>
        <v>0</v>
      </c>
      <c r="AP1050" s="58" cm="1">
        <f t="array" ref="AP1050">_xlfn.XLOOKUP(Contrato[[#This Row],[DOCUMENTO]],[1]!PERSONAL_ACTIVO_2024[[#All],[Documento identidad]],[1]!PERSONAL_ACTIVO_2024[[#All],[Mail ]],0,0)</f>
        <v>0</v>
      </c>
      <c r="AQ1050" s="58" cm="1">
        <f t="array" ref="AQ1050">IF(ISBLANK(Contrato[[#This Row],[DEPENDENCIA ]]),0,IFERROR(_xlfn.XLOOKUP(Contrato[[#This Row],[DEPENDENCIA ]],[1]!PERSONAL_ACTIVO_2024[[#All],[Dependencia]],[1]!PERSONAL_ACTIVO_2024[[#All],[Mail ]],0,0),0))</f>
        <v>0</v>
      </c>
    </row>
    <row r="1051" spans="1:43" ht="34.5" customHeight="1" x14ac:dyDescent="0.25">
      <c r="A1051" s="27"/>
      <c r="B1051" s="349"/>
      <c r="C1051" s="350"/>
      <c r="D1051" s="29"/>
      <c r="E1051" s="81"/>
      <c r="F1051" s="29"/>
      <c r="G1051" s="183"/>
      <c r="H1051" s="27"/>
      <c r="I1051" s="351"/>
      <c r="J1051" s="132"/>
      <c r="K1051" s="54"/>
      <c r="L1051" s="143"/>
      <c r="M1051" s="119"/>
      <c r="N1051" s="98" t="str" cm="1">
        <f t="array" ref="N1051">_xlfn.XLOOKUP(Contrato[[#This Row],[SUPERVISOR TITULAR]],[1]!PERSONAL_ACTIVO_2024[[#All],[Nombre completo]],[1]!PERSONAL_ACTIVO_2024[[#All],[Documento identidad]],"",0)</f>
        <v/>
      </c>
      <c r="O1051" s="119"/>
      <c r="P1051" s="134" t="str" cm="1">
        <f t="array" ref="P1051">_xlfn.XLOOKUP(Contrato[[#This Row],[SUPERVISOR SUPLENTE ]],[1]!PERSONAL_ACTIVO_2024[[#All],[Nombre completo]],[1]!PERSONAL_ACTIVO_2024[[#All],[Documento identidad]],"",0)</f>
        <v/>
      </c>
      <c r="Q1051" s="135"/>
      <c r="R1051" s="42" cm="1">
        <f t="array" ref="R1051">_xlfn.XLOOKUP(Contrato[[#This Row],[CDP]],[1]!DISPONIBILIDADES_2024[[#All],[consecutivo]],[1]!DISPONIBILIDADES_2024[[#All],[fecha_aprobacion]],"",0)</f>
        <v>0</v>
      </c>
      <c r="S1051" s="43">
        <f>SUMIF([1]!DISPONIBILIDADES_2024[[#All],[consecutivo]],Contrato[[#This Row],[CDP]],[1]!DISPONIBILIDADES_2024[[#All],[valor_total_rubro]])</f>
        <v>0</v>
      </c>
      <c r="T1051" s="44" cm="1">
        <f t="array" ref="T1051">_xlfn.XLOOKUP(Contrato[[#This Row],[CONTRATO]]&amp;Contrato[[#This Row],[CDP]],[1]!Corr_Contr_CDP[[#All],[CONTRATO-CDP]],[1]!Corr_Contr_CDP[[#All],[CRP]],_xlfn.XLOOKUP(Contrato[[#This Row],[CDP]],[1]!COMPROMISOS_2024[[#All],[disponibilidad]],[1]!COMPROMISOS_2024[[#All],[consecutivo]],"",0),0)</f>
        <v>0</v>
      </c>
      <c r="U1051" s="45" t="str" cm="1">
        <f t="array" ref="U1051">+_xlfn.XLOOKUP(Contrato[[#This Row],[RCP]],[1]!COMPROMISOS_2024[[#All],[consecutivo]],[1]!COMPROMISOS_2024[[#All],[fecha_aprobacion]],"",0)</f>
        <v/>
      </c>
      <c r="V1051" s="46">
        <f>SUMIF([1]!COMPROMISOS_2024[[#All],[consecutivo]],Contrato[[#This Row],[RCP]],[1]!COMPROMISOS_2024[[#All],[valor_total]])</f>
        <v>0</v>
      </c>
      <c r="W1051" s="352"/>
      <c r="X1051" s="163"/>
      <c r="Y1051" s="48" t="str">
        <f>+LEFT(_xlfn.XLOOKUP(Contrato[[#This Row],[CONTRATO3DIG]],[1]SECOP_II!AE:AE,[1]SECOP_II!F:F,"",0),10)</f>
        <v/>
      </c>
      <c r="Z1051" s="49"/>
      <c r="AA1051" s="101"/>
      <c r="AB1051" s="30"/>
      <c r="AC1051" s="30"/>
      <c r="AD1051" s="353"/>
      <c r="AE1051" s="27"/>
      <c r="AF1051" s="55" t="str">
        <f>TEXT(LEFT(Contrato[[#This Row],[CONTRATO]],3),"0")</f>
        <v/>
      </c>
      <c r="AG1051" s="55" t="str">
        <f>IF(LEN(Contrato[[#This Row],[Contrato2]])=3,Contrato[[#This Row],[Contrato2]],TEXT(Contrato[[#This Row],[Contrato2]],"000"))</f>
        <v/>
      </c>
      <c r="AH1051" s="56">
        <f ca="1">IFERROR(_xlfn.DAYS(Contrato[[#This Row],[Fecha Proyectada liquidación]],TODAY())/30,"")</f>
        <v>-1519.7666666666667</v>
      </c>
      <c r="AI1051" s="57">
        <f>+Contrato[[#This Row],[FECHA TERMINACIÓN ]]+120</f>
        <v>120</v>
      </c>
      <c r="AK1051" s="59" t="str">
        <f ca="1">IF(Contrato[[#This Row],[FECHA TERMINACIÓN ]]&lt;TODAY(), "Terminado",IF(ISNUMBER(Contrato[[#This Row],[Fecha Real de liquiidación ]]),"Liquidado",IF(Contrato[[#This Row],[FECHA TERMINACIÓN ]]&gt;=TODAY(),"En ejecución","")))</f>
        <v>Terminado</v>
      </c>
      <c r="AL1051" s="60">
        <f>SUMIF([1]!COMPROMISOS_2024[[#All],[consecutivo]],Contrato[[#This Row],[RCP]],[1]!COMPROMISOS_2024[[#All],[Total pagado]])</f>
        <v>0</v>
      </c>
      <c r="AM1051" s="61">
        <f>IFERROR(Contrato[[#This Row],[Pagos]]/Contrato[[#This Row],[VALOR CONTRATO]],0)</f>
        <v>0</v>
      </c>
      <c r="AN1051" s="110">
        <f>+Contrato[[#This Row],[VALOR CONTRATO]]-Contrato[[#This Row],[Pagos]]</f>
        <v>0</v>
      </c>
      <c r="AO1051" s="58" cm="1">
        <f t="array" ref="AO1051">_xlfn.XLOOKUP(Contrato[[#This Row],[DOCUMENTO ]],[1]!PERSONAL_ACTIVO_2024[[#All],[Documento identidad]],[1]!PERSONAL_ACTIVO_2024[[#All],[Mail ]],0,0)</f>
        <v>0</v>
      </c>
      <c r="AP1051" s="58" cm="1">
        <f t="array" ref="AP1051">_xlfn.XLOOKUP(Contrato[[#This Row],[DOCUMENTO]],[1]!PERSONAL_ACTIVO_2024[[#All],[Documento identidad]],[1]!PERSONAL_ACTIVO_2024[[#All],[Mail ]],0,0)</f>
        <v>0</v>
      </c>
      <c r="AQ1051" s="58" cm="1">
        <f t="array" ref="AQ1051">IF(ISBLANK(Contrato[[#This Row],[DEPENDENCIA ]]),0,IFERROR(_xlfn.XLOOKUP(Contrato[[#This Row],[DEPENDENCIA ]],[1]!PERSONAL_ACTIVO_2024[[#All],[Dependencia]],[1]!PERSONAL_ACTIVO_2024[[#All],[Mail ]],0,0),0))</f>
        <v>0</v>
      </c>
    </row>
    <row r="1052" spans="1:43" ht="34.5" customHeight="1" x14ac:dyDescent="0.25">
      <c r="A1052" s="27"/>
      <c r="B1052" s="349"/>
      <c r="C1052" s="350"/>
      <c r="D1052" s="29"/>
      <c r="E1052" s="91"/>
      <c r="F1052" s="29"/>
      <c r="G1052" s="183"/>
      <c r="H1052" s="27"/>
      <c r="I1052" s="351"/>
      <c r="J1052" s="132"/>
      <c r="K1052" s="54"/>
      <c r="L1052" s="143"/>
      <c r="M1052" s="119"/>
      <c r="N1052" s="98" t="str" cm="1">
        <f t="array" ref="N1052">_xlfn.XLOOKUP(Contrato[[#This Row],[SUPERVISOR TITULAR]],[1]!PERSONAL_ACTIVO_2024[[#All],[Nombre completo]],[1]!PERSONAL_ACTIVO_2024[[#All],[Documento identidad]],"",0)</f>
        <v/>
      </c>
      <c r="O1052" s="119"/>
      <c r="P1052" s="134" t="str" cm="1">
        <f t="array" ref="P1052">_xlfn.XLOOKUP(Contrato[[#This Row],[SUPERVISOR SUPLENTE ]],[1]!PERSONAL_ACTIVO_2024[[#All],[Nombre completo]],[1]!PERSONAL_ACTIVO_2024[[#All],[Documento identidad]],"",0)</f>
        <v/>
      </c>
      <c r="Q1052" s="135"/>
      <c r="R1052" s="42" cm="1">
        <f t="array" ref="R1052">_xlfn.XLOOKUP(Contrato[[#This Row],[CDP]],[1]!DISPONIBILIDADES_2024[[#All],[consecutivo]],[1]!DISPONIBILIDADES_2024[[#All],[fecha_aprobacion]],"",0)</f>
        <v>0</v>
      </c>
      <c r="S1052" s="43">
        <f>SUMIF([1]!DISPONIBILIDADES_2024[[#All],[consecutivo]],Contrato[[#This Row],[CDP]],[1]!DISPONIBILIDADES_2024[[#All],[valor_total_rubro]])</f>
        <v>0</v>
      </c>
      <c r="T1052" s="44" cm="1">
        <f t="array" ref="T1052">_xlfn.XLOOKUP(Contrato[[#This Row],[CONTRATO]]&amp;Contrato[[#This Row],[CDP]],[1]!Corr_Contr_CDP[[#All],[CONTRATO-CDP]],[1]!Corr_Contr_CDP[[#All],[CRP]],_xlfn.XLOOKUP(Contrato[[#This Row],[CDP]],[1]!COMPROMISOS_2024[[#All],[disponibilidad]],[1]!COMPROMISOS_2024[[#All],[consecutivo]],"",0),0)</f>
        <v>0</v>
      </c>
      <c r="U1052" s="45" t="str" cm="1">
        <f t="array" ref="U1052">+_xlfn.XLOOKUP(Contrato[[#This Row],[RCP]],[1]!COMPROMISOS_2024[[#All],[consecutivo]],[1]!COMPROMISOS_2024[[#All],[fecha_aprobacion]],"",0)</f>
        <v/>
      </c>
      <c r="V1052" s="46">
        <f>SUMIF([1]!COMPROMISOS_2024[[#All],[consecutivo]],Contrato[[#This Row],[RCP]],[1]!COMPROMISOS_2024[[#All],[valor_total]])</f>
        <v>0</v>
      </c>
      <c r="W1052" s="352"/>
      <c r="X1052" s="163"/>
      <c r="Y1052" s="48" t="str">
        <f>+LEFT(_xlfn.XLOOKUP(Contrato[[#This Row],[CONTRATO3DIG]],[1]SECOP_II!AE:AE,[1]SECOP_II!F:F,"",0),10)</f>
        <v/>
      </c>
      <c r="Z1052" s="49"/>
      <c r="AA1052" s="101"/>
      <c r="AB1052" s="30"/>
      <c r="AC1052" s="30"/>
      <c r="AD1052" s="353"/>
      <c r="AE1052" s="27"/>
      <c r="AF1052" s="55" t="str">
        <f>TEXT(LEFT(Contrato[[#This Row],[CONTRATO]],3),"0")</f>
        <v/>
      </c>
      <c r="AG1052" s="55" t="str">
        <f>IF(LEN(Contrato[[#This Row],[Contrato2]])=3,Contrato[[#This Row],[Contrato2]],TEXT(Contrato[[#This Row],[Contrato2]],"000"))</f>
        <v/>
      </c>
      <c r="AH1052" s="56">
        <f ca="1">IFERROR(_xlfn.DAYS(Contrato[[#This Row],[Fecha Proyectada liquidación]],TODAY())/30,"")</f>
        <v>-1519.7666666666667</v>
      </c>
      <c r="AI1052" s="57">
        <f>+Contrato[[#This Row],[FECHA TERMINACIÓN ]]+120</f>
        <v>120</v>
      </c>
      <c r="AK1052" s="59" t="str">
        <f ca="1">IF(Contrato[[#This Row],[FECHA TERMINACIÓN ]]&lt;TODAY(), "Terminado",IF(ISNUMBER(Contrato[[#This Row],[Fecha Real de liquiidación ]]),"Liquidado",IF(Contrato[[#This Row],[FECHA TERMINACIÓN ]]&gt;=TODAY(),"En ejecución","")))</f>
        <v>Terminado</v>
      </c>
      <c r="AL1052" s="60">
        <f>SUMIF([1]!COMPROMISOS_2024[[#All],[consecutivo]],Contrato[[#This Row],[RCP]],[1]!COMPROMISOS_2024[[#All],[Total pagado]])</f>
        <v>0</v>
      </c>
      <c r="AM1052" s="61">
        <f>IFERROR(Contrato[[#This Row],[Pagos]]/Contrato[[#This Row],[VALOR CONTRATO]],0)</f>
        <v>0</v>
      </c>
      <c r="AN1052" s="110">
        <f>+Contrato[[#This Row],[VALOR CONTRATO]]-Contrato[[#This Row],[Pagos]]</f>
        <v>0</v>
      </c>
      <c r="AO1052" s="58" cm="1">
        <f t="array" ref="AO1052">_xlfn.XLOOKUP(Contrato[[#This Row],[DOCUMENTO ]],[1]!PERSONAL_ACTIVO_2024[[#All],[Documento identidad]],[1]!PERSONAL_ACTIVO_2024[[#All],[Mail ]],0,0)</f>
        <v>0</v>
      </c>
      <c r="AP1052" s="58" cm="1">
        <f t="array" ref="AP1052">_xlfn.XLOOKUP(Contrato[[#This Row],[DOCUMENTO]],[1]!PERSONAL_ACTIVO_2024[[#All],[Documento identidad]],[1]!PERSONAL_ACTIVO_2024[[#All],[Mail ]],0,0)</f>
        <v>0</v>
      </c>
      <c r="AQ1052" s="58" cm="1">
        <f t="array" ref="AQ1052">IF(ISBLANK(Contrato[[#This Row],[DEPENDENCIA ]]),0,IFERROR(_xlfn.XLOOKUP(Contrato[[#This Row],[DEPENDENCIA ]],[1]!PERSONAL_ACTIVO_2024[[#All],[Dependencia]],[1]!PERSONAL_ACTIVO_2024[[#All],[Mail ]],0,0),0))</f>
        <v>0</v>
      </c>
    </row>
    <row r="1053" spans="1:43" ht="34.5" customHeight="1" x14ac:dyDescent="0.25">
      <c r="A1053" s="27"/>
      <c r="B1053" s="349"/>
      <c r="C1053" s="350"/>
      <c r="D1053" s="29"/>
      <c r="E1053" s="91"/>
      <c r="F1053" s="29"/>
      <c r="G1053" s="183"/>
      <c r="H1053" s="27"/>
      <c r="I1053" s="351"/>
      <c r="J1053" s="132"/>
      <c r="K1053" s="54"/>
      <c r="L1053" s="143"/>
      <c r="M1053" s="119"/>
      <c r="N1053" s="98" t="str" cm="1">
        <f t="array" ref="N1053">_xlfn.XLOOKUP(Contrato[[#This Row],[SUPERVISOR TITULAR]],[1]!PERSONAL_ACTIVO_2024[[#All],[Nombre completo]],[1]!PERSONAL_ACTIVO_2024[[#All],[Documento identidad]],"",0)</f>
        <v/>
      </c>
      <c r="O1053" s="119"/>
      <c r="P1053" s="134" t="str" cm="1">
        <f t="array" ref="P1053">_xlfn.XLOOKUP(Contrato[[#This Row],[SUPERVISOR SUPLENTE ]],[1]!PERSONAL_ACTIVO_2024[[#All],[Nombre completo]],[1]!PERSONAL_ACTIVO_2024[[#All],[Documento identidad]],"",0)</f>
        <v/>
      </c>
      <c r="Q1053" s="135"/>
      <c r="R1053" s="42" cm="1">
        <f t="array" ref="R1053">_xlfn.XLOOKUP(Contrato[[#This Row],[CDP]],[1]!DISPONIBILIDADES_2024[[#All],[consecutivo]],[1]!DISPONIBILIDADES_2024[[#All],[fecha_aprobacion]],"",0)</f>
        <v>0</v>
      </c>
      <c r="S1053" s="43">
        <f>SUMIF([1]!DISPONIBILIDADES_2024[[#All],[consecutivo]],Contrato[[#This Row],[CDP]],[1]!DISPONIBILIDADES_2024[[#All],[valor_total_rubro]])</f>
        <v>0</v>
      </c>
      <c r="T1053" s="44" cm="1">
        <f t="array" ref="T1053">_xlfn.XLOOKUP(Contrato[[#This Row],[CONTRATO]]&amp;Contrato[[#This Row],[CDP]],[1]!Corr_Contr_CDP[[#All],[CONTRATO-CDP]],[1]!Corr_Contr_CDP[[#All],[CRP]],_xlfn.XLOOKUP(Contrato[[#This Row],[CDP]],[1]!COMPROMISOS_2024[[#All],[disponibilidad]],[1]!COMPROMISOS_2024[[#All],[consecutivo]],"",0),0)</f>
        <v>0</v>
      </c>
      <c r="U1053" s="45" t="str" cm="1">
        <f t="array" ref="U1053">+_xlfn.XLOOKUP(Contrato[[#This Row],[RCP]],[1]!COMPROMISOS_2024[[#All],[consecutivo]],[1]!COMPROMISOS_2024[[#All],[fecha_aprobacion]],"",0)</f>
        <v/>
      </c>
      <c r="V1053" s="46">
        <f>SUMIF([1]!COMPROMISOS_2024[[#All],[consecutivo]],Contrato[[#This Row],[RCP]],[1]!COMPROMISOS_2024[[#All],[valor_total]])</f>
        <v>0</v>
      </c>
      <c r="W1053" s="352"/>
      <c r="X1053" s="163"/>
      <c r="Y1053" s="48" t="str">
        <f>+LEFT(_xlfn.XLOOKUP(Contrato[[#This Row],[CONTRATO3DIG]],[1]SECOP_II!AE:AE,[1]SECOP_II!F:F,"",0),10)</f>
        <v/>
      </c>
      <c r="Z1053" s="49"/>
      <c r="AA1053" s="101"/>
      <c r="AB1053" s="30"/>
      <c r="AC1053" s="30"/>
      <c r="AD1053" s="353"/>
      <c r="AE1053" s="27"/>
      <c r="AF1053" s="55" t="str">
        <f>TEXT(LEFT(Contrato[[#This Row],[CONTRATO]],3),"0")</f>
        <v/>
      </c>
      <c r="AG1053" s="55" t="str">
        <f>IF(LEN(Contrato[[#This Row],[Contrato2]])=3,Contrato[[#This Row],[Contrato2]],TEXT(Contrato[[#This Row],[Contrato2]],"000"))</f>
        <v/>
      </c>
      <c r="AH1053" s="56">
        <f ca="1">IFERROR(_xlfn.DAYS(Contrato[[#This Row],[Fecha Proyectada liquidación]],TODAY())/30,"")</f>
        <v>-1519.7666666666667</v>
      </c>
      <c r="AI1053" s="57">
        <f>+Contrato[[#This Row],[FECHA TERMINACIÓN ]]+120</f>
        <v>120</v>
      </c>
      <c r="AK1053" s="59" t="str">
        <f ca="1">IF(Contrato[[#This Row],[FECHA TERMINACIÓN ]]&lt;TODAY(), "Terminado",IF(ISNUMBER(Contrato[[#This Row],[Fecha Real de liquiidación ]]),"Liquidado",IF(Contrato[[#This Row],[FECHA TERMINACIÓN ]]&gt;=TODAY(),"En ejecución","")))</f>
        <v>Terminado</v>
      </c>
      <c r="AL1053" s="60">
        <f>SUMIF([1]!COMPROMISOS_2024[[#All],[consecutivo]],Contrato[[#This Row],[RCP]],[1]!COMPROMISOS_2024[[#All],[Total pagado]])</f>
        <v>0</v>
      </c>
      <c r="AM1053" s="61">
        <f>IFERROR(Contrato[[#This Row],[Pagos]]/Contrato[[#This Row],[VALOR CONTRATO]],0)</f>
        <v>0</v>
      </c>
      <c r="AN1053" s="110">
        <f>+Contrato[[#This Row],[VALOR CONTRATO]]-Contrato[[#This Row],[Pagos]]</f>
        <v>0</v>
      </c>
      <c r="AO1053" s="58" cm="1">
        <f t="array" ref="AO1053">_xlfn.XLOOKUP(Contrato[[#This Row],[DOCUMENTO ]],[1]!PERSONAL_ACTIVO_2024[[#All],[Documento identidad]],[1]!PERSONAL_ACTIVO_2024[[#All],[Mail ]],0,0)</f>
        <v>0</v>
      </c>
      <c r="AP1053" s="58" cm="1">
        <f t="array" ref="AP1053">_xlfn.XLOOKUP(Contrato[[#This Row],[DOCUMENTO]],[1]!PERSONAL_ACTIVO_2024[[#All],[Documento identidad]],[1]!PERSONAL_ACTIVO_2024[[#All],[Mail ]],0,0)</f>
        <v>0</v>
      </c>
      <c r="AQ1053" s="58" cm="1">
        <f t="array" ref="AQ1053">IF(ISBLANK(Contrato[[#This Row],[DEPENDENCIA ]]),0,IFERROR(_xlfn.XLOOKUP(Contrato[[#This Row],[DEPENDENCIA ]],[1]!PERSONAL_ACTIVO_2024[[#All],[Dependencia]],[1]!PERSONAL_ACTIVO_2024[[#All],[Mail ]],0,0),0))</f>
        <v>0</v>
      </c>
    </row>
    <row r="1054" spans="1:43" ht="34.5" customHeight="1" x14ac:dyDescent="0.25">
      <c r="A1054" s="27"/>
      <c r="B1054" s="349"/>
      <c r="C1054" s="350"/>
      <c r="D1054" s="29"/>
      <c r="E1054" s="105"/>
      <c r="F1054" s="29"/>
      <c r="G1054" s="183"/>
      <c r="H1054" s="27"/>
      <c r="I1054" s="351"/>
      <c r="J1054" s="132"/>
      <c r="K1054" s="54"/>
      <c r="L1054" s="143"/>
      <c r="M1054" s="119"/>
      <c r="N1054" s="98" t="str" cm="1">
        <f t="array" ref="N1054">_xlfn.XLOOKUP(Contrato[[#This Row],[SUPERVISOR TITULAR]],[1]!PERSONAL_ACTIVO_2024[[#All],[Nombre completo]],[1]!PERSONAL_ACTIVO_2024[[#All],[Documento identidad]],"",0)</f>
        <v/>
      </c>
      <c r="O1054" s="119"/>
      <c r="P1054" s="134" t="str" cm="1">
        <f t="array" ref="P1054">_xlfn.XLOOKUP(Contrato[[#This Row],[SUPERVISOR SUPLENTE ]],[1]!PERSONAL_ACTIVO_2024[[#All],[Nombre completo]],[1]!PERSONAL_ACTIVO_2024[[#All],[Documento identidad]],"",0)</f>
        <v/>
      </c>
      <c r="Q1054" s="135"/>
      <c r="R1054" s="42" cm="1">
        <f t="array" ref="R1054">_xlfn.XLOOKUP(Contrato[[#This Row],[CDP]],[1]!DISPONIBILIDADES_2024[[#All],[consecutivo]],[1]!DISPONIBILIDADES_2024[[#All],[fecha_aprobacion]],"",0)</f>
        <v>0</v>
      </c>
      <c r="S1054" s="43">
        <f>SUMIF([1]!DISPONIBILIDADES_2024[[#All],[consecutivo]],Contrato[[#This Row],[CDP]],[1]!DISPONIBILIDADES_2024[[#All],[valor_total_rubro]])</f>
        <v>0</v>
      </c>
      <c r="T1054" s="44" cm="1">
        <f t="array" ref="T1054">_xlfn.XLOOKUP(Contrato[[#This Row],[CONTRATO]]&amp;Contrato[[#This Row],[CDP]],[1]!Corr_Contr_CDP[[#All],[CONTRATO-CDP]],[1]!Corr_Contr_CDP[[#All],[CRP]],_xlfn.XLOOKUP(Contrato[[#This Row],[CDP]],[1]!COMPROMISOS_2024[[#All],[disponibilidad]],[1]!COMPROMISOS_2024[[#All],[consecutivo]],"",0),0)</f>
        <v>0</v>
      </c>
      <c r="U1054" s="45" t="str" cm="1">
        <f t="array" ref="U1054">+_xlfn.XLOOKUP(Contrato[[#This Row],[RCP]],[1]!COMPROMISOS_2024[[#All],[consecutivo]],[1]!COMPROMISOS_2024[[#All],[fecha_aprobacion]],"",0)</f>
        <v/>
      </c>
      <c r="V1054" s="46">
        <f>SUMIF([1]!COMPROMISOS_2024[[#All],[consecutivo]],Contrato[[#This Row],[RCP]],[1]!COMPROMISOS_2024[[#All],[valor_total]])</f>
        <v>0</v>
      </c>
      <c r="W1054" s="352"/>
      <c r="X1054" s="163"/>
      <c r="Y1054" s="48" t="str">
        <f>+LEFT(_xlfn.XLOOKUP(Contrato[[#This Row],[CONTRATO3DIG]],[1]SECOP_II!AE:AE,[1]SECOP_II!F:F,"",0),10)</f>
        <v/>
      </c>
      <c r="Z1054" s="49"/>
      <c r="AA1054" s="101"/>
      <c r="AB1054" s="30"/>
      <c r="AC1054" s="30"/>
      <c r="AD1054" s="353"/>
      <c r="AE1054" s="27"/>
      <c r="AF1054" s="55" t="str">
        <f>TEXT(LEFT(Contrato[[#This Row],[CONTRATO]],3),"0")</f>
        <v/>
      </c>
      <c r="AG1054" s="55" t="str">
        <f>IF(LEN(Contrato[[#This Row],[Contrato2]])=3,Contrato[[#This Row],[Contrato2]],TEXT(Contrato[[#This Row],[Contrato2]],"000"))</f>
        <v/>
      </c>
      <c r="AH1054" s="56">
        <f ca="1">IFERROR(_xlfn.DAYS(Contrato[[#This Row],[Fecha Proyectada liquidación]],TODAY())/30,"")</f>
        <v>-1519.7666666666667</v>
      </c>
      <c r="AI1054" s="57">
        <f>+Contrato[[#This Row],[FECHA TERMINACIÓN ]]+120</f>
        <v>120</v>
      </c>
      <c r="AK1054" s="59" t="str">
        <f ca="1">IF(Contrato[[#This Row],[FECHA TERMINACIÓN ]]&lt;TODAY(), "Terminado",IF(ISNUMBER(Contrato[[#This Row],[Fecha Real de liquiidación ]]),"Liquidado",IF(Contrato[[#This Row],[FECHA TERMINACIÓN ]]&gt;=TODAY(),"En ejecución","")))</f>
        <v>Terminado</v>
      </c>
      <c r="AL1054" s="60">
        <f>SUMIF([1]!COMPROMISOS_2024[[#All],[consecutivo]],Contrato[[#This Row],[RCP]],[1]!COMPROMISOS_2024[[#All],[Total pagado]])</f>
        <v>0</v>
      </c>
      <c r="AM1054" s="61">
        <f>IFERROR(Contrato[[#This Row],[Pagos]]/Contrato[[#This Row],[VALOR CONTRATO]],0)</f>
        <v>0</v>
      </c>
      <c r="AN1054" s="110">
        <f>+Contrato[[#This Row],[VALOR CONTRATO]]-Contrato[[#This Row],[Pagos]]</f>
        <v>0</v>
      </c>
      <c r="AO1054" s="58" cm="1">
        <f t="array" ref="AO1054">_xlfn.XLOOKUP(Contrato[[#This Row],[DOCUMENTO ]],[1]!PERSONAL_ACTIVO_2024[[#All],[Documento identidad]],[1]!PERSONAL_ACTIVO_2024[[#All],[Mail ]],0,0)</f>
        <v>0</v>
      </c>
      <c r="AP1054" s="58" cm="1">
        <f t="array" ref="AP1054">_xlfn.XLOOKUP(Contrato[[#This Row],[DOCUMENTO]],[1]!PERSONAL_ACTIVO_2024[[#All],[Documento identidad]],[1]!PERSONAL_ACTIVO_2024[[#All],[Mail ]],0,0)</f>
        <v>0</v>
      </c>
      <c r="AQ1054" s="58" cm="1">
        <f t="array" ref="AQ1054">IF(ISBLANK(Contrato[[#This Row],[DEPENDENCIA ]]),0,IFERROR(_xlfn.XLOOKUP(Contrato[[#This Row],[DEPENDENCIA ]],[1]!PERSONAL_ACTIVO_2024[[#All],[Dependencia]],[1]!PERSONAL_ACTIVO_2024[[#All],[Mail ]],0,0),0))</f>
        <v>0</v>
      </c>
    </row>
    <row r="1055" spans="1:43" ht="34.5" customHeight="1" x14ac:dyDescent="0.25">
      <c r="A1055" s="27"/>
      <c r="B1055" s="349"/>
      <c r="C1055" s="350"/>
      <c r="D1055" s="29"/>
      <c r="E1055" s="105"/>
      <c r="F1055" s="29"/>
      <c r="G1055" s="277"/>
      <c r="I1055" s="351"/>
      <c r="K1055" s="54"/>
      <c r="L1055" s="143"/>
      <c r="M1055" s="119"/>
      <c r="N1055" s="98" t="str" cm="1">
        <f t="array" ref="N1055">_xlfn.XLOOKUP(Contrato[[#This Row],[SUPERVISOR TITULAR]],[1]!PERSONAL_ACTIVO_2024[[#All],[Nombre completo]],[1]!PERSONAL_ACTIVO_2024[[#All],[Documento identidad]],"",0)</f>
        <v/>
      </c>
      <c r="O1055" s="119"/>
      <c r="P1055" s="134" t="str" cm="1">
        <f t="array" ref="P1055">_xlfn.XLOOKUP(Contrato[[#This Row],[SUPERVISOR SUPLENTE ]],[1]!PERSONAL_ACTIVO_2024[[#All],[Nombre completo]],[1]!PERSONAL_ACTIVO_2024[[#All],[Documento identidad]],"",0)</f>
        <v/>
      </c>
      <c r="Q1055" s="135"/>
      <c r="R1055" s="42" cm="1">
        <f t="array" ref="R1055">_xlfn.XLOOKUP(Contrato[[#This Row],[CDP]],[1]!DISPONIBILIDADES_2024[[#All],[consecutivo]],[1]!DISPONIBILIDADES_2024[[#All],[fecha_aprobacion]],"",0)</f>
        <v>0</v>
      </c>
      <c r="S1055" s="43">
        <f>SUMIF([1]!DISPONIBILIDADES_2024[[#All],[consecutivo]],Contrato[[#This Row],[CDP]],[1]!DISPONIBILIDADES_2024[[#All],[valor_total_rubro]])</f>
        <v>0</v>
      </c>
      <c r="T1055" s="44" cm="1">
        <f t="array" ref="T1055">_xlfn.XLOOKUP(Contrato[[#This Row],[CONTRATO]]&amp;Contrato[[#This Row],[CDP]],[1]!Corr_Contr_CDP[[#All],[CONTRATO-CDP]],[1]!Corr_Contr_CDP[[#All],[CRP]],_xlfn.XLOOKUP(Contrato[[#This Row],[CDP]],[1]!COMPROMISOS_2024[[#All],[disponibilidad]],[1]!COMPROMISOS_2024[[#All],[consecutivo]],"",0),0)</f>
        <v>0</v>
      </c>
      <c r="U1055" s="45" t="str" cm="1">
        <f t="array" ref="U1055">+_xlfn.XLOOKUP(Contrato[[#This Row],[RCP]],[1]!COMPROMISOS_2024[[#All],[consecutivo]],[1]!COMPROMISOS_2024[[#All],[fecha_aprobacion]],"",0)</f>
        <v/>
      </c>
      <c r="V1055" s="46">
        <f>SUMIF([1]!COMPROMISOS_2024[[#All],[consecutivo]],Contrato[[#This Row],[RCP]],[1]!COMPROMISOS_2024[[#All],[valor_total]])</f>
        <v>0</v>
      </c>
      <c r="W1055" s="352"/>
      <c r="X1055" s="163"/>
      <c r="Y1055" s="48" t="str">
        <f>+LEFT(_xlfn.XLOOKUP(Contrato[[#This Row],[CONTRATO3DIG]],[1]SECOP_II!AE:AE,[1]SECOP_II!F:F,"",0),10)</f>
        <v/>
      </c>
      <c r="Z1055" s="49"/>
      <c r="AA1055" s="101"/>
      <c r="AB1055" s="30"/>
      <c r="AC1055" s="30"/>
      <c r="AD1055" s="353"/>
      <c r="AE1055" s="27"/>
      <c r="AF1055" s="55" t="str">
        <f>TEXT(LEFT(Contrato[[#This Row],[CONTRATO]],3),"0")</f>
        <v/>
      </c>
      <c r="AG1055" s="55" t="str">
        <f>IF(LEN(Contrato[[#This Row],[Contrato2]])=3,Contrato[[#This Row],[Contrato2]],TEXT(Contrato[[#This Row],[Contrato2]],"000"))</f>
        <v/>
      </c>
      <c r="AH1055" s="56">
        <f ca="1">IFERROR(_xlfn.DAYS(Contrato[[#This Row],[Fecha Proyectada liquidación]],TODAY())/30,"")</f>
        <v>-1519.7666666666667</v>
      </c>
      <c r="AI1055" s="57">
        <f>+Contrato[[#This Row],[FECHA TERMINACIÓN ]]+120</f>
        <v>120</v>
      </c>
      <c r="AK1055" s="59" t="str">
        <f ca="1">IF(Contrato[[#This Row],[FECHA TERMINACIÓN ]]&lt;TODAY(), "Terminado",IF(ISNUMBER(Contrato[[#This Row],[Fecha Real de liquiidación ]]),"Liquidado",IF(Contrato[[#This Row],[FECHA TERMINACIÓN ]]&gt;=TODAY(),"En ejecución","")))</f>
        <v>Terminado</v>
      </c>
      <c r="AL1055" s="60">
        <f>SUMIF([1]!COMPROMISOS_2024[[#All],[consecutivo]],Contrato[[#This Row],[RCP]],[1]!COMPROMISOS_2024[[#All],[Total pagado]])</f>
        <v>0</v>
      </c>
      <c r="AM1055" s="61">
        <f>IFERROR(Contrato[[#This Row],[Pagos]]/Contrato[[#This Row],[VALOR CONTRATO]],0)</f>
        <v>0</v>
      </c>
      <c r="AN1055" s="110">
        <f>+Contrato[[#This Row],[VALOR CONTRATO]]-Contrato[[#This Row],[Pagos]]</f>
        <v>0</v>
      </c>
      <c r="AO1055" s="58" cm="1">
        <f t="array" ref="AO1055">_xlfn.XLOOKUP(Contrato[[#This Row],[DOCUMENTO ]],[1]!PERSONAL_ACTIVO_2024[[#All],[Documento identidad]],[1]!PERSONAL_ACTIVO_2024[[#All],[Mail ]],0,0)</f>
        <v>0</v>
      </c>
      <c r="AP1055" s="58" cm="1">
        <f t="array" ref="AP1055">_xlfn.XLOOKUP(Contrato[[#This Row],[DOCUMENTO]],[1]!PERSONAL_ACTIVO_2024[[#All],[Documento identidad]],[1]!PERSONAL_ACTIVO_2024[[#All],[Mail ]],0,0)</f>
        <v>0</v>
      </c>
      <c r="AQ1055" s="58" cm="1">
        <f t="array" ref="AQ1055">IF(ISBLANK(Contrato[[#This Row],[DEPENDENCIA ]]),0,IFERROR(_xlfn.XLOOKUP(Contrato[[#This Row],[DEPENDENCIA ]],[1]!PERSONAL_ACTIVO_2024[[#All],[Dependencia]],[1]!PERSONAL_ACTIVO_2024[[#All],[Mail ]],0,0),0))</f>
        <v>0</v>
      </c>
    </row>
    <row r="1056" spans="1:43" ht="34.5" customHeight="1" x14ac:dyDescent="0.25">
      <c r="A1056" s="27"/>
      <c r="B1056" s="349"/>
      <c r="C1056" s="350"/>
      <c r="D1056" s="29"/>
      <c r="E1056" s="91"/>
      <c r="F1056" s="29"/>
      <c r="G1056" s="183"/>
      <c r="I1056" s="388"/>
      <c r="K1056" s="54"/>
      <c r="L1056" s="143"/>
      <c r="M1056" s="119"/>
      <c r="N1056" s="98" t="str" cm="1">
        <f t="array" ref="N1056">_xlfn.XLOOKUP(Contrato[[#This Row],[SUPERVISOR TITULAR]],[1]!PERSONAL_ACTIVO_2024[[#All],[Nombre completo]],[1]!PERSONAL_ACTIVO_2024[[#All],[Documento identidad]],"",0)</f>
        <v/>
      </c>
      <c r="O1056" s="119"/>
      <c r="P1056" s="134" t="str" cm="1">
        <f t="array" ref="P1056">_xlfn.XLOOKUP(Contrato[[#This Row],[SUPERVISOR SUPLENTE ]],[1]!PERSONAL_ACTIVO_2024[[#All],[Nombre completo]],[1]!PERSONAL_ACTIVO_2024[[#All],[Documento identidad]],"",0)</f>
        <v/>
      </c>
      <c r="Q1056" s="135"/>
      <c r="R1056" s="42" cm="1">
        <f t="array" ref="R1056">_xlfn.XLOOKUP(Contrato[[#This Row],[CDP]],[1]!DISPONIBILIDADES_2024[[#All],[consecutivo]],[1]!DISPONIBILIDADES_2024[[#All],[fecha_aprobacion]],"",0)</f>
        <v>0</v>
      </c>
      <c r="S1056" s="43">
        <f>SUMIF([1]!DISPONIBILIDADES_2024[[#All],[consecutivo]],Contrato[[#This Row],[CDP]],[1]!DISPONIBILIDADES_2024[[#All],[valor_total_rubro]])</f>
        <v>0</v>
      </c>
      <c r="T1056" s="44" cm="1">
        <f t="array" ref="T1056">_xlfn.XLOOKUP(Contrato[[#This Row],[CONTRATO]]&amp;Contrato[[#This Row],[CDP]],[1]!Corr_Contr_CDP[[#All],[CONTRATO-CDP]],[1]!Corr_Contr_CDP[[#All],[CRP]],_xlfn.XLOOKUP(Contrato[[#This Row],[CDP]],[1]!COMPROMISOS_2024[[#All],[disponibilidad]],[1]!COMPROMISOS_2024[[#All],[consecutivo]],"",0),0)</f>
        <v>0</v>
      </c>
      <c r="U1056" s="45" t="str" cm="1">
        <f t="array" ref="U1056">+_xlfn.XLOOKUP(Contrato[[#This Row],[RCP]],[1]!COMPROMISOS_2024[[#All],[consecutivo]],[1]!COMPROMISOS_2024[[#All],[fecha_aprobacion]],"",0)</f>
        <v/>
      </c>
      <c r="V1056" s="46">
        <f>SUMIF([1]!COMPROMISOS_2024[[#All],[consecutivo]],Contrato[[#This Row],[RCP]],[1]!COMPROMISOS_2024[[#All],[valor_total]])</f>
        <v>0</v>
      </c>
      <c r="W1056" s="352"/>
      <c r="X1056" s="163"/>
      <c r="Y1056" s="48" t="str">
        <f>+LEFT(_xlfn.XLOOKUP(Contrato[[#This Row],[CONTRATO3DIG]],[1]SECOP_II!AE:AE,[1]SECOP_II!F:F,"",0),10)</f>
        <v/>
      </c>
      <c r="Z1056" s="49"/>
      <c r="AA1056" s="101"/>
      <c r="AB1056" s="30"/>
      <c r="AC1056" s="30"/>
      <c r="AD1056" s="353"/>
      <c r="AE1056" s="27"/>
      <c r="AF1056" s="55" t="str">
        <f>TEXT(LEFT(Contrato[[#This Row],[CONTRATO]],3),"0")</f>
        <v/>
      </c>
      <c r="AG1056" s="55" t="str">
        <f>IF(LEN(Contrato[[#This Row],[Contrato2]])=3,Contrato[[#This Row],[Contrato2]],TEXT(Contrato[[#This Row],[Contrato2]],"000"))</f>
        <v/>
      </c>
      <c r="AH1056" s="56">
        <f ca="1">IFERROR(_xlfn.DAYS(Contrato[[#This Row],[Fecha Proyectada liquidación]],TODAY())/30,"")</f>
        <v>-1519.7666666666667</v>
      </c>
      <c r="AI1056" s="57">
        <f>+Contrato[[#This Row],[FECHA TERMINACIÓN ]]+120</f>
        <v>120</v>
      </c>
      <c r="AK1056" s="59" t="str">
        <f ca="1">IF(Contrato[[#This Row],[FECHA TERMINACIÓN ]]&lt;TODAY(), "Terminado",IF(ISNUMBER(Contrato[[#This Row],[Fecha Real de liquiidación ]]),"Liquidado",IF(Contrato[[#This Row],[FECHA TERMINACIÓN ]]&gt;=TODAY(),"En ejecución","")))</f>
        <v>Terminado</v>
      </c>
      <c r="AL1056" s="60">
        <f>SUMIF([1]!COMPROMISOS_2024[[#All],[consecutivo]],Contrato[[#This Row],[RCP]],[1]!COMPROMISOS_2024[[#All],[Total pagado]])</f>
        <v>0</v>
      </c>
      <c r="AM1056" s="61">
        <f>IFERROR(Contrato[[#This Row],[Pagos]]/Contrato[[#This Row],[VALOR CONTRATO]],0)</f>
        <v>0</v>
      </c>
      <c r="AN1056" s="110">
        <f>+Contrato[[#This Row],[VALOR CONTRATO]]-Contrato[[#This Row],[Pagos]]</f>
        <v>0</v>
      </c>
      <c r="AO1056" s="58" cm="1">
        <f t="array" ref="AO1056">_xlfn.XLOOKUP(Contrato[[#This Row],[DOCUMENTO ]],[1]!PERSONAL_ACTIVO_2024[[#All],[Documento identidad]],[1]!PERSONAL_ACTIVO_2024[[#All],[Mail ]],0,0)</f>
        <v>0</v>
      </c>
      <c r="AP1056" s="58" cm="1">
        <f t="array" ref="AP1056">_xlfn.XLOOKUP(Contrato[[#This Row],[DOCUMENTO]],[1]!PERSONAL_ACTIVO_2024[[#All],[Documento identidad]],[1]!PERSONAL_ACTIVO_2024[[#All],[Mail ]],0,0)</f>
        <v>0</v>
      </c>
      <c r="AQ1056" s="58" cm="1">
        <f t="array" ref="AQ1056">IF(ISBLANK(Contrato[[#This Row],[DEPENDENCIA ]]),0,IFERROR(_xlfn.XLOOKUP(Contrato[[#This Row],[DEPENDENCIA ]],[1]!PERSONAL_ACTIVO_2024[[#All],[Dependencia]],[1]!PERSONAL_ACTIVO_2024[[#All],[Mail ]],0,0),0))</f>
        <v>0</v>
      </c>
    </row>
    <row r="1057" spans="1:43" ht="34.5" customHeight="1" x14ac:dyDescent="0.25">
      <c r="A1057" s="27"/>
      <c r="B1057" s="349"/>
      <c r="C1057" s="350"/>
      <c r="D1057" s="29"/>
      <c r="E1057" s="105"/>
      <c r="F1057" s="29"/>
      <c r="G1057" s="183"/>
      <c r="H1057" s="27"/>
      <c r="I1057" s="351"/>
      <c r="J1057" s="132"/>
      <c r="K1057" s="54"/>
      <c r="L1057" s="143"/>
      <c r="M1057" s="119"/>
      <c r="N1057" s="98" t="str" cm="1">
        <f t="array" ref="N1057">_xlfn.XLOOKUP(Contrato[[#This Row],[SUPERVISOR TITULAR]],[1]!PERSONAL_ACTIVO_2024[[#All],[Nombre completo]],[1]!PERSONAL_ACTIVO_2024[[#All],[Documento identidad]],"",0)</f>
        <v/>
      </c>
      <c r="O1057" s="119"/>
      <c r="P1057" s="134" t="str" cm="1">
        <f t="array" ref="P1057">_xlfn.XLOOKUP(Contrato[[#This Row],[SUPERVISOR SUPLENTE ]],[1]!PERSONAL_ACTIVO_2024[[#All],[Nombre completo]],[1]!PERSONAL_ACTIVO_2024[[#All],[Documento identidad]],"",0)</f>
        <v/>
      </c>
      <c r="Q1057" s="135"/>
      <c r="R1057" s="42" t="str" cm="1">
        <f t="array" ref="R1057">_xlfn.XLOOKUP(Contrato[[#This Row],[CDP]],[1]!DISPONIBILIDADES_2024[[#All],[consecutivo]],[1]!DISPONIBILIDADES_2024[[#All],[fecha_aprobacion]],"",0)</f>
        <v/>
      </c>
      <c r="S1057" s="43">
        <f>SUMIF([1]!DISPONIBILIDADES_2024[[#All],[consecutivo]],Contrato[[#This Row],[CDP]],[1]!DISPONIBILIDADES_2024[[#All],[valor_total_rubro]])</f>
        <v>0</v>
      </c>
      <c r="T1057" s="44" cm="1">
        <f t="array" ref="T1057">_xlfn.XLOOKUP(Contrato[[#This Row],[CONTRATO]]&amp;Contrato[[#This Row],[CDP]],[1]!Corr_Contr_CDP[[#All],[CONTRATO-CDP]],[1]!Corr_Contr_CDP[[#All],[CRP]],_xlfn.XLOOKUP(Contrato[[#This Row],[CDP]],[1]!COMPROMISOS_2024[[#All],[disponibilidad]],[1]!COMPROMISOS_2024[[#All],[consecutivo]],"",0),0)</f>
        <v>0</v>
      </c>
      <c r="U1057" s="45" t="str" cm="1">
        <f t="array" ref="U1057">+_xlfn.XLOOKUP(Contrato[[#This Row],[RCP]],[1]!COMPROMISOS_2024[[#All],[consecutivo]],[1]!COMPROMISOS_2024[[#All],[fecha_aprobacion]],"",0)</f>
        <v/>
      </c>
      <c r="V1057" s="46">
        <f>SUMIF([1]!COMPROMISOS_2024[[#All],[consecutivo]],Contrato[[#This Row],[RCP]],[1]!COMPROMISOS_2024[[#All],[valor_total]])</f>
        <v>0</v>
      </c>
      <c r="W1057" s="352"/>
      <c r="X1057" s="163"/>
      <c r="Y1057" s="48" t="str">
        <f>+LEFT(_xlfn.XLOOKUP(Contrato[[#This Row],[CONTRATO3DIG]],[1]SECOP_II!AE:AE,[1]SECOP_II!F:F,"",0),10)</f>
        <v/>
      </c>
      <c r="Z1057" s="49"/>
      <c r="AA1057" s="101"/>
      <c r="AB1057" s="30"/>
      <c r="AC1057" s="30"/>
      <c r="AD1057" s="353"/>
      <c r="AE1057" s="27"/>
      <c r="AF1057" s="55" t="str">
        <f>TEXT(LEFT(Contrato[[#This Row],[CONTRATO]],3),"0")</f>
        <v/>
      </c>
      <c r="AG1057" s="55" t="str">
        <f>IF(LEN(Contrato[[#This Row],[Contrato2]])=3,Contrato[[#This Row],[Contrato2]],TEXT(Contrato[[#This Row],[Contrato2]],"000"))</f>
        <v/>
      </c>
      <c r="AH1057" s="56">
        <f ca="1">IFERROR(_xlfn.DAYS(Contrato[[#This Row],[Fecha Proyectada liquidación]],TODAY())/30,"")</f>
        <v>-1519.7666666666667</v>
      </c>
      <c r="AI1057" s="57">
        <f>+Contrato[[#This Row],[FECHA TERMINACIÓN ]]+120</f>
        <v>120</v>
      </c>
      <c r="AK1057" s="59" t="str">
        <f ca="1">IF(Contrato[[#This Row],[FECHA TERMINACIÓN ]]&lt;TODAY(), "Terminado",IF(ISNUMBER(Contrato[[#This Row],[Fecha Real de liquiidación ]]),"Liquidado",IF(Contrato[[#This Row],[FECHA TERMINACIÓN ]]&gt;=TODAY(),"En ejecución","")))</f>
        <v>Terminado</v>
      </c>
      <c r="AL1057" s="60">
        <f>SUMIF([1]!COMPROMISOS_2024[[#All],[consecutivo]],Contrato[[#This Row],[RCP]],[1]!COMPROMISOS_2024[[#All],[Total pagado]])</f>
        <v>0</v>
      </c>
      <c r="AM1057" s="61">
        <f>IFERROR(Contrato[[#This Row],[Pagos]]/Contrato[[#This Row],[VALOR CONTRATO]],0)</f>
        <v>0</v>
      </c>
      <c r="AN1057" s="110">
        <f>+Contrato[[#This Row],[VALOR CONTRATO]]-Contrato[[#This Row],[Pagos]]</f>
        <v>0</v>
      </c>
      <c r="AO1057" s="58" cm="1">
        <f t="array" ref="AO1057">_xlfn.XLOOKUP(Contrato[[#This Row],[DOCUMENTO ]],[1]!PERSONAL_ACTIVO_2024[[#All],[Documento identidad]],[1]!PERSONAL_ACTIVO_2024[[#All],[Mail ]],0,0)</f>
        <v>0</v>
      </c>
      <c r="AP1057" s="58" cm="1">
        <f t="array" ref="AP1057">_xlfn.XLOOKUP(Contrato[[#This Row],[DOCUMENTO]],[1]!PERSONAL_ACTIVO_2024[[#All],[Documento identidad]],[1]!PERSONAL_ACTIVO_2024[[#All],[Mail ]],0,0)</f>
        <v>0</v>
      </c>
      <c r="AQ1057" s="58" cm="1">
        <f t="array" ref="AQ1057">IF(ISBLANK(Contrato[[#This Row],[DEPENDENCIA ]]),0,IFERROR(_xlfn.XLOOKUP(Contrato[[#This Row],[DEPENDENCIA ]],[1]!PERSONAL_ACTIVO_2024[[#All],[Dependencia]],[1]!PERSONAL_ACTIVO_2024[[#All],[Mail ]],0,0),0))</f>
        <v>0</v>
      </c>
    </row>
    <row r="1058" spans="1:43" ht="34.5" customHeight="1" x14ac:dyDescent="0.25">
      <c r="A1058" s="27"/>
      <c r="B1058" s="349"/>
      <c r="C1058" s="350"/>
      <c r="D1058" s="389"/>
      <c r="E1058" s="105"/>
      <c r="F1058" s="389"/>
      <c r="G1058" s="183"/>
      <c r="H1058" s="27"/>
      <c r="I1058" s="390"/>
      <c r="J1058" s="132"/>
      <c r="K1058" s="54"/>
      <c r="L1058" s="143"/>
      <c r="M1058" s="119"/>
      <c r="N1058" s="98" t="str" cm="1">
        <f t="array" ref="N1058">_xlfn.XLOOKUP(Contrato[[#This Row],[SUPERVISOR TITULAR]],[1]!PERSONAL_ACTIVO_2024[[#All],[Nombre completo]],[1]!PERSONAL_ACTIVO_2024[[#All],[Documento identidad]],"",0)</f>
        <v/>
      </c>
      <c r="O1058" s="119"/>
      <c r="P1058" s="134" t="str" cm="1">
        <f t="array" ref="P1058">_xlfn.XLOOKUP(Contrato[[#This Row],[SUPERVISOR SUPLENTE ]],[1]!PERSONAL_ACTIVO_2024[[#All],[Nombre completo]],[1]!PERSONAL_ACTIVO_2024[[#All],[Documento identidad]],"",0)</f>
        <v/>
      </c>
      <c r="Q1058" s="135"/>
      <c r="R1058" s="42" cm="1">
        <f t="array" ref="R1058">_xlfn.XLOOKUP(Contrato[[#This Row],[CDP]],[1]!DISPONIBILIDADES_2024[[#All],[consecutivo]],[1]!DISPONIBILIDADES_2024[[#All],[fecha_aprobacion]],"",0)</f>
        <v>0</v>
      </c>
      <c r="S1058" s="43">
        <f>SUMIF([1]!DISPONIBILIDADES_2024[[#All],[consecutivo]],Contrato[[#This Row],[CDP]],[1]!DISPONIBILIDADES_2024[[#All],[valor_total_rubro]])</f>
        <v>0</v>
      </c>
      <c r="T1058" s="44" cm="1">
        <f t="array" ref="T1058">_xlfn.XLOOKUP(Contrato[[#This Row],[CONTRATO]]&amp;Contrato[[#This Row],[CDP]],[1]!Corr_Contr_CDP[[#All],[CONTRATO-CDP]],[1]!Corr_Contr_CDP[[#All],[CRP]],_xlfn.XLOOKUP(Contrato[[#This Row],[CDP]],[1]!COMPROMISOS_2024[[#All],[disponibilidad]],[1]!COMPROMISOS_2024[[#All],[consecutivo]],"",0),0)</f>
        <v>0</v>
      </c>
      <c r="U1058" s="45" t="str" cm="1">
        <f t="array" ref="U1058">+_xlfn.XLOOKUP(Contrato[[#This Row],[RCP]],[1]!COMPROMISOS_2024[[#All],[consecutivo]],[1]!COMPROMISOS_2024[[#All],[fecha_aprobacion]],"",0)</f>
        <v/>
      </c>
      <c r="V1058" s="46">
        <f>SUMIF([1]!COMPROMISOS_2024[[#All],[consecutivo]],Contrato[[#This Row],[RCP]],[1]!COMPROMISOS_2024[[#All],[valor_total]])</f>
        <v>0</v>
      </c>
      <c r="W1058" s="352"/>
      <c r="X1058" s="163"/>
      <c r="Y1058" s="48"/>
      <c r="Z1058" s="49"/>
      <c r="AA1058" s="101"/>
      <c r="AB1058" s="30"/>
      <c r="AC1058" s="30"/>
      <c r="AD1058" s="353"/>
      <c r="AE1058" s="27"/>
      <c r="AF1058" s="55" t="str">
        <f>TEXT(LEFT(Contrato[[#This Row],[CONTRATO]],3),"0")</f>
        <v/>
      </c>
      <c r="AG1058" s="55" t="str">
        <f>IF(LEN(Contrato[[#This Row],[Contrato2]])=3,Contrato[[#This Row],[Contrato2]],TEXT(Contrato[[#This Row],[Contrato2]],"000"))</f>
        <v/>
      </c>
      <c r="AH1058" s="56">
        <f ca="1">IFERROR(_xlfn.DAYS(Contrato[[#This Row],[Fecha Proyectada liquidación]],TODAY())/30,"")</f>
        <v>-1519.7666666666667</v>
      </c>
      <c r="AI1058" s="57">
        <f>+Contrato[[#This Row],[FECHA TERMINACIÓN ]]+120</f>
        <v>120</v>
      </c>
      <c r="AK1058" s="59" t="str">
        <f ca="1">IF(Contrato[[#This Row],[FECHA TERMINACIÓN ]]&lt;TODAY(), "Terminado",IF(ISNUMBER(Contrato[[#This Row],[Fecha Real de liquiidación ]]),"Liquidado",IF(Contrato[[#This Row],[FECHA TERMINACIÓN ]]&gt;=TODAY(),"En ejecución","")))</f>
        <v>Terminado</v>
      </c>
      <c r="AL1058" s="60">
        <f>SUMIF([1]!COMPROMISOS_2024[[#All],[consecutivo]],Contrato[[#This Row],[RCP]],[1]!COMPROMISOS_2024[[#All],[Total pagado]])</f>
        <v>0</v>
      </c>
      <c r="AM1058" s="61">
        <f>IFERROR(Contrato[[#This Row],[Pagos]]/Contrato[[#This Row],[VALOR CONTRATO]],0)</f>
        <v>0</v>
      </c>
      <c r="AN1058" s="110">
        <f>+Contrato[[#This Row],[VALOR CONTRATO]]-Contrato[[#This Row],[Pagos]]</f>
        <v>0</v>
      </c>
      <c r="AO1058" s="58" cm="1">
        <f t="array" ref="AO1058">_xlfn.XLOOKUP(Contrato[[#This Row],[DOCUMENTO ]],[1]!PERSONAL_ACTIVO_2024[[#All],[Documento identidad]],[1]!PERSONAL_ACTIVO_2024[[#All],[Mail ]],0,0)</f>
        <v>0</v>
      </c>
      <c r="AP1058" s="58" cm="1">
        <f t="array" ref="AP1058">_xlfn.XLOOKUP(Contrato[[#This Row],[DOCUMENTO]],[1]!PERSONAL_ACTIVO_2024[[#All],[Documento identidad]],[1]!PERSONAL_ACTIVO_2024[[#All],[Mail ]],0,0)</f>
        <v>0</v>
      </c>
      <c r="AQ1058" s="58" cm="1">
        <f t="array" ref="AQ1058">IF(ISBLANK(Contrato[[#This Row],[DEPENDENCIA ]]),0,IFERROR(_xlfn.XLOOKUP(Contrato[[#This Row],[DEPENDENCIA ]],[1]!PERSONAL_ACTIVO_2024[[#All],[Dependencia]],[1]!PERSONAL_ACTIVO_2024[[#All],[Mail ]],0,0),0))</f>
        <v>0</v>
      </c>
    </row>
    <row r="1059" spans="1:43" ht="34.5" customHeight="1" x14ac:dyDescent="0.25">
      <c r="A1059" s="27"/>
      <c r="B1059" s="349"/>
      <c r="C1059" s="350"/>
      <c r="D1059" s="389"/>
      <c r="E1059" s="105"/>
      <c r="F1059" s="389"/>
      <c r="G1059" s="183"/>
      <c r="H1059" s="27"/>
      <c r="I1059" s="390"/>
      <c r="J1059" s="132"/>
      <c r="K1059" s="54"/>
      <c r="L1059" s="143"/>
      <c r="M1059" s="119"/>
      <c r="N1059" s="98" t="str" cm="1">
        <f t="array" ref="N1059">_xlfn.XLOOKUP(Contrato[[#This Row],[SUPERVISOR TITULAR]],[1]!PERSONAL_ACTIVO_2024[[#All],[Nombre completo]],[1]!PERSONAL_ACTIVO_2024[[#All],[Documento identidad]],"",0)</f>
        <v/>
      </c>
      <c r="O1059" s="119"/>
      <c r="P1059" s="134" t="str" cm="1">
        <f t="array" ref="P1059">_xlfn.XLOOKUP(Contrato[[#This Row],[SUPERVISOR SUPLENTE ]],[1]!PERSONAL_ACTIVO_2024[[#All],[Nombre completo]],[1]!PERSONAL_ACTIVO_2024[[#All],[Documento identidad]],"",0)</f>
        <v/>
      </c>
      <c r="Q1059" s="135"/>
      <c r="R1059" s="42" cm="1">
        <f t="array" ref="R1059">_xlfn.XLOOKUP(Contrato[[#This Row],[CDP]],[1]!DISPONIBILIDADES_2024[[#All],[consecutivo]],[1]!DISPONIBILIDADES_2024[[#All],[fecha_aprobacion]],"",0)</f>
        <v>0</v>
      </c>
      <c r="S1059" s="43">
        <f>SUMIF([1]!DISPONIBILIDADES_2024[[#All],[consecutivo]],Contrato[[#This Row],[CDP]],[1]!DISPONIBILIDADES_2024[[#All],[valor_total_rubro]])</f>
        <v>0</v>
      </c>
      <c r="T1059" s="44" cm="1">
        <f t="array" ref="T1059">_xlfn.XLOOKUP(Contrato[[#This Row],[CONTRATO]]&amp;Contrato[[#This Row],[CDP]],[1]!Corr_Contr_CDP[[#All],[CONTRATO-CDP]],[1]!Corr_Contr_CDP[[#All],[CRP]],_xlfn.XLOOKUP(Contrato[[#This Row],[CDP]],[1]!COMPROMISOS_2024[[#All],[disponibilidad]],[1]!COMPROMISOS_2024[[#All],[consecutivo]],"",0),0)</f>
        <v>0</v>
      </c>
      <c r="U1059" s="45" t="str" cm="1">
        <f t="array" ref="U1059">+_xlfn.XLOOKUP(Contrato[[#This Row],[RCP]],[1]!COMPROMISOS_2024[[#All],[consecutivo]],[1]!COMPROMISOS_2024[[#All],[fecha_aprobacion]],"",0)</f>
        <v/>
      </c>
      <c r="V1059" s="46">
        <f>SUMIF([1]!COMPROMISOS_2024[[#All],[consecutivo]],Contrato[[#This Row],[RCP]],[1]!COMPROMISOS_2024[[#All],[valor_total]])</f>
        <v>0</v>
      </c>
      <c r="W1059" s="352"/>
      <c r="X1059" s="163"/>
      <c r="Y1059" s="48" t="str">
        <f>+LEFT(_xlfn.XLOOKUP(Contrato[[#This Row],[CONTRATO3DIG]],[1]SECOP_II!AE:AE,[1]SECOP_II!F:F,"",0),10)</f>
        <v/>
      </c>
      <c r="Z1059" s="49"/>
      <c r="AA1059" s="101"/>
      <c r="AB1059" s="30"/>
      <c r="AC1059" s="30"/>
      <c r="AD1059" s="353"/>
      <c r="AE1059" s="27"/>
      <c r="AF1059" s="55" t="str">
        <f>TEXT(LEFT(Contrato[[#This Row],[CONTRATO]],3),"0")</f>
        <v/>
      </c>
      <c r="AG1059" s="55" t="str">
        <f>IF(LEN(Contrato[[#This Row],[Contrato2]])=3,Contrato[[#This Row],[Contrato2]],TEXT(Contrato[[#This Row],[Contrato2]],"000"))</f>
        <v/>
      </c>
      <c r="AH1059" s="56">
        <f ca="1">IFERROR(_xlfn.DAYS(Contrato[[#This Row],[Fecha Proyectada liquidación]],TODAY())/30,"")</f>
        <v>-1519.7666666666667</v>
      </c>
      <c r="AI1059" s="57">
        <f>+Contrato[[#This Row],[FECHA TERMINACIÓN ]]+120</f>
        <v>120</v>
      </c>
      <c r="AK1059" s="59" t="str">
        <f ca="1">IF(Contrato[[#This Row],[FECHA TERMINACIÓN ]]&lt;TODAY(), "Terminado",IF(ISNUMBER(Contrato[[#This Row],[Fecha Real de liquiidación ]]),"Liquidado",IF(Contrato[[#This Row],[FECHA TERMINACIÓN ]]&gt;=TODAY(),"En ejecución","")))</f>
        <v>Terminado</v>
      </c>
      <c r="AL1059" s="60">
        <f>SUMIF([1]!COMPROMISOS_2024[[#All],[consecutivo]],Contrato[[#This Row],[RCP]],[1]!COMPROMISOS_2024[[#All],[Total pagado]])</f>
        <v>0</v>
      </c>
      <c r="AM1059" s="61">
        <f>IFERROR(Contrato[[#This Row],[Pagos]]/Contrato[[#This Row],[VALOR CONTRATO]],0)</f>
        <v>0</v>
      </c>
      <c r="AN1059" s="110">
        <f>+Contrato[[#This Row],[VALOR CONTRATO]]-Contrato[[#This Row],[Pagos]]</f>
        <v>0</v>
      </c>
      <c r="AO1059" s="58" cm="1">
        <f t="array" ref="AO1059">_xlfn.XLOOKUP(Contrato[[#This Row],[DOCUMENTO ]],[1]!PERSONAL_ACTIVO_2024[[#All],[Documento identidad]],[1]!PERSONAL_ACTIVO_2024[[#All],[Mail ]],0,0)</f>
        <v>0</v>
      </c>
      <c r="AP1059" s="58" cm="1">
        <f t="array" ref="AP1059">_xlfn.XLOOKUP(Contrato[[#This Row],[DOCUMENTO]],[1]!PERSONAL_ACTIVO_2024[[#All],[Documento identidad]],[1]!PERSONAL_ACTIVO_2024[[#All],[Mail ]],0,0)</f>
        <v>0</v>
      </c>
      <c r="AQ1059" s="58" cm="1">
        <f t="array" ref="AQ1059">IF(ISBLANK(Contrato[[#This Row],[DEPENDENCIA ]]),0,IFERROR(_xlfn.XLOOKUP(Contrato[[#This Row],[DEPENDENCIA ]],[1]!PERSONAL_ACTIVO_2024[[#All],[Dependencia]],[1]!PERSONAL_ACTIVO_2024[[#All],[Mail ]],0,0),0))</f>
        <v>0</v>
      </c>
    </row>
    <row r="1060" spans="1:43" ht="34.5" customHeight="1" x14ac:dyDescent="0.25">
      <c r="A1060" s="27"/>
      <c r="B1060" s="349"/>
      <c r="C1060" s="350"/>
      <c r="D1060" s="29"/>
      <c r="E1060" s="105"/>
      <c r="F1060" s="389"/>
      <c r="G1060" s="183"/>
      <c r="H1060" s="27"/>
      <c r="I1060" s="351"/>
      <c r="J1060" s="132"/>
      <c r="K1060" s="54"/>
      <c r="L1060" s="143"/>
      <c r="M1060" s="119"/>
      <c r="N1060" s="98" t="str" cm="1">
        <f t="array" ref="N1060">_xlfn.XLOOKUP(Contrato[[#This Row],[SUPERVISOR TITULAR]],[1]!PERSONAL_ACTIVO_2024[[#All],[Nombre completo]],[1]!PERSONAL_ACTIVO_2024[[#All],[Documento identidad]],"",0)</f>
        <v/>
      </c>
      <c r="O1060" s="119"/>
      <c r="P1060" s="134" t="str" cm="1">
        <f t="array" ref="P1060">_xlfn.XLOOKUP(Contrato[[#This Row],[SUPERVISOR SUPLENTE ]],[1]!PERSONAL_ACTIVO_2024[[#All],[Nombre completo]],[1]!PERSONAL_ACTIVO_2024[[#All],[Documento identidad]],"",0)</f>
        <v/>
      </c>
      <c r="Q1060" s="135"/>
      <c r="R1060" s="42" cm="1">
        <f t="array" ref="R1060">_xlfn.XLOOKUP(Contrato[[#This Row],[CDP]],[1]!DISPONIBILIDADES_2024[[#All],[consecutivo]],[1]!DISPONIBILIDADES_2024[[#All],[fecha_aprobacion]],"",0)</f>
        <v>0</v>
      </c>
      <c r="S1060" s="43">
        <f>SUMIF([1]!DISPONIBILIDADES_2024[[#All],[consecutivo]],Contrato[[#This Row],[CDP]],[1]!DISPONIBILIDADES_2024[[#All],[valor_total_rubro]])</f>
        <v>0</v>
      </c>
      <c r="T1060" s="44" cm="1">
        <f t="array" ref="T1060">_xlfn.XLOOKUP(Contrato[[#This Row],[CONTRATO]]&amp;Contrato[[#This Row],[CDP]],[1]!Corr_Contr_CDP[[#All],[CONTRATO-CDP]],[1]!Corr_Contr_CDP[[#All],[CRP]],_xlfn.XLOOKUP(Contrato[[#This Row],[CDP]],[1]!COMPROMISOS_2024[[#All],[disponibilidad]],[1]!COMPROMISOS_2024[[#All],[consecutivo]],"",0),0)</f>
        <v>0</v>
      </c>
      <c r="U1060" s="45" t="str" cm="1">
        <f t="array" ref="U1060">+_xlfn.XLOOKUP(Contrato[[#This Row],[RCP]],[1]!COMPROMISOS_2024[[#All],[consecutivo]],[1]!COMPROMISOS_2024[[#All],[fecha_aprobacion]],"",0)</f>
        <v/>
      </c>
      <c r="V1060" s="46">
        <f>SUMIF([1]!COMPROMISOS_2024[[#All],[consecutivo]],Contrato[[#This Row],[RCP]],[1]!COMPROMISOS_2024[[#All],[valor_total]])</f>
        <v>0</v>
      </c>
      <c r="W1060" s="352"/>
      <c r="X1060" s="163"/>
      <c r="Y1060" s="48" t="str">
        <f>+LEFT(_xlfn.XLOOKUP(Contrato[[#This Row],[CONTRATO3DIG]],[1]SECOP_II!AE:AE,[1]SECOP_II!F:F,"",0),10)</f>
        <v/>
      </c>
      <c r="Z1060" s="49"/>
      <c r="AA1060" s="101"/>
      <c r="AB1060" s="30"/>
      <c r="AC1060" s="30"/>
      <c r="AD1060" s="353"/>
      <c r="AE1060" s="27"/>
      <c r="AF1060" s="55" t="str">
        <f>TEXT(LEFT(Contrato[[#This Row],[CONTRATO]],3),"0")</f>
        <v/>
      </c>
      <c r="AG1060" s="55" t="str">
        <f>IF(LEN(Contrato[[#This Row],[Contrato2]])=3,Contrato[[#This Row],[Contrato2]],TEXT(Contrato[[#This Row],[Contrato2]],"000"))</f>
        <v/>
      </c>
      <c r="AH1060" s="56">
        <f ca="1">IFERROR(_xlfn.DAYS(Contrato[[#This Row],[Fecha Proyectada liquidación]],TODAY())/30,"")</f>
        <v>-1519.7666666666667</v>
      </c>
      <c r="AI1060" s="57">
        <f>+Contrato[[#This Row],[FECHA TERMINACIÓN ]]+120</f>
        <v>120</v>
      </c>
      <c r="AK1060" s="59" t="str">
        <f ca="1">IF(Contrato[[#This Row],[FECHA TERMINACIÓN ]]&lt;TODAY(), "Terminado",IF(ISNUMBER(Contrato[[#This Row],[Fecha Real de liquiidación ]]),"Liquidado",IF(Contrato[[#This Row],[FECHA TERMINACIÓN ]]&gt;=TODAY(),"En ejecución","")))</f>
        <v>Terminado</v>
      </c>
      <c r="AL1060" s="60">
        <f>SUMIF([1]!COMPROMISOS_2024[[#All],[consecutivo]],Contrato[[#This Row],[RCP]],[1]!COMPROMISOS_2024[[#All],[Total pagado]])</f>
        <v>0</v>
      </c>
      <c r="AM1060" s="61">
        <f>IFERROR(Contrato[[#This Row],[Pagos]]/Contrato[[#This Row],[VALOR CONTRATO]],0)</f>
        <v>0</v>
      </c>
      <c r="AN1060" s="110">
        <f>+Contrato[[#This Row],[VALOR CONTRATO]]-Contrato[[#This Row],[Pagos]]</f>
        <v>0</v>
      </c>
      <c r="AO1060" s="58" cm="1">
        <f t="array" ref="AO1060">_xlfn.XLOOKUP(Contrato[[#This Row],[DOCUMENTO ]],[1]!PERSONAL_ACTIVO_2024[[#All],[Documento identidad]],[1]!PERSONAL_ACTIVO_2024[[#All],[Mail ]],0,0)</f>
        <v>0</v>
      </c>
      <c r="AP1060" s="58" cm="1">
        <f t="array" ref="AP1060">_xlfn.XLOOKUP(Contrato[[#This Row],[DOCUMENTO]],[1]!PERSONAL_ACTIVO_2024[[#All],[Documento identidad]],[1]!PERSONAL_ACTIVO_2024[[#All],[Mail ]],0,0)</f>
        <v>0</v>
      </c>
      <c r="AQ1060" s="58" cm="1">
        <f t="array" ref="AQ1060">IF(ISBLANK(Contrato[[#This Row],[DEPENDENCIA ]]),0,IFERROR(_xlfn.XLOOKUP(Contrato[[#This Row],[DEPENDENCIA ]],[1]!PERSONAL_ACTIVO_2024[[#All],[Dependencia]],[1]!PERSONAL_ACTIVO_2024[[#All],[Mail ]],0,0),0))</f>
        <v>0</v>
      </c>
    </row>
    <row r="1061" spans="1:43" ht="34.5" customHeight="1" x14ac:dyDescent="0.25">
      <c r="A1061" s="27"/>
      <c r="B1061" s="349"/>
      <c r="C1061" s="350"/>
      <c r="D1061" s="29"/>
      <c r="E1061" s="105"/>
      <c r="F1061" s="389"/>
      <c r="G1061" s="183"/>
      <c r="H1061" s="27"/>
      <c r="I1061" s="351"/>
      <c r="J1061" s="132"/>
      <c r="K1061" s="54"/>
      <c r="L1061" s="391"/>
      <c r="M1061" s="119"/>
      <c r="N1061" s="98" t="str" cm="1">
        <f t="array" ref="N1061">_xlfn.XLOOKUP(Contrato[[#This Row],[SUPERVISOR TITULAR]],[1]!PERSONAL_ACTIVO_2024[[#All],[Nombre completo]],[1]!PERSONAL_ACTIVO_2024[[#All],[Documento identidad]],"",0)</f>
        <v/>
      </c>
      <c r="O1061" s="119"/>
      <c r="P1061" s="134" t="str" cm="1">
        <f t="array" ref="P1061">_xlfn.XLOOKUP(Contrato[[#This Row],[SUPERVISOR SUPLENTE ]],[1]!PERSONAL_ACTIVO_2024[[#All],[Nombre completo]],[1]!PERSONAL_ACTIVO_2024[[#All],[Documento identidad]],"",0)</f>
        <v/>
      </c>
      <c r="Q1061" s="135"/>
      <c r="R1061" s="42" cm="1">
        <f t="array" ref="R1061">_xlfn.XLOOKUP(Contrato[[#This Row],[CDP]],[1]!DISPONIBILIDADES_2024[[#All],[consecutivo]],[1]!DISPONIBILIDADES_2024[[#All],[fecha_aprobacion]],"",0)</f>
        <v>0</v>
      </c>
      <c r="S1061" s="43">
        <f>SUMIF([1]!DISPONIBILIDADES_2024[[#All],[consecutivo]],Contrato[[#This Row],[CDP]],[1]!DISPONIBILIDADES_2024[[#All],[valor_total_rubro]])</f>
        <v>0</v>
      </c>
      <c r="T1061" s="44" cm="1">
        <f t="array" ref="T1061">_xlfn.XLOOKUP(Contrato[[#This Row],[CONTRATO]]&amp;Contrato[[#This Row],[CDP]],[1]!Corr_Contr_CDP[[#All],[CONTRATO-CDP]],[1]!Corr_Contr_CDP[[#All],[CRP]],_xlfn.XLOOKUP(Contrato[[#This Row],[CDP]],[1]!COMPROMISOS_2024[[#All],[disponibilidad]],[1]!COMPROMISOS_2024[[#All],[consecutivo]],"",0),0)</f>
        <v>0</v>
      </c>
      <c r="U1061" s="45" t="str" cm="1">
        <f t="array" ref="U1061">+_xlfn.XLOOKUP(Contrato[[#This Row],[RCP]],[1]!COMPROMISOS_2024[[#All],[consecutivo]],[1]!COMPROMISOS_2024[[#All],[fecha_aprobacion]],"",0)</f>
        <v/>
      </c>
      <c r="V1061" s="46">
        <f>SUMIF([1]!COMPROMISOS_2024[[#All],[consecutivo]],Contrato[[#This Row],[RCP]],[1]!COMPROMISOS_2024[[#All],[valor_total]])</f>
        <v>0</v>
      </c>
      <c r="W1061" s="352"/>
      <c r="X1061" s="163"/>
      <c r="Y1061" s="48" t="str">
        <f>+LEFT(_xlfn.XLOOKUP(Contrato[[#This Row],[CONTRATO3DIG]],[1]SECOP_II!AE:AE,[1]SECOP_II!F:F,"",0),10)</f>
        <v/>
      </c>
      <c r="Z1061" s="49"/>
      <c r="AA1061" s="101"/>
      <c r="AB1061" s="30"/>
      <c r="AC1061" s="30"/>
      <c r="AD1061" s="353"/>
      <c r="AE1061" s="27"/>
      <c r="AF1061" s="55" t="str">
        <f>TEXT(LEFT(Contrato[[#This Row],[CONTRATO]],3),"0")</f>
        <v/>
      </c>
      <c r="AG1061" s="55" t="str">
        <f>IF(LEN(Contrato[[#This Row],[Contrato2]])=3,Contrato[[#This Row],[Contrato2]],TEXT(Contrato[[#This Row],[Contrato2]],"000"))</f>
        <v/>
      </c>
      <c r="AH1061" s="56">
        <f ca="1">IFERROR(_xlfn.DAYS(Contrato[[#This Row],[Fecha Proyectada liquidación]],TODAY())/30,"")</f>
        <v>-1519.7666666666667</v>
      </c>
      <c r="AI1061" s="57">
        <f>+Contrato[[#This Row],[FECHA TERMINACIÓN ]]+120</f>
        <v>120</v>
      </c>
      <c r="AK1061" s="59" t="str">
        <f ca="1">IF(Contrato[[#This Row],[FECHA TERMINACIÓN ]]&lt;TODAY(), "Terminado",IF(ISNUMBER(Contrato[[#This Row],[Fecha Real de liquiidación ]]),"Liquidado",IF(Contrato[[#This Row],[FECHA TERMINACIÓN ]]&gt;=TODAY(),"En ejecución","")))</f>
        <v>Terminado</v>
      </c>
      <c r="AL1061" s="60">
        <f>SUMIF([1]!COMPROMISOS_2024[[#All],[consecutivo]],Contrato[[#This Row],[RCP]],[1]!COMPROMISOS_2024[[#All],[Total pagado]])</f>
        <v>0</v>
      </c>
      <c r="AM1061" s="61">
        <f>IFERROR(Contrato[[#This Row],[Pagos]]/Contrato[[#This Row],[VALOR CONTRATO]],0)</f>
        <v>0</v>
      </c>
      <c r="AN1061" s="110">
        <f>+Contrato[[#This Row],[VALOR CONTRATO]]-Contrato[[#This Row],[Pagos]]</f>
        <v>0</v>
      </c>
      <c r="AO1061" s="58" cm="1">
        <f t="array" ref="AO1061">_xlfn.XLOOKUP(Contrato[[#This Row],[DOCUMENTO ]],[1]!PERSONAL_ACTIVO_2024[[#All],[Documento identidad]],[1]!PERSONAL_ACTIVO_2024[[#All],[Mail ]],0,0)</f>
        <v>0</v>
      </c>
      <c r="AP1061" s="58" cm="1">
        <f t="array" ref="AP1061">_xlfn.XLOOKUP(Contrato[[#This Row],[DOCUMENTO]],[1]!PERSONAL_ACTIVO_2024[[#All],[Documento identidad]],[1]!PERSONAL_ACTIVO_2024[[#All],[Mail ]],0,0)</f>
        <v>0</v>
      </c>
      <c r="AQ1061" s="58" cm="1">
        <f t="array" ref="AQ1061">IF(ISBLANK(Contrato[[#This Row],[DEPENDENCIA ]]),0,IFERROR(_xlfn.XLOOKUP(Contrato[[#This Row],[DEPENDENCIA ]],[1]!PERSONAL_ACTIVO_2024[[#All],[Dependencia]],[1]!PERSONAL_ACTIVO_2024[[#All],[Mail ]],0,0),0))</f>
        <v>0</v>
      </c>
    </row>
    <row r="1062" spans="1:43" ht="34.5" customHeight="1" x14ac:dyDescent="0.25">
      <c r="A1062" s="27"/>
      <c r="B1062" s="349"/>
      <c r="C1062" s="350"/>
      <c r="D1062" s="29"/>
      <c r="E1062" s="30"/>
      <c r="F1062" s="29"/>
      <c r="G1062" s="392"/>
      <c r="H1062" s="27"/>
      <c r="I1062" s="112"/>
      <c r="J1062" s="132"/>
      <c r="K1062" s="113"/>
      <c r="L1062" s="143"/>
      <c r="M1062" s="119"/>
      <c r="N1062" s="98" t="str" cm="1">
        <f t="array" ref="N1062">_xlfn.XLOOKUP(Contrato[[#This Row],[SUPERVISOR TITULAR]],[1]!PERSONAL_ACTIVO_2024[[#All],[Nombre completo]],[1]!PERSONAL_ACTIVO_2024[[#All],[Documento identidad]],"",0)</f>
        <v/>
      </c>
      <c r="O1062" s="119"/>
      <c r="P1062" s="134" t="str" cm="1">
        <f t="array" ref="P1062">_xlfn.XLOOKUP(Contrato[[#This Row],[SUPERVISOR SUPLENTE ]],[1]!PERSONAL_ACTIVO_2024[[#All],[Nombre completo]],[1]!PERSONAL_ACTIVO_2024[[#All],[Documento identidad]],"",0)</f>
        <v/>
      </c>
      <c r="Q1062" s="135"/>
      <c r="R1062" s="42" cm="1">
        <f t="array" ref="R1062">_xlfn.XLOOKUP(Contrato[[#This Row],[CDP]],[1]!DISPONIBILIDADES_2024[[#All],[consecutivo]],[1]!DISPONIBILIDADES_2024[[#All],[fecha_aprobacion]],"",0)</f>
        <v>0</v>
      </c>
      <c r="S1062" s="43">
        <f>SUMIF([1]!DISPONIBILIDADES_2024[[#All],[consecutivo]],Contrato[[#This Row],[CDP]],[1]!DISPONIBILIDADES_2024[[#All],[valor_total_rubro]])</f>
        <v>0</v>
      </c>
      <c r="T1062" s="44" cm="1">
        <f t="array" ref="T1062">_xlfn.XLOOKUP(Contrato[[#This Row],[CONTRATO]]&amp;Contrato[[#This Row],[CDP]],[1]!Corr_Contr_CDP[[#All],[CONTRATO-CDP]],[1]!Corr_Contr_CDP[[#All],[CRP]],_xlfn.XLOOKUP(Contrato[[#This Row],[CDP]],[1]!COMPROMISOS_2024[[#All],[disponibilidad]],[1]!COMPROMISOS_2024[[#All],[consecutivo]],"",0),0)</f>
        <v>0</v>
      </c>
      <c r="U1062" s="45" t="str" cm="1">
        <f t="array" ref="U1062">+_xlfn.XLOOKUP(Contrato[[#This Row],[RCP]],[1]!COMPROMISOS_2024[[#All],[consecutivo]],[1]!COMPROMISOS_2024[[#All],[fecha_aprobacion]],"",0)</f>
        <v/>
      </c>
      <c r="V1062" s="46">
        <f>SUMIF([1]!COMPROMISOS_2024[[#All],[consecutivo]],Contrato[[#This Row],[RCP]],[1]!COMPROMISOS_2024[[#All],[valor_total]])</f>
        <v>0</v>
      </c>
      <c r="W1062" s="352"/>
      <c r="X1062" s="163"/>
      <c r="Y1062" s="48" t="str">
        <f>+LEFT(_xlfn.XLOOKUP(Contrato[[#This Row],[CONTRATO3DIG]],[1]SECOP_II!AE:AE,[1]SECOP_II!F:F,"",0),10)</f>
        <v/>
      </c>
      <c r="Z1062" s="49"/>
      <c r="AA1062" s="101"/>
      <c r="AB1062" s="30"/>
      <c r="AC1062" s="30"/>
      <c r="AD1062" s="353"/>
      <c r="AE1062" s="27"/>
      <c r="AF1062" s="55" t="str">
        <f>TEXT(LEFT(Contrato[[#This Row],[CONTRATO]],3),"0")</f>
        <v/>
      </c>
      <c r="AG1062" s="55" t="str">
        <f>IF(LEN(Contrato[[#This Row],[Contrato2]])=3,Contrato[[#This Row],[Contrato2]],TEXT(Contrato[[#This Row],[Contrato2]],"000"))</f>
        <v/>
      </c>
      <c r="AH1062" s="56">
        <f ca="1">IFERROR(_xlfn.DAYS(Contrato[[#This Row],[Fecha Proyectada liquidación]],TODAY())/30,"")</f>
        <v>-1519.7666666666667</v>
      </c>
      <c r="AI1062" s="57">
        <f>+Contrato[[#This Row],[FECHA TERMINACIÓN ]]+120</f>
        <v>120</v>
      </c>
      <c r="AK1062" s="59" t="str">
        <f ca="1">IF(Contrato[[#This Row],[FECHA TERMINACIÓN ]]&lt;TODAY(), "Terminado",IF(ISNUMBER(Contrato[[#This Row],[Fecha Real de liquiidación ]]),"Liquidado",IF(Contrato[[#This Row],[FECHA TERMINACIÓN ]]&gt;=TODAY(),"En ejecución","")))</f>
        <v>Terminado</v>
      </c>
      <c r="AL1062" s="60">
        <f>SUMIF([1]!COMPROMISOS_2024[[#All],[consecutivo]],Contrato[[#This Row],[RCP]],[1]!COMPROMISOS_2024[[#All],[Total pagado]])</f>
        <v>0</v>
      </c>
      <c r="AM1062" s="61">
        <f>IFERROR(Contrato[[#This Row],[Pagos]]/Contrato[[#This Row],[VALOR CONTRATO]],0)</f>
        <v>0</v>
      </c>
      <c r="AN1062" s="110">
        <f>+Contrato[[#This Row],[VALOR CONTRATO]]-Contrato[[#This Row],[Pagos]]</f>
        <v>0</v>
      </c>
      <c r="AO1062" s="58" cm="1">
        <f t="array" ref="AO1062">_xlfn.XLOOKUP(Contrato[[#This Row],[DOCUMENTO ]],[1]!PERSONAL_ACTIVO_2024[[#All],[Documento identidad]],[1]!PERSONAL_ACTIVO_2024[[#All],[Mail ]],0,0)</f>
        <v>0</v>
      </c>
      <c r="AP1062" s="58" cm="1">
        <f t="array" ref="AP1062">_xlfn.XLOOKUP(Contrato[[#This Row],[DOCUMENTO]],[1]!PERSONAL_ACTIVO_2024[[#All],[Documento identidad]],[1]!PERSONAL_ACTIVO_2024[[#All],[Mail ]],0,0)</f>
        <v>0</v>
      </c>
      <c r="AQ1062" s="58" cm="1">
        <f t="array" ref="AQ1062">IF(ISBLANK(Contrato[[#This Row],[DEPENDENCIA ]]),0,IFERROR(_xlfn.XLOOKUP(Contrato[[#This Row],[DEPENDENCIA ]],[1]!PERSONAL_ACTIVO_2024[[#All],[Dependencia]],[1]!PERSONAL_ACTIVO_2024[[#All],[Mail ]],0,0),0))</f>
        <v>0</v>
      </c>
    </row>
    <row r="1063" spans="1:43" ht="34.5" customHeight="1" x14ac:dyDescent="0.25">
      <c r="A1063" s="27"/>
      <c r="B1063" s="349"/>
      <c r="C1063" s="350"/>
      <c r="D1063" s="29"/>
      <c r="E1063" s="91"/>
      <c r="F1063" s="29"/>
      <c r="G1063" s="183"/>
      <c r="H1063" s="27"/>
      <c r="I1063" s="112"/>
      <c r="J1063" s="132"/>
      <c r="K1063" s="113"/>
      <c r="L1063" s="143"/>
      <c r="M1063" s="119"/>
      <c r="N1063" s="98" t="str" cm="1">
        <f t="array" ref="N1063">_xlfn.XLOOKUP(Contrato[[#This Row],[SUPERVISOR TITULAR]],[1]!PERSONAL_ACTIVO_2024[[#All],[Nombre completo]],[1]!PERSONAL_ACTIVO_2024[[#All],[Documento identidad]],"",0)</f>
        <v/>
      </c>
      <c r="O1063" s="119"/>
      <c r="P1063" s="134" t="str" cm="1">
        <f t="array" ref="P1063">_xlfn.XLOOKUP(Contrato[[#This Row],[SUPERVISOR SUPLENTE ]],[1]!PERSONAL_ACTIVO_2024[[#All],[Nombre completo]],[1]!PERSONAL_ACTIVO_2024[[#All],[Documento identidad]],"",0)</f>
        <v/>
      </c>
      <c r="Q1063" s="135"/>
      <c r="R1063" s="42" cm="1">
        <f t="array" ref="R1063">_xlfn.XLOOKUP(Contrato[[#This Row],[CDP]],[1]!DISPONIBILIDADES_2024[[#All],[consecutivo]],[1]!DISPONIBILIDADES_2024[[#All],[fecha_aprobacion]],"",0)</f>
        <v>0</v>
      </c>
      <c r="S1063" s="43">
        <f>SUMIF([1]!DISPONIBILIDADES_2024[[#All],[consecutivo]],Contrato[[#This Row],[CDP]],[1]!DISPONIBILIDADES_2024[[#All],[valor_total_rubro]])</f>
        <v>0</v>
      </c>
      <c r="T1063" s="44" cm="1">
        <f t="array" ref="T1063">_xlfn.XLOOKUP(Contrato[[#This Row],[CONTRATO]]&amp;Contrato[[#This Row],[CDP]],[1]!Corr_Contr_CDP[[#All],[CONTRATO-CDP]],[1]!Corr_Contr_CDP[[#All],[CRP]],_xlfn.XLOOKUP(Contrato[[#This Row],[CDP]],[1]!COMPROMISOS_2024[[#All],[disponibilidad]],[1]!COMPROMISOS_2024[[#All],[consecutivo]],"",0),0)</f>
        <v>0</v>
      </c>
      <c r="U1063" s="45" t="str" cm="1">
        <f t="array" ref="U1063">+_xlfn.XLOOKUP(Contrato[[#This Row],[RCP]],[1]!COMPROMISOS_2024[[#All],[consecutivo]],[1]!COMPROMISOS_2024[[#All],[fecha_aprobacion]],"",0)</f>
        <v/>
      </c>
      <c r="V1063" s="46">
        <f>SUMIF([1]!COMPROMISOS_2024[[#All],[consecutivo]],Contrato[[#This Row],[RCP]],[1]!COMPROMISOS_2024[[#All],[valor_total]])</f>
        <v>0</v>
      </c>
      <c r="W1063" s="352"/>
      <c r="X1063" s="163"/>
      <c r="Y1063" s="48" t="str">
        <f>+LEFT(_xlfn.XLOOKUP(Contrato[[#This Row],[CONTRATO3DIG]],[1]SECOP_II!AE:AE,[1]SECOP_II!F:F,"",0),10)</f>
        <v/>
      </c>
      <c r="Z1063" s="49"/>
      <c r="AA1063" s="101"/>
      <c r="AB1063" s="30"/>
      <c r="AC1063" s="30"/>
      <c r="AD1063" s="353"/>
      <c r="AE1063" s="27"/>
      <c r="AF1063" s="55" t="str">
        <f>TEXT(LEFT(Contrato[[#This Row],[CONTRATO]],3),"0")</f>
        <v/>
      </c>
      <c r="AG1063" s="55" t="str">
        <f>IF(LEN(Contrato[[#This Row],[Contrato2]])=3,Contrato[[#This Row],[Contrato2]],TEXT(Contrato[[#This Row],[Contrato2]],"000"))</f>
        <v/>
      </c>
      <c r="AH1063" s="56">
        <f ca="1">IFERROR(_xlfn.DAYS(Contrato[[#This Row],[Fecha Proyectada liquidación]],TODAY())/30,"")</f>
        <v>-1519.7666666666667</v>
      </c>
      <c r="AI1063" s="57">
        <f>+Contrato[[#This Row],[FECHA TERMINACIÓN ]]+120</f>
        <v>120</v>
      </c>
      <c r="AK1063" s="59" t="str">
        <f ca="1">IF(Contrato[[#This Row],[FECHA TERMINACIÓN ]]&lt;TODAY(), "Terminado",IF(ISNUMBER(Contrato[[#This Row],[Fecha Real de liquiidación ]]),"Liquidado",IF(Contrato[[#This Row],[FECHA TERMINACIÓN ]]&gt;=TODAY(),"En ejecución","")))</f>
        <v>Terminado</v>
      </c>
      <c r="AL1063" s="60">
        <f>SUMIF([1]!COMPROMISOS_2024[[#All],[consecutivo]],Contrato[[#This Row],[RCP]],[1]!COMPROMISOS_2024[[#All],[Total pagado]])</f>
        <v>0</v>
      </c>
      <c r="AM1063" s="61">
        <f>IFERROR(Contrato[[#This Row],[Pagos]]/Contrato[[#This Row],[VALOR CONTRATO]],0)</f>
        <v>0</v>
      </c>
      <c r="AN1063" s="110">
        <f>+Contrato[[#This Row],[VALOR CONTRATO]]-Contrato[[#This Row],[Pagos]]</f>
        <v>0</v>
      </c>
      <c r="AO1063" s="58" cm="1">
        <f t="array" ref="AO1063">_xlfn.XLOOKUP(Contrato[[#This Row],[DOCUMENTO ]],[1]!PERSONAL_ACTIVO_2024[[#All],[Documento identidad]],[1]!PERSONAL_ACTIVO_2024[[#All],[Mail ]],0,0)</f>
        <v>0</v>
      </c>
      <c r="AP1063" s="58" cm="1">
        <f t="array" ref="AP1063">_xlfn.XLOOKUP(Contrato[[#This Row],[DOCUMENTO]],[1]!PERSONAL_ACTIVO_2024[[#All],[Documento identidad]],[1]!PERSONAL_ACTIVO_2024[[#All],[Mail ]],0,0)</f>
        <v>0</v>
      </c>
      <c r="AQ1063" s="58" cm="1">
        <f t="array" ref="AQ1063">IF(ISBLANK(Contrato[[#This Row],[DEPENDENCIA ]]),0,IFERROR(_xlfn.XLOOKUP(Contrato[[#This Row],[DEPENDENCIA ]],[1]!PERSONAL_ACTIVO_2024[[#All],[Dependencia]],[1]!PERSONAL_ACTIVO_2024[[#All],[Mail ]],0,0),0))</f>
        <v>0</v>
      </c>
    </row>
    <row r="1064" spans="1:43" ht="34.5" customHeight="1" x14ac:dyDescent="0.25">
      <c r="A1064" s="27"/>
      <c r="B1064" s="349"/>
      <c r="C1064" s="350"/>
      <c r="D1064" s="29"/>
      <c r="E1064" s="91"/>
      <c r="F1064" s="29"/>
      <c r="G1064" s="183"/>
      <c r="H1064" s="27"/>
      <c r="I1064" s="112"/>
      <c r="J1064" s="132"/>
      <c r="K1064" s="113"/>
      <c r="L1064" s="143"/>
      <c r="M1064" s="119"/>
      <c r="N1064" s="98" t="str" cm="1">
        <f t="array" ref="N1064">_xlfn.XLOOKUP(Contrato[[#This Row],[SUPERVISOR TITULAR]],[1]!PERSONAL_ACTIVO_2024[[#All],[Nombre completo]],[1]!PERSONAL_ACTIVO_2024[[#All],[Documento identidad]],"",0)</f>
        <v/>
      </c>
      <c r="O1064" s="119"/>
      <c r="P1064" s="134" t="str" cm="1">
        <f t="array" ref="P1064">_xlfn.XLOOKUP(Contrato[[#This Row],[SUPERVISOR SUPLENTE ]],[1]!PERSONAL_ACTIVO_2024[[#All],[Nombre completo]],[1]!PERSONAL_ACTIVO_2024[[#All],[Documento identidad]],"",0)</f>
        <v/>
      </c>
      <c r="Q1064" s="135"/>
      <c r="R1064" s="42" cm="1">
        <f t="array" ref="R1064">_xlfn.XLOOKUP(Contrato[[#This Row],[CDP]],[1]!DISPONIBILIDADES_2024[[#All],[consecutivo]],[1]!DISPONIBILIDADES_2024[[#All],[fecha_aprobacion]],"",0)</f>
        <v>0</v>
      </c>
      <c r="S1064" s="43">
        <f>SUMIF([1]!DISPONIBILIDADES_2024[[#All],[consecutivo]],Contrato[[#This Row],[CDP]],[1]!DISPONIBILIDADES_2024[[#All],[valor_total_rubro]])</f>
        <v>0</v>
      </c>
      <c r="T1064" s="44" cm="1">
        <f t="array" ref="T1064">_xlfn.XLOOKUP(Contrato[[#This Row],[CONTRATO]]&amp;Contrato[[#This Row],[CDP]],[1]!Corr_Contr_CDP[[#All],[CONTRATO-CDP]],[1]!Corr_Contr_CDP[[#All],[CRP]],_xlfn.XLOOKUP(Contrato[[#This Row],[CDP]],[1]!COMPROMISOS_2024[[#All],[disponibilidad]],[1]!COMPROMISOS_2024[[#All],[consecutivo]],"",0),0)</f>
        <v>0</v>
      </c>
      <c r="U1064" s="45" t="str" cm="1">
        <f t="array" ref="U1064">+_xlfn.XLOOKUP(Contrato[[#This Row],[RCP]],[1]!COMPROMISOS_2024[[#All],[consecutivo]],[1]!COMPROMISOS_2024[[#All],[fecha_aprobacion]],"",0)</f>
        <v/>
      </c>
      <c r="V1064" s="46">
        <f>SUMIF([1]!COMPROMISOS_2024[[#All],[consecutivo]],Contrato[[#This Row],[RCP]],[1]!COMPROMISOS_2024[[#All],[valor_total]])</f>
        <v>0</v>
      </c>
      <c r="W1064" s="352"/>
      <c r="X1064" s="163"/>
      <c r="Y1064" s="48" t="str">
        <f>+LEFT(_xlfn.XLOOKUP(Contrato[[#This Row],[CONTRATO3DIG]],[1]SECOP_II!AE:AE,[1]SECOP_II!F:F,"",0),10)</f>
        <v/>
      </c>
      <c r="Z1064" s="49"/>
      <c r="AA1064" s="101"/>
      <c r="AB1064" s="30"/>
      <c r="AC1064" s="30"/>
      <c r="AD1064" s="353"/>
      <c r="AE1064" s="27"/>
      <c r="AF1064" s="55" t="str">
        <f>TEXT(LEFT(Contrato[[#This Row],[CONTRATO]],3),"0")</f>
        <v/>
      </c>
      <c r="AG1064" s="55" t="str">
        <f>IF(LEN(Contrato[[#This Row],[Contrato2]])=3,Contrato[[#This Row],[Contrato2]],TEXT(Contrato[[#This Row],[Contrato2]],"000"))</f>
        <v/>
      </c>
      <c r="AH1064" s="56">
        <f ca="1">IFERROR(_xlfn.DAYS(Contrato[[#This Row],[Fecha Proyectada liquidación]],TODAY())/30,"")</f>
        <v>-1519.7666666666667</v>
      </c>
      <c r="AI1064" s="57">
        <f>+Contrato[[#This Row],[FECHA TERMINACIÓN ]]+120</f>
        <v>120</v>
      </c>
      <c r="AK1064" s="59" t="str">
        <f ca="1">IF(Contrato[[#This Row],[FECHA TERMINACIÓN ]]&lt;TODAY(), "Terminado",IF(ISNUMBER(Contrato[[#This Row],[Fecha Real de liquiidación ]]),"Liquidado",IF(Contrato[[#This Row],[FECHA TERMINACIÓN ]]&gt;=TODAY(),"En ejecución","")))</f>
        <v>Terminado</v>
      </c>
      <c r="AL1064" s="60">
        <f>SUMIF([1]!COMPROMISOS_2024[[#All],[consecutivo]],Contrato[[#This Row],[RCP]],[1]!COMPROMISOS_2024[[#All],[Total pagado]])</f>
        <v>0</v>
      </c>
      <c r="AM1064" s="61">
        <f>IFERROR(Contrato[[#This Row],[Pagos]]/Contrato[[#This Row],[VALOR CONTRATO]],0)</f>
        <v>0</v>
      </c>
      <c r="AN1064" s="110">
        <f>+Contrato[[#This Row],[VALOR CONTRATO]]-Contrato[[#This Row],[Pagos]]</f>
        <v>0</v>
      </c>
      <c r="AO1064" s="58" cm="1">
        <f t="array" ref="AO1064">_xlfn.XLOOKUP(Contrato[[#This Row],[DOCUMENTO ]],[1]!PERSONAL_ACTIVO_2024[[#All],[Documento identidad]],[1]!PERSONAL_ACTIVO_2024[[#All],[Mail ]],0,0)</f>
        <v>0</v>
      </c>
      <c r="AP1064" s="58" cm="1">
        <f t="array" ref="AP1064">_xlfn.XLOOKUP(Contrato[[#This Row],[DOCUMENTO]],[1]!PERSONAL_ACTIVO_2024[[#All],[Documento identidad]],[1]!PERSONAL_ACTIVO_2024[[#All],[Mail ]],0,0)</f>
        <v>0</v>
      </c>
      <c r="AQ1064" s="58" cm="1">
        <f t="array" ref="AQ1064">IF(ISBLANK(Contrato[[#This Row],[DEPENDENCIA ]]),0,IFERROR(_xlfn.XLOOKUP(Contrato[[#This Row],[DEPENDENCIA ]],[1]!PERSONAL_ACTIVO_2024[[#All],[Dependencia]],[1]!PERSONAL_ACTIVO_2024[[#All],[Mail ]],0,0),0))</f>
        <v>0</v>
      </c>
    </row>
    <row r="1065" spans="1:43" ht="34.5" customHeight="1" x14ac:dyDescent="0.25">
      <c r="A1065" s="27"/>
      <c r="B1065" s="349"/>
      <c r="C1065" s="350"/>
      <c r="D1065" s="29"/>
      <c r="E1065" s="91"/>
      <c r="F1065" s="29"/>
      <c r="G1065" s="183"/>
      <c r="H1065" s="27"/>
      <c r="I1065" s="112"/>
      <c r="J1065" s="132"/>
      <c r="K1065" s="113"/>
      <c r="L1065" s="143"/>
      <c r="M1065" s="119"/>
      <c r="N1065" s="98" t="str" cm="1">
        <f t="array" ref="N1065">_xlfn.XLOOKUP(Contrato[[#This Row],[SUPERVISOR TITULAR]],[1]!PERSONAL_ACTIVO_2024[[#All],[Nombre completo]],[1]!PERSONAL_ACTIVO_2024[[#All],[Documento identidad]],"",0)</f>
        <v/>
      </c>
      <c r="O1065" s="119"/>
      <c r="P1065" s="134" t="str" cm="1">
        <f t="array" ref="P1065">_xlfn.XLOOKUP(Contrato[[#This Row],[SUPERVISOR SUPLENTE ]],[1]!PERSONAL_ACTIVO_2024[[#All],[Nombre completo]],[1]!PERSONAL_ACTIVO_2024[[#All],[Documento identidad]],"",0)</f>
        <v/>
      </c>
      <c r="Q1065" s="135"/>
      <c r="R1065" s="42" cm="1">
        <f t="array" ref="R1065">_xlfn.XLOOKUP(Contrato[[#This Row],[CDP]],[1]!DISPONIBILIDADES_2024[[#All],[consecutivo]],[1]!DISPONIBILIDADES_2024[[#All],[fecha_aprobacion]],"",0)</f>
        <v>0</v>
      </c>
      <c r="S1065" s="43">
        <f>SUMIF([1]!DISPONIBILIDADES_2024[[#All],[consecutivo]],Contrato[[#This Row],[CDP]],[1]!DISPONIBILIDADES_2024[[#All],[valor_total_rubro]])</f>
        <v>0</v>
      </c>
      <c r="T1065" s="44" cm="1">
        <f t="array" ref="T1065">_xlfn.XLOOKUP(Contrato[[#This Row],[CONTRATO]]&amp;Contrato[[#This Row],[CDP]],[1]!Corr_Contr_CDP[[#All],[CONTRATO-CDP]],[1]!Corr_Contr_CDP[[#All],[CRP]],_xlfn.XLOOKUP(Contrato[[#This Row],[CDP]],[1]!COMPROMISOS_2024[[#All],[disponibilidad]],[1]!COMPROMISOS_2024[[#All],[consecutivo]],"",0),0)</f>
        <v>0</v>
      </c>
      <c r="U1065" s="45" t="str" cm="1">
        <f t="array" ref="U1065">+_xlfn.XLOOKUP(Contrato[[#This Row],[RCP]],[1]!COMPROMISOS_2024[[#All],[consecutivo]],[1]!COMPROMISOS_2024[[#All],[fecha_aprobacion]],"",0)</f>
        <v/>
      </c>
      <c r="V1065" s="46">
        <f>SUMIF([1]!COMPROMISOS_2024[[#All],[consecutivo]],Contrato[[#This Row],[RCP]],[1]!COMPROMISOS_2024[[#All],[valor_total]])</f>
        <v>0</v>
      </c>
      <c r="W1065" s="352"/>
      <c r="X1065" s="163"/>
      <c r="Y1065" s="48" t="str">
        <f>+LEFT(_xlfn.XLOOKUP(Contrato[[#This Row],[CONTRATO3DIG]],[1]SECOP_II!AE:AE,[1]SECOP_II!F:F,"",0),10)</f>
        <v/>
      </c>
      <c r="Z1065" s="49"/>
      <c r="AA1065" s="101"/>
      <c r="AB1065" s="30"/>
      <c r="AC1065" s="30"/>
      <c r="AD1065" s="353"/>
      <c r="AE1065" s="27"/>
      <c r="AF1065" s="55" t="str">
        <f>TEXT(LEFT(Contrato[[#This Row],[CONTRATO]],3),"0")</f>
        <v/>
      </c>
      <c r="AG1065" s="55" t="str">
        <f>IF(LEN(Contrato[[#This Row],[Contrato2]])=3,Contrato[[#This Row],[Contrato2]],TEXT(Contrato[[#This Row],[Contrato2]],"000"))</f>
        <v/>
      </c>
      <c r="AH1065" s="56">
        <f ca="1">IFERROR(_xlfn.DAYS(Contrato[[#This Row],[Fecha Proyectada liquidación]],TODAY())/30,"")</f>
        <v>-1519.7666666666667</v>
      </c>
      <c r="AI1065" s="57">
        <f>+Contrato[[#This Row],[FECHA TERMINACIÓN ]]+120</f>
        <v>120</v>
      </c>
      <c r="AK1065" s="59" t="str">
        <f ca="1">IF(Contrato[[#This Row],[FECHA TERMINACIÓN ]]&lt;TODAY(), "Terminado",IF(ISNUMBER(Contrato[[#This Row],[Fecha Real de liquiidación ]]),"Liquidado",IF(Contrato[[#This Row],[FECHA TERMINACIÓN ]]&gt;=TODAY(),"En ejecución","")))</f>
        <v>Terminado</v>
      </c>
      <c r="AL1065" s="60">
        <f>SUMIF([1]!COMPROMISOS_2024[[#All],[consecutivo]],Contrato[[#This Row],[RCP]],[1]!COMPROMISOS_2024[[#All],[Total pagado]])</f>
        <v>0</v>
      </c>
      <c r="AM1065" s="61">
        <f>IFERROR(Contrato[[#This Row],[Pagos]]/Contrato[[#This Row],[VALOR CONTRATO]],0)</f>
        <v>0</v>
      </c>
      <c r="AN1065" s="110">
        <f>+Contrato[[#This Row],[VALOR CONTRATO]]-Contrato[[#This Row],[Pagos]]</f>
        <v>0</v>
      </c>
      <c r="AO1065" s="58" cm="1">
        <f t="array" ref="AO1065">_xlfn.XLOOKUP(Contrato[[#This Row],[DOCUMENTO ]],[1]!PERSONAL_ACTIVO_2024[[#All],[Documento identidad]],[1]!PERSONAL_ACTIVO_2024[[#All],[Mail ]],0,0)</f>
        <v>0</v>
      </c>
      <c r="AP1065" s="58" cm="1">
        <f t="array" ref="AP1065">_xlfn.XLOOKUP(Contrato[[#This Row],[DOCUMENTO]],[1]!PERSONAL_ACTIVO_2024[[#All],[Documento identidad]],[1]!PERSONAL_ACTIVO_2024[[#All],[Mail ]],0,0)</f>
        <v>0</v>
      </c>
      <c r="AQ1065" s="58" cm="1">
        <f t="array" ref="AQ1065">IF(ISBLANK(Contrato[[#This Row],[DEPENDENCIA ]]),0,IFERROR(_xlfn.XLOOKUP(Contrato[[#This Row],[DEPENDENCIA ]],[1]!PERSONAL_ACTIVO_2024[[#All],[Dependencia]],[1]!PERSONAL_ACTIVO_2024[[#All],[Mail ]],0,0),0))</f>
        <v>0</v>
      </c>
    </row>
    <row r="1066" spans="1:43" ht="34.5" customHeight="1" x14ac:dyDescent="0.25">
      <c r="A1066" s="27"/>
      <c r="B1066" s="349"/>
      <c r="C1066" s="350"/>
      <c r="D1066" s="29"/>
      <c r="E1066" s="30"/>
      <c r="F1066" s="29"/>
      <c r="G1066" s="183"/>
      <c r="H1066" s="27"/>
      <c r="I1066" s="112"/>
      <c r="J1066" s="132"/>
      <c r="K1066" s="113"/>
      <c r="L1066" s="143"/>
      <c r="M1066" s="119"/>
      <c r="N1066" s="98" t="str" cm="1">
        <f t="array" ref="N1066">_xlfn.XLOOKUP(Contrato[[#This Row],[SUPERVISOR TITULAR]],[1]!PERSONAL_ACTIVO_2024[[#All],[Nombre completo]],[1]!PERSONAL_ACTIVO_2024[[#All],[Documento identidad]],"",0)</f>
        <v/>
      </c>
      <c r="O1066" s="119"/>
      <c r="P1066" s="134" t="str" cm="1">
        <f t="array" ref="P1066">_xlfn.XLOOKUP(Contrato[[#This Row],[SUPERVISOR SUPLENTE ]],[1]!PERSONAL_ACTIVO_2024[[#All],[Nombre completo]],[1]!PERSONAL_ACTIVO_2024[[#All],[Documento identidad]],"",0)</f>
        <v/>
      </c>
      <c r="Q1066" s="135"/>
      <c r="R1066" s="42" cm="1">
        <f t="array" ref="R1066">_xlfn.XLOOKUP(Contrato[[#This Row],[CDP]],[1]!DISPONIBILIDADES_2024[[#All],[consecutivo]],[1]!DISPONIBILIDADES_2024[[#All],[fecha_aprobacion]],"",0)</f>
        <v>0</v>
      </c>
      <c r="S1066" s="43">
        <f>SUMIF([1]!DISPONIBILIDADES_2024[[#All],[consecutivo]],Contrato[[#This Row],[CDP]],[1]!DISPONIBILIDADES_2024[[#All],[valor_total_rubro]])</f>
        <v>0</v>
      </c>
      <c r="T1066" s="44" cm="1">
        <f t="array" ref="T1066">_xlfn.XLOOKUP(Contrato[[#This Row],[CONTRATO]]&amp;Contrato[[#This Row],[CDP]],[1]!Corr_Contr_CDP[[#All],[CONTRATO-CDP]],[1]!Corr_Contr_CDP[[#All],[CRP]],_xlfn.XLOOKUP(Contrato[[#This Row],[CDP]],[1]!COMPROMISOS_2024[[#All],[disponibilidad]],[1]!COMPROMISOS_2024[[#All],[consecutivo]],"",0),0)</f>
        <v>0</v>
      </c>
      <c r="U1066" s="45" t="str" cm="1">
        <f t="array" ref="U1066">+_xlfn.XLOOKUP(Contrato[[#This Row],[RCP]],[1]!COMPROMISOS_2024[[#All],[consecutivo]],[1]!COMPROMISOS_2024[[#All],[fecha_aprobacion]],"",0)</f>
        <v/>
      </c>
      <c r="V1066" s="46">
        <f>SUMIF([1]!COMPROMISOS_2024[[#All],[consecutivo]],Contrato[[#This Row],[RCP]],[1]!COMPROMISOS_2024[[#All],[valor_total]])</f>
        <v>0</v>
      </c>
      <c r="W1066" s="352"/>
      <c r="X1066" s="163"/>
      <c r="Y1066" s="48" t="str">
        <f>+LEFT(_xlfn.XLOOKUP(Contrato[[#This Row],[CONTRATO3DIG]],[1]SECOP_II!AE:AE,[1]SECOP_II!F:F,"",0),10)</f>
        <v/>
      </c>
      <c r="Z1066" s="49"/>
      <c r="AA1066" s="101"/>
      <c r="AB1066" s="30"/>
      <c r="AC1066" s="30"/>
      <c r="AD1066" s="353"/>
      <c r="AE1066" s="27"/>
      <c r="AF1066" s="55" t="str">
        <f>TEXT(LEFT(Contrato[[#This Row],[CONTRATO]],3),"0")</f>
        <v/>
      </c>
      <c r="AG1066" s="55" t="str">
        <f>IF(LEN(Contrato[[#This Row],[Contrato2]])=3,Contrato[[#This Row],[Contrato2]],TEXT(Contrato[[#This Row],[Contrato2]],"000"))</f>
        <v/>
      </c>
      <c r="AH1066" s="56">
        <f ca="1">IFERROR(_xlfn.DAYS(Contrato[[#This Row],[Fecha Proyectada liquidación]],TODAY())/30,"")</f>
        <v>-1519.7666666666667</v>
      </c>
      <c r="AI1066" s="57">
        <f>+Contrato[[#This Row],[FECHA TERMINACIÓN ]]+120</f>
        <v>120</v>
      </c>
      <c r="AK1066" s="59" t="str">
        <f ca="1">IF(Contrato[[#This Row],[FECHA TERMINACIÓN ]]&lt;TODAY(), "Terminado",IF(ISNUMBER(Contrato[[#This Row],[Fecha Real de liquiidación ]]),"Liquidado",IF(Contrato[[#This Row],[FECHA TERMINACIÓN ]]&gt;=TODAY(),"En ejecución","")))</f>
        <v>Terminado</v>
      </c>
      <c r="AL1066" s="60">
        <f>SUMIF([1]!COMPROMISOS_2024[[#All],[consecutivo]],Contrato[[#This Row],[RCP]],[1]!COMPROMISOS_2024[[#All],[Total pagado]])</f>
        <v>0</v>
      </c>
      <c r="AM1066" s="61">
        <f>IFERROR(Contrato[[#This Row],[Pagos]]/Contrato[[#This Row],[VALOR CONTRATO]],0)</f>
        <v>0</v>
      </c>
      <c r="AN1066" s="110">
        <f>+Contrato[[#This Row],[VALOR CONTRATO]]-Contrato[[#This Row],[Pagos]]</f>
        <v>0</v>
      </c>
      <c r="AO1066" s="58" cm="1">
        <f t="array" ref="AO1066">_xlfn.XLOOKUP(Contrato[[#This Row],[DOCUMENTO ]],[1]!PERSONAL_ACTIVO_2024[[#All],[Documento identidad]],[1]!PERSONAL_ACTIVO_2024[[#All],[Mail ]],0,0)</f>
        <v>0</v>
      </c>
      <c r="AP1066" s="58" cm="1">
        <f t="array" ref="AP1066">_xlfn.XLOOKUP(Contrato[[#This Row],[DOCUMENTO]],[1]!PERSONAL_ACTIVO_2024[[#All],[Documento identidad]],[1]!PERSONAL_ACTIVO_2024[[#All],[Mail ]],0,0)</f>
        <v>0</v>
      </c>
      <c r="AQ1066" s="58" cm="1">
        <f t="array" ref="AQ1066">IF(ISBLANK(Contrato[[#This Row],[DEPENDENCIA ]]),0,IFERROR(_xlfn.XLOOKUP(Contrato[[#This Row],[DEPENDENCIA ]],[1]!PERSONAL_ACTIVO_2024[[#All],[Dependencia]],[1]!PERSONAL_ACTIVO_2024[[#All],[Mail ]],0,0),0))</f>
        <v>0</v>
      </c>
    </row>
    <row r="1067" spans="1:43" ht="34.5" customHeight="1" x14ac:dyDescent="0.25">
      <c r="A1067" s="27"/>
      <c r="B1067" s="349"/>
      <c r="C1067" s="350"/>
      <c r="D1067" s="29"/>
      <c r="E1067" s="29"/>
      <c r="F1067" s="29"/>
      <c r="G1067" s="183"/>
      <c r="H1067" s="27"/>
      <c r="I1067" s="112"/>
      <c r="J1067" s="132"/>
      <c r="K1067" s="113"/>
      <c r="L1067" s="143"/>
      <c r="M1067" s="119"/>
      <c r="N1067" s="98" t="str" cm="1">
        <f t="array" ref="N1067">_xlfn.XLOOKUP(Contrato[[#This Row],[SUPERVISOR TITULAR]],[1]!PERSONAL_ACTIVO_2024[[#All],[Nombre completo]],[1]!PERSONAL_ACTIVO_2024[[#All],[Documento identidad]],"",0)</f>
        <v/>
      </c>
      <c r="O1067" s="119"/>
      <c r="P1067" s="134" t="str" cm="1">
        <f t="array" ref="P1067">_xlfn.XLOOKUP(Contrato[[#This Row],[SUPERVISOR SUPLENTE ]],[1]!PERSONAL_ACTIVO_2024[[#All],[Nombre completo]],[1]!PERSONAL_ACTIVO_2024[[#All],[Documento identidad]],"",0)</f>
        <v/>
      </c>
      <c r="Q1067" s="135"/>
      <c r="R1067" s="42" cm="1">
        <f t="array" ref="R1067">_xlfn.XLOOKUP(Contrato[[#This Row],[CDP]],[1]!DISPONIBILIDADES_2024[[#All],[consecutivo]],[1]!DISPONIBILIDADES_2024[[#All],[fecha_aprobacion]],"",0)</f>
        <v>0</v>
      </c>
      <c r="S1067" s="43">
        <f>SUMIF([1]!DISPONIBILIDADES_2024[[#All],[consecutivo]],Contrato[[#This Row],[CDP]],[1]!DISPONIBILIDADES_2024[[#All],[valor_total_rubro]])</f>
        <v>0</v>
      </c>
      <c r="T1067" s="44" cm="1">
        <f t="array" ref="T1067">_xlfn.XLOOKUP(Contrato[[#This Row],[CONTRATO]]&amp;Contrato[[#This Row],[CDP]],[1]!Corr_Contr_CDP[[#All],[CONTRATO-CDP]],[1]!Corr_Contr_CDP[[#All],[CRP]],_xlfn.XLOOKUP(Contrato[[#This Row],[CDP]],[1]!COMPROMISOS_2024[[#All],[disponibilidad]],[1]!COMPROMISOS_2024[[#All],[consecutivo]],"",0),0)</f>
        <v>0</v>
      </c>
      <c r="U1067" s="45" t="str" cm="1">
        <f t="array" ref="U1067">+_xlfn.XLOOKUP(Contrato[[#This Row],[RCP]],[1]!COMPROMISOS_2024[[#All],[consecutivo]],[1]!COMPROMISOS_2024[[#All],[fecha_aprobacion]],"",0)</f>
        <v/>
      </c>
      <c r="V1067" s="46">
        <f>SUMIF([1]!COMPROMISOS_2024[[#All],[consecutivo]],Contrato[[#This Row],[RCP]],[1]!COMPROMISOS_2024[[#All],[valor_total]])</f>
        <v>0</v>
      </c>
      <c r="W1067" s="352"/>
      <c r="X1067" s="163"/>
      <c r="Y1067" s="48" t="str">
        <f>+LEFT(_xlfn.XLOOKUP(Contrato[[#This Row],[CONTRATO3DIG]],[1]SECOP_II!AE:AE,[1]SECOP_II!F:F,"",0),10)</f>
        <v/>
      </c>
      <c r="Z1067" s="49"/>
      <c r="AA1067" s="101"/>
      <c r="AB1067" s="30"/>
      <c r="AC1067" s="30"/>
      <c r="AD1067" s="353"/>
      <c r="AE1067" s="27"/>
      <c r="AF1067" s="55" t="str">
        <f>TEXT(LEFT(Contrato[[#This Row],[CONTRATO]],3),"0")</f>
        <v/>
      </c>
      <c r="AG1067" s="55" t="str">
        <f>IF(LEN(Contrato[[#This Row],[Contrato2]])=3,Contrato[[#This Row],[Contrato2]],TEXT(Contrato[[#This Row],[Contrato2]],"000"))</f>
        <v/>
      </c>
      <c r="AH1067" s="56">
        <f ca="1">IFERROR(_xlfn.DAYS(Contrato[[#This Row],[Fecha Proyectada liquidación]],TODAY())/30,"")</f>
        <v>-1519.7666666666667</v>
      </c>
      <c r="AI1067" s="57">
        <f>+Contrato[[#This Row],[FECHA TERMINACIÓN ]]+120</f>
        <v>120</v>
      </c>
      <c r="AK1067" s="59" t="str">
        <f ca="1">IF(Contrato[[#This Row],[FECHA TERMINACIÓN ]]&lt;TODAY(), "Terminado",IF(ISNUMBER(Contrato[[#This Row],[Fecha Real de liquiidación ]]),"Liquidado",IF(Contrato[[#This Row],[FECHA TERMINACIÓN ]]&gt;=TODAY(),"En ejecución","")))</f>
        <v>Terminado</v>
      </c>
      <c r="AL1067" s="60">
        <f>SUMIF([1]!COMPROMISOS_2024[[#All],[consecutivo]],Contrato[[#This Row],[RCP]],[1]!COMPROMISOS_2024[[#All],[Total pagado]])</f>
        <v>0</v>
      </c>
      <c r="AM1067" s="61">
        <f>IFERROR(Contrato[[#This Row],[Pagos]]/Contrato[[#This Row],[VALOR CONTRATO]],0)</f>
        <v>0</v>
      </c>
      <c r="AN1067" s="110">
        <f>+Contrato[[#This Row],[VALOR CONTRATO]]-Contrato[[#This Row],[Pagos]]</f>
        <v>0</v>
      </c>
      <c r="AO1067" s="58" cm="1">
        <f t="array" ref="AO1067">_xlfn.XLOOKUP(Contrato[[#This Row],[DOCUMENTO ]],[1]!PERSONAL_ACTIVO_2024[[#All],[Documento identidad]],[1]!PERSONAL_ACTIVO_2024[[#All],[Mail ]],0,0)</f>
        <v>0</v>
      </c>
      <c r="AP1067" s="58" cm="1">
        <f t="array" ref="AP1067">_xlfn.XLOOKUP(Contrato[[#This Row],[DOCUMENTO]],[1]!PERSONAL_ACTIVO_2024[[#All],[Documento identidad]],[1]!PERSONAL_ACTIVO_2024[[#All],[Mail ]],0,0)</f>
        <v>0</v>
      </c>
      <c r="AQ1067" s="58" cm="1">
        <f t="array" ref="AQ1067">IF(ISBLANK(Contrato[[#This Row],[DEPENDENCIA ]]),0,IFERROR(_xlfn.XLOOKUP(Contrato[[#This Row],[DEPENDENCIA ]],[1]!PERSONAL_ACTIVO_2024[[#All],[Dependencia]],[1]!PERSONAL_ACTIVO_2024[[#All],[Mail ]],0,0),0))</f>
        <v>0</v>
      </c>
    </row>
    <row r="1068" spans="1:43" ht="34.5" customHeight="1" x14ac:dyDescent="0.25">
      <c r="A1068" s="27"/>
      <c r="B1068" s="349"/>
      <c r="C1068" s="350"/>
      <c r="D1068" s="29"/>
      <c r="E1068" s="30"/>
      <c r="F1068" s="29"/>
      <c r="G1068" s="183"/>
      <c r="H1068" s="351"/>
      <c r="I1068" s="351"/>
      <c r="J1068" s="132"/>
      <c r="K1068" s="54"/>
      <c r="L1068" s="143"/>
      <c r="M1068" s="119"/>
      <c r="N1068" s="98" t="str" cm="1">
        <f t="array" ref="N1068">_xlfn.XLOOKUP(Contrato[[#This Row],[SUPERVISOR TITULAR]],[1]!PERSONAL_ACTIVO_2024[[#All],[Nombre completo]],[1]!PERSONAL_ACTIVO_2024[[#All],[Documento identidad]],"",0)</f>
        <v/>
      </c>
      <c r="O1068" s="119"/>
      <c r="P1068" s="134" t="str" cm="1">
        <f t="array" ref="P1068">_xlfn.XLOOKUP(Contrato[[#This Row],[SUPERVISOR SUPLENTE ]],[1]!PERSONAL_ACTIVO_2024[[#All],[Nombre completo]],[1]!PERSONAL_ACTIVO_2024[[#All],[Documento identidad]],"",0)</f>
        <v/>
      </c>
      <c r="Q1068" s="135"/>
      <c r="R1068" s="42" cm="1">
        <f t="array" ref="R1068">_xlfn.XLOOKUP(Contrato[[#This Row],[CDP]],[1]!DISPONIBILIDADES_2024[[#All],[consecutivo]],[1]!DISPONIBILIDADES_2024[[#All],[fecha_aprobacion]],"",0)</f>
        <v>0</v>
      </c>
      <c r="S1068" s="43">
        <f>SUMIF([1]!DISPONIBILIDADES_2024[[#All],[consecutivo]],Contrato[[#This Row],[CDP]],[1]!DISPONIBILIDADES_2024[[#All],[valor_total_rubro]])</f>
        <v>0</v>
      </c>
      <c r="T1068" s="44" cm="1">
        <f t="array" ref="T1068">_xlfn.XLOOKUP(Contrato[[#This Row],[CONTRATO]]&amp;Contrato[[#This Row],[CDP]],[1]!Corr_Contr_CDP[[#All],[CONTRATO-CDP]],[1]!Corr_Contr_CDP[[#All],[CRP]],_xlfn.XLOOKUP(Contrato[[#This Row],[CDP]],[1]!COMPROMISOS_2024[[#All],[disponibilidad]],[1]!COMPROMISOS_2024[[#All],[consecutivo]],"",0),0)</f>
        <v>0</v>
      </c>
      <c r="U1068" s="45" t="str" cm="1">
        <f t="array" ref="U1068">+_xlfn.XLOOKUP(Contrato[[#This Row],[RCP]],[1]!COMPROMISOS_2024[[#All],[consecutivo]],[1]!COMPROMISOS_2024[[#All],[fecha_aprobacion]],"",0)</f>
        <v/>
      </c>
      <c r="V1068" s="46">
        <f>SUMIF([1]!COMPROMISOS_2024[[#All],[consecutivo]],Contrato[[#This Row],[RCP]],[1]!COMPROMISOS_2024[[#All],[valor_total]])</f>
        <v>0</v>
      </c>
      <c r="W1068" s="352"/>
      <c r="X1068" s="163"/>
      <c r="Y1068" s="48" t="str">
        <f>+LEFT(_xlfn.XLOOKUP(Contrato[[#This Row],[CONTRATO3DIG]],[1]SECOP_II!AE:AE,[1]SECOP_II!F:F,"",0),10)</f>
        <v/>
      </c>
      <c r="Z1068" s="49"/>
      <c r="AA1068" s="101"/>
      <c r="AB1068" s="30"/>
      <c r="AC1068" s="30"/>
      <c r="AD1068" s="353"/>
      <c r="AE1068" s="27"/>
      <c r="AF1068" s="55" t="str">
        <f>TEXT(LEFT(Contrato[[#This Row],[CONTRATO]],3),"0")</f>
        <v/>
      </c>
      <c r="AG1068" s="55" t="str">
        <f>IF(LEN(Contrato[[#This Row],[Contrato2]])=3,Contrato[[#This Row],[Contrato2]],TEXT(Contrato[[#This Row],[Contrato2]],"000"))</f>
        <v/>
      </c>
      <c r="AH1068" s="56">
        <f ca="1">IFERROR(_xlfn.DAYS(Contrato[[#This Row],[Fecha Proyectada liquidación]],TODAY())/30,"")</f>
        <v>-1519.7666666666667</v>
      </c>
      <c r="AI1068" s="57">
        <f>+Contrato[[#This Row],[FECHA TERMINACIÓN ]]+120</f>
        <v>120</v>
      </c>
      <c r="AK1068" s="59" t="str">
        <f ca="1">IF(Contrato[[#This Row],[FECHA TERMINACIÓN ]]&lt;TODAY(), "Terminado",IF(ISNUMBER(Contrato[[#This Row],[Fecha Real de liquiidación ]]),"Liquidado",IF(Contrato[[#This Row],[FECHA TERMINACIÓN ]]&gt;=TODAY(),"En ejecución","")))</f>
        <v>Terminado</v>
      </c>
      <c r="AL1068" s="60">
        <f>SUMIF([1]!COMPROMISOS_2024[[#All],[consecutivo]],Contrato[[#This Row],[RCP]],[1]!COMPROMISOS_2024[[#All],[Total pagado]])</f>
        <v>0</v>
      </c>
      <c r="AM1068" s="61">
        <f>IFERROR(Contrato[[#This Row],[Pagos]]/Contrato[[#This Row],[VALOR CONTRATO]],0)</f>
        <v>0</v>
      </c>
      <c r="AN1068" s="110">
        <f>+Contrato[[#This Row],[VALOR CONTRATO]]-Contrato[[#This Row],[Pagos]]</f>
        <v>0</v>
      </c>
      <c r="AO1068" s="58" cm="1">
        <f t="array" ref="AO1068">_xlfn.XLOOKUP(Contrato[[#This Row],[DOCUMENTO ]],[1]!PERSONAL_ACTIVO_2024[[#All],[Documento identidad]],[1]!PERSONAL_ACTIVO_2024[[#All],[Mail ]],0,0)</f>
        <v>0</v>
      </c>
      <c r="AP1068" s="58" cm="1">
        <f t="array" ref="AP1068">_xlfn.XLOOKUP(Contrato[[#This Row],[DOCUMENTO]],[1]!PERSONAL_ACTIVO_2024[[#All],[Documento identidad]],[1]!PERSONAL_ACTIVO_2024[[#All],[Mail ]],0,0)</f>
        <v>0</v>
      </c>
      <c r="AQ1068" s="58" cm="1">
        <f t="array" ref="AQ1068">IF(ISBLANK(Contrato[[#This Row],[DEPENDENCIA ]]),0,IFERROR(_xlfn.XLOOKUP(Contrato[[#This Row],[DEPENDENCIA ]],[1]!PERSONAL_ACTIVO_2024[[#All],[Dependencia]],[1]!PERSONAL_ACTIVO_2024[[#All],[Mail ]],0,0),0))</f>
        <v>0</v>
      </c>
    </row>
    <row r="1069" spans="1:43" ht="34.5" customHeight="1" x14ac:dyDescent="0.25">
      <c r="A1069" s="27"/>
      <c r="B1069" s="349"/>
      <c r="C1069" s="350"/>
      <c r="D1069" s="29"/>
      <c r="E1069" s="30"/>
      <c r="F1069" s="29"/>
      <c r="G1069" s="183"/>
      <c r="H1069" s="27"/>
      <c r="I1069" s="351"/>
      <c r="J1069" s="132"/>
      <c r="K1069" s="54"/>
      <c r="L1069" s="143"/>
      <c r="M1069" s="119"/>
      <c r="N1069" s="98" t="str" cm="1">
        <f t="array" ref="N1069">_xlfn.XLOOKUP(Contrato[[#This Row],[SUPERVISOR TITULAR]],[1]!PERSONAL_ACTIVO_2024[[#All],[Nombre completo]],[1]!PERSONAL_ACTIVO_2024[[#All],[Documento identidad]],"",0)</f>
        <v/>
      </c>
      <c r="O1069" s="119"/>
      <c r="P1069" s="134" t="str" cm="1">
        <f t="array" ref="P1069">_xlfn.XLOOKUP(Contrato[[#This Row],[SUPERVISOR SUPLENTE ]],[1]!PERSONAL_ACTIVO_2024[[#All],[Nombre completo]],[1]!PERSONAL_ACTIVO_2024[[#All],[Documento identidad]],"",0)</f>
        <v/>
      </c>
      <c r="Q1069" s="135"/>
      <c r="R1069" s="42" cm="1">
        <f t="array" ref="R1069">_xlfn.XLOOKUP(Contrato[[#This Row],[CDP]],[1]!DISPONIBILIDADES_2024[[#All],[consecutivo]],[1]!DISPONIBILIDADES_2024[[#All],[fecha_aprobacion]],"",0)</f>
        <v>0</v>
      </c>
      <c r="S1069" s="43">
        <f>SUMIF([1]!DISPONIBILIDADES_2024[[#All],[consecutivo]],Contrato[[#This Row],[CDP]],[1]!DISPONIBILIDADES_2024[[#All],[valor_total_rubro]])</f>
        <v>0</v>
      </c>
      <c r="T1069" s="44" cm="1">
        <f t="array" ref="T1069">_xlfn.XLOOKUP(Contrato[[#This Row],[CONTRATO]]&amp;Contrato[[#This Row],[CDP]],[1]!Corr_Contr_CDP[[#All],[CONTRATO-CDP]],[1]!Corr_Contr_CDP[[#All],[CRP]],_xlfn.XLOOKUP(Contrato[[#This Row],[CDP]],[1]!COMPROMISOS_2024[[#All],[disponibilidad]],[1]!COMPROMISOS_2024[[#All],[consecutivo]],"",0),0)</f>
        <v>0</v>
      </c>
      <c r="U1069" s="45" t="str" cm="1">
        <f t="array" ref="U1069">+_xlfn.XLOOKUP(Contrato[[#This Row],[RCP]],[1]!COMPROMISOS_2024[[#All],[consecutivo]],[1]!COMPROMISOS_2024[[#All],[fecha_aprobacion]],"",0)</f>
        <v/>
      </c>
      <c r="V1069" s="46">
        <f>SUMIF([1]!COMPROMISOS_2024[[#All],[consecutivo]],Contrato[[#This Row],[RCP]],[1]!COMPROMISOS_2024[[#All],[valor_total]])</f>
        <v>0</v>
      </c>
      <c r="W1069" s="352"/>
      <c r="X1069" s="163"/>
      <c r="Y1069" s="48" t="str">
        <f>+LEFT(_xlfn.XLOOKUP(Contrato[[#This Row],[CONTRATO3DIG]],[1]SECOP_II!AE:AE,[1]SECOP_II!F:F,"",0),10)</f>
        <v/>
      </c>
      <c r="Z1069" s="49"/>
      <c r="AA1069" s="101"/>
      <c r="AB1069" s="30"/>
      <c r="AC1069" s="30"/>
      <c r="AD1069" s="353"/>
      <c r="AE1069" s="27"/>
      <c r="AF1069" s="55" t="str">
        <f>TEXT(LEFT(Contrato[[#This Row],[CONTRATO]],3),"0")</f>
        <v/>
      </c>
      <c r="AG1069" s="55" t="str">
        <f>IF(LEN(Contrato[[#This Row],[Contrato2]])=3,Contrato[[#This Row],[Contrato2]],TEXT(Contrato[[#This Row],[Contrato2]],"000"))</f>
        <v/>
      </c>
      <c r="AH1069" s="56">
        <f ca="1">IFERROR(_xlfn.DAYS(Contrato[[#This Row],[Fecha Proyectada liquidación]],TODAY())/30,"")</f>
        <v>-1519.7666666666667</v>
      </c>
      <c r="AI1069" s="57">
        <f>+Contrato[[#This Row],[FECHA TERMINACIÓN ]]+120</f>
        <v>120</v>
      </c>
      <c r="AK1069" s="59" t="str">
        <f ca="1">IF(Contrato[[#This Row],[FECHA TERMINACIÓN ]]&lt;TODAY(), "Terminado",IF(ISNUMBER(Contrato[[#This Row],[Fecha Real de liquiidación ]]),"Liquidado",IF(Contrato[[#This Row],[FECHA TERMINACIÓN ]]&gt;=TODAY(),"En ejecución","")))</f>
        <v>Terminado</v>
      </c>
      <c r="AL1069" s="60">
        <f>SUMIF([1]!COMPROMISOS_2024[[#All],[consecutivo]],Contrato[[#This Row],[RCP]],[1]!COMPROMISOS_2024[[#All],[Total pagado]])</f>
        <v>0</v>
      </c>
      <c r="AM1069" s="61">
        <f>IFERROR(Contrato[[#This Row],[Pagos]]/Contrato[[#This Row],[VALOR CONTRATO]],0)</f>
        <v>0</v>
      </c>
      <c r="AN1069" s="110">
        <f>+Contrato[[#This Row],[VALOR CONTRATO]]-Contrato[[#This Row],[Pagos]]</f>
        <v>0</v>
      </c>
      <c r="AO1069" s="58" cm="1">
        <f t="array" ref="AO1069">_xlfn.XLOOKUP(Contrato[[#This Row],[DOCUMENTO ]],[1]!PERSONAL_ACTIVO_2024[[#All],[Documento identidad]],[1]!PERSONAL_ACTIVO_2024[[#All],[Mail ]],0,0)</f>
        <v>0</v>
      </c>
      <c r="AP1069" s="58" cm="1">
        <f t="array" ref="AP1069">_xlfn.XLOOKUP(Contrato[[#This Row],[DOCUMENTO]],[1]!PERSONAL_ACTIVO_2024[[#All],[Documento identidad]],[1]!PERSONAL_ACTIVO_2024[[#All],[Mail ]],0,0)</f>
        <v>0</v>
      </c>
      <c r="AQ1069" s="58" cm="1">
        <f t="array" ref="AQ1069">IF(ISBLANK(Contrato[[#This Row],[DEPENDENCIA ]]),0,IFERROR(_xlfn.XLOOKUP(Contrato[[#This Row],[DEPENDENCIA ]],[1]!PERSONAL_ACTIVO_2024[[#All],[Dependencia]],[1]!PERSONAL_ACTIVO_2024[[#All],[Mail ]],0,0),0))</f>
        <v>0</v>
      </c>
    </row>
    <row r="1070" spans="1:43" ht="34.5" customHeight="1" x14ac:dyDescent="0.25">
      <c r="A1070" s="27"/>
      <c r="B1070" s="349"/>
      <c r="C1070" s="350"/>
      <c r="D1070" s="29"/>
      <c r="E1070" s="30"/>
      <c r="F1070" s="29"/>
      <c r="G1070" s="183"/>
      <c r="H1070" s="27"/>
      <c r="I1070" s="351"/>
      <c r="J1070" s="132"/>
      <c r="K1070" s="69"/>
      <c r="L1070" s="143"/>
      <c r="M1070" s="119"/>
      <c r="N1070" s="98" t="str" cm="1">
        <f t="array" ref="N1070">_xlfn.XLOOKUP(Contrato[[#This Row],[SUPERVISOR TITULAR]],[1]!PERSONAL_ACTIVO_2024[[#All],[Nombre completo]],[1]!PERSONAL_ACTIVO_2024[[#All],[Documento identidad]],"",0)</f>
        <v/>
      </c>
      <c r="O1070" s="119"/>
      <c r="P1070" s="134" t="str" cm="1">
        <f t="array" ref="P1070">_xlfn.XLOOKUP(Contrato[[#This Row],[SUPERVISOR SUPLENTE ]],[1]!PERSONAL_ACTIVO_2024[[#All],[Nombre completo]],[1]!PERSONAL_ACTIVO_2024[[#All],[Documento identidad]],"",0)</f>
        <v/>
      </c>
      <c r="Q1070" s="135"/>
      <c r="R1070" s="42" cm="1">
        <f t="array" ref="R1070">_xlfn.XLOOKUP(Contrato[[#This Row],[CDP]],[1]!DISPONIBILIDADES_2024[[#All],[consecutivo]],[1]!DISPONIBILIDADES_2024[[#All],[fecha_aprobacion]],"",0)</f>
        <v>0</v>
      </c>
      <c r="S1070" s="43">
        <f>SUMIF([1]!DISPONIBILIDADES_2024[[#All],[consecutivo]],Contrato[[#This Row],[CDP]],[1]!DISPONIBILIDADES_2024[[#All],[valor_total_rubro]])</f>
        <v>0</v>
      </c>
      <c r="T1070" s="44" cm="1">
        <f t="array" ref="T1070">_xlfn.XLOOKUP(Contrato[[#This Row],[CONTRATO]]&amp;Contrato[[#This Row],[CDP]],[1]!Corr_Contr_CDP[[#All],[CONTRATO-CDP]],[1]!Corr_Contr_CDP[[#All],[CRP]],_xlfn.XLOOKUP(Contrato[[#This Row],[CDP]],[1]!COMPROMISOS_2024[[#All],[disponibilidad]],[1]!COMPROMISOS_2024[[#All],[consecutivo]],"",0),0)</f>
        <v>0</v>
      </c>
      <c r="U1070" s="45" t="str" cm="1">
        <f t="array" ref="U1070">+_xlfn.XLOOKUP(Contrato[[#This Row],[RCP]],[1]!COMPROMISOS_2024[[#All],[consecutivo]],[1]!COMPROMISOS_2024[[#All],[fecha_aprobacion]],"",0)</f>
        <v/>
      </c>
      <c r="V1070" s="46">
        <f>SUMIF([1]!COMPROMISOS_2024[[#All],[consecutivo]],Contrato[[#This Row],[RCP]],[1]!COMPROMISOS_2024[[#All],[valor_total]])</f>
        <v>0</v>
      </c>
      <c r="W1070" s="352"/>
      <c r="X1070" s="163"/>
      <c r="Y1070" s="48" t="str">
        <f>+LEFT(_xlfn.XLOOKUP(Contrato[[#This Row],[CONTRATO3DIG]],[1]SECOP_II!AE:AE,[1]SECOP_II!F:F,"",0),10)</f>
        <v/>
      </c>
      <c r="Z1070" s="49"/>
      <c r="AA1070" s="101"/>
      <c r="AB1070" s="30"/>
      <c r="AC1070" s="30"/>
      <c r="AD1070" s="353"/>
      <c r="AE1070" s="27"/>
      <c r="AF1070" s="55" t="str">
        <f>TEXT(LEFT(Contrato[[#This Row],[CONTRATO]],3),"0")</f>
        <v/>
      </c>
      <c r="AG1070" s="55" t="str">
        <f>IF(LEN(Contrato[[#This Row],[Contrato2]])=3,Contrato[[#This Row],[Contrato2]],TEXT(Contrato[[#This Row],[Contrato2]],"000"))</f>
        <v/>
      </c>
      <c r="AH1070" s="56">
        <f ca="1">IFERROR(_xlfn.DAYS(Contrato[[#This Row],[Fecha Proyectada liquidación]],TODAY())/30,"")</f>
        <v>-1519.7666666666667</v>
      </c>
      <c r="AI1070" s="57">
        <f>+Contrato[[#This Row],[FECHA TERMINACIÓN ]]+120</f>
        <v>120</v>
      </c>
      <c r="AK1070" s="59" t="str">
        <f ca="1">IF(Contrato[[#This Row],[FECHA TERMINACIÓN ]]&lt;TODAY(), "Terminado",IF(ISNUMBER(Contrato[[#This Row],[Fecha Real de liquiidación ]]),"Liquidado",IF(Contrato[[#This Row],[FECHA TERMINACIÓN ]]&gt;=TODAY(),"En ejecución","")))</f>
        <v>Terminado</v>
      </c>
      <c r="AL1070" s="60">
        <f>SUMIF([1]!COMPROMISOS_2024[[#All],[consecutivo]],Contrato[[#This Row],[RCP]],[1]!COMPROMISOS_2024[[#All],[Total pagado]])</f>
        <v>0</v>
      </c>
      <c r="AM1070" s="61">
        <f>IFERROR(Contrato[[#This Row],[Pagos]]/Contrato[[#This Row],[VALOR CONTRATO]],0)</f>
        <v>0</v>
      </c>
      <c r="AN1070" s="110">
        <f>+Contrato[[#This Row],[VALOR CONTRATO]]-Contrato[[#This Row],[Pagos]]</f>
        <v>0</v>
      </c>
      <c r="AO1070" s="58" cm="1">
        <f t="array" ref="AO1070">_xlfn.XLOOKUP(Contrato[[#This Row],[DOCUMENTO ]],[1]!PERSONAL_ACTIVO_2024[[#All],[Documento identidad]],[1]!PERSONAL_ACTIVO_2024[[#All],[Mail ]],0,0)</f>
        <v>0</v>
      </c>
      <c r="AP1070" s="58" cm="1">
        <f t="array" ref="AP1070">_xlfn.XLOOKUP(Contrato[[#This Row],[DOCUMENTO]],[1]!PERSONAL_ACTIVO_2024[[#All],[Documento identidad]],[1]!PERSONAL_ACTIVO_2024[[#All],[Mail ]],0,0)</f>
        <v>0</v>
      </c>
      <c r="AQ1070" s="58" cm="1">
        <f t="array" ref="AQ1070">IF(ISBLANK(Contrato[[#This Row],[DEPENDENCIA ]]),0,IFERROR(_xlfn.XLOOKUP(Contrato[[#This Row],[DEPENDENCIA ]],[1]!PERSONAL_ACTIVO_2024[[#All],[Dependencia]],[1]!PERSONAL_ACTIVO_2024[[#All],[Mail ]],0,0),0))</f>
        <v>0</v>
      </c>
    </row>
    <row r="1071" spans="1:43" ht="34.5" customHeight="1" x14ac:dyDescent="0.25">
      <c r="A1071" s="27"/>
      <c r="B1071" s="349"/>
      <c r="C1071" s="350"/>
      <c r="D1071" s="29"/>
      <c r="E1071" s="30"/>
      <c r="F1071" s="29"/>
      <c r="G1071" s="183"/>
      <c r="H1071" s="27"/>
      <c r="I1071" s="351"/>
      <c r="J1071" s="132"/>
      <c r="K1071" s="69"/>
      <c r="L1071" s="143"/>
      <c r="M1071" s="119"/>
      <c r="N1071" s="98" t="str" cm="1">
        <f t="array" ref="N1071">_xlfn.XLOOKUP(Contrato[[#This Row],[SUPERVISOR TITULAR]],[1]!PERSONAL_ACTIVO_2024[[#All],[Nombre completo]],[1]!PERSONAL_ACTIVO_2024[[#All],[Documento identidad]],"",0)</f>
        <v/>
      </c>
      <c r="O1071" s="119"/>
      <c r="P1071" s="134" t="str" cm="1">
        <f t="array" ref="P1071">_xlfn.XLOOKUP(Contrato[[#This Row],[SUPERVISOR SUPLENTE ]],[1]!PERSONAL_ACTIVO_2024[[#All],[Nombre completo]],[1]!PERSONAL_ACTIVO_2024[[#All],[Documento identidad]],"",0)</f>
        <v/>
      </c>
      <c r="Q1071" s="135"/>
      <c r="R1071" s="42" cm="1">
        <f t="array" ref="R1071">_xlfn.XLOOKUP(Contrato[[#This Row],[CDP]],[1]!DISPONIBILIDADES_2024[[#All],[consecutivo]],[1]!DISPONIBILIDADES_2024[[#All],[fecha_aprobacion]],"",0)</f>
        <v>0</v>
      </c>
      <c r="S1071" s="43">
        <f>SUMIF([1]!DISPONIBILIDADES_2024[[#All],[consecutivo]],Contrato[[#This Row],[CDP]],[1]!DISPONIBILIDADES_2024[[#All],[valor_total_rubro]])</f>
        <v>0</v>
      </c>
      <c r="T1071" s="44" cm="1">
        <f t="array" ref="T1071">_xlfn.XLOOKUP(Contrato[[#This Row],[CONTRATO]]&amp;Contrato[[#This Row],[CDP]],[1]!Corr_Contr_CDP[[#All],[CONTRATO-CDP]],[1]!Corr_Contr_CDP[[#All],[CRP]],_xlfn.XLOOKUP(Contrato[[#This Row],[CDP]],[1]!COMPROMISOS_2024[[#All],[disponibilidad]],[1]!COMPROMISOS_2024[[#All],[consecutivo]],"",0),0)</f>
        <v>0</v>
      </c>
      <c r="U1071" s="45" t="str" cm="1">
        <f t="array" ref="U1071">+_xlfn.XLOOKUP(Contrato[[#This Row],[RCP]],[1]!COMPROMISOS_2024[[#All],[consecutivo]],[1]!COMPROMISOS_2024[[#All],[fecha_aprobacion]],"",0)</f>
        <v/>
      </c>
      <c r="V1071" s="46">
        <f>SUMIF([1]!COMPROMISOS_2024[[#All],[consecutivo]],Contrato[[#This Row],[RCP]],[1]!COMPROMISOS_2024[[#All],[valor_total]])</f>
        <v>0</v>
      </c>
      <c r="W1071" s="352"/>
      <c r="X1071" s="163"/>
      <c r="Y1071" s="48" t="str">
        <f>+LEFT(_xlfn.XLOOKUP(Contrato[[#This Row],[CONTRATO3DIG]],[1]SECOP_II!AE:AE,[1]SECOP_II!F:F,"",0),10)</f>
        <v/>
      </c>
      <c r="Z1071" s="49"/>
      <c r="AA1071" s="101"/>
      <c r="AB1071" s="30"/>
      <c r="AC1071" s="30"/>
      <c r="AD1071" s="353"/>
      <c r="AE1071" s="27"/>
      <c r="AF1071" s="55" t="str">
        <f>TEXT(LEFT(Contrato[[#This Row],[CONTRATO]],3),"0")</f>
        <v/>
      </c>
      <c r="AG1071" s="55" t="str">
        <f>IF(LEN(Contrato[[#This Row],[Contrato2]])=3,Contrato[[#This Row],[Contrato2]],TEXT(Contrato[[#This Row],[Contrato2]],"000"))</f>
        <v/>
      </c>
      <c r="AH1071" s="56">
        <f ca="1">IFERROR(_xlfn.DAYS(Contrato[[#This Row],[Fecha Proyectada liquidación]],TODAY())/30,"")</f>
        <v>-1519.7666666666667</v>
      </c>
      <c r="AI1071" s="57">
        <f>+Contrato[[#This Row],[FECHA TERMINACIÓN ]]+120</f>
        <v>120</v>
      </c>
      <c r="AK1071" s="59" t="str">
        <f ca="1">IF(Contrato[[#This Row],[FECHA TERMINACIÓN ]]&lt;TODAY(), "Terminado",IF(ISNUMBER(Contrato[[#This Row],[Fecha Real de liquiidación ]]),"Liquidado",IF(Contrato[[#This Row],[FECHA TERMINACIÓN ]]&gt;=TODAY(),"En ejecución","")))</f>
        <v>Terminado</v>
      </c>
      <c r="AL1071" s="60">
        <f>SUMIF([1]!COMPROMISOS_2024[[#All],[consecutivo]],Contrato[[#This Row],[RCP]],[1]!COMPROMISOS_2024[[#All],[Total pagado]])</f>
        <v>0</v>
      </c>
      <c r="AM1071" s="61">
        <f>IFERROR(Contrato[[#This Row],[Pagos]]/Contrato[[#This Row],[VALOR CONTRATO]],0)</f>
        <v>0</v>
      </c>
      <c r="AN1071" s="110">
        <f>+Contrato[[#This Row],[VALOR CONTRATO]]-Contrato[[#This Row],[Pagos]]</f>
        <v>0</v>
      </c>
      <c r="AO1071" s="58" cm="1">
        <f t="array" ref="AO1071">_xlfn.XLOOKUP(Contrato[[#This Row],[DOCUMENTO ]],[1]!PERSONAL_ACTIVO_2024[[#All],[Documento identidad]],[1]!PERSONAL_ACTIVO_2024[[#All],[Mail ]],0,0)</f>
        <v>0</v>
      </c>
      <c r="AP1071" s="58" cm="1">
        <f t="array" ref="AP1071">_xlfn.XLOOKUP(Contrato[[#This Row],[DOCUMENTO]],[1]!PERSONAL_ACTIVO_2024[[#All],[Documento identidad]],[1]!PERSONAL_ACTIVO_2024[[#All],[Mail ]],0,0)</f>
        <v>0</v>
      </c>
      <c r="AQ1071" s="58" cm="1">
        <f t="array" ref="AQ1071">IF(ISBLANK(Contrato[[#This Row],[DEPENDENCIA ]]),0,IFERROR(_xlfn.XLOOKUP(Contrato[[#This Row],[DEPENDENCIA ]],[1]!PERSONAL_ACTIVO_2024[[#All],[Dependencia]],[1]!PERSONAL_ACTIVO_2024[[#All],[Mail ]],0,0),0))</f>
        <v>0</v>
      </c>
    </row>
    <row r="1072" spans="1:43" ht="34.5" customHeight="1" x14ac:dyDescent="0.25">
      <c r="A1072" s="393"/>
      <c r="B1072" s="349"/>
      <c r="C1072" s="350"/>
      <c r="D1072" s="29"/>
      <c r="E1072" s="91"/>
      <c r="F1072" s="29"/>
      <c r="G1072" s="183"/>
      <c r="H1072" s="27"/>
      <c r="I1072" s="351"/>
      <c r="J1072" s="132"/>
      <c r="K1072" s="69"/>
      <c r="L1072" s="143"/>
      <c r="M1072" s="119"/>
      <c r="N1072" s="98" t="str" cm="1">
        <f t="array" ref="N1072">_xlfn.XLOOKUP(Contrato[[#This Row],[SUPERVISOR TITULAR]],[1]!PERSONAL_ACTIVO_2024[[#All],[Nombre completo]],[1]!PERSONAL_ACTIVO_2024[[#All],[Documento identidad]],"",0)</f>
        <v/>
      </c>
      <c r="O1072" s="119"/>
      <c r="P1072" s="134" t="str" cm="1">
        <f t="array" ref="P1072">_xlfn.XLOOKUP(Contrato[[#This Row],[SUPERVISOR SUPLENTE ]],[1]!PERSONAL_ACTIVO_2024[[#All],[Nombre completo]],[1]!PERSONAL_ACTIVO_2024[[#All],[Documento identidad]],"",0)</f>
        <v/>
      </c>
      <c r="Q1072" s="135"/>
      <c r="R1072" s="42" cm="1">
        <f t="array" ref="R1072">_xlfn.XLOOKUP(Contrato[[#This Row],[CDP]],[1]!DISPONIBILIDADES_2024[[#All],[consecutivo]],[1]!DISPONIBILIDADES_2024[[#All],[fecha_aprobacion]],"",0)</f>
        <v>0</v>
      </c>
      <c r="S1072" s="43">
        <f>SUMIF([1]!DISPONIBILIDADES_2024[[#All],[consecutivo]],Contrato[[#This Row],[CDP]],[1]!DISPONIBILIDADES_2024[[#All],[valor_total_rubro]])</f>
        <v>0</v>
      </c>
      <c r="T1072" s="44" cm="1">
        <f t="array" ref="T1072">_xlfn.XLOOKUP(Contrato[[#This Row],[CONTRATO]]&amp;Contrato[[#This Row],[CDP]],[1]!Corr_Contr_CDP[[#All],[CONTRATO-CDP]],[1]!Corr_Contr_CDP[[#All],[CRP]],_xlfn.XLOOKUP(Contrato[[#This Row],[CDP]],[1]!COMPROMISOS_2024[[#All],[disponibilidad]],[1]!COMPROMISOS_2024[[#All],[consecutivo]],"",0),0)</f>
        <v>0</v>
      </c>
      <c r="U1072" s="45" t="str" cm="1">
        <f t="array" ref="U1072">+_xlfn.XLOOKUP(Contrato[[#This Row],[RCP]],[1]!COMPROMISOS_2024[[#All],[consecutivo]],[1]!COMPROMISOS_2024[[#All],[fecha_aprobacion]],"",0)</f>
        <v/>
      </c>
      <c r="V1072" s="46">
        <f>SUMIF([1]!COMPROMISOS_2024[[#All],[consecutivo]],Contrato[[#This Row],[RCP]],[1]!COMPROMISOS_2024[[#All],[valor_total]])</f>
        <v>0</v>
      </c>
      <c r="W1072" s="352"/>
      <c r="X1072" s="163"/>
      <c r="Y1072" s="48" t="str">
        <f>+LEFT(_xlfn.XLOOKUP(Contrato[[#This Row],[CONTRATO3DIG]],[1]SECOP_II!AE:AE,[1]SECOP_II!F:F,"",0),10)</f>
        <v/>
      </c>
      <c r="Z1072" s="49"/>
      <c r="AA1072" s="101"/>
      <c r="AB1072" s="30"/>
      <c r="AC1072" s="30"/>
      <c r="AD1072" s="353"/>
      <c r="AE1072" s="27"/>
      <c r="AF1072" s="55" t="str">
        <f>TEXT(LEFT(Contrato[[#This Row],[CONTRATO]],3),"0")</f>
        <v/>
      </c>
      <c r="AG1072" s="55" t="str">
        <f>IF(LEN(Contrato[[#This Row],[Contrato2]])=3,Contrato[[#This Row],[Contrato2]],TEXT(Contrato[[#This Row],[Contrato2]],"000"))</f>
        <v/>
      </c>
      <c r="AH1072" s="56">
        <f ca="1">IFERROR(_xlfn.DAYS(Contrato[[#This Row],[Fecha Proyectada liquidación]],TODAY())/30,"")</f>
        <v>-1519.7666666666667</v>
      </c>
      <c r="AI1072" s="57">
        <f>+Contrato[[#This Row],[FECHA TERMINACIÓN ]]+120</f>
        <v>120</v>
      </c>
      <c r="AK1072" s="59" t="str">
        <f ca="1">IF(Contrato[[#This Row],[FECHA TERMINACIÓN ]]&lt;TODAY(), "Terminado",IF(ISNUMBER(Contrato[[#This Row],[Fecha Real de liquiidación ]]),"Liquidado",IF(Contrato[[#This Row],[FECHA TERMINACIÓN ]]&gt;=TODAY(),"En ejecución","")))</f>
        <v>Terminado</v>
      </c>
      <c r="AL1072" s="60">
        <f>SUMIF([1]!COMPROMISOS_2024[[#All],[consecutivo]],Contrato[[#This Row],[RCP]],[1]!COMPROMISOS_2024[[#All],[Total pagado]])</f>
        <v>0</v>
      </c>
      <c r="AM1072" s="61">
        <f>IFERROR(Contrato[[#This Row],[Pagos]]/Contrato[[#This Row],[VALOR CONTRATO]],0)</f>
        <v>0</v>
      </c>
      <c r="AN1072" s="110">
        <f>+Contrato[[#This Row],[VALOR CONTRATO]]-Contrato[[#This Row],[Pagos]]</f>
        <v>0</v>
      </c>
      <c r="AO1072" s="58" cm="1">
        <f t="array" ref="AO1072">_xlfn.XLOOKUP(Contrato[[#This Row],[DOCUMENTO ]],[1]!PERSONAL_ACTIVO_2024[[#All],[Documento identidad]],[1]!PERSONAL_ACTIVO_2024[[#All],[Mail ]],0,0)</f>
        <v>0</v>
      </c>
      <c r="AP1072" s="58" cm="1">
        <f t="array" ref="AP1072">_xlfn.XLOOKUP(Contrato[[#This Row],[DOCUMENTO]],[1]!PERSONAL_ACTIVO_2024[[#All],[Documento identidad]],[1]!PERSONAL_ACTIVO_2024[[#All],[Mail ]],0,0)</f>
        <v>0</v>
      </c>
      <c r="AQ1072" s="58" cm="1">
        <f t="array" ref="AQ1072">IF(ISBLANK(Contrato[[#This Row],[DEPENDENCIA ]]),0,IFERROR(_xlfn.XLOOKUP(Contrato[[#This Row],[DEPENDENCIA ]],[1]!PERSONAL_ACTIVO_2024[[#All],[Dependencia]],[1]!PERSONAL_ACTIVO_2024[[#All],[Mail ]],0,0),0))</f>
        <v>0</v>
      </c>
    </row>
    <row r="1073" spans="1:43" ht="34.5" customHeight="1" x14ac:dyDescent="0.25">
      <c r="A1073" s="393"/>
      <c r="B1073" s="349"/>
      <c r="C1073" s="350"/>
      <c r="D1073" s="29"/>
      <c r="E1073" s="91"/>
      <c r="F1073" s="30"/>
      <c r="G1073" s="394"/>
      <c r="H1073" s="27"/>
      <c r="I1073" s="395"/>
      <c r="J1073" s="396"/>
      <c r="K1073" s="113"/>
      <c r="L1073" s="143"/>
      <c r="M1073" s="119"/>
      <c r="N1073" s="98" t="str" cm="1">
        <f t="array" ref="N1073">_xlfn.XLOOKUP(Contrato[[#This Row],[SUPERVISOR TITULAR]],[1]!PERSONAL_ACTIVO_2024[[#All],[Nombre completo]],[1]!PERSONAL_ACTIVO_2024[[#All],[Documento identidad]],"",0)</f>
        <v/>
      </c>
      <c r="O1073" s="119"/>
      <c r="P1073" s="134" t="str" cm="1">
        <f t="array" ref="P1073">_xlfn.XLOOKUP(Contrato[[#This Row],[SUPERVISOR SUPLENTE ]],[1]!PERSONAL_ACTIVO_2024[[#All],[Nombre completo]],[1]!PERSONAL_ACTIVO_2024[[#All],[Documento identidad]],"",0)</f>
        <v/>
      </c>
      <c r="Q1073" s="135"/>
      <c r="R1073" s="42" cm="1">
        <f t="array" ref="R1073">_xlfn.XLOOKUP(Contrato[[#This Row],[CDP]],[1]!DISPONIBILIDADES_2024[[#All],[consecutivo]],[1]!DISPONIBILIDADES_2024[[#All],[fecha_aprobacion]],"",0)</f>
        <v>0</v>
      </c>
      <c r="S1073" s="43">
        <f>SUMIF([1]!DISPONIBILIDADES_2024[[#All],[consecutivo]],Contrato[[#This Row],[CDP]],[1]!DISPONIBILIDADES_2024[[#All],[valor_total_rubro]])</f>
        <v>0</v>
      </c>
      <c r="T1073" s="44" cm="1">
        <f t="array" ref="T1073">_xlfn.XLOOKUP(Contrato[[#This Row],[CONTRATO]]&amp;Contrato[[#This Row],[CDP]],[1]!Corr_Contr_CDP[[#All],[CONTRATO-CDP]],[1]!Corr_Contr_CDP[[#All],[CRP]],_xlfn.XLOOKUP(Contrato[[#This Row],[CDP]],[1]!COMPROMISOS_2024[[#All],[disponibilidad]],[1]!COMPROMISOS_2024[[#All],[consecutivo]],"",0),0)</f>
        <v>0</v>
      </c>
      <c r="U1073" s="45" t="str" cm="1">
        <f t="array" ref="U1073">+_xlfn.XLOOKUP(Contrato[[#This Row],[RCP]],[1]!COMPROMISOS_2024[[#All],[consecutivo]],[1]!COMPROMISOS_2024[[#All],[fecha_aprobacion]],"",0)</f>
        <v/>
      </c>
      <c r="V1073" s="46">
        <f>SUMIF([1]!COMPROMISOS_2024[[#All],[consecutivo]],Contrato[[#This Row],[RCP]],[1]!COMPROMISOS_2024[[#All],[valor_total]])</f>
        <v>0</v>
      </c>
      <c r="W1073" s="395"/>
      <c r="X1073" s="397"/>
      <c r="Y1073" s="48" t="str">
        <f>+LEFT(_xlfn.XLOOKUP(Contrato[[#This Row],[CONTRATO3DIG]],[1]SECOP_II!AE:AE,[1]SECOP_II!F:F,"",0),10)</f>
        <v/>
      </c>
      <c r="Z1073" s="49"/>
      <c r="AA1073" s="101"/>
      <c r="AB1073" s="30"/>
      <c r="AC1073" s="30"/>
      <c r="AD1073" s="353"/>
      <c r="AE1073" s="27"/>
      <c r="AF1073" s="55" t="str">
        <f>TEXT(LEFT(Contrato[[#This Row],[CONTRATO]],3),"0")</f>
        <v/>
      </c>
      <c r="AG1073" s="55" t="str">
        <f>IF(LEN(Contrato[[#This Row],[Contrato2]])=3,Contrato[[#This Row],[Contrato2]],TEXT(Contrato[[#This Row],[Contrato2]],"000"))</f>
        <v/>
      </c>
      <c r="AH1073" s="56">
        <f ca="1">IFERROR(_xlfn.DAYS(Contrato[[#This Row],[Fecha Proyectada liquidación]],TODAY())/30,"")</f>
        <v>-1519.7666666666667</v>
      </c>
      <c r="AI1073" s="57">
        <f>+Contrato[[#This Row],[FECHA TERMINACIÓN ]]+120</f>
        <v>120</v>
      </c>
      <c r="AK1073" s="59" t="str">
        <f ca="1">IF(Contrato[[#This Row],[FECHA TERMINACIÓN ]]&lt;TODAY(), "Terminado",IF(ISNUMBER(Contrato[[#This Row],[Fecha Real de liquiidación ]]),"Liquidado",IF(Contrato[[#This Row],[FECHA TERMINACIÓN ]]&gt;=TODAY(),"En ejecución","")))</f>
        <v>Terminado</v>
      </c>
      <c r="AL1073" s="60">
        <f>SUMIF([1]!COMPROMISOS_2024[[#All],[consecutivo]],Contrato[[#This Row],[RCP]],[1]!COMPROMISOS_2024[[#All],[Total pagado]])</f>
        <v>0</v>
      </c>
      <c r="AM1073" s="61">
        <f>IFERROR(Contrato[[#This Row],[Pagos]]/Contrato[[#This Row],[VALOR CONTRATO]],0)</f>
        <v>0</v>
      </c>
      <c r="AN1073" s="110">
        <f>+Contrato[[#This Row],[VALOR CONTRATO]]-Contrato[[#This Row],[Pagos]]</f>
        <v>0</v>
      </c>
      <c r="AO1073" s="58" cm="1">
        <f t="array" ref="AO1073">_xlfn.XLOOKUP(Contrato[[#This Row],[DOCUMENTO ]],[1]!PERSONAL_ACTIVO_2024[[#All],[Documento identidad]],[1]!PERSONAL_ACTIVO_2024[[#All],[Mail ]],0,0)</f>
        <v>0</v>
      </c>
      <c r="AP1073" s="58" cm="1">
        <f t="array" ref="AP1073">_xlfn.XLOOKUP(Contrato[[#This Row],[DOCUMENTO]],[1]!PERSONAL_ACTIVO_2024[[#All],[Documento identidad]],[1]!PERSONAL_ACTIVO_2024[[#All],[Mail ]],0,0)</f>
        <v>0</v>
      </c>
      <c r="AQ1073" s="58" cm="1">
        <f t="array" ref="AQ1073">IF(ISBLANK(Contrato[[#This Row],[DEPENDENCIA ]]),0,IFERROR(_xlfn.XLOOKUP(Contrato[[#This Row],[DEPENDENCIA ]],[1]!PERSONAL_ACTIVO_2024[[#All],[Dependencia]],[1]!PERSONAL_ACTIVO_2024[[#All],[Mail ]],0,0),0))</f>
        <v>0</v>
      </c>
    </row>
    <row r="1074" spans="1:43" ht="34.5" customHeight="1" x14ac:dyDescent="0.25">
      <c r="A1074" s="393"/>
      <c r="B1074" s="349"/>
      <c r="C1074" s="350"/>
      <c r="D1074" s="29"/>
      <c r="E1074" s="30"/>
      <c r="F1074" s="29"/>
      <c r="G1074" s="183"/>
      <c r="H1074" s="27"/>
      <c r="I1074" s="351"/>
      <c r="J1074" s="132"/>
      <c r="K1074" s="69"/>
      <c r="L1074" s="143"/>
      <c r="M1074" s="119"/>
      <c r="N1074" s="98" t="str" cm="1">
        <f t="array" ref="N1074">_xlfn.XLOOKUP(Contrato[[#This Row],[SUPERVISOR TITULAR]],[1]!PERSONAL_ACTIVO_2024[[#All],[Nombre completo]],[1]!PERSONAL_ACTIVO_2024[[#All],[Documento identidad]],"",0)</f>
        <v/>
      </c>
      <c r="O1074" s="119"/>
      <c r="P1074" s="134" t="str" cm="1">
        <f t="array" ref="P1074">_xlfn.XLOOKUP(Contrato[[#This Row],[SUPERVISOR SUPLENTE ]],[1]!PERSONAL_ACTIVO_2024[[#All],[Nombre completo]],[1]!PERSONAL_ACTIVO_2024[[#All],[Documento identidad]],"",0)</f>
        <v/>
      </c>
      <c r="Q1074" s="135"/>
      <c r="R1074" s="42" cm="1">
        <f t="array" ref="R1074">_xlfn.XLOOKUP(Contrato[[#This Row],[CDP]],[1]!DISPONIBILIDADES_2024[[#All],[consecutivo]],[1]!DISPONIBILIDADES_2024[[#All],[fecha_aprobacion]],"",0)</f>
        <v>0</v>
      </c>
      <c r="S1074" s="43">
        <f>SUMIF([1]!DISPONIBILIDADES_2024[[#All],[consecutivo]],Contrato[[#This Row],[CDP]],[1]!DISPONIBILIDADES_2024[[#All],[valor_total_rubro]])</f>
        <v>0</v>
      </c>
      <c r="T1074" s="44" cm="1">
        <f t="array" ref="T1074">_xlfn.XLOOKUP(Contrato[[#This Row],[CONTRATO]]&amp;Contrato[[#This Row],[CDP]],[1]!Corr_Contr_CDP[[#All],[CONTRATO-CDP]],[1]!Corr_Contr_CDP[[#All],[CRP]],_xlfn.XLOOKUP(Contrato[[#This Row],[CDP]],[1]!COMPROMISOS_2024[[#All],[disponibilidad]],[1]!COMPROMISOS_2024[[#All],[consecutivo]],"",0),0)</f>
        <v>0</v>
      </c>
      <c r="U1074" s="45" t="str" cm="1">
        <f t="array" ref="U1074">+_xlfn.XLOOKUP(Contrato[[#This Row],[RCP]],[1]!COMPROMISOS_2024[[#All],[consecutivo]],[1]!COMPROMISOS_2024[[#All],[fecha_aprobacion]],"",0)</f>
        <v/>
      </c>
      <c r="V1074" s="46">
        <f>SUMIF([1]!COMPROMISOS_2024[[#All],[consecutivo]],Contrato[[#This Row],[RCP]],[1]!COMPROMISOS_2024[[#All],[valor_total]])</f>
        <v>0</v>
      </c>
      <c r="W1074" s="352"/>
      <c r="X1074" s="163"/>
      <c r="Y1074" s="48" t="str">
        <f>+LEFT(_xlfn.XLOOKUP(Contrato[[#This Row],[CONTRATO3DIG]],[1]SECOP_II!AE:AE,[1]SECOP_II!F:F,"",0),10)</f>
        <v/>
      </c>
      <c r="Z1074" s="49"/>
      <c r="AA1074" s="101"/>
      <c r="AB1074" s="30"/>
      <c r="AC1074" s="30"/>
      <c r="AD1074" s="353"/>
      <c r="AE1074" s="27"/>
      <c r="AF1074" s="55" t="str">
        <f>TEXT(LEFT(Contrato[[#This Row],[CONTRATO]],3),"0")</f>
        <v/>
      </c>
      <c r="AG1074" s="55" t="str">
        <f>IF(LEN(Contrato[[#This Row],[Contrato2]])=3,Contrato[[#This Row],[Contrato2]],TEXT(Contrato[[#This Row],[Contrato2]],"000"))</f>
        <v/>
      </c>
      <c r="AH1074" s="56">
        <f ca="1">IFERROR(_xlfn.DAYS(Contrato[[#This Row],[Fecha Proyectada liquidación]],TODAY())/30,"")</f>
        <v>-1519.7666666666667</v>
      </c>
      <c r="AI1074" s="57">
        <f>+Contrato[[#This Row],[FECHA TERMINACIÓN ]]+120</f>
        <v>120</v>
      </c>
      <c r="AK1074" s="59" t="str">
        <f ca="1">IF(Contrato[[#This Row],[FECHA TERMINACIÓN ]]&lt;TODAY(), "Terminado",IF(ISNUMBER(Contrato[[#This Row],[Fecha Real de liquiidación ]]),"Liquidado",IF(Contrato[[#This Row],[FECHA TERMINACIÓN ]]&gt;=TODAY(),"En ejecución","")))</f>
        <v>Terminado</v>
      </c>
      <c r="AL1074" s="60">
        <f>SUMIF([1]!COMPROMISOS_2024[[#All],[consecutivo]],Contrato[[#This Row],[RCP]],[1]!COMPROMISOS_2024[[#All],[Total pagado]])</f>
        <v>0</v>
      </c>
      <c r="AM1074" s="61">
        <f>IFERROR(Contrato[[#This Row],[Pagos]]/Contrato[[#This Row],[VALOR CONTRATO]],0)</f>
        <v>0</v>
      </c>
      <c r="AN1074" s="110">
        <f>+Contrato[[#This Row],[VALOR CONTRATO]]-Contrato[[#This Row],[Pagos]]</f>
        <v>0</v>
      </c>
      <c r="AO1074" s="58" cm="1">
        <f t="array" ref="AO1074">_xlfn.XLOOKUP(Contrato[[#This Row],[DOCUMENTO ]],[1]!PERSONAL_ACTIVO_2024[[#All],[Documento identidad]],[1]!PERSONAL_ACTIVO_2024[[#All],[Mail ]],0,0)</f>
        <v>0</v>
      </c>
      <c r="AP1074" s="58" cm="1">
        <f t="array" ref="AP1074">_xlfn.XLOOKUP(Contrato[[#This Row],[DOCUMENTO]],[1]!PERSONAL_ACTIVO_2024[[#All],[Documento identidad]],[1]!PERSONAL_ACTIVO_2024[[#All],[Mail ]],0,0)</f>
        <v>0</v>
      </c>
      <c r="AQ1074" s="58" cm="1">
        <f t="array" ref="AQ1074">IF(ISBLANK(Contrato[[#This Row],[DEPENDENCIA ]]),0,IFERROR(_xlfn.XLOOKUP(Contrato[[#This Row],[DEPENDENCIA ]],[1]!PERSONAL_ACTIVO_2024[[#All],[Dependencia]],[1]!PERSONAL_ACTIVO_2024[[#All],[Mail ]],0,0),0))</f>
        <v>0</v>
      </c>
    </row>
    <row r="1075" spans="1:43" ht="34.5" customHeight="1" x14ac:dyDescent="0.25">
      <c r="A1075" s="393"/>
      <c r="B1075" s="349"/>
      <c r="C1075" s="350"/>
      <c r="D1075" s="29"/>
      <c r="E1075" s="91"/>
      <c r="F1075" s="29"/>
      <c r="G1075" s="183"/>
      <c r="H1075" s="27"/>
      <c r="I1075" s="351"/>
      <c r="J1075" s="132"/>
      <c r="K1075" s="69"/>
      <c r="L1075" s="143"/>
      <c r="M1075" s="119"/>
      <c r="N1075" s="98" t="str" cm="1">
        <f t="array" ref="N1075">_xlfn.XLOOKUP(Contrato[[#This Row],[SUPERVISOR TITULAR]],[1]!PERSONAL_ACTIVO_2024[[#All],[Nombre completo]],[1]!PERSONAL_ACTIVO_2024[[#All],[Documento identidad]],"",0)</f>
        <v/>
      </c>
      <c r="O1075" s="119"/>
      <c r="P1075" s="134" t="str" cm="1">
        <f t="array" ref="P1075">_xlfn.XLOOKUP(Contrato[[#This Row],[SUPERVISOR SUPLENTE ]],[1]!PERSONAL_ACTIVO_2024[[#All],[Nombre completo]],[1]!PERSONAL_ACTIVO_2024[[#All],[Documento identidad]],"",0)</f>
        <v/>
      </c>
      <c r="Q1075" s="135"/>
      <c r="R1075" s="42" cm="1">
        <f t="array" ref="R1075">_xlfn.XLOOKUP(Contrato[[#This Row],[CDP]],[1]!DISPONIBILIDADES_2024[[#All],[consecutivo]],[1]!DISPONIBILIDADES_2024[[#All],[fecha_aprobacion]],"",0)</f>
        <v>0</v>
      </c>
      <c r="S1075" s="43">
        <f>SUMIF([1]!DISPONIBILIDADES_2024[[#All],[consecutivo]],Contrato[[#This Row],[CDP]],[1]!DISPONIBILIDADES_2024[[#All],[valor_total_rubro]])</f>
        <v>0</v>
      </c>
      <c r="T1075" s="44" cm="1">
        <f t="array" ref="T1075">_xlfn.XLOOKUP(Contrato[[#This Row],[CONTRATO]]&amp;Contrato[[#This Row],[CDP]],[1]!Corr_Contr_CDP[[#All],[CONTRATO-CDP]],[1]!Corr_Contr_CDP[[#All],[CRP]],_xlfn.XLOOKUP(Contrato[[#This Row],[CDP]],[1]!COMPROMISOS_2024[[#All],[disponibilidad]],[1]!COMPROMISOS_2024[[#All],[consecutivo]],"",0),0)</f>
        <v>0</v>
      </c>
      <c r="U1075" s="45" t="str" cm="1">
        <f t="array" ref="U1075">+_xlfn.XLOOKUP(Contrato[[#This Row],[RCP]],[1]!COMPROMISOS_2024[[#All],[consecutivo]],[1]!COMPROMISOS_2024[[#All],[fecha_aprobacion]],"",0)</f>
        <v/>
      </c>
      <c r="V1075" s="46">
        <f>SUMIF([1]!COMPROMISOS_2024[[#All],[consecutivo]],Contrato[[#This Row],[RCP]],[1]!COMPROMISOS_2024[[#All],[valor_total]])</f>
        <v>0</v>
      </c>
      <c r="W1075" s="352"/>
      <c r="X1075" s="163"/>
      <c r="Y1075" s="48" t="str">
        <f>+LEFT(_xlfn.XLOOKUP(Contrato[[#This Row],[CONTRATO3DIG]],[1]SECOP_II!AE:AE,[1]SECOP_II!F:F,"",0),10)</f>
        <v/>
      </c>
      <c r="Z1075" s="49"/>
      <c r="AA1075" s="101"/>
      <c r="AB1075" s="30"/>
      <c r="AC1075" s="30"/>
      <c r="AD1075" s="353"/>
      <c r="AE1075" s="27"/>
      <c r="AF1075" s="55" t="str">
        <f>TEXT(LEFT(Contrato[[#This Row],[CONTRATO]],3),"0")</f>
        <v/>
      </c>
      <c r="AG1075" s="55" t="str">
        <f>IF(LEN(Contrato[[#This Row],[Contrato2]])=3,Contrato[[#This Row],[Contrato2]],TEXT(Contrato[[#This Row],[Contrato2]],"000"))</f>
        <v/>
      </c>
      <c r="AH1075" s="56">
        <f ca="1">IFERROR(_xlfn.DAYS(Contrato[[#This Row],[Fecha Proyectada liquidación]],TODAY())/30,"")</f>
        <v>-1519.7666666666667</v>
      </c>
      <c r="AI1075" s="57">
        <f>+Contrato[[#This Row],[FECHA TERMINACIÓN ]]+120</f>
        <v>120</v>
      </c>
      <c r="AK1075" s="59" t="str">
        <f ca="1">IF(Contrato[[#This Row],[FECHA TERMINACIÓN ]]&lt;TODAY(), "Terminado",IF(ISNUMBER(Contrato[[#This Row],[Fecha Real de liquiidación ]]),"Liquidado",IF(Contrato[[#This Row],[FECHA TERMINACIÓN ]]&gt;=TODAY(),"En ejecución","")))</f>
        <v>Terminado</v>
      </c>
      <c r="AL1075" s="60">
        <f>SUMIF([1]!COMPROMISOS_2024[[#All],[consecutivo]],Contrato[[#This Row],[RCP]],[1]!COMPROMISOS_2024[[#All],[Total pagado]])</f>
        <v>0</v>
      </c>
      <c r="AM1075" s="61">
        <f>IFERROR(Contrato[[#This Row],[Pagos]]/Contrato[[#This Row],[VALOR CONTRATO]],0)</f>
        <v>0</v>
      </c>
      <c r="AN1075" s="110">
        <f>+Contrato[[#This Row],[VALOR CONTRATO]]-Contrato[[#This Row],[Pagos]]</f>
        <v>0</v>
      </c>
      <c r="AO1075" s="58" cm="1">
        <f t="array" ref="AO1075">_xlfn.XLOOKUP(Contrato[[#This Row],[DOCUMENTO ]],[1]!PERSONAL_ACTIVO_2024[[#All],[Documento identidad]],[1]!PERSONAL_ACTIVO_2024[[#All],[Mail ]],0,0)</f>
        <v>0</v>
      </c>
      <c r="AP1075" s="58" cm="1">
        <f t="array" ref="AP1075">_xlfn.XLOOKUP(Contrato[[#This Row],[DOCUMENTO]],[1]!PERSONAL_ACTIVO_2024[[#All],[Documento identidad]],[1]!PERSONAL_ACTIVO_2024[[#All],[Mail ]],0,0)</f>
        <v>0</v>
      </c>
      <c r="AQ1075" s="58" cm="1">
        <f t="array" ref="AQ1075">IF(ISBLANK(Contrato[[#This Row],[DEPENDENCIA ]]),0,IFERROR(_xlfn.XLOOKUP(Contrato[[#This Row],[DEPENDENCIA ]],[1]!PERSONAL_ACTIVO_2024[[#All],[Dependencia]],[1]!PERSONAL_ACTIVO_2024[[#All],[Mail ]],0,0),0))</f>
        <v>0</v>
      </c>
    </row>
    <row r="1076" spans="1:43" ht="34.5" customHeight="1" x14ac:dyDescent="0.25">
      <c r="A1076" s="398"/>
      <c r="C1076" s="319"/>
      <c r="D1076" s="399"/>
      <c r="E1076" s="91"/>
      <c r="F1076" s="399"/>
      <c r="H1076" s="27"/>
      <c r="I1076" s="400"/>
      <c r="K1076" s="69"/>
      <c r="L1076" s="143"/>
      <c r="M1076" s="401"/>
      <c r="N1076" s="98" t="str" cm="1">
        <f t="array" ref="N1076">_xlfn.XLOOKUP(Contrato[[#This Row],[SUPERVISOR TITULAR]],[1]!PERSONAL_ACTIVO_2024[[#All],[Nombre completo]],[1]!PERSONAL_ACTIVO_2024[[#All],[Documento identidad]],"",0)</f>
        <v/>
      </c>
      <c r="O1076" s="401"/>
      <c r="P1076" s="402" t="str" cm="1">
        <f t="array" ref="P1076">_xlfn.XLOOKUP(Contrato[[#This Row],[SUPERVISOR SUPLENTE ]],[1]!PERSONAL_ACTIVO_2024[[#All],[Nombre completo]],[1]!PERSONAL_ACTIVO_2024[[#All],[Documento identidad]],"",0)</f>
        <v/>
      </c>
      <c r="R1076" s="42" cm="1">
        <f t="array" ref="R1076">_xlfn.XLOOKUP(Contrato[[#This Row],[CDP]],[1]!DISPONIBILIDADES_2024[[#All],[consecutivo]],[1]!DISPONIBILIDADES_2024[[#All],[fecha_aprobacion]],"",0)</f>
        <v>0</v>
      </c>
      <c r="S1076" s="43">
        <f>SUMIF([1]!DISPONIBILIDADES_2024[[#All],[consecutivo]],Contrato[[#This Row],[CDP]],[1]!DISPONIBILIDADES_2024[[#All],[valor_total_rubro]])</f>
        <v>0</v>
      </c>
      <c r="T1076" s="44" cm="1">
        <f t="array" ref="T1076">_xlfn.XLOOKUP(Contrato[[#This Row],[CONTRATO]]&amp;Contrato[[#This Row],[CDP]],[1]!Corr_Contr_CDP[[#All],[CONTRATO-CDP]],[1]!Corr_Contr_CDP[[#All],[CRP]],_xlfn.XLOOKUP(Contrato[[#This Row],[CDP]],[1]!COMPROMISOS_2024[[#All],[disponibilidad]],[1]!COMPROMISOS_2024[[#All],[consecutivo]],"",0),0)</f>
        <v>0</v>
      </c>
      <c r="U1076" s="45" t="str" cm="1">
        <f t="array" ref="U1076">+_xlfn.XLOOKUP(Contrato[[#This Row],[RCP]],[1]!COMPROMISOS_2024[[#All],[consecutivo]],[1]!COMPROMISOS_2024[[#All],[fecha_aprobacion]],"",0)</f>
        <v/>
      </c>
      <c r="V1076" s="46">
        <f>SUMIF([1]!COMPROMISOS_2024[[#All],[consecutivo]],Contrato[[#This Row],[RCP]],[1]!COMPROMISOS_2024[[#All],[valor_total]])</f>
        <v>0</v>
      </c>
      <c r="W1076" s="352"/>
      <c r="X1076" s="163"/>
      <c r="Y1076" s="48" t="str">
        <f>+LEFT(_xlfn.XLOOKUP(Contrato[[#This Row],[CONTRATO3DIG]],[1]SECOP_II!AE:AE,[1]SECOP_II!F:F,"",0),10)</f>
        <v/>
      </c>
      <c r="Z1076" s="49"/>
      <c r="AA1076" s="101"/>
      <c r="AB1076" s="30"/>
      <c r="AF1076" s="55" t="str">
        <f>TEXT(LEFT(Contrato[[#This Row],[CONTRATO]],3),"0")</f>
        <v/>
      </c>
      <c r="AG1076" s="55" t="str">
        <f>IF(LEN(Contrato[[#This Row],[Contrato2]])=3,Contrato[[#This Row],[Contrato2]],TEXT(Contrato[[#This Row],[Contrato2]],"000"))</f>
        <v/>
      </c>
      <c r="AH1076" s="56">
        <f ca="1">IFERROR(_xlfn.DAYS(Contrato[[#This Row],[Fecha Proyectada liquidación]],TODAY())/30,"")</f>
        <v>-1519.7666666666667</v>
      </c>
      <c r="AI1076" s="57">
        <f>+Contrato[[#This Row],[FECHA TERMINACIÓN ]]+120</f>
        <v>120</v>
      </c>
      <c r="AK1076" s="59" t="str">
        <f ca="1">IF(Contrato[[#This Row],[FECHA TERMINACIÓN ]]&lt;TODAY(), "Terminado",IF(ISNUMBER(Contrato[[#This Row],[Fecha Real de liquiidación ]]),"Liquidado",IF(Contrato[[#This Row],[FECHA TERMINACIÓN ]]&gt;=TODAY(),"En ejecución","")))</f>
        <v>Terminado</v>
      </c>
      <c r="AL1076" s="60">
        <f>SUMIF([1]!COMPROMISOS_2024[[#All],[consecutivo]],Contrato[[#This Row],[RCP]],[1]!COMPROMISOS_2024[[#All],[Total pagado]])</f>
        <v>0</v>
      </c>
      <c r="AM1076" s="61">
        <f>IFERROR(Contrato[[#This Row],[Pagos]]/Contrato[[#This Row],[VALOR CONTRATO]],0)</f>
        <v>0</v>
      </c>
      <c r="AN1076" s="110">
        <f>+Contrato[[#This Row],[VALOR CONTRATO]]-Contrato[[#This Row],[Pagos]]</f>
        <v>0</v>
      </c>
      <c r="AO1076" s="58" cm="1">
        <f t="array" ref="AO1076">_xlfn.XLOOKUP(Contrato[[#This Row],[DOCUMENTO ]],[1]!PERSONAL_ACTIVO_2024[[#All],[Documento identidad]],[1]!PERSONAL_ACTIVO_2024[[#All],[Mail ]],0,0)</f>
        <v>0</v>
      </c>
      <c r="AP1076" s="58" cm="1">
        <f t="array" ref="AP1076">_xlfn.XLOOKUP(Contrato[[#This Row],[DOCUMENTO]],[1]!PERSONAL_ACTIVO_2024[[#All],[Documento identidad]],[1]!PERSONAL_ACTIVO_2024[[#All],[Mail ]],0,0)</f>
        <v>0</v>
      </c>
      <c r="AQ1076" s="58" cm="1">
        <f t="array" ref="AQ1076">IF(ISBLANK(Contrato[[#This Row],[DEPENDENCIA ]]),0,IFERROR(_xlfn.XLOOKUP(Contrato[[#This Row],[DEPENDENCIA ]],[1]!PERSONAL_ACTIVO_2024[[#All],[Dependencia]],[1]!PERSONAL_ACTIVO_2024[[#All],[Mail ]],0,0),0))</f>
        <v>0</v>
      </c>
    </row>
    <row r="1077" spans="1:43" ht="34.5" customHeight="1" x14ac:dyDescent="0.25">
      <c r="A1077" s="405"/>
      <c r="B1077" s="26"/>
      <c r="C1077" s="319"/>
      <c r="D1077" s="81"/>
      <c r="E1077" s="91"/>
      <c r="F1077" s="399"/>
      <c r="G1077" s="197"/>
      <c r="H1077" s="54"/>
      <c r="I1077" s="208"/>
      <c r="J1077" s="118"/>
      <c r="K1077" s="69"/>
      <c r="L1077" s="143"/>
      <c r="M1077" s="97"/>
      <c r="N1077" s="98" t="str" cm="1">
        <f t="array" ref="N1077">_xlfn.XLOOKUP(Contrato[[#This Row],[SUPERVISOR TITULAR]],[1]!PERSONAL_ACTIVO_2024[[#All],[Nombre completo]],[1]!PERSONAL_ACTIVO_2024[[#All],[Documento identidad]],"",0)</f>
        <v/>
      </c>
      <c r="O1077" s="97"/>
      <c r="P1077" s="122" t="str" cm="1">
        <f t="array" ref="P1077">_xlfn.XLOOKUP(Contrato[[#This Row],[SUPERVISOR SUPLENTE ]],[1]!PERSONAL_ACTIVO_2024[[#All],[Nombre completo]],[1]!PERSONAL_ACTIVO_2024[[#All],[Documento identidad]],"",0)</f>
        <v/>
      </c>
      <c r="Q1077" s="100"/>
      <c r="R1077" s="42" cm="1">
        <f t="array" ref="R1077">_xlfn.XLOOKUP(Contrato[[#This Row],[CDP]],[1]!DISPONIBILIDADES_2024[[#All],[consecutivo]],[1]!DISPONIBILIDADES_2024[[#All],[fecha_aprobacion]],"",0)</f>
        <v>0</v>
      </c>
      <c r="S1077" s="43">
        <f>SUMIF([1]!DISPONIBILIDADES_2024[[#All],[consecutivo]],Contrato[[#This Row],[CDP]],[1]!DISPONIBILIDADES_2024[[#All],[valor_total_rubro]])</f>
        <v>0</v>
      </c>
      <c r="T1077" s="44" cm="1">
        <f t="array" ref="T1077">_xlfn.XLOOKUP(Contrato[[#This Row],[CONTRATO]]&amp;Contrato[[#This Row],[CDP]],[1]!Corr_Contr_CDP[[#All],[CONTRATO-CDP]],[1]!Corr_Contr_CDP[[#All],[CRP]],_xlfn.XLOOKUP(Contrato[[#This Row],[CDP]],[1]!COMPROMISOS_2024[[#All],[disponibilidad]],[1]!COMPROMISOS_2024[[#All],[consecutivo]],"",0),0)</f>
        <v>0</v>
      </c>
      <c r="U1077" s="45" t="str" cm="1">
        <f t="array" ref="U1077">+_xlfn.XLOOKUP(Contrato[[#This Row],[RCP]],[1]!COMPROMISOS_2024[[#All],[consecutivo]],[1]!COMPROMISOS_2024[[#All],[fecha_aprobacion]],"",0)</f>
        <v/>
      </c>
      <c r="V1077" s="46">
        <f>SUMIF([1]!COMPROMISOS_2024[[#All],[consecutivo]],Contrato[[#This Row],[RCP]],[1]!COMPROMISOS_2024[[#All],[valor_total]])</f>
        <v>0</v>
      </c>
      <c r="W1077" s="352"/>
      <c r="X1077" s="163"/>
      <c r="Y1077" s="48" t="str">
        <f>+LEFT(_xlfn.XLOOKUP(Contrato[[#This Row],[CONTRATO3DIG]],[1]SECOP_II!AE:AE,[1]SECOP_II!F:F,"",0),10)</f>
        <v/>
      </c>
      <c r="Z1077" s="49"/>
      <c r="AA1077" s="101"/>
      <c r="AB1077" s="30"/>
      <c r="AC1077" s="30"/>
      <c r="AD1077" s="224"/>
      <c r="AE1077" s="54"/>
      <c r="AF1077" s="55" t="str">
        <f>TEXT(LEFT(Contrato[[#This Row],[CONTRATO]],3),"0")</f>
        <v/>
      </c>
      <c r="AG1077" s="55" t="str">
        <f>IF(LEN(Contrato[[#This Row],[Contrato2]])=3,Contrato[[#This Row],[Contrato2]],TEXT(Contrato[[#This Row],[Contrato2]],"000"))</f>
        <v/>
      </c>
      <c r="AH1077" s="56">
        <f ca="1">IFERROR(_xlfn.DAYS(Contrato[[#This Row],[Fecha Proyectada liquidación]],TODAY())/30,"")</f>
        <v>-1519.7666666666667</v>
      </c>
      <c r="AI1077" s="57">
        <f>+Contrato[[#This Row],[FECHA TERMINACIÓN ]]+120</f>
        <v>120</v>
      </c>
      <c r="AK1077" s="59" t="str">
        <f ca="1">IF(Contrato[[#This Row],[FECHA TERMINACIÓN ]]&lt;TODAY(), "Terminado",IF(ISNUMBER(Contrato[[#This Row],[Fecha Real de liquiidación ]]),"Liquidado",IF(Contrato[[#This Row],[FECHA TERMINACIÓN ]]&gt;=TODAY(),"En ejecución","")))</f>
        <v>Terminado</v>
      </c>
      <c r="AL1077" s="60">
        <f>SUMIF([1]!COMPROMISOS_2024[[#All],[consecutivo]],Contrato[[#This Row],[RCP]],[1]!COMPROMISOS_2024[[#All],[Total pagado]])</f>
        <v>0</v>
      </c>
      <c r="AM1077" s="61">
        <f>IFERROR(Contrato[[#This Row],[Pagos]]/Contrato[[#This Row],[VALOR CONTRATO]],0)</f>
        <v>0</v>
      </c>
      <c r="AN1077" s="110">
        <f>+Contrato[[#This Row],[VALOR CONTRATO]]-Contrato[[#This Row],[Pagos]]</f>
        <v>0</v>
      </c>
      <c r="AO1077" s="58" cm="1">
        <f t="array" ref="AO1077">_xlfn.XLOOKUP(Contrato[[#This Row],[DOCUMENTO ]],[1]!PERSONAL_ACTIVO_2024[[#All],[Documento identidad]],[1]!PERSONAL_ACTIVO_2024[[#All],[Mail ]],0,0)</f>
        <v>0</v>
      </c>
      <c r="AP1077" s="58" cm="1">
        <f t="array" ref="AP1077">_xlfn.XLOOKUP(Contrato[[#This Row],[DOCUMENTO]],[1]!PERSONAL_ACTIVO_2024[[#All],[Documento identidad]],[1]!PERSONAL_ACTIVO_2024[[#All],[Mail ]],0,0)</f>
        <v>0</v>
      </c>
      <c r="AQ1077" s="58" cm="1">
        <f t="array" ref="AQ1077">IF(ISBLANK(Contrato[[#This Row],[DEPENDENCIA ]]),0,IFERROR(_xlfn.XLOOKUP(Contrato[[#This Row],[DEPENDENCIA ]],[1]!PERSONAL_ACTIVO_2024[[#All],[Dependencia]],[1]!PERSONAL_ACTIVO_2024[[#All],[Mail ]],0,0),0))</f>
        <v>0</v>
      </c>
    </row>
    <row r="1078" spans="1:43" ht="34.5" customHeight="1" x14ac:dyDescent="0.25">
      <c r="A1078" s="393"/>
      <c r="B1078" s="349"/>
      <c r="C1078" s="350"/>
      <c r="D1078" s="29"/>
      <c r="E1078" s="91"/>
      <c r="F1078" s="399"/>
      <c r="G1078" s="183"/>
      <c r="H1078" s="27"/>
      <c r="I1078" s="351"/>
      <c r="J1078" s="132"/>
      <c r="K1078" s="69"/>
      <c r="L1078" s="143"/>
      <c r="M1078" s="119"/>
      <c r="N1078" s="98" t="str" cm="1">
        <f t="array" ref="N1078">_xlfn.XLOOKUP(Contrato[[#This Row],[SUPERVISOR TITULAR]],[1]!PERSONAL_ACTIVO_2024[[#All],[Nombre completo]],[1]!PERSONAL_ACTIVO_2024[[#All],[Documento identidad]],"",0)</f>
        <v/>
      </c>
      <c r="O1078" s="119"/>
      <c r="P1078" s="134" t="str" cm="1">
        <f t="array" ref="P1078">_xlfn.XLOOKUP(Contrato[[#This Row],[SUPERVISOR SUPLENTE ]],[1]!PERSONAL_ACTIVO_2024[[#All],[Nombre completo]],[1]!PERSONAL_ACTIVO_2024[[#All],[Documento identidad]],"",0)</f>
        <v/>
      </c>
      <c r="Q1078" s="135"/>
      <c r="R1078" s="42" cm="1">
        <f t="array" ref="R1078">_xlfn.XLOOKUP(Contrato[[#This Row],[CDP]],[1]!DISPONIBILIDADES_2024[[#All],[consecutivo]],[1]!DISPONIBILIDADES_2024[[#All],[fecha_aprobacion]],"",0)</f>
        <v>0</v>
      </c>
      <c r="S1078" s="43">
        <f>SUMIF([1]!DISPONIBILIDADES_2024[[#All],[consecutivo]],Contrato[[#This Row],[CDP]],[1]!DISPONIBILIDADES_2024[[#All],[valor_total_rubro]])</f>
        <v>0</v>
      </c>
      <c r="T1078" s="44" cm="1">
        <f t="array" ref="T1078">_xlfn.XLOOKUP(Contrato[[#This Row],[CONTRATO]]&amp;Contrato[[#This Row],[CDP]],[1]!Corr_Contr_CDP[[#All],[CONTRATO-CDP]],[1]!Corr_Contr_CDP[[#All],[CRP]],_xlfn.XLOOKUP(Contrato[[#This Row],[CDP]],[1]!COMPROMISOS_2024[[#All],[disponibilidad]],[1]!COMPROMISOS_2024[[#All],[consecutivo]],"",0),0)</f>
        <v>0</v>
      </c>
      <c r="U1078" s="45" t="str" cm="1">
        <f t="array" ref="U1078">+_xlfn.XLOOKUP(Contrato[[#This Row],[RCP]],[1]!COMPROMISOS_2024[[#All],[consecutivo]],[1]!COMPROMISOS_2024[[#All],[fecha_aprobacion]],"",0)</f>
        <v/>
      </c>
      <c r="V1078" s="46">
        <f>SUMIF([1]!COMPROMISOS_2024[[#All],[consecutivo]],Contrato[[#This Row],[RCP]],[1]!COMPROMISOS_2024[[#All],[valor_total]])</f>
        <v>0</v>
      </c>
      <c r="W1078" s="352"/>
      <c r="X1078" s="163"/>
      <c r="Y1078" s="48" t="str">
        <f>+LEFT(_xlfn.XLOOKUP(Contrato[[#This Row],[CONTRATO3DIG]],[1]SECOP_II!AE:AE,[1]SECOP_II!F:F,"",0),10)</f>
        <v/>
      </c>
      <c r="Z1078" s="49"/>
      <c r="AA1078" s="101"/>
      <c r="AB1078" s="30"/>
      <c r="AC1078" s="30"/>
      <c r="AD1078" s="353"/>
      <c r="AE1078" s="27"/>
      <c r="AF1078" s="55" t="str">
        <f>TEXT(LEFT(Contrato[[#This Row],[CONTRATO]],3),"0")</f>
        <v/>
      </c>
      <c r="AG1078" s="55" t="str">
        <f>IF(LEN(Contrato[[#This Row],[Contrato2]])=3,Contrato[[#This Row],[Contrato2]],TEXT(Contrato[[#This Row],[Contrato2]],"000"))</f>
        <v/>
      </c>
      <c r="AH1078" s="56">
        <f ca="1">IFERROR(_xlfn.DAYS(Contrato[[#This Row],[Fecha Proyectada liquidación]],TODAY())/30,"")</f>
        <v>-1519.7666666666667</v>
      </c>
      <c r="AI1078" s="57">
        <f>+Contrato[[#This Row],[FECHA TERMINACIÓN ]]+120</f>
        <v>120</v>
      </c>
      <c r="AK1078" s="59" t="str">
        <f ca="1">IF(Contrato[[#This Row],[FECHA TERMINACIÓN ]]&lt;TODAY(), "Terminado",IF(ISNUMBER(Contrato[[#This Row],[Fecha Real de liquiidación ]]),"Liquidado",IF(Contrato[[#This Row],[FECHA TERMINACIÓN ]]&gt;=TODAY(),"En ejecución","")))</f>
        <v>Terminado</v>
      </c>
      <c r="AL1078" s="60">
        <f>SUMIF([1]!COMPROMISOS_2024[[#All],[consecutivo]],Contrato[[#This Row],[RCP]],[1]!COMPROMISOS_2024[[#All],[Total pagado]])</f>
        <v>0</v>
      </c>
      <c r="AM1078" s="61">
        <f>IFERROR(Contrato[[#This Row],[Pagos]]/Contrato[[#This Row],[VALOR CONTRATO]],0)</f>
        <v>0</v>
      </c>
      <c r="AN1078" s="110">
        <f>+Contrato[[#This Row],[VALOR CONTRATO]]-Contrato[[#This Row],[Pagos]]</f>
        <v>0</v>
      </c>
      <c r="AO1078" s="58" cm="1">
        <f t="array" ref="AO1078">_xlfn.XLOOKUP(Contrato[[#This Row],[DOCUMENTO ]],[1]!PERSONAL_ACTIVO_2024[[#All],[Documento identidad]],[1]!PERSONAL_ACTIVO_2024[[#All],[Mail ]],0,0)</f>
        <v>0</v>
      </c>
      <c r="AP1078" s="58" cm="1">
        <f t="array" ref="AP1078">_xlfn.XLOOKUP(Contrato[[#This Row],[DOCUMENTO]],[1]!PERSONAL_ACTIVO_2024[[#All],[Documento identidad]],[1]!PERSONAL_ACTIVO_2024[[#All],[Mail ]],0,0)</f>
        <v>0</v>
      </c>
      <c r="AQ1078" s="58" cm="1">
        <f t="array" ref="AQ1078">IF(ISBLANK(Contrato[[#This Row],[DEPENDENCIA ]]),0,IFERROR(_xlfn.XLOOKUP(Contrato[[#This Row],[DEPENDENCIA ]],[1]!PERSONAL_ACTIVO_2024[[#All],[Dependencia]],[1]!PERSONAL_ACTIVO_2024[[#All],[Mail ]],0,0),0))</f>
        <v>0</v>
      </c>
    </row>
    <row r="1079" spans="1:43" ht="34.5" customHeight="1" x14ac:dyDescent="0.25">
      <c r="A1079" s="27"/>
      <c r="B1079" s="349"/>
      <c r="C1079" s="350"/>
      <c r="D1079" s="29"/>
      <c r="E1079" s="91"/>
      <c r="F1079" s="399"/>
      <c r="G1079" s="183"/>
      <c r="H1079" s="27"/>
      <c r="I1079" s="351"/>
      <c r="J1079" s="132"/>
      <c r="K1079" s="69"/>
      <c r="L1079" s="143"/>
      <c r="M1079" s="119"/>
      <c r="N1079" s="98" t="str" cm="1">
        <f t="array" ref="N1079">_xlfn.XLOOKUP(Contrato[[#This Row],[SUPERVISOR TITULAR]],[1]!PERSONAL_ACTIVO_2024[[#All],[Nombre completo]],[1]!PERSONAL_ACTIVO_2024[[#All],[Documento identidad]],"",0)</f>
        <v/>
      </c>
      <c r="O1079" s="119"/>
      <c r="P1079" s="134" t="str" cm="1">
        <f t="array" ref="P1079">_xlfn.XLOOKUP(Contrato[[#This Row],[SUPERVISOR SUPLENTE ]],[1]!PERSONAL_ACTIVO_2024[[#All],[Nombre completo]],[1]!PERSONAL_ACTIVO_2024[[#All],[Documento identidad]],"",0)</f>
        <v/>
      </c>
      <c r="Q1079" s="135"/>
      <c r="R1079" s="42" cm="1">
        <f t="array" ref="R1079">_xlfn.XLOOKUP(Contrato[[#This Row],[CDP]],[1]!DISPONIBILIDADES_2024[[#All],[consecutivo]],[1]!DISPONIBILIDADES_2024[[#All],[fecha_aprobacion]],"",0)</f>
        <v>0</v>
      </c>
      <c r="S1079" s="43">
        <f>SUMIF([1]!DISPONIBILIDADES_2024[[#All],[consecutivo]],Contrato[[#This Row],[CDP]],[1]!DISPONIBILIDADES_2024[[#All],[valor_total_rubro]])</f>
        <v>0</v>
      </c>
      <c r="T1079" s="44" cm="1">
        <f t="array" ref="T1079">_xlfn.XLOOKUP(Contrato[[#This Row],[CONTRATO]]&amp;Contrato[[#This Row],[CDP]],[1]!Corr_Contr_CDP[[#All],[CONTRATO-CDP]],[1]!Corr_Contr_CDP[[#All],[CRP]],_xlfn.XLOOKUP(Contrato[[#This Row],[CDP]],[1]!COMPROMISOS_2024[[#All],[disponibilidad]],[1]!COMPROMISOS_2024[[#All],[consecutivo]],"",0),0)</f>
        <v>0</v>
      </c>
      <c r="U1079" s="45" t="str" cm="1">
        <f t="array" ref="U1079">+_xlfn.XLOOKUP(Contrato[[#This Row],[RCP]],[1]!COMPROMISOS_2024[[#All],[consecutivo]],[1]!COMPROMISOS_2024[[#All],[fecha_aprobacion]],"",0)</f>
        <v/>
      </c>
      <c r="V1079" s="46">
        <f>SUMIF([1]!COMPROMISOS_2024[[#All],[consecutivo]],Contrato[[#This Row],[RCP]],[1]!COMPROMISOS_2024[[#All],[valor_total]])</f>
        <v>0</v>
      </c>
      <c r="W1079" s="352"/>
      <c r="X1079" s="163"/>
      <c r="Y1079" s="48" t="str">
        <f>+LEFT(_xlfn.XLOOKUP(Contrato[[#This Row],[CONTRATO3DIG]],[1]SECOP_II!AE:AE,[1]SECOP_II!F:F,"",0),10)</f>
        <v/>
      </c>
      <c r="Z1079" s="49"/>
      <c r="AA1079" s="101"/>
      <c r="AB1079" s="30"/>
      <c r="AC1079" s="30"/>
      <c r="AD1079" s="353"/>
      <c r="AE1079" s="27"/>
      <c r="AF1079" s="55" t="str">
        <f>TEXT(LEFT(Contrato[[#This Row],[CONTRATO]],3),"0")</f>
        <v/>
      </c>
      <c r="AG1079" s="55" t="str">
        <f>IF(LEN(Contrato[[#This Row],[Contrato2]])=3,Contrato[[#This Row],[Contrato2]],TEXT(Contrato[[#This Row],[Contrato2]],"000"))</f>
        <v/>
      </c>
      <c r="AH1079" s="56">
        <f ca="1">IFERROR(_xlfn.DAYS(Contrato[[#This Row],[Fecha Proyectada liquidación]],TODAY())/30,"")</f>
        <v>-1519.7666666666667</v>
      </c>
      <c r="AI1079" s="57">
        <f>+Contrato[[#This Row],[FECHA TERMINACIÓN ]]+120</f>
        <v>120</v>
      </c>
      <c r="AK1079" s="59" t="str">
        <f ca="1">IF(Contrato[[#This Row],[FECHA TERMINACIÓN ]]&lt;TODAY(), "Terminado",IF(ISNUMBER(Contrato[[#This Row],[Fecha Real de liquiidación ]]),"Liquidado",IF(Contrato[[#This Row],[FECHA TERMINACIÓN ]]&gt;=TODAY(),"En ejecución","")))</f>
        <v>Terminado</v>
      </c>
      <c r="AL1079" s="60">
        <f>SUMIF([1]!COMPROMISOS_2024[[#All],[consecutivo]],Contrato[[#This Row],[RCP]],[1]!COMPROMISOS_2024[[#All],[Total pagado]])</f>
        <v>0</v>
      </c>
      <c r="AM1079" s="61">
        <f>IFERROR(Contrato[[#This Row],[Pagos]]/Contrato[[#This Row],[VALOR CONTRATO]],0)</f>
        <v>0</v>
      </c>
      <c r="AN1079" s="110">
        <f>+Contrato[[#This Row],[VALOR CONTRATO]]-Contrato[[#This Row],[Pagos]]</f>
        <v>0</v>
      </c>
      <c r="AO1079" s="58" cm="1">
        <f t="array" ref="AO1079">_xlfn.XLOOKUP(Contrato[[#This Row],[DOCUMENTO ]],[1]!PERSONAL_ACTIVO_2024[[#All],[Documento identidad]],[1]!PERSONAL_ACTIVO_2024[[#All],[Mail ]],0,0)</f>
        <v>0</v>
      </c>
      <c r="AP1079" s="58" cm="1">
        <f t="array" ref="AP1079">_xlfn.XLOOKUP(Contrato[[#This Row],[DOCUMENTO]],[1]!PERSONAL_ACTIVO_2024[[#All],[Documento identidad]],[1]!PERSONAL_ACTIVO_2024[[#All],[Mail ]],0,0)</f>
        <v>0</v>
      </c>
      <c r="AQ1079" s="58" cm="1">
        <f t="array" ref="AQ1079">IF(ISBLANK(Contrato[[#This Row],[DEPENDENCIA ]]),0,IFERROR(_xlfn.XLOOKUP(Contrato[[#This Row],[DEPENDENCIA ]],[1]!PERSONAL_ACTIVO_2024[[#All],[Dependencia]],[1]!PERSONAL_ACTIVO_2024[[#All],[Mail ]],0,0),0))</f>
        <v>0</v>
      </c>
    </row>
    <row r="1080" spans="1:43" ht="34.5" customHeight="1" x14ac:dyDescent="0.25">
      <c r="A1080" s="27"/>
      <c r="B1080" s="349"/>
      <c r="C1080" s="350"/>
      <c r="D1080" s="29"/>
      <c r="E1080" s="30"/>
      <c r="F1080" s="29"/>
      <c r="G1080" s="183"/>
      <c r="H1080" s="27"/>
      <c r="I1080" s="351"/>
      <c r="J1080" s="132"/>
      <c r="K1080" s="69"/>
      <c r="L1080" s="143"/>
      <c r="M1080" s="119"/>
      <c r="N1080" s="98" t="str" cm="1">
        <f t="array" ref="N1080">_xlfn.XLOOKUP(Contrato[[#This Row],[SUPERVISOR TITULAR]],[1]!PERSONAL_ACTIVO_2024[[#All],[Nombre completo]],[1]!PERSONAL_ACTIVO_2024[[#All],[Documento identidad]],"",0)</f>
        <v/>
      </c>
      <c r="O1080" s="119"/>
      <c r="P1080" s="134" t="str" cm="1">
        <f t="array" ref="P1080">_xlfn.XLOOKUP(Contrato[[#This Row],[SUPERVISOR SUPLENTE ]],[1]!PERSONAL_ACTIVO_2024[[#All],[Nombre completo]],[1]!PERSONAL_ACTIVO_2024[[#All],[Documento identidad]],"",0)</f>
        <v/>
      </c>
      <c r="Q1080" s="135"/>
      <c r="R1080" s="42" cm="1">
        <f t="array" ref="R1080">_xlfn.XLOOKUP(Contrato[[#This Row],[CDP]],[1]!DISPONIBILIDADES_2024[[#All],[consecutivo]],[1]!DISPONIBILIDADES_2024[[#All],[fecha_aprobacion]],"",0)</f>
        <v>0</v>
      </c>
      <c r="S1080" s="43">
        <f>SUMIF([1]!DISPONIBILIDADES_2024[[#All],[consecutivo]],Contrato[[#This Row],[CDP]],[1]!DISPONIBILIDADES_2024[[#All],[valor_total_rubro]])</f>
        <v>0</v>
      </c>
      <c r="T1080" s="44" cm="1">
        <f t="array" ref="T1080">_xlfn.XLOOKUP(Contrato[[#This Row],[CONTRATO]]&amp;Contrato[[#This Row],[CDP]],[1]!Corr_Contr_CDP[[#All],[CONTRATO-CDP]],[1]!Corr_Contr_CDP[[#All],[CRP]],_xlfn.XLOOKUP(Contrato[[#This Row],[CDP]],[1]!COMPROMISOS_2024[[#All],[disponibilidad]],[1]!COMPROMISOS_2024[[#All],[consecutivo]],"",0),0)</f>
        <v>0</v>
      </c>
      <c r="U1080" s="45" t="str" cm="1">
        <f t="array" ref="U1080">+_xlfn.XLOOKUP(Contrato[[#This Row],[RCP]],[1]!COMPROMISOS_2024[[#All],[consecutivo]],[1]!COMPROMISOS_2024[[#All],[fecha_aprobacion]],"",0)</f>
        <v/>
      </c>
      <c r="V1080" s="46">
        <f>SUMIF([1]!COMPROMISOS_2024[[#All],[consecutivo]],Contrato[[#This Row],[RCP]],[1]!COMPROMISOS_2024[[#All],[valor_total]])</f>
        <v>0</v>
      </c>
      <c r="W1080" s="352"/>
      <c r="X1080" s="163"/>
      <c r="Y1080" s="48" t="str">
        <f>+LEFT(_xlfn.XLOOKUP(Contrato[[#This Row],[CONTRATO3DIG]],[1]SECOP_II!AE:AE,[1]SECOP_II!F:F,"",0),10)</f>
        <v/>
      </c>
      <c r="Z1080" s="49"/>
      <c r="AA1080" s="101"/>
      <c r="AB1080" s="30"/>
      <c r="AC1080" s="30"/>
      <c r="AD1080" s="353"/>
      <c r="AE1080" s="27"/>
      <c r="AF1080" s="55" t="str">
        <f>TEXT(LEFT(Contrato[[#This Row],[CONTRATO]],3),"0")</f>
        <v/>
      </c>
      <c r="AG1080" s="55" t="str">
        <f>IF(LEN(Contrato[[#This Row],[Contrato2]])=3,Contrato[[#This Row],[Contrato2]],TEXT(Contrato[[#This Row],[Contrato2]],"000"))</f>
        <v/>
      </c>
      <c r="AH1080" s="56">
        <f ca="1">IFERROR(_xlfn.DAYS(Contrato[[#This Row],[Fecha Proyectada liquidación]],TODAY())/30,"")</f>
        <v>-1519.7666666666667</v>
      </c>
      <c r="AI1080" s="57">
        <f>+Contrato[[#This Row],[FECHA TERMINACIÓN ]]+120</f>
        <v>120</v>
      </c>
      <c r="AK1080" s="59" t="str">
        <f ca="1">IF(Contrato[[#This Row],[FECHA TERMINACIÓN ]]&lt;TODAY(), "Terminado",IF(ISNUMBER(Contrato[[#This Row],[Fecha Real de liquiidación ]]),"Liquidado",IF(Contrato[[#This Row],[FECHA TERMINACIÓN ]]&gt;=TODAY(),"En ejecución","")))</f>
        <v>Terminado</v>
      </c>
      <c r="AL1080" s="60">
        <f>SUMIF([1]!COMPROMISOS_2024[[#All],[consecutivo]],Contrato[[#This Row],[RCP]],[1]!COMPROMISOS_2024[[#All],[Total pagado]])</f>
        <v>0</v>
      </c>
      <c r="AM1080" s="61">
        <f>IFERROR(Contrato[[#This Row],[Pagos]]/Contrato[[#This Row],[VALOR CONTRATO]],0)</f>
        <v>0</v>
      </c>
      <c r="AN1080" s="110">
        <f>+Contrato[[#This Row],[VALOR CONTRATO]]-Contrato[[#This Row],[Pagos]]</f>
        <v>0</v>
      </c>
      <c r="AO1080" s="58" cm="1">
        <f t="array" ref="AO1080">_xlfn.XLOOKUP(Contrato[[#This Row],[DOCUMENTO ]],[1]!PERSONAL_ACTIVO_2024[[#All],[Documento identidad]],[1]!PERSONAL_ACTIVO_2024[[#All],[Mail ]],0,0)</f>
        <v>0</v>
      </c>
      <c r="AP1080" s="58" cm="1">
        <f t="array" ref="AP1080">_xlfn.XLOOKUP(Contrato[[#This Row],[DOCUMENTO]],[1]!PERSONAL_ACTIVO_2024[[#All],[Documento identidad]],[1]!PERSONAL_ACTIVO_2024[[#All],[Mail ]],0,0)</f>
        <v>0</v>
      </c>
      <c r="AQ1080" s="58" cm="1">
        <f t="array" ref="AQ1080">IF(ISBLANK(Contrato[[#This Row],[DEPENDENCIA ]]),0,IFERROR(_xlfn.XLOOKUP(Contrato[[#This Row],[DEPENDENCIA ]],[1]!PERSONAL_ACTIVO_2024[[#All],[Dependencia]],[1]!PERSONAL_ACTIVO_2024[[#All],[Mail ]],0,0),0))</f>
        <v>0</v>
      </c>
    </row>
    <row r="1081" spans="1:43" ht="34.5" customHeight="1" x14ac:dyDescent="0.25">
      <c r="A1081" s="27"/>
      <c r="B1081" s="349"/>
      <c r="C1081" s="350"/>
      <c r="D1081" s="29"/>
      <c r="E1081" s="30"/>
      <c r="F1081" s="29"/>
      <c r="G1081" s="183"/>
      <c r="H1081" s="27"/>
      <c r="I1081" s="351"/>
      <c r="J1081" s="132"/>
      <c r="K1081" s="69"/>
      <c r="L1081" s="143"/>
      <c r="M1081" s="119"/>
      <c r="N1081" s="98" t="str" cm="1">
        <f t="array" ref="N1081">_xlfn.XLOOKUP(Contrato[[#This Row],[SUPERVISOR TITULAR]],[1]!PERSONAL_ACTIVO_2024[[#All],[Nombre completo]],[1]!PERSONAL_ACTIVO_2024[[#All],[Documento identidad]],"",0)</f>
        <v/>
      </c>
      <c r="O1081" s="119"/>
      <c r="P1081" s="134" t="str" cm="1">
        <f t="array" ref="P1081">_xlfn.XLOOKUP(Contrato[[#This Row],[SUPERVISOR SUPLENTE ]],[1]!PERSONAL_ACTIVO_2024[[#All],[Nombre completo]],[1]!PERSONAL_ACTIVO_2024[[#All],[Documento identidad]],"",0)</f>
        <v/>
      </c>
      <c r="Q1081" s="135"/>
      <c r="R1081" s="42" cm="1">
        <f t="array" ref="R1081">_xlfn.XLOOKUP(Contrato[[#This Row],[CDP]],[1]!DISPONIBILIDADES_2024[[#All],[consecutivo]],[1]!DISPONIBILIDADES_2024[[#All],[fecha_aprobacion]],"",0)</f>
        <v>0</v>
      </c>
      <c r="S1081" s="43">
        <f>SUMIF([1]!DISPONIBILIDADES_2024[[#All],[consecutivo]],Contrato[[#This Row],[CDP]],[1]!DISPONIBILIDADES_2024[[#All],[valor_total_rubro]])</f>
        <v>0</v>
      </c>
      <c r="T1081" s="44" cm="1">
        <f t="array" ref="T1081">_xlfn.XLOOKUP(Contrato[[#This Row],[CONTRATO]]&amp;Contrato[[#This Row],[CDP]],[1]!Corr_Contr_CDP[[#All],[CONTRATO-CDP]],[1]!Corr_Contr_CDP[[#All],[CRP]],_xlfn.XLOOKUP(Contrato[[#This Row],[CDP]],[1]!COMPROMISOS_2024[[#All],[disponibilidad]],[1]!COMPROMISOS_2024[[#All],[consecutivo]],"",0),0)</f>
        <v>0</v>
      </c>
      <c r="U1081" s="45" t="str" cm="1">
        <f t="array" ref="U1081">+_xlfn.XLOOKUP(Contrato[[#This Row],[RCP]],[1]!COMPROMISOS_2024[[#All],[consecutivo]],[1]!COMPROMISOS_2024[[#All],[fecha_aprobacion]],"",0)</f>
        <v/>
      </c>
      <c r="V1081" s="46">
        <f>SUMIF([1]!COMPROMISOS_2024[[#All],[consecutivo]],Contrato[[#This Row],[RCP]],[1]!COMPROMISOS_2024[[#All],[valor_total]])</f>
        <v>0</v>
      </c>
      <c r="W1081" s="352"/>
      <c r="X1081" s="163"/>
      <c r="Y1081" s="48" t="str">
        <f>+LEFT(_xlfn.XLOOKUP(Contrato[[#This Row],[CONTRATO3DIG]],[1]SECOP_II!AE:AE,[1]SECOP_II!F:F,"",0),10)</f>
        <v/>
      </c>
      <c r="Z1081" s="49"/>
      <c r="AA1081" s="101"/>
      <c r="AB1081" s="30"/>
      <c r="AC1081" s="30"/>
      <c r="AD1081" s="353"/>
      <c r="AE1081" s="27"/>
      <c r="AF1081" s="55" t="str">
        <f>TEXT(LEFT(Contrato[[#This Row],[CONTRATO]],3),"0")</f>
        <v/>
      </c>
      <c r="AG1081" s="55" t="str">
        <f>IF(LEN(Contrato[[#This Row],[Contrato2]])=3,Contrato[[#This Row],[Contrato2]],TEXT(Contrato[[#This Row],[Contrato2]],"000"))</f>
        <v/>
      </c>
      <c r="AH1081" s="56">
        <f ca="1">IFERROR(_xlfn.DAYS(Contrato[[#This Row],[Fecha Proyectada liquidación]],TODAY())/30,"")</f>
        <v>-1519.7666666666667</v>
      </c>
      <c r="AI1081" s="57">
        <f>+Contrato[[#This Row],[FECHA TERMINACIÓN ]]+120</f>
        <v>120</v>
      </c>
      <c r="AK1081" s="59" t="str">
        <f ca="1">IF(Contrato[[#This Row],[FECHA TERMINACIÓN ]]&lt;TODAY(), "Terminado",IF(ISNUMBER(Contrato[[#This Row],[Fecha Real de liquiidación ]]),"Liquidado",IF(Contrato[[#This Row],[FECHA TERMINACIÓN ]]&gt;=TODAY(),"En ejecución","")))</f>
        <v>Terminado</v>
      </c>
      <c r="AL1081" s="60">
        <f>SUMIF([1]!COMPROMISOS_2024[[#All],[consecutivo]],Contrato[[#This Row],[RCP]],[1]!COMPROMISOS_2024[[#All],[Total pagado]])</f>
        <v>0</v>
      </c>
      <c r="AM1081" s="61">
        <f>IFERROR(Contrato[[#This Row],[Pagos]]/Contrato[[#This Row],[VALOR CONTRATO]],0)</f>
        <v>0</v>
      </c>
      <c r="AN1081" s="110">
        <f>+Contrato[[#This Row],[VALOR CONTRATO]]-Contrato[[#This Row],[Pagos]]</f>
        <v>0</v>
      </c>
      <c r="AO1081" s="58" cm="1">
        <f t="array" ref="AO1081">_xlfn.XLOOKUP(Contrato[[#This Row],[DOCUMENTO ]],[1]!PERSONAL_ACTIVO_2024[[#All],[Documento identidad]],[1]!PERSONAL_ACTIVO_2024[[#All],[Mail ]],0,0)</f>
        <v>0</v>
      </c>
      <c r="AP1081" s="58" cm="1">
        <f t="array" ref="AP1081">_xlfn.XLOOKUP(Contrato[[#This Row],[DOCUMENTO]],[1]!PERSONAL_ACTIVO_2024[[#All],[Documento identidad]],[1]!PERSONAL_ACTIVO_2024[[#All],[Mail ]],0,0)</f>
        <v>0</v>
      </c>
      <c r="AQ1081" s="58" cm="1">
        <f t="array" ref="AQ1081">IF(ISBLANK(Contrato[[#This Row],[DEPENDENCIA ]]),0,IFERROR(_xlfn.XLOOKUP(Contrato[[#This Row],[DEPENDENCIA ]],[1]!PERSONAL_ACTIVO_2024[[#All],[Dependencia]],[1]!PERSONAL_ACTIVO_2024[[#All],[Mail ]],0,0),0))</f>
        <v>0</v>
      </c>
    </row>
    <row r="1082" spans="1:43" ht="34.5" customHeight="1" x14ac:dyDescent="0.25">
      <c r="A1082" s="27"/>
      <c r="B1082" s="349"/>
      <c r="C1082" s="350"/>
      <c r="D1082" s="29"/>
      <c r="E1082" s="30"/>
      <c r="F1082" s="29"/>
      <c r="G1082" s="183"/>
      <c r="H1082" s="27"/>
      <c r="I1082" s="351"/>
      <c r="J1082" s="132"/>
      <c r="K1082" s="69"/>
      <c r="L1082" s="143"/>
      <c r="M1082" s="119"/>
      <c r="N1082" s="98" t="str" cm="1">
        <f t="array" ref="N1082">_xlfn.XLOOKUP(Contrato[[#This Row],[SUPERVISOR TITULAR]],[1]!PERSONAL_ACTIVO_2024[[#All],[Nombre completo]],[1]!PERSONAL_ACTIVO_2024[[#All],[Documento identidad]],"",0)</f>
        <v/>
      </c>
      <c r="O1082" s="119"/>
      <c r="P1082" s="134" t="str" cm="1">
        <f t="array" ref="P1082">_xlfn.XLOOKUP(Contrato[[#This Row],[SUPERVISOR SUPLENTE ]],[1]!PERSONAL_ACTIVO_2024[[#All],[Nombre completo]],[1]!PERSONAL_ACTIVO_2024[[#All],[Documento identidad]],"",0)</f>
        <v/>
      </c>
      <c r="Q1082" s="135"/>
      <c r="R1082" s="42" cm="1">
        <f t="array" ref="R1082">_xlfn.XLOOKUP(Contrato[[#This Row],[CDP]],[1]!DISPONIBILIDADES_2024[[#All],[consecutivo]],[1]!DISPONIBILIDADES_2024[[#All],[fecha_aprobacion]],"",0)</f>
        <v>0</v>
      </c>
      <c r="S1082" s="43">
        <f>SUMIF([1]!DISPONIBILIDADES_2024[[#All],[consecutivo]],Contrato[[#This Row],[CDP]],[1]!DISPONIBILIDADES_2024[[#All],[valor_total_rubro]])</f>
        <v>0</v>
      </c>
      <c r="T1082" s="44" cm="1">
        <f t="array" ref="T1082">_xlfn.XLOOKUP(Contrato[[#This Row],[CONTRATO]]&amp;Contrato[[#This Row],[CDP]],[1]!Corr_Contr_CDP[[#All],[CONTRATO-CDP]],[1]!Corr_Contr_CDP[[#All],[CRP]],_xlfn.XLOOKUP(Contrato[[#This Row],[CDP]],[1]!COMPROMISOS_2024[[#All],[disponibilidad]],[1]!COMPROMISOS_2024[[#All],[consecutivo]],"",0),0)</f>
        <v>0</v>
      </c>
      <c r="U1082" s="45" t="str" cm="1">
        <f t="array" ref="U1082">+_xlfn.XLOOKUP(Contrato[[#This Row],[RCP]],[1]!COMPROMISOS_2024[[#All],[consecutivo]],[1]!COMPROMISOS_2024[[#All],[fecha_aprobacion]],"",0)</f>
        <v/>
      </c>
      <c r="V1082" s="46">
        <f>SUMIF([1]!COMPROMISOS_2024[[#All],[consecutivo]],Contrato[[#This Row],[RCP]],[1]!COMPROMISOS_2024[[#All],[valor_total]])</f>
        <v>0</v>
      </c>
      <c r="W1082" s="352"/>
      <c r="X1082" s="163"/>
      <c r="Y1082" s="48" t="str">
        <f>+LEFT(_xlfn.XLOOKUP(Contrato[[#This Row],[CONTRATO3DIG]],[1]SECOP_II!AE:AE,[1]SECOP_II!F:F,"",0),10)</f>
        <v/>
      </c>
      <c r="Z1082" s="49"/>
      <c r="AA1082" s="101"/>
      <c r="AB1082" s="30"/>
      <c r="AC1082" s="30"/>
      <c r="AD1082" s="353"/>
      <c r="AE1082" s="27"/>
      <c r="AF1082" s="55" t="str">
        <f>TEXT(LEFT(Contrato[[#This Row],[CONTRATO]],3),"0")</f>
        <v/>
      </c>
      <c r="AG1082" s="55" t="str">
        <f>IF(LEN(Contrato[[#This Row],[Contrato2]])=3,Contrato[[#This Row],[Contrato2]],TEXT(Contrato[[#This Row],[Contrato2]],"000"))</f>
        <v/>
      </c>
      <c r="AH1082" s="56">
        <f ca="1">IFERROR(_xlfn.DAYS(Contrato[[#This Row],[Fecha Proyectada liquidación]],TODAY())/30,"")</f>
        <v>-1519.7666666666667</v>
      </c>
      <c r="AI1082" s="57">
        <f>+Contrato[[#This Row],[FECHA TERMINACIÓN ]]+120</f>
        <v>120</v>
      </c>
      <c r="AK1082" s="59" t="str">
        <f ca="1">IF(Contrato[[#This Row],[FECHA TERMINACIÓN ]]&lt;TODAY(), "Terminado",IF(ISNUMBER(Contrato[[#This Row],[Fecha Real de liquiidación ]]),"Liquidado",IF(Contrato[[#This Row],[FECHA TERMINACIÓN ]]&gt;=TODAY(),"En ejecución","")))</f>
        <v>Terminado</v>
      </c>
      <c r="AL1082" s="60">
        <f>SUMIF([1]!COMPROMISOS_2024[[#All],[consecutivo]],Contrato[[#This Row],[RCP]],[1]!COMPROMISOS_2024[[#All],[Total pagado]])</f>
        <v>0</v>
      </c>
      <c r="AM1082" s="61">
        <f>IFERROR(Contrato[[#This Row],[Pagos]]/Contrato[[#This Row],[VALOR CONTRATO]],0)</f>
        <v>0</v>
      </c>
      <c r="AN1082" s="110">
        <f>+Contrato[[#This Row],[VALOR CONTRATO]]-Contrato[[#This Row],[Pagos]]</f>
        <v>0</v>
      </c>
      <c r="AO1082" s="58" cm="1">
        <f t="array" ref="AO1082">_xlfn.XLOOKUP(Contrato[[#This Row],[DOCUMENTO ]],[1]!PERSONAL_ACTIVO_2024[[#All],[Documento identidad]],[1]!PERSONAL_ACTIVO_2024[[#All],[Mail ]],0,0)</f>
        <v>0</v>
      </c>
      <c r="AP1082" s="58" cm="1">
        <f t="array" ref="AP1082">_xlfn.XLOOKUP(Contrato[[#This Row],[DOCUMENTO]],[1]!PERSONAL_ACTIVO_2024[[#All],[Documento identidad]],[1]!PERSONAL_ACTIVO_2024[[#All],[Mail ]],0,0)</f>
        <v>0</v>
      </c>
      <c r="AQ1082" s="58" cm="1">
        <f t="array" ref="AQ1082">IF(ISBLANK(Contrato[[#This Row],[DEPENDENCIA ]]),0,IFERROR(_xlfn.XLOOKUP(Contrato[[#This Row],[DEPENDENCIA ]],[1]!PERSONAL_ACTIVO_2024[[#All],[Dependencia]],[1]!PERSONAL_ACTIVO_2024[[#All],[Mail ]],0,0),0))</f>
        <v>0</v>
      </c>
    </row>
    <row r="1083" spans="1:43" ht="34.5" customHeight="1" x14ac:dyDescent="0.25">
      <c r="A1083" s="27"/>
      <c r="B1083" s="349"/>
      <c r="C1083" s="350"/>
      <c r="D1083" s="29"/>
      <c r="E1083" s="30"/>
      <c r="F1083" s="29"/>
      <c r="G1083" s="183"/>
      <c r="H1083" s="27"/>
      <c r="I1083" s="351"/>
      <c r="J1083" s="132"/>
      <c r="K1083" s="69"/>
      <c r="L1083" s="143"/>
      <c r="M1083" s="119"/>
      <c r="N1083" s="98" t="str" cm="1">
        <f t="array" ref="N1083">_xlfn.XLOOKUP(Contrato[[#This Row],[SUPERVISOR TITULAR]],[1]!PERSONAL_ACTIVO_2024[[#All],[Nombre completo]],[1]!PERSONAL_ACTIVO_2024[[#All],[Documento identidad]],"",0)</f>
        <v/>
      </c>
      <c r="O1083" s="119"/>
      <c r="P1083" s="134" t="str" cm="1">
        <f t="array" ref="P1083">_xlfn.XLOOKUP(Contrato[[#This Row],[SUPERVISOR SUPLENTE ]],[1]!PERSONAL_ACTIVO_2024[[#All],[Nombre completo]],[1]!PERSONAL_ACTIVO_2024[[#All],[Documento identidad]],"",0)</f>
        <v/>
      </c>
      <c r="Q1083" s="135"/>
      <c r="R1083" s="42" cm="1">
        <f t="array" ref="R1083">_xlfn.XLOOKUP(Contrato[[#This Row],[CDP]],[1]!DISPONIBILIDADES_2024[[#All],[consecutivo]],[1]!DISPONIBILIDADES_2024[[#All],[fecha_aprobacion]],"",0)</f>
        <v>0</v>
      </c>
      <c r="S1083" s="43">
        <f>SUMIF([1]!DISPONIBILIDADES_2024[[#All],[consecutivo]],Contrato[[#This Row],[CDP]],[1]!DISPONIBILIDADES_2024[[#All],[valor_total_rubro]])</f>
        <v>0</v>
      </c>
      <c r="T1083" s="44" cm="1">
        <f t="array" ref="T1083">_xlfn.XLOOKUP(Contrato[[#This Row],[CONTRATO]]&amp;Contrato[[#This Row],[CDP]],[1]!Corr_Contr_CDP[[#All],[CONTRATO-CDP]],[1]!Corr_Contr_CDP[[#All],[CRP]],_xlfn.XLOOKUP(Contrato[[#This Row],[CDP]],[1]!COMPROMISOS_2024[[#All],[disponibilidad]],[1]!COMPROMISOS_2024[[#All],[consecutivo]],"",0),0)</f>
        <v>0</v>
      </c>
      <c r="U1083" s="45" t="str" cm="1">
        <f t="array" ref="U1083">+_xlfn.XLOOKUP(Contrato[[#This Row],[RCP]],[1]!COMPROMISOS_2024[[#All],[consecutivo]],[1]!COMPROMISOS_2024[[#All],[fecha_aprobacion]],"",0)</f>
        <v/>
      </c>
      <c r="V1083" s="46">
        <f>SUMIF([1]!COMPROMISOS_2024[[#All],[consecutivo]],Contrato[[#This Row],[RCP]],[1]!COMPROMISOS_2024[[#All],[valor_total]])</f>
        <v>0</v>
      </c>
      <c r="W1083" s="352"/>
      <c r="X1083" s="163"/>
      <c r="Y1083" s="48" t="str">
        <f>+LEFT(_xlfn.XLOOKUP(Contrato[[#This Row],[CONTRATO3DIG]],[1]SECOP_II!AE:AE,[1]SECOP_II!F:F,"",0),10)</f>
        <v/>
      </c>
      <c r="Z1083" s="49"/>
      <c r="AA1083" s="101"/>
      <c r="AB1083" s="30"/>
      <c r="AC1083" s="30"/>
      <c r="AD1083" s="353"/>
      <c r="AE1083" s="27"/>
      <c r="AF1083" s="55" t="str">
        <f>TEXT(LEFT(Contrato[[#This Row],[CONTRATO]],3),"0")</f>
        <v/>
      </c>
      <c r="AG1083" s="55" t="str">
        <f>IF(LEN(Contrato[[#This Row],[Contrato2]])=3,Contrato[[#This Row],[Contrato2]],TEXT(Contrato[[#This Row],[Contrato2]],"000"))</f>
        <v/>
      </c>
      <c r="AH1083" s="56">
        <f ca="1">IFERROR(_xlfn.DAYS(Contrato[[#This Row],[Fecha Proyectada liquidación]],TODAY())/30,"")</f>
        <v>-1519.7666666666667</v>
      </c>
      <c r="AI1083" s="57">
        <f>+Contrato[[#This Row],[FECHA TERMINACIÓN ]]+120</f>
        <v>120</v>
      </c>
      <c r="AK1083" s="59" t="str">
        <f ca="1">IF(Contrato[[#This Row],[FECHA TERMINACIÓN ]]&lt;TODAY(), "Terminado",IF(ISNUMBER(Contrato[[#This Row],[Fecha Real de liquiidación ]]),"Liquidado",IF(Contrato[[#This Row],[FECHA TERMINACIÓN ]]&gt;=TODAY(),"En ejecución","")))</f>
        <v>Terminado</v>
      </c>
      <c r="AL1083" s="60">
        <f>SUMIF([1]!COMPROMISOS_2024[[#All],[consecutivo]],Contrato[[#This Row],[RCP]],[1]!COMPROMISOS_2024[[#All],[Total pagado]])</f>
        <v>0</v>
      </c>
      <c r="AM1083" s="61">
        <f>IFERROR(Contrato[[#This Row],[Pagos]]/Contrato[[#This Row],[VALOR CONTRATO]],0)</f>
        <v>0</v>
      </c>
      <c r="AN1083" s="110">
        <f>+Contrato[[#This Row],[VALOR CONTRATO]]-Contrato[[#This Row],[Pagos]]</f>
        <v>0</v>
      </c>
      <c r="AO1083" s="58" cm="1">
        <f t="array" ref="AO1083">_xlfn.XLOOKUP(Contrato[[#This Row],[DOCUMENTO ]],[1]!PERSONAL_ACTIVO_2024[[#All],[Documento identidad]],[1]!PERSONAL_ACTIVO_2024[[#All],[Mail ]],0,0)</f>
        <v>0</v>
      </c>
      <c r="AP1083" s="58" cm="1">
        <f t="array" ref="AP1083">_xlfn.XLOOKUP(Contrato[[#This Row],[DOCUMENTO]],[1]!PERSONAL_ACTIVO_2024[[#All],[Documento identidad]],[1]!PERSONAL_ACTIVO_2024[[#All],[Mail ]],0,0)</f>
        <v>0</v>
      </c>
      <c r="AQ1083" s="58" cm="1">
        <f t="array" ref="AQ1083">IF(ISBLANK(Contrato[[#This Row],[DEPENDENCIA ]]),0,IFERROR(_xlfn.XLOOKUP(Contrato[[#This Row],[DEPENDENCIA ]],[1]!PERSONAL_ACTIVO_2024[[#All],[Dependencia]],[1]!PERSONAL_ACTIVO_2024[[#All],[Mail ]],0,0),0))</f>
        <v>0</v>
      </c>
    </row>
    <row r="1084" spans="1:43" ht="34.5" customHeight="1" x14ac:dyDescent="0.25">
      <c r="A1084" s="27"/>
      <c r="B1084" s="349"/>
      <c r="C1084" s="350"/>
      <c r="D1084" s="29"/>
      <c r="E1084" s="30"/>
      <c r="F1084" s="29"/>
      <c r="G1084" s="183"/>
      <c r="H1084" s="27"/>
      <c r="I1084" s="351"/>
      <c r="J1084" s="132"/>
      <c r="K1084" s="69"/>
      <c r="L1084" s="143"/>
      <c r="M1084" s="119"/>
      <c r="N1084" s="98" t="str" cm="1">
        <f t="array" ref="N1084">_xlfn.XLOOKUP(Contrato[[#This Row],[SUPERVISOR TITULAR]],[1]!PERSONAL_ACTIVO_2024[[#All],[Nombre completo]],[1]!PERSONAL_ACTIVO_2024[[#All],[Documento identidad]],"",0)</f>
        <v/>
      </c>
      <c r="O1084" s="119"/>
      <c r="P1084" s="134" t="str" cm="1">
        <f t="array" ref="P1084">_xlfn.XLOOKUP(Contrato[[#This Row],[SUPERVISOR SUPLENTE ]],[1]!PERSONAL_ACTIVO_2024[[#All],[Nombre completo]],[1]!PERSONAL_ACTIVO_2024[[#All],[Documento identidad]],"",0)</f>
        <v/>
      </c>
      <c r="Q1084" s="135"/>
      <c r="R1084" s="42" cm="1">
        <f t="array" ref="R1084">_xlfn.XLOOKUP(Contrato[[#This Row],[CDP]],[1]!DISPONIBILIDADES_2024[[#All],[consecutivo]],[1]!DISPONIBILIDADES_2024[[#All],[fecha_aprobacion]],"",0)</f>
        <v>0</v>
      </c>
      <c r="S1084" s="43">
        <f>SUMIF([1]!DISPONIBILIDADES_2024[[#All],[consecutivo]],Contrato[[#This Row],[CDP]],[1]!DISPONIBILIDADES_2024[[#All],[valor_total_rubro]])</f>
        <v>0</v>
      </c>
      <c r="T1084" s="44" cm="1">
        <f t="array" ref="T1084">_xlfn.XLOOKUP(Contrato[[#This Row],[CONTRATO]]&amp;Contrato[[#This Row],[CDP]],[1]!Corr_Contr_CDP[[#All],[CONTRATO-CDP]],[1]!Corr_Contr_CDP[[#All],[CRP]],_xlfn.XLOOKUP(Contrato[[#This Row],[CDP]],[1]!COMPROMISOS_2024[[#All],[disponibilidad]],[1]!COMPROMISOS_2024[[#All],[consecutivo]],"",0),0)</f>
        <v>0</v>
      </c>
      <c r="U1084" s="45" t="str" cm="1">
        <f t="array" ref="U1084">+_xlfn.XLOOKUP(Contrato[[#This Row],[RCP]],[1]!COMPROMISOS_2024[[#All],[consecutivo]],[1]!COMPROMISOS_2024[[#All],[fecha_aprobacion]],"",0)</f>
        <v/>
      </c>
      <c r="V1084" s="46">
        <f>SUMIF([1]!COMPROMISOS_2024[[#All],[consecutivo]],Contrato[[#This Row],[RCP]],[1]!COMPROMISOS_2024[[#All],[valor_total]])</f>
        <v>0</v>
      </c>
      <c r="W1084" s="352"/>
      <c r="X1084" s="163"/>
      <c r="Y1084" s="48" t="str">
        <f>+LEFT(_xlfn.XLOOKUP(Contrato[[#This Row],[CONTRATO3DIG]],[1]SECOP_II!AE:AE,[1]SECOP_II!F:F,"",0),10)</f>
        <v/>
      </c>
      <c r="Z1084" s="49"/>
      <c r="AA1084" s="101"/>
      <c r="AB1084" s="30"/>
      <c r="AC1084" s="30"/>
      <c r="AD1084" s="353"/>
      <c r="AE1084" s="27"/>
      <c r="AF1084" s="55" t="str">
        <f>TEXT(LEFT(Contrato[[#This Row],[CONTRATO]],3),"0")</f>
        <v/>
      </c>
      <c r="AG1084" s="55" t="str">
        <f>IF(LEN(Contrato[[#This Row],[Contrato2]])=3,Contrato[[#This Row],[Contrato2]],TEXT(Contrato[[#This Row],[Contrato2]],"000"))</f>
        <v/>
      </c>
      <c r="AH1084" s="56">
        <f ca="1">IFERROR(_xlfn.DAYS(Contrato[[#This Row],[Fecha Proyectada liquidación]],TODAY())/30,"")</f>
        <v>-1519.7666666666667</v>
      </c>
      <c r="AI1084" s="57">
        <f>+Contrato[[#This Row],[FECHA TERMINACIÓN ]]+120</f>
        <v>120</v>
      </c>
      <c r="AK1084" s="59" t="str">
        <f ca="1">IF(Contrato[[#This Row],[FECHA TERMINACIÓN ]]&lt;TODAY(), "Terminado",IF(ISNUMBER(Contrato[[#This Row],[Fecha Real de liquiidación ]]),"Liquidado",IF(Contrato[[#This Row],[FECHA TERMINACIÓN ]]&gt;=TODAY(),"En ejecución","")))</f>
        <v>Terminado</v>
      </c>
      <c r="AL1084" s="60">
        <f>SUMIF([1]!COMPROMISOS_2024[[#All],[consecutivo]],Contrato[[#This Row],[RCP]],[1]!COMPROMISOS_2024[[#All],[Total pagado]])</f>
        <v>0</v>
      </c>
      <c r="AM1084" s="61">
        <f>IFERROR(Contrato[[#This Row],[Pagos]]/Contrato[[#This Row],[VALOR CONTRATO]],0)</f>
        <v>0</v>
      </c>
      <c r="AN1084" s="110">
        <f>+Contrato[[#This Row],[VALOR CONTRATO]]-Contrato[[#This Row],[Pagos]]</f>
        <v>0</v>
      </c>
      <c r="AO1084" s="58" cm="1">
        <f t="array" ref="AO1084">_xlfn.XLOOKUP(Contrato[[#This Row],[DOCUMENTO ]],[1]!PERSONAL_ACTIVO_2024[[#All],[Documento identidad]],[1]!PERSONAL_ACTIVO_2024[[#All],[Mail ]],0,0)</f>
        <v>0</v>
      </c>
      <c r="AP1084" s="58" cm="1">
        <f t="array" ref="AP1084">_xlfn.XLOOKUP(Contrato[[#This Row],[DOCUMENTO]],[1]!PERSONAL_ACTIVO_2024[[#All],[Documento identidad]],[1]!PERSONAL_ACTIVO_2024[[#All],[Mail ]],0,0)</f>
        <v>0</v>
      </c>
      <c r="AQ1084" s="58" cm="1">
        <f t="array" ref="AQ1084">IF(ISBLANK(Contrato[[#This Row],[DEPENDENCIA ]]),0,IFERROR(_xlfn.XLOOKUP(Contrato[[#This Row],[DEPENDENCIA ]],[1]!PERSONAL_ACTIVO_2024[[#All],[Dependencia]],[1]!PERSONAL_ACTIVO_2024[[#All],[Mail ]],0,0),0))</f>
        <v>0</v>
      </c>
    </row>
    <row r="1085" spans="1:43" ht="34.5" customHeight="1" x14ac:dyDescent="0.25">
      <c r="A1085" s="27"/>
      <c r="B1085" s="349"/>
      <c r="C1085" s="350"/>
      <c r="D1085" s="29"/>
      <c r="E1085" s="30"/>
      <c r="F1085" s="29"/>
      <c r="G1085" s="183"/>
      <c r="H1085" s="27"/>
      <c r="I1085" s="351"/>
      <c r="J1085" s="132"/>
      <c r="K1085" s="69"/>
      <c r="L1085" s="143"/>
      <c r="M1085" s="119"/>
      <c r="N1085" s="98" t="str" cm="1">
        <f t="array" ref="N1085">_xlfn.XLOOKUP(Contrato[[#This Row],[SUPERVISOR TITULAR]],[1]!PERSONAL_ACTIVO_2024[[#All],[Nombre completo]],[1]!PERSONAL_ACTIVO_2024[[#All],[Documento identidad]],"",0)</f>
        <v/>
      </c>
      <c r="O1085" s="119"/>
      <c r="P1085" s="134" t="str" cm="1">
        <f t="array" ref="P1085">_xlfn.XLOOKUP(Contrato[[#This Row],[SUPERVISOR SUPLENTE ]],[1]!PERSONAL_ACTIVO_2024[[#All],[Nombre completo]],[1]!PERSONAL_ACTIVO_2024[[#All],[Documento identidad]],"",0)</f>
        <v/>
      </c>
      <c r="Q1085" s="135"/>
      <c r="R1085" s="42" cm="1">
        <f t="array" ref="R1085">_xlfn.XLOOKUP(Contrato[[#This Row],[CDP]],[1]!DISPONIBILIDADES_2024[[#All],[consecutivo]],[1]!DISPONIBILIDADES_2024[[#All],[fecha_aprobacion]],"",0)</f>
        <v>0</v>
      </c>
      <c r="S1085" s="43">
        <f>SUMIF([1]!DISPONIBILIDADES_2024[[#All],[consecutivo]],Contrato[[#This Row],[CDP]],[1]!DISPONIBILIDADES_2024[[#All],[valor_total_rubro]])</f>
        <v>0</v>
      </c>
      <c r="T1085" s="44" cm="1">
        <f t="array" ref="T1085">_xlfn.XLOOKUP(Contrato[[#This Row],[CONTRATO]]&amp;Contrato[[#This Row],[CDP]],[1]!Corr_Contr_CDP[[#All],[CONTRATO-CDP]],[1]!Corr_Contr_CDP[[#All],[CRP]],_xlfn.XLOOKUP(Contrato[[#This Row],[CDP]],[1]!COMPROMISOS_2024[[#All],[disponibilidad]],[1]!COMPROMISOS_2024[[#All],[consecutivo]],"",0),0)</f>
        <v>0</v>
      </c>
      <c r="U1085" s="45" t="str" cm="1">
        <f t="array" ref="U1085">+_xlfn.XLOOKUP(Contrato[[#This Row],[RCP]],[1]!COMPROMISOS_2024[[#All],[consecutivo]],[1]!COMPROMISOS_2024[[#All],[fecha_aprobacion]],"",0)</f>
        <v/>
      </c>
      <c r="V1085" s="46">
        <f>SUMIF([1]!COMPROMISOS_2024[[#All],[consecutivo]],Contrato[[#This Row],[RCP]],[1]!COMPROMISOS_2024[[#All],[valor_total]])</f>
        <v>0</v>
      </c>
      <c r="W1085" s="352"/>
      <c r="X1085" s="163"/>
      <c r="Y1085" s="48" t="str">
        <f>+LEFT(_xlfn.XLOOKUP(Contrato[[#This Row],[CONTRATO3DIG]],[1]SECOP_II!AE:AE,[1]SECOP_II!F:F,"",0),10)</f>
        <v/>
      </c>
      <c r="Z1085" s="49"/>
      <c r="AA1085" s="101"/>
      <c r="AB1085" s="30"/>
      <c r="AC1085" s="30"/>
      <c r="AD1085" s="353"/>
      <c r="AE1085" s="27"/>
      <c r="AF1085" s="55" t="str">
        <f>TEXT(LEFT(Contrato[[#This Row],[CONTRATO]],3),"0")</f>
        <v/>
      </c>
      <c r="AG1085" s="55" t="str">
        <f>IF(LEN(Contrato[[#This Row],[Contrato2]])=3,Contrato[[#This Row],[Contrato2]],TEXT(Contrato[[#This Row],[Contrato2]],"000"))</f>
        <v/>
      </c>
      <c r="AH1085" s="56">
        <f ca="1">IFERROR(_xlfn.DAYS(Contrato[[#This Row],[Fecha Proyectada liquidación]],TODAY())/30,"")</f>
        <v>-1519.7666666666667</v>
      </c>
      <c r="AI1085" s="57">
        <f>+Contrato[[#This Row],[FECHA TERMINACIÓN ]]+120</f>
        <v>120</v>
      </c>
      <c r="AK1085" s="59" t="str">
        <f ca="1">IF(Contrato[[#This Row],[FECHA TERMINACIÓN ]]&lt;TODAY(), "Terminado",IF(ISNUMBER(Contrato[[#This Row],[Fecha Real de liquiidación ]]),"Liquidado",IF(Contrato[[#This Row],[FECHA TERMINACIÓN ]]&gt;=TODAY(),"En ejecución","")))</f>
        <v>Terminado</v>
      </c>
      <c r="AL1085" s="60">
        <f>SUMIF([1]!COMPROMISOS_2024[[#All],[consecutivo]],Contrato[[#This Row],[RCP]],[1]!COMPROMISOS_2024[[#All],[Total pagado]])</f>
        <v>0</v>
      </c>
      <c r="AM1085" s="61">
        <f>IFERROR(Contrato[[#This Row],[Pagos]]/Contrato[[#This Row],[VALOR CONTRATO]],0)</f>
        <v>0</v>
      </c>
      <c r="AN1085" s="110">
        <f>+Contrato[[#This Row],[VALOR CONTRATO]]-Contrato[[#This Row],[Pagos]]</f>
        <v>0</v>
      </c>
      <c r="AO1085" s="58" cm="1">
        <f t="array" ref="AO1085">_xlfn.XLOOKUP(Contrato[[#This Row],[DOCUMENTO ]],[1]!PERSONAL_ACTIVO_2024[[#All],[Documento identidad]],[1]!PERSONAL_ACTIVO_2024[[#All],[Mail ]],0,0)</f>
        <v>0</v>
      </c>
      <c r="AP1085" s="58" cm="1">
        <f t="array" ref="AP1085">_xlfn.XLOOKUP(Contrato[[#This Row],[DOCUMENTO]],[1]!PERSONAL_ACTIVO_2024[[#All],[Documento identidad]],[1]!PERSONAL_ACTIVO_2024[[#All],[Mail ]],0,0)</f>
        <v>0</v>
      </c>
      <c r="AQ1085" s="58" cm="1">
        <f t="array" ref="AQ1085">IF(ISBLANK(Contrato[[#This Row],[DEPENDENCIA ]]),0,IFERROR(_xlfn.XLOOKUP(Contrato[[#This Row],[DEPENDENCIA ]],[1]!PERSONAL_ACTIVO_2024[[#All],[Dependencia]],[1]!PERSONAL_ACTIVO_2024[[#All],[Mail ]],0,0),0))</f>
        <v>0</v>
      </c>
    </row>
    <row r="1086" spans="1:43" ht="34.5" customHeight="1" x14ac:dyDescent="0.25">
      <c r="A1086" s="27"/>
      <c r="B1086" s="349"/>
      <c r="C1086" s="350"/>
      <c r="D1086" s="29"/>
      <c r="E1086" s="30"/>
      <c r="F1086" s="29"/>
      <c r="G1086" s="183"/>
      <c r="H1086" s="27"/>
      <c r="I1086" s="351"/>
      <c r="J1086" s="132"/>
      <c r="K1086" s="69"/>
      <c r="L1086" s="143"/>
      <c r="M1086" s="119"/>
      <c r="N1086" s="98" t="str" cm="1">
        <f t="array" ref="N1086">_xlfn.XLOOKUP(Contrato[[#This Row],[SUPERVISOR TITULAR]],[1]!PERSONAL_ACTIVO_2024[[#All],[Nombre completo]],[1]!PERSONAL_ACTIVO_2024[[#All],[Documento identidad]],"",0)</f>
        <v/>
      </c>
      <c r="O1086" s="119"/>
      <c r="P1086" s="134" t="str" cm="1">
        <f t="array" ref="P1086">_xlfn.XLOOKUP(Contrato[[#This Row],[SUPERVISOR SUPLENTE ]],[1]!PERSONAL_ACTIVO_2024[[#All],[Nombre completo]],[1]!PERSONAL_ACTIVO_2024[[#All],[Documento identidad]],"",0)</f>
        <v/>
      </c>
      <c r="Q1086" s="135"/>
      <c r="R1086" s="42" cm="1">
        <f t="array" ref="R1086">_xlfn.XLOOKUP(Contrato[[#This Row],[CDP]],[1]!DISPONIBILIDADES_2024[[#All],[consecutivo]],[1]!DISPONIBILIDADES_2024[[#All],[fecha_aprobacion]],"",0)</f>
        <v>0</v>
      </c>
      <c r="S1086" s="43">
        <f>SUMIF([1]!DISPONIBILIDADES_2024[[#All],[consecutivo]],Contrato[[#This Row],[CDP]],[1]!DISPONIBILIDADES_2024[[#All],[valor_total_rubro]])</f>
        <v>0</v>
      </c>
      <c r="T1086" s="44" cm="1">
        <f t="array" ref="T1086">_xlfn.XLOOKUP(Contrato[[#This Row],[CONTRATO]]&amp;Contrato[[#This Row],[CDP]],[1]!Corr_Contr_CDP[[#All],[CONTRATO-CDP]],[1]!Corr_Contr_CDP[[#All],[CRP]],_xlfn.XLOOKUP(Contrato[[#This Row],[CDP]],[1]!COMPROMISOS_2024[[#All],[disponibilidad]],[1]!COMPROMISOS_2024[[#All],[consecutivo]],"",0),0)</f>
        <v>0</v>
      </c>
      <c r="U1086" s="45" t="str" cm="1">
        <f t="array" ref="U1086">+_xlfn.XLOOKUP(Contrato[[#This Row],[RCP]],[1]!COMPROMISOS_2024[[#All],[consecutivo]],[1]!COMPROMISOS_2024[[#All],[fecha_aprobacion]],"",0)</f>
        <v/>
      </c>
      <c r="V1086" s="46">
        <f>SUMIF([1]!COMPROMISOS_2024[[#All],[consecutivo]],Contrato[[#This Row],[RCP]],[1]!COMPROMISOS_2024[[#All],[valor_total]])</f>
        <v>0</v>
      </c>
      <c r="W1086" s="352"/>
      <c r="X1086" s="163"/>
      <c r="Y1086" s="48" t="str">
        <f>+LEFT(_xlfn.XLOOKUP(Contrato[[#This Row],[CONTRATO3DIG]],[1]SECOP_II!AE:AE,[1]SECOP_II!F:F,"",0),10)</f>
        <v/>
      </c>
      <c r="Z1086" s="49"/>
      <c r="AA1086" s="101"/>
      <c r="AB1086" s="30"/>
      <c r="AC1086" s="30"/>
      <c r="AD1086" s="353"/>
      <c r="AE1086" s="27"/>
      <c r="AF1086" s="55" t="str">
        <f>TEXT(LEFT(Contrato[[#This Row],[CONTRATO]],3),"0")</f>
        <v/>
      </c>
      <c r="AG1086" s="55" t="str">
        <f>IF(LEN(Contrato[[#This Row],[Contrato2]])=3,Contrato[[#This Row],[Contrato2]],TEXT(Contrato[[#This Row],[Contrato2]],"000"))</f>
        <v/>
      </c>
      <c r="AH1086" s="56">
        <f ca="1">IFERROR(_xlfn.DAYS(Contrato[[#This Row],[Fecha Proyectada liquidación]],TODAY())/30,"")</f>
        <v>-1519.7666666666667</v>
      </c>
      <c r="AI1086" s="57">
        <f>+Contrato[[#This Row],[FECHA TERMINACIÓN ]]+120</f>
        <v>120</v>
      </c>
      <c r="AK1086" s="59" t="str">
        <f ca="1">IF(Contrato[[#This Row],[FECHA TERMINACIÓN ]]&lt;TODAY(), "Terminado",IF(ISNUMBER(Contrato[[#This Row],[Fecha Real de liquiidación ]]),"Liquidado",IF(Contrato[[#This Row],[FECHA TERMINACIÓN ]]&gt;=TODAY(),"En ejecución","")))</f>
        <v>Terminado</v>
      </c>
      <c r="AL1086" s="60">
        <f>SUMIF([1]!COMPROMISOS_2024[[#All],[consecutivo]],Contrato[[#This Row],[RCP]],[1]!COMPROMISOS_2024[[#All],[Total pagado]])</f>
        <v>0</v>
      </c>
      <c r="AM1086" s="61">
        <f>IFERROR(Contrato[[#This Row],[Pagos]]/Contrato[[#This Row],[VALOR CONTRATO]],0)</f>
        <v>0</v>
      </c>
      <c r="AN1086" s="110">
        <f>+Contrato[[#This Row],[VALOR CONTRATO]]-Contrato[[#This Row],[Pagos]]</f>
        <v>0</v>
      </c>
      <c r="AO1086" s="58" cm="1">
        <f t="array" ref="AO1086">_xlfn.XLOOKUP(Contrato[[#This Row],[DOCUMENTO ]],[1]!PERSONAL_ACTIVO_2024[[#All],[Documento identidad]],[1]!PERSONAL_ACTIVO_2024[[#All],[Mail ]],0,0)</f>
        <v>0</v>
      </c>
      <c r="AP1086" s="58" cm="1">
        <f t="array" ref="AP1086">_xlfn.XLOOKUP(Contrato[[#This Row],[DOCUMENTO]],[1]!PERSONAL_ACTIVO_2024[[#All],[Documento identidad]],[1]!PERSONAL_ACTIVO_2024[[#All],[Mail ]],0,0)</f>
        <v>0</v>
      </c>
      <c r="AQ1086" s="58" cm="1">
        <f t="array" ref="AQ1086">IF(ISBLANK(Contrato[[#This Row],[DEPENDENCIA ]]),0,IFERROR(_xlfn.XLOOKUP(Contrato[[#This Row],[DEPENDENCIA ]],[1]!PERSONAL_ACTIVO_2024[[#All],[Dependencia]],[1]!PERSONAL_ACTIVO_2024[[#All],[Mail ]],0,0),0))</f>
        <v>0</v>
      </c>
    </row>
    <row r="1087" spans="1:43" ht="34.5" customHeight="1" x14ac:dyDescent="0.25">
      <c r="A1087" s="27"/>
      <c r="B1087" s="349"/>
      <c r="C1087" s="350"/>
      <c r="D1087" s="29"/>
      <c r="E1087" s="30"/>
      <c r="F1087" s="29"/>
      <c r="G1087" s="183"/>
      <c r="H1087" s="27"/>
      <c r="I1087" s="351"/>
      <c r="J1087" s="132"/>
      <c r="K1087" s="69"/>
      <c r="L1087" s="143"/>
      <c r="M1087" s="119"/>
      <c r="N1087" s="98" t="str" cm="1">
        <f t="array" ref="N1087">_xlfn.XLOOKUP(Contrato[[#This Row],[SUPERVISOR TITULAR]],[1]!PERSONAL_ACTIVO_2024[[#All],[Nombre completo]],[1]!PERSONAL_ACTIVO_2024[[#All],[Documento identidad]],"",0)</f>
        <v/>
      </c>
      <c r="O1087" s="119"/>
      <c r="P1087" s="134" t="str" cm="1">
        <f t="array" ref="P1087">_xlfn.XLOOKUP(Contrato[[#This Row],[SUPERVISOR SUPLENTE ]],[1]!PERSONAL_ACTIVO_2024[[#All],[Nombre completo]],[1]!PERSONAL_ACTIVO_2024[[#All],[Documento identidad]],"",0)</f>
        <v/>
      </c>
      <c r="Q1087" s="135"/>
      <c r="R1087" s="42" cm="1">
        <f t="array" ref="R1087">_xlfn.XLOOKUP(Contrato[[#This Row],[CDP]],[1]!DISPONIBILIDADES_2024[[#All],[consecutivo]],[1]!DISPONIBILIDADES_2024[[#All],[fecha_aprobacion]],"",0)</f>
        <v>0</v>
      </c>
      <c r="S1087" s="43">
        <f>SUMIF([1]!DISPONIBILIDADES_2024[[#All],[consecutivo]],Contrato[[#This Row],[CDP]],[1]!DISPONIBILIDADES_2024[[#All],[valor_total_rubro]])</f>
        <v>0</v>
      </c>
      <c r="T1087" s="44" cm="1">
        <f t="array" ref="T1087">_xlfn.XLOOKUP(Contrato[[#This Row],[CONTRATO]]&amp;Contrato[[#This Row],[CDP]],[1]!Corr_Contr_CDP[[#All],[CONTRATO-CDP]],[1]!Corr_Contr_CDP[[#All],[CRP]],_xlfn.XLOOKUP(Contrato[[#This Row],[CDP]],[1]!COMPROMISOS_2024[[#All],[disponibilidad]],[1]!COMPROMISOS_2024[[#All],[consecutivo]],"",0),0)</f>
        <v>0</v>
      </c>
      <c r="U1087" s="45" t="str" cm="1">
        <f t="array" ref="U1087">+_xlfn.XLOOKUP(Contrato[[#This Row],[RCP]],[1]!COMPROMISOS_2024[[#All],[consecutivo]],[1]!COMPROMISOS_2024[[#All],[fecha_aprobacion]],"",0)</f>
        <v/>
      </c>
      <c r="V1087" s="46">
        <f>SUMIF([1]!COMPROMISOS_2024[[#All],[consecutivo]],Contrato[[#This Row],[RCP]],[1]!COMPROMISOS_2024[[#All],[valor_total]])</f>
        <v>0</v>
      </c>
      <c r="W1087" s="352"/>
      <c r="X1087" s="163"/>
      <c r="Y1087" s="48" t="str">
        <f>+LEFT(_xlfn.XLOOKUP(Contrato[[#This Row],[CONTRATO3DIG]],[1]SECOP_II!AE:AE,[1]SECOP_II!F:F,"",0),10)</f>
        <v/>
      </c>
      <c r="Z1087" s="49"/>
      <c r="AA1087" s="101"/>
      <c r="AB1087" s="30"/>
      <c r="AC1087" s="30"/>
      <c r="AD1087" s="353"/>
      <c r="AE1087" s="27"/>
      <c r="AF1087" s="55" t="str">
        <f>TEXT(LEFT(Contrato[[#This Row],[CONTRATO]],3),"0")</f>
        <v/>
      </c>
      <c r="AG1087" s="55" t="str">
        <f>IF(LEN(Contrato[[#This Row],[Contrato2]])=3,Contrato[[#This Row],[Contrato2]],TEXT(Contrato[[#This Row],[Contrato2]],"000"))</f>
        <v/>
      </c>
      <c r="AH1087" s="56">
        <f ca="1">IFERROR(_xlfn.DAYS(Contrato[[#This Row],[Fecha Proyectada liquidación]],TODAY())/30,"")</f>
        <v>-1519.7666666666667</v>
      </c>
      <c r="AI1087" s="57">
        <f>+Contrato[[#This Row],[FECHA TERMINACIÓN ]]+120</f>
        <v>120</v>
      </c>
      <c r="AK1087" s="59" t="str">
        <f ca="1">IF(Contrato[[#This Row],[FECHA TERMINACIÓN ]]&lt;TODAY(), "Terminado",IF(ISNUMBER(Contrato[[#This Row],[Fecha Real de liquiidación ]]),"Liquidado",IF(Contrato[[#This Row],[FECHA TERMINACIÓN ]]&gt;=TODAY(),"En ejecución","")))</f>
        <v>Terminado</v>
      </c>
      <c r="AL1087" s="60">
        <f>SUMIF([1]!COMPROMISOS_2024[[#All],[consecutivo]],Contrato[[#This Row],[RCP]],[1]!COMPROMISOS_2024[[#All],[Total pagado]])</f>
        <v>0</v>
      </c>
      <c r="AM1087" s="61">
        <f>IFERROR(Contrato[[#This Row],[Pagos]]/Contrato[[#This Row],[VALOR CONTRATO]],0)</f>
        <v>0</v>
      </c>
      <c r="AN1087" s="110">
        <f>+Contrato[[#This Row],[VALOR CONTRATO]]-Contrato[[#This Row],[Pagos]]</f>
        <v>0</v>
      </c>
      <c r="AO1087" s="58" cm="1">
        <f t="array" ref="AO1087">_xlfn.XLOOKUP(Contrato[[#This Row],[DOCUMENTO ]],[1]!PERSONAL_ACTIVO_2024[[#All],[Documento identidad]],[1]!PERSONAL_ACTIVO_2024[[#All],[Mail ]],0,0)</f>
        <v>0</v>
      </c>
      <c r="AP1087" s="58" cm="1">
        <f t="array" ref="AP1087">_xlfn.XLOOKUP(Contrato[[#This Row],[DOCUMENTO]],[1]!PERSONAL_ACTIVO_2024[[#All],[Documento identidad]],[1]!PERSONAL_ACTIVO_2024[[#All],[Mail ]],0,0)</f>
        <v>0</v>
      </c>
      <c r="AQ1087" s="58" cm="1">
        <f t="array" ref="AQ1087">IF(ISBLANK(Contrato[[#This Row],[DEPENDENCIA ]]),0,IFERROR(_xlfn.XLOOKUP(Contrato[[#This Row],[DEPENDENCIA ]],[1]!PERSONAL_ACTIVO_2024[[#All],[Dependencia]],[1]!PERSONAL_ACTIVO_2024[[#All],[Mail ]],0,0),0))</f>
        <v>0</v>
      </c>
    </row>
    <row r="1088" spans="1:43" ht="34.5" customHeight="1" x14ac:dyDescent="0.25">
      <c r="A1088" s="27"/>
      <c r="B1088" s="349"/>
      <c r="C1088" s="350"/>
      <c r="D1088" s="29"/>
      <c r="E1088" s="30"/>
      <c r="F1088" s="29"/>
      <c r="G1088" s="183"/>
      <c r="H1088" s="27"/>
      <c r="I1088" s="351"/>
      <c r="J1088" s="132"/>
      <c r="K1088" s="69"/>
      <c r="L1088" s="143"/>
      <c r="M1088" s="119"/>
      <c r="N1088" s="98" t="str" cm="1">
        <f t="array" ref="N1088">_xlfn.XLOOKUP(Contrato[[#This Row],[SUPERVISOR TITULAR]],[1]!PERSONAL_ACTIVO_2024[[#All],[Nombre completo]],[1]!PERSONAL_ACTIVO_2024[[#All],[Documento identidad]],"",0)</f>
        <v/>
      </c>
      <c r="O1088" s="119"/>
      <c r="P1088" s="134" t="str" cm="1">
        <f t="array" ref="P1088">_xlfn.XLOOKUP(Contrato[[#This Row],[SUPERVISOR SUPLENTE ]],[1]!PERSONAL_ACTIVO_2024[[#All],[Nombre completo]],[1]!PERSONAL_ACTIVO_2024[[#All],[Documento identidad]],"",0)</f>
        <v/>
      </c>
      <c r="Q1088" s="135"/>
      <c r="R1088" s="42" cm="1">
        <f t="array" ref="R1088">_xlfn.XLOOKUP(Contrato[[#This Row],[CDP]],[1]!DISPONIBILIDADES_2024[[#All],[consecutivo]],[1]!DISPONIBILIDADES_2024[[#All],[fecha_aprobacion]],"",0)</f>
        <v>0</v>
      </c>
      <c r="S1088" s="43">
        <f>SUMIF([1]!DISPONIBILIDADES_2024[[#All],[consecutivo]],Contrato[[#This Row],[CDP]],[1]!DISPONIBILIDADES_2024[[#All],[valor_total_rubro]])</f>
        <v>0</v>
      </c>
      <c r="T1088" s="44" cm="1">
        <f t="array" ref="T1088">_xlfn.XLOOKUP(Contrato[[#This Row],[CONTRATO]]&amp;Contrato[[#This Row],[CDP]],[1]!Corr_Contr_CDP[[#All],[CONTRATO-CDP]],[1]!Corr_Contr_CDP[[#All],[CRP]],_xlfn.XLOOKUP(Contrato[[#This Row],[CDP]],[1]!COMPROMISOS_2024[[#All],[disponibilidad]],[1]!COMPROMISOS_2024[[#All],[consecutivo]],"",0),0)</f>
        <v>0</v>
      </c>
      <c r="U1088" s="45" t="str" cm="1">
        <f t="array" ref="U1088">+_xlfn.XLOOKUP(Contrato[[#This Row],[RCP]],[1]!COMPROMISOS_2024[[#All],[consecutivo]],[1]!COMPROMISOS_2024[[#All],[fecha_aprobacion]],"",0)</f>
        <v/>
      </c>
      <c r="V1088" s="46">
        <f>SUMIF([1]!COMPROMISOS_2024[[#All],[consecutivo]],Contrato[[#This Row],[RCP]],[1]!COMPROMISOS_2024[[#All],[valor_total]])</f>
        <v>0</v>
      </c>
      <c r="W1088" s="352"/>
      <c r="X1088" s="163"/>
      <c r="Y1088" s="48" t="str">
        <f>+LEFT(_xlfn.XLOOKUP(Contrato[[#This Row],[CONTRATO3DIG]],[1]SECOP_II!AE:AE,[1]SECOP_II!F:F,"",0),10)</f>
        <v/>
      </c>
      <c r="Z1088" s="49"/>
      <c r="AA1088" s="101"/>
      <c r="AB1088" s="30"/>
      <c r="AC1088" s="30"/>
      <c r="AD1088" s="353"/>
      <c r="AE1088" s="27"/>
      <c r="AF1088" s="55" t="str">
        <f>TEXT(LEFT(Contrato[[#This Row],[CONTRATO]],3),"0")</f>
        <v/>
      </c>
      <c r="AG1088" s="55" t="str">
        <f>IF(LEN(Contrato[[#This Row],[Contrato2]])=3,Contrato[[#This Row],[Contrato2]],TEXT(Contrato[[#This Row],[Contrato2]],"000"))</f>
        <v/>
      </c>
      <c r="AH1088" s="56">
        <f ca="1">IFERROR(_xlfn.DAYS(Contrato[[#This Row],[Fecha Proyectada liquidación]],TODAY())/30,"")</f>
        <v>-1519.7666666666667</v>
      </c>
      <c r="AI1088" s="57">
        <f>+Contrato[[#This Row],[FECHA TERMINACIÓN ]]+120</f>
        <v>120</v>
      </c>
      <c r="AK1088" s="59" t="str">
        <f ca="1">IF(Contrato[[#This Row],[FECHA TERMINACIÓN ]]&lt;TODAY(), "Terminado",IF(ISNUMBER(Contrato[[#This Row],[Fecha Real de liquiidación ]]),"Liquidado",IF(Contrato[[#This Row],[FECHA TERMINACIÓN ]]&gt;=TODAY(),"En ejecución","")))</f>
        <v>Terminado</v>
      </c>
      <c r="AL1088" s="60">
        <f>SUMIF([1]!COMPROMISOS_2024[[#All],[consecutivo]],Contrato[[#This Row],[RCP]],[1]!COMPROMISOS_2024[[#All],[Total pagado]])</f>
        <v>0</v>
      </c>
      <c r="AM1088" s="61">
        <f>IFERROR(Contrato[[#This Row],[Pagos]]/Contrato[[#This Row],[VALOR CONTRATO]],0)</f>
        <v>0</v>
      </c>
      <c r="AN1088" s="110">
        <f>+Contrato[[#This Row],[VALOR CONTRATO]]-Contrato[[#This Row],[Pagos]]</f>
        <v>0</v>
      </c>
      <c r="AO1088" s="58" cm="1">
        <f t="array" ref="AO1088">_xlfn.XLOOKUP(Contrato[[#This Row],[DOCUMENTO ]],[1]!PERSONAL_ACTIVO_2024[[#All],[Documento identidad]],[1]!PERSONAL_ACTIVO_2024[[#All],[Mail ]],0,0)</f>
        <v>0</v>
      </c>
      <c r="AP1088" s="58" cm="1">
        <f t="array" ref="AP1088">_xlfn.XLOOKUP(Contrato[[#This Row],[DOCUMENTO]],[1]!PERSONAL_ACTIVO_2024[[#All],[Documento identidad]],[1]!PERSONAL_ACTIVO_2024[[#All],[Mail ]],0,0)</f>
        <v>0</v>
      </c>
      <c r="AQ1088" s="58" cm="1">
        <f t="array" ref="AQ1088">IF(ISBLANK(Contrato[[#This Row],[DEPENDENCIA ]]),0,IFERROR(_xlfn.XLOOKUP(Contrato[[#This Row],[DEPENDENCIA ]],[1]!PERSONAL_ACTIVO_2024[[#All],[Dependencia]],[1]!PERSONAL_ACTIVO_2024[[#All],[Mail ]],0,0),0))</f>
        <v>0</v>
      </c>
    </row>
    <row r="1089" spans="1:43" ht="34.5" customHeight="1" x14ac:dyDescent="0.25">
      <c r="A1089" s="27"/>
      <c r="B1089" s="349"/>
      <c r="C1089" s="350"/>
      <c r="D1089" s="354"/>
      <c r="E1089" s="354"/>
      <c r="F1089" s="354"/>
      <c r="G1089" s="183"/>
      <c r="H1089" s="395"/>
      <c r="I1089" s="395"/>
      <c r="J1089" s="396"/>
      <c r="K1089" s="113"/>
      <c r="L1089" s="143"/>
      <c r="M1089" s="119"/>
      <c r="N1089" s="98" t="str" cm="1">
        <f t="array" ref="N1089">_xlfn.XLOOKUP(Contrato[[#This Row],[SUPERVISOR TITULAR]],[1]!PERSONAL_ACTIVO_2024[[#All],[Nombre completo]],[1]!PERSONAL_ACTIVO_2024[[#All],[Documento identidad]],"",0)</f>
        <v/>
      </c>
      <c r="O1089" s="119"/>
      <c r="P1089" s="134" t="str" cm="1">
        <f t="array" ref="P1089">_xlfn.XLOOKUP(Contrato[[#This Row],[SUPERVISOR SUPLENTE ]],[1]!PERSONAL_ACTIVO_2024[[#All],[Nombre completo]],[1]!PERSONAL_ACTIVO_2024[[#All],[Documento identidad]],"",0)</f>
        <v/>
      </c>
      <c r="Q1089" s="135"/>
      <c r="R1089" s="42" cm="1">
        <f t="array" ref="R1089">_xlfn.XLOOKUP(Contrato[[#This Row],[CDP]],[1]!DISPONIBILIDADES_2024[[#All],[consecutivo]],[1]!DISPONIBILIDADES_2024[[#All],[fecha_aprobacion]],"",0)</f>
        <v>0</v>
      </c>
      <c r="S1089" s="43">
        <f>SUMIF([1]!DISPONIBILIDADES_2024[[#All],[consecutivo]],Contrato[[#This Row],[CDP]],[1]!DISPONIBILIDADES_2024[[#All],[valor_total_rubro]])</f>
        <v>0</v>
      </c>
      <c r="T1089" s="44" cm="1">
        <f t="array" ref="T1089">_xlfn.XLOOKUP(Contrato[[#This Row],[CONTRATO]]&amp;Contrato[[#This Row],[CDP]],[1]!Corr_Contr_CDP[[#All],[CONTRATO-CDP]],[1]!Corr_Contr_CDP[[#All],[CRP]],_xlfn.XLOOKUP(Contrato[[#This Row],[CDP]],[1]!COMPROMISOS_2024[[#All],[disponibilidad]],[1]!COMPROMISOS_2024[[#All],[consecutivo]],"",0),0)</f>
        <v>0</v>
      </c>
      <c r="U1089" s="45" t="str" cm="1">
        <f t="array" ref="U1089">+_xlfn.XLOOKUP(Contrato[[#This Row],[RCP]],[1]!COMPROMISOS_2024[[#All],[consecutivo]],[1]!COMPROMISOS_2024[[#All],[fecha_aprobacion]],"",0)</f>
        <v/>
      </c>
      <c r="V1089" s="46">
        <f>SUMIF([1]!COMPROMISOS_2024[[#All],[consecutivo]],Contrato[[#This Row],[RCP]],[1]!COMPROMISOS_2024[[#All],[valor_total]])</f>
        <v>0</v>
      </c>
      <c r="W1089" s="406"/>
      <c r="X1089" s="30"/>
      <c r="Y1089" s="48" t="str">
        <f>+LEFT(_xlfn.XLOOKUP(Contrato[[#This Row],[CONTRATO3DIG]],[1]SECOP_II!AE:AE,[1]SECOP_II!F:F,"",0),10)</f>
        <v/>
      </c>
      <c r="Z1089" s="49"/>
      <c r="AA1089" s="101"/>
      <c r="AB1089" s="30"/>
      <c r="AC1089" s="30"/>
      <c r="AD1089" s="353"/>
      <c r="AE1089" s="27"/>
      <c r="AF1089" s="55" t="str">
        <f>TEXT(LEFT(Contrato[[#This Row],[CONTRATO]],3),"0")</f>
        <v/>
      </c>
      <c r="AG1089" s="55" t="str">
        <f>IF(LEN(Contrato[[#This Row],[Contrato2]])=3,Contrato[[#This Row],[Contrato2]],TEXT(Contrato[[#This Row],[Contrato2]],"000"))</f>
        <v/>
      </c>
      <c r="AH1089" s="56">
        <f ca="1">IFERROR(_xlfn.DAYS(Contrato[[#This Row],[Fecha Proyectada liquidación]],TODAY())/30,"")</f>
        <v>-1519.7666666666667</v>
      </c>
      <c r="AI1089" s="57">
        <f>+Contrato[[#This Row],[FECHA TERMINACIÓN ]]+120</f>
        <v>120</v>
      </c>
      <c r="AK1089" s="59" t="str">
        <f ca="1">IF(Contrato[[#This Row],[FECHA TERMINACIÓN ]]&lt;TODAY(), "Terminado",IF(ISNUMBER(Contrato[[#This Row],[Fecha Real de liquiidación ]]),"Liquidado",IF(Contrato[[#This Row],[FECHA TERMINACIÓN ]]&gt;=TODAY(),"En ejecución","")))</f>
        <v>Terminado</v>
      </c>
      <c r="AL1089" s="60">
        <f>SUMIF([1]!COMPROMISOS_2024[[#All],[consecutivo]],Contrato[[#This Row],[RCP]],[1]!COMPROMISOS_2024[[#All],[Total pagado]])</f>
        <v>0</v>
      </c>
      <c r="AM1089" s="61">
        <f>IFERROR(Contrato[[#This Row],[Pagos]]/Contrato[[#This Row],[VALOR CONTRATO]],0)</f>
        <v>0</v>
      </c>
      <c r="AN1089" s="110">
        <f>+Contrato[[#This Row],[VALOR CONTRATO]]-Contrato[[#This Row],[Pagos]]</f>
        <v>0</v>
      </c>
      <c r="AO1089" s="58" cm="1">
        <f t="array" ref="AO1089">_xlfn.XLOOKUP(Contrato[[#This Row],[DOCUMENTO ]],[1]!PERSONAL_ACTIVO_2024[[#All],[Documento identidad]],[1]!PERSONAL_ACTIVO_2024[[#All],[Mail ]],0,0)</f>
        <v>0</v>
      </c>
      <c r="AP1089" s="58" cm="1">
        <f t="array" ref="AP1089">_xlfn.XLOOKUP(Contrato[[#This Row],[DOCUMENTO]],[1]!PERSONAL_ACTIVO_2024[[#All],[Documento identidad]],[1]!PERSONAL_ACTIVO_2024[[#All],[Mail ]],0,0)</f>
        <v>0</v>
      </c>
      <c r="AQ1089" s="58" cm="1">
        <f t="array" ref="AQ1089">IF(ISBLANK(Contrato[[#This Row],[DEPENDENCIA ]]),0,IFERROR(_xlfn.XLOOKUP(Contrato[[#This Row],[DEPENDENCIA ]],[1]!PERSONAL_ACTIVO_2024[[#All],[Dependencia]],[1]!PERSONAL_ACTIVO_2024[[#All],[Mail ]],0,0),0))</f>
        <v>0</v>
      </c>
    </row>
    <row r="1090" spans="1:43" ht="34.5" customHeight="1" x14ac:dyDescent="0.25">
      <c r="A1090" s="54"/>
      <c r="B1090" s="26"/>
      <c r="C1090" s="28"/>
      <c r="D1090" s="29"/>
      <c r="E1090" s="30"/>
      <c r="F1090" s="29"/>
      <c r="G1090" s="183"/>
      <c r="H1090" s="54"/>
      <c r="I1090" s="208"/>
      <c r="J1090" s="118"/>
      <c r="K1090" s="69"/>
      <c r="L1090" s="143"/>
      <c r="M1090" s="119"/>
      <c r="N1090" s="98" t="str" cm="1">
        <f t="array" ref="N1090">_xlfn.XLOOKUP(Contrato[[#This Row],[SUPERVISOR TITULAR]],[1]!PERSONAL_ACTIVO_2024[[#All],[Nombre completo]],[1]!PERSONAL_ACTIVO_2024[[#All],[Documento identidad]],"",0)</f>
        <v/>
      </c>
      <c r="O1090" s="119"/>
      <c r="P1090" s="122" t="str" cm="1">
        <f t="array" ref="P1090">_xlfn.XLOOKUP(Contrato[[#This Row],[SUPERVISOR SUPLENTE ]],[1]!PERSONAL_ACTIVO_2024[[#All],[Nombre completo]],[1]!PERSONAL_ACTIVO_2024[[#All],[Documento identidad]],"",0)</f>
        <v/>
      </c>
      <c r="Q1090" s="100"/>
      <c r="R1090" s="42" cm="1">
        <f t="array" ref="R1090">_xlfn.XLOOKUP(Contrato[[#This Row],[CDP]],[1]!DISPONIBILIDADES_2024[[#All],[consecutivo]],[1]!DISPONIBILIDADES_2024[[#All],[fecha_aprobacion]],"",0)</f>
        <v>0</v>
      </c>
      <c r="S1090" s="43">
        <f>SUMIF([1]!DISPONIBILIDADES_2024[[#All],[consecutivo]],Contrato[[#This Row],[CDP]],[1]!DISPONIBILIDADES_2024[[#All],[valor_total_rubro]])</f>
        <v>0</v>
      </c>
      <c r="T1090" s="44" cm="1">
        <f t="array" ref="T1090">_xlfn.XLOOKUP(Contrato[[#This Row],[CONTRATO]]&amp;Contrato[[#This Row],[CDP]],[1]!Corr_Contr_CDP[[#All],[CONTRATO-CDP]],[1]!Corr_Contr_CDP[[#All],[CRP]],_xlfn.XLOOKUP(Contrato[[#This Row],[CDP]],[1]!COMPROMISOS_2024[[#All],[disponibilidad]],[1]!COMPROMISOS_2024[[#All],[consecutivo]],"",0),0)</f>
        <v>0</v>
      </c>
      <c r="U1090" s="45" t="str" cm="1">
        <f t="array" ref="U1090">+_xlfn.XLOOKUP(Contrato[[#This Row],[RCP]],[1]!COMPROMISOS_2024[[#All],[consecutivo]],[1]!COMPROMISOS_2024[[#All],[fecha_aprobacion]],"",0)</f>
        <v/>
      </c>
      <c r="V1090" s="46">
        <f>SUMIF([1]!COMPROMISOS_2024[[#All],[consecutivo]],Contrato[[#This Row],[RCP]],[1]!COMPROMISOS_2024[[#All],[valor_total]])</f>
        <v>0</v>
      </c>
      <c r="W1090" s="311"/>
      <c r="X1090" s="163"/>
      <c r="Y1090" s="48" t="str">
        <f>+LEFT(_xlfn.XLOOKUP(Contrato[[#This Row],[CONTRATO3DIG]],[1]SECOP_II!AE:AE,[1]SECOP_II!F:F,"",0),10)</f>
        <v/>
      </c>
      <c r="Z1090" s="49"/>
      <c r="AA1090" s="101"/>
      <c r="AB1090" s="91"/>
      <c r="AC1090" s="91"/>
      <c r="AD1090" s="224"/>
      <c r="AE1090" s="54"/>
      <c r="AF1090" s="55" t="str">
        <f>TEXT(LEFT(Contrato[[#This Row],[CONTRATO]],3),"0")</f>
        <v/>
      </c>
      <c r="AG1090" s="55" t="str">
        <f>IF(LEN(Contrato[[#This Row],[Contrato2]])=3,Contrato[[#This Row],[Contrato2]],TEXT(Contrato[[#This Row],[Contrato2]],"000"))</f>
        <v/>
      </c>
      <c r="AH1090" s="56">
        <f ca="1">IFERROR(_xlfn.DAYS(Contrato[[#This Row],[Fecha Proyectada liquidación]],TODAY())/30,"")</f>
        <v>-1519.7666666666667</v>
      </c>
      <c r="AI1090" s="57">
        <f>+Contrato[[#This Row],[FECHA TERMINACIÓN ]]+120</f>
        <v>120</v>
      </c>
      <c r="AK1090" s="59" t="str">
        <f ca="1">IF(Contrato[[#This Row],[FECHA TERMINACIÓN ]]&lt;TODAY(), "Terminado",IF(ISNUMBER(Contrato[[#This Row],[Fecha Real de liquiidación ]]),"Liquidado",IF(Contrato[[#This Row],[FECHA TERMINACIÓN ]]&gt;=TODAY(),"En ejecución","")))</f>
        <v>Terminado</v>
      </c>
      <c r="AL1090" s="60">
        <f>SUMIF([1]!COMPROMISOS_2024[[#All],[consecutivo]],Contrato[[#This Row],[RCP]],[1]!COMPROMISOS_2024[[#All],[Total pagado]])</f>
        <v>0</v>
      </c>
      <c r="AM1090" s="61">
        <f>IFERROR(Contrato[[#This Row],[Pagos]]/Contrato[[#This Row],[VALOR CONTRATO]],0)</f>
        <v>0</v>
      </c>
      <c r="AN1090" s="110">
        <f>+Contrato[[#This Row],[VALOR CONTRATO]]-Contrato[[#This Row],[Pagos]]</f>
        <v>0</v>
      </c>
      <c r="AO1090" s="58" cm="1">
        <f t="array" ref="AO1090">_xlfn.XLOOKUP(Contrato[[#This Row],[DOCUMENTO ]],[1]!PERSONAL_ACTIVO_2024[[#All],[Documento identidad]],[1]!PERSONAL_ACTIVO_2024[[#All],[Mail ]],0,0)</f>
        <v>0</v>
      </c>
      <c r="AP1090" s="58" cm="1">
        <f t="array" ref="AP1090">_xlfn.XLOOKUP(Contrato[[#This Row],[DOCUMENTO]],[1]!PERSONAL_ACTIVO_2024[[#All],[Documento identidad]],[1]!PERSONAL_ACTIVO_2024[[#All],[Mail ]],0,0)</f>
        <v>0</v>
      </c>
      <c r="AQ1090" s="58" cm="1">
        <f t="array" ref="AQ1090">IF(ISBLANK(Contrato[[#This Row],[DEPENDENCIA ]]),0,IFERROR(_xlfn.XLOOKUP(Contrato[[#This Row],[DEPENDENCIA ]],[1]!PERSONAL_ACTIVO_2024[[#All],[Dependencia]],[1]!PERSONAL_ACTIVO_2024[[#All],[Mail ]],0,0),0))</f>
        <v>0</v>
      </c>
    </row>
    <row r="1091" spans="1:43" ht="34.5" customHeight="1" x14ac:dyDescent="0.25">
      <c r="A1091" s="54"/>
      <c r="B1091" s="26"/>
      <c r="C1091" s="28"/>
      <c r="D1091" s="29"/>
      <c r="E1091" s="30"/>
      <c r="F1091" s="29"/>
      <c r="G1091" s="363"/>
      <c r="H1091" s="54"/>
      <c r="I1091" s="208"/>
      <c r="J1091" s="118"/>
      <c r="K1091" s="69"/>
      <c r="L1091" s="143"/>
      <c r="M1091" s="119"/>
      <c r="N1091" s="98" t="str" cm="1">
        <f t="array" ref="N1091">_xlfn.XLOOKUP(Contrato[[#This Row],[SUPERVISOR TITULAR]],[1]!PERSONAL_ACTIVO_2024[[#All],[Nombre completo]],[1]!PERSONAL_ACTIVO_2024[[#All],[Documento identidad]],"",0)</f>
        <v/>
      </c>
      <c r="O1091" s="119"/>
      <c r="P1091" s="122" t="str" cm="1">
        <f t="array" ref="P1091">_xlfn.XLOOKUP(Contrato[[#This Row],[SUPERVISOR SUPLENTE ]],[1]!PERSONAL_ACTIVO_2024[[#All],[Nombre completo]],[1]!PERSONAL_ACTIVO_2024[[#All],[Documento identidad]],"",0)</f>
        <v/>
      </c>
      <c r="Q1091" s="100"/>
      <c r="R1091" s="42" cm="1">
        <f t="array" ref="R1091">_xlfn.XLOOKUP(Contrato[[#This Row],[CDP]],[1]!DISPONIBILIDADES_2024[[#All],[consecutivo]],[1]!DISPONIBILIDADES_2024[[#All],[fecha_aprobacion]],"",0)</f>
        <v>0</v>
      </c>
      <c r="S1091" s="43">
        <f>SUMIF([1]!DISPONIBILIDADES_2024[[#All],[consecutivo]],Contrato[[#This Row],[CDP]],[1]!DISPONIBILIDADES_2024[[#All],[valor_total_rubro]])</f>
        <v>0</v>
      </c>
      <c r="T1091" s="44" cm="1">
        <f t="array" ref="T1091">_xlfn.XLOOKUP(Contrato[[#This Row],[CONTRATO]]&amp;Contrato[[#This Row],[CDP]],[1]!Corr_Contr_CDP[[#All],[CONTRATO-CDP]],[1]!Corr_Contr_CDP[[#All],[CRP]],_xlfn.XLOOKUP(Contrato[[#This Row],[CDP]],[1]!COMPROMISOS_2024[[#All],[disponibilidad]],[1]!COMPROMISOS_2024[[#All],[consecutivo]],"",0),0)</f>
        <v>0</v>
      </c>
      <c r="U1091" s="45" t="str" cm="1">
        <f t="array" ref="U1091">+_xlfn.XLOOKUP(Contrato[[#This Row],[RCP]],[1]!COMPROMISOS_2024[[#All],[consecutivo]],[1]!COMPROMISOS_2024[[#All],[fecha_aprobacion]],"",0)</f>
        <v/>
      </c>
      <c r="V1091" s="46">
        <f>SUMIF([1]!COMPROMISOS_2024[[#All],[consecutivo]],Contrato[[#This Row],[RCP]],[1]!COMPROMISOS_2024[[#All],[valor_total]])</f>
        <v>0</v>
      </c>
      <c r="W1091" s="311"/>
      <c r="X1091" s="160"/>
      <c r="Y1091" s="48" t="str">
        <f>+LEFT(_xlfn.XLOOKUP(Contrato[[#This Row],[CONTRATO3DIG]],[1]SECOP_II!AE:AE,[1]SECOP_II!F:F,"",0),10)</f>
        <v/>
      </c>
      <c r="Z1091" s="49"/>
      <c r="AA1091" s="101"/>
      <c r="AB1091" s="30"/>
      <c r="AC1091" s="30"/>
      <c r="AD1091" s="224"/>
      <c r="AE1091" s="54"/>
      <c r="AF1091" s="55" t="str">
        <f>TEXT(LEFT(Contrato[[#This Row],[CONTRATO]],3),"0")</f>
        <v/>
      </c>
      <c r="AG1091" s="55" t="str">
        <f>IF(LEN(Contrato[[#This Row],[Contrato2]])=3,Contrato[[#This Row],[Contrato2]],TEXT(Contrato[[#This Row],[Contrato2]],"000"))</f>
        <v/>
      </c>
      <c r="AH1091" s="56">
        <f ca="1">IFERROR(_xlfn.DAYS(Contrato[[#This Row],[Fecha Proyectada liquidación]],TODAY())/30,"")</f>
        <v>-1519.7666666666667</v>
      </c>
      <c r="AI1091" s="57">
        <f>+Contrato[[#This Row],[FECHA TERMINACIÓN ]]+120</f>
        <v>120</v>
      </c>
      <c r="AK1091" s="59" t="str">
        <f ca="1">IF(Contrato[[#This Row],[FECHA TERMINACIÓN ]]&lt;TODAY(), "Terminado",IF(ISNUMBER(Contrato[[#This Row],[Fecha Real de liquiidación ]]),"Liquidado",IF(Contrato[[#This Row],[FECHA TERMINACIÓN ]]&gt;=TODAY(),"En ejecución","")))</f>
        <v>Terminado</v>
      </c>
      <c r="AL1091" s="60">
        <f>SUMIF([1]!COMPROMISOS_2024[[#All],[consecutivo]],Contrato[[#This Row],[RCP]],[1]!COMPROMISOS_2024[[#All],[Total pagado]])</f>
        <v>0</v>
      </c>
      <c r="AM1091" s="61">
        <f>IFERROR(Contrato[[#This Row],[Pagos]]/Contrato[[#This Row],[VALOR CONTRATO]],0)</f>
        <v>0</v>
      </c>
      <c r="AN1091" s="110">
        <f>+Contrato[[#This Row],[VALOR CONTRATO]]-Contrato[[#This Row],[Pagos]]</f>
        <v>0</v>
      </c>
      <c r="AO1091" s="58" cm="1">
        <f t="array" ref="AO1091">_xlfn.XLOOKUP(Contrato[[#This Row],[DOCUMENTO ]],[1]!PERSONAL_ACTIVO_2024[[#All],[Documento identidad]],[1]!PERSONAL_ACTIVO_2024[[#All],[Mail ]],0,0)</f>
        <v>0</v>
      </c>
      <c r="AP1091" s="58" cm="1">
        <f t="array" ref="AP1091">_xlfn.XLOOKUP(Contrato[[#This Row],[DOCUMENTO]],[1]!PERSONAL_ACTIVO_2024[[#All],[Documento identidad]],[1]!PERSONAL_ACTIVO_2024[[#All],[Mail ]],0,0)</f>
        <v>0</v>
      </c>
      <c r="AQ1091" s="58" cm="1">
        <f t="array" ref="AQ1091">IF(ISBLANK(Contrato[[#This Row],[DEPENDENCIA ]]),0,IFERROR(_xlfn.XLOOKUP(Contrato[[#This Row],[DEPENDENCIA ]],[1]!PERSONAL_ACTIVO_2024[[#All],[Dependencia]],[1]!PERSONAL_ACTIVO_2024[[#All],[Mail ]],0,0),0))</f>
        <v>0</v>
      </c>
    </row>
    <row r="1092" spans="1:43" ht="34.5" customHeight="1" x14ac:dyDescent="0.25">
      <c r="A1092" s="54"/>
      <c r="B1092" s="26"/>
      <c r="C1092" s="28"/>
      <c r="D1092" s="29"/>
      <c r="E1092" s="30"/>
      <c r="F1092" s="29"/>
      <c r="G1092" s="363"/>
      <c r="H1092" s="54"/>
      <c r="I1092" s="208"/>
      <c r="J1092" s="118"/>
      <c r="K1092" s="69"/>
      <c r="L1092" s="143"/>
      <c r="M1092" s="119"/>
      <c r="N1092" s="98" t="str" cm="1">
        <f t="array" ref="N1092">_xlfn.XLOOKUP(Contrato[[#This Row],[SUPERVISOR TITULAR]],[1]!PERSONAL_ACTIVO_2024[[#All],[Nombre completo]],[1]!PERSONAL_ACTIVO_2024[[#All],[Documento identidad]],"",0)</f>
        <v/>
      </c>
      <c r="O1092" s="119"/>
      <c r="P1092" s="122" t="str" cm="1">
        <f t="array" ref="P1092">_xlfn.XLOOKUP(Contrato[[#This Row],[SUPERVISOR SUPLENTE ]],[1]!PERSONAL_ACTIVO_2024[[#All],[Nombre completo]],[1]!PERSONAL_ACTIVO_2024[[#All],[Documento identidad]],"",0)</f>
        <v/>
      </c>
      <c r="Q1092" s="100"/>
      <c r="R1092" s="42" cm="1">
        <f t="array" ref="R1092">_xlfn.XLOOKUP(Contrato[[#This Row],[CDP]],[1]!DISPONIBILIDADES_2024[[#All],[consecutivo]],[1]!DISPONIBILIDADES_2024[[#All],[fecha_aprobacion]],"",0)</f>
        <v>0</v>
      </c>
      <c r="S1092" s="43">
        <f>SUMIF([1]!DISPONIBILIDADES_2024[[#All],[consecutivo]],Contrato[[#This Row],[CDP]],[1]!DISPONIBILIDADES_2024[[#All],[valor_total_rubro]])</f>
        <v>0</v>
      </c>
      <c r="T1092" s="44" cm="1">
        <f t="array" ref="T1092">_xlfn.XLOOKUP(Contrato[[#This Row],[CONTRATO]]&amp;Contrato[[#This Row],[CDP]],[1]!Corr_Contr_CDP[[#All],[CONTRATO-CDP]],[1]!Corr_Contr_CDP[[#All],[CRP]],_xlfn.XLOOKUP(Contrato[[#This Row],[CDP]],[1]!COMPROMISOS_2024[[#All],[disponibilidad]],[1]!COMPROMISOS_2024[[#All],[consecutivo]],"",0),0)</f>
        <v>0</v>
      </c>
      <c r="U1092" s="45" t="str" cm="1">
        <f t="array" ref="U1092">+_xlfn.XLOOKUP(Contrato[[#This Row],[RCP]],[1]!COMPROMISOS_2024[[#All],[consecutivo]],[1]!COMPROMISOS_2024[[#All],[fecha_aprobacion]],"",0)</f>
        <v/>
      </c>
      <c r="V1092" s="46">
        <f>SUMIF([1]!COMPROMISOS_2024[[#All],[consecutivo]],Contrato[[#This Row],[RCP]],[1]!COMPROMISOS_2024[[#All],[valor_total]])</f>
        <v>0</v>
      </c>
      <c r="W1092" s="311"/>
      <c r="X1092" s="160"/>
      <c r="Y1092" s="48" t="str">
        <f>+LEFT(_xlfn.XLOOKUP(Contrato[[#This Row],[CONTRATO3DIG]],[1]SECOP_II!AE:AE,[1]SECOP_II!F:F,"",0),10)</f>
        <v/>
      </c>
      <c r="Z1092" s="49"/>
      <c r="AA1092" s="101"/>
      <c r="AB1092" s="91"/>
      <c r="AC1092" s="91"/>
      <c r="AD1092" s="224"/>
      <c r="AE1092" s="54"/>
      <c r="AF1092" s="55" t="str">
        <f>TEXT(LEFT(Contrato[[#This Row],[CONTRATO]],3),"0")</f>
        <v/>
      </c>
      <c r="AG1092" s="55" t="str">
        <f>IF(LEN(Contrato[[#This Row],[Contrato2]])=3,Contrato[[#This Row],[Contrato2]],TEXT(Contrato[[#This Row],[Contrato2]],"000"))</f>
        <v/>
      </c>
      <c r="AH1092" s="56">
        <f ca="1">IFERROR(_xlfn.DAYS(Contrato[[#This Row],[Fecha Proyectada liquidación]],TODAY())/30,"")</f>
        <v>-1519.7666666666667</v>
      </c>
      <c r="AI1092" s="57">
        <f>+Contrato[[#This Row],[FECHA TERMINACIÓN ]]+120</f>
        <v>120</v>
      </c>
      <c r="AK1092" s="59" t="str">
        <f ca="1">IF(Contrato[[#This Row],[FECHA TERMINACIÓN ]]&lt;TODAY(), "Terminado",IF(ISNUMBER(Contrato[[#This Row],[Fecha Real de liquiidación ]]),"Liquidado",IF(Contrato[[#This Row],[FECHA TERMINACIÓN ]]&gt;=TODAY(),"En ejecución","")))</f>
        <v>Terminado</v>
      </c>
      <c r="AL1092" s="60">
        <f>SUMIF([1]!COMPROMISOS_2024[[#All],[consecutivo]],Contrato[[#This Row],[RCP]],[1]!COMPROMISOS_2024[[#All],[Total pagado]])</f>
        <v>0</v>
      </c>
      <c r="AM1092" s="61">
        <f>IFERROR(Contrato[[#This Row],[Pagos]]/Contrato[[#This Row],[VALOR CONTRATO]],0)</f>
        <v>0</v>
      </c>
      <c r="AN1092" s="110">
        <f>+Contrato[[#This Row],[VALOR CONTRATO]]-Contrato[[#This Row],[Pagos]]</f>
        <v>0</v>
      </c>
      <c r="AO1092" s="58" cm="1">
        <f t="array" ref="AO1092">_xlfn.XLOOKUP(Contrato[[#This Row],[DOCUMENTO ]],[1]!PERSONAL_ACTIVO_2024[[#All],[Documento identidad]],[1]!PERSONAL_ACTIVO_2024[[#All],[Mail ]],0,0)</f>
        <v>0</v>
      </c>
      <c r="AP1092" s="58" cm="1">
        <f t="array" ref="AP1092">_xlfn.XLOOKUP(Contrato[[#This Row],[DOCUMENTO]],[1]!PERSONAL_ACTIVO_2024[[#All],[Documento identidad]],[1]!PERSONAL_ACTIVO_2024[[#All],[Mail ]],0,0)</f>
        <v>0</v>
      </c>
      <c r="AQ1092" s="58" cm="1">
        <f t="array" ref="AQ1092">IF(ISBLANK(Contrato[[#This Row],[DEPENDENCIA ]]),0,IFERROR(_xlfn.XLOOKUP(Contrato[[#This Row],[DEPENDENCIA ]],[1]!PERSONAL_ACTIVO_2024[[#All],[Dependencia]],[1]!PERSONAL_ACTIVO_2024[[#All],[Mail ]],0,0),0))</f>
        <v>0</v>
      </c>
    </row>
    <row r="1093" spans="1:43" ht="34.5" customHeight="1" x14ac:dyDescent="0.25">
      <c r="A1093" s="54"/>
      <c r="B1093" s="26"/>
      <c r="C1093" s="28"/>
      <c r="D1093" s="29"/>
      <c r="E1093" s="30"/>
      <c r="F1093" s="29"/>
      <c r="G1093" s="363"/>
      <c r="H1093" s="54"/>
      <c r="I1093" s="208"/>
      <c r="J1093" s="118"/>
      <c r="K1093" s="69"/>
      <c r="L1093" s="143"/>
      <c r="M1093" s="119"/>
      <c r="N1093" s="98" t="str" cm="1">
        <f t="array" ref="N1093">_xlfn.XLOOKUP(Contrato[[#This Row],[SUPERVISOR TITULAR]],[1]!PERSONAL_ACTIVO_2024[[#All],[Nombre completo]],[1]!PERSONAL_ACTIVO_2024[[#All],[Documento identidad]],"",0)</f>
        <v/>
      </c>
      <c r="O1093" s="119"/>
      <c r="P1093" s="122" t="str" cm="1">
        <f t="array" ref="P1093">_xlfn.XLOOKUP(Contrato[[#This Row],[SUPERVISOR SUPLENTE ]],[1]!PERSONAL_ACTIVO_2024[[#All],[Nombre completo]],[1]!PERSONAL_ACTIVO_2024[[#All],[Documento identidad]],"",0)</f>
        <v/>
      </c>
      <c r="Q1093" s="100"/>
      <c r="R1093" s="42" cm="1">
        <f t="array" ref="R1093">_xlfn.XLOOKUP(Contrato[[#This Row],[CDP]],[1]!DISPONIBILIDADES_2024[[#All],[consecutivo]],[1]!DISPONIBILIDADES_2024[[#All],[fecha_aprobacion]],"",0)</f>
        <v>0</v>
      </c>
      <c r="S1093" s="43">
        <f>SUMIF([1]!DISPONIBILIDADES_2024[[#All],[consecutivo]],Contrato[[#This Row],[CDP]],[1]!DISPONIBILIDADES_2024[[#All],[valor_total_rubro]])</f>
        <v>0</v>
      </c>
      <c r="T1093" s="44" cm="1">
        <f t="array" ref="T1093">_xlfn.XLOOKUP(Contrato[[#This Row],[CONTRATO]]&amp;Contrato[[#This Row],[CDP]],[1]!Corr_Contr_CDP[[#All],[CONTRATO-CDP]],[1]!Corr_Contr_CDP[[#All],[CRP]],_xlfn.XLOOKUP(Contrato[[#This Row],[CDP]],[1]!COMPROMISOS_2024[[#All],[disponibilidad]],[1]!COMPROMISOS_2024[[#All],[consecutivo]],"",0),0)</f>
        <v>0</v>
      </c>
      <c r="U1093" s="45" t="str" cm="1">
        <f t="array" ref="U1093">+_xlfn.XLOOKUP(Contrato[[#This Row],[RCP]],[1]!COMPROMISOS_2024[[#All],[consecutivo]],[1]!COMPROMISOS_2024[[#All],[fecha_aprobacion]],"",0)</f>
        <v/>
      </c>
      <c r="V1093" s="46">
        <f>SUMIF([1]!COMPROMISOS_2024[[#All],[consecutivo]],Contrato[[#This Row],[RCP]],[1]!COMPROMISOS_2024[[#All],[valor_total]])</f>
        <v>0</v>
      </c>
      <c r="W1093" s="311"/>
      <c r="X1093" s="160"/>
      <c r="Y1093" s="48" t="str">
        <f>+LEFT(_xlfn.XLOOKUP(Contrato[[#This Row],[CONTRATO3DIG]],[1]SECOP_II!AE:AE,[1]SECOP_II!F:F,"",0),10)</f>
        <v/>
      </c>
      <c r="Z1093" s="49"/>
      <c r="AA1093" s="101"/>
      <c r="AB1093" s="91"/>
      <c r="AC1093" s="91"/>
      <c r="AD1093" s="224"/>
      <c r="AE1093" s="54"/>
      <c r="AF1093" s="55" t="str">
        <f>TEXT(LEFT(Contrato[[#This Row],[CONTRATO]],3),"0")</f>
        <v/>
      </c>
      <c r="AG1093" s="55" t="str">
        <f>IF(LEN(Contrato[[#This Row],[Contrato2]])=3,Contrato[[#This Row],[Contrato2]],TEXT(Contrato[[#This Row],[Contrato2]],"000"))</f>
        <v/>
      </c>
      <c r="AH1093" s="56">
        <f ca="1">IFERROR(_xlfn.DAYS(Contrato[[#This Row],[Fecha Proyectada liquidación]],TODAY())/30,"")</f>
        <v>-1519.7666666666667</v>
      </c>
      <c r="AI1093" s="57">
        <f>+Contrato[[#This Row],[FECHA TERMINACIÓN ]]+120</f>
        <v>120</v>
      </c>
      <c r="AK1093" s="59" t="str">
        <f ca="1">IF(Contrato[[#This Row],[FECHA TERMINACIÓN ]]&lt;TODAY(), "Terminado",IF(ISNUMBER(Contrato[[#This Row],[Fecha Real de liquiidación ]]),"Liquidado",IF(Contrato[[#This Row],[FECHA TERMINACIÓN ]]&gt;=TODAY(),"En ejecución","")))</f>
        <v>Terminado</v>
      </c>
      <c r="AL1093" s="60">
        <f>SUMIF([1]!COMPROMISOS_2024[[#All],[consecutivo]],Contrato[[#This Row],[RCP]],[1]!COMPROMISOS_2024[[#All],[Total pagado]])</f>
        <v>0</v>
      </c>
      <c r="AM1093" s="61">
        <f>IFERROR(Contrato[[#This Row],[Pagos]]/Contrato[[#This Row],[VALOR CONTRATO]],0)</f>
        <v>0</v>
      </c>
      <c r="AN1093" s="110">
        <f>+Contrato[[#This Row],[VALOR CONTRATO]]-Contrato[[#This Row],[Pagos]]</f>
        <v>0</v>
      </c>
      <c r="AO1093" s="58" cm="1">
        <f t="array" ref="AO1093">_xlfn.XLOOKUP(Contrato[[#This Row],[DOCUMENTO ]],[1]!PERSONAL_ACTIVO_2024[[#All],[Documento identidad]],[1]!PERSONAL_ACTIVO_2024[[#All],[Mail ]],0,0)</f>
        <v>0</v>
      </c>
      <c r="AP1093" s="58" cm="1">
        <f t="array" ref="AP1093">_xlfn.XLOOKUP(Contrato[[#This Row],[DOCUMENTO]],[1]!PERSONAL_ACTIVO_2024[[#All],[Documento identidad]],[1]!PERSONAL_ACTIVO_2024[[#All],[Mail ]],0,0)</f>
        <v>0</v>
      </c>
      <c r="AQ1093" s="58" cm="1">
        <f t="array" ref="AQ1093">IF(ISBLANK(Contrato[[#This Row],[DEPENDENCIA ]]),0,IFERROR(_xlfn.XLOOKUP(Contrato[[#This Row],[DEPENDENCIA ]],[1]!PERSONAL_ACTIVO_2024[[#All],[Dependencia]],[1]!PERSONAL_ACTIVO_2024[[#All],[Mail ]],0,0),0))</f>
        <v>0</v>
      </c>
    </row>
    <row r="1094" spans="1:43" ht="34.5" customHeight="1" x14ac:dyDescent="0.25">
      <c r="A1094" s="54"/>
      <c r="B1094" s="26"/>
      <c r="C1094" s="28"/>
      <c r="D1094" s="29"/>
      <c r="E1094" s="30"/>
      <c r="F1094" s="29"/>
      <c r="G1094" s="363"/>
      <c r="H1094" s="54"/>
      <c r="I1094" s="208"/>
      <c r="J1094" s="118"/>
      <c r="K1094" s="69"/>
      <c r="L1094" s="143"/>
      <c r="M1094" s="119"/>
      <c r="N1094" s="98" t="str" cm="1">
        <f t="array" ref="N1094">_xlfn.XLOOKUP(Contrato[[#This Row],[SUPERVISOR TITULAR]],[1]!PERSONAL_ACTIVO_2024[[#All],[Nombre completo]],[1]!PERSONAL_ACTIVO_2024[[#All],[Documento identidad]],"",0)</f>
        <v/>
      </c>
      <c r="O1094" s="119"/>
      <c r="P1094" s="122" t="str" cm="1">
        <f t="array" ref="P1094">_xlfn.XLOOKUP(Contrato[[#This Row],[SUPERVISOR SUPLENTE ]],[1]!PERSONAL_ACTIVO_2024[[#All],[Nombre completo]],[1]!PERSONAL_ACTIVO_2024[[#All],[Documento identidad]],"",0)</f>
        <v/>
      </c>
      <c r="Q1094" s="100"/>
      <c r="R1094" s="42" cm="1">
        <f t="array" ref="R1094">_xlfn.XLOOKUP(Contrato[[#This Row],[CDP]],[1]!DISPONIBILIDADES_2024[[#All],[consecutivo]],[1]!DISPONIBILIDADES_2024[[#All],[fecha_aprobacion]],"",0)</f>
        <v>0</v>
      </c>
      <c r="S1094" s="43">
        <f>SUMIF([1]!DISPONIBILIDADES_2024[[#All],[consecutivo]],Contrato[[#This Row],[CDP]],[1]!DISPONIBILIDADES_2024[[#All],[valor_total_rubro]])</f>
        <v>0</v>
      </c>
      <c r="T1094" s="44" cm="1">
        <f t="array" ref="T1094">_xlfn.XLOOKUP(Contrato[[#This Row],[CONTRATO]]&amp;Contrato[[#This Row],[CDP]],[1]!Corr_Contr_CDP[[#All],[CONTRATO-CDP]],[1]!Corr_Contr_CDP[[#All],[CRP]],_xlfn.XLOOKUP(Contrato[[#This Row],[CDP]],[1]!COMPROMISOS_2024[[#All],[disponibilidad]],[1]!COMPROMISOS_2024[[#All],[consecutivo]],"",0),0)</f>
        <v>0</v>
      </c>
      <c r="U1094" s="45" t="str" cm="1">
        <f t="array" ref="U1094">+_xlfn.XLOOKUP(Contrato[[#This Row],[RCP]],[1]!COMPROMISOS_2024[[#All],[consecutivo]],[1]!COMPROMISOS_2024[[#All],[fecha_aprobacion]],"",0)</f>
        <v/>
      </c>
      <c r="V1094" s="46">
        <f>SUMIF([1]!COMPROMISOS_2024[[#All],[consecutivo]],Contrato[[#This Row],[RCP]],[1]!COMPROMISOS_2024[[#All],[valor_total]])</f>
        <v>0</v>
      </c>
      <c r="W1094" s="311"/>
      <c r="X1094" s="160"/>
      <c r="Y1094" s="48" t="str">
        <f>+LEFT(_xlfn.XLOOKUP(Contrato[[#This Row],[CONTRATO3DIG]],[1]SECOP_II!AE:AE,[1]SECOP_II!F:F,"",0),10)</f>
        <v/>
      </c>
      <c r="Z1094" s="49"/>
      <c r="AA1094" s="101"/>
      <c r="AB1094" s="91"/>
      <c r="AC1094" s="91"/>
      <c r="AD1094" s="224"/>
      <c r="AE1094" s="54"/>
      <c r="AF1094" s="55" t="str">
        <f>TEXT(LEFT(Contrato[[#This Row],[CONTRATO]],3),"0")</f>
        <v/>
      </c>
      <c r="AG1094" s="55" t="str">
        <f>IF(LEN(Contrato[[#This Row],[Contrato2]])=3,Contrato[[#This Row],[Contrato2]],TEXT(Contrato[[#This Row],[Contrato2]],"000"))</f>
        <v/>
      </c>
      <c r="AH1094" s="56">
        <f ca="1">IFERROR(_xlfn.DAYS(Contrato[[#This Row],[Fecha Proyectada liquidación]],TODAY())/30,"")</f>
        <v>-1519.7666666666667</v>
      </c>
      <c r="AI1094" s="57">
        <f>+Contrato[[#This Row],[FECHA TERMINACIÓN ]]+120</f>
        <v>120</v>
      </c>
      <c r="AK1094" s="59" t="str">
        <f ca="1">IF(Contrato[[#This Row],[FECHA TERMINACIÓN ]]&lt;TODAY(), "Terminado",IF(ISNUMBER(Contrato[[#This Row],[Fecha Real de liquiidación ]]),"Liquidado",IF(Contrato[[#This Row],[FECHA TERMINACIÓN ]]&gt;=TODAY(),"En ejecución","")))</f>
        <v>Terminado</v>
      </c>
      <c r="AL1094" s="60">
        <f>SUMIF([1]!COMPROMISOS_2024[[#All],[consecutivo]],Contrato[[#This Row],[RCP]],[1]!COMPROMISOS_2024[[#All],[Total pagado]])</f>
        <v>0</v>
      </c>
      <c r="AM1094" s="61">
        <f>IFERROR(Contrato[[#This Row],[Pagos]]/Contrato[[#This Row],[VALOR CONTRATO]],0)</f>
        <v>0</v>
      </c>
      <c r="AN1094" s="110">
        <f>+Contrato[[#This Row],[VALOR CONTRATO]]-Contrato[[#This Row],[Pagos]]</f>
        <v>0</v>
      </c>
      <c r="AO1094" s="58" cm="1">
        <f t="array" ref="AO1094">_xlfn.XLOOKUP(Contrato[[#This Row],[DOCUMENTO ]],[1]!PERSONAL_ACTIVO_2024[[#All],[Documento identidad]],[1]!PERSONAL_ACTIVO_2024[[#All],[Mail ]],0,0)</f>
        <v>0</v>
      </c>
      <c r="AP1094" s="58" cm="1">
        <f t="array" ref="AP1094">_xlfn.XLOOKUP(Contrato[[#This Row],[DOCUMENTO]],[1]!PERSONAL_ACTIVO_2024[[#All],[Documento identidad]],[1]!PERSONAL_ACTIVO_2024[[#All],[Mail ]],0,0)</f>
        <v>0</v>
      </c>
      <c r="AQ1094" s="58" cm="1">
        <f t="array" ref="AQ1094">IF(ISBLANK(Contrato[[#This Row],[DEPENDENCIA ]]),0,IFERROR(_xlfn.XLOOKUP(Contrato[[#This Row],[DEPENDENCIA ]],[1]!PERSONAL_ACTIVO_2024[[#All],[Dependencia]],[1]!PERSONAL_ACTIVO_2024[[#All],[Mail ]],0,0),0))</f>
        <v>0</v>
      </c>
    </row>
    <row r="1095" spans="1:43" ht="34.5" customHeight="1" x14ac:dyDescent="0.25">
      <c r="A1095" s="54"/>
      <c r="B1095" s="26"/>
      <c r="C1095" s="28"/>
      <c r="D1095" s="29"/>
      <c r="E1095" s="30"/>
      <c r="F1095" s="29"/>
      <c r="G1095" s="363"/>
      <c r="H1095" s="54"/>
      <c r="I1095" s="208"/>
      <c r="J1095" s="118"/>
      <c r="K1095" s="69"/>
      <c r="L1095" s="143"/>
      <c r="M1095" s="119"/>
      <c r="N1095" s="98" t="str" cm="1">
        <f t="array" ref="N1095">_xlfn.XLOOKUP(Contrato[[#This Row],[SUPERVISOR TITULAR]],[1]!PERSONAL_ACTIVO_2024[[#All],[Nombre completo]],[1]!PERSONAL_ACTIVO_2024[[#All],[Documento identidad]],"",0)</f>
        <v/>
      </c>
      <c r="O1095" s="119"/>
      <c r="P1095" s="122" t="str" cm="1">
        <f t="array" ref="P1095">_xlfn.XLOOKUP(Contrato[[#This Row],[SUPERVISOR SUPLENTE ]],[1]!PERSONAL_ACTIVO_2024[[#All],[Nombre completo]],[1]!PERSONAL_ACTIVO_2024[[#All],[Documento identidad]],"",0)</f>
        <v/>
      </c>
      <c r="Q1095" s="100"/>
      <c r="R1095" s="42" cm="1">
        <f t="array" ref="R1095">_xlfn.XLOOKUP(Contrato[[#This Row],[CDP]],[1]!DISPONIBILIDADES_2024[[#All],[consecutivo]],[1]!DISPONIBILIDADES_2024[[#All],[fecha_aprobacion]],"",0)</f>
        <v>0</v>
      </c>
      <c r="S1095" s="43">
        <f>SUMIF([1]!DISPONIBILIDADES_2024[[#All],[consecutivo]],Contrato[[#This Row],[CDP]],[1]!DISPONIBILIDADES_2024[[#All],[valor_total_rubro]])</f>
        <v>0</v>
      </c>
      <c r="T1095" s="44" cm="1">
        <f t="array" ref="T1095">_xlfn.XLOOKUP(Contrato[[#This Row],[CONTRATO]]&amp;Contrato[[#This Row],[CDP]],[1]!Corr_Contr_CDP[[#All],[CONTRATO-CDP]],[1]!Corr_Contr_CDP[[#All],[CRP]],_xlfn.XLOOKUP(Contrato[[#This Row],[CDP]],[1]!COMPROMISOS_2024[[#All],[disponibilidad]],[1]!COMPROMISOS_2024[[#All],[consecutivo]],"",0),0)</f>
        <v>0</v>
      </c>
      <c r="U1095" s="45" t="str" cm="1">
        <f t="array" ref="U1095">+_xlfn.XLOOKUP(Contrato[[#This Row],[RCP]],[1]!COMPROMISOS_2024[[#All],[consecutivo]],[1]!COMPROMISOS_2024[[#All],[fecha_aprobacion]],"",0)</f>
        <v/>
      </c>
      <c r="V1095" s="46">
        <f>SUMIF([1]!COMPROMISOS_2024[[#All],[consecutivo]],Contrato[[#This Row],[RCP]],[1]!COMPROMISOS_2024[[#All],[valor_total]])</f>
        <v>0</v>
      </c>
      <c r="W1095" s="311"/>
      <c r="X1095" s="160"/>
      <c r="Y1095" s="48" t="str">
        <f>+LEFT(_xlfn.XLOOKUP(Contrato[[#This Row],[CONTRATO3DIG]],[1]SECOP_II!AE:AE,[1]SECOP_II!F:F,"",0),10)</f>
        <v/>
      </c>
      <c r="Z1095" s="49"/>
      <c r="AA1095" s="101"/>
      <c r="AB1095" s="91"/>
      <c r="AC1095" s="91"/>
      <c r="AD1095" s="224"/>
      <c r="AE1095" s="54"/>
      <c r="AF1095" s="55" t="str">
        <f>TEXT(LEFT(Contrato[[#This Row],[CONTRATO]],3),"0")</f>
        <v/>
      </c>
      <c r="AG1095" s="55" t="str">
        <f>IF(LEN(Contrato[[#This Row],[Contrato2]])=3,Contrato[[#This Row],[Contrato2]],TEXT(Contrato[[#This Row],[Contrato2]],"000"))</f>
        <v/>
      </c>
      <c r="AH1095" s="56">
        <f ca="1">IFERROR(_xlfn.DAYS(Contrato[[#This Row],[Fecha Proyectada liquidación]],TODAY())/30,"")</f>
        <v>-1519.7666666666667</v>
      </c>
      <c r="AI1095" s="57">
        <f>+Contrato[[#This Row],[FECHA TERMINACIÓN ]]+120</f>
        <v>120</v>
      </c>
      <c r="AK1095" s="59" t="str">
        <f ca="1">IF(Contrato[[#This Row],[FECHA TERMINACIÓN ]]&lt;TODAY(), "Terminado",IF(ISNUMBER(Contrato[[#This Row],[Fecha Real de liquiidación ]]),"Liquidado",IF(Contrato[[#This Row],[FECHA TERMINACIÓN ]]&gt;=TODAY(),"En ejecución","")))</f>
        <v>Terminado</v>
      </c>
      <c r="AL1095" s="60">
        <f>SUMIF([1]!COMPROMISOS_2024[[#All],[consecutivo]],Contrato[[#This Row],[RCP]],[1]!COMPROMISOS_2024[[#All],[Total pagado]])</f>
        <v>0</v>
      </c>
      <c r="AM1095" s="61">
        <f>IFERROR(Contrato[[#This Row],[Pagos]]/Contrato[[#This Row],[VALOR CONTRATO]],0)</f>
        <v>0</v>
      </c>
      <c r="AN1095" s="110">
        <f>+Contrato[[#This Row],[VALOR CONTRATO]]-Contrato[[#This Row],[Pagos]]</f>
        <v>0</v>
      </c>
      <c r="AO1095" s="58" cm="1">
        <f t="array" ref="AO1095">_xlfn.XLOOKUP(Contrato[[#This Row],[DOCUMENTO ]],[1]!PERSONAL_ACTIVO_2024[[#All],[Documento identidad]],[1]!PERSONAL_ACTIVO_2024[[#All],[Mail ]],0,0)</f>
        <v>0</v>
      </c>
      <c r="AP1095" s="58" cm="1">
        <f t="array" ref="AP1095">_xlfn.XLOOKUP(Contrato[[#This Row],[DOCUMENTO]],[1]!PERSONAL_ACTIVO_2024[[#All],[Documento identidad]],[1]!PERSONAL_ACTIVO_2024[[#All],[Mail ]],0,0)</f>
        <v>0</v>
      </c>
      <c r="AQ1095" s="58" cm="1">
        <f t="array" ref="AQ1095">IF(ISBLANK(Contrato[[#This Row],[DEPENDENCIA ]]),0,IFERROR(_xlfn.XLOOKUP(Contrato[[#This Row],[DEPENDENCIA ]],[1]!PERSONAL_ACTIVO_2024[[#All],[Dependencia]],[1]!PERSONAL_ACTIVO_2024[[#All],[Mail ]],0,0),0))</f>
        <v>0</v>
      </c>
    </row>
    <row r="1096" spans="1:43" ht="34.5" customHeight="1" x14ac:dyDescent="0.25">
      <c r="A1096" s="54"/>
      <c r="B1096" s="349"/>
      <c r="C1096" s="350"/>
      <c r="D1096" s="29"/>
      <c r="E1096" s="30"/>
      <c r="F1096" s="29"/>
      <c r="G1096" s="363"/>
      <c r="H1096" s="27"/>
      <c r="I1096" s="351"/>
      <c r="J1096" s="132"/>
      <c r="K1096" s="69"/>
      <c r="L1096" s="143"/>
      <c r="M1096" s="119"/>
      <c r="N1096" s="98" t="str" cm="1">
        <f t="array" ref="N1096">_xlfn.XLOOKUP(Contrato[[#This Row],[SUPERVISOR TITULAR]],[1]!PERSONAL_ACTIVO_2024[[#All],[Nombre completo]],[1]!PERSONAL_ACTIVO_2024[[#All],[Documento identidad]],"",0)</f>
        <v/>
      </c>
      <c r="O1096" s="119"/>
      <c r="P1096" s="134" t="str" cm="1">
        <f t="array" ref="P1096">_xlfn.XLOOKUP(Contrato[[#This Row],[SUPERVISOR SUPLENTE ]],[1]!PERSONAL_ACTIVO_2024[[#All],[Nombre completo]],[1]!PERSONAL_ACTIVO_2024[[#All],[Documento identidad]],"",0)</f>
        <v/>
      </c>
      <c r="Q1096" s="135"/>
      <c r="R1096" s="42" cm="1">
        <f t="array" ref="R1096">_xlfn.XLOOKUP(Contrato[[#This Row],[CDP]],[1]!DISPONIBILIDADES_2024[[#All],[consecutivo]],[1]!DISPONIBILIDADES_2024[[#All],[fecha_aprobacion]],"",0)</f>
        <v>0</v>
      </c>
      <c r="S1096" s="43">
        <f>SUMIF([1]!DISPONIBILIDADES_2024[[#All],[consecutivo]],Contrato[[#This Row],[CDP]],[1]!DISPONIBILIDADES_2024[[#All],[valor_total_rubro]])</f>
        <v>0</v>
      </c>
      <c r="T1096" s="44" cm="1">
        <f t="array" ref="T1096">_xlfn.XLOOKUP(Contrato[[#This Row],[CONTRATO]]&amp;Contrato[[#This Row],[CDP]],[1]!Corr_Contr_CDP[[#All],[CONTRATO-CDP]],[1]!Corr_Contr_CDP[[#All],[CRP]],_xlfn.XLOOKUP(Contrato[[#This Row],[CDP]],[1]!COMPROMISOS_2024[[#All],[disponibilidad]],[1]!COMPROMISOS_2024[[#All],[consecutivo]],"",0),0)</f>
        <v>0</v>
      </c>
      <c r="U1096" s="45" t="str" cm="1">
        <f t="array" ref="U1096">+_xlfn.XLOOKUP(Contrato[[#This Row],[RCP]],[1]!COMPROMISOS_2024[[#All],[consecutivo]],[1]!COMPROMISOS_2024[[#All],[fecha_aprobacion]],"",0)</f>
        <v/>
      </c>
      <c r="V1096" s="46">
        <f>SUMIF([1]!COMPROMISOS_2024[[#All],[consecutivo]],Contrato[[#This Row],[RCP]],[1]!COMPROMISOS_2024[[#All],[valor_total]])</f>
        <v>0</v>
      </c>
      <c r="W1096" s="352"/>
      <c r="X1096" s="160"/>
      <c r="Y1096" s="48" t="str">
        <f>+LEFT(_xlfn.XLOOKUP(Contrato[[#This Row],[CONTRATO3DIG]],[1]SECOP_II!AE:AE,[1]SECOP_II!F:F,"",0),10)</f>
        <v/>
      </c>
      <c r="Z1096" s="49"/>
      <c r="AA1096" s="101"/>
      <c r="AB1096" s="91"/>
      <c r="AC1096" s="30"/>
      <c r="AD1096" s="353"/>
      <c r="AE1096" s="27"/>
      <c r="AF1096" s="55" t="str">
        <f>TEXT(LEFT(Contrato[[#This Row],[CONTRATO]],3),"0")</f>
        <v/>
      </c>
      <c r="AG1096" s="55" t="str">
        <f>IF(LEN(Contrato[[#This Row],[Contrato2]])=3,Contrato[[#This Row],[Contrato2]],TEXT(Contrato[[#This Row],[Contrato2]],"000"))</f>
        <v/>
      </c>
      <c r="AH1096" s="56">
        <f ca="1">IFERROR(_xlfn.DAYS(Contrato[[#This Row],[Fecha Proyectada liquidación]],TODAY())/30,"")</f>
        <v>-1519.7666666666667</v>
      </c>
      <c r="AI1096" s="57">
        <f>+Contrato[[#This Row],[FECHA TERMINACIÓN ]]+120</f>
        <v>120</v>
      </c>
      <c r="AK1096" s="59" t="str">
        <f ca="1">IF(Contrato[[#This Row],[FECHA TERMINACIÓN ]]&lt;TODAY(), "Terminado",IF(ISNUMBER(Contrato[[#This Row],[Fecha Real de liquiidación ]]),"Liquidado",IF(Contrato[[#This Row],[FECHA TERMINACIÓN ]]&gt;=TODAY(),"En ejecución","")))</f>
        <v>Terminado</v>
      </c>
      <c r="AL1096" s="60">
        <f>SUMIF([1]!COMPROMISOS_2024[[#All],[consecutivo]],Contrato[[#This Row],[RCP]],[1]!COMPROMISOS_2024[[#All],[Total pagado]])</f>
        <v>0</v>
      </c>
      <c r="AM1096" s="61">
        <f>IFERROR(Contrato[[#This Row],[Pagos]]/Contrato[[#This Row],[VALOR CONTRATO]],0)</f>
        <v>0</v>
      </c>
      <c r="AN1096" s="110">
        <f>+Contrato[[#This Row],[VALOR CONTRATO]]-Contrato[[#This Row],[Pagos]]</f>
        <v>0</v>
      </c>
      <c r="AO1096" s="58" cm="1">
        <f t="array" ref="AO1096">_xlfn.XLOOKUP(Contrato[[#This Row],[DOCUMENTO ]],[1]!PERSONAL_ACTIVO_2024[[#All],[Documento identidad]],[1]!PERSONAL_ACTIVO_2024[[#All],[Mail ]],0,0)</f>
        <v>0</v>
      </c>
      <c r="AP1096" s="58" cm="1">
        <f t="array" ref="AP1096">_xlfn.XLOOKUP(Contrato[[#This Row],[DOCUMENTO]],[1]!PERSONAL_ACTIVO_2024[[#All],[Documento identidad]],[1]!PERSONAL_ACTIVO_2024[[#All],[Mail ]],0,0)</f>
        <v>0</v>
      </c>
      <c r="AQ1096" s="58" cm="1">
        <f t="array" ref="AQ1096">IF(ISBLANK(Contrato[[#This Row],[DEPENDENCIA ]]),0,IFERROR(_xlfn.XLOOKUP(Contrato[[#This Row],[DEPENDENCIA ]],[1]!PERSONAL_ACTIVO_2024[[#All],[Dependencia]],[1]!PERSONAL_ACTIVO_2024[[#All],[Mail ]],0,0),0))</f>
        <v>0</v>
      </c>
    </row>
    <row r="1097" spans="1:43" ht="34.5" customHeight="1" x14ac:dyDescent="0.25">
      <c r="A1097" s="54"/>
      <c r="B1097" s="26"/>
      <c r="C1097" s="28"/>
      <c r="D1097" s="29"/>
      <c r="E1097" s="30"/>
      <c r="F1097" s="29"/>
      <c r="G1097" s="183"/>
      <c r="H1097" s="54"/>
      <c r="I1097" s="112"/>
      <c r="J1097" s="118"/>
      <c r="K1097" s="113"/>
      <c r="L1097" s="96"/>
      <c r="M1097" s="119"/>
      <c r="N1097" s="98" t="str" cm="1">
        <f t="array" ref="N1097">_xlfn.XLOOKUP(Contrato[[#This Row],[SUPERVISOR TITULAR]],[1]!PERSONAL_ACTIVO_2024[[#All],[Nombre completo]],[1]!PERSONAL_ACTIVO_2024[[#All],[Documento identidad]],"",0)</f>
        <v/>
      </c>
      <c r="O1097" s="119"/>
      <c r="P1097" s="122" t="str" cm="1">
        <f t="array" ref="P1097">_xlfn.XLOOKUP(Contrato[[#This Row],[SUPERVISOR SUPLENTE ]],[1]!PERSONAL_ACTIVO_2024[[#All],[Nombre completo]],[1]!PERSONAL_ACTIVO_2024[[#All],[Documento identidad]],"",0)</f>
        <v/>
      </c>
      <c r="Q1097" s="100"/>
      <c r="R1097" s="42" cm="1">
        <f t="array" ref="R1097">_xlfn.XLOOKUP(Contrato[[#This Row],[CDP]],[1]!DISPONIBILIDADES_2024[[#All],[consecutivo]],[1]!DISPONIBILIDADES_2024[[#All],[fecha_aprobacion]],"",0)</f>
        <v>0</v>
      </c>
      <c r="S1097" s="43">
        <f>SUMIF([1]!DISPONIBILIDADES_2024[[#All],[consecutivo]],Contrato[[#This Row],[CDP]],[1]!DISPONIBILIDADES_2024[[#All],[valor_total_rubro]])</f>
        <v>0</v>
      </c>
      <c r="T1097" s="44" cm="1">
        <f t="array" ref="T1097">_xlfn.XLOOKUP(Contrato[[#This Row],[CONTRATO]]&amp;Contrato[[#This Row],[CDP]],[1]!Corr_Contr_CDP[[#All],[CONTRATO-CDP]],[1]!Corr_Contr_CDP[[#All],[CRP]],_xlfn.XLOOKUP(Contrato[[#This Row],[CDP]],[1]!COMPROMISOS_2024[[#All],[disponibilidad]],[1]!COMPROMISOS_2024[[#All],[consecutivo]],"",0),0)</f>
        <v>0</v>
      </c>
      <c r="U1097" s="45" t="str" cm="1">
        <f t="array" ref="U1097">+_xlfn.XLOOKUP(Contrato[[#This Row],[RCP]],[1]!COMPROMISOS_2024[[#All],[consecutivo]],[1]!COMPROMISOS_2024[[#All],[fecha_aprobacion]],"",0)</f>
        <v/>
      </c>
      <c r="V1097" s="46">
        <f>SUMIF([1]!COMPROMISOS_2024[[#All],[consecutivo]],Contrato[[#This Row],[RCP]],[1]!COMPROMISOS_2024[[#All],[valor_total]])</f>
        <v>0</v>
      </c>
      <c r="W1097" s="311"/>
      <c r="X1097" s="160"/>
      <c r="Y1097" s="48" t="str">
        <f>+LEFT(_xlfn.XLOOKUP(Contrato[[#This Row],[CONTRATO3DIG]],[1]SECOP_II!AE:AE,[1]SECOP_II!F:F,"",0),10)</f>
        <v/>
      </c>
      <c r="Z1097" s="49"/>
      <c r="AA1097" s="101"/>
      <c r="AB1097" s="91"/>
      <c r="AC1097" s="91"/>
      <c r="AD1097" s="224"/>
      <c r="AE1097" s="54"/>
      <c r="AF1097" s="55" t="str">
        <f>TEXT(LEFT(Contrato[[#This Row],[CONTRATO]],3),"0")</f>
        <v/>
      </c>
      <c r="AG1097" s="55" t="str">
        <f>IF(LEN(Contrato[[#This Row],[Contrato2]])=3,Contrato[[#This Row],[Contrato2]],TEXT(Contrato[[#This Row],[Contrato2]],"000"))</f>
        <v/>
      </c>
      <c r="AH1097" s="56">
        <f ca="1">IFERROR(_xlfn.DAYS(Contrato[[#This Row],[Fecha Proyectada liquidación]],TODAY())/30,"")</f>
        <v>-1519.7666666666667</v>
      </c>
      <c r="AI1097" s="57">
        <f>+Contrato[[#This Row],[FECHA TERMINACIÓN ]]+120</f>
        <v>120</v>
      </c>
      <c r="AK1097" s="59" t="str">
        <f ca="1">IF(Contrato[[#This Row],[FECHA TERMINACIÓN ]]&lt;TODAY(), "Terminado",IF(ISNUMBER(Contrato[[#This Row],[Fecha Real de liquiidación ]]),"Liquidado",IF(Contrato[[#This Row],[FECHA TERMINACIÓN ]]&gt;=TODAY(),"En ejecución","")))</f>
        <v>Terminado</v>
      </c>
      <c r="AL1097" s="60">
        <f>SUMIF([1]!COMPROMISOS_2024[[#All],[consecutivo]],Contrato[[#This Row],[RCP]],[1]!COMPROMISOS_2024[[#All],[Total pagado]])</f>
        <v>0</v>
      </c>
      <c r="AM1097" s="61">
        <f>IFERROR(Contrato[[#This Row],[Pagos]]/Contrato[[#This Row],[VALOR CONTRATO]],0)</f>
        <v>0</v>
      </c>
      <c r="AN1097" s="110">
        <f>+Contrato[[#This Row],[VALOR CONTRATO]]-Contrato[[#This Row],[Pagos]]</f>
        <v>0</v>
      </c>
      <c r="AO1097" s="58" cm="1">
        <f t="array" ref="AO1097">_xlfn.XLOOKUP(Contrato[[#This Row],[DOCUMENTO ]],[1]!PERSONAL_ACTIVO_2024[[#All],[Documento identidad]],[1]!PERSONAL_ACTIVO_2024[[#All],[Mail ]],0,0)</f>
        <v>0</v>
      </c>
      <c r="AP1097" s="58" cm="1">
        <f t="array" ref="AP1097">_xlfn.XLOOKUP(Contrato[[#This Row],[DOCUMENTO]],[1]!PERSONAL_ACTIVO_2024[[#All],[Documento identidad]],[1]!PERSONAL_ACTIVO_2024[[#All],[Mail ]],0,0)</f>
        <v>0</v>
      </c>
      <c r="AQ1097" s="58" cm="1">
        <f t="array" ref="AQ1097">IF(ISBLANK(Contrato[[#This Row],[DEPENDENCIA ]]),0,IFERROR(_xlfn.XLOOKUP(Contrato[[#This Row],[DEPENDENCIA ]],[1]!PERSONAL_ACTIVO_2024[[#All],[Dependencia]],[1]!PERSONAL_ACTIVO_2024[[#All],[Mail ]],0,0),0))</f>
        <v>0</v>
      </c>
    </row>
    <row r="1098" spans="1:43" ht="34.5" customHeight="1" x14ac:dyDescent="0.25">
      <c r="A1098" s="54"/>
      <c r="B1098" s="26"/>
      <c r="C1098" s="28"/>
      <c r="D1098" s="29"/>
      <c r="E1098" s="30"/>
      <c r="F1098" s="29"/>
      <c r="G1098" s="363"/>
      <c r="H1098" s="54"/>
      <c r="I1098" s="208"/>
      <c r="J1098" s="118"/>
      <c r="K1098" s="113"/>
      <c r="L1098" s="143"/>
      <c r="M1098" s="119"/>
      <c r="N1098" s="98" t="str" cm="1">
        <f t="array" ref="N1098">_xlfn.XLOOKUP(Contrato[[#This Row],[SUPERVISOR TITULAR]],[1]!PERSONAL_ACTIVO_2024[[#All],[Nombre completo]],[1]!PERSONAL_ACTIVO_2024[[#All],[Documento identidad]],"",0)</f>
        <v/>
      </c>
      <c r="O1098" s="119"/>
      <c r="P1098" s="122" t="str" cm="1">
        <f t="array" ref="P1098">_xlfn.XLOOKUP(Contrato[[#This Row],[SUPERVISOR SUPLENTE ]],[1]!PERSONAL_ACTIVO_2024[[#All],[Nombre completo]],[1]!PERSONAL_ACTIVO_2024[[#All],[Documento identidad]],"",0)</f>
        <v/>
      </c>
      <c r="Q1098" s="100"/>
      <c r="R1098" s="42" cm="1">
        <f t="array" ref="R1098">_xlfn.XLOOKUP(Contrato[[#This Row],[CDP]],[1]!DISPONIBILIDADES_2024[[#All],[consecutivo]],[1]!DISPONIBILIDADES_2024[[#All],[fecha_aprobacion]],"",0)</f>
        <v>0</v>
      </c>
      <c r="S1098" s="43">
        <f>SUMIF([1]!DISPONIBILIDADES_2024[[#All],[consecutivo]],Contrato[[#This Row],[CDP]],[1]!DISPONIBILIDADES_2024[[#All],[valor_total_rubro]])</f>
        <v>0</v>
      </c>
      <c r="T1098" s="44" cm="1">
        <f t="array" ref="T1098">_xlfn.XLOOKUP(Contrato[[#This Row],[CONTRATO]]&amp;Contrato[[#This Row],[CDP]],[1]!Corr_Contr_CDP[[#All],[CONTRATO-CDP]],[1]!Corr_Contr_CDP[[#All],[CRP]],_xlfn.XLOOKUP(Contrato[[#This Row],[CDP]],[1]!COMPROMISOS_2024[[#All],[disponibilidad]],[1]!COMPROMISOS_2024[[#All],[consecutivo]],"",0),0)</f>
        <v>0</v>
      </c>
      <c r="U1098" s="45" t="str" cm="1">
        <f t="array" ref="U1098">+_xlfn.XLOOKUP(Contrato[[#This Row],[RCP]],[1]!COMPROMISOS_2024[[#All],[consecutivo]],[1]!COMPROMISOS_2024[[#All],[fecha_aprobacion]],"",0)</f>
        <v/>
      </c>
      <c r="V1098" s="46">
        <f>SUMIF([1]!COMPROMISOS_2024[[#All],[consecutivo]],Contrato[[#This Row],[RCP]],[1]!COMPROMISOS_2024[[#All],[valor_total]])</f>
        <v>0</v>
      </c>
      <c r="W1098" s="311"/>
      <c r="X1098" s="160"/>
      <c r="Y1098" s="48" t="str">
        <f>+LEFT(_xlfn.XLOOKUP(Contrato[[#This Row],[CONTRATO3DIG]],[1]SECOP_II!AE:AE,[1]SECOP_II!F:F,"",0),10)</f>
        <v/>
      </c>
      <c r="Z1098" s="49"/>
      <c r="AA1098" s="101"/>
      <c r="AB1098" s="91"/>
      <c r="AC1098" s="91"/>
      <c r="AD1098" s="224"/>
      <c r="AE1098" s="54"/>
      <c r="AF1098" s="55" t="str">
        <f>TEXT(LEFT(Contrato[[#This Row],[CONTRATO]],3),"0")</f>
        <v/>
      </c>
      <c r="AG1098" s="55" t="str">
        <f>IF(LEN(Contrato[[#This Row],[Contrato2]])=3,Contrato[[#This Row],[Contrato2]],TEXT(Contrato[[#This Row],[Contrato2]],"000"))</f>
        <v/>
      </c>
      <c r="AH1098" s="56">
        <f ca="1">IFERROR(_xlfn.DAYS(Contrato[[#This Row],[Fecha Proyectada liquidación]],TODAY())/30,"")</f>
        <v>-1519.7666666666667</v>
      </c>
      <c r="AI1098" s="57">
        <f>+Contrato[[#This Row],[FECHA TERMINACIÓN ]]+120</f>
        <v>120</v>
      </c>
      <c r="AK1098" s="59" t="str">
        <f ca="1">IF(Contrato[[#This Row],[FECHA TERMINACIÓN ]]&lt;TODAY(), "Terminado",IF(ISNUMBER(Contrato[[#This Row],[Fecha Real de liquiidación ]]),"Liquidado",IF(Contrato[[#This Row],[FECHA TERMINACIÓN ]]&gt;=TODAY(),"En ejecución","")))</f>
        <v>Terminado</v>
      </c>
      <c r="AL1098" s="60">
        <f>SUMIF([1]!COMPROMISOS_2024[[#All],[consecutivo]],Contrato[[#This Row],[RCP]],[1]!COMPROMISOS_2024[[#All],[Total pagado]])</f>
        <v>0</v>
      </c>
      <c r="AM1098" s="61">
        <f>IFERROR(Contrato[[#This Row],[Pagos]]/Contrato[[#This Row],[VALOR CONTRATO]],0)</f>
        <v>0</v>
      </c>
      <c r="AN1098" s="110">
        <f>+Contrato[[#This Row],[VALOR CONTRATO]]-Contrato[[#This Row],[Pagos]]</f>
        <v>0</v>
      </c>
      <c r="AO1098" s="58" cm="1">
        <f t="array" ref="AO1098">_xlfn.XLOOKUP(Contrato[[#This Row],[DOCUMENTO ]],[1]!PERSONAL_ACTIVO_2024[[#All],[Documento identidad]],[1]!PERSONAL_ACTIVO_2024[[#All],[Mail ]],0,0)</f>
        <v>0</v>
      </c>
      <c r="AP1098" s="58" cm="1">
        <f t="array" ref="AP1098">_xlfn.XLOOKUP(Contrato[[#This Row],[DOCUMENTO]],[1]!PERSONAL_ACTIVO_2024[[#All],[Documento identidad]],[1]!PERSONAL_ACTIVO_2024[[#All],[Mail ]],0,0)</f>
        <v>0</v>
      </c>
      <c r="AQ1098" s="58" cm="1">
        <f t="array" ref="AQ1098">IF(ISBLANK(Contrato[[#This Row],[DEPENDENCIA ]]),0,IFERROR(_xlfn.XLOOKUP(Contrato[[#This Row],[DEPENDENCIA ]],[1]!PERSONAL_ACTIVO_2024[[#All],[Dependencia]],[1]!PERSONAL_ACTIVO_2024[[#All],[Mail ]],0,0),0))</f>
        <v>0</v>
      </c>
    </row>
    <row r="1099" spans="1:43" ht="34.5" customHeight="1" x14ac:dyDescent="0.25">
      <c r="A1099" s="54"/>
      <c r="B1099" s="349"/>
      <c r="C1099" s="28"/>
      <c r="D1099" s="29"/>
      <c r="E1099" s="30"/>
      <c r="F1099" s="29"/>
      <c r="G1099" s="363"/>
      <c r="H1099" s="54"/>
      <c r="I1099" s="112"/>
      <c r="J1099" s="118"/>
      <c r="K1099" s="113"/>
      <c r="L1099" s="96"/>
      <c r="M1099" s="119"/>
      <c r="N1099" s="98" t="str" cm="1">
        <f t="array" ref="N1099">_xlfn.XLOOKUP(Contrato[[#This Row],[SUPERVISOR TITULAR]],[1]!PERSONAL_ACTIVO_2024[[#All],[Nombre completo]],[1]!PERSONAL_ACTIVO_2024[[#All],[Documento identidad]],"",0)</f>
        <v/>
      </c>
      <c r="O1099" s="119"/>
      <c r="P1099" s="122" t="str" cm="1">
        <f t="array" ref="P1099">_xlfn.XLOOKUP(Contrato[[#This Row],[SUPERVISOR SUPLENTE ]],[1]!PERSONAL_ACTIVO_2024[[#All],[Nombre completo]],[1]!PERSONAL_ACTIVO_2024[[#All],[Documento identidad]],"",0)</f>
        <v/>
      </c>
      <c r="Q1099" s="100"/>
      <c r="R1099" s="42" cm="1">
        <f t="array" ref="R1099">_xlfn.XLOOKUP(Contrato[[#This Row],[CDP]],[1]!DISPONIBILIDADES_2024[[#All],[consecutivo]],[1]!DISPONIBILIDADES_2024[[#All],[fecha_aprobacion]],"",0)</f>
        <v>0</v>
      </c>
      <c r="S1099" s="43">
        <f>SUMIF([1]!DISPONIBILIDADES_2024[[#All],[consecutivo]],Contrato[[#This Row],[CDP]],[1]!DISPONIBILIDADES_2024[[#All],[valor_total_rubro]])</f>
        <v>0</v>
      </c>
      <c r="T1099" s="44" cm="1">
        <f t="array" ref="T1099">_xlfn.XLOOKUP(Contrato[[#This Row],[CONTRATO]]&amp;Contrato[[#This Row],[CDP]],[1]!Corr_Contr_CDP[[#All],[CONTRATO-CDP]],[1]!Corr_Contr_CDP[[#All],[CRP]],_xlfn.XLOOKUP(Contrato[[#This Row],[CDP]],[1]!COMPROMISOS_2024[[#All],[disponibilidad]],[1]!COMPROMISOS_2024[[#All],[consecutivo]],"",0),0)</f>
        <v>0</v>
      </c>
      <c r="U1099" s="45" t="str" cm="1">
        <f t="array" ref="U1099">+_xlfn.XLOOKUP(Contrato[[#This Row],[RCP]],[1]!COMPROMISOS_2024[[#All],[consecutivo]],[1]!COMPROMISOS_2024[[#All],[fecha_aprobacion]],"",0)</f>
        <v/>
      </c>
      <c r="V1099" s="46">
        <f>SUMIF([1]!COMPROMISOS_2024[[#All],[consecutivo]],Contrato[[#This Row],[RCP]],[1]!COMPROMISOS_2024[[#All],[valor_total]])</f>
        <v>0</v>
      </c>
      <c r="W1099" s="311"/>
      <c r="X1099" s="160"/>
      <c r="Y1099" s="48" t="str">
        <f>+LEFT(_xlfn.XLOOKUP(Contrato[[#This Row],[CONTRATO3DIG]],[1]SECOP_II!AE:AE,[1]SECOP_II!F:F,"",0),10)</f>
        <v/>
      </c>
      <c r="Z1099" s="49"/>
      <c r="AA1099" s="101"/>
      <c r="AB1099" s="91"/>
      <c r="AC1099" s="91"/>
      <c r="AD1099" s="224"/>
      <c r="AE1099" s="54"/>
      <c r="AF1099" s="55" t="str">
        <f>TEXT(LEFT(Contrato[[#This Row],[CONTRATO]],3),"0")</f>
        <v/>
      </c>
      <c r="AG1099" s="55" t="str">
        <f>IF(LEN(Contrato[[#This Row],[Contrato2]])=3,Contrato[[#This Row],[Contrato2]],TEXT(Contrato[[#This Row],[Contrato2]],"000"))</f>
        <v/>
      </c>
      <c r="AH1099" s="56">
        <f ca="1">IFERROR(_xlfn.DAYS(Contrato[[#This Row],[Fecha Proyectada liquidación]],TODAY())/30,"")</f>
        <v>-1519.7666666666667</v>
      </c>
      <c r="AI1099" s="57">
        <f>+Contrato[[#This Row],[FECHA TERMINACIÓN ]]+120</f>
        <v>120</v>
      </c>
      <c r="AK1099" s="59" t="str">
        <f ca="1">IF(Contrato[[#This Row],[FECHA TERMINACIÓN ]]&lt;TODAY(), "Terminado",IF(ISNUMBER(Contrato[[#This Row],[Fecha Real de liquiidación ]]),"Liquidado",IF(Contrato[[#This Row],[FECHA TERMINACIÓN ]]&gt;=TODAY(),"En ejecución","")))</f>
        <v>Terminado</v>
      </c>
      <c r="AL1099" s="60">
        <f>SUMIF([1]!COMPROMISOS_2024[[#All],[consecutivo]],Contrato[[#This Row],[RCP]],[1]!COMPROMISOS_2024[[#All],[Total pagado]])</f>
        <v>0</v>
      </c>
      <c r="AM1099" s="61">
        <f>IFERROR(Contrato[[#This Row],[Pagos]]/Contrato[[#This Row],[VALOR CONTRATO]],0)</f>
        <v>0</v>
      </c>
      <c r="AN1099" s="110">
        <f>+Contrato[[#This Row],[VALOR CONTRATO]]-Contrato[[#This Row],[Pagos]]</f>
        <v>0</v>
      </c>
      <c r="AO1099" s="58" cm="1">
        <f t="array" ref="AO1099">_xlfn.XLOOKUP(Contrato[[#This Row],[DOCUMENTO ]],[1]!PERSONAL_ACTIVO_2024[[#All],[Documento identidad]],[1]!PERSONAL_ACTIVO_2024[[#All],[Mail ]],0,0)</f>
        <v>0</v>
      </c>
      <c r="AP1099" s="58" cm="1">
        <f t="array" ref="AP1099">_xlfn.XLOOKUP(Contrato[[#This Row],[DOCUMENTO]],[1]!PERSONAL_ACTIVO_2024[[#All],[Documento identidad]],[1]!PERSONAL_ACTIVO_2024[[#All],[Mail ]],0,0)</f>
        <v>0</v>
      </c>
      <c r="AQ1099" s="58" cm="1">
        <f t="array" ref="AQ1099">IF(ISBLANK(Contrato[[#This Row],[DEPENDENCIA ]]),0,IFERROR(_xlfn.XLOOKUP(Contrato[[#This Row],[DEPENDENCIA ]],[1]!PERSONAL_ACTIVO_2024[[#All],[Dependencia]],[1]!PERSONAL_ACTIVO_2024[[#All],[Mail ]],0,0),0))</f>
        <v>0</v>
      </c>
    </row>
    <row r="1100" spans="1:43" ht="34.5" customHeight="1" x14ac:dyDescent="0.25">
      <c r="A1100" s="54"/>
      <c r="B1100" s="26"/>
      <c r="C1100" s="28"/>
      <c r="D1100" s="29"/>
      <c r="E1100" s="30"/>
      <c r="F1100" s="29"/>
      <c r="G1100" s="363"/>
      <c r="H1100" s="54"/>
      <c r="I1100" s="112"/>
      <c r="J1100" s="118"/>
      <c r="K1100" s="113"/>
      <c r="L1100" s="96"/>
      <c r="M1100" s="119"/>
      <c r="N1100" s="98" t="str" cm="1">
        <f t="array" ref="N1100">_xlfn.XLOOKUP(Contrato[[#This Row],[SUPERVISOR TITULAR]],[1]!PERSONAL_ACTIVO_2024[[#All],[Nombre completo]],[1]!PERSONAL_ACTIVO_2024[[#All],[Documento identidad]],"",0)</f>
        <v/>
      </c>
      <c r="O1100" s="119"/>
      <c r="P1100" s="122" t="str" cm="1">
        <f t="array" ref="P1100">_xlfn.XLOOKUP(Contrato[[#This Row],[SUPERVISOR SUPLENTE ]],[1]!PERSONAL_ACTIVO_2024[[#All],[Nombre completo]],[1]!PERSONAL_ACTIVO_2024[[#All],[Documento identidad]],"",0)</f>
        <v/>
      </c>
      <c r="Q1100" s="100"/>
      <c r="R1100" s="42" cm="1">
        <f t="array" ref="R1100">_xlfn.XLOOKUP(Contrato[[#This Row],[CDP]],[1]!DISPONIBILIDADES_2024[[#All],[consecutivo]],[1]!DISPONIBILIDADES_2024[[#All],[fecha_aprobacion]],"",0)</f>
        <v>0</v>
      </c>
      <c r="S1100" s="43">
        <f>SUMIF([1]!DISPONIBILIDADES_2024[[#All],[consecutivo]],Contrato[[#This Row],[CDP]],[1]!DISPONIBILIDADES_2024[[#All],[valor_total_rubro]])</f>
        <v>0</v>
      </c>
      <c r="T1100" s="44" cm="1">
        <f t="array" ref="T1100">_xlfn.XLOOKUP(Contrato[[#This Row],[CONTRATO]]&amp;Contrato[[#This Row],[CDP]],[1]!Corr_Contr_CDP[[#All],[CONTRATO-CDP]],[1]!Corr_Contr_CDP[[#All],[CRP]],_xlfn.XLOOKUP(Contrato[[#This Row],[CDP]],[1]!COMPROMISOS_2024[[#All],[disponibilidad]],[1]!COMPROMISOS_2024[[#All],[consecutivo]],"",0),0)</f>
        <v>0</v>
      </c>
      <c r="U1100" s="45" t="str" cm="1">
        <f t="array" ref="U1100">+_xlfn.XLOOKUP(Contrato[[#This Row],[RCP]],[1]!COMPROMISOS_2024[[#All],[consecutivo]],[1]!COMPROMISOS_2024[[#All],[fecha_aprobacion]],"",0)</f>
        <v/>
      </c>
      <c r="V1100" s="46">
        <f>SUMIF([1]!COMPROMISOS_2024[[#All],[consecutivo]],Contrato[[#This Row],[RCP]],[1]!COMPROMISOS_2024[[#All],[valor_total]])</f>
        <v>0</v>
      </c>
      <c r="W1100" s="311"/>
      <c r="X1100" s="160"/>
      <c r="Y1100" s="48" t="str">
        <f>+LEFT(_xlfn.XLOOKUP(Contrato[[#This Row],[CONTRATO3DIG]],[1]SECOP_II!AE:AE,[1]SECOP_II!F:F,"",0),10)</f>
        <v/>
      </c>
      <c r="Z1100" s="49"/>
      <c r="AA1100" s="101"/>
      <c r="AB1100" s="91"/>
      <c r="AC1100" s="91"/>
      <c r="AD1100" s="224"/>
      <c r="AE1100" s="54"/>
      <c r="AF1100" s="55" t="str">
        <f>TEXT(LEFT(Contrato[[#This Row],[CONTRATO]],3),"0")</f>
        <v/>
      </c>
      <c r="AG1100" s="55" t="str">
        <f>IF(LEN(Contrato[[#This Row],[Contrato2]])=3,Contrato[[#This Row],[Contrato2]],TEXT(Contrato[[#This Row],[Contrato2]],"000"))</f>
        <v/>
      </c>
      <c r="AH1100" s="56">
        <f ca="1">IFERROR(_xlfn.DAYS(Contrato[[#This Row],[Fecha Proyectada liquidación]],TODAY())/30,"")</f>
        <v>-1519.7666666666667</v>
      </c>
      <c r="AI1100" s="57">
        <f>+Contrato[[#This Row],[FECHA TERMINACIÓN ]]+120</f>
        <v>120</v>
      </c>
      <c r="AK1100" s="59" t="str">
        <f ca="1">IF(Contrato[[#This Row],[FECHA TERMINACIÓN ]]&lt;TODAY(), "Terminado",IF(ISNUMBER(Contrato[[#This Row],[Fecha Real de liquiidación ]]),"Liquidado",IF(Contrato[[#This Row],[FECHA TERMINACIÓN ]]&gt;=TODAY(),"En ejecución","")))</f>
        <v>Terminado</v>
      </c>
      <c r="AL1100" s="60">
        <f>SUMIF([1]!COMPROMISOS_2024[[#All],[consecutivo]],Contrato[[#This Row],[RCP]],[1]!COMPROMISOS_2024[[#All],[Total pagado]])</f>
        <v>0</v>
      </c>
      <c r="AM1100" s="61">
        <f>IFERROR(Contrato[[#This Row],[Pagos]]/Contrato[[#This Row],[VALOR CONTRATO]],0)</f>
        <v>0</v>
      </c>
      <c r="AN1100" s="110">
        <f>+Contrato[[#This Row],[VALOR CONTRATO]]-Contrato[[#This Row],[Pagos]]</f>
        <v>0</v>
      </c>
      <c r="AO1100" s="58" cm="1">
        <f t="array" ref="AO1100">_xlfn.XLOOKUP(Contrato[[#This Row],[DOCUMENTO ]],[1]!PERSONAL_ACTIVO_2024[[#All],[Documento identidad]],[1]!PERSONAL_ACTIVO_2024[[#All],[Mail ]],0,0)</f>
        <v>0</v>
      </c>
      <c r="AP1100" s="58" cm="1">
        <f t="array" ref="AP1100">_xlfn.XLOOKUP(Contrato[[#This Row],[DOCUMENTO]],[1]!PERSONAL_ACTIVO_2024[[#All],[Documento identidad]],[1]!PERSONAL_ACTIVO_2024[[#All],[Mail ]],0,0)</f>
        <v>0</v>
      </c>
      <c r="AQ1100" s="58" cm="1">
        <f t="array" ref="AQ1100">IF(ISBLANK(Contrato[[#This Row],[DEPENDENCIA ]]),0,IFERROR(_xlfn.XLOOKUP(Contrato[[#This Row],[DEPENDENCIA ]],[1]!PERSONAL_ACTIVO_2024[[#All],[Dependencia]],[1]!PERSONAL_ACTIVO_2024[[#All],[Mail ]],0,0),0))</f>
        <v>0</v>
      </c>
    </row>
    <row r="1101" spans="1:43" ht="34.5" customHeight="1" x14ac:dyDescent="0.25">
      <c r="A1101" s="54"/>
      <c r="B1101" s="26"/>
      <c r="C1101" s="28"/>
      <c r="D1101" s="29"/>
      <c r="E1101" s="30"/>
      <c r="F1101" s="29"/>
      <c r="G1101" s="363"/>
      <c r="H1101" s="54"/>
      <c r="I1101" s="112"/>
      <c r="J1101" s="118"/>
      <c r="K1101" s="69"/>
      <c r="L1101" s="96"/>
      <c r="M1101" s="119"/>
      <c r="N1101" s="98" t="str" cm="1">
        <f t="array" ref="N1101">_xlfn.XLOOKUP(Contrato[[#This Row],[SUPERVISOR TITULAR]],[1]!PERSONAL_ACTIVO_2024[[#All],[Nombre completo]],[1]!PERSONAL_ACTIVO_2024[[#All],[Documento identidad]],"",0)</f>
        <v/>
      </c>
      <c r="O1101" s="119"/>
      <c r="P1101" s="122" t="str" cm="1">
        <f t="array" ref="P1101">_xlfn.XLOOKUP(Contrato[[#This Row],[SUPERVISOR SUPLENTE ]],[1]!PERSONAL_ACTIVO_2024[[#All],[Nombre completo]],[1]!PERSONAL_ACTIVO_2024[[#All],[Documento identidad]],"",0)</f>
        <v/>
      </c>
      <c r="Q1101" s="100"/>
      <c r="R1101" s="42" cm="1">
        <f t="array" ref="R1101">_xlfn.XLOOKUP(Contrato[[#This Row],[CDP]],[1]!DISPONIBILIDADES_2024[[#All],[consecutivo]],[1]!DISPONIBILIDADES_2024[[#All],[fecha_aprobacion]],"",0)</f>
        <v>0</v>
      </c>
      <c r="S1101" s="43">
        <f>SUMIF([1]!DISPONIBILIDADES_2024[[#All],[consecutivo]],Contrato[[#This Row],[CDP]],[1]!DISPONIBILIDADES_2024[[#All],[valor_total_rubro]])</f>
        <v>0</v>
      </c>
      <c r="T1101" s="44" cm="1">
        <f t="array" ref="T1101">_xlfn.XLOOKUP(Contrato[[#This Row],[CONTRATO]]&amp;Contrato[[#This Row],[CDP]],[1]!Corr_Contr_CDP[[#All],[CONTRATO-CDP]],[1]!Corr_Contr_CDP[[#All],[CRP]],_xlfn.XLOOKUP(Contrato[[#This Row],[CDP]],[1]!COMPROMISOS_2024[[#All],[disponibilidad]],[1]!COMPROMISOS_2024[[#All],[consecutivo]],"",0),0)</f>
        <v>0</v>
      </c>
      <c r="U1101" s="45" t="str" cm="1">
        <f t="array" ref="U1101">+_xlfn.XLOOKUP(Contrato[[#This Row],[RCP]],[1]!COMPROMISOS_2024[[#All],[consecutivo]],[1]!COMPROMISOS_2024[[#All],[fecha_aprobacion]],"",0)</f>
        <v/>
      </c>
      <c r="V1101" s="46">
        <f>SUMIF([1]!COMPROMISOS_2024[[#All],[consecutivo]],Contrato[[#This Row],[RCP]],[1]!COMPROMISOS_2024[[#All],[valor_total]])</f>
        <v>0</v>
      </c>
      <c r="W1101" s="311"/>
      <c r="X1101" s="160"/>
      <c r="Y1101" s="48" t="str">
        <f>+LEFT(_xlfn.XLOOKUP(Contrato[[#This Row],[CONTRATO3DIG]],[1]SECOP_II!AE:AE,[1]SECOP_II!F:F,"",0),10)</f>
        <v/>
      </c>
      <c r="Z1101" s="49"/>
      <c r="AA1101" s="101"/>
      <c r="AB1101" s="91"/>
      <c r="AC1101" s="91"/>
      <c r="AD1101" s="224"/>
      <c r="AE1101" s="54"/>
      <c r="AF1101" s="55" t="str">
        <f>TEXT(LEFT(Contrato[[#This Row],[CONTRATO]],3),"0")</f>
        <v/>
      </c>
      <c r="AG1101" s="55" t="str">
        <f>IF(LEN(Contrato[[#This Row],[Contrato2]])=3,Contrato[[#This Row],[Contrato2]],TEXT(Contrato[[#This Row],[Contrato2]],"000"))</f>
        <v/>
      </c>
      <c r="AH1101" s="56">
        <f ca="1">IFERROR(_xlfn.DAYS(Contrato[[#This Row],[Fecha Proyectada liquidación]],TODAY())/30,"")</f>
        <v>-1519.7666666666667</v>
      </c>
      <c r="AI1101" s="57">
        <f>+Contrato[[#This Row],[FECHA TERMINACIÓN ]]+120</f>
        <v>120</v>
      </c>
      <c r="AK1101" s="59" t="str">
        <f ca="1">IF(Contrato[[#This Row],[FECHA TERMINACIÓN ]]&lt;TODAY(), "Terminado",IF(ISNUMBER(Contrato[[#This Row],[Fecha Real de liquiidación ]]),"Liquidado",IF(Contrato[[#This Row],[FECHA TERMINACIÓN ]]&gt;=TODAY(),"En ejecución","")))</f>
        <v>Terminado</v>
      </c>
      <c r="AL1101" s="60">
        <f>SUMIF([1]!COMPROMISOS_2024[[#All],[consecutivo]],Contrato[[#This Row],[RCP]],[1]!COMPROMISOS_2024[[#All],[Total pagado]])</f>
        <v>0</v>
      </c>
      <c r="AM1101" s="61">
        <f>IFERROR(Contrato[[#This Row],[Pagos]]/Contrato[[#This Row],[VALOR CONTRATO]],0)</f>
        <v>0</v>
      </c>
      <c r="AN1101" s="110">
        <f>+Contrato[[#This Row],[VALOR CONTRATO]]-Contrato[[#This Row],[Pagos]]</f>
        <v>0</v>
      </c>
      <c r="AO1101" s="58" cm="1">
        <f t="array" ref="AO1101">_xlfn.XLOOKUP(Contrato[[#This Row],[DOCUMENTO ]],[1]!PERSONAL_ACTIVO_2024[[#All],[Documento identidad]],[1]!PERSONAL_ACTIVO_2024[[#All],[Mail ]],0,0)</f>
        <v>0</v>
      </c>
      <c r="AP1101" s="58" cm="1">
        <f t="array" ref="AP1101">_xlfn.XLOOKUP(Contrato[[#This Row],[DOCUMENTO]],[1]!PERSONAL_ACTIVO_2024[[#All],[Documento identidad]],[1]!PERSONAL_ACTIVO_2024[[#All],[Mail ]],0,0)</f>
        <v>0</v>
      </c>
      <c r="AQ1101" s="58" cm="1">
        <f t="array" ref="AQ1101">IF(ISBLANK(Contrato[[#This Row],[DEPENDENCIA ]]),0,IFERROR(_xlfn.XLOOKUP(Contrato[[#This Row],[DEPENDENCIA ]],[1]!PERSONAL_ACTIVO_2024[[#All],[Dependencia]],[1]!PERSONAL_ACTIVO_2024[[#All],[Mail ]],0,0),0))</f>
        <v>0</v>
      </c>
    </row>
    <row r="1102" spans="1:43" ht="34.5" customHeight="1" x14ac:dyDescent="0.25">
      <c r="A1102" s="54"/>
      <c r="B1102" s="349"/>
      <c r="C1102" s="28"/>
      <c r="D1102" s="29"/>
      <c r="E1102" s="30"/>
      <c r="F1102" s="29"/>
      <c r="G1102" s="363"/>
      <c r="H1102" s="54"/>
      <c r="I1102" s="208"/>
      <c r="J1102" s="118"/>
      <c r="K1102" s="113"/>
      <c r="L1102" s="143"/>
      <c r="M1102" s="119"/>
      <c r="N1102" s="98" t="str" cm="1">
        <f t="array" ref="N1102">_xlfn.XLOOKUP(Contrato[[#This Row],[SUPERVISOR TITULAR]],[1]!PERSONAL_ACTIVO_2024[[#All],[Nombre completo]],[1]!PERSONAL_ACTIVO_2024[[#All],[Documento identidad]],"",0)</f>
        <v/>
      </c>
      <c r="O1102" s="119"/>
      <c r="P1102" s="122" t="str" cm="1">
        <f t="array" ref="P1102">_xlfn.XLOOKUP(Contrato[[#This Row],[SUPERVISOR SUPLENTE ]],[1]!PERSONAL_ACTIVO_2024[[#All],[Nombre completo]],[1]!PERSONAL_ACTIVO_2024[[#All],[Documento identidad]],"",0)</f>
        <v/>
      </c>
      <c r="Q1102" s="100"/>
      <c r="R1102" s="42" cm="1">
        <f t="array" ref="R1102">_xlfn.XLOOKUP(Contrato[[#This Row],[CDP]],[1]!DISPONIBILIDADES_2024[[#All],[consecutivo]],[1]!DISPONIBILIDADES_2024[[#All],[fecha_aprobacion]],"",0)</f>
        <v>0</v>
      </c>
      <c r="S1102" s="43">
        <f>SUMIF([1]!DISPONIBILIDADES_2024[[#All],[consecutivo]],Contrato[[#This Row],[CDP]],[1]!DISPONIBILIDADES_2024[[#All],[valor_total_rubro]])</f>
        <v>0</v>
      </c>
      <c r="T1102" s="44" cm="1">
        <f t="array" ref="T1102">_xlfn.XLOOKUP(Contrato[[#This Row],[CONTRATO]]&amp;Contrato[[#This Row],[CDP]],[1]!Corr_Contr_CDP[[#All],[CONTRATO-CDP]],[1]!Corr_Contr_CDP[[#All],[CRP]],_xlfn.XLOOKUP(Contrato[[#This Row],[CDP]],[1]!COMPROMISOS_2024[[#All],[disponibilidad]],[1]!COMPROMISOS_2024[[#All],[consecutivo]],"",0),0)</f>
        <v>0</v>
      </c>
      <c r="U1102" s="45" t="str" cm="1">
        <f t="array" ref="U1102">+_xlfn.XLOOKUP(Contrato[[#This Row],[RCP]],[1]!COMPROMISOS_2024[[#All],[consecutivo]],[1]!COMPROMISOS_2024[[#All],[fecha_aprobacion]],"",0)</f>
        <v/>
      </c>
      <c r="V1102" s="46">
        <f>SUMIF([1]!COMPROMISOS_2024[[#All],[consecutivo]],Contrato[[#This Row],[RCP]],[1]!COMPROMISOS_2024[[#All],[valor_total]])</f>
        <v>0</v>
      </c>
      <c r="W1102" s="311"/>
      <c r="X1102" s="160"/>
      <c r="Y1102" s="48" t="str">
        <f>+LEFT(_xlfn.XLOOKUP(Contrato[[#This Row],[CONTRATO3DIG]],[1]SECOP_II!AE:AE,[1]SECOP_II!F:F,"",0),10)</f>
        <v/>
      </c>
      <c r="Z1102" s="49"/>
      <c r="AA1102" s="101"/>
      <c r="AB1102" s="91"/>
      <c r="AC1102" s="91"/>
      <c r="AD1102" s="224"/>
      <c r="AE1102" s="54"/>
      <c r="AF1102" s="55" t="str">
        <f>TEXT(LEFT(Contrato[[#This Row],[CONTRATO]],3),"0")</f>
        <v/>
      </c>
      <c r="AG1102" s="55" t="str">
        <f>IF(LEN(Contrato[[#This Row],[Contrato2]])=3,Contrato[[#This Row],[Contrato2]],TEXT(Contrato[[#This Row],[Contrato2]],"000"))</f>
        <v/>
      </c>
      <c r="AH1102" s="56">
        <f ca="1">IFERROR(_xlfn.DAYS(Contrato[[#This Row],[Fecha Proyectada liquidación]],TODAY())/30,"")</f>
        <v>-1519.7666666666667</v>
      </c>
      <c r="AI1102" s="57">
        <f>+Contrato[[#This Row],[FECHA TERMINACIÓN ]]+120</f>
        <v>120</v>
      </c>
      <c r="AK1102" s="59" t="str">
        <f ca="1">IF(Contrato[[#This Row],[FECHA TERMINACIÓN ]]&lt;TODAY(), "Terminado",IF(ISNUMBER(Contrato[[#This Row],[Fecha Real de liquiidación ]]),"Liquidado",IF(Contrato[[#This Row],[FECHA TERMINACIÓN ]]&gt;=TODAY(),"En ejecución","")))</f>
        <v>Terminado</v>
      </c>
      <c r="AL1102" s="60">
        <f>SUMIF([1]!COMPROMISOS_2024[[#All],[consecutivo]],Contrato[[#This Row],[RCP]],[1]!COMPROMISOS_2024[[#All],[Total pagado]])</f>
        <v>0</v>
      </c>
      <c r="AM1102" s="61">
        <f>IFERROR(Contrato[[#This Row],[Pagos]]/Contrato[[#This Row],[VALOR CONTRATO]],0)</f>
        <v>0</v>
      </c>
      <c r="AN1102" s="110">
        <f>+Contrato[[#This Row],[VALOR CONTRATO]]-Contrato[[#This Row],[Pagos]]</f>
        <v>0</v>
      </c>
      <c r="AO1102" s="58" cm="1">
        <f t="array" ref="AO1102">_xlfn.XLOOKUP(Contrato[[#This Row],[DOCUMENTO ]],[1]!PERSONAL_ACTIVO_2024[[#All],[Documento identidad]],[1]!PERSONAL_ACTIVO_2024[[#All],[Mail ]],0,0)</f>
        <v>0</v>
      </c>
      <c r="AP1102" s="58" cm="1">
        <f t="array" ref="AP1102">_xlfn.XLOOKUP(Contrato[[#This Row],[DOCUMENTO]],[1]!PERSONAL_ACTIVO_2024[[#All],[Documento identidad]],[1]!PERSONAL_ACTIVO_2024[[#All],[Mail ]],0,0)</f>
        <v>0</v>
      </c>
      <c r="AQ1102" s="58" cm="1">
        <f t="array" ref="AQ1102">IF(ISBLANK(Contrato[[#This Row],[DEPENDENCIA ]]),0,IFERROR(_xlfn.XLOOKUP(Contrato[[#This Row],[DEPENDENCIA ]],[1]!PERSONAL_ACTIVO_2024[[#All],[Dependencia]],[1]!PERSONAL_ACTIVO_2024[[#All],[Mail ]],0,0),0))</f>
        <v>0</v>
      </c>
    </row>
    <row r="1103" spans="1:43" ht="34.5" customHeight="1" x14ac:dyDescent="0.25">
      <c r="A1103" s="54"/>
      <c r="B1103" s="26"/>
      <c r="C1103" s="28"/>
      <c r="D1103" s="29"/>
      <c r="E1103" s="30"/>
      <c r="F1103" s="29"/>
      <c r="G1103" s="363"/>
      <c r="H1103" s="54"/>
      <c r="I1103" s="112"/>
      <c r="J1103" s="118"/>
      <c r="K1103" s="113"/>
      <c r="L1103" s="96"/>
      <c r="M1103" s="119"/>
      <c r="N1103" s="98" t="str" cm="1">
        <f t="array" ref="N1103">_xlfn.XLOOKUP(Contrato[[#This Row],[SUPERVISOR TITULAR]],[1]!PERSONAL_ACTIVO_2024[[#All],[Nombre completo]],[1]!PERSONAL_ACTIVO_2024[[#All],[Documento identidad]],"",0)</f>
        <v/>
      </c>
      <c r="O1103" s="119"/>
      <c r="P1103" s="122" t="str" cm="1">
        <f t="array" ref="P1103">_xlfn.XLOOKUP(Contrato[[#This Row],[SUPERVISOR SUPLENTE ]],[1]!PERSONAL_ACTIVO_2024[[#All],[Nombre completo]],[1]!PERSONAL_ACTIVO_2024[[#All],[Documento identidad]],"",0)</f>
        <v/>
      </c>
      <c r="Q1103" s="100"/>
      <c r="R1103" s="42" cm="1">
        <f t="array" ref="R1103">_xlfn.XLOOKUP(Contrato[[#This Row],[CDP]],[1]!DISPONIBILIDADES_2024[[#All],[consecutivo]],[1]!DISPONIBILIDADES_2024[[#All],[fecha_aprobacion]],"",0)</f>
        <v>0</v>
      </c>
      <c r="S1103" s="43">
        <f>SUMIF([1]!DISPONIBILIDADES_2024[[#All],[consecutivo]],Contrato[[#This Row],[CDP]],[1]!DISPONIBILIDADES_2024[[#All],[valor_total_rubro]])</f>
        <v>0</v>
      </c>
      <c r="T1103" s="44" cm="1">
        <f t="array" ref="T1103">_xlfn.XLOOKUP(Contrato[[#This Row],[CONTRATO]]&amp;Contrato[[#This Row],[CDP]],[1]!Corr_Contr_CDP[[#All],[CONTRATO-CDP]],[1]!Corr_Contr_CDP[[#All],[CRP]],_xlfn.XLOOKUP(Contrato[[#This Row],[CDP]],[1]!COMPROMISOS_2024[[#All],[disponibilidad]],[1]!COMPROMISOS_2024[[#All],[consecutivo]],"",0),0)</f>
        <v>0</v>
      </c>
      <c r="U1103" s="45" t="str" cm="1">
        <f t="array" ref="U1103">+_xlfn.XLOOKUP(Contrato[[#This Row],[RCP]],[1]!COMPROMISOS_2024[[#All],[consecutivo]],[1]!COMPROMISOS_2024[[#All],[fecha_aprobacion]],"",0)</f>
        <v/>
      </c>
      <c r="V1103" s="46">
        <f>SUMIF([1]!COMPROMISOS_2024[[#All],[consecutivo]],Contrato[[#This Row],[RCP]],[1]!COMPROMISOS_2024[[#All],[valor_total]])</f>
        <v>0</v>
      </c>
      <c r="W1103" s="311"/>
      <c r="X1103" s="160"/>
      <c r="Y1103" s="48" t="str">
        <f>+LEFT(_xlfn.XLOOKUP(Contrato[[#This Row],[CONTRATO3DIG]],[1]SECOP_II!AE:AE,[1]SECOP_II!F:F,"",0),10)</f>
        <v/>
      </c>
      <c r="Z1103" s="49"/>
      <c r="AA1103" s="101"/>
      <c r="AB1103" s="91"/>
      <c r="AC1103" s="91"/>
      <c r="AD1103" s="224"/>
      <c r="AE1103" s="54"/>
      <c r="AF1103" s="55" t="str">
        <f>TEXT(LEFT(Contrato[[#This Row],[CONTRATO]],3),"0")</f>
        <v/>
      </c>
      <c r="AG1103" s="55" t="str">
        <f>IF(LEN(Contrato[[#This Row],[Contrato2]])=3,Contrato[[#This Row],[Contrato2]],TEXT(Contrato[[#This Row],[Contrato2]],"000"))</f>
        <v/>
      </c>
      <c r="AH1103" s="56">
        <f ca="1">IFERROR(_xlfn.DAYS(Contrato[[#This Row],[Fecha Proyectada liquidación]],TODAY())/30,"")</f>
        <v>-1519.7666666666667</v>
      </c>
      <c r="AI1103" s="57">
        <f>+Contrato[[#This Row],[FECHA TERMINACIÓN ]]+120</f>
        <v>120</v>
      </c>
      <c r="AK1103" s="59" t="str">
        <f ca="1">IF(Contrato[[#This Row],[FECHA TERMINACIÓN ]]&lt;TODAY(), "Terminado",IF(ISNUMBER(Contrato[[#This Row],[Fecha Real de liquiidación ]]),"Liquidado",IF(Contrato[[#This Row],[FECHA TERMINACIÓN ]]&gt;=TODAY(),"En ejecución","")))</f>
        <v>Terminado</v>
      </c>
      <c r="AL1103" s="60">
        <f>SUMIF([1]!COMPROMISOS_2024[[#All],[consecutivo]],Contrato[[#This Row],[RCP]],[1]!COMPROMISOS_2024[[#All],[Total pagado]])</f>
        <v>0</v>
      </c>
      <c r="AM1103" s="61">
        <f>IFERROR(Contrato[[#This Row],[Pagos]]/Contrato[[#This Row],[VALOR CONTRATO]],0)</f>
        <v>0</v>
      </c>
      <c r="AN1103" s="110">
        <f>+Contrato[[#This Row],[VALOR CONTRATO]]-Contrato[[#This Row],[Pagos]]</f>
        <v>0</v>
      </c>
      <c r="AO1103" s="58" cm="1">
        <f t="array" ref="AO1103">_xlfn.XLOOKUP(Contrato[[#This Row],[DOCUMENTO ]],[1]!PERSONAL_ACTIVO_2024[[#All],[Documento identidad]],[1]!PERSONAL_ACTIVO_2024[[#All],[Mail ]],0,0)</f>
        <v>0</v>
      </c>
      <c r="AP1103" s="58" cm="1">
        <f t="array" ref="AP1103">_xlfn.XLOOKUP(Contrato[[#This Row],[DOCUMENTO]],[1]!PERSONAL_ACTIVO_2024[[#All],[Documento identidad]],[1]!PERSONAL_ACTIVO_2024[[#All],[Mail ]],0,0)</f>
        <v>0</v>
      </c>
      <c r="AQ1103" s="58" cm="1">
        <f t="array" ref="AQ1103">IF(ISBLANK(Contrato[[#This Row],[DEPENDENCIA ]]),0,IFERROR(_xlfn.XLOOKUP(Contrato[[#This Row],[DEPENDENCIA ]],[1]!PERSONAL_ACTIVO_2024[[#All],[Dependencia]],[1]!PERSONAL_ACTIVO_2024[[#All],[Mail ]],0,0),0))</f>
        <v>0</v>
      </c>
    </row>
    <row r="1104" spans="1:43" ht="34.5" customHeight="1" x14ac:dyDescent="0.25">
      <c r="A1104" s="54"/>
      <c r="B1104" s="26"/>
      <c r="C1104" s="28"/>
      <c r="D1104" s="29"/>
      <c r="E1104" s="30"/>
      <c r="F1104" s="29"/>
      <c r="G1104" s="363"/>
      <c r="H1104" s="54"/>
      <c r="I1104" s="112"/>
      <c r="J1104" s="118"/>
      <c r="K1104" s="113"/>
      <c r="L1104" s="96"/>
      <c r="M1104" s="119"/>
      <c r="N1104" s="98" t="str" cm="1">
        <f t="array" ref="N1104">_xlfn.XLOOKUP(Contrato[[#This Row],[SUPERVISOR TITULAR]],[1]!PERSONAL_ACTIVO_2024[[#All],[Nombre completo]],[1]!PERSONAL_ACTIVO_2024[[#All],[Documento identidad]],"",0)</f>
        <v/>
      </c>
      <c r="O1104" s="119"/>
      <c r="P1104" s="122" t="str" cm="1">
        <f t="array" ref="P1104">_xlfn.XLOOKUP(Contrato[[#This Row],[SUPERVISOR SUPLENTE ]],[1]!PERSONAL_ACTIVO_2024[[#All],[Nombre completo]],[1]!PERSONAL_ACTIVO_2024[[#All],[Documento identidad]],"",0)</f>
        <v/>
      </c>
      <c r="Q1104" s="100"/>
      <c r="R1104" s="42" cm="1">
        <f t="array" ref="R1104">_xlfn.XLOOKUP(Contrato[[#This Row],[CDP]],[1]!DISPONIBILIDADES_2024[[#All],[consecutivo]],[1]!DISPONIBILIDADES_2024[[#All],[fecha_aprobacion]],"",0)</f>
        <v>0</v>
      </c>
      <c r="S1104" s="43">
        <f>SUMIF([1]!DISPONIBILIDADES_2024[[#All],[consecutivo]],Contrato[[#This Row],[CDP]],[1]!DISPONIBILIDADES_2024[[#All],[valor_total_rubro]])</f>
        <v>0</v>
      </c>
      <c r="T1104" s="44" cm="1">
        <f t="array" ref="T1104">_xlfn.XLOOKUP(Contrato[[#This Row],[CONTRATO]]&amp;Contrato[[#This Row],[CDP]],[1]!Corr_Contr_CDP[[#All],[CONTRATO-CDP]],[1]!Corr_Contr_CDP[[#All],[CRP]],_xlfn.XLOOKUP(Contrato[[#This Row],[CDP]],[1]!COMPROMISOS_2024[[#All],[disponibilidad]],[1]!COMPROMISOS_2024[[#All],[consecutivo]],"",0),0)</f>
        <v>0</v>
      </c>
      <c r="U1104" s="45" t="str" cm="1">
        <f t="array" ref="U1104">+_xlfn.XLOOKUP(Contrato[[#This Row],[RCP]],[1]!COMPROMISOS_2024[[#All],[consecutivo]],[1]!COMPROMISOS_2024[[#All],[fecha_aprobacion]],"",0)</f>
        <v/>
      </c>
      <c r="V1104" s="46">
        <f>SUMIF([1]!COMPROMISOS_2024[[#All],[consecutivo]],Contrato[[#This Row],[RCP]],[1]!COMPROMISOS_2024[[#All],[valor_total]])</f>
        <v>0</v>
      </c>
      <c r="W1104" s="311"/>
      <c r="X1104" s="160"/>
      <c r="Y1104" s="48" t="str">
        <f>+LEFT(_xlfn.XLOOKUP(Contrato[[#This Row],[CONTRATO3DIG]],[1]SECOP_II!AE:AE,[1]SECOP_II!F:F,"",0),10)</f>
        <v/>
      </c>
      <c r="Z1104" s="49"/>
      <c r="AA1104" s="101"/>
      <c r="AB1104" s="91"/>
      <c r="AC1104" s="91"/>
      <c r="AD1104" s="224"/>
      <c r="AE1104" s="54"/>
      <c r="AF1104" s="55" t="str">
        <f>TEXT(LEFT(Contrato[[#This Row],[CONTRATO]],3),"0")</f>
        <v/>
      </c>
      <c r="AG1104" s="55" t="str">
        <f>IF(LEN(Contrato[[#This Row],[Contrato2]])=3,Contrato[[#This Row],[Contrato2]],TEXT(Contrato[[#This Row],[Contrato2]],"000"))</f>
        <v/>
      </c>
      <c r="AH1104" s="56">
        <f ca="1">IFERROR(_xlfn.DAYS(Contrato[[#This Row],[Fecha Proyectada liquidación]],TODAY())/30,"")</f>
        <v>-1519.7666666666667</v>
      </c>
      <c r="AI1104" s="57">
        <f>+Contrato[[#This Row],[FECHA TERMINACIÓN ]]+120</f>
        <v>120</v>
      </c>
      <c r="AK1104" s="59" t="str">
        <f ca="1">IF(Contrato[[#This Row],[FECHA TERMINACIÓN ]]&lt;TODAY(), "Terminado",IF(ISNUMBER(Contrato[[#This Row],[Fecha Real de liquiidación ]]),"Liquidado",IF(Contrato[[#This Row],[FECHA TERMINACIÓN ]]&gt;=TODAY(),"En ejecución","")))</f>
        <v>Terminado</v>
      </c>
      <c r="AL1104" s="60">
        <f>SUMIF([1]!COMPROMISOS_2024[[#All],[consecutivo]],Contrato[[#This Row],[RCP]],[1]!COMPROMISOS_2024[[#All],[Total pagado]])</f>
        <v>0</v>
      </c>
      <c r="AM1104" s="61">
        <f>IFERROR(Contrato[[#This Row],[Pagos]]/Contrato[[#This Row],[VALOR CONTRATO]],0)</f>
        <v>0</v>
      </c>
      <c r="AN1104" s="110">
        <f>+Contrato[[#This Row],[VALOR CONTRATO]]-Contrato[[#This Row],[Pagos]]</f>
        <v>0</v>
      </c>
      <c r="AO1104" s="58" cm="1">
        <f t="array" ref="AO1104">_xlfn.XLOOKUP(Contrato[[#This Row],[DOCUMENTO ]],[1]!PERSONAL_ACTIVO_2024[[#All],[Documento identidad]],[1]!PERSONAL_ACTIVO_2024[[#All],[Mail ]],0,0)</f>
        <v>0</v>
      </c>
      <c r="AP1104" s="58" cm="1">
        <f t="array" ref="AP1104">_xlfn.XLOOKUP(Contrato[[#This Row],[DOCUMENTO]],[1]!PERSONAL_ACTIVO_2024[[#All],[Documento identidad]],[1]!PERSONAL_ACTIVO_2024[[#All],[Mail ]],0,0)</f>
        <v>0</v>
      </c>
      <c r="AQ1104" s="58" cm="1">
        <f t="array" ref="AQ1104">IF(ISBLANK(Contrato[[#This Row],[DEPENDENCIA ]]),0,IFERROR(_xlfn.XLOOKUP(Contrato[[#This Row],[DEPENDENCIA ]],[1]!PERSONAL_ACTIVO_2024[[#All],[Dependencia]],[1]!PERSONAL_ACTIVO_2024[[#All],[Mail ]],0,0),0))</f>
        <v>0</v>
      </c>
    </row>
    <row r="1105" spans="1:43" ht="34.5" customHeight="1" x14ac:dyDescent="0.25">
      <c r="A1105" s="27"/>
      <c r="B1105" s="349"/>
      <c r="C1105" s="350"/>
      <c r="D1105" s="29"/>
      <c r="E1105" s="30"/>
      <c r="F1105" s="29"/>
      <c r="G1105" s="363"/>
      <c r="H1105" s="27"/>
      <c r="I1105" s="351"/>
      <c r="J1105" s="132"/>
      <c r="K1105" s="69"/>
      <c r="L1105" s="143"/>
      <c r="M1105" s="119"/>
      <c r="N1105" s="98" t="str" cm="1">
        <f t="array" ref="N1105">_xlfn.XLOOKUP(Contrato[[#This Row],[SUPERVISOR TITULAR]],[1]!PERSONAL_ACTIVO_2024[[#All],[Nombre completo]],[1]!PERSONAL_ACTIVO_2024[[#All],[Documento identidad]],"",0)</f>
        <v/>
      </c>
      <c r="O1105" s="119"/>
      <c r="P1105" s="134" t="str" cm="1">
        <f t="array" ref="P1105">_xlfn.XLOOKUP(Contrato[[#This Row],[SUPERVISOR SUPLENTE ]],[1]!PERSONAL_ACTIVO_2024[[#All],[Nombre completo]],[1]!PERSONAL_ACTIVO_2024[[#All],[Documento identidad]],"",0)</f>
        <v/>
      </c>
      <c r="Q1105" s="135"/>
      <c r="R1105" s="42" cm="1">
        <f t="array" ref="R1105">_xlfn.XLOOKUP(Contrato[[#This Row],[CDP]],[1]!DISPONIBILIDADES_2024[[#All],[consecutivo]],[1]!DISPONIBILIDADES_2024[[#All],[fecha_aprobacion]],"",0)</f>
        <v>0</v>
      </c>
      <c r="S1105" s="43">
        <f>SUMIF([1]!DISPONIBILIDADES_2024[[#All],[consecutivo]],Contrato[[#This Row],[CDP]],[1]!DISPONIBILIDADES_2024[[#All],[valor_total_rubro]])</f>
        <v>0</v>
      </c>
      <c r="T1105" s="44" cm="1">
        <f t="array" ref="T1105">_xlfn.XLOOKUP(Contrato[[#This Row],[CONTRATO]]&amp;Contrato[[#This Row],[CDP]],[1]!Corr_Contr_CDP[[#All],[CONTRATO-CDP]],[1]!Corr_Contr_CDP[[#All],[CRP]],_xlfn.XLOOKUP(Contrato[[#This Row],[CDP]],[1]!COMPROMISOS_2024[[#All],[disponibilidad]],[1]!COMPROMISOS_2024[[#All],[consecutivo]],"",0),0)</f>
        <v>0</v>
      </c>
      <c r="U1105" s="45" t="str" cm="1">
        <f t="array" ref="U1105">+_xlfn.XLOOKUP(Contrato[[#This Row],[RCP]],[1]!COMPROMISOS_2024[[#All],[consecutivo]],[1]!COMPROMISOS_2024[[#All],[fecha_aprobacion]],"",0)</f>
        <v/>
      </c>
      <c r="V1105" s="46">
        <f>SUMIF([1]!COMPROMISOS_2024[[#All],[consecutivo]],Contrato[[#This Row],[RCP]],[1]!COMPROMISOS_2024[[#All],[valor_total]])</f>
        <v>0</v>
      </c>
      <c r="W1105" s="352"/>
      <c r="X1105" s="163"/>
      <c r="Y1105" s="48"/>
      <c r="Z1105" s="49"/>
      <c r="AA1105" s="407"/>
      <c r="AB1105" s="30"/>
      <c r="AC1105" s="30"/>
      <c r="AD1105" s="353"/>
      <c r="AE1105" s="27"/>
      <c r="AF1105" s="55" t="str">
        <f>TEXT(LEFT(Contrato[[#This Row],[CONTRATO]],3),"0")</f>
        <v/>
      </c>
      <c r="AG1105" s="55" t="str">
        <f>IF(LEN(Contrato[[#This Row],[Contrato2]])=3,Contrato[[#This Row],[Contrato2]],TEXT(Contrato[[#This Row],[Contrato2]],"000"))</f>
        <v/>
      </c>
      <c r="AH1105" s="56">
        <f ca="1">IFERROR(_xlfn.DAYS(Contrato[[#This Row],[Fecha Proyectada liquidación]],TODAY())/30,"")</f>
        <v>-1519.7666666666667</v>
      </c>
      <c r="AI1105" s="57">
        <f>+Contrato[[#This Row],[FECHA TERMINACIÓN ]]+120</f>
        <v>120</v>
      </c>
      <c r="AK1105" s="59" t="str">
        <f ca="1">IF(Contrato[[#This Row],[FECHA TERMINACIÓN ]]&lt;TODAY(), "Terminado",IF(ISNUMBER(Contrato[[#This Row],[Fecha Real de liquiidación ]]),"Liquidado",IF(Contrato[[#This Row],[FECHA TERMINACIÓN ]]&gt;=TODAY(),"En ejecución","")))</f>
        <v>Terminado</v>
      </c>
      <c r="AL1105" s="60">
        <f>SUMIF([1]!COMPROMISOS_2024[[#All],[consecutivo]],Contrato[[#This Row],[RCP]],[1]!COMPROMISOS_2024[[#All],[Total pagado]])</f>
        <v>0</v>
      </c>
      <c r="AM1105" s="61">
        <f>IFERROR(Contrato[[#This Row],[Pagos]]/Contrato[[#This Row],[VALOR CONTRATO]],0)</f>
        <v>0</v>
      </c>
      <c r="AN1105" s="110">
        <f>+Contrato[[#This Row],[VALOR CONTRATO]]-Contrato[[#This Row],[Pagos]]</f>
        <v>0</v>
      </c>
      <c r="AO1105" s="58" cm="1">
        <f t="array" ref="AO1105">_xlfn.XLOOKUP(Contrato[[#This Row],[DOCUMENTO ]],[1]!PERSONAL_ACTIVO_2024[[#All],[Documento identidad]],[1]!PERSONAL_ACTIVO_2024[[#All],[Mail ]],0,0)</f>
        <v>0</v>
      </c>
      <c r="AP1105" s="58" cm="1">
        <f t="array" ref="AP1105">_xlfn.XLOOKUP(Contrato[[#This Row],[DOCUMENTO]],[1]!PERSONAL_ACTIVO_2024[[#All],[Documento identidad]],[1]!PERSONAL_ACTIVO_2024[[#All],[Mail ]],0,0)</f>
        <v>0</v>
      </c>
      <c r="AQ1105" s="58" cm="1">
        <f t="array" ref="AQ1105">IF(ISBLANK(Contrato[[#This Row],[DEPENDENCIA ]]),0,IFERROR(_xlfn.XLOOKUP(Contrato[[#This Row],[DEPENDENCIA ]],[1]!PERSONAL_ACTIVO_2024[[#All],[Dependencia]],[1]!PERSONAL_ACTIVO_2024[[#All],[Mail ]],0,0),0))</f>
        <v>0</v>
      </c>
    </row>
    <row r="1106" spans="1:43" ht="34.5" customHeight="1" x14ac:dyDescent="0.25">
      <c r="A1106" s="54"/>
      <c r="B1106" s="26"/>
      <c r="C1106" s="28"/>
      <c r="D1106" s="29"/>
      <c r="E1106" s="30"/>
      <c r="F1106" s="29"/>
      <c r="G1106" s="183"/>
      <c r="H1106" s="54"/>
      <c r="I1106" s="208"/>
      <c r="J1106" s="118"/>
      <c r="K1106" s="69"/>
      <c r="L1106" s="143"/>
      <c r="M1106" s="119"/>
      <c r="N1106" s="98" t="str" cm="1">
        <f t="array" ref="N1106">_xlfn.XLOOKUP(Contrato[[#This Row],[SUPERVISOR TITULAR]],[1]!PERSONAL_ACTIVO_2024[[#All],[Nombre completo]],[1]!PERSONAL_ACTIVO_2024[[#All],[Documento identidad]],"",0)</f>
        <v/>
      </c>
      <c r="O1106" s="119"/>
      <c r="P1106" s="122" t="str" cm="1">
        <f t="array" ref="P1106">_xlfn.XLOOKUP(Contrato[[#This Row],[SUPERVISOR SUPLENTE ]],[1]!PERSONAL_ACTIVO_2024[[#All],[Nombre completo]],[1]!PERSONAL_ACTIVO_2024[[#All],[Documento identidad]],"",0)</f>
        <v/>
      </c>
      <c r="Q1106" s="100"/>
      <c r="R1106" s="42" cm="1">
        <f t="array" ref="R1106">_xlfn.XLOOKUP(Contrato[[#This Row],[CDP]],[1]!DISPONIBILIDADES_2024[[#All],[consecutivo]],[1]!DISPONIBILIDADES_2024[[#All],[fecha_aprobacion]],"",0)</f>
        <v>0</v>
      </c>
      <c r="S1106" s="43">
        <f>SUMIF([1]!DISPONIBILIDADES_2024[[#All],[consecutivo]],Contrato[[#This Row],[CDP]],[1]!DISPONIBILIDADES_2024[[#All],[valor_total_rubro]])</f>
        <v>0</v>
      </c>
      <c r="T1106" s="44" cm="1">
        <f t="array" ref="T1106">_xlfn.XLOOKUP(Contrato[[#This Row],[CONTRATO]]&amp;Contrato[[#This Row],[CDP]],[1]!Corr_Contr_CDP[[#All],[CONTRATO-CDP]],[1]!Corr_Contr_CDP[[#All],[CRP]],_xlfn.XLOOKUP(Contrato[[#This Row],[CDP]],[1]!COMPROMISOS_2024[[#All],[disponibilidad]],[1]!COMPROMISOS_2024[[#All],[consecutivo]],"",0),0)</f>
        <v>0</v>
      </c>
      <c r="U1106" s="45" t="str" cm="1">
        <f t="array" ref="U1106">+_xlfn.XLOOKUP(Contrato[[#This Row],[RCP]],[1]!COMPROMISOS_2024[[#All],[consecutivo]],[1]!COMPROMISOS_2024[[#All],[fecha_aprobacion]],"",0)</f>
        <v/>
      </c>
      <c r="V1106" s="46">
        <f>SUMIF([1]!COMPROMISOS_2024[[#All],[consecutivo]],Contrato[[#This Row],[RCP]],[1]!COMPROMISOS_2024[[#All],[valor_total]])</f>
        <v>0</v>
      </c>
      <c r="W1106" s="311"/>
      <c r="X1106" s="163"/>
      <c r="Y1106" s="48" t="str">
        <f>+LEFT(_xlfn.XLOOKUP(Contrato[[#This Row],[CONTRATO3DIG]],[1]SECOP_II!AE:AE,[1]SECOP_II!F:F,"",0),10)</f>
        <v/>
      </c>
      <c r="Z1106" s="49"/>
      <c r="AA1106" s="101"/>
      <c r="AB1106" s="91"/>
      <c r="AC1106" s="91"/>
      <c r="AD1106" s="224"/>
      <c r="AE1106" s="54"/>
      <c r="AF1106" s="55" t="str">
        <f>TEXT(LEFT(Contrato[[#This Row],[CONTRATO]],3),"0")</f>
        <v/>
      </c>
      <c r="AG1106" s="55" t="str">
        <f>IF(LEN(Contrato[[#This Row],[Contrato2]])=3,Contrato[[#This Row],[Contrato2]],TEXT(Contrato[[#This Row],[Contrato2]],"000"))</f>
        <v/>
      </c>
      <c r="AH1106" s="56">
        <f ca="1">IFERROR(_xlfn.DAYS(Contrato[[#This Row],[Fecha Proyectada liquidación]],TODAY())/30,"")</f>
        <v>-1519.7666666666667</v>
      </c>
      <c r="AI1106" s="57">
        <f>+Contrato[[#This Row],[FECHA TERMINACIÓN ]]+120</f>
        <v>120</v>
      </c>
      <c r="AK1106" s="59" t="str">
        <f ca="1">IF(Contrato[[#This Row],[FECHA TERMINACIÓN ]]&lt;TODAY(), "Terminado",IF(ISNUMBER(Contrato[[#This Row],[Fecha Real de liquiidación ]]),"Liquidado",IF(Contrato[[#This Row],[FECHA TERMINACIÓN ]]&gt;=TODAY(),"En ejecución","")))</f>
        <v>Terminado</v>
      </c>
      <c r="AL1106" s="60">
        <f>SUMIF([1]!COMPROMISOS_2024[[#All],[consecutivo]],Contrato[[#This Row],[RCP]],[1]!COMPROMISOS_2024[[#All],[Total pagado]])</f>
        <v>0</v>
      </c>
      <c r="AM1106" s="61">
        <f>IFERROR(Contrato[[#This Row],[Pagos]]/Contrato[[#This Row],[VALOR CONTRATO]],0)</f>
        <v>0</v>
      </c>
      <c r="AN1106" s="110">
        <f>+Contrato[[#This Row],[VALOR CONTRATO]]-Contrato[[#This Row],[Pagos]]</f>
        <v>0</v>
      </c>
      <c r="AO1106" s="58" cm="1">
        <f t="array" ref="AO1106">_xlfn.XLOOKUP(Contrato[[#This Row],[DOCUMENTO ]],[1]!PERSONAL_ACTIVO_2024[[#All],[Documento identidad]],[1]!PERSONAL_ACTIVO_2024[[#All],[Mail ]],0,0)</f>
        <v>0</v>
      </c>
      <c r="AP1106" s="58" cm="1">
        <f t="array" ref="AP1106">_xlfn.XLOOKUP(Contrato[[#This Row],[DOCUMENTO]],[1]!PERSONAL_ACTIVO_2024[[#All],[Documento identidad]],[1]!PERSONAL_ACTIVO_2024[[#All],[Mail ]],0,0)</f>
        <v>0</v>
      </c>
      <c r="AQ1106" s="58" cm="1">
        <f t="array" ref="AQ1106">IF(ISBLANK(Contrato[[#This Row],[DEPENDENCIA ]]),0,IFERROR(_xlfn.XLOOKUP(Contrato[[#This Row],[DEPENDENCIA ]],[1]!PERSONAL_ACTIVO_2024[[#All],[Dependencia]],[1]!PERSONAL_ACTIVO_2024[[#All],[Mail ]],0,0),0))</f>
        <v>0</v>
      </c>
    </row>
    <row r="1107" spans="1:43" ht="34.5" customHeight="1" x14ac:dyDescent="0.25">
      <c r="A1107" s="54"/>
      <c r="B1107" s="26"/>
      <c r="C1107" s="28"/>
      <c r="D1107" s="29"/>
      <c r="E1107" s="30"/>
      <c r="F1107" s="29"/>
      <c r="G1107" s="363"/>
      <c r="H1107" s="54"/>
      <c r="I1107" s="112"/>
      <c r="J1107" s="118"/>
      <c r="K1107" s="69"/>
      <c r="L1107" s="96"/>
      <c r="M1107" s="119"/>
      <c r="N1107" s="98" t="str" cm="1">
        <f t="array" ref="N1107">_xlfn.XLOOKUP(Contrato[[#This Row],[SUPERVISOR TITULAR]],[1]!PERSONAL_ACTIVO_2024[[#All],[Nombre completo]],[1]!PERSONAL_ACTIVO_2024[[#All],[Documento identidad]],"",0)</f>
        <v/>
      </c>
      <c r="O1107" s="119"/>
      <c r="P1107" s="122" t="str" cm="1">
        <f t="array" ref="P1107">_xlfn.XLOOKUP(Contrato[[#This Row],[SUPERVISOR SUPLENTE ]],[1]!PERSONAL_ACTIVO_2024[[#All],[Nombre completo]],[1]!PERSONAL_ACTIVO_2024[[#All],[Documento identidad]],"",0)</f>
        <v/>
      </c>
      <c r="Q1107" s="100"/>
      <c r="R1107" s="42" cm="1">
        <f t="array" ref="R1107">_xlfn.XLOOKUP(Contrato[[#This Row],[CDP]],[1]!DISPONIBILIDADES_2024[[#All],[consecutivo]],[1]!DISPONIBILIDADES_2024[[#All],[fecha_aprobacion]],"",0)</f>
        <v>0</v>
      </c>
      <c r="S1107" s="43">
        <f>SUMIF([1]!DISPONIBILIDADES_2024[[#All],[consecutivo]],Contrato[[#This Row],[CDP]],[1]!DISPONIBILIDADES_2024[[#All],[valor_total_rubro]])</f>
        <v>0</v>
      </c>
      <c r="T1107" s="44" cm="1">
        <f t="array" ref="T1107">_xlfn.XLOOKUP(Contrato[[#This Row],[CONTRATO]]&amp;Contrato[[#This Row],[CDP]],[1]!Corr_Contr_CDP[[#All],[CONTRATO-CDP]],[1]!Corr_Contr_CDP[[#All],[CRP]],_xlfn.XLOOKUP(Contrato[[#This Row],[CDP]],[1]!COMPROMISOS_2024[[#All],[disponibilidad]],[1]!COMPROMISOS_2024[[#All],[consecutivo]],"",0),0)</f>
        <v>0</v>
      </c>
      <c r="U1107" s="45" t="str" cm="1">
        <f t="array" ref="U1107">+_xlfn.XLOOKUP(Contrato[[#This Row],[RCP]],[1]!COMPROMISOS_2024[[#All],[consecutivo]],[1]!COMPROMISOS_2024[[#All],[fecha_aprobacion]],"",0)</f>
        <v/>
      </c>
      <c r="V1107" s="46">
        <f>SUMIF([1]!COMPROMISOS_2024[[#All],[consecutivo]],Contrato[[#This Row],[RCP]],[1]!COMPROMISOS_2024[[#All],[valor_total]])</f>
        <v>0</v>
      </c>
      <c r="W1107" s="311"/>
      <c r="X1107" s="160"/>
      <c r="Y1107" s="48" t="str">
        <f>+LEFT(_xlfn.XLOOKUP(Contrato[[#This Row],[CONTRATO3DIG]],[1]SECOP_II!AE:AE,[1]SECOP_II!F:F,"",0),10)</f>
        <v/>
      </c>
      <c r="Z1107" s="49"/>
      <c r="AA1107" s="101"/>
      <c r="AB1107" s="91"/>
      <c r="AC1107" s="91"/>
      <c r="AD1107" s="224"/>
      <c r="AE1107" s="54"/>
      <c r="AF1107" s="55" t="str">
        <f>TEXT(LEFT(Contrato[[#This Row],[CONTRATO]],3),"0")</f>
        <v/>
      </c>
      <c r="AG1107" s="55" t="str">
        <f>IF(LEN(Contrato[[#This Row],[Contrato2]])=3,Contrato[[#This Row],[Contrato2]],TEXT(Contrato[[#This Row],[Contrato2]],"000"))</f>
        <v/>
      </c>
      <c r="AH1107" s="56">
        <f ca="1">IFERROR(_xlfn.DAYS(Contrato[[#This Row],[Fecha Proyectada liquidación]],TODAY())/30,"")</f>
        <v>-1519.7666666666667</v>
      </c>
      <c r="AI1107" s="57">
        <f>+Contrato[[#This Row],[FECHA TERMINACIÓN ]]+120</f>
        <v>120</v>
      </c>
      <c r="AK1107" s="59" t="str">
        <f ca="1">IF(Contrato[[#This Row],[FECHA TERMINACIÓN ]]&lt;TODAY(), "Terminado",IF(ISNUMBER(Contrato[[#This Row],[Fecha Real de liquiidación ]]),"Liquidado",IF(Contrato[[#This Row],[FECHA TERMINACIÓN ]]&gt;=TODAY(),"En ejecución","")))</f>
        <v>Terminado</v>
      </c>
      <c r="AL1107" s="60">
        <f>SUMIF([1]!COMPROMISOS_2024[[#All],[consecutivo]],Contrato[[#This Row],[RCP]],[1]!COMPROMISOS_2024[[#All],[Total pagado]])</f>
        <v>0</v>
      </c>
      <c r="AM1107" s="61">
        <f>IFERROR(Contrato[[#This Row],[Pagos]]/Contrato[[#This Row],[VALOR CONTRATO]],0)</f>
        <v>0</v>
      </c>
      <c r="AN1107" s="110">
        <f>+Contrato[[#This Row],[VALOR CONTRATO]]-Contrato[[#This Row],[Pagos]]</f>
        <v>0</v>
      </c>
      <c r="AO1107" s="58" cm="1">
        <f t="array" ref="AO1107">_xlfn.XLOOKUP(Contrato[[#This Row],[DOCUMENTO ]],[1]!PERSONAL_ACTIVO_2024[[#All],[Documento identidad]],[1]!PERSONAL_ACTIVO_2024[[#All],[Mail ]],0,0)</f>
        <v>0</v>
      </c>
      <c r="AP1107" s="58" cm="1">
        <f t="array" ref="AP1107">_xlfn.XLOOKUP(Contrato[[#This Row],[DOCUMENTO]],[1]!PERSONAL_ACTIVO_2024[[#All],[Documento identidad]],[1]!PERSONAL_ACTIVO_2024[[#All],[Mail ]],0,0)</f>
        <v>0</v>
      </c>
      <c r="AQ1107" s="58" cm="1">
        <f t="array" ref="AQ1107">IF(ISBLANK(Contrato[[#This Row],[DEPENDENCIA ]]),0,IFERROR(_xlfn.XLOOKUP(Contrato[[#This Row],[DEPENDENCIA ]],[1]!PERSONAL_ACTIVO_2024[[#All],[Dependencia]],[1]!PERSONAL_ACTIVO_2024[[#All],[Mail ]],0,0),0))</f>
        <v>0</v>
      </c>
    </row>
    <row r="1108" spans="1:43" ht="34.5" customHeight="1" x14ac:dyDescent="0.25">
      <c r="A1108" s="54"/>
      <c r="B1108" s="349"/>
      <c r="C1108" s="28"/>
      <c r="D1108" s="29"/>
      <c r="E1108" s="30"/>
      <c r="F1108" s="29"/>
      <c r="G1108" s="363"/>
      <c r="H1108" s="54"/>
      <c r="I1108" s="112"/>
      <c r="J1108" s="118"/>
      <c r="K1108" s="112"/>
      <c r="L1108" s="96"/>
      <c r="M1108" s="119"/>
      <c r="N1108" s="98" t="str" cm="1">
        <f t="array" ref="N1108">_xlfn.XLOOKUP(Contrato[[#This Row],[SUPERVISOR TITULAR]],[1]!PERSONAL_ACTIVO_2024[[#All],[Nombre completo]],[1]!PERSONAL_ACTIVO_2024[[#All],[Documento identidad]],"",0)</f>
        <v/>
      </c>
      <c r="O1108" s="119"/>
      <c r="P1108" s="122" t="str" cm="1">
        <f t="array" ref="P1108">_xlfn.XLOOKUP(Contrato[[#This Row],[SUPERVISOR SUPLENTE ]],[1]!PERSONAL_ACTIVO_2024[[#All],[Nombre completo]],[1]!PERSONAL_ACTIVO_2024[[#All],[Documento identidad]],"",0)</f>
        <v/>
      </c>
      <c r="Q1108" s="100"/>
      <c r="R1108" s="42" cm="1">
        <f t="array" ref="R1108">_xlfn.XLOOKUP(Contrato[[#This Row],[CDP]],[1]!DISPONIBILIDADES_2024[[#All],[consecutivo]],[1]!DISPONIBILIDADES_2024[[#All],[fecha_aprobacion]],"",0)</f>
        <v>0</v>
      </c>
      <c r="S1108" s="43">
        <f>SUMIF([1]!DISPONIBILIDADES_2024[[#All],[consecutivo]],Contrato[[#This Row],[CDP]],[1]!DISPONIBILIDADES_2024[[#All],[valor_total_rubro]])</f>
        <v>0</v>
      </c>
      <c r="T1108" s="44" cm="1">
        <f t="array" ref="T1108">_xlfn.XLOOKUP(Contrato[[#This Row],[CONTRATO]]&amp;Contrato[[#This Row],[CDP]],[1]!Corr_Contr_CDP[[#All],[CONTRATO-CDP]],[1]!Corr_Contr_CDP[[#All],[CRP]],_xlfn.XLOOKUP(Contrato[[#This Row],[CDP]],[1]!COMPROMISOS_2024[[#All],[disponibilidad]],[1]!COMPROMISOS_2024[[#All],[consecutivo]],"",0),0)</f>
        <v>0</v>
      </c>
      <c r="U1108" s="45" t="str" cm="1">
        <f t="array" ref="U1108">+_xlfn.XLOOKUP(Contrato[[#This Row],[RCP]],[1]!COMPROMISOS_2024[[#All],[consecutivo]],[1]!COMPROMISOS_2024[[#All],[fecha_aprobacion]],"",0)</f>
        <v/>
      </c>
      <c r="V1108" s="46">
        <f>SUMIF([1]!COMPROMISOS_2024[[#All],[consecutivo]],Contrato[[#This Row],[RCP]],[1]!COMPROMISOS_2024[[#All],[valor_total]])</f>
        <v>0</v>
      </c>
      <c r="W1108" s="311"/>
      <c r="X1108" s="160"/>
      <c r="Y1108" s="48" t="str">
        <f>+LEFT(_xlfn.XLOOKUP(Contrato[[#This Row],[CONTRATO3DIG]],[1]SECOP_II!AE:AE,[1]SECOP_II!F:F,"",0),10)</f>
        <v/>
      </c>
      <c r="Z1108" s="49"/>
      <c r="AA1108" s="101"/>
      <c r="AB1108" s="91"/>
      <c r="AC1108" s="91"/>
      <c r="AD1108" s="224"/>
      <c r="AE1108" s="54"/>
      <c r="AF1108" s="55" t="str">
        <f>TEXT(LEFT(Contrato[[#This Row],[CONTRATO]],3),"0")</f>
        <v/>
      </c>
      <c r="AG1108" s="55" t="str">
        <f>IF(LEN(Contrato[[#This Row],[Contrato2]])=3,Contrato[[#This Row],[Contrato2]],TEXT(Contrato[[#This Row],[Contrato2]],"000"))</f>
        <v/>
      </c>
      <c r="AH1108" s="56">
        <f ca="1">IFERROR(_xlfn.DAYS(Contrato[[#This Row],[Fecha Proyectada liquidación]],TODAY())/30,"")</f>
        <v>-1519.7666666666667</v>
      </c>
      <c r="AI1108" s="57">
        <f>+Contrato[[#This Row],[FECHA TERMINACIÓN ]]+120</f>
        <v>120</v>
      </c>
      <c r="AK1108" s="59" t="str">
        <f ca="1">IF(Contrato[[#This Row],[FECHA TERMINACIÓN ]]&lt;TODAY(), "Terminado",IF(ISNUMBER(Contrato[[#This Row],[Fecha Real de liquiidación ]]),"Liquidado",IF(Contrato[[#This Row],[FECHA TERMINACIÓN ]]&gt;=TODAY(),"En ejecución","")))</f>
        <v>Terminado</v>
      </c>
      <c r="AL1108" s="60">
        <f>SUMIF([1]!COMPROMISOS_2024[[#All],[consecutivo]],Contrato[[#This Row],[RCP]],[1]!COMPROMISOS_2024[[#All],[Total pagado]])</f>
        <v>0</v>
      </c>
      <c r="AM1108" s="61">
        <f>IFERROR(Contrato[[#This Row],[Pagos]]/Contrato[[#This Row],[VALOR CONTRATO]],0)</f>
        <v>0</v>
      </c>
      <c r="AN1108" s="110">
        <f>+Contrato[[#This Row],[VALOR CONTRATO]]-Contrato[[#This Row],[Pagos]]</f>
        <v>0</v>
      </c>
      <c r="AO1108" s="58" cm="1">
        <f t="array" ref="AO1108">_xlfn.XLOOKUP(Contrato[[#This Row],[DOCUMENTO ]],[1]!PERSONAL_ACTIVO_2024[[#All],[Documento identidad]],[1]!PERSONAL_ACTIVO_2024[[#All],[Mail ]],0,0)</f>
        <v>0</v>
      </c>
      <c r="AP1108" s="58" cm="1">
        <f t="array" ref="AP1108">_xlfn.XLOOKUP(Contrato[[#This Row],[DOCUMENTO]],[1]!PERSONAL_ACTIVO_2024[[#All],[Documento identidad]],[1]!PERSONAL_ACTIVO_2024[[#All],[Mail ]],0,0)</f>
        <v>0</v>
      </c>
      <c r="AQ1108" s="58" cm="1">
        <f t="array" ref="AQ1108">IF(ISBLANK(Contrato[[#This Row],[DEPENDENCIA ]]),0,IFERROR(_xlfn.XLOOKUP(Contrato[[#This Row],[DEPENDENCIA ]],[1]!PERSONAL_ACTIVO_2024[[#All],[Dependencia]],[1]!PERSONAL_ACTIVO_2024[[#All],[Mail ]],0,0),0))</f>
        <v>0</v>
      </c>
    </row>
    <row r="1109" spans="1:43" ht="34.5" customHeight="1" x14ac:dyDescent="0.25">
      <c r="A1109" s="54"/>
      <c r="B1109" s="26"/>
      <c r="C1109" s="28"/>
      <c r="D1109" s="29"/>
      <c r="E1109" s="30"/>
      <c r="F1109" s="29"/>
      <c r="G1109" s="363"/>
      <c r="H1109" s="54"/>
      <c r="I1109" s="112"/>
      <c r="J1109" s="118"/>
      <c r="K1109" s="112"/>
      <c r="L1109" s="96"/>
      <c r="M1109" s="119"/>
      <c r="N1109" s="98" t="str" cm="1">
        <f t="array" ref="N1109">_xlfn.XLOOKUP(Contrato[[#This Row],[SUPERVISOR TITULAR]],[1]!PERSONAL_ACTIVO_2024[[#All],[Nombre completo]],[1]!PERSONAL_ACTIVO_2024[[#All],[Documento identidad]],"",0)</f>
        <v/>
      </c>
      <c r="O1109" s="119"/>
      <c r="P1109" s="122" t="str" cm="1">
        <f t="array" ref="P1109">_xlfn.XLOOKUP(Contrato[[#This Row],[SUPERVISOR SUPLENTE ]],[1]!PERSONAL_ACTIVO_2024[[#All],[Nombre completo]],[1]!PERSONAL_ACTIVO_2024[[#All],[Documento identidad]],"",0)</f>
        <v/>
      </c>
      <c r="Q1109" s="100"/>
      <c r="R1109" s="42" cm="1">
        <f t="array" ref="R1109">_xlfn.XLOOKUP(Contrato[[#This Row],[CDP]],[1]!DISPONIBILIDADES_2024[[#All],[consecutivo]],[1]!DISPONIBILIDADES_2024[[#All],[fecha_aprobacion]],"",0)</f>
        <v>0</v>
      </c>
      <c r="S1109" s="43">
        <f>SUMIF([1]!DISPONIBILIDADES_2024[[#All],[consecutivo]],Contrato[[#This Row],[CDP]],[1]!DISPONIBILIDADES_2024[[#All],[valor_total_rubro]])</f>
        <v>0</v>
      </c>
      <c r="T1109" s="44" cm="1">
        <f t="array" ref="T1109">_xlfn.XLOOKUP(Contrato[[#This Row],[CONTRATO]]&amp;Contrato[[#This Row],[CDP]],[1]!Corr_Contr_CDP[[#All],[CONTRATO-CDP]],[1]!Corr_Contr_CDP[[#All],[CRP]],_xlfn.XLOOKUP(Contrato[[#This Row],[CDP]],[1]!COMPROMISOS_2024[[#All],[disponibilidad]],[1]!COMPROMISOS_2024[[#All],[consecutivo]],"",0),0)</f>
        <v>0</v>
      </c>
      <c r="U1109" s="45" t="str" cm="1">
        <f t="array" ref="U1109">+_xlfn.XLOOKUP(Contrato[[#This Row],[RCP]],[1]!COMPROMISOS_2024[[#All],[consecutivo]],[1]!COMPROMISOS_2024[[#All],[fecha_aprobacion]],"",0)</f>
        <v/>
      </c>
      <c r="V1109" s="46">
        <f>SUMIF([1]!COMPROMISOS_2024[[#All],[consecutivo]],Contrato[[#This Row],[RCP]],[1]!COMPROMISOS_2024[[#All],[valor_total]])</f>
        <v>0</v>
      </c>
      <c r="W1109" s="311"/>
      <c r="X1109" s="160"/>
      <c r="Y1109" s="48" t="str">
        <f>+LEFT(_xlfn.XLOOKUP(Contrato[[#This Row],[CONTRATO3DIG]],[1]SECOP_II!AE:AE,[1]SECOP_II!F:F,"",0),10)</f>
        <v/>
      </c>
      <c r="Z1109" s="49"/>
      <c r="AA1109" s="101"/>
      <c r="AB1109" s="91"/>
      <c r="AC1109" s="91"/>
      <c r="AD1109" s="224"/>
      <c r="AE1109" s="54"/>
      <c r="AF1109" s="55" t="str">
        <f>TEXT(LEFT(Contrato[[#This Row],[CONTRATO]],3),"0")</f>
        <v/>
      </c>
      <c r="AG1109" s="55" t="str">
        <f>IF(LEN(Contrato[[#This Row],[Contrato2]])=3,Contrato[[#This Row],[Contrato2]],TEXT(Contrato[[#This Row],[Contrato2]],"000"))</f>
        <v/>
      </c>
      <c r="AH1109" s="56">
        <f ca="1">IFERROR(_xlfn.DAYS(Contrato[[#This Row],[Fecha Proyectada liquidación]],TODAY())/30,"")</f>
        <v>-1519.7666666666667</v>
      </c>
      <c r="AI1109" s="57">
        <f>+Contrato[[#This Row],[FECHA TERMINACIÓN ]]+120</f>
        <v>120</v>
      </c>
      <c r="AK1109" s="59" t="str">
        <f ca="1">IF(Contrato[[#This Row],[FECHA TERMINACIÓN ]]&lt;TODAY(), "Terminado",IF(ISNUMBER(Contrato[[#This Row],[Fecha Real de liquiidación ]]),"Liquidado",IF(Contrato[[#This Row],[FECHA TERMINACIÓN ]]&gt;=TODAY(),"En ejecución","")))</f>
        <v>Terminado</v>
      </c>
      <c r="AL1109" s="60">
        <f>SUMIF([1]!COMPROMISOS_2024[[#All],[consecutivo]],Contrato[[#This Row],[RCP]],[1]!COMPROMISOS_2024[[#All],[Total pagado]])</f>
        <v>0</v>
      </c>
      <c r="AM1109" s="61">
        <f>IFERROR(Contrato[[#This Row],[Pagos]]/Contrato[[#This Row],[VALOR CONTRATO]],0)</f>
        <v>0</v>
      </c>
      <c r="AN1109" s="110">
        <f>+Contrato[[#This Row],[VALOR CONTRATO]]-Contrato[[#This Row],[Pagos]]</f>
        <v>0</v>
      </c>
      <c r="AO1109" s="58" cm="1">
        <f t="array" ref="AO1109">_xlfn.XLOOKUP(Contrato[[#This Row],[DOCUMENTO ]],[1]!PERSONAL_ACTIVO_2024[[#All],[Documento identidad]],[1]!PERSONAL_ACTIVO_2024[[#All],[Mail ]],0,0)</f>
        <v>0</v>
      </c>
      <c r="AP1109" s="58" cm="1">
        <f t="array" ref="AP1109">_xlfn.XLOOKUP(Contrato[[#This Row],[DOCUMENTO]],[1]!PERSONAL_ACTIVO_2024[[#All],[Documento identidad]],[1]!PERSONAL_ACTIVO_2024[[#All],[Mail ]],0,0)</f>
        <v>0</v>
      </c>
      <c r="AQ1109" s="58" cm="1">
        <f t="array" ref="AQ1109">IF(ISBLANK(Contrato[[#This Row],[DEPENDENCIA ]]),0,IFERROR(_xlfn.XLOOKUP(Contrato[[#This Row],[DEPENDENCIA ]],[1]!PERSONAL_ACTIVO_2024[[#All],[Dependencia]],[1]!PERSONAL_ACTIVO_2024[[#All],[Mail ]],0,0),0))</f>
        <v>0</v>
      </c>
    </row>
    <row r="1110" spans="1:43" ht="34.5" customHeight="1" x14ac:dyDescent="0.25">
      <c r="A1110" s="54"/>
      <c r="B1110" s="26"/>
      <c r="C1110" s="28"/>
      <c r="D1110" s="29"/>
      <c r="E1110" s="30"/>
      <c r="F1110" s="29"/>
      <c r="G1110" s="92"/>
      <c r="H1110" s="54"/>
      <c r="I1110" s="112"/>
      <c r="J1110" s="118"/>
      <c r="K1110" s="112"/>
      <c r="L1110" s="96"/>
      <c r="M1110" s="97"/>
      <c r="N1110" s="98" t="str" cm="1">
        <f t="array" ref="N1110">_xlfn.XLOOKUP(Contrato[[#This Row],[SUPERVISOR TITULAR]],[1]!PERSONAL_ACTIVO_2024[[#All],[Nombre completo]],[1]!PERSONAL_ACTIVO_2024[[#All],[Documento identidad]],"",0)</f>
        <v/>
      </c>
      <c r="O1110" s="97"/>
      <c r="P1110" s="122" t="str" cm="1">
        <f t="array" ref="P1110">_xlfn.XLOOKUP(Contrato[[#This Row],[SUPERVISOR SUPLENTE ]],[1]!PERSONAL_ACTIVO_2024[[#All],[Nombre completo]],[1]!PERSONAL_ACTIVO_2024[[#All],[Documento identidad]],"",0)</f>
        <v/>
      </c>
      <c r="Q1110" s="100"/>
      <c r="R1110" s="42" cm="1">
        <f t="array" ref="R1110">_xlfn.XLOOKUP(Contrato[[#This Row],[CDP]],[1]!DISPONIBILIDADES_2024[[#All],[consecutivo]],[1]!DISPONIBILIDADES_2024[[#All],[fecha_aprobacion]],"",0)</f>
        <v>0</v>
      </c>
      <c r="S1110" s="43">
        <f>SUMIF([1]!DISPONIBILIDADES_2024[[#All],[consecutivo]],Contrato[[#This Row],[CDP]],[1]!DISPONIBILIDADES_2024[[#All],[valor_total_rubro]])</f>
        <v>0</v>
      </c>
      <c r="T1110" s="44" cm="1">
        <f t="array" ref="T1110">_xlfn.XLOOKUP(Contrato[[#This Row],[CONTRATO]]&amp;Contrato[[#This Row],[CDP]],[1]!Corr_Contr_CDP[[#All],[CONTRATO-CDP]],[1]!Corr_Contr_CDP[[#All],[CRP]],_xlfn.XLOOKUP(Contrato[[#This Row],[CDP]],[1]!COMPROMISOS_2024[[#All],[disponibilidad]],[1]!COMPROMISOS_2024[[#All],[consecutivo]],"",0),0)</f>
        <v>0</v>
      </c>
      <c r="U1110" s="45" t="str" cm="1">
        <f t="array" ref="U1110">+_xlfn.XLOOKUP(Contrato[[#This Row],[RCP]],[1]!COMPROMISOS_2024[[#All],[consecutivo]],[1]!COMPROMISOS_2024[[#All],[fecha_aprobacion]],"",0)</f>
        <v/>
      </c>
      <c r="V1110" s="46">
        <f>SUMIF([1]!COMPROMISOS_2024[[#All],[consecutivo]],Contrato[[#This Row],[RCP]],[1]!COMPROMISOS_2024[[#All],[valor_total]])</f>
        <v>0</v>
      </c>
      <c r="W1110" s="311"/>
      <c r="X1110" s="91"/>
      <c r="Y1110" s="48" t="str">
        <f>+LEFT(_xlfn.XLOOKUP(Contrato[[#This Row],[CONTRATO3DIG]],[1]SECOP_II!AE:AE,[1]SECOP_II!F:F,"",0),10)</f>
        <v/>
      </c>
      <c r="Z1110" s="49"/>
      <c r="AA1110" s="101"/>
      <c r="AB1110" s="91"/>
      <c r="AC1110" s="91"/>
      <c r="AD1110" s="224"/>
      <c r="AE1110" s="54"/>
      <c r="AF1110" s="55" t="str">
        <f>TEXT(LEFT(Contrato[[#This Row],[CONTRATO]],3),"0")</f>
        <v/>
      </c>
      <c r="AG1110" s="55" t="str">
        <f>IF(LEN(Contrato[[#This Row],[Contrato2]])=3,Contrato[[#This Row],[Contrato2]],TEXT(Contrato[[#This Row],[Contrato2]],"000"))</f>
        <v/>
      </c>
      <c r="AH1110" s="56">
        <f ca="1">IFERROR(_xlfn.DAYS(Contrato[[#This Row],[Fecha Proyectada liquidación]],TODAY())/30,"")</f>
        <v>-1519.7666666666667</v>
      </c>
      <c r="AI1110" s="57">
        <f>+Contrato[[#This Row],[FECHA TERMINACIÓN ]]+120</f>
        <v>120</v>
      </c>
      <c r="AK1110" s="59" t="str">
        <f ca="1">IF(Contrato[[#This Row],[FECHA TERMINACIÓN ]]&lt;TODAY(), "Terminado",IF(ISNUMBER(Contrato[[#This Row],[Fecha Real de liquiidación ]]),"Liquidado",IF(Contrato[[#This Row],[FECHA TERMINACIÓN ]]&gt;=TODAY(),"En ejecución","")))</f>
        <v>Terminado</v>
      </c>
      <c r="AL1110" s="60">
        <f>SUMIF([1]!COMPROMISOS_2024[[#All],[consecutivo]],Contrato[[#This Row],[RCP]],[1]!COMPROMISOS_2024[[#All],[Total pagado]])</f>
        <v>0</v>
      </c>
      <c r="AM1110" s="61">
        <f>IFERROR(Contrato[[#This Row],[Pagos]]/Contrato[[#This Row],[VALOR CONTRATO]],0)</f>
        <v>0</v>
      </c>
      <c r="AN1110" s="110">
        <f>+Contrato[[#This Row],[VALOR CONTRATO]]-Contrato[[#This Row],[Pagos]]</f>
        <v>0</v>
      </c>
      <c r="AO1110" s="58" cm="1">
        <f t="array" ref="AO1110">_xlfn.XLOOKUP(Contrato[[#This Row],[DOCUMENTO ]],[1]!PERSONAL_ACTIVO_2024[[#All],[Documento identidad]],[1]!PERSONAL_ACTIVO_2024[[#All],[Mail ]],0,0)</f>
        <v>0</v>
      </c>
      <c r="AP1110" s="58" cm="1">
        <f t="array" ref="AP1110">_xlfn.XLOOKUP(Contrato[[#This Row],[DOCUMENTO]],[1]!PERSONAL_ACTIVO_2024[[#All],[Documento identidad]],[1]!PERSONAL_ACTIVO_2024[[#All],[Mail ]],0,0)</f>
        <v>0</v>
      </c>
      <c r="AQ1110" s="58" cm="1">
        <f t="array" ref="AQ1110">IF(ISBLANK(Contrato[[#This Row],[DEPENDENCIA ]]),0,IFERROR(_xlfn.XLOOKUP(Contrato[[#This Row],[DEPENDENCIA ]],[1]!PERSONAL_ACTIVO_2024[[#All],[Dependencia]],[1]!PERSONAL_ACTIVO_2024[[#All],[Mail ]],0,0),0))</f>
        <v>0</v>
      </c>
    </row>
    <row r="1111" spans="1:43" ht="34.5" customHeight="1" x14ac:dyDescent="0.25">
      <c r="A1111" s="54"/>
      <c r="B1111" s="26"/>
      <c r="C1111" s="408"/>
      <c r="D1111" s="29"/>
      <c r="E1111" s="30"/>
      <c r="F1111" s="29"/>
      <c r="G1111" s="92"/>
      <c r="H1111" s="54"/>
      <c r="I1111" s="112"/>
      <c r="J1111" s="118"/>
      <c r="K1111" s="112"/>
      <c r="L1111" s="96"/>
      <c r="M1111" s="97"/>
      <c r="N1111" s="98" t="str" cm="1">
        <f t="array" ref="N1111">_xlfn.XLOOKUP(Contrato[[#This Row],[SUPERVISOR TITULAR]],[1]!PERSONAL_ACTIVO_2024[[#All],[Nombre completo]],[1]!PERSONAL_ACTIVO_2024[[#All],[Documento identidad]],"",0)</f>
        <v/>
      </c>
      <c r="O1111" s="97"/>
      <c r="P1111" s="122" t="str" cm="1">
        <f t="array" ref="P1111">_xlfn.XLOOKUP(Contrato[[#This Row],[SUPERVISOR SUPLENTE ]],[1]!PERSONAL_ACTIVO_2024[[#All],[Nombre completo]],[1]!PERSONAL_ACTIVO_2024[[#All],[Documento identidad]],"",0)</f>
        <v/>
      </c>
      <c r="Q1111" s="100"/>
      <c r="R1111" s="42" cm="1">
        <f t="array" ref="R1111">_xlfn.XLOOKUP(Contrato[[#This Row],[CDP]],[1]!DISPONIBILIDADES_2024[[#All],[consecutivo]],[1]!DISPONIBILIDADES_2024[[#All],[fecha_aprobacion]],"",0)</f>
        <v>0</v>
      </c>
      <c r="S1111" s="43">
        <f>SUMIF([1]!DISPONIBILIDADES_2024[[#All],[consecutivo]],Contrato[[#This Row],[CDP]],[1]!DISPONIBILIDADES_2024[[#All],[valor_total_rubro]])</f>
        <v>0</v>
      </c>
      <c r="T1111" s="44" cm="1">
        <f t="array" ref="T1111">_xlfn.XLOOKUP(Contrato[[#This Row],[CONTRATO]]&amp;Contrato[[#This Row],[CDP]],[1]!Corr_Contr_CDP[[#All],[CONTRATO-CDP]],[1]!Corr_Contr_CDP[[#All],[CRP]],_xlfn.XLOOKUP(Contrato[[#This Row],[CDP]],[1]!COMPROMISOS_2024[[#All],[disponibilidad]],[1]!COMPROMISOS_2024[[#All],[consecutivo]],"",0),0)</f>
        <v>0</v>
      </c>
      <c r="U1111" s="45" t="str" cm="1">
        <f t="array" ref="U1111">+_xlfn.XLOOKUP(Contrato[[#This Row],[RCP]],[1]!COMPROMISOS_2024[[#All],[consecutivo]],[1]!COMPROMISOS_2024[[#All],[fecha_aprobacion]],"",0)</f>
        <v/>
      </c>
      <c r="V1111" s="46">
        <f>SUMIF([1]!COMPROMISOS_2024[[#All],[consecutivo]],Contrato[[#This Row],[RCP]],[1]!COMPROMISOS_2024[[#All],[valor_total]])</f>
        <v>0</v>
      </c>
      <c r="W1111" s="311"/>
      <c r="X1111" s="91"/>
      <c r="Y1111" s="48" t="str">
        <f>+LEFT(_xlfn.XLOOKUP(Contrato[[#This Row],[CONTRATO3DIG]],[1]SECOP_II!AE:AE,[1]SECOP_II!F:F,"",0),10)</f>
        <v/>
      </c>
      <c r="Z1111" s="49"/>
      <c r="AA1111" s="101"/>
      <c r="AB1111" s="91"/>
      <c r="AC1111" s="91"/>
      <c r="AD1111" s="224"/>
      <c r="AE1111" s="54"/>
      <c r="AF1111" s="55" t="str">
        <f>TEXT(LEFT(Contrato[[#This Row],[CONTRATO]],3),"0")</f>
        <v/>
      </c>
      <c r="AG1111" s="55" t="str">
        <f>IF(LEN(Contrato[[#This Row],[Contrato2]])=3,Contrato[[#This Row],[Contrato2]],TEXT(Contrato[[#This Row],[Contrato2]],"000"))</f>
        <v/>
      </c>
      <c r="AH1111" s="56">
        <f ca="1">IFERROR(_xlfn.DAYS(Contrato[[#This Row],[Fecha Proyectada liquidación]],TODAY())/30,"")</f>
        <v>-1519.7666666666667</v>
      </c>
      <c r="AI1111" s="57">
        <f>+Contrato[[#This Row],[FECHA TERMINACIÓN ]]+120</f>
        <v>120</v>
      </c>
      <c r="AK1111" s="59" t="str">
        <f ca="1">IF(Contrato[[#This Row],[FECHA TERMINACIÓN ]]&lt;TODAY(), "Terminado",IF(ISNUMBER(Contrato[[#This Row],[Fecha Real de liquiidación ]]),"Liquidado",IF(Contrato[[#This Row],[FECHA TERMINACIÓN ]]&gt;=TODAY(),"En ejecución","")))</f>
        <v>Terminado</v>
      </c>
      <c r="AL1111" s="60">
        <f>SUMIF([1]!COMPROMISOS_2024[[#All],[consecutivo]],Contrato[[#This Row],[RCP]],[1]!COMPROMISOS_2024[[#All],[Total pagado]])</f>
        <v>0</v>
      </c>
      <c r="AM1111" s="61">
        <f>IFERROR(Contrato[[#This Row],[Pagos]]/Contrato[[#This Row],[VALOR CONTRATO]],0)</f>
        <v>0</v>
      </c>
      <c r="AN1111" s="110">
        <f>+Contrato[[#This Row],[VALOR CONTRATO]]-Contrato[[#This Row],[Pagos]]</f>
        <v>0</v>
      </c>
      <c r="AO1111" s="58" cm="1">
        <f t="array" ref="AO1111">_xlfn.XLOOKUP(Contrato[[#This Row],[DOCUMENTO ]],[1]!PERSONAL_ACTIVO_2024[[#All],[Documento identidad]],[1]!PERSONAL_ACTIVO_2024[[#All],[Mail ]],0,0)</f>
        <v>0</v>
      </c>
      <c r="AP1111" s="58" cm="1">
        <f t="array" ref="AP1111">_xlfn.XLOOKUP(Contrato[[#This Row],[DOCUMENTO]],[1]!PERSONAL_ACTIVO_2024[[#All],[Documento identidad]],[1]!PERSONAL_ACTIVO_2024[[#All],[Mail ]],0,0)</f>
        <v>0</v>
      </c>
      <c r="AQ1111" s="58" cm="1">
        <f t="array" ref="AQ1111">IF(ISBLANK(Contrato[[#This Row],[DEPENDENCIA ]]),0,IFERROR(_xlfn.XLOOKUP(Contrato[[#This Row],[DEPENDENCIA ]],[1]!PERSONAL_ACTIVO_2024[[#All],[Dependencia]],[1]!PERSONAL_ACTIVO_2024[[#All],[Mail ]],0,0),0))</f>
        <v>0</v>
      </c>
    </row>
    <row r="1112" spans="1:43" ht="34.5" customHeight="1" x14ac:dyDescent="0.25">
      <c r="A1112" s="54"/>
      <c r="B1112" s="26"/>
      <c r="C1112" s="408"/>
      <c r="D1112" s="29"/>
      <c r="E1112" s="30"/>
      <c r="F1112" s="29"/>
      <c r="G1112" s="92"/>
      <c r="H1112" s="54"/>
      <c r="I1112" s="112"/>
      <c r="J1112" s="118"/>
      <c r="K1112" s="112"/>
      <c r="L1112" s="96"/>
      <c r="M1112" s="97"/>
      <c r="N1112" s="98" t="str" cm="1">
        <f t="array" ref="N1112">_xlfn.XLOOKUP(Contrato[[#This Row],[SUPERVISOR TITULAR]],[1]!PERSONAL_ACTIVO_2024[[#All],[Nombre completo]],[1]!PERSONAL_ACTIVO_2024[[#All],[Documento identidad]],"",0)</f>
        <v/>
      </c>
      <c r="O1112" s="97"/>
      <c r="P1112" s="122" t="str" cm="1">
        <f t="array" ref="P1112">_xlfn.XLOOKUP(Contrato[[#This Row],[SUPERVISOR SUPLENTE ]],[1]!PERSONAL_ACTIVO_2024[[#All],[Nombre completo]],[1]!PERSONAL_ACTIVO_2024[[#All],[Documento identidad]],"",0)</f>
        <v/>
      </c>
      <c r="Q1112" s="100"/>
      <c r="R1112" s="42" cm="1">
        <f t="array" ref="R1112">_xlfn.XLOOKUP(Contrato[[#This Row],[CDP]],[1]!DISPONIBILIDADES_2024[[#All],[consecutivo]],[1]!DISPONIBILIDADES_2024[[#All],[fecha_aprobacion]],"",0)</f>
        <v>0</v>
      </c>
      <c r="S1112" s="43">
        <f>SUMIF([1]!DISPONIBILIDADES_2024[[#All],[consecutivo]],Contrato[[#This Row],[CDP]],[1]!DISPONIBILIDADES_2024[[#All],[valor_total_rubro]])</f>
        <v>0</v>
      </c>
      <c r="T1112" s="44" cm="1">
        <f t="array" ref="T1112">_xlfn.XLOOKUP(Contrato[[#This Row],[CONTRATO]]&amp;Contrato[[#This Row],[CDP]],[1]!Corr_Contr_CDP[[#All],[CONTRATO-CDP]],[1]!Corr_Contr_CDP[[#All],[CRP]],_xlfn.XLOOKUP(Contrato[[#This Row],[CDP]],[1]!COMPROMISOS_2024[[#All],[disponibilidad]],[1]!COMPROMISOS_2024[[#All],[consecutivo]],"",0),0)</f>
        <v>0</v>
      </c>
      <c r="U1112" s="45" t="str" cm="1">
        <f t="array" ref="U1112">+_xlfn.XLOOKUP(Contrato[[#This Row],[RCP]],[1]!COMPROMISOS_2024[[#All],[consecutivo]],[1]!COMPROMISOS_2024[[#All],[fecha_aprobacion]],"",0)</f>
        <v/>
      </c>
      <c r="V1112" s="46">
        <f>SUMIF([1]!COMPROMISOS_2024[[#All],[consecutivo]],Contrato[[#This Row],[RCP]],[1]!COMPROMISOS_2024[[#All],[valor_total]])</f>
        <v>0</v>
      </c>
      <c r="W1112" s="311"/>
      <c r="X1112" s="91"/>
      <c r="Y1112" s="48" t="str">
        <f>+LEFT(_xlfn.XLOOKUP(Contrato[[#This Row],[CONTRATO3DIG]],[1]SECOP_II!AE:AE,[1]SECOP_II!F:F,"",0),10)</f>
        <v/>
      </c>
      <c r="Z1112" s="49"/>
      <c r="AA1112" s="101"/>
      <c r="AB1112" s="91"/>
      <c r="AC1112" s="91"/>
      <c r="AD1112" s="224"/>
      <c r="AE1112" s="54"/>
      <c r="AF1112" s="55" t="str">
        <f>TEXT(LEFT(Contrato[[#This Row],[CONTRATO]],3),"0")</f>
        <v/>
      </c>
      <c r="AG1112" s="55" t="str">
        <f>IF(LEN(Contrato[[#This Row],[Contrato2]])=3,Contrato[[#This Row],[Contrato2]],TEXT(Contrato[[#This Row],[Contrato2]],"000"))</f>
        <v/>
      </c>
      <c r="AH1112" s="56">
        <f ca="1">IFERROR(_xlfn.DAYS(Contrato[[#This Row],[Fecha Proyectada liquidación]],TODAY())/30,"")</f>
        <v>-1519.7666666666667</v>
      </c>
      <c r="AI1112" s="57">
        <f>+Contrato[[#This Row],[FECHA TERMINACIÓN ]]+120</f>
        <v>120</v>
      </c>
      <c r="AK1112" s="59" t="str">
        <f ca="1">IF(Contrato[[#This Row],[FECHA TERMINACIÓN ]]&lt;TODAY(), "Terminado",IF(ISNUMBER(Contrato[[#This Row],[Fecha Real de liquiidación ]]),"Liquidado",IF(Contrato[[#This Row],[FECHA TERMINACIÓN ]]&gt;=TODAY(),"En ejecución","")))</f>
        <v>Terminado</v>
      </c>
      <c r="AL1112" s="60">
        <f>SUMIF([1]!COMPROMISOS_2024[[#All],[consecutivo]],Contrato[[#This Row],[RCP]],[1]!COMPROMISOS_2024[[#All],[Total pagado]])</f>
        <v>0</v>
      </c>
      <c r="AM1112" s="61">
        <f>IFERROR(Contrato[[#This Row],[Pagos]]/Contrato[[#This Row],[VALOR CONTRATO]],0)</f>
        <v>0</v>
      </c>
      <c r="AN1112" s="110">
        <f>+Contrato[[#This Row],[VALOR CONTRATO]]-Contrato[[#This Row],[Pagos]]</f>
        <v>0</v>
      </c>
      <c r="AO1112" s="58" cm="1">
        <f t="array" ref="AO1112">_xlfn.XLOOKUP(Contrato[[#This Row],[DOCUMENTO ]],[1]!PERSONAL_ACTIVO_2024[[#All],[Documento identidad]],[1]!PERSONAL_ACTIVO_2024[[#All],[Mail ]],0,0)</f>
        <v>0</v>
      </c>
      <c r="AP1112" s="58" cm="1">
        <f t="array" ref="AP1112">_xlfn.XLOOKUP(Contrato[[#This Row],[DOCUMENTO]],[1]!PERSONAL_ACTIVO_2024[[#All],[Documento identidad]],[1]!PERSONAL_ACTIVO_2024[[#All],[Mail ]],0,0)</f>
        <v>0</v>
      </c>
      <c r="AQ1112" s="58" cm="1">
        <f t="array" ref="AQ1112">IF(ISBLANK(Contrato[[#This Row],[DEPENDENCIA ]]),0,IFERROR(_xlfn.XLOOKUP(Contrato[[#This Row],[DEPENDENCIA ]],[1]!PERSONAL_ACTIVO_2024[[#All],[Dependencia]],[1]!PERSONAL_ACTIVO_2024[[#All],[Mail ]],0,0),0))</f>
        <v>0</v>
      </c>
    </row>
    <row r="1113" spans="1:43" ht="34.5" customHeight="1" x14ac:dyDescent="0.25">
      <c r="A1113" s="54"/>
      <c r="B1113" s="26"/>
      <c r="C1113" s="28"/>
      <c r="D1113" s="29"/>
      <c r="E1113" s="91"/>
      <c r="F1113" s="29"/>
      <c r="G1113" s="409"/>
      <c r="H1113" s="54"/>
      <c r="I1113" s="112"/>
      <c r="J1113" s="118"/>
      <c r="K1113" s="112"/>
      <c r="L1113" s="96"/>
      <c r="M1113" s="97"/>
      <c r="N1113" s="98" t="str" cm="1">
        <f t="array" ref="N1113">_xlfn.XLOOKUP(Contrato[[#This Row],[SUPERVISOR TITULAR]],[1]!PERSONAL_ACTIVO_2024[[#All],[Nombre completo]],[1]!PERSONAL_ACTIVO_2024[[#All],[Documento identidad]],"",0)</f>
        <v/>
      </c>
      <c r="O1113" s="97"/>
      <c r="P1113" s="122" t="str" cm="1">
        <f t="array" ref="P1113">_xlfn.XLOOKUP(Contrato[[#This Row],[SUPERVISOR SUPLENTE ]],[1]!PERSONAL_ACTIVO_2024[[#All],[Nombre completo]],[1]!PERSONAL_ACTIVO_2024[[#All],[Documento identidad]],"",0)</f>
        <v/>
      </c>
      <c r="Q1113" s="100"/>
      <c r="R1113" s="42" cm="1">
        <f t="array" ref="R1113">_xlfn.XLOOKUP(Contrato[[#This Row],[CDP]],[1]!DISPONIBILIDADES_2024[[#All],[consecutivo]],[1]!DISPONIBILIDADES_2024[[#All],[fecha_aprobacion]],"",0)</f>
        <v>0</v>
      </c>
      <c r="S1113" s="43">
        <f>SUMIF([1]!DISPONIBILIDADES_2024[[#All],[consecutivo]],Contrato[[#This Row],[CDP]],[1]!DISPONIBILIDADES_2024[[#All],[valor_total_rubro]])</f>
        <v>0</v>
      </c>
      <c r="T1113" s="44" cm="1">
        <f t="array" ref="T1113">_xlfn.XLOOKUP(Contrato[[#This Row],[CONTRATO]]&amp;Contrato[[#This Row],[CDP]],[1]!Corr_Contr_CDP[[#All],[CONTRATO-CDP]],[1]!Corr_Contr_CDP[[#All],[CRP]],_xlfn.XLOOKUP(Contrato[[#This Row],[CDP]],[1]!COMPROMISOS_2024[[#All],[disponibilidad]],[1]!COMPROMISOS_2024[[#All],[consecutivo]],"",0),0)</f>
        <v>0</v>
      </c>
      <c r="U1113" s="45" t="str" cm="1">
        <f t="array" ref="U1113">+_xlfn.XLOOKUP(Contrato[[#This Row],[RCP]],[1]!COMPROMISOS_2024[[#All],[consecutivo]],[1]!COMPROMISOS_2024[[#All],[fecha_aprobacion]],"",0)</f>
        <v/>
      </c>
      <c r="V1113" s="46">
        <f>SUMIF([1]!COMPROMISOS_2024[[#All],[consecutivo]],Contrato[[#This Row],[RCP]],[1]!COMPROMISOS_2024[[#All],[valor_total]])</f>
        <v>0</v>
      </c>
      <c r="W1113" s="311"/>
      <c r="X1113" s="91"/>
      <c r="Y1113" s="48" t="str">
        <f>+LEFT(_xlfn.XLOOKUP(Contrato[[#This Row],[CONTRATO3DIG]],[1]SECOP_II!AE:AE,[1]SECOP_II!F:F,"",0),10)</f>
        <v/>
      </c>
      <c r="Z1113" s="49"/>
      <c r="AA1113" s="101"/>
      <c r="AB1113" s="91"/>
      <c r="AC1113" s="91"/>
      <c r="AD1113" s="224"/>
      <c r="AE1113" s="54"/>
      <c r="AF1113" s="55" t="str">
        <f>TEXT(LEFT(Contrato[[#This Row],[CONTRATO]],3),"0")</f>
        <v/>
      </c>
      <c r="AG1113" s="55" t="str">
        <f>IF(LEN(Contrato[[#This Row],[Contrato2]])=3,Contrato[[#This Row],[Contrato2]],TEXT(Contrato[[#This Row],[Contrato2]],"000"))</f>
        <v/>
      </c>
      <c r="AH1113" s="56">
        <f ca="1">IFERROR(_xlfn.DAYS(Contrato[[#This Row],[Fecha Proyectada liquidación]],TODAY())/30,"")</f>
        <v>-1519.7666666666667</v>
      </c>
      <c r="AI1113" s="57">
        <f>+Contrato[[#This Row],[FECHA TERMINACIÓN ]]+120</f>
        <v>120</v>
      </c>
      <c r="AK1113" s="59" t="str">
        <f ca="1">IF(Contrato[[#This Row],[FECHA TERMINACIÓN ]]&lt;TODAY(), "Terminado",IF(ISNUMBER(Contrato[[#This Row],[Fecha Real de liquiidación ]]),"Liquidado",IF(Contrato[[#This Row],[FECHA TERMINACIÓN ]]&gt;=TODAY(),"En ejecución","")))</f>
        <v>Terminado</v>
      </c>
      <c r="AL1113" s="60">
        <f>SUMIF([1]!COMPROMISOS_2024[[#All],[consecutivo]],Contrato[[#This Row],[RCP]],[1]!COMPROMISOS_2024[[#All],[Total pagado]])</f>
        <v>0</v>
      </c>
      <c r="AM1113" s="61">
        <f>IFERROR(Contrato[[#This Row],[Pagos]]/Contrato[[#This Row],[VALOR CONTRATO]],0)</f>
        <v>0</v>
      </c>
      <c r="AN1113" s="110">
        <f>+Contrato[[#This Row],[VALOR CONTRATO]]-Contrato[[#This Row],[Pagos]]</f>
        <v>0</v>
      </c>
      <c r="AO1113" s="58" cm="1">
        <f t="array" ref="AO1113">_xlfn.XLOOKUP(Contrato[[#This Row],[DOCUMENTO ]],[1]!PERSONAL_ACTIVO_2024[[#All],[Documento identidad]],[1]!PERSONAL_ACTIVO_2024[[#All],[Mail ]],0,0)</f>
        <v>0</v>
      </c>
      <c r="AP1113" s="58" cm="1">
        <f t="array" ref="AP1113">_xlfn.XLOOKUP(Contrato[[#This Row],[DOCUMENTO]],[1]!PERSONAL_ACTIVO_2024[[#All],[Documento identidad]],[1]!PERSONAL_ACTIVO_2024[[#All],[Mail ]],0,0)</f>
        <v>0</v>
      </c>
      <c r="AQ1113" s="58" cm="1">
        <f t="array" ref="AQ1113">IF(ISBLANK(Contrato[[#This Row],[DEPENDENCIA ]]),0,IFERROR(_xlfn.XLOOKUP(Contrato[[#This Row],[DEPENDENCIA ]],[1]!PERSONAL_ACTIVO_2024[[#All],[Dependencia]],[1]!PERSONAL_ACTIVO_2024[[#All],[Mail ]],0,0),0))</f>
        <v>0</v>
      </c>
    </row>
    <row r="1114" spans="1:43" ht="34.5" customHeight="1" x14ac:dyDescent="0.25">
      <c r="A1114" s="54"/>
      <c r="B1114" s="26"/>
      <c r="C1114" s="28"/>
      <c r="D1114" s="81"/>
      <c r="E1114" s="91"/>
      <c r="F1114" s="29"/>
      <c r="G1114" s="92"/>
      <c r="H1114" s="54"/>
      <c r="I1114" s="208"/>
      <c r="J1114" s="118"/>
      <c r="K1114" s="54"/>
      <c r="L1114" s="96"/>
      <c r="M1114" s="97"/>
      <c r="N1114" s="98" t="str" cm="1">
        <f t="array" ref="N1114">_xlfn.XLOOKUP(Contrato[[#This Row],[SUPERVISOR TITULAR]],[1]!PERSONAL_ACTIVO_2024[[#All],[Nombre completo]],[1]!PERSONAL_ACTIVO_2024[[#All],[Documento identidad]],"",0)</f>
        <v/>
      </c>
      <c r="O1114" s="97"/>
      <c r="P1114" s="122" t="str" cm="1">
        <f t="array" ref="P1114">_xlfn.XLOOKUP(Contrato[[#This Row],[SUPERVISOR SUPLENTE ]],[1]!PERSONAL_ACTIVO_2024[[#All],[Nombre completo]],[1]!PERSONAL_ACTIVO_2024[[#All],[Documento identidad]],"",0)</f>
        <v/>
      </c>
      <c r="Q1114" s="100"/>
      <c r="R1114" s="42" cm="1">
        <f t="array" ref="R1114">_xlfn.XLOOKUP(Contrato[[#This Row],[CDP]],[1]!DISPONIBILIDADES_2024[[#All],[consecutivo]],[1]!DISPONIBILIDADES_2024[[#All],[fecha_aprobacion]],"",0)</f>
        <v>0</v>
      </c>
      <c r="S1114" s="43">
        <f>SUMIF([1]!DISPONIBILIDADES_2024[[#All],[consecutivo]],Contrato[[#This Row],[CDP]],[1]!DISPONIBILIDADES_2024[[#All],[valor_total_rubro]])</f>
        <v>0</v>
      </c>
      <c r="T1114" s="44" cm="1">
        <f t="array" ref="T1114">_xlfn.XLOOKUP(Contrato[[#This Row],[CONTRATO]]&amp;Contrato[[#This Row],[CDP]],[1]!Corr_Contr_CDP[[#All],[CONTRATO-CDP]],[1]!Corr_Contr_CDP[[#All],[CRP]],_xlfn.XLOOKUP(Contrato[[#This Row],[CDP]],[1]!COMPROMISOS_2024[[#All],[disponibilidad]],[1]!COMPROMISOS_2024[[#All],[consecutivo]],"",0),0)</f>
        <v>0</v>
      </c>
      <c r="U1114" s="45" t="str" cm="1">
        <f t="array" ref="U1114">+_xlfn.XLOOKUP(Contrato[[#This Row],[RCP]],[1]!COMPROMISOS_2024[[#All],[consecutivo]],[1]!COMPROMISOS_2024[[#All],[fecha_aprobacion]],"",0)</f>
        <v/>
      </c>
      <c r="V1114" s="46">
        <f>SUMIF([1]!COMPROMISOS_2024[[#All],[consecutivo]],Contrato[[#This Row],[RCP]],[1]!COMPROMISOS_2024[[#All],[valor_total]])</f>
        <v>0</v>
      </c>
      <c r="W1114" s="311"/>
      <c r="X1114" s="91"/>
      <c r="Y1114" s="48" t="str">
        <f>+LEFT(_xlfn.XLOOKUP(Contrato[[#This Row],[CONTRATO3DIG]],[1]SECOP_II!AE:AE,[1]SECOP_II!F:F,"",0),10)</f>
        <v/>
      </c>
      <c r="Z1114" s="49"/>
      <c r="AA1114" s="101"/>
      <c r="AB1114" s="91"/>
      <c r="AC1114" s="91"/>
      <c r="AD1114" s="224"/>
      <c r="AE1114" s="54"/>
      <c r="AF1114" s="55" t="str">
        <f>TEXT(LEFT(Contrato[[#This Row],[CONTRATO]],3),"0")</f>
        <v/>
      </c>
      <c r="AG1114" s="55" t="str">
        <f>IF(LEN(Contrato[[#This Row],[Contrato2]])=3,Contrato[[#This Row],[Contrato2]],TEXT(Contrato[[#This Row],[Contrato2]],"000"))</f>
        <v/>
      </c>
      <c r="AH1114" s="56">
        <f ca="1">IFERROR(_xlfn.DAYS(Contrato[[#This Row],[Fecha Proyectada liquidación]],TODAY())/30,"")</f>
        <v>-1519.7666666666667</v>
      </c>
      <c r="AI1114" s="57">
        <f>+Contrato[[#This Row],[FECHA TERMINACIÓN ]]+120</f>
        <v>120</v>
      </c>
      <c r="AK1114" s="59" t="str">
        <f ca="1">IF(Contrato[[#This Row],[FECHA TERMINACIÓN ]]&lt;TODAY(), "Terminado",IF(ISNUMBER(Contrato[[#This Row],[Fecha Real de liquiidación ]]),"Liquidado",IF(Contrato[[#This Row],[FECHA TERMINACIÓN ]]&gt;=TODAY(),"En ejecución","")))</f>
        <v>Terminado</v>
      </c>
      <c r="AL1114" s="60">
        <f>SUMIF([1]!COMPROMISOS_2024[[#All],[consecutivo]],Contrato[[#This Row],[RCP]],[1]!COMPROMISOS_2024[[#All],[Total pagado]])</f>
        <v>0</v>
      </c>
      <c r="AM1114" s="61">
        <f>IFERROR(Contrato[[#This Row],[Pagos]]/Contrato[[#This Row],[VALOR CONTRATO]],0)</f>
        <v>0</v>
      </c>
      <c r="AN1114" s="110">
        <f>+Contrato[[#This Row],[VALOR CONTRATO]]-Contrato[[#This Row],[Pagos]]</f>
        <v>0</v>
      </c>
      <c r="AO1114" s="58" cm="1">
        <f t="array" ref="AO1114">_xlfn.XLOOKUP(Contrato[[#This Row],[DOCUMENTO ]],[1]!PERSONAL_ACTIVO_2024[[#All],[Documento identidad]],[1]!PERSONAL_ACTIVO_2024[[#All],[Mail ]],0,0)</f>
        <v>0</v>
      </c>
      <c r="AP1114" s="58" cm="1">
        <f t="array" ref="AP1114">_xlfn.XLOOKUP(Contrato[[#This Row],[DOCUMENTO]],[1]!PERSONAL_ACTIVO_2024[[#All],[Documento identidad]],[1]!PERSONAL_ACTIVO_2024[[#All],[Mail ]],0,0)</f>
        <v>0</v>
      </c>
      <c r="AQ1114" s="58" cm="1">
        <f t="array" ref="AQ1114">IF(ISBLANK(Contrato[[#This Row],[DEPENDENCIA ]]),0,IFERROR(_xlfn.XLOOKUP(Contrato[[#This Row],[DEPENDENCIA ]],[1]!PERSONAL_ACTIVO_2024[[#All],[Dependencia]],[1]!PERSONAL_ACTIVO_2024[[#All],[Mail ]],0,0),0))</f>
        <v>0</v>
      </c>
    </row>
    <row r="1115" spans="1:43" ht="34.5" customHeight="1" x14ac:dyDescent="0.25">
      <c r="A1115" s="54"/>
      <c r="B1115" s="26"/>
      <c r="C1115" s="28"/>
      <c r="D1115" s="81"/>
      <c r="E1115" s="91"/>
      <c r="F1115" s="29"/>
      <c r="G1115" s="183"/>
      <c r="H1115" s="54"/>
      <c r="I1115" s="208"/>
      <c r="J1115" s="118"/>
      <c r="K1115" s="54"/>
      <c r="L1115" s="96"/>
      <c r="M1115" s="97"/>
      <c r="N1115" s="98" t="str" cm="1">
        <f t="array" ref="N1115">_xlfn.XLOOKUP(Contrato[[#This Row],[SUPERVISOR TITULAR]],[1]!PERSONAL_ACTIVO_2024[[#All],[Nombre completo]],[1]!PERSONAL_ACTIVO_2024[[#All],[Documento identidad]],"",0)</f>
        <v/>
      </c>
      <c r="O1115" s="97"/>
      <c r="P1115" s="122" t="str" cm="1">
        <f t="array" ref="P1115">_xlfn.XLOOKUP(Contrato[[#This Row],[SUPERVISOR SUPLENTE ]],[1]!PERSONAL_ACTIVO_2024[[#All],[Nombre completo]],[1]!PERSONAL_ACTIVO_2024[[#All],[Documento identidad]],"",0)</f>
        <v/>
      </c>
      <c r="Q1115" s="100"/>
      <c r="R1115" s="42" cm="1">
        <f t="array" ref="R1115">_xlfn.XLOOKUP(Contrato[[#This Row],[CDP]],[1]!DISPONIBILIDADES_2024[[#All],[consecutivo]],[1]!DISPONIBILIDADES_2024[[#All],[fecha_aprobacion]],"",0)</f>
        <v>0</v>
      </c>
      <c r="S1115" s="43">
        <f>SUMIF([1]!DISPONIBILIDADES_2024[[#All],[consecutivo]],Contrato[[#This Row],[CDP]],[1]!DISPONIBILIDADES_2024[[#All],[valor_total_rubro]])</f>
        <v>0</v>
      </c>
      <c r="T1115" s="44" cm="1">
        <f t="array" ref="T1115">_xlfn.XLOOKUP(Contrato[[#This Row],[CONTRATO]]&amp;Contrato[[#This Row],[CDP]],[1]!Corr_Contr_CDP[[#All],[CONTRATO-CDP]],[1]!Corr_Contr_CDP[[#All],[CRP]],_xlfn.XLOOKUP(Contrato[[#This Row],[CDP]],[1]!COMPROMISOS_2024[[#All],[disponibilidad]],[1]!COMPROMISOS_2024[[#All],[consecutivo]],"",0),0)</f>
        <v>0</v>
      </c>
      <c r="U1115" s="45" t="str" cm="1">
        <f t="array" ref="U1115">+_xlfn.XLOOKUP(Contrato[[#This Row],[RCP]],[1]!COMPROMISOS_2024[[#All],[consecutivo]],[1]!COMPROMISOS_2024[[#All],[fecha_aprobacion]],"",0)</f>
        <v/>
      </c>
      <c r="V1115" s="46">
        <f>SUMIF([1]!COMPROMISOS_2024[[#All],[consecutivo]],Contrato[[#This Row],[RCP]],[1]!COMPROMISOS_2024[[#All],[valor_total]])</f>
        <v>0</v>
      </c>
      <c r="W1115" s="311"/>
      <c r="X1115" s="91"/>
      <c r="Y1115" s="48" t="str">
        <f>+LEFT(_xlfn.XLOOKUP(Contrato[[#This Row],[CONTRATO3DIG]],[1]SECOP_II!AE:AE,[1]SECOP_II!F:F,"",0),10)</f>
        <v/>
      </c>
      <c r="Z1115" s="49"/>
      <c r="AA1115" s="101"/>
      <c r="AB1115" s="91"/>
      <c r="AC1115" s="91"/>
      <c r="AD1115" s="224"/>
      <c r="AE1115" s="54"/>
      <c r="AF1115" s="55" t="str">
        <f>TEXT(LEFT(Contrato[[#This Row],[CONTRATO]],3),"0")</f>
        <v/>
      </c>
      <c r="AG1115" s="55" t="str">
        <f>IF(LEN(Contrato[[#This Row],[Contrato2]])=3,Contrato[[#This Row],[Contrato2]],TEXT(Contrato[[#This Row],[Contrato2]],"000"))</f>
        <v/>
      </c>
      <c r="AH1115" s="56">
        <f ca="1">IFERROR(_xlfn.DAYS(Contrato[[#This Row],[Fecha Proyectada liquidación]],TODAY())/30,"")</f>
        <v>-1519.7666666666667</v>
      </c>
      <c r="AI1115" s="57">
        <f>+Contrato[[#This Row],[FECHA TERMINACIÓN ]]+120</f>
        <v>120</v>
      </c>
      <c r="AK1115" s="59" t="str">
        <f ca="1">IF(Contrato[[#This Row],[FECHA TERMINACIÓN ]]&lt;TODAY(), "Terminado",IF(ISNUMBER(Contrato[[#This Row],[Fecha Real de liquiidación ]]),"Liquidado",IF(Contrato[[#This Row],[FECHA TERMINACIÓN ]]&gt;=TODAY(),"En ejecución","")))</f>
        <v>Terminado</v>
      </c>
      <c r="AL1115" s="60">
        <f>SUMIF([1]!COMPROMISOS_2024[[#All],[consecutivo]],Contrato[[#This Row],[RCP]],[1]!COMPROMISOS_2024[[#All],[Total pagado]])</f>
        <v>0</v>
      </c>
      <c r="AM1115" s="61">
        <f>IFERROR(Contrato[[#This Row],[Pagos]]/Contrato[[#This Row],[VALOR CONTRATO]],0)</f>
        <v>0</v>
      </c>
      <c r="AN1115" s="110">
        <f>+Contrato[[#This Row],[VALOR CONTRATO]]-Contrato[[#This Row],[Pagos]]</f>
        <v>0</v>
      </c>
      <c r="AO1115" s="58" cm="1">
        <f t="array" ref="AO1115">_xlfn.XLOOKUP(Contrato[[#This Row],[DOCUMENTO ]],[1]!PERSONAL_ACTIVO_2024[[#All],[Documento identidad]],[1]!PERSONAL_ACTIVO_2024[[#All],[Mail ]],0,0)</f>
        <v>0</v>
      </c>
      <c r="AP1115" s="58" cm="1">
        <f t="array" ref="AP1115">_xlfn.XLOOKUP(Contrato[[#This Row],[DOCUMENTO]],[1]!PERSONAL_ACTIVO_2024[[#All],[Documento identidad]],[1]!PERSONAL_ACTIVO_2024[[#All],[Mail ]],0,0)</f>
        <v>0</v>
      </c>
      <c r="AQ1115" s="58" cm="1">
        <f t="array" ref="AQ1115">IF(ISBLANK(Contrato[[#This Row],[DEPENDENCIA ]]),0,IFERROR(_xlfn.XLOOKUP(Contrato[[#This Row],[DEPENDENCIA ]],[1]!PERSONAL_ACTIVO_2024[[#All],[Dependencia]],[1]!PERSONAL_ACTIVO_2024[[#All],[Mail ]],0,0),0))</f>
        <v>0</v>
      </c>
    </row>
    <row r="1116" spans="1:43" ht="34.5" customHeight="1" x14ac:dyDescent="0.25">
      <c r="A1116" s="54"/>
      <c r="B1116" s="26"/>
      <c r="C1116" s="28"/>
      <c r="D1116" s="81"/>
      <c r="E1116" s="91"/>
      <c r="F1116" s="29"/>
      <c r="G1116" s="183"/>
      <c r="H1116" s="54"/>
      <c r="I1116" s="208"/>
      <c r="J1116" s="118"/>
      <c r="K1116" s="54"/>
      <c r="L1116" s="96"/>
      <c r="M1116" s="97"/>
      <c r="N1116" s="98" t="str" cm="1">
        <f t="array" ref="N1116">_xlfn.XLOOKUP(Contrato[[#This Row],[SUPERVISOR TITULAR]],[1]!PERSONAL_ACTIVO_2024[[#All],[Nombre completo]],[1]!PERSONAL_ACTIVO_2024[[#All],[Documento identidad]],"",0)</f>
        <v/>
      </c>
      <c r="O1116" s="97"/>
      <c r="P1116" s="122" t="str" cm="1">
        <f t="array" ref="P1116">_xlfn.XLOOKUP(Contrato[[#This Row],[SUPERVISOR SUPLENTE ]],[1]!PERSONAL_ACTIVO_2024[[#All],[Nombre completo]],[1]!PERSONAL_ACTIVO_2024[[#All],[Documento identidad]],"",0)</f>
        <v/>
      </c>
      <c r="Q1116" s="100"/>
      <c r="R1116" s="42" cm="1">
        <f t="array" ref="R1116">_xlfn.XLOOKUP(Contrato[[#This Row],[CDP]],[1]!DISPONIBILIDADES_2024[[#All],[consecutivo]],[1]!DISPONIBILIDADES_2024[[#All],[fecha_aprobacion]],"",0)</f>
        <v>0</v>
      </c>
      <c r="S1116" s="43">
        <f>SUMIF([1]!DISPONIBILIDADES_2024[[#All],[consecutivo]],Contrato[[#This Row],[CDP]],[1]!DISPONIBILIDADES_2024[[#All],[valor_total_rubro]])</f>
        <v>0</v>
      </c>
      <c r="T1116" s="44" cm="1">
        <f t="array" ref="T1116">_xlfn.XLOOKUP(Contrato[[#This Row],[CONTRATO]]&amp;Contrato[[#This Row],[CDP]],[1]!Corr_Contr_CDP[[#All],[CONTRATO-CDP]],[1]!Corr_Contr_CDP[[#All],[CRP]],_xlfn.XLOOKUP(Contrato[[#This Row],[CDP]],[1]!COMPROMISOS_2024[[#All],[disponibilidad]],[1]!COMPROMISOS_2024[[#All],[consecutivo]],"",0),0)</f>
        <v>0</v>
      </c>
      <c r="U1116" s="45" t="str" cm="1">
        <f t="array" ref="U1116">+_xlfn.XLOOKUP(Contrato[[#This Row],[RCP]],[1]!COMPROMISOS_2024[[#All],[consecutivo]],[1]!COMPROMISOS_2024[[#All],[fecha_aprobacion]],"",0)</f>
        <v/>
      </c>
      <c r="V1116" s="46">
        <f>SUMIF([1]!COMPROMISOS_2024[[#All],[consecutivo]],Contrato[[#This Row],[RCP]],[1]!COMPROMISOS_2024[[#All],[valor_total]])</f>
        <v>0</v>
      </c>
      <c r="W1116" s="311"/>
      <c r="X1116" s="91"/>
      <c r="Y1116" s="48" t="str">
        <f>+LEFT(_xlfn.XLOOKUP(Contrato[[#This Row],[CONTRATO3DIG]],[1]SECOP_II!AE:AE,[1]SECOP_II!F:F,"",0),10)</f>
        <v/>
      </c>
      <c r="Z1116" s="49"/>
      <c r="AA1116" s="101"/>
      <c r="AB1116" s="91"/>
      <c r="AC1116" s="91"/>
      <c r="AD1116" s="224"/>
      <c r="AE1116" s="54"/>
      <c r="AF1116" s="55" t="str">
        <f>TEXT(LEFT(Contrato[[#This Row],[CONTRATO]],3),"0")</f>
        <v/>
      </c>
      <c r="AG1116" s="55" t="str">
        <f>IF(LEN(Contrato[[#This Row],[Contrato2]])=3,Contrato[[#This Row],[Contrato2]],TEXT(Contrato[[#This Row],[Contrato2]],"000"))</f>
        <v/>
      </c>
      <c r="AH1116" s="56">
        <f ca="1">IFERROR(_xlfn.DAYS(Contrato[[#This Row],[Fecha Proyectada liquidación]],TODAY())/30,"")</f>
        <v>-1519.7666666666667</v>
      </c>
      <c r="AI1116" s="57">
        <f>+Contrato[[#This Row],[FECHA TERMINACIÓN ]]+120</f>
        <v>120</v>
      </c>
      <c r="AK1116" s="59" t="str">
        <f ca="1">IF(Contrato[[#This Row],[FECHA TERMINACIÓN ]]&lt;TODAY(), "Terminado",IF(ISNUMBER(Contrato[[#This Row],[Fecha Real de liquiidación ]]),"Liquidado",IF(Contrato[[#This Row],[FECHA TERMINACIÓN ]]&gt;=TODAY(),"En ejecución","")))</f>
        <v>Terminado</v>
      </c>
      <c r="AL1116" s="60">
        <f>SUMIF([1]!COMPROMISOS_2024[[#All],[consecutivo]],Contrato[[#This Row],[RCP]],[1]!COMPROMISOS_2024[[#All],[Total pagado]])</f>
        <v>0</v>
      </c>
      <c r="AM1116" s="61">
        <f>IFERROR(Contrato[[#This Row],[Pagos]]/Contrato[[#This Row],[VALOR CONTRATO]],0)</f>
        <v>0</v>
      </c>
      <c r="AN1116" s="110">
        <f>+Contrato[[#This Row],[VALOR CONTRATO]]-Contrato[[#This Row],[Pagos]]</f>
        <v>0</v>
      </c>
      <c r="AO1116" s="58" cm="1">
        <f t="array" ref="AO1116">_xlfn.XLOOKUP(Contrato[[#This Row],[DOCUMENTO ]],[1]!PERSONAL_ACTIVO_2024[[#All],[Documento identidad]],[1]!PERSONAL_ACTIVO_2024[[#All],[Mail ]],0,0)</f>
        <v>0</v>
      </c>
      <c r="AP1116" s="58" cm="1">
        <f t="array" ref="AP1116">_xlfn.XLOOKUP(Contrato[[#This Row],[DOCUMENTO]],[1]!PERSONAL_ACTIVO_2024[[#All],[Documento identidad]],[1]!PERSONAL_ACTIVO_2024[[#All],[Mail ]],0,0)</f>
        <v>0</v>
      </c>
      <c r="AQ1116" s="58" cm="1">
        <f t="array" ref="AQ1116">IF(ISBLANK(Contrato[[#This Row],[DEPENDENCIA ]]),0,IFERROR(_xlfn.XLOOKUP(Contrato[[#This Row],[DEPENDENCIA ]],[1]!PERSONAL_ACTIVO_2024[[#All],[Dependencia]],[1]!PERSONAL_ACTIVO_2024[[#All],[Mail ]],0,0),0))</f>
        <v>0</v>
      </c>
    </row>
    <row r="1117" spans="1:43" ht="34.5" customHeight="1" x14ac:dyDescent="0.25">
      <c r="A1117" s="54"/>
      <c r="B1117" s="26"/>
      <c r="C1117" s="28"/>
      <c r="D1117" s="81"/>
      <c r="E1117" s="91"/>
      <c r="F1117" s="81"/>
      <c r="G1117" s="183"/>
      <c r="H1117" s="54"/>
      <c r="I1117" s="112"/>
      <c r="J1117" s="118"/>
      <c r="K1117" s="112"/>
      <c r="L1117" s="96"/>
      <c r="M1117" s="97"/>
      <c r="N1117" s="98" t="str" cm="1">
        <f t="array" ref="N1117">_xlfn.XLOOKUP(Contrato[[#This Row],[SUPERVISOR TITULAR]],[1]!PERSONAL_ACTIVO_2024[[#All],[Nombre completo]],[1]!PERSONAL_ACTIVO_2024[[#All],[Documento identidad]],"",0)</f>
        <v/>
      </c>
      <c r="O1117" s="97"/>
      <c r="P1117" s="122" t="str" cm="1">
        <f t="array" ref="P1117">_xlfn.XLOOKUP(Contrato[[#This Row],[SUPERVISOR SUPLENTE ]],[1]!PERSONAL_ACTIVO_2024[[#All],[Nombre completo]],[1]!PERSONAL_ACTIVO_2024[[#All],[Documento identidad]],"",0)</f>
        <v/>
      </c>
      <c r="Q1117" s="100"/>
      <c r="R1117" s="42" cm="1">
        <f t="array" ref="R1117">_xlfn.XLOOKUP(Contrato[[#This Row],[CDP]],[1]!DISPONIBILIDADES_2024[[#All],[consecutivo]],[1]!DISPONIBILIDADES_2024[[#All],[fecha_aprobacion]],"",0)</f>
        <v>0</v>
      </c>
      <c r="S1117" s="43">
        <f>SUMIF([1]!DISPONIBILIDADES_2024[[#All],[consecutivo]],Contrato[[#This Row],[CDP]],[1]!DISPONIBILIDADES_2024[[#All],[valor_total_rubro]])</f>
        <v>0</v>
      </c>
      <c r="T1117" s="44" cm="1">
        <f t="array" ref="T1117">_xlfn.XLOOKUP(Contrato[[#This Row],[CONTRATO]]&amp;Contrato[[#This Row],[CDP]],[1]!Corr_Contr_CDP[[#All],[CONTRATO-CDP]],[1]!Corr_Contr_CDP[[#All],[CRP]],_xlfn.XLOOKUP(Contrato[[#This Row],[CDP]],[1]!COMPROMISOS_2024[[#All],[disponibilidad]],[1]!COMPROMISOS_2024[[#All],[consecutivo]],"",0),0)</f>
        <v>0</v>
      </c>
      <c r="U1117" s="45" t="str" cm="1">
        <f t="array" ref="U1117">+_xlfn.XLOOKUP(Contrato[[#This Row],[RCP]],[1]!COMPROMISOS_2024[[#All],[consecutivo]],[1]!COMPROMISOS_2024[[#All],[fecha_aprobacion]],"",0)</f>
        <v/>
      </c>
      <c r="V1117" s="46">
        <f>SUMIF([1]!COMPROMISOS_2024[[#All],[consecutivo]],Contrato[[#This Row],[RCP]],[1]!COMPROMISOS_2024[[#All],[valor_total]])</f>
        <v>0</v>
      </c>
      <c r="W1117" s="311"/>
      <c r="X1117" s="91"/>
      <c r="Y1117" s="48" t="str">
        <f>+LEFT(_xlfn.XLOOKUP(Contrato[[#This Row],[CONTRATO3DIG]],[1]SECOP_II!AE:AE,[1]SECOP_II!F:F,"",0),10)</f>
        <v/>
      </c>
      <c r="Z1117" s="49"/>
      <c r="AA1117" s="101"/>
      <c r="AB1117" s="91"/>
      <c r="AC1117" s="91"/>
      <c r="AD1117" s="224"/>
      <c r="AE1117" s="54"/>
      <c r="AF1117" s="55" t="str">
        <f>TEXT(LEFT(Contrato[[#This Row],[CONTRATO]],3),"0")</f>
        <v/>
      </c>
      <c r="AG1117" s="55" t="str">
        <f>IF(LEN(Contrato[[#This Row],[Contrato2]])=3,Contrato[[#This Row],[Contrato2]],TEXT(Contrato[[#This Row],[Contrato2]],"000"))</f>
        <v/>
      </c>
      <c r="AH1117" s="56">
        <f ca="1">IFERROR(_xlfn.DAYS(Contrato[[#This Row],[Fecha Proyectada liquidación]],TODAY())/30,"")</f>
        <v>-1519.7666666666667</v>
      </c>
      <c r="AI1117" s="57">
        <f>+Contrato[[#This Row],[FECHA TERMINACIÓN ]]+120</f>
        <v>120</v>
      </c>
      <c r="AK1117" s="59" t="str">
        <f ca="1">IF(Contrato[[#This Row],[FECHA TERMINACIÓN ]]&lt;TODAY(), "Terminado",IF(ISNUMBER(Contrato[[#This Row],[Fecha Real de liquiidación ]]),"Liquidado",IF(Contrato[[#This Row],[FECHA TERMINACIÓN ]]&gt;=TODAY(),"En ejecución","")))</f>
        <v>Terminado</v>
      </c>
      <c r="AL1117" s="60">
        <f>SUMIF([1]!COMPROMISOS_2024[[#All],[consecutivo]],Contrato[[#This Row],[RCP]],[1]!COMPROMISOS_2024[[#All],[Total pagado]])</f>
        <v>0</v>
      </c>
      <c r="AM1117" s="61">
        <f>IFERROR(Contrato[[#This Row],[Pagos]]/Contrato[[#This Row],[VALOR CONTRATO]],0)</f>
        <v>0</v>
      </c>
      <c r="AN1117" s="110">
        <f>+Contrato[[#This Row],[VALOR CONTRATO]]-Contrato[[#This Row],[Pagos]]</f>
        <v>0</v>
      </c>
      <c r="AO1117" s="58" cm="1">
        <f t="array" ref="AO1117">_xlfn.XLOOKUP(Contrato[[#This Row],[DOCUMENTO ]],[1]!PERSONAL_ACTIVO_2024[[#All],[Documento identidad]],[1]!PERSONAL_ACTIVO_2024[[#All],[Mail ]],0,0)</f>
        <v>0</v>
      </c>
      <c r="AP1117" s="58" cm="1">
        <f t="array" ref="AP1117">_xlfn.XLOOKUP(Contrato[[#This Row],[DOCUMENTO]],[1]!PERSONAL_ACTIVO_2024[[#All],[Documento identidad]],[1]!PERSONAL_ACTIVO_2024[[#All],[Mail ]],0,0)</f>
        <v>0</v>
      </c>
      <c r="AQ1117" s="58" cm="1">
        <f t="array" ref="AQ1117">IF(ISBLANK(Contrato[[#This Row],[DEPENDENCIA ]]),0,IFERROR(_xlfn.XLOOKUP(Contrato[[#This Row],[DEPENDENCIA ]],[1]!PERSONAL_ACTIVO_2024[[#All],[Dependencia]],[1]!PERSONAL_ACTIVO_2024[[#All],[Mail ]],0,0),0))</f>
        <v>0</v>
      </c>
    </row>
    <row r="1118" spans="1:43" ht="34.5" customHeight="1" x14ac:dyDescent="0.25">
      <c r="A1118" s="54"/>
      <c r="B1118" s="26"/>
      <c r="C1118" s="28"/>
      <c r="D1118" s="81"/>
      <c r="E1118" s="91"/>
      <c r="F1118" s="29"/>
      <c r="G1118" s="183"/>
      <c r="H1118" s="54"/>
      <c r="I1118" s="112"/>
      <c r="J1118" s="118"/>
      <c r="K1118" s="112"/>
      <c r="L1118" s="96"/>
      <c r="M1118" s="97"/>
      <c r="N1118" s="98" t="str" cm="1">
        <f t="array" ref="N1118">_xlfn.XLOOKUP(Contrato[[#This Row],[SUPERVISOR TITULAR]],[1]!PERSONAL_ACTIVO_2024[[#All],[Nombre completo]],[1]!PERSONAL_ACTIVO_2024[[#All],[Documento identidad]],"",0)</f>
        <v/>
      </c>
      <c r="O1118" s="97"/>
      <c r="P1118" s="122" t="str" cm="1">
        <f t="array" ref="P1118">_xlfn.XLOOKUP(Contrato[[#This Row],[SUPERVISOR SUPLENTE ]],[1]!PERSONAL_ACTIVO_2024[[#All],[Nombre completo]],[1]!PERSONAL_ACTIVO_2024[[#All],[Documento identidad]],"",0)</f>
        <v/>
      </c>
      <c r="Q1118" s="100"/>
      <c r="R1118" s="42" cm="1">
        <f t="array" ref="R1118">_xlfn.XLOOKUP(Contrato[[#This Row],[CDP]],[1]!DISPONIBILIDADES_2024[[#All],[consecutivo]],[1]!DISPONIBILIDADES_2024[[#All],[fecha_aprobacion]],"",0)</f>
        <v>0</v>
      </c>
      <c r="S1118" s="43">
        <f>SUMIF([1]!DISPONIBILIDADES_2024[[#All],[consecutivo]],Contrato[[#This Row],[CDP]],[1]!DISPONIBILIDADES_2024[[#All],[valor_total_rubro]])</f>
        <v>0</v>
      </c>
      <c r="T1118" s="44" cm="1">
        <f t="array" ref="T1118">_xlfn.XLOOKUP(Contrato[[#This Row],[CONTRATO]]&amp;Contrato[[#This Row],[CDP]],[1]!Corr_Contr_CDP[[#All],[CONTRATO-CDP]],[1]!Corr_Contr_CDP[[#All],[CRP]],_xlfn.XLOOKUP(Contrato[[#This Row],[CDP]],[1]!COMPROMISOS_2024[[#All],[disponibilidad]],[1]!COMPROMISOS_2024[[#All],[consecutivo]],"",0),0)</f>
        <v>0</v>
      </c>
      <c r="U1118" s="45" t="str" cm="1">
        <f t="array" ref="U1118">+_xlfn.XLOOKUP(Contrato[[#This Row],[RCP]],[1]!COMPROMISOS_2024[[#All],[consecutivo]],[1]!COMPROMISOS_2024[[#All],[fecha_aprobacion]],"",0)</f>
        <v/>
      </c>
      <c r="V1118" s="46">
        <f>SUMIF([1]!COMPROMISOS_2024[[#All],[consecutivo]],Contrato[[#This Row],[RCP]],[1]!COMPROMISOS_2024[[#All],[valor_total]])</f>
        <v>0</v>
      </c>
      <c r="W1118" s="311"/>
      <c r="X1118" s="91"/>
      <c r="Y1118" s="48" t="str">
        <f>+LEFT(_xlfn.XLOOKUP(Contrato[[#This Row],[CONTRATO3DIG]],[1]SECOP_II!AE:AE,[1]SECOP_II!F:F,"",0),10)</f>
        <v/>
      </c>
      <c r="Z1118" s="49"/>
      <c r="AA1118" s="101"/>
      <c r="AB1118" s="91"/>
      <c r="AC1118" s="91"/>
      <c r="AD1118" s="224"/>
      <c r="AE1118" s="54"/>
      <c r="AF1118" s="55" t="str">
        <f>TEXT(LEFT(Contrato[[#This Row],[CONTRATO]],3),"0")</f>
        <v/>
      </c>
      <c r="AG1118" s="55" t="str">
        <f>IF(LEN(Contrato[[#This Row],[Contrato2]])=3,Contrato[[#This Row],[Contrato2]],TEXT(Contrato[[#This Row],[Contrato2]],"000"))</f>
        <v/>
      </c>
      <c r="AH1118" s="56">
        <f ca="1">IFERROR(_xlfn.DAYS(Contrato[[#This Row],[Fecha Proyectada liquidación]],TODAY())/30,"")</f>
        <v>-1519.7666666666667</v>
      </c>
      <c r="AI1118" s="57">
        <f>+Contrato[[#This Row],[FECHA TERMINACIÓN ]]+120</f>
        <v>120</v>
      </c>
      <c r="AK1118" s="59" t="str">
        <f ca="1">IF(Contrato[[#This Row],[FECHA TERMINACIÓN ]]&lt;TODAY(), "Terminado",IF(ISNUMBER(Contrato[[#This Row],[Fecha Real de liquiidación ]]),"Liquidado",IF(Contrato[[#This Row],[FECHA TERMINACIÓN ]]&gt;=TODAY(),"En ejecución","")))</f>
        <v>Terminado</v>
      </c>
      <c r="AL1118" s="60">
        <f>SUMIF([1]!COMPROMISOS_2024[[#All],[consecutivo]],Contrato[[#This Row],[RCP]],[1]!COMPROMISOS_2024[[#All],[Total pagado]])</f>
        <v>0</v>
      </c>
      <c r="AM1118" s="61">
        <f>IFERROR(Contrato[[#This Row],[Pagos]]/Contrato[[#This Row],[VALOR CONTRATO]],0)</f>
        <v>0</v>
      </c>
      <c r="AN1118" s="110">
        <f>+Contrato[[#This Row],[VALOR CONTRATO]]-Contrato[[#This Row],[Pagos]]</f>
        <v>0</v>
      </c>
      <c r="AO1118" s="58" cm="1">
        <f t="array" ref="AO1118">_xlfn.XLOOKUP(Contrato[[#This Row],[DOCUMENTO ]],[1]!PERSONAL_ACTIVO_2024[[#All],[Documento identidad]],[1]!PERSONAL_ACTIVO_2024[[#All],[Mail ]],0,0)</f>
        <v>0</v>
      </c>
      <c r="AP1118" s="58" cm="1">
        <f t="array" ref="AP1118">_xlfn.XLOOKUP(Contrato[[#This Row],[DOCUMENTO]],[1]!PERSONAL_ACTIVO_2024[[#All],[Documento identidad]],[1]!PERSONAL_ACTIVO_2024[[#All],[Mail ]],0,0)</f>
        <v>0</v>
      </c>
      <c r="AQ1118" s="58" cm="1">
        <f t="array" ref="AQ1118">IF(ISBLANK(Contrato[[#This Row],[DEPENDENCIA ]]),0,IFERROR(_xlfn.XLOOKUP(Contrato[[#This Row],[DEPENDENCIA ]],[1]!PERSONAL_ACTIVO_2024[[#All],[Dependencia]],[1]!PERSONAL_ACTIVO_2024[[#All],[Mail ]],0,0),0))</f>
        <v>0</v>
      </c>
    </row>
    <row r="1119" spans="1:43" ht="34.5" customHeight="1" x14ac:dyDescent="0.25">
      <c r="A1119" s="54"/>
      <c r="B1119" s="26"/>
      <c r="C1119" s="28"/>
      <c r="D1119" s="81"/>
      <c r="E1119" s="91"/>
      <c r="F1119" s="29"/>
      <c r="G1119" s="183"/>
      <c r="H1119" s="54"/>
      <c r="I1119" s="112"/>
      <c r="J1119" s="118"/>
      <c r="K1119" s="54"/>
      <c r="L1119" s="96"/>
      <c r="M1119" s="97"/>
      <c r="N1119" s="98" t="str" cm="1">
        <f t="array" ref="N1119">_xlfn.XLOOKUP(Contrato[[#This Row],[SUPERVISOR TITULAR]],[1]!PERSONAL_ACTIVO_2024[[#All],[Nombre completo]],[1]!PERSONAL_ACTIVO_2024[[#All],[Documento identidad]],"",0)</f>
        <v/>
      </c>
      <c r="O1119" s="97"/>
      <c r="P1119" s="122" t="str" cm="1">
        <f t="array" ref="P1119">_xlfn.XLOOKUP(Contrato[[#This Row],[SUPERVISOR SUPLENTE ]],[1]!PERSONAL_ACTIVO_2024[[#All],[Nombre completo]],[1]!PERSONAL_ACTIVO_2024[[#All],[Documento identidad]],"",0)</f>
        <v/>
      </c>
      <c r="Q1119" s="100"/>
      <c r="R1119" s="42" cm="1">
        <f t="array" ref="R1119">_xlfn.XLOOKUP(Contrato[[#This Row],[CDP]],[1]!DISPONIBILIDADES_2024[[#All],[consecutivo]],[1]!DISPONIBILIDADES_2024[[#All],[fecha_aprobacion]],"",0)</f>
        <v>0</v>
      </c>
      <c r="S1119" s="43">
        <f>SUMIF([1]!DISPONIBILIDADES_2024[[#All],[consecutivo]],Contrato[[#This Row],[CDP]],[1]!DISPONIBILIDADES_2024[[#All],[valor_total_rubro]])</f>
        <v>0</v>
      </c>
      <c r="T1119" s="44" cm="1">
        <f t="array" ref="T1119">_xlfn.XLOOKUP(Contrato[[#This Row],[CONTRATO]]&amp;Contrato[[#This Row],[CDP]],[1]!Corr_Contr_CDP[[#All],[CONTRATO-CDP]],[1]!Corr_Contr_CDP[[#All],[CRP]],_xlfn.XLOOKUP(Contrato[[#This Row],[CDP]],[1]!COMPROMISOS_2024[[#All],[disponibilidad]],[1]!COMPROMISOS_2024[[#All],[consecutivo]],"",0),0)</f>
        <v>0</v>
      </c>
      <c r="U1119" s="45" t="str" cm="1">
        <f t="array" ref="U1119">+_xlfn.XLOOKUP(Contrato[[#This Row],[RCP]],[1]!COMPROMISOS_2024[[#All],[consecutivo]],[1]!COMPROMISOS_2024[[#All],[fecha_aprobacion]],"",0)</f>
        <v/>
      </c>
      <c r="V1119" s="46">
        <f>SUMIF([1]!COMPROMISOS_2024[[#All],[consecutivo]],Contrato[[#This Row],[RCP]],[1]!COMPROMISOS_2024[[#All],[valor_total]])</f>
        <v>0</v>
      </c>
      <c r="W1119" s="311"/>
      <c r="X1119" s="91"/>
      <c r="Y1119" s="48" t="str">
        <f>+LEFT(_xlfn.XLOOKUP(Contrato[[#This Row],[CONTRATO3DIG]],[1]SECOP_II!AE:AE,[1]SECOP_II!F:F,"",0),10)</f>
        <v/>
      </c>
      <c r="Z1119" s="49"/>
      <c r="AA1119" s="101"/>
      <c r="AB1119" s="91"/>
      <c r="AC1119" s="91"/>
      <c r="AD1119" s="224"/>
      <c r="AE1119" s="54"/>
      <c r="AF1119" s="55" t="str">
        <f>TEXT(LEFT(Contrato[[#This Row],[CONTRATO]],3),"0")</f>
        <v/>
      </c>
      <c r="AG1119" s="55" t="str">
        <f>IF(LEN(Contrato[[#This Row],[Contrato2]])=3,Contrato[[#This Row],[Contrato2]],TEXT(Contrato[[#This Row],[Contrato2]],"000"))</f>
        <v/>
      </c>
      <c r="AH1119" s="56">
        <f ca="1">IFERROR(_xlfn.DAYS(Contrato[[#This Row],[Fecha Proyectada liquidación]],TODAY())/30,"")</f>
        <v>-1519.7666666666667</v>
      </c>
      <c r="AI1119" s="57">
        <f>+Contrato[[#This Row],[FECHA TERMINACIÓN ]]+120</f>
        <v>120</v>
      </c>
      <c r="AK1119" s="59" t="str">
        <f ca="1">IF(Contrato[[#This Row],[FECHA TERMINACIÓN ]]&lt;TODAY(), "Terminado",IF(ISNUMBER(Contrato[[#This Row],[Fecha Real de liquiidación ]]),"Liquidado",IF(Contrato[[#This Row],[FECHA TERMINACIÓN ]]&gt;=TODAY(),"En ejecución","")))</f>
        <v>Terminado</v>
      </c>
      <c r="AL1119" s="60">
        <f>SUMIF([1]!COMPROMISOS_2024[[#All],[consecutivo]],Contrato[[#This Row],[RCP]],[1]!COMPROMISOS_2024[[#All],[Total pagado]])</f>
        <v>0</v>
      </c>
      <c r="AM1119" s="61">
        <f>IFERROR(Contrato[[#This Row],[Pagos]]/Contrato[[#This Row],[VALOR CONTRATO]],0)</f>
        <v>0</v>
      </c>
      <c r="AN1119" s="110">
        <f>+Contrato[[#This Row],[VALOR CONTRATO]]-Contrato[[#This Row],[Pagos]]</f>
        <v>0</v>
      </c>
      <c r="AO1119" s="58" cm="1">
        <f t="array" ref="AO1119">_xlfn.XLOOKUP(Contrato[[#This Row],[DOCUMENTO ]],[1]!PERSONAL_ACTIVO_2024[[#All],[Documento identidad]],[1]!PERSONAL_ACTIVO_2024[[#All],[Mail ]],0,0)</f>
        <v>0</v>
      </c>
      <c r="AP1119" s="58" cm="1">
        <f t="array" ref="AP1119">_xlfn.XLOOKUP(Contrato[[#This Row],[DOCUMENTO]],[1]!PERSONAL_ACTIVO_2024[[#All],[Documento identidad]],[1]!PERSONAL_ACTIVO_2024[[#All],[Mail ]],0,0)</f>
        <v>0</v>
      </c>
      <c r="AQ1119" s="58" cm="1">
        <f t="array" ref="AQ1119">IF(ISBLANK(Contrato[[#This Row],[DEPENDENCIA ]]),0,IFERROR(_xlfn.XLOOKUP(Contrato[[#This Row],[DEPENDENCIA ]],[1]!PERSONAL_ACTIVO_2024[[#All],[Dependencia]],[1]!PERSONAL_ACTIVO_2024[[#All],[Mail ]],0,0),0))</f>
        <v>0</v>
      </c>
    </row>
    <row r="1120" spans="1:43" ht="34.5" customHeight="1" x14ac:dyDescent="0.25">
      <c r="A1120" s="54"/>
      <c r="B1120" s="26"/>
      <c r="C1120" s="28"/>
      <c r="D1120" s="81"/>
      <c r="E1120" s="91"/>
      <c r="F1120" s="29"/>
      <c r="G1120" s="183"/>
      <c r="H1120" s="54"/>
      <c r="I1120" s="112"/>
      <c r="J1120" s="118"/>
      <c r="K1120" s="112"/>
      <c r="L1120" s="96"/>
      <c r="M1120" s="97"/>
      <c r="N1120" s="98" t="str" cm="1">
        <f t="array" ref="N1120">_xlfn.XLOOKUP(Contrato[[#This Row],[SUPERVISOR TITULAR]],[1]!PERSONAL_ACTIVO_2024[[#All],[Nombre completo]],[1]!PERSONAL_ACTIVO_2024[[#All],[Documento identidad]],"",0)</f>
        <v/>
      </c>
      <c r="O1120" s="97"/>
      <c r="P1120" s="122" t="str" cm="1">
        <f t="array" ref="P1120">_xlfn.XLOOKUP(Contrato[[#This Row],[SUPERVISOR SUPLENTE ]],[1]!PERSONAL_ACTIVO_2024[[#All],[Nombre completo]],[1]!PERSONAL_ACTIVO_2024[[#All],[Documento identidad]],"",0)</f>
        <v/>
      </c>
      <c r="Q1120" s="100"/>
      <c r="R1120" s="42" cm="1">
        <f t="array" ref="R1120">_xlfn.XLOOKUP(Contrato[[#This Row],[CDP]],[1]!DISPONIBILIDADES_2024[[#All],[consecutivo]],[1]!DISPONIBILIDADES_2024[[#All],[fecha_aprobacion]],"",0)</f>
        <v>0</v>
      </c>
      <c r="S1120" s="43">
        <f>SUMIF([1]!DISPONIBILIDADES_2024[[#All],[consecutivo]],Contrato[[#This Row],[CDP]],[1]!DISPONIBILIDADES_2024[[#All],[valor_total_rubro]])</f>
        <v>0</v>
      </c>
      <c r="T1120" s="44" cm="1">
        <f t="array" ref="T1120">_xlfn.XLOOKUP(Contrato[[#This Row],[CONTRATO]]&amp;Contrato[[#This Row],[CDP]],[1]!Corr_Contr_CDP[[#All],[CONTRATO-CDP]],[1]!Corr_Contr_CDP[[#All],[CRP]],_xlfn.XLOOKUP(Contrato[[#This Row],[CDP]],[1]!COMPROMISOS_2024[[#All],[disponibilidad]],[1]!COMPROMISOS_2024[[#All],[consecutivo]],"",0),0)</f>
        <v>0</v>
      </c>
      <c r="U1120" s="45" t="str" cm="1">
        <f t="array" ref="U1120">+_xlfn.XLOOKUP(Contrato[[#This Row],[RCP]],[1]!COMPROMISOS_2024[[#All],[consecutivo]],[1]!COMPROMISOS_2024[[#All],[fecha_aprobacion]],"",0)</f>
        <v/>
      </c>
      <c r="V1120" s="46">
        <f>SUMIF([1]!COMPROMISOS_2024[[#All],[consecutivo]],Contrato[[#This Row],[RCP]],[1]!COMPROMISOS_2024[[#All],[valor_total]])</f>
        <v>0</v>
      </c>
      <c r="W1120" s="311"/>
      <c r="X1120" s="91"/>
      <c r="Y1120" s="48" t="str">
        <f>+LEFT(_xlfn.XLOOKUP(Contrato[[#This Row],[CONTRATO3DIG]],[1]SECOP_II!AE:AE,[1]SECOP_II!F:F,"",0),10)</f>
        <v/>
      </c>
      <c r="Z1120" s="49"/>
      <c r="AA1120" s="101"/>
      <c r="AB1120" s="91"/>
      <c r="AC1120" s="91"/>
      <c r="AD1120" s="224"/>
      <c r="AE1120" s="54"/>
      <c r="AF1120" s="55" t="str">
        <f>TEXT(LEFT(Contrato[[#This Row],[CONTRATO]],3),"0")</f>
        <v/>
      </c>
      <c r="AG1120" s="55" t="str">
        <f>IF(LEN(Contrato[[#This Row],[Contrato2]])=3,Contrato[[#This Row],[Contrato2]],TEXT(Contrato[[#This Row],[Contrato2]],"000"))</f>
        <v/>
      </c>
      <c r="AH1120" s="56">
        <f ca="1">IFERROR(_xlfn.DAYS(Contrato[[#This Row],[Fecha Proyectada liquidación]],TODAY())/30,"")</f>
        <v>-1519.7666666666667</v>
      </c>
      <c r="AI1120" s="57">
        <f>+Contrato[[#This Row],[FECHA TERMINACIÓN ]]+120</f>
        <v>120</v>
      </c>
      <c r="AK1120" s="59" t="str">
        <f ca="1">IF(Contrato[[#This Row],[FECHA TERMINACIÓN ]]&lt;TODAY(), "Terminado",IF(ISNUMBER(Contrato[[#This Row],[Fecha Real de liquiidación ]]),"Liquidado",IF(Contrato[[#This Row],[FECHA TERMINACIÓN ]]&gt;=TODAY(),"En ejecución","")))</f>
        <v>Terminado</v>
      </c>
      <c r="AL1120" s="60">
        <f>SUMIF([1]!COMPROMISOS_2024[[#All],[consecutivo]],Contrato[[#This Row],[RCP]],[1]!COMPROMISOS_2024[[#All],[Total pagado]])</f>
        <v>0</v>
      </c>
      <c r="AM1120" s="61">
        <f>IFERROR(Contrato[[#This Row],[Pagos]]/Contrato[[#This Row],[VALOR CONTRATO]],0)</f>
        <v>0</v>
      </c>
      <c r="AN1120" s="110">
        <f>+Contrato[[#This Row],[VALOR CONTRATO]]-Contrato[[#This Row],[Pagos]]</f>
        <v>0</v>
      </c>
      <c r="AO1120" s="58" cm="1">
        <f t="array" ref="AO1120">_xlfn.XLOOKUP(Contrato[[#This Row],[DOCUMENTO ]],[1]!PERSONAL_ACTIVO_2024[[#All],[Documento identidad]],[1]!PERSONAL_ACTIVO_2024[[#All],[Mail ]],0,0)</f>
        <v>0</v>
      </c>
      <c r="AP1120" s="58" cm="1">
        <f t="array" ref="AP1120">_xlfn.XLOOKUP(Contrato[[#This Row],[DOCUMENTO]],[1]!PERSONAL_ACTIVO_2024[[#All],[Documento identidad]],[1]!PERSONAL_ACTIVO_2024[[#All],[Mail ]],0,0)</f>
        <v>0</v>
      </c>
      <c r="AQ1120" s="58" cm="1">
        <f t="array" ref="AQ1120">IF(ISBLANK(Contrato[[#This Row],[DEPENDENCIA ]]),0,IFERROR(_xlfn.XLOOKUP(Contrato[[#This Row],[DEPENDENCIA ]],[1]!PERSONAL_ACTIVO_2024[[#All],[Dependencia]],[1]!PERSONAL_ACTIVO_2024[[#All],[Mail ]],0,0),0))</f>
        <v>0</v>
      </c>
    </row>
    <row r="1121" spans="1:43" ht="34.5" customHeight="1" x14ac:dyDescent="0.25">
      <c r="A1121" s="54"/>
      <c r="B1121" s="26"/>
      <c r="C1121" s="28"/>
      <c r="D1121" s="81"/>
      <c r="E1121" s="91"/>
      <c r="F1121" s="29"/>
      <c r="G1121" s="183"/>
      <c r="H1121" s="54"/>
      <c r="I1121" s="208"/>
      <c r="J1121" s="118"/>
      <c r="K1121" s="54"/>
      <c r="L1121" s="96"/>
      <c r="M1121" s="97"/>
      <c r="N1121" s="98" t="str" cm="1">
        <f t="array" ref="N1121">_xlfn.XLOOKUP(Contrato[[#This Row],[SUPERVISOR TITULAR]],[1]!PERSONAL_ACTIVO_2024[[#All],[Nombre completo]],[1]!PERSONAL_ACTIVO_2024[[#All],[Documento identidad]],"",0)</f>
        <v/>
      </c>
      <c r="O1121" s="97"/>
      <c r="P1121" s="122" t="str" cm="1">
        <f t="array" ref="P1121">_xlfn.XLOOKUP(Contrato[[#This Row],[SUPERVISOR SUPLENTE ]],[1]!PERSONAL_ACTIVO_2024[[#All],[Nombre completo]],[1]!PERSONAL_ACTIVO_2024[[#All],[Documento identidad]],"",0)</f>
        <v/>
      </c>
      <c r="Q1121" s="100"/>
      <c r="R1121" s="42" cm="1">
        <f t="array" ref="R1121">_xlfn.XLOOKUP(Contrato[[#This Row],[CDP]],[1]!DISPONIBILIDADES_2024[[#All],[consecutivo]],[1]!DISPONIBILIDADES_2024[[#All],[fecha_aprobacion]],"",0)</f>
        <v>0</v>
      </c>
      <c r="S1121" s="43">
        <f>SUMIF([1]!DISPONIBILIDADES_2024[[#All],[consecutivo]],Contrato[[#This Row],[CDP]],[1]!DISPONIBILIDADES_2024[[#All],[valor_total_rubro]])</f>
        <v>0</v>
      </c>
      <c r="T1121" s="44" cm="1">
        <f t="array" ref="T1121">_xlfn.XLOOKUP(Contrato[[#This Row],[CONTRATO]]&amp;Contrato[[#This Row],[CDP]],[1]!Corr_Contr_CDP[[#All],[CONTRATO-CDP]],[1]!Corr_Contr_CDP[[#All],[CRP]],_xlfn.XLOOKUP(Contrato[[#This Row],[CDP]],[1]!COMPROMISOS_2024[[#All],[disponibilidad]],[1]!COMPROMISOS_2024[[#All],[consecutivo]],"",0),0)</f>
        <v>0</v>
      </c>
      <c r="U1121" s="45" t="str" cm="1">
        <f t="array" ref="U1121">+_xlfn.XLOOKUP(Contrato[[#This Row],[RCP]],[1]!COMPROMISOS_2024[[#All],[consecutivo]],[1]!COMPROMISOS_2024[[#All],[fecha_aprobacion]],"",0)</f>
        <v/>
      </c>
      <c r="V1121" s="46">
        <f>SUMIF([1]!COMPROMISOS_2024[[#All],[consecutivo]],Contrato[[#This Row],[RCP]],[1]!COMPROMISOS_2024[[#All],[valor_total]])</f>
        <v>0</v>
      </c>
      <c r="W1121" s="311"/>
      <c r="X1121" s="91"/>
      <c r="Y1121" s="48" t="str">
        <f>+LEFT(_xlfn.XLOOKUP(Contrato[[#This Row],[CONTRATO3DIG]],[1]SECOP_II!AE:AE,[1]SECOP_II!F:F,"",0),10)</f>
        <v/>
      </c>
      <c r="Z1121" s="49"/>
      <c r="AA1121" s="101"/>
      <c r="AB1121" s="91"/>
      <c r="AC1121" s="91"/>
      <c r="AD1121" s="224"/>
      <c r="AE1121" s="54"/>
      <c r="AF1121" s="55" t="str">
        <f>TEXT(LEFT(Contrato[[#This Row],[CONTRATO]],3),"0")</f>
        <v/>
      </c>
      <c r="AG1121" s="55" t="str">
        <f>IF(LEN(Contrato[[#This Row],[Contrato2]])=3,Contrato[[#This Row],[Contrato2]],TEXT(Contrato[[#This Row],[Contrato2]],"000"))</f>
        <v/>
      </c>
      <c r="AH1121" s="56">
        <f ca="1">IFERROR(_xlfn.DAYS(Contrato[[#This Row],[Fecha Proyectada liquidación]],TODAY())/30,"")</f>
        <v>-1519.7666666666667</v>
      </c>
      <c r="AI1121" s="57">
        <f>+Contrato[[#This Row],[FECHA TERMINACIÓN ]]+120</f>
        <v>120</v>
      </c>
      <c r="AK1121" s="59" t="str">
        <f ca="1">IF(Contrato[[#This Row],[FECHA TERMINACIÓN ]]&lt;TODAY(), "Terminado",IF(ISNUMBER(Contrato[[#This Row],[Fecha Real de liquiidación ]]),"Liquidado",IF(Contrato[[#This Row],[FECHA TERMINACIÓN ]]&gt;=TODAY(),"En ejecución","")))</f>
        <v>Terminado</v>
      </c>
      <c r="AL1121" s="60">
        <f>SUMIF([1]!COMPROMISOS_2024[[#All],[consecutivo]],Contrato[[#This Row],[RCP]],[1]!COMPROMISOS_2024[[#All],[Total pagado]])</f>
        <v>0</v>
      </c>
      <c r="AM1121" s="61">
        <f>IFERROR(Contrato[[#This Row],[Pagos]]/Contrato[[#This Row],[VALOR CONTRATO]],0)</f>
        <v>0</v>
      </c>
      <c r="AN1121" s="110">
        <f>+Contrato[[#This Row],[VALOR CONTRATO]]-Contrato[[#This Row],[Pagos]]</f>
        <v>0</v>
      </c>
      <c r="AO1121" s="58" cm="1">
        <f t="array" ref="AO1121">_xlfn.XLOOKUP(Contrato[[#This Row],[DOCUMENTO ]],[1]!PERSONAL_ACTIVO_2024[[#All],[Documento identidad]],[1]!PERSONAL_ACTIVO_2024[[#All],[Mail ]],0,0)</f>
        <v>0</v>
      </c>
      <c r="AP1121" s="58" cm="1">
        <f t="array" ref="AP1121">_xlfn.XLOOKUP(Contrato[[#This Row],[DOCUMENTO]],[1]!PERSONAL_ACTIVO_2024[[#All],[Documento identidad]],[1]!PERSONAL_ACTIVO_2024[[#All],[Mail ]],0,0)</f>
        <v>0</v>
      </c>
      <c r="AQ1121" s="58" cm="1">
        <f t="array" ref="AQ1121">IF(ISBLANK(Contrato[[#This Row],[DEPENDENCIA ]]),0,IFERROR(_xlfn.XLOOKUP(Contrato[[#This Row],[DEPENDENCIA ]],[1]!PERSONAL_ACTIVO_2024[[#All],[Dependencia]],[1]!PERSONAL_ACTIVO_2024[[#All],[Mail ]],0,0),0))</f>
        <v>0</v>
      </c>
    </row>
    <row r="1122" spans="1:43" ht="34.5" customHeight="1" x14ac:dyDescent="0.25">
      <c r="A1122" s="54"/>
      <c r="B1122" s="26"/>
      <c r="C1122" s="28"/>
      <c r="D1122" s="81"/>
      <c r="E1122" s="91"/>
      <c r="F1122" s="29"/>
      <c r="G1122" s="183"/>
      <c r="H1122" s="54"/>
      <c r="I1122" s="208"/>
      <c r="J1122" s="118"/>
      <c r="K1122" s="54"/>
      <c r="L1122" s="96"/>
      <c r="M1122" s="97"/>
      <c r="N1122" s="98" t="str" cm="1">
        <f t="array" ref="N1122">_xlfn.XLOOKUP(Contrato[[#This Row],[SUPERVISOR TITULAR]],[1]!PERSONAL_ACTIVO_2024[[#All],[Nombre completo]],[1]!PERSONAL_ACTIVO_2024[[#All],[Documento identidad]],"",0)</f>
        <v/>
      </c>
      <c r="O1122" s="97"/>
      <c r="P1122" s="122" t="str" cm="1">
        <f t="array" ref="P1122">_xlfn.XLOOKUP(Contrato[[#This Row],[SUPERVISOR SUPLENTE ]],[1]!PERSONAL_ACTIVO_2024[[#All],[Nombre completo]],[1]!PERSONAL_ACTIVO_2024[[#All],[Documento identidad]],"",0)</f>
        <v/>
      </c>
      <c r="Q1122" s="100"/>
      <c r="R1122" s="42" cm="1">
        <f t="array" ref="R1122">_xlfn.XLOOKUP(Contrato[[#This Row],[CDP]],[1]!DISPONIBILIDADES_2024[[#All],[consecutivo]],[1]!DISPONIBILIDADES_2024[[#All],[fecha_aprobacion]],"",0)</f>
        <v>0</v>
      </c>
      <c r="S1122" s="43">
        <f>SUMIF([1]!DISPONIBILIDADES_2024[[#All],[consecutivo]],Contrato[[#This Row],[CDP]],[1]!DISPONIBILIDADES_2024[[#All],[valor_total_rubro]])</f>
        <v>0</v>
      </c>
      <c r="T1122" s="44" cm="1">
        <f t="array" ref="T1122">_xlfn.XLOOKUP(Contrato[[#This Row],[CONTRATO]]&amp;Contrato[[#This Row],[CDP]],[1]!Corr_Contr_CDP[[#All],[CONTRATO-CDP]],[1]!Corr_Contr_CDP[[#All],[CRP]],_xlfn.XLOOKUP(Contrato[[#This Row],[CDP]],[1]!COMPROMISOS_2024[[#All],[disponibilidad]],[1]!COMPROMISOS_2024[[#All],[consecutivo]],"",0),0)</f>
        <v>0</v>
      </c>
      <c r="U1122" s="45" t="str" cm="1">
        <f t="array" ref="U1122">+_xlfn.XLOOKUP(Contrato[[#This Row],[RCP]],[1]!COMPROMISOS_2024[[#All],[consecutivo]],[1]!COMPROMISOS_2024[[#All],[fecha_aprobacion]],"",0)</f>
        <v/>
      </c>
      <c r="V1122" s="46">
        <f>SUMIF([1]!COMPROMISOS_2024[[#All],[consecutivo]],Contrato[[#This Row],[RCP]],[1]!COMPROMISOS_2024[[#All],[valor_total]])</f>
        <v>0</v>
      </c>
      <c r="W1122" s="311"/>
      <c r="X1122" s="91"/>
      <c r="Y1122" s="48" t="str">
        <f>+LEFT(_xlfn.XLOOKUP(Contrato[[#This Row],[CONTRATO3DIG]],[1]SECOP_II!AE:AE,[1]SECOP_II!F:F,"",0),10)</f>
        <v/>
      </c>
      <c r="Z1122" s="49"/>
      <c r="AA1122" s="101"/>
      <c r="AB1122" s="91"/>
      <c r="AC1122" s="91"/>
      <c r="AD1122" s="224"/>
      <c r="AE1122" s="54"/>
      <c r="AF1122" s="55" t="str">
        <f>TEXT(LEFT(Contrato[[#This Row],[CONTRATO]],3),"0")</f>
        <v/>
      </c>
      <c r="AG1122" s="55" t="str">
        <f>IF(LEN(Contrato[[#This Row],[Contrato2]])=3,Contrato[[#This Row],[Contrato2]],TEXT(Contrato[[#This Row],[Contrato2]],"000"))</f>
        <v/>
      </c>
      <c r="AH1122" s="56">
        <f ca="1">IFERROR(_xlfn.DAYS(Contrato[[#This Row],[Fecha Proyectada liquidación]],TODAY())/30,"")</f>
        <v>-1519.7666666666667</v>
      </c>
      <c r="AI1122" s="57">
        <f>+Contrato[[#This Row],[FECHA TERMINACIÓN ]]+120</f>
        <v>120</v>
      </c>
      <c r="AK1122" s="59" t="str">
        <f ca="1">IF(Contrato[[#This Row],[FECHA TERMINACIÓN ]]&lt;TODAY(), "Terminado",IF(ISNUMBER(Contrato[[#This Row],[Fecha Real de liquiidación ]]),"Liquidado",IF(Contrato[[#This Row],[FECHA TERMINACIÓN ]]&gt;=TODAY(),"En ejecución","")))</f>
        <v>Terminado</v>
      </c>
      <c r="AL1122" s="60">
        <f>SUMIF([1]!COMPROMISOS_2024[[#All],[consecutivo]],Contrato[[#This Row],[RCP]],[1]!COMPROMISOS_2024[[#All],[Total pagado]])</f>
        <v>0</v>
      </c>
      <c r="AM1122" s="61">
        <f>IFERROR(Contrato[[#This Row],[Pagos]]/Contrato[[#This Row],[VALOR CONTRATO]],0)</f>
        <v>0</v>
      </c>
      <c r="AN1122" s="110">
        <f>+Contrato[[#This Row],[VALOR CONTRATO]]-Contrato[[#This Row],[Pagos]]</f>
        <v>0</v>
      </c>
      <c r="AO1122" s="58" cm="1">
        <f t="array" ref="AO1122">_xlfn.XLOOKUP(Contrato[[#This Row],[DOCUMENTO ]],[1]!PERSONAL_ACTIVO_2024[[#All],[Documento identidad]],[1]!PERSONAL_ACTIVO_2024[[#All],[Mail ]],0,0)</f>
        <v>0</v>
      </c>
      <c r="AP1122" s="58" cm="1">
        <f t="array" ref="AP1122">_xlfn.XLOOKUP(Contrato[[#This Row],[DOCUMENTO]],[1]!PERSONAL_ACTIVO_2024[[#All],[Documento identidad]],[1]!PERSONAL_ACTIVO_2024[[#All],[Mail ]],0,0)</f>
        <v>0</v>
      </c>
      <c r="AQ1122" s="58" cm="1">
        <f t="array" ref="AQ1122">IF(ISBLANK(Contrato[[#This Row],[DEPENDENCIA ]]),0,IFERROR(_xlfn.XLOOKUP(Contrato[[#This Row],[DEPENDENCIA ]],[1]!PERSONAL_ACTIVO_2024[[#All],[Dependencia]],[1]!PERSONAL_ACTIVO_2024[[#All],[Mail ]],0,0),0))</f>
        <v>0</v>
      </c>
    </row>
    <row r="1123" spans="1:43" ht="34.5" customHeight="1" x14ac:dyDescent="0.25">
      <c r="A1123" s="54"/>
      <c r="B1123" s="26"/>
      <c r="C1123" s="28"/>
      <c r="D1123" s="81"/>
      <c r="E1123" s="91"/>
      <c r="F1123" s="29"/>
      <c r="G1123" s="183"/>
      <c r="H1123" s="54"/>
      <c r="I1123" s="112"/>
      <c r="J1123" s="118"/>
      <c r="K1123" s="112"/>
      <c r="L1123" s="96"/>
      <c r="M1123" s="97"/>
      <c r="N1123" s="98" t="str" cm="1">
        <f t="array" ref="N1123">_xlfn.XLOOKUP(Contrato[[#This Row],[SUPERVISOR TITULAR]],[1]!PERSONAL_ACTIVO_2024[[#All],[Nombre completo]],[1]!PERSONAL_ACTIVO_2024[[#All],[Documento identidad]],"",0)</f>
        <v/>
      </c>
      <c r="O1123" s="97"/>
      <c r="P1123" s="122" t="str" cm="1">
        <f t="array" ref="P1123">_xlfn.XLOOKUP(Contrato[[#This Row],[SUPERVISOR SUPLENTE ]],[1]!PERSONAL_ACTIVO_2024[[#All],[Nombre completo]],[1]!PERSONAL_ACTIVO_2024[[#All],[Documento identidad]],"",0)</f>
        <v/>
      </c>
      <c r="Q1123" s="100"/>
      <c r="R1123" s="42" cm="1">
        <f t="array" ref="R1123">_xlfn.XLOOKUP(Contrato[[#This Row],[CDP]],[1]!DISPONIBILIDADES_2024[[#All],[consecutivo]],[1]!DISPONIBILIDADES_2024[[#All],[fecha_aprobacion]],"",0)</f>
        <v>0</v>
      </c>
      <c r="S1123" s="43">
        <f>SUMIF([1]!DISPONIBILIDADES_2024[[#All],[consecutivo]],Contrato[[#This Row],[CDP]],[1]!DISPONIBILIDADES_2024[[#All],[valor_total_rubro]])</f>
        <v>0</v>
      </c>
      <c r="T1123" s="44" cm="1">
        <f t="array" ref="T1123">_xlfn.XLOOKUP(Contrato[[#This Row],[CONTRATO]]&amp;Contrato[[#This Row],[CDP]],[1]!Corr_Contr_CDP[[#All],[CONTRATO-CDP]],[1]!Corr_Contr_CDP[[#All],[CRP]],_xlfn.XLOOKUP(Contrato[[#This Row],[CDP]],[1]!COMPROMISOS_2024[[#All],[disponibilidad]],[1]!COMPROMISOS_2024[[#All],[consecutivo]],"",0),0)</f>
        <v>0</v>
      </c>
      <c r="U1123" s="45" t="str" cm="1">
        <f t="array" ref="U1123">+_xlfn.XLOOKUP(Contrato[[#This Row],[RCP]],[1]!COMPROMISOS_2024[[#All],[consecutivo]],[1]!COMPROMISOS_2024[[#All],[fecha_aprobacion]],"",0)</f>
        <v/>
      </c>
      <c r="V1123" s="46">
        <f>SUMIF([1]!COMPROMISOS_2024[[#All],[consecutivo]],Contrato[[#This Row],[RCP]],[1]!COMPROMISOS_2024[[#All],[valor_total]])</f>
        <v>0</v>
      </c>
      <c r="W1123" s="311"/>
      <c r="X1123" s="91"/>
      <c r="Y1123" s="48" t="str">
        <f>+LEFT(_xlfn.XLOOKUP(Contrato[[#This Row],[CONTRATO3DIG]],[1]SECOP_II!AE:AE,[1]SECOP_II!F:F,"",0),10)</f>
        <v/>
      </c>
      <c r="Z1123" s="49"/>
      <c r="AA1123" s="101"/>
      <c r="AB1123" s="91"/>
      <c r="AC1123" s="91"/>
      <c r="AD1123" s="224"/>
      <c r="AE1123" s="54"/>
      <c r="AF1123" s="55" t="str">
        <f>TEXT(LEFT(Contrato[[#This Row],[CONTRATO]],3),"0")</f>
        <v/>
      </c>
      <c r="AG1123" s="55" t="str">
        <f>IF(LEN(Contrato[[#This Row],[Contrato2]])=3,Contrato[[#This Row],[Contrato2]],TEXT(Contrato[[#This Row],[Contrato2]],"000"))</f>
        <v/>
      </c>
      <c r="AH1123" s="56">
        <f ca="1">IFERROR(_xlfn.DAYS(Contrato[[#This Row],[Fecha Proyectada liquidación]],TODAY())/30,"")</f>
        <v>-1519.7666666666667</v>
      </c>
      <c r="AI1123" s="57">
        <f>+Contrato[[#This Row],[FECHA TERMINACIÓN ]]+120</f>
        <v>120</v>
      </c>
      <c r="AK1123" s="59" t="str">
        <f ca="1">IF(Contrato[[#This Row],[FECHA TERMINACIÓN ]]&lt;TODAY(), "Terminado",IF(ISNUMBER(Contrato[[#This Row],[Fecha Real de liquiidación ]]),"Liquidado",IF(Contrato[[#This Row],[FECHA TERMINACIÓN ]]&gt;=TODAY(),"En ejecución","")))</f>
        <v>Terminado</v>
      </c>
      <c r="AL1123" s="60">
        <f>SUMIF([1]!COMPROMISOS_2024[[#All],[consecutivo]],Contrato[[#This Row],[RCP]],[1]!COMPROMISOS_2024[[#All],[Total pagado]])</f>
        <v>0</v>
      </c>
      <c r="AM1123" s="61">
        <f>IFERROR(Contrato[[#This Row],[Pagos]]/Contrato[[#This Row],[VALOR CONTRATO]],0)</f>
        <v>0</v>
      </c>
      <c r="AN1123" s="110">
        <f>+Contrato[[#This Row],[VALOR CONTRATO]]-Contrato[[#This Row],[Pagos]]</f>
        <v>0</v>
      </c>
      <c r="AO1123" s="58" cm="1">
        <f t="array" ref="AO1123">_xlfn.XLOOKUP(Contrato[[#This Row],[DOCUMENTO ]],[1]!PERSONAL_ACTIVO_2024[[#All],[Documento identidad]],[1]!PERSONAL_ACTIVO_2024[[#All],[Mail ]],0,0)</f>
        <v>0</v>
      </c>
      <c r="AP1123" s="58" cm="1">
        <f t="array" ref="AP1123">_xlfn.XLOOKUP(Contrato[[#This Row],[DOCUMENTO]],[1]!PERSONAL_ACTIVO_2024[[#All],[Documento identidad]],[1]!PERSONAL_ACTIVO_2024[[#All],[Mail ]],0,0)</f>
        <v>0</v>
      </c>
      <c r="AQ1123" s="58" cm="1">
        <f t="array" ref="AQ1123">IF(ISBLANK(Contrato[[#This Row],[DEPENDENCIA ]]),0,IFERROR(_xlfn.XLOOKUP(Contrato[[#This Row],[DEPENDENCIA ]],[1]!PERSONAL_ACTIVO_2024[[#All],[Dependencia]],[1]!PERSONAL_ACTIVO_2024[[#All],[Mail ]],0,0),0))</f>
        <v>0</v>
      </c>
    </row>
    <row r="1124" spans="1:43" ht="34.5" customHeight="1" x14ac:dyDescent="0.25">
      <c r="A1124" s="54"/>
      <c r="B1124" s="26"/>
      <c r="C1124" s="28"/>
      <c r="D1124" s="81"/>
      <c r="E1124" s="91"/>
      <c r="F1124" s="29"/>
      <c r="G1124" s="183"/>
      <c r="H1124" s="54"/>
      <c r="I1124" s="208"/>
      <c r="J1124" s="118"/>
      <c r="K1124" s="54"/>
      <c r="L1124" s="96"/>
      <c r="M1124" s="97"/>
      <c r="N1124" s="98" t="str" cm="1">
        <f t="array" ref="N1124">_xlfn.XLOOKUP(Contrato[[#This Row],[SUPERVISOR TITULAR]],[1]!PERSONAL_ACTIVO_2024[[#All],[Nombre completo]],[1]!PERSONAL_ACTIVO_2024[[#All],[Documento identidad]],"",0)</f>
        <v/>
      </c>
      <c r="O1124" s="97"/>
      <c r="P1124" s="122" t="str" cm="1">
        <f t="array" ref="P1124">_xlfn.XLOOKUP(Contrato[[#This Row],[SUPERVISOR SUPLENTE ]],[1]!PERSONAL_ACTIVO_2024[[#All],[Nombre completo]],[1]!PERSONAL_ACTIVO_2024[[#All],[Documento identidad]],"",0)</f>
        <v/>
      </c>
      <c r="Q1124" s="100"/>
      <c r="R1124" s="42" cm="1">
        <f t="array" ref="R1124">_xlfn.XLOOKUP(Contrato[[#This Row],[CDP]],[1]!DISPONIBILIDADES_2024[[#All],[consecutivo]],[1]!DISPONIBILIDADES_2024[[#All],[fecha_aprobacion]],"",0)</f>
        <v>0</v>
      </c>
      <c r="S1124" s="43">
        <f>SUMIF([1]!DISPONIBILIDADES_2024[[#All],[consecutivo]],Contrato[[#This Row],[CDP]],[1]!DISPONIBILIDADES_2024[[#All],[valor_total_rubro]])</f>
        <v>0</v>
      </c>
      <c r="T1124" s="44" cm="1">
        <f t="array" ref="T1124">_xlfn.XLOOKUP(Contrato[[#This Row],[CONTRATO]]&amp;Contrato[[#This Row],[CDP]],[1]!Corr_Contr_CDP[[#All],[CONTRATO-CDP]],[1]!Corr_Contr_CDP[[#All],[CRP]],_xlfn.XLOOKUP(Contrato[[#This Row],[CDP]],[1]!COMPROMISOS_2024[[#All],[disponibilidad]],[1]!COMPROMISOS_2024[[#All],[consecutivo]],"",0),0)</f>
        <v>0</v>
      </c>
      <c r="U1124" s="45" t="str" cm="1">
        <f t="array" ref="U1124">+_xlfn.XLOOKUP(Contrato[[#This Row],[RCP]],[1]!COMPROMISOS_2024[[#All],[consecutivo]],[1]!COMPROMISOS_2024[[#All],[fecha_aprobacion]],"",0)</f>
        <v/>
      </c>
      <c r="V1124" s="46">
        <f>SUMIF([1]!COMPROMISOS_2024[[#All],[consecutivo]],Contrato[[#This Row],[RCP]],[1]!COMPROMISOS_2024[[#All],[valor_total]])</f>
        <v>0</v>
      </c>
      <c r="W1124" s="311"/>
      <c r="X1124" s="91"/>
      <c r="Y1124" s="48" t="str">
        <f>+LEFT(_xlfn.XLOOKUP(Contrato[[#This Row],[CONTRATO3DIG]],[1]SECOP_II!AE:AE,[1]SECOP_II!F:F,"",0),10)</f>
        <v/>
      </c>
      <c r="Z1124" s="49"/>
      <c r="AA1124" s="101"/>
      <c r="AB1124" s="91"/>
      <c r="AC1124" s="91"/>
      <c r="AD1124" s="224"/>
      <c r="AE1124" s="54"/>
      <c r="AF1124" s="55" t="str">
        <f>TEXT(LEFT(Contrato[[#This Row],[CONTRATO]],3),"0")</f>
        <v/>
      </c>
      <c r="AG1124" s="55" t="str">
        <f>IF(LEN(Contrato[[#This Row],[Contrato2]])=3,Contrato[[#This Row],[Contrato2]],TEXT(Contrato[[#This Row],[Contrato2]],"000"))</f>
        <v/>
      </c>
      <c r="AH1124" s="56">
        <f ca="1">IFERROR(_xlfn.DAYS(Contrato[[#This Row],[Fecha Proyectada liquidación]],TODAY())/30,"")</f>
        <v>-1519.7666666666667</v>
      </c>
      <c r="AI1124" s="57">
        <f>+Contrato[[#This Row],[FECHA TERMINACIÓN ]]+120</f>
        <v>120</v>
      </c>
      <c r="AK1124" s="59" t="str">
        <f ca="1">IF(Contrato[[#This Row],[FECHA TERMINACIÓN ]]&lt;TODAY(), "Terminado",IF(ISNUMBER(Contrato[[#This Row],[Fecha Real de liquiidación ]]),"Liquidado",IF(Contrato[[#This Row],[FECHA TERMINACIÓN ]]&gt;=TODAY(),"En ejecución","")))</f>
        <v>Terminado</v>
      </c>
      <c r="AL1124" s="60">
        <f>SUMIF([1]!COMPROMISOS_2024[[#All],[consecutivo]],Contrato[[#This Row],[RCP]],[1]!COMPROMISOS_2024[[#All],[Total pagado]])</f>
        <v>0</v>
      </c>
      <c r="AM1124" s="61">
        <f>IFERROR(Contrato[[#This Row],[Pagos]]/Contrato[[#This Row],[VALOR CONTRATO]],0)</f>
        <v>0</v>
      </c>
      <c r="AN1124" s="110">
        <f>+Contrato[[#This Row],[VALOR CONTRATO]]-Contrato[[#This Row],[Pagos]]</f>
        <v>0</v>
      </c>
      <c r="AO1124" s="58" cm="1">
        <f t="array" ref="AO1124">_xlfn.XLOOKUP(Contrato[[#This Row],[DOCUMENTO ]],[1]!PERSONAL_ACTIVO_2024[[#All],[Documento identidad]],[1]!PERSONAL_ACTIVO_2024[[#All],[Mail ]],0,0)</f>
        <v>0</v>
      </c>
      <c r="AP1124" s="58" cm="1">
        <f t="array" ref="AP1124">_xlfn.XLOOKUP(Contrato[[#This Row],[DOCUMENTO]],[1]!PERSONAL_ACTIVO_2024[[#All],[Documento identidad]],[1]!PERSONAL_ACTIVO_2024[[#All],[Mail ]],0,0)</f>
        <v>0</v>
      </c>
      <c r="AQ1124" s="58" cm="1">
        <f t="array" ref="AQ1124">IF(ISBLANK(Contrato[[#This Row],[DEPENDENCIA ]]),0,IFERROR(_xlfn.XLOOKUP(Contrato[[#This Row],[DEPENDENCIA ]],[1]!PERSONAL_ACTIVO_2024[[#All],[Dependencia]],[1]!PERSONAL_ACTIVO_2024[[#All],[Mail ]],0,0),0))</f>
        <v>0</v>
      </c>
    </row>
    <row r="1125" spans="1:43" ht="34.5" customHeight="1" x14ac:dyDescent="0.25">
      <c r="A1125" s="54"/>
      <c r="B1125" s="26"/>
      <c r="C1125" s="28"/>
      <c r="D1125" s="81"/>
      <c r="E1125" s="91"/>
      <c r="F1125" s="29"/>
      <c r="G1125" s="183"/>
      <c r="H1125" s="54"/>
      <c r="I1125" s="208"/>
      <c r="J1125" s="118"/>
      <c r="K1125" s="54"/>
      <c r="L1125" s="96"/>
      <c r="M1125" s="97"/>
      <c r="N1125" s="98" t="str" cm="1">
        <f t="array" ref="N1125">_xlfn.XLOOKUP(Contrato[[#This Row],[SUPERVISOR TITULAR]],[1]!PERSONAL_ACTIVO_2024[[#All],[Nombre completo]],[1]!PERSONAL_ACTIVO_2024[[#All],[Documento identidad]],"",0)</f>
        <v/>
      </c>
      <c r="O1125" s="97"/>
      <c r="P1125" s="122" t="str" cm="1">
        <f t="array" ref="P1125">_xlfn.XLOOKUP(Contrato[[#This Row],[SUPERVISOR SUPLENTE ]],[1]!PERSONAL_ACTIVO_2024[[#All],[Nombre completo]],[1]!PERSONAL_ACTIVO_2024[[#All],[Documento identidad]],"",0)</f>
        <v/>
      </c>
      <c r="Q1125" s="100"/>
      <c r="R1125" s="42" cm="1">
        <f t="array" ref="R1125">_xlfn.XLOOKUP(Contrato[[#This Row],[CDP]],[1]!DISPONIBILIDADES_2024[[#All],[consecutivo]],[1]!DISPONIBILIDADES_2024[[#All],[fecha_aprobacion]],"",0)</f>
        <v>0</v>
      </c>
      <c r="S1125" s="43">
        <f>SUMIF([1]!DISPONIBILIDADES_2024[[#All],[consecutivo]],Contrato[[#This Row],[CDP]],[1]!DISPONIBILIDADES_2024[[#All],[valor_total_rubro]])</f>
        <v>0</v>
      </c>
      <c r="T1125" s="44" cm="1">
        <f t="array" ref="T1125">_xlfn.XLOOKUP(Contrato[[#This Row],[CONTRATO]]&amp;Contrato[[#This Row],[CDP]],[1]!Corr_Contr_CDP[[#All],[CONTRATO-CDP]],[1]!Corr_Contr_CDP[[#All],[CRP]],_xlfn.XLOOKUP(Contrato[[#This Row],[CDP]],[1]!COMPROMISOS_2024[[#All],[disponibilidad]],[1]!COMPROMISOS_2024[[#All],[consecutivo]],"",0),0)</f>
        <v>0</v>
      </c>
      <c r="U1125" s="45" t="str" cm="1">
        <f t="array" ref="U1125">+_xlfn.XLOOKUP(Contrato[[#This Row],[RCP]],[1]!COMPROMISOS_2024[[#All],[consecutivo]],[1]!COMPROMISOS_2024[[#All],[fecha_aprobacion]],"",0)</f>
        <v/>
      </c>
      <c r="V1125" s="46">
        <f>SUMIF([1]!COMPROMISOS_2024[[#All],[consecutivo]],Contrato[[#This Row],[RCP]],[1]!COMPROMISOS_2024[[#All],[valor_total]])</f>
        <v>0</v>
      </c>
      <c r="W1125" s="311"/>
      <c r="X1125" s="91"/>
      <c r="Y1125" s="48" t="str">
        <f>+LEFT(_xlfn.XLOOKUP(Contrato[[#This Row],[CONTRATO3DIG]],[1]SECOP_II!AE:AE,[1]SECOP_II!F:F,"",0),10)</f>
        <v/>
      </c>
      <c r="Z1125" s="49"/>
      <c r="AA1125" s="109"/>
      <c r="AB1125" s="91"/>
      <c r="AC1125" s="91"/>
      <c r="AD1125" s="224"/>
      <c r="AE1125" s="54"/>
      <c r="AF1125" s="55" t="str">
        <f>TEXT(LEFT(Contrato[[#This Row],[CONTRATO]],3),"0")</f>
        <v/>
      </c>
      <c r="AG1125" s="55" t="str">
        <f>IF(LEN(Contrato[[#This Row],[Contrato2]])=3,Contrato[[#This Row],[Contrato2]],TEXT(Contrato[[#This Row],[Contrato2]],"000"))</f>
        <v/>
      </c>
      <c r="AH1125" s="56">
        <f ca="1">IFERROR(_xlfn.DAYS(Contrato[[#This Row],[Fecha Proyectada liquidación]],TODAY())/30,"")</f>
        <v>-1519.7666666666667</v>
      </c>
      <c r="AI1125" s="57">
        <f>+Contrato[[#This Row],[FECHA TERMINACIÓN ]]+120</f>
        <v>120</v>
      </c>
      <c r="AK1125" s="59" t="str">
        <f ca="1">IF(Contrato[[#This Row],[FECHA TERMINACIÓN ]]&lt;TODAY(), "Terminado",IF(ISNUMBER(Contrato[[#This Row],[Fecha Real de liquiidación ]]),"Liquidado",IF(Contrato[[#This Row],[FECHA TERMINACIÓN ]]&gt;=TODAY(),"En ejecución","")))</f>
        <v>Terminado</v>
      </c>
      <c r="AL1125" s="60">
        <f>SUMIF([1]!COMPROMISOS_2024[[#All],[consecutivo]],Contrato[[#This Row],[RCP]],[1]!COMPROMISOS_2024[[#All],[Total pagado]])</f>
        <v>0</v>
      </c>
      <c r="AM1125" s="61">
        <f>IFERROR(Contrato[[#This Row],[Pagos]]/Contrato[[#This Row],[VALOR CONTRATO]],0)</f>
        <v>0</v>
      </c>
      <c r="AN1125" s="110">
        <f>+Contrato[[#This Row],[VALOR CONTRATO]]-Contrato[[#This Row],[Pagos]]</f>
        <v>0</v>
      </c>
      <c r="AO1125" s="58" cm="1">
        <f t="array" ref="AO1125">_xlfn.XLOOKUP(Contrato[[#This Row],[DOCUMENTO ]],[1]!PERSONAL_ACTIVO_2024[[#All],[Documento identidad]],[1]!PERSONAL_ACTIVO_2024[[#All],[Mail ]],0,0)</f>
        <v>0</v>
      </c>
      <c r="AP1125" s="58" cm="1">
        <f t="array" ref="AP1125">_xlfn.XLOOKUP(Contrato[[#This Row],[DOCUMENTO]],[1]!PERSONAL_ACTIVO_2024[[#All],[Documento identidad]],[1]!PERSONAL_ACTIVO_2024[[#All],[Mail ]],0,0)</f>
        <v>0</v>
      </c>
      <c r="AQ1125" s="58" cm="1">
        <f t="array" ref="AQ1125">IF(ISBLANK(Contrato[[#This Row],[DEPENDENCIA ]]),0,IFERROR(_xlfn.XLOOKUP(Contrato[[#This Row],[DEPENDENCIA ]],[1]!PERSONAL_ACTIVO_2024[[#All],[Dependencia]],[1]!PERSONAL_ACTIVO_2024[[#All],[Mail ]],0,0),0))</f>
        <v>0</v>
      </c>
    </row>
    <row r="1126" spans="1:43" ht="34.5" customHeight="1" x14ac:dyDescent="0.25">
      <c r="A1126" s="54"/>
      <c r="B1126" s="26"/>
      <c r="C1126" s="28"/>
      <c r="D1126" s="81"/>
      <c r="E1126" s="91"/>
      <c r="F1126" s="29"/>
      <c r="G1126" s="183"/>
      <c r="H1126" s="54"/>
      <c r="I1126" s="208"/>
      <c r="J1126" s="118"/>
      <c r="K1126" s="54"/>
      <c r="L1126" s="96"/>
      <c r="M1126" s="97"/>
      <c r="N1126" s="98" t="str" cm="1">
        <f t="array" ref="N1126">_xlfn.XLOOKUP(Contrato[[#This Row],[SUPERVISOR TITULAR]],[1]!PERSONAL_ACTIVO_2024[[#All],[Nombre completo]],[1]!PERSONAL_ACTIVO_2024[[#All],[Documento identidad]],"",0)</f>
        <v/>
      </c>
      <c r="O1126" s="97"/>
      <c r="P1126" s="122" t="str" cm="1">
        <f t="array" ref="P1126">_xlfn.XLOOKUP(Contrato[[#This Row],[SUPERVISOR SUPLENTE ]],[1]!PERSONAL_ACTIVO_2024[[#All],[Nombre completo]],[1]!PERSONAL_ACTIVO_2024[[#All],[Documento identidad]],"",0)</f>
        <v/>
      </c>
      <c r="Q1126" s="100"/>
      <c r="R1126" s="42" cm="1">
        <f t="array" ref="R1126">_xlfn.XLOOKUP(Contrato[[#This Row],[CDP]],[1]!DISPONIBILIDADES_2024[[#All],[consecutivo]],[1]!DISPONIBILIDADES_2024[[#All],[fecha_aprobacion]],"",0)</f>
        <v>0</v>
      </c>
      <c r="S1126" s="43">
        <f>SUMIF([1]!DISPONIBILIDADES_2024[[#All],[consecutivo]],Contrato[[#This Row],[CDP]],[1]!DISPONIBILIDADES_2024[[#All],[valor_total_rubro]])</f>
        <v>0</v>
      </c>
      <c r="T1126" s="44" cm="1">
        <f t="array" ref="T1126">_xlfn.XLOOKUP(Contrato[[#This Row],[CONTRATO]]&amp;Contrato[[#This Row],[CDP]],[1]!Corr_Contr_CDP[[#All],[CONTRATO-CDP]],[1]!Corr_Contr_CDP[[#All],[CRP]],_xlfn.XLOOKUP(Contrato[[#This Row],[CDP]],[1]!COMPROMISOS_2024[[#All],[disponibilidad]],[1]!COMPROMISOS_2024[[#All],[consecutivo]],"",0),0)</f>
        <v>0</v>
      </c>
      <c r="U1126" s="45" t="str" cm="1">
        <f t="array" ref="U1126">+_xlfn.XLOOKUP(Contrato[[#This Row],[RCP]],[1]!COMPROMISOS_2024[[#All],[consecutivo]],[1]!COMPROMISOS_2024[[#All],[fecha_aprobacion]],"",0)</f>
        <v/>
      </c>
      <c r="V1126" s="46">
        <f>SUMIF([1]!COMPROMISOS_2024[[#All],[consecutivo]],Contrato[[#This Row],[RCP]],[1]!COMPROMISOS_2024[[#All],[valor_total]])</f>
        <v>0</v>
      </c>
      <c r="W1126" s="311"/>
      <c r="X1126" s="91"/>
      <c r="Y1126" s="48" t="str">
        <f>+LEFT(_xlfn.XLOOKUP(Contrato[[#This Row],[CONTRATO3DIG]],[1]SECOP_II!AE:AE,[1]SECOP_II!F:F,"",0),10)</f>
        <v/>
      </c>
      <c r="Z1126" s="49"/>
      <c r="AA1126" s="109"/>
      <c r="AB1126" s="91"/>
      <c r="AC1126" s="91"/>
      <c r="AD1126" s="224"/>
      <c r="AE1126" s="54"/>
      <c r="AF1126" s="55" t="str">
        <f>TEXT(LEFT(Contrato[[#This Row],[CONTRATO]],3),"0")</f>
        <v/>
      </c>
      <c r="AG1126" s="55" t="str">
        <f>IF(LEN(Contrato[[#This Row],[Contrato2]])=3,Contrato[[#This Row],[Contrato2]],TEXT(Contrato[[#This Row],[Contrato2]],"000"))</f>
        <v/>
      </c>
      <c r="AH1126" s="56">
        <f ca="1">IFERROR(_xlfn.DAYS(Contrato[[#This Row],[Fecha Proyectada liquidación]],TODAY())/30,"")</f>
        <v>-1519.7666666666667</v>
      </c>
      <c r="AI1126" s="57">
        <f>+Contrato[[#This Row],[FECHA TERMINACIÓN ]]+120</f>
        <v>120</v>
      </c>
      <c r="AK1126" s="59" t="str">
        <f ca="1">IF(Contrato[[#This Row],[FECHA TERMINACIÓN ]]&lt;TODAY(), "Terminado",IF(ISNUMBER(Contrato[[#This Row],[Fecha Real de liquiidación ]]),"Liquidado",IF(Contrato[[#This Row],[FECHA TERMINACIÓN ]]&gt;=TODAY(),"En ejecución","")))</f>
        <v>Terminado</v>
      </c>
      <c r="AL1126" s="60">
        <f>SUMIF([1]!COMPROMISOS_2024[[#All],[consecutivo]],Contrato[[#This Row],[RCP]],[1]!COMPROMISOS_2024[[#All],[Total pagado]])</f>
        <v>0</v>
      </c>
      <c r="AM1126" s="61">
        <f>IFERROR(Contrato[[#This Row],[Pagos]]/Contrato[[#This Row],[VALOR CONTRATO]],0)</f>
        <v>0</v>
      </c>
      <c r="AN1126" s="110">
        <f>+Contrato[[#This Row],[VALOR CONTRATO]]-Contrato[[#This Row],[Pagos]]</f>
        <v>0</v>
      </c>
      <c r="AO1126" s="58" cm="1">
        <f t="array" ref="AO1126">_xlfn.XLOOKUP(Contrato[[#This Row],[DOCUMENTO ]],[1]!PERSONAL_ACTIVO_2024[[#All],[Documento identidad]],[1]!PERSONAL_ACTIVO_2024[[#All],[Mail ]],0,0)</f>
        <v>0</v>
      </c>
      <c r="AP1126" s="58" cm="1">
        <f t="array" ref="AP1126">_xlfn.XLOOKUP(Contrato[[#This Row],[DOCUMENTO]],[1]!PERSONAL_ACTIVO_2024[[#All],[Documento identidad]],[1]!PERSONAL_ACTIVO_2024[[#All],[Mail ]],0,0)</f>
        <v>0</v>
      </c>
      <c r="AQ1126" s="58" cm="1">
        <f t="array" ref="AQ1126">IF(ISBLANK(Contrato[[#This Row],[DEPENDENCIA ]]),0,IFERROR(_xlfn.XLOOKUP(Contrato[[#This Row],[DEPENDENCIA ]],[1]!PERSONAL_ACTIVO_2024[[#All],[Dependencia]],[1]!PERSONAL_ACTIVO_2024[[#All],[Mail ]],0,0),0))</f>
        <v>0</v>
      </c>
    </row>
    <row r="1127" spans="1:43" ht="34.5" customHeight="1" x14ac:dyDescent="0.25">
      <c r="A1127" s="54"/>
      <c r="B1127" s="26"/>
      <c r="C1127" s="28"/>
      <c r="D1127" s="81"/>
      <c r="E1127" s="91"/>
      <c r="F1127" s="29"/>
      <c r="G1127" s="183"/>
      <c r="H1127" s="27"/>
      <c r="I1127" s="208"/>
      <c r="J1127" s="118"/>
      <c r="K1127" s="54"/>
      <c r="L1127" s="96"/>
      <c r="M1127" s="97"/>
      <c r="N1127" s="98" t="str" cm="1">
        <f t="array" ref="N1127">_xlfn.XLOOKUP(Contrato[[#This Row],[SUPERVISOR TITULAR]],[1]!PERSONAL_ACTIVO_2024[[#All],[Nombre completo]],[1]!PERSONAL_ACTIVO_2024[[#All],[Documento identidad]],"",0)</f>
        <v/>
      </c>
      <c r="O1127" s="97"/>
      <c r="P1127" s="122" t="str" cm="1">
        <f t="array" ref="P1127">_xlfn.XLOOKUP(Contrato[[#This Row],[SUPERVISOR SUPLENTE ]],[1]!PERSONAL_ACTIVO_2024[[#All],[Nombre completo]],[1]!PERSONAL_ACTIVO_2024[[#All],[Documento identidad]],"",0)</f>
        <v/>
      </c>
      <c r="Q1127" s="100"/>
      <c r="R1127" s="42" cm="1">
        <f t="array" ref="R1127">_xlfn.XLOOKUP(Contrato[[#This Row],[CDP]],[1]!DISPONIBILIDADES_2024[[#All],[consecutivo]],[1]!DISPONIBILIDADES_2024[[#All],[fecha_aprobacion]],"",0)</f>
        <v>0</v>
      </c>
      <c r="S1127" s="43">
        <f>SUMIF([1]!DISPONIBILIDADES_2024[[#All],[consecutivo]],Contrato[[#This Row],[CDP]],[1]!DISPONIBILIDADES_2024[[#All],[valor_total_rubro]])</f>
        <v>0</v>
      </c>
      <c r="T1127" s="44" cm="1">
        <f t="array" ref="T1127">_xlfn.XLOOKUP(Contrato[[#This Row],[CONTRATO]]&amp;Contrato[[#This Row],[CDP]],[1]!Corr_Contr_CDP[[#All],[CONTRATO-CDP]],[1]!Corr_Contr_CDP[[#All],[CRP]],_xlfn.XLOOKUP(Contrato[[#This Row],[CDP]],[1]!COMPROMISOS_2024[[#All],[disponibilidad]],[1]!COMPROMISOS_2024[[#All],[consecutivo]],"",0),0)</f>
        <v>0</v>
      </c>
      <c r="U1127" s="45" t="str" cm="1">
        <f t="array" ref="U1127">+_xlfn.XLOOKUP(Contrato[[#This Row],[RCP]],[1]!COMPROMISOS_2024[[#All],[consecutivo]],[1]!COMPROMISOS_2024[[#All],[fecha_aprobacion]],"",0)</f>
        <v/>
      </c>
      <c r="V1127" s="46">
        <f>SUMIF([1]!COMPROMISOS_2024[[#All],[consecutivo]],Contrato[[#This Row],[RCP]],[1]!COMPROMISOS_2024[[#All],[valor_total]])</f>
        <v>0</v>
      </c>
      <c r="W1127" s="311"/>
      <c r="X1127" s="91"/>
      <c r="Y1127" s="48" t="str">
        <f>+LEFT(_xlfn.XLOOKUP(Contrato[[#This Row],[CONTRATO3DIG]],[1]SECOP_II!AE:AE,[1]SECOP_II!F:F,"",0),10)</f>
        <v/>
      </c>
      <c r="Z1127" s="49"/>
      <c r="AA1127" s="109"/>
      <c r="AB1127" s="91"/>
      <c r="AC1127" s="91"/>
      <c r="AD1127" s="224"/>
      <c r="AE1127" s="54"/>
      <c r="AF1127" s="55" t="str">
        <f>TEXT(LEFT(Contrato[[#This Row],[CONTRATO]],3),"0")</f>
        <v/>
      </c>
      <c r="AG1127" s="55" t="str">
        <f>IF(LEN(Contrato[[#This Row],[Contrato2]])=3,Contrato[[#This Row],[Contrato2]],TEXT(Contrato[[#This Row],[Contrato2]],"000"))</f>
        <v/>
      </c>
      <c r="AH1127" s="56">
        <f ca="1">IFERROR(_xlfn.DAYS(Contrato[[#This Row],[Fecha Proyectada liquidación]],TODAY())/30,"")</f>
        <v>-1519.7666666666667</v>
      </c>
      <c r="AI1127" s="57">
        <f>+Contrato[[#This Row],[FECHA TERMINACIÓN ]]+120</f>
        <v>120</v>
      </c>
      <c r="AK1127" s="59" t="str">
        <f ca="1">IF(Contrato[[#This Row],[FECHA TERMINACIÓN ]]&lt;TODAY(), "Terminado",IF(ISNUMBER(Contrato[[#This Row],[Fecha Real de liquiidación ]]),"Liquidado",IF(Contrato[[#This Row],[FECHA TERMINACIÓN ]]&gt;=TODAY(),"En ejecución","")))</f>
        <v>Terminado</v>
      </c>
      <c r="AL1127" s="60">
        <f>SUMIF([1]!COMPROMISOS_2024[[#All],[consecutivo]],Contrato[[#This Row],[RCP]],[1]!COMPROMISOS_2024[[#All],[Total pagado]])</f>
        <v>0</v>
      </c>
      <c r="AM1127" s="61">
        <f>IFERROR(Contrato[[#This Row],[Pagos]]/Contrato[[#This Row],[VALOR CONTRATO]],0)</f>
        <v>0</v>
      </c>
      <c r="AN1127" s="110">
        <f>+Contrato[[#This Row],[VALOR CONTRATO]]-Contrato[[#This Row],[Pagos]]</f>
        <v>0</v>
      </c>
      <c r="AO1127" s="58" cm="1">
        <f t="array" ref="AO1127">_xlfn.XLOOKUP(Contrato[[#This Row],[DOCUMENTO ]],[1]!PERSONAL_ACTIVO_2024[[#All],[Documento identidad]],[1]!PERSONAL_ACTIVO_2024[[#All],[Mail ]],0,0)</f>
        <v>0</v>
      </c>
      <c r="AP1127" s="58" cm="1">
        <f t="array" ref="AP1127">_xlfn.XLOOKUP(Contrato[[#This Row],[DOCUMENTO]],[1]!PERSONAL_ACTIVO_2024[[#All],[Documento identidad]],[1]!PERSONAL_ACTIVO_2024[[#All],[Mail ]],0,0)</f>
        <v>0</v>
      </c>
      <c r="AQ1127" s="58" cm="1">
        <f t="array" ref="AQ1127">IF(ISBLANK(Contrato[[#This Row],[DEPENDENCIA ]]),0,IFERROR(_xlfn.XLOOKUP(Contrato[[#This Row],[DEPENDENCIA ]],[1]!PERSONAL_ACTIVO_2024[[#All],[Dependencia]],[1]!PERSONAL_ACTIVO_2024[[#All],[Mail ]],0,0),0))</f>
        <v>0</v>
      </c>
    </row>
    <row r="1128" spans="1:43" ht="34.5" customHeight="1" x14ac:dyDescent="0.25">
      <c r="A1128" s="54"/>
      <c r="B1128" s="26"/>
      <c r="C1128" s="28"/>
      <c r="D1128" s="81"/>
      <c r="E1128" s="81"/>
      <c r="F1128" s="29"/>
      <c r="G1128" s="183"/>
      <c r="H1128" s="54"/>
      <c r="I1128" s="208"/>
      <c r="J1128" s="118"/>
      <c r="K1128" s="54"/>
      <c r="L1128" s="96"/>
      <c r="M1128" s="97"/>
      <c r="N1128" s="98" t="str" cm="1">
        <f t="array" ref="N1128">_xlfn.XLOOKUP(Contrato[[#This Row],[SUPERVISOR TITULAR]],[1]!PERSONAL_ACTIVO_2024[[#All],[Nombre completo]],[1]!PERSONAL_ACTIVO_2024[[#All],[Documento identidad]],"",0)</f>
        <v/>
      </c>
      <c r="O1128" s="97"/>
      <c r="P1128" s="122" t="str" cm="1">
        <f t="array" ref="P1128">_xlfn.XLOOKUP(Contrato[[#This Row],[SUPERVISOR SUPLENTE ]],[1]!PERSONAL_ACTIVO_2024[[#All],[Nombre completo]],[1]!PERSONAL_ACTIVO_2024[[#All],[Documento identidad]],"",0)</f>
        <v/>
      </c>
      <c r="Q1128" s="100"/>
      <c r="R1128" s="42" cm="1">
        <f t="array" ref="R1128">_xlfn.XLOOKUP(Contrato[[#This Row],[CDP]],[1]!DISPONIBILIDADES_2024[[#All],[consecutivo]],[1]!DISPONIBILIDADES_2024[[#All],[fecha_aprobacion]],"",0)</f>
        <v>0</v>
      </c>
      <c r="S1128" s="43">
        <f>SUMIF([1]!DISPONIBILIDADES_2024[[#All],[consecutivo]],Contrato[[#This Row],[CDP]],[1]!DISPONIBILIDADES_2024[[#All],[valor_total_rubro]])</f>
        <v>0</v>
      </c>
      <c r="T1128" s="44" cm="1">
        <f t="array" ref="T1128">_xlfn.XLOOKUP(Contrato[[#This Row],[CONTRATO]]&amp;Contrato[[#This Row],[CDP]],[1]!Corr_Contr_CDP[[#All],[CONTRATO-CDP]],[1]!Corr_Contr_CDP[[#All],[CRP]],_xlfn.XLOOKUP(Contrato[[#This Row],[CDP]],[1]!COMPROMISOS_2024[[#All],[disponibilidad]],[1]!COMPROMISOS_2024[[#All],[consecutivo]],"",0),0)</f>
        <v>0</v>
      </c>
      <c r="U1128" s="45" t="str" cm="1">
        <f t="array" ref="U1128">+_xlfn.XLOOKUP(Contrato[[#This Row],[RCP]],[1]!COMPROMISOS_2024[[#All],[consecutivo]],[1]!COMPROMISOS_2024[[#All],[fecha_aprobacion]],"",0)</f>
        <v/>
      </c>
      <c r="V1128" s="46">
        <f>SUMIF([1]!COMPROMISOS_2024[[#All],[consecutivo]],Contrato[[#This Row],[RCP]],[1]!COMPROMISOS_2024[[#All],[valor_total]])</f>
        <v>0</v>
      </c>
      <c r="W1128" s="333"/>
      <c r="X1128" s="91"/>
      <c r="Y1128" s="48" t="str">
        <f>+LEFT(_xlfn.XLOOKUP(Contrato[[#This Row],[CONTRATO3DIG]],[1]SECOP_II!AE:AE,[1]SECOP_II!F:F,"",0),10)</f>
        <v/>
      </c>
      <c r="Z1128" s="49"/>
      <c r="AA1128" s="202"/>
      <c r="AB1128" s="91"/>
      <c r="AC1128" s="91"/>
      <c r="AD1128" s="224"/>
      <c r="AE1128" s="54"/>
      <c r="AF1128" s="55" t="str">
        <f>TEXT(LEFT(Contrato[[#This Row],[CONTRATO]],3),"0")</f>
        <v/>
      </c>
      <c r="AG1128" s="55" t="str">
        <f>IF(LEN(Contrato[[#This Row],[Contrato2]])=3,Contrato[[#This Row],[Contrato2]],TEXT(Contrato[[#This Row],[Contrato2]],"000"))</f>
        <v/>
      </c>
      <c r="AH1128" s="56">
        <f ca="1">IFERROR(_xlfn.DAYS(Contrato[[#This Row],[Fecha Proyectada liquidación]],TODAY())/30,"")</f>
        <v>-1519.7666666666667</v>
      </c>
      <c r="AI1128" s="57">
        <f>+Contrato[[#This Row],[FECHA TERMINACIÓN ]]+120</f>
        <v>120</v>
      </c>
      <c r="AK1128" s="59" t="str">
        <f ca="1">IF(Contrato[[#This Row],[FECHA TERMINACIÓN ]]&lt;TODAY(), "Terminado",IF(ISNUMBER(Contrato[[#This Row],[Fecha Real de liquiidación ]]),"Liquidado",IF(Contrato[[#This Row],[FECHA TERMINACIÓN ]]&gt;=TODAY(),"En ejecución","")))</f>
        <v>Terminado</v>
      </c>
      <c r="AL1128" s="60">
        <f>SUMIF([1]!COMPROMISOS_2024[[#All],[consecutivo]],Contrato[[#This Row],[RCP]],[1]!COMPROMISOS_2024[[#All],[Total pagado]])</f>
        <v>0</v>
      </c>
      <c r="AM1128" s="61">
        <f>IFERROR(Contrato[[#This Row],[Pagos]]/Contrato[[#This Row],[VALOR CONTRATO]],0)</f>
        <v>0</v>
      </c>
      <c r="AN1128" s="110">
        <f>+Contrato[[#This Row],[VALOR CONTRATO]]-Contrato[[#This Row],[Pagos]]</f>
        <v>0</v>
      </c>
      <c r="AO1128" s="58" cm="1">
        <f t="array" ref="AO1128">_xlfn.XLOOKUP(Contrato[[#This Row],[DOCUMENTO ]],[1]!PERSONAL_ACTIVO_2024[[#All],[Documento identidad]],[1]!PERSONAL_ACTIVO_2024[[#All],[Mail ]],0,0)</f>
        <v>0</v>
      </c>
      <c r="AP1128" s="58" cm="1">
        <f t="array" ref="AP1128">_xlfn.XLOOKUP(Contrato[[#This Row],[DOCUMENTO]],[1]!PERSONAL_ACTIVO_2024[[#All],[Documento identidad]],[1]!PERSONAL_ACTIVO_2024[[#All],[Mail ]],0,0)</f>
        <v>0</v>
      </c>
      <c r="AQ1128" s="58" cm="1">
        <f t="array" ref="AQ1128">IF(ISBLANK(Contrato[[#This Row],[DEPENDENCIA ]]),0,IFERROR(_xlfn.XLOOKUP(Contrato[[#This Row],[DEPENDENCIA ]],[1]!PERSONAL_ACTIVO_2024[[#All],[Dependencia]],[1]!PERSONAL_ACTIVO_2024[[#All],[Mail ]],0,0),0))</f>
        <v>0</v>
      </c>
    </row>
    <row r="1129" spans="1:43" ht="34.5" customHeight="1" x14ac:dyDescent="0.25">
      <c r="A1129" s="27"/>
      <c r="B1129" s="349"/>
      <c r="C1129" s="410"/>
      <c r="D1129" s="81"/>
      <c r="E1129" s="91"/>
      <c r="F1129" s="29"/>
      <c r="G1129" s="183"/>
      <c r="H1129" s="27"/>
      <c r="I1129" s="351"/>
      <c r="J1129" s="132"/>
      <c r="K1129" s="54"/>
      <c r="L1129" s="143"/>
      <c r="M1129" s="119"/>
      <c r="N1129" s="98" t="str" cm="1">
        <f t="array" ref="N1129">_xlfn.XLOOKUP(Contrato[[#This Row],[SUPERVISOR TITULAR]],[1]!PERSONAL_ACTIVO_2024[[#All],[Nombre completo]],[1]!PERSONAL_ACTIVO_2024[[#All],[Documento identidad]],"",0)</f>
        <v/>
      </c>
      <c r="O1129" s="119"/>
      <c r="P1129" s="134" t="str" cm="1">
        <f t="array" ref="P1129">_xlfn.XLOOKUP(Contrato[[#This Row],[SUPERVISOR SUPLENTE ]],[1]!PERSONAL_ACTIVO_2024[[#All],[Nombre completo]],[1]!PERSONAL_ACTIVO_2024[[#All],[Documento identidad]],"",0)</f>
        <v/>
      </c>
      <c r="Q1129" s="135"/>
      <c r="R1129" s="42" cm="1">
        <f t="array" ref="R1129">_xlfn.XLOOKUP(Contrato[[#This Row],[CDP]],[1]!DISPONIBILIDADES_2024[[#All],[consecutivo]],[1]!DISPONIBILIDADES_2024[[#All],[fecha_aprobacion]],"",0)</f>
        <v>0</v>
      </c>
      <c r="S1129" s="43">
        <f>SUMIF([1]!DISPONIBILIDADES_2024[[#All],[consecutivo]],Contrato[[#This Row],[CDP]],[1]!DISPONIBILIDADES_2024[[#All],[valor_total_rubro]])</f>
        <v>0</v>
      </c>
      <c r="T1129" s="44" cm="1">
        <f t="array" ref="T1129">_xlfn.XLOOKUP(Contrato[[#This Row],[CONTRATO]]&amp;Contrato[[#This Row],[CDP]],[1]!Corr_Contr_CDP[[#All],[CONTRATO-CDP]],[1]!Corr_Contr_CDP[[#All],[CRP]],_xlfn.XLOOKUP(Contrato[[#This Row],[CDP]],[1]!COMPROMISOS_2024[[#All],[disponibilidad]],[1]!COMPROMISOS_2024[[#All],[consecutivo]],"",0),0)</f>
        <v>0</v>
      </c>
      <c r="U1129" s="45" t="str" cm="1">
        <f t="array" ref="U1129">+_xlfn.XLOOKUP(Contrato[[#This Row],[RCP]],[1]!COMPROMISOS_2024[[#All],[consecutivo]],[1]!COMPROMISOS_2024[[#All],[fecha_aprobacion]],"",0)</f>
        <v/>
      </c>
      <c r="V1129" s="46">
        <f>SUMIF([1]!COMPROMISOS_2024[[#All],[consecutivo]],Contrato[[#This Row],[RCP]],[1]!COMPROMISOS_2024[[#All],[valor_total]])</f>
        <v>0</v>
      </c>
      <c r="W1129" s="406"/>
      <c r="X1129" s="30"/>
      <c r="Y1129" s="48" t="str">
        <f>+LEFT(_xlfn.XLOOKUP(Contrato[[#This Row],[CONTRATO3DIG]],[1]SECOP_II!AE:AE,[1]SECOP_II!F:F,"",0),10)</f>
        <v/>
      </c>
      <c r="Z1129" s="49"/>
      <c r="AA1129" s="411"/>
      <c r="AB1129" s="30"/>
      <c r="AC1129" s="30"/>
      <c r="AD1129" s="353"/>
      <c r="AE1129" s="27"/>
      <c r="AF1129" s="55" t="str">
        <f>TEXT(LEFT(Contrato[[#This Row],[CONTRATO]],3),"0")</f>
        <v/>
      </c>
      <c r="AG1129" s="55" t="str">
        <f>IF(LEN(Contrato[[#This Row],[Contrato2]])=3,Contrato[[#This Row],[Contrato2]],TEXT(Contrato[[#This Row],[Contrato2]],"000"))</f>
        <v/>
      </c>
      <c r="AH1129" s="56">
        <f ca="1">IFERROR(_xlfn.DAYS(Contrato[[#This Row],[Fecha Proyectada liquidación]],TODAY())/30,"")</f>
        <v>-1519.7666666666667</v>
      </c>
      <c r="AI1129" s="57">
        <f>+Contrato[[#This Row],[FECHA TERMINACIÓN ]]+120</f>
        <v>120</v>
      </c>
      <c r="AK1129" s="59" t="str">
        <f ca="1">IF(Contrato[[#This Row],[FECHA TERMINACIÓN ]]&lt;TODAY(), "Terminado",IF(ISNUMBER(Contrato[[#This Row],[Fecha Real de liquiidación ]]),"Liquidado",IF(Contrato[[#This Row],[FECHA TERMINACIÓN ]]&gt;=TODAY(),"En ejecución","")))</f>
        <v>Terminado</v>
      </c>
      <c r="AL1129" s="60">
        <f>SUMIF([1]!COMPROMISOS_2024[[#All],[consecutivo]],Contrato[[#This Row],[RCP]],[1]!COMPROMISOS_2024[[#All],[Total pagado]])</f>
        <v>0</v>
      </c>
      <c r="AM1129" s="61">
        <f>IFERROR(Contrato[[#This Row],[Pagos]]/Contrato[[#This Row],[VALOR CONTRATO]],0)</f>
        <v>0</v>
      </c>
      <c r="AN1129" s="110">
        <f>+Contrato[[#This Row],[VALOR CONTRATO]]-Contrato[[#This Row],[Pagos]]</f>
        <v>0</v>
      </c>
      <c r="AO1129" s="58" cm="1">
        <f t="array" ref="AO1129">_xlfn.XLOOKUP(Contrato[[#This Row],[DOCUMENTO ]],[1]!PERSONAL_ACTIVO_2024[[#All],[Documento identidad]],[1]!PERSONAL_ACTIVO_2024[[#All],[Mail ]],0,0)</f>
        <v>0</v>
      </c>
      <c r="AP1129" s="58" cm="1">
        <f t="array" ref="AP1129">_xlfn.XLOOKUP(Contrato[[#This Row],[DOCUMENTO]],[1]!PERSONAL_ACTIVO_2024[[#All],[Documento identidad]],[1]!PERSONAL_ACTIVO_2024[[#All],[Mail ]],0,0)</f>
        <v>0</v>
      </c>
      <c r="AQ1129" s="58" cm="1">
        <f t="array" ref="AQ1129">IF(ISBLANK(Contrato[[#This Row],[DEPENDENCIA ]]),0,IFERROR(_xlfn.XLOOKUP(Contrato[[#This Row],[DEPENDENCIA ]],[1]!PERSONAL_ACTIVO_2024[[#All],[Dependencia]],[1]!PERSONAL_ACTIVO_2024[[#All],[Mail ]],0,0),0))</f>
        <v>0</v>
      </c>
    </row>
    <row r="1130" spans="1:43" ht="34.5" customHeight="1" x14ac:dyDescent="0.25">
      <c r="A1130" s="27"/>
      <c r="B1130" s="349"/>
      <c r="C1130" s="350"/>
      <c r="D1130" s="29"/>
      <c r="E1130" s="30"/>
      <c r="F1130" s="29"/>
      <c r="G1130" s="183"/>
      <c r="H1130" s="27"/>
      <c r="I1130" s="351"/>
      <c r="J1130" s="132"/>
      <c r="K1130" s="54"/>
      <c r="L1130" s="143"/>
      <c r="M1130" s="119"/>
      <c r="N1130" s="98" t="str" cm="1">
        <f t="array" ref="N1130">_xlfn.XLOOKUP(Contrato[[#This Row],[SUPERVISOR TITULAR]],[1]!PERSONAL_ACTIVO_2024[[#All],[Nombre completo]],[1]!PERSONAL_ACTIVO_2024[[#All],[Documento identidad]],"",0)</f>
        <v/>
      </c>
      <c r="O1130" s="119"/>
      <c r="P1130" s="134" t="str" cm="1">
        <f t="array" ref="P1130">_xlfn.XLOOKUP(Contrato[[#This Row],[SUPERVISOR SUPLENTE ]],[1]!PERSONAL_ACTIVO_2024[[#All],[Nombre completo]],[1]!PERSONAL_ACTIVO_2024[[#All],[Documento identidad]],"",0)</f>
        <v/>
      </c>
      <c r="Q1130" s="135"/>
      <c r="R1130" s="42" cm="1">
        <f t="array" ref="R1130">_xlfn.XLOOKUP(Contrato[[#This Row],[CDP]],[1]!DISPONIBILIDADES_2024[[#All],[consecutivo]],[1]!DISPONIBILIDADES_2024[[#All],[fecha_aprobacion]],"",0)</f>
        <v>0</v>
      </c>
      <c r="S1130" s="43">
        <f>SUMIF([1]!DISPONIBILIDADES_2024[[#All],[consecutivo]],Contrato[[#This Row],[CDP]],[1]!DISPONIBILIDADES_2024[[#All],[valor_total_rubro]])</f>
        <v>0</v>
      </c>
      <c r="T1130" s="44" cm="1">
        <f t="array" ref="T1130">_xlfn.XLOOKUP(Contrato[[#This Row],[CONTRATO]]&amp;Contrato[[#This Row],[CDP]],[1]!Corr_Contr_CDP[[#All],[CONTRATO-CDP]],[1]!Corr_Contr_CDP[[#All],[CRP]],_xlfn.XLOOKUP(Contrato[[#This Row],[CDP]],[1]!COMPROMISOS_2024[[#All],[disponibilidad]],[1]!COMPROMISOS_2024[[#All],[consecutivo]],"",0),0)</f>
        <v>0</v>
      </c>
      <c r="U1130" s="45" t="str" cm="1">
        <f t="array" ref="U1130">+_xlfn.XLOOKUP(Contrato[[#This Row],[RCP]],[1]!COMPROMISOS_2024[[#All],[consecutivo]],[1]!COMPROMISOS_2024[[#All],[fecha_aprobacion]],"",0)</f>
        <v/>
      </c>
      <c r="V1130" s="46">
        <f>SUMIF([1]!COMPROMISOS_2024[[#All],[consecutivo]],Contrato[[#This Row],[RCP]],[1]!COMPROMISOS_2024[[#All],[valor_total]])</f>
        <v>0</v>
      </c>
      <c r="W1130" s="352"/>
      <c r="X1130" s="30"/>
      <c r="Y1130" s="48"/>
      <c r="Z1130" s="49"/>
      <c r="AA1130" s="411"/>
      <c r="AB1130" s="30"/>
      <c r="AC1130" s="30"/>
      <c r="AD1130" s="353"/>
      <c r="AE1130" s="27"/>
      <c r="AF1130" s="55" t="str">
        <f>TEXT(LEFT(Contrato[[#This Row],[CONTRATO]],3),"0")</f>
        <v/>
      </c>
      <c r="AG1130" s="55" t="str">
        <f>IF(LEN(Contrato[[#This Row],[Contrato2]])=3,Contrato[[#This Row],[Contrato2]],TEXT(Contrato[[#This Row],[Contrato2]],"000"))</f>
        <v/>
      </c>
      <c r="AH1130" s="56">
        <f ca="1">IFERROR(_xlfn.DAYS(Contrato[[#This Row],[Fecha Proyectada liquidación]],TODAY())/30,"")</f>
        <v>-1519.7666666666667</v>
      </c>
      <c r="AI1130" s="57">
        <f>+Contrato[[#This Row],[FECHA TERMINACIÓN ]]+120</f>
        <v>120</v>
      </c>
      <c r="AK1130" s="59" t="str">
        <f ca="1">IF(Contrato[[#This Row],[FECHA TERMINACIÓN ]]&lt;TODAY(), "Terminado",IF(ISNUMBER(Contrato[[#This Row],[Fecha Real de liquiidación ]]),"Liquidado",IF(Contrato[[#This Row],[FECHA TERMINACIÓN ]]&gt;=TODAY(),"En ejecución","")))</f>
        <v>Terminado</v>
      </c>
      <c r="AL1130" s="60">
        <f>SUMIF([1]!COMPROMISOS_2024[[#All],[consecutivo]],Contrato[[#This Row],[RCP]],[1]!COMPROMISOS_2024[[#All],[Total pagado]])</f>
        <v>0</v>
      </c>
      <c r="AM1130" s="61">
        <f>IFERROR(Contrato[[#This Row],[Pagos]]/Contrato[[#This Row],[VALOR CONTRATO]],0)</f>
        <v>0</v>
      </c>
      <c r="AN1130" s="110">
        <f>+Contrato[[#This Row],[VALOR CONTRATO]]-Contrato[[#This Row],[Pagos]]</f>
        <v>0</v>
      </c>
      <c r="AO1130" s="58" cm="1">
        <f t="array" ref="AO1130">_xlfn.XLOOKUP(Contrato[[#This Row],[DOCUMENTO ]],[1]!PERSONAL_ACTIVO_2024[[#All],[Documento identidad]],[1]!PERSONAL_ACTIVO_2024[[#All],[Mail ]],0,0)</f>
        <v>0</v>
      </c>
      <c r="AP1130" s="58" cm="1">
        <f t="array" ref="AP1130">_xlfn.XLOOKUP(Contrato[[#This Row],[DOCUMENTO]],[1]!PERSONAL_ACTIVO_2024[[#All],[Documento identidad]],[1]!PERSONAL_ACTIVO_2024[[#All],[Mail ]],0,0)</f>
        <v>0</v>
      </c>
      <c r="AQ1130" s="58" cm="1">
        <f t="array" ref="AQ1130">IF(ISBLANK(Contrato[[#This Row],[DEPENDENCIA ]]),0,IFERROR(_xlfn.XLOOKUP(Contrato[[#This Row],[DEPENDENCIA ]],[1]!PERSONAL_ACTIVO_2024[[#All],[Dependencia]],[1]!PERSONAL_ACTIVO_2024[[#All],[Mail ]],0,0),0))</f>
        <v>0</v>
      </c>
    </row>
    <row r="1131" spans="1:43" ht="34.5" customHeight="1" x14ac:dyDescent="0.25">
      <c r="A1131" s="27"/>
      <c r="B1131" s="349"/>
      <c r="C1131" s="350"/>
      <c r="D1131" s="29"/>
      <c r="E1131" s="30"/>
      <c r="F1131" s="29"/>
      <c r="G1131" s="183"/>
      <c r="H1131" s="27"/>
      <c r="I1131" s="351"/>
      <c r="J1131" s="132"/>
      <c r="K1131" s="54"/>
      <c r="L1131" s="143"/>
      <c r="M1131" s="119"/>
      <c r="N1131" s="98" t="str" cm="1">
        <f t="array" ref="N1131">_xlfn.XLOOKUP(Contrato[[#This Row],[SUPERVISOR TITULAR]],[1]!PERSONAL_ACTIVO_2024[[#All],[Nombre completo]],[1]!PERSONAL_ACTIVO_2024[[#All],[Documento identidad]],"",0)</f>
        <v/>
      </c>
      <c r="O1131" s="119"/>
      <c r="P1131" s="134" t="str" cm="1">
        <f t="array" ref="P1131">_xlfn.XLOOKUP(Contrato[[#This Row],[SUPERVISOR SUPLENTE ]],[1]!PERSONAL_ACTIVO_2024[[#All],[Nombre completo]],[1]!PERSONAL_ACTIVO_2024[[#All],[Documento identidad]],"",0)</f>
        <v/>
      </c>
      <c r="Q1131" s="135"/>
      <c r="R1131" s="42" cm="1">
        <f t="array" ref="R1131">_xlfn.XLOOKUP(Contrato[[#This Row],[CDP]],[1]!DISPONIBILIDADES_2024[[#All],[consecutivo]],[1]!DISPONIBILIDADES_2024[[#All],[fecha_aprobacion]],"",0)</f>
        <v>0</v>
      </c>
      <c r="S1131" s="43">
        <f>SUMIF([1]!DISPONIBILIDADES_2024[[#All],[consecutivo]],Contrato[[#This Row],[CDP]],[1]!DISPONIBILIDADES_2024[[#All],[valor_total_rubro]])</f>
        <v>0</v>
      </c>
      <c r="T1131" s="44" cm="1">
        <f t="array" ref="T1131">_xlfn.XLOOKUP(Contrato[[#This Row],[CONTRATO]]&amp;Contrato[[#This Row],[CDP]],[1]!Corr_Contr_CDP[[#All],[CONTRATO-CDP]],[1]!Corr_Contr_CDP[[#All],[CRP]],_xlfn.XLOOKUP(Contrato[[#This Row],[CDP]],[1]!COMPROMISOS_2024[[#All],[disponibilidad]],[1]!COMPROMISOS_2024[[#All],[consecutivo]],"",0),0)</f>
        <v>0</v>
      </c>
      <c r="U1131" s="45" t="str" cm="1">
        <f t="array" ref="U1131">+_xlfn.XLOOKUP(Contrato[[#This Row],[RCP]],[1]!COMPROMISOS_2024[[#All],[consecutivo]],[1]!COMPROMISOS_2024[[#All],[fecha_aprobacion]],"",0)</f>
        <v/>
      </c>
      <c r="V1131" s="46">
        <f>SUMIF([1]!COMPROMISOS_2024[[#All],[consecutivo]],Contrato[[#This Row],[RCP]],[1]!COMPROMISOS_2024[[#All],[valor_total]])</f>
        <v>0</v>
      </c>
      <c r="W1131" s="406"/>
      <c r="X1131" s="30"/>
      <c r="Y1131" s="48" t="str">
        <f>+LEFT(_xlfn.XLOOKUP(Contrato[[#This Row],[CONTRATO3DIG]],[1]SECOP_II!AE:AE,[1]SECOP_II!F:F,"",0),10)</f>
        <v/>
      </c>
      <c r="Z1131" s="49"/>
      <c r="AA1131" s="411"/>
      <c r="AB1131" s="30"/>
      <c r="AC1131" s="30"/>
      <c r="AD1131" s="353"/>
      <c r="AE1131" s="27"/>
      <c r="AF1131" s="55" t="str">
        <f>TEXT(LEFT(Contrato[[#This Row],[CONTRATO]],3),"0")</f>
        <v/>
      </c>
      <c r="AG1131" s="55" t="str">
        <f>IF(LEN(Contrato[[#This Row],[Contrato2]])=3,Contrato[[#This Row],[Contrato2]],TEXT(Contrato[[#This Row],[Contrato2]],"000"))</f>
        <v/>
      </c>
      <c r="AH1131" s="56">
        <f ca="1">IFERROR(_xlfn.DAYS(Contrato[[#This Row],[Fecha Proyectada liquidación]],TODAY())/30,"")</f>
        <v>-1519.7666666666667</v>
      </c>
      <c r="AI1131" s="57">
        <f>+Contrato[[#This Row],[FECHA TERMINACIÓN ]]+120</f>
        <v>120</v>
      </c>
      <c r="AK1131" s="59" t="str">
        <f ca="1">IF(Contrato[[#This Row],[FECHA TERMINACIÓN ]]&lt;TODAY(), "Terminado",IF(ISNUMBER(Contrato[[#This Row],[Fecha Real de liquiidación ]]),"Liquidado",IF(Contrato[[#This Row],[FECHA TERMINACIÓN ]]&gt;=TODAY(),"En ejecución","")))</f>
        <v>Terminado</v>
      </c>
      <c r="AL1131" s="60">
        <f>SUMIF([1]!COMPROMISOS_2024[[#All],[consecutivo]],Contrato[[#This Row],[RCP]],[1]!COMPROMISOS_2024[[#All],[Total pagado]])</f>
        <v>0</v>
      </c>
      <c r="AM1131" s="61">
        <f>IFERROR(Contrato[[#This Row],[Pagos]]/Contrato[[#This Row],[VALOR CONTRATO]],0)</f>
        <v>0</v>
      </c>
      <c r="AN1131" s="110">
        <f>+Contrato[[#This Row],[VALOR CONTRATO]]-Contrato[[#This Row],[Pagos]]</f>
        <v>0</v>
      </c>
      <c r="AO1131" s="58" cm="1">
        <f t="array" ref="AO1131">_xlfn.XLOOKUP(Contrato[[#This Row],[DOCUMENTO ]],[1]!PERSONAL_ACTIVO_2024[[#All],[Documento identidad]],[1]!PERSONAL_ACTIVO_2024[[#All],[Mail ]],0,0)</f>
        <v>0</v>
      </c>
      <c r="AP1131" s="58" cm="1">
        <f t="array" ref="AP1131">_xlfn.XLOOKUP(Contrato[[#This Row],[DOCUMENTO]],[1]!PERSONAL_ACTIVO_2024[[#All],[Documento identidad]],[1]!PERSONAL_ACTIVO_2024[[#All],[Mail ]],0,0)</f>
        <v>0</v>
      </c>
      <c r="AQ1131" s="58" cm="1">
        <f t="array" ref="AQ1131">IF(ISBLANK(Contrato[[#This Row],[DEPENDENCIA ]]),0,IFERROR(_xlfn.XLOOKUP(Contrato[[#This Row],[DEPENDENCIA ]],[1]!PERSONAL_ACTIVO_2024[[#All],[Dependencia]],[1]!PERSONAL_ACTIVO_2024[[#All],[Mail ]],0,0),0))</f>
        <v>0</v>
      </c>
    </row>
    <row r="1132" spans="1:43" ht="34.5" customHeight="1" x14ac:dyDescent="0.25">
      <c r="A1132" s="27"/>
      <c r="B1132" s="349"/>
      <c r="C1132" s="350"/>
      <c r="D1132" s="81"/>
      <c r="E1132" s="30"/>
      <c r="F1132" s="29"/>
      <c r="G1132" s="183"/>
      <c r="H1132" s="27"/>
      <c r="I1132" s="351"/>
      <c r="J1132" s="132"/>
      <c r="K1132" s="54"/>
      <c r="L1132" s="143"/>
      <c r="M1132" s="119"/>
      <c r="N1132" s="412" t="str" cm="1">
        <f t="array" ref="N1132">_xlfn.XLOOKUP(Contrato[[#This Row],[SUPERVISOR TITULAR]],[1]!PERSONAL_ACTIVO_2024[[#All],[Nombre completo]],[1]!PERSONAL_ACTIVO_2024[[#All],[Documento identidad]],"",0)</f>
        <v/>
      </c>
      <c r="O1132" s="119"/>
      <c r="P1132" s="134" t="str" cm="1">
        <f t="array" ref="P1132">_xlfn.XLOOKUP(Contrato[[#This Row],[SUPERVISOR SUPLENTE ]],[1]!PERSONAL_ACTIVO_2024[[#All],[Nombre completo]],[1]!PERSONAL_ACTIVO_2024[[#All],[Documento identidad]],"",0)</f>
        <v/>
      </c>
      <c r="Q1132" s="135"/>
      <c r="R1132" s="42" cm="1">
        <f t="array" ref="R1132">_xlfn.XLOOKUP(Contrato[[#This Row],[CDP]],[1]!DISPONIBILIDADES_2024[[#All],[consecutivo]],[1]!DISPONIBILIDADES_2024[[#All],[fecha_aprobacion]],"",0)</f>
        <v>0</v>
      </c>
      <c r="S1132" s="43">
        <f>SUMIF([1]!DISPONIBILIDADES_2024[[#All],[consecutivo]],Contrato[[#This Row],[CDP]],[1]!DISPONIBILIDADES_2024[[#All],[valor_total_rubro]])</f>
        <v>0</v>
      </c>
      <c r="T1132" s="44" cm="1">
        <f t="array" ref="T1132">_xlfn.XLOOKUP(Contrato[[#This Row],[CONTRATO]]&amp;Contrato[[#This Row],[CDP]],[1]!Corr_Contr_CDP[[#All],[CONTRATO-CDP]],[1]!Corr_Contr_CDP[[#All],[CRP]],_xlfn.XLOOKUP(Contrato[[#This Row],[CDP]],[1]!COMPROMISOS_2024[[#All],[disponibilidad]],[1]!COMPROMISOS_2024[[#All],[consecutivo]],"",0),0)</f>
        <v>0</v>
      </c>
      <c r="U1132" s="45" t="str" cm="1">
        <f t="array" ref="U1132">+_xlfn.XLOOKUP(Contrato[[#This Row],[RCP]],[1]!COMPROMISOS_2024[[#All],[consecutivo]],[1]!COMPROMISOS_2024[[#All],[fecha_aprobacion]],"",0)</f>
        <v/>
      </c>
      <c r="V1132" s="46">
        <f>SUMIF([1]!COMPROMISOS_2024[[#All],[consecutivo]],Contrato[[#This Row],[RCP]],[1]!COMPROMISOS_2024[[#All],[valor_total]])</f>
        <v>0</v>
      </c>
      <c r="W1132" s="406"/>
      <c r="X1132" s="30"/>
      <c r="Y1132" s="48" t="str">
        <f>+LEFT(_xlfn.XLOOKUP(Contrato[[#This Row],[CONTRATO3DIG]],[1]SECOP_II!AE:AE,[1]SECOP_II!F:F,"",0),10)</f>
        <v/>
      </c>
      <c r="Z1132" s="49"/>
      <c r="AA1132" s="411"/>
      <c r="AB1132" s="30"/>
      <c r="AC1132" s="30"/>
      <c r="AD1132" s="353"/>
      <c r="AE1132" s="27"/>
      <c r="AF1132" s="55" t="str">
        <f>TEXT(LEFT(Contrato[[#This Row],[CONTRATO]],3),"0")</f>
        <v/>
      </c>
      <c r="AG1132" s="55" t="str">
        <f>IF(LEN(Contrato[[#This Row],[Contrato2]])=3,Contrato[[#This Row],[Contrato2]],TEXT(Contrato[[#This Row],[Contrato2]],"000"))</f>
        <v/>
      </c>
      <c r="AH1132" s="56">
        <f ca="1">IFERROR(_xlfn.DAYS(Contrato[[#This Row],[Fecha Proyectada liquidación]],TODAY())/30,"")</f>
        <v>-1519.7666666666667</v>
      </c>
      <c r="AI1132" s="57">
        <f>+Contrato[[#This Row],[FECHA TERMINACIÓN ]]+120</f>
        <v>120</v>
      </c>
      <c r="AK1132" s="59" t="str">
        <f ca="1">IF(Contrato[[#This Row],[FECHA TERMINACIÓN ]]&lt;TODAY(), "Terminado",IF(ISNUMBER(Contrato[[#This Row],[Fecha Real de liquiidación ]]),"Liquidado",IF(Contrato[[#This Row],[FECHA TERMINACIÓN ]]&gt;=TODAY(),"En ejecución","")))</f>
        <v>Terminado</v>
      </c>
      <c r="AL1132" s="60">
        <f>SUMIF([1]!COMPROMISOS_2024[[#All],[consecutivo]],Contrato[[#This Row],[RCP]],[1]!COMPROMISOS_2024[[#All],[Total pagado]])</f>
        <v>0</v>
      </c>
      <c r="AM1132" s="61">
        <f>IFERROR(Contrato[[#This Row],[Pagos]]/Contrato[[#This Row],[VALOR CONTRATO]],0)</f>
        <v>0</v>
      </c>
      <c r="AN1132" s="110">
        <f>+Contrato[[#This Row],[VALOR CONTRATO]]-Contrato[[#This Row],[Pagos]]</f>
        <v>0</v>
      </c>
      <c r="AO1132" s="58" cm="1">
        <f t="array" ref="AO1132">_xlfn.XLOOKUP(Contrato[[#This Row],[DOCUMENTO ]],[1]!PERSONAL_ACTIVO_2024[[#All],[Documento identidad]],[1]!PERSONAL_ACTIVO_2024[[#All],[Mail ]],0,0)</f>
        <v>0</v>
      </c>
      <c r="AP1132" s="58" cm="1">
        <f t="array" ref="AP1132">_xlfn.XLOOKUP(Contrato[[#This Row],[DOCUMENTO]],[1]!PERSONAL_ACTIVO_2024[[#All],[Documento identidad]],[1]!PERSONAL_ACTIVO_2024[[#All],[Mail ]],0,0)</f>
        <v>0</v>
      </c>
      <c r="AQ1132" s="58" cm="1">
        <f t="array" ref="AQ1132">IF(ISBLANK(Contrato[[#This Row],[DEPENDENCIA ]]),0,IFERROR(_xlfn.XLOOKUP(Contrato[[#This Row],[DEPENDENCIA ]],[1]!PERSONAL_ACTIVO_2024[[#All],[Dependencia]],[1]!PERSONAL_ACTIVO_2024[[#All],[Mail ]],0,0),0))</f>
        <v>0</v>
      </c>
    </row>
    <row r="1133" spans="1:43" ht="34.5" customHeight="1" x14ac:dyDescent="0.25">
      <c r="A1133" s="27"/>
      <c r="B1133" s="349"/>
      <c r="C1133" s="350"/>
      <c r="D1133" s="29"/>
      <c r="E1133" s="30"/>
      <c r="F1133" s="29"/>
      <c r="G1133" s="183"/>
      <c r="H1133" s="27"/>
      <c r="I1133" s="351"/>
      <c r="J1133" s="132"/>
      <c r="K1133" s="54"/>
      <c r="L1133" s="143"/>
      <c r="M1133" s="119"/>
      <c r="N1133" s="412" t="str" cm="1">
        <f t="array" ref="N1133">_xlfn.XLOOKUP(Contrato[[#This Row],[SUPERVISOR TITULAR]],[1]!PERSONAL_ACTIVO_2024[[#All],[Nombre completo]],[1]!PERSONAL_ACTIVO_2024[[#All],[Documento identidad]],"",0)</f>
        <v/>
      </c>
      <c r="O1133" s="119"/>
      <c r="P1133" s="134" t="str" cm="1">
        <f t="array" ref="P1133">_xlfn.XLOOKUP(Contrato[[#This Row],[SUPERVISOR SUPLENTE ]],[1]!PERSONAL_ACTIVO_2024[[#All],[Nombre completo]],[1]!PERSONAL_ACTIVO_2024[[#All],[Documento identidad]],"",0)</f>
        <v/>
      </c>
      <c r="Q1133" s="135"/>
      <c r="R1133" s="42" cm="1">
        <f t="array" ref="R1133">_xlfn.XLOOKUP(Contrato[[#This Row],[CDP]],[1]!DISPONIBILIDADES_2024[[#All],[consecutivo]],[1]!DISPONIBILIDADES_2024[[#All],[fecha_aprobacion]],"",0)</f>
        <v>0</v>
      </c>
      <c r="S1133" s="43">
        <f>SUMIF([1]!DISPONIBILIDADES_2024[[#All],[consecutivo]],Contrato[[#This Row],[CDP]],[1]!DISPONIBILIDADES_2024[[#All],[valor_total_rubro]])</f>
        <v>0</v>
      </c>
      <c r="T1133" s="44" cm="1">
        <f t="array" ref="T1133">_xlfn.XLOOKUP(Contrato[[#This Row],[CONTRATO]]&amp;Contrato[[#This Row],[CDP]],[1]!Corr_Contr_CDP[[#All],[CONTRATO-CDP]],[1]!Corr_Contr_CDP[[#All],[CRP]],_xlfn.XLOOKUP(Contrato[[#This Row],[CDP]],[1]!COMPROMISOS_2024[[#All],[disponibilidad]],[1]!COMPROMISOS_2024[[#All],[consecutivo]],"",0),0)</f>
        <v>0</v>
      </c>
      <c r="U1133" s="45" t="str" cm="1">
        <f t="array" ref="U1133">+_xlfn.XLOOKUP(Contrato[[#This Row],[RCP]],[1]!COMPROMISOS_2024[[#All],[consecutivo]],[1]!COMPROMISOS_2024[[#All],[fecha_aprobacion]],"",0)</f>
        <v/>
      </c>
      <c r="V1133" s="46">
        <f>SUMIF([1]!COMPROMISOS_2024[[#All],[consecutivo]],Contrato[[#This Row],[RCP]],[1]!COMPROMISOS_2024[[#All],[valor_total]])</f>
        <v>0</v>
      </c>
      <c r="W1133" s="406"/>
      <c r="X1133" s="30"/>
      <c r="Y1133" s="48" t="str">
        <f>+LEFT(_xlfn.XLOOKUP(Contrato[[#This Row],[CONTRATO3DIG]],[1]SECOP_II!AE:AE,[1]SECOP_II!F:F,"",0),10)</f>
        <v/>
      </c>
      <c r="Z1133" s="49"/>
      <c r="AA1133" s="411"/>
      <c r="AB1133" s="30"/>
      <c r="AC1133" s="30"/>
      <c r="AD1133" s="353"/>
      <c r="AE1133" s="27"/>
      <c r="AF1133" s="55" t="str">
        <f>TEXT(LEFT(Contrato[[#This Row],[CONTRATO]],3),"0")</f>
        <v/>
      </c>
      <c r="AG1133" s="55" t="str">
        <f>IF(LEN(Contrato[[#This Row],[Contrato2]])=3,Contrato[[#This Row],[Contrato2]],TEXT(Contrato[[#This Row],[Contrato2]],"000"))</f>
        <v/>
      </c>
      <c r="AH1133" s="56">
        <f ca="1">IFERROR(_xlfn.DAYS(Contrato[[#This Row],[Fecha Proyectada liquidación]],TODAY())/30,"")</f>
        <v>-1519.7666666666667</v>
      </c>
      <c r="AI1133" s="57">
        <f>+Contrato[[#This Row],[FECHA TERMINACIÓN ]]+120</f>
        <v>120</v>
      </c>
      <c r="AK1133" s="59" t="str">
        <f ca="1">IF(Contrato[[#This Row],[FECHA TERMINACIÓN ]]&lt;TODAY(), "Terminado",IF(ISNUMBER(Contrato[[#This Row],[Fecha Real de liquiidación ]]),"Liquidado",IF(Contrato[[#This Row],[FECHA TERMINACIÓN ]]&gt;=TODAY(),"En ejecución","")))</f>
        <v>Terminado</v>
      </c>
      <c r="AL1133" s="60">
        <f>SUMIF([1]!COMPROMISOS_2024[[#All],[consecutivo]],Contrato[[#This Row],[RCP]],[1]!COMPROMISOS_2024[[#All],[Total pagado]])</f>
        <v>0</v>
      </c>
      <c r="AM1133" s="61">
        <f>IFERROR(Contrato[[#This Row],[Pagos]]/Contrato[[#This Row],[VALOR CONTRATO]],0)</f>
        <v>0</v>
      </c>
      <c r="AN1133" s="110">
        <f>+Contrato[[#This Row],[VALOR CONTRATO]]-Contrato[[#This Row],[Pagos]]</f>
        <v>0</v>
      </c>
      <c r="AO1133" s="58" cm="1">
        <f t="array" ref="AO1133">_xlfn.XLOOKUP(Contrato[[#This Row],[DOCUMENTO ]],[1]!PERSONAL_ACTIVO_2024[[#All],[Documento identidad]],[1]!PERSONAL_ACTIVO_2024[[#All],[Mail ]],0,0)</f>
        <v>0</v>
      </c>
      <c r="AP1133" s="58" cm="1">
        <f t="array" ref="AP1133">_xlfn.XLOOKUP(Contrato[[#This Row],[DOCUMENTO]],[1]!PERSONAL_ACTIVO_2024[[#All],[Documento identidad]],[1]!PERSONAL_ACTIVO_2024[[#All],[Mail ]],0,0)</f>
        <v>0</v>
      </c>
      <c r="AQ1133" s="58" cm="1">
        <f t="array" ref="AQ1133">IF(ISBLANK(Contrato[[#This Row],[DEPENDENCIA ]]),0,IFERROR(_xlfn.XLOOKUP(Contrato[[#This Row],[DEPENDENCIA ]],[1]!PERSONAL_ACTIVO_2024[[#All],[Dependencia]],[1]!PERSONAL_ACTIVO_2024[[#All],[Mail ]],0,0),0))</f>
        <v>0</v>
      </c>
    </row>
    <row r="1134" spans="1:43" ht="34.5" customHeight="1" x14ac:dyDescent="0.25">
      <c r="A1134" s="27"/>
      <c r="B1134" s="349"/>
      <c r="C1134" s="350"/>
      <c r="D1134" s="29"/>
      <c r="E1134" s="30"/>
      <c r="F1134" s="29"/>
      <c r="G1134" s="183"/>
      <c r="H1134" s="27"/>
      <c r="I1134" s="351"/>
      <c r="J1134" s="132"/>
      <c r="K1134" s="54"/>
      <c r="L1134" s="143"/>
      <c r="M1134" s="119"/>
      <c r="N1134" s="412" t="str" cm="1">
        <f t="array" ref="N1134">_xlfn.XLOOKUP(Contrato[[#This Row],[SUPERVISOR TITULAR]],[1]!PERSONAL_ACTIVO_2024[[#All],[Nombre completo]],[1]!PERSONAL_ACTIVO_2024[[#All],[Documento identidad]],"",0)</f>
        <v/>
      </c>
      <c r="O1134" s="119"/>
      <c r="P1134" s="134" t="str" cm="1">
        <f t="array" ref="P1134">_xlfn.XLOOKUP(Contrato[[#This Row],[SUPERVISOR SUPLENTE ]],[1]!PERSONAL_ACTIVO_2024[[#All],[Nombre completo]],[1]!PERSONAL_ACTIVO_2024[[#All],[Documento identidad]],"",0)</f>
        <v/>
      </c>
      <c r="Q1134" s="135"/>
      <c r="R1134" s="42" cm="1">
        <f t="array" ref="R1134">_xlfn.XLOOKUP(Contrato[[#This Row],[CDP]],[1]!DISPONIBILIDADES_2024[[#All],[consecutivo]],[1]!DISPONIBILIDADES_2024[[#All],[fecha_aprobacion]],"",0)</f>
        <v>0</v>
      </c>
      <c r="S1134" s="43">
        <f>SUMIF([1]!DISPONIBILIDADES_2024[[#All],[consecutivo]],Contrato[[#This Row],[CDP]],[1]!DISPONIBILIDADES_2024[[#All],[valor_total_rubro]])</f>
        <v>0</v>
      </c>
      <c r="T1134" s="44" cm="1">
        <f t="array" ref="T1134">_xlfn.XLOOKUP(Contrato[[#This Row],[CONTRATO]]&amp;Contrato[[#This Row],[CDP]],[1]!Corr_Contr_CDP[[#All],[CONTRATO-CDP]],[1]!Corr_Contr_CDP[[#All],[CRP]],_xlfn.XLOOKUP(Contrato[[#This Row],[CDP]],[1]!COMPROMISOS_2024[[#All],[disponibilidad]],[1]!COMPROMISOS_2024[[#All],[consecutivo]],"",0),0)</f>
        <v>0</v>
      </c>
      <c r="U1134" s="45" t="str" cm="1">
        <f t="array" ref="U1134">+_xlfn.XLOOKUP(Contrato[[#This Row],[RCP]],[1]!COMPROMISOS_2024[[#All],[consecutivo]],[1]!COMPROMISOS_2024[[#All],[fecha_aprobacion]],"",0)</f>
        <v/>
      </c>
      <c r="V1134" s="46">
        <f>SUMIF([1]!COMPROMISOS_2024[[#All],[consecutivo]],Contrato[[#This Row],[RCP]],[1]!COMPROMISOS_2024[[#All],[valor_total]])</f>
        <v>0</v>
      </c>
      <c r="W1134" s="406"/>
      <c r="X1134" s="30"/>
      <c r="Y1134" s="48" t="str">
        <f>+LEFT(_xlfn.XLOOKUP(Contrato[[#This Row],[CONTRATO3DIG]],[1]SECOP_II!AE:AE,[1]SECOP_II!F:F,"",0),10)</f>
        <v/>
      </c>
      <c r="Z1134" s="49"/>
      <c r="AA1134" s="411"/>
      <c r="AB1134" s="30"/>
      <c r="AC1134" s="30"/>
      <c r="AD1134" s="353"/>
      <c r="AE1134" s="27"/>
      <c r="AF1134" s="55" t="str">
        <f>TEXT(LEFT(Contrato[[#This Row],[CONTRATO]],3),"0")</f>
        <v/>
      </c>
      <c r="AG1134" s="55" t="str">
        <f>IF(LEN(Contrato[[#This Row],[Contrato2]])=3,Contrato[[#This Row],[Contrato2]],TEXT(Contrato[[#This Row],[Contrato2]],"000"))</f>
        <v/>
      </c>
      <c r="AH1134" s="56">
        <f ca="1">IFERROR(_xlfn.DAYS(Contrato[[#This Row],[Fecha Proyectada liquidación]],TODAY())/30,"")</f>
        <v>-1519.7666666666667</v>
      </c>
      <c r="AI1134" s="57">
        <f>+Contrato[[#This Row],[FECHA TERMINACIÓN ]]+120</f>
        <v>120</v>
      </c>
      <c r="AK1134" s="59" t="str">
        <f ca="1">IF(Contrato[[#This Row],[FECHA TERMINACIÓN ]]&lt;TODAY(), "Terminado",IF(ISNUMBER(Contrato[[#This Row],[Fecha Real de liquiidación ]]),"Liquidado",IF(Contrato[[#This Row],[FECHA TERMINACIÓN ]]&gt;=TODAY(),"En ejecución","")))</f>
        <v>Terminado</v>
      </c>
      <c r="AL1134" s="60">
        <f>SUMIF([1]!COMPROMISOS_2024[[#All],[consecutivo]],Contrato[[#This Row],[RCP]],[1]!COMPROMISOS_2024[[#All],[Total pagado]])</f>
        <v>0</v>
      </c>
      <c r="AM1134" s="61">
        <f>IFERROR(Contrato[[#This Row],[Pagos]]/Contrato[[#This Row],[VALOR CONTRATO]],0)</f>
        <v>0</v>
      </c>
      <c r="AN1134" s="110">
        <f>+Contrato[[#This Row],[VALOR CONTRATO]]-Contrato[[#This Row],[Pagos]]</f>
        <v>0</v>
      </c>
      <c r="AO1134" s="58" cm="1">
        <f t="array" ref="AO1134">_xlfn.XLOOKUP(Contrato[[#This Row],[DOCUMENTO ]],[1]!PERSONAL_ACTIVO_2024[[#All],[Documento identidad]],[1]!PERSONAL_ACTIVO_2024[[#All],[Mail ]],0,0)</f>
        <v>0</v>
      </c>
      <c r="AP1134" s="58" cm="1">
        <f t="array" ref="AP1134">_xlfn.XLOOKUP(Contrato[[#This Row],[DOCUMENTO]],[1]!PERSONAL_ACTIVO_2024[[#All],[Documento identidad]],[1]!PERSONAL_ACTIVO_2024[[#All],[Mail ]],0,0)</f>
        <v>0</v>
      </c>
      <c r="AQ1134" s="58" cm="1">
        <f t="array" ref="AQ1134">IF(ISBLANK(Contrato[[#This Row],[DEPENDENCIA ]]),0,IFERROR(_xlfn.XLOOKUP(Contrato[[#This Row],[DEPENDENCIA ]],[1]!PERSONAL_ACTIVO_2024[[#All],[Dependencia]],[1]!PERSONAL_ACTIVO_2024[[#All],[Mail ]],0,0),0))</f>
        <v>0</v>
      </c>
    </row>
    <row r="1135" spans="1:43" ht="34.5" customHeight="1" x14ac:dyDescent="0.25">
      <c r="A1135" s="27"/>
      <c r="B1135" s="349"/>
      <c r="C1135" s="350"/>
      <c r="D1135" s="29"/>
      <c r="E1135" s="30"/>
      <c r="F1135" s="29"/>
      <c r="G1135" s="183"/>
      <c r="H1135" s="27"/>
      <c r="I1135" s="351"/>
      <c r="J1135" s="132"/>
      <c r="K1135" s="27"/>
      <c r="L1135" s="143"/>
      <c r="M1135" s="119"/>
      <c r="N1135" s="412" t="str" cm="1">
        <f t="array" ref="N1135">_xlfn.XLOOKUP(Contrato[[#This Row],[SUPERVISOR TITULAR]],[1]!PERSONAL_ACTIVO_2024[[#All],[Nombre completo]],[1]!PERSONAL_ACTIVO_2024[[#All],[Documento identidad]],"",0)</f>
        <v/>
      </c>
      <c r="O1135" s="119"/>
      <c r="P1135" s="134" t="str" cm="1">
        <f t="array" ref="P1135">_xlfn.XLOOKUP(Contrato[[#This Row],[SUPERVISOR SUPLENTE ]],[1]!PERSONAL_ACTIVO_2024[[#All],[Nombre completo]],[1]!PERSONAL_ACTIVO_2024[[#All],[Documento identidad]],"",0)</f>
        <v/>
      </c>
      <c r="Q1135" s="135"/>
      <c r="R1135" s="42" cm="1">
        <f t="array" ref="R1135">_xlfn.XLOOKUP(Contrato[[#This Row],[CDP]],[1]!DISPONIBILIDADES_2024[[#All],[consecutivo]],[1]!DISPONIBILIDADES_2024[[#All],[fecha_aprobacion]],"",0)</f>
        <v>0</v>
      </c>
      <c r="S1135" s="43">
        <f>SUMIF([1]!DISPONIBILIDADES_2024[[#All],[consecutivo]],Contrato[[#This Row],[CDP]],[1]!DISPONIBILIDADES_2024[[#All],[valor_total_rubro]])</f>
        <v>0</v>
      </c>
      <c r="T1135" s="44" cm="1">
        <f t="array" ref="T1135">_xlfn.XLOOKUP(Contrato[[#This Row],[CONTRATO]]&amp;Contrato[[#This Row],[CDP]],[1]!Corr_Contr_CDP[[#All],[CONTRATO-CDP]],[1]!Corr_Contr_CDP[[#All],[CRP]],_xlfn.XLOOKUP(Contrato[[#This Row],[CDP]],[1]!COMPROMISOS_2024[[#All],[disponibilidad]],[1]!COMPROMISOS_2024[[#All],[consecutivo]],"",0),0)</f>
        <v>0</v>
      </c>
      <c r="U1135" s="45" t="str" cm="1">
        <f t="array" ref="U1135">+_xlfn.XLOOKUP(Contrato[[#This Row],[RCP]],[1]!COMPROMISOS_2024[[#All],[consecutivo]],[1]!COMPROMISOS_2024[[#All],[fecha_aprobacion]],"",0)</f>
        <v/>
      </c>
      <c r="V1135" s="46">
        <f>SUMIF([1]!COMPROMISOS_2024[[#All],[consecutivo]],Contrato[[#This Row],[RCP]],[1]!COMPROMISOS_2024[[#All],[valor_total]])</f>
        <v>0</v>
      </c>
      <c r="W1135" s="406"/>
      <c r="X1135" s="30"/>
      <c r="Y1135" s="48" t="str">
        <f>+LEFT(_xlfn.XLOOKUP(Contrato[[#This Row],[CONTRATO3DIG]],[1]SECOP_II!AE:AE,[1]SECOP_II!F:F,"",0),10)</f>
        <v/>
      </c>
      <c r="Z1135" s="49"/>
      <c r="AA1135" s="411"/>
      <c r="AB1135" s="30"/>
      <c r="AC1135" s="30"/>
      <c r="AD1135" s="353"/>
      <c r="AE1135" s="27"/>
      <c r="AF1135" s="55" t="str">
        <f>TEXT(LEFT(Contrato[[#This Row],[CONTRATO]],3),"0")</f>
        <v/>
      </c>
      <c r="AG1135" s="55" t="str">
        <f>IF(LEN(Contrato[[#This Row],[Contrato2]])=3,Contrato[[#This Row],[Contrato2]],TEXT(Contrato[[#This Row],[Contrato2]],"000"))</f>
        <v/>
      </c>
      <c r="AH1135" s="56">
        <f ca="1">IFERROR(_xlfn.DAYS(Contrato[[#This Row],[Fecha Proyectada liquidación]],TODAY())/30,"")</f>
        <v>-1519.7666666666667</v>
      </c>
      <c r="AI1135" s="57">
        <f>+Contrato[[#This Row],[FECHA TERMINACIÓN ]]+120</f>
        <v>120</v>
      </c>
      <c r="AK1135" s="59" t="str">
        <f ca="1">IF(Contrato[[#This Row],[FECHA TERMINACIÓN ]]&lt;TODAY(), "Terminado",IF(ISNUMBER(Contrato[[#This Row],[Fecha Real de liquiidación ]]),"Liquidado",IF(Contrato[[#This Row],[FECHA TERMINACIÓN ]]&gt;=TODAY(),"En ejecución","")))</f>
        <v>Terminado</v>
      </c>
      <c r="AL1135" s="60">
        <f>SUMIF([1]!COMPROMISOS_2024[[#All],[consecutivo]],Contrato[[#This Row],[RCP]],[1]!COMPROMISOS_2024[[#All],[Total pagado]])</f>
        <v>0</v>
      </c>
      <c r="AM1135" s="61">
        <f>IFERROR(Contrato[[#This Row],[Pagos]]/Contrato[[#This Row],[VALOR CONTRATO]],0)</f>
        <v>0</v>
      </c>
      <c r="AN1135" s="110">
        <f>+Contrato[[#This Row],[VALOR CONTRATO]]-Contrato[[#This Row],[Pagos]]</f>
        <v>0</v>
      </c>
      <c r="AO1135" s="58" cm="1">
        <f t="array" ref="AO1135">_xlfn.XLOOKUP(Contrato[[#This Row],[DOCUMENTO ]],[1]!PERSONAL_ACTIVO_2024[[#All],[Documento identidad]],[1]!PERSONAL_ACTIVO_2024[[#All],[Mail ]],0,0)</f>
        <v>0</v>
      </c>
      <c r="AP1135" s="58" cm="1">
        <f t="array" ref="AP1135">_xlfn.XLOOKUP(Contrato[[#This Row],[DOCUMENTO]],[1]!PERSONAL_ACTIVO_2024[[#All],[Documento identidad]],[1]!PERSONAL_ACTIVO_2024[[#All],[Mail ]],0,0)</f>
        <v>0</v>
      </c>
      <c r="AQ1135" s="58" cm="1">
        <f t="array" ref="AQ1135">IF(ISBLANK(Contrato[[#This Row],[DEPENDENCIA ]]),0,IFERROR(_xlfn.XLOOKUP(Contrato[[#This Row],[DEPENDENCIA ]],[1]!PERSONAL_ACTIVO_2024[[#All],[Dependencia]],[1]!PERSONAL_ACTIVO_2024[[#All],[Mail ]],0,0),0))</f>
        <v>0</v>
      </c>
    </row>
    <row r="1136" spans="1:43" ht="34.5" customHeight="1" x14ac:dyDescent="0.25">
      <c r="M1136" s="415"/>
    </row>
    <row r="1137" spans="11:13" ht="34.5" customHeight="1" x14ac:dyDescent="0.25">
      <c r="M1137" s="415"/>
    </row>
    <row r="1138" spans="11:13" ht="34.5" customHeight="1" x14ac:dyDescent="0.25">
      <c r="M1138" s="415"/>
    </row>
    <row r="1139" spans="11:13" ht="34.5" customHeight="1" x14ac:dyDescent="0.25">
      <c r="M1139" s="415"/>
    </row>
    <row r="1140" spans="11:13" ht="34.5" customHeight="1" x14ac:dyDescent="0.25">
      <c r="M1140" s="415"/>
    </row>
    <row r="1141" spans="11:13" ht="34.5" customHeight="1" x14ac:dyDescent="0.25">
      <c r="M1141" s="415"/>
    </row>
    <row r="1142" spans="11:13" ht="34.5" customHeight="1" x14ac:dyDescent="0.25">
      <c r="K1142" s="422"/>
      <c r="M1142" s="415"/>
    </row>
    <row r="1143" spans="11:13" ht="34.5" customHeight="1" x14ac:dyDescent="0.25">
      <c r="K1143" s="422"/>
      <c r="M1143" s="415"/>
    </row>
    <row r="1144" spans="11:13" ht="34.5" customHeight="1" x14ac:dyDescent="0.25">
      <c r="M1144" s="415"/>
    </row>
    <row r="1145" spans="11:13" ht="34.5" customHeight="1" x14ac:dyDescent="0.25">
      <c r="M1145" s="415"/>
    </row>
    <row r="1146" spans="11:13" ht="34.5" customHeight="1" x14ac:dyDescent="0.25">
      <c r="M1146" s="415"/>
    </row>
    <row r="1147" spans="11:13" ht="34.5" customHeight="1" x14ac:dyDescent="0.25">
      <c r="M1147" s="415"/>
    </row>
    <row r="1148" spans="11:13" ht="34.5" customHeight="1" x14ac:dyDescent="0.25">
      <c r="M1148" s="415"/>
    </row>
    <row r="1149" spans="11:13" ht="34.5" customHeight="1" x14ac:dyDescent="0.25">
      <c r="M1149" s="415"/>
    </row>
    <row r="1150" spans="11:13" ht="34.5" customHeight="1" x14ac:dyDescent="0.25">
      <c r="M1150" s="415"/>
    </row>
    <row r="1151" spans="11:13" ht="34.5" customHeight="1" x14ac:dyDescent="0.25">
      <c r="M1151" s="415"/>
    </row>
    <row r="1152" spans="11:13" ht="34.5" customHeight="1" x14ac:dyDescent="0.25">
      <c r="M1152" s="415"/>
    </row>
    <row r="1153" spans="13:13" ht="34.5" customHeight="1" x14ac:dyDescent="0.25">
      <c r="M1153" s="415"/>
    </row>
    <row r="1154" spans="13:13" ht="34.5" customHeight="1" x14ac:dyDescent="0.25">
      <c r="M1154" s="415"/>
    </row>
    <row r="1155" spans="13:13" ht="34.5" customHeight="1" x14ac:dyDescent="0.25">
      <c r="M1155" s="415"/>
    </row>
    <row r="1156" spans="13:13" ht="34.5" customHeight="1" x14ac:dyDescent="0.25">
      <c r="M1156" s="415"/>
    </row>
    <row r="1157" spans="13:13" ht="34.5" customHeight="1" x14ac:dyDescent="0.25">
      <c r="M1157" s="415"/>
    </row>
    <row r="1158" spans="13:13" ht="34.5" customHeight="1" x14ac:dyDescent="0.25">
      <c r="M1158" s="415"/>
    </row>
    <row r="1159" spans="13:13" ht="34.5" customHeight="1" x14ac:dyDescent="0.25">
      <c r="M1159" s="415"/>
    </row>
    <row r="1160" spans="13:13" ht="34.5" customHeight="1" x14ac:dyDescent="0.25">
      <c r="M1160" s="415"/>
    </row>
  </sheetData>
  <protectedRanges>
    <protectedRange sqref="C40:C41 C44:C46 G40:H41 J45:J46 G44:H46 J49:J50 G20:H21 K8:K18 K20:K21 K545:K546 K754:K758 K762 K804 K820:K824 K826:K832 K834 K836:K841 K815:K818 K843:K852 K856:K859 K862:K865 C1:C17 K867:K874 K878 G1:J17 K806:K813" name="Rango1"/>
    <protectedRange sqref="C193:C195" name="Rango2_1_2_1"/>
    <protectedRange sqref="C196:C198" name="Rango2_1_2_2_2"/>
    <protectedRange sqref="C200" name="Rango2_1_2_4"/>
    <protectedRange sqref="C201" name="Rango2_1_2_5"/>
    <protectedRange sqref="C234:C235 C229:C232 C217:C227 C204:C215" name="Rango2_1_2_3"/>
    <protectedRange sqref="C203" name="Rango2_1_4_3"/>
    <protectedRange sqref="C236:C237" name="Rango2_1_31"/>
    <protectedRange sqref="C267 C281 C257:C264 C244:C249 C255 C462 C299:C309 C284:C286 C288:C294" name="Rango2_1_2_6"/>
    <protectedRange sqref="C310:C311" name="Rango2_1_13_1"/>
    <protectedRange sqref="C312" name="Rango2_1_16_1"/>
    <protectedRange sqref="C313:C314" name="Rango2_1_2_3_1"/>
    <protectedRange sqref="C250:C254" name="Rango2_1_2_1_1"/>
    <protectedRange sqref="C228" name="Rango2_1_2_3_2"/>
    <protectedRange sqref="G201:G202 G193:G194" name="Rango2_3"/>
    <protectedRange sqref="G195" name="Rango2_20"/>
    <protectedRange sqref="G203:G204 G221:G224 G214:G218 G226:G227 G206:G212 G234:G237 G231:G232" name="Rango2_5"/>
    <protectedRange sqref="G219:G220" name="Rango2_9"/>
    <protectedRange sqref="G205" name="Rango2_11"/>
    <protectedRange sqref="G255:G264 G266 G297:G301 G303:G309 G275:G276 G245:G248 G269:G273 G282:G286 G288:G294 G278:G280" name="Rango2_6"/>
    <protectedRange sqref="G267:G268 G265" name="Rango2_3_1"/>
    <protectedRange sqref="G302" name="Rango2_17"/>
    <protectedRange sqref="G310:G311" name="Rango2_10"/>
    <protectedRange sqref="G244" name="Rango2_25"/>
    <protectedRange sqref="G249:G251" name="Rango2_26"/>
    <protectedRange sqref="G252:G254" name="Rango2_4_2"/>
    <protectedRange sqref="G228:G230" name="Rango2_5_2"/>
    <protectedRange sqref="H201:H202" name="Rango2_3_2"/>
    <protectedRange sqref="H195" name="Rango2_20_1"/>
    <protectedRange sqref="H193:H194" name="Rango2_8"/>
    <protectedRange sqref="H203:H204 I204 I218 H221:H224 H226:H227 H206:H218 H229:H237" name="Rango2_5_1"/>
    <protectedRange sqref="H225" name="Rango2_5_1_1"/>
    <protectedRange sqref="H219:H220" name="Rango2_9_1"/>
    <protectedRange sqref="H297:H301 H288:H294 H303:H309 H245:H248 H282:H285 H255:H273 H275:H280" name="Rango2_6_1"/>
    <protectedRange sqref="H302" name="Rango2_17_1"/>
    <protectedRange sqref="H310:H311" name="Rango2_10_1"/>
    <protectedRange sqref="H244" name="Rango2_25_1"/>
    <protectedRange sqref="H249" name="Rango2_26_1"/>
    <protectedRange sqref="H250:H254" name="Rango2_4_2_1"/>
    <protectedRange sqref="G422" name="Rango2_7_2"/>
    <protectedRange sqref="G429" name="Rango2_11_2"/>
    <protectedRange sqref="G431:G432" name="Rango2_5_5"/>
    <protectedRange sqref="G433" name="Rango2_14_1"/>
    <protectedRange sqref="G435:G436" name="Rango2_15"/>
    <protectedRange sqref="G437" name="Rango2_6_4_2"/>
    <protectedRange sqref="G427" name="Rango2_5_5_1"/>
    <protectedRange sqref="G42:G43 G47:G57" name="Rango1_2"/>
    <protectedRange sqref="C151 C138:C139 C124:C125 C127 C130:C131 C133:C134 C136 C112:C114" name="Rango2_1_2_2"/>
    <protectedRange sqref="C137" name="Rango2_2_2_2"/>
    <protectedRange sqref="C141:C143" name="Rango2_1_1_5_1_3"/>
    <protectedRange sqref="C115" name="Rango2_1_1_5_1_1_1"/>
    <protectedRange sqref="C117" name="Rango2_1_19_1"/>
    <protectedRange sqref="C118" name="Rango2_1_20_1"/>
    <protectedRange sqref="C119" name="Rango2_1_21_1"/>
    <protectedRange sqref="C120:C121" name="Rango2_1_22_1"/>
    <protectedRange sqref="C122" name="Rango2_1_4_1_1"/>
    <protectedRange sqref="C123" name="Rango2_1_23_1"/>
    <protectedRange sqref="C126" name="Rango2_1_24_1"/>
    <protectedRange sqref="C129" name="Rango2_1_30_1"/>
    <protectedRange sqref="C150" name="Rango2_1_1_5_2_1"/>
    <protectedRange sqref="C152" name="Rango2_1_2_2_1_1"/>
    <protectedRange sqref="C160:C161 C164:C183 C185:C192" name="Rango2_1_2_1_2"/>
    <protectedRange sqref="C184" name="Rango2_2_2_1_1"/>
    <protectedRange sqref="G151 G117:G121 G138:G139 G130:G131 G133:G136 G114:G115 G111 G124:G128" name="Rango2_7"/>
    <protectedRange sqref="G132" name="Rango2_18_1"/>
    <protectedRange sqref="G141" name="Rango2_12_2"/>
    <protectedRange sqref="G116" name="Rango2_22_1_1"/>
    <protectedRange sqref="G150" name="Rango2_34_2"/>
    <protectedRange sqref="G129" name="Rango2_23_1"/>
    <protectedRange sqref="G122" name="Rango2_22_2"/>
    <protectedRange sqref="G123" name="Rango2_4_1_1"/>
    <protectedRange sqref="G169 G164:G167 G185:G192 G160:G161 G171:G175 G180:G183" name="Rango2_3_3"/>
    <protectedRange sqref="G177" name="Rango2_16_1"/>
    <protectedRange sqref="G168" name="Rango2_4_3"/>
    <protectedRange sqref="G162" name="Rango2_27_2"/>
    <protectedRange sqref="G163" name="Rango2_13_1_2"/>
    <protectedRange sqref="G170" name="Rango2_28_2"/>
    <protectedRange sqref="G112:G113" name="Rango2_11_1"/>
    <protectedRange sqref="G159" name="Rango2_6_4_3"/>
    <protectedRange sqref="H138:H139 H151 H114:H122 H124:H136" name="Rango2_1_1"/>
    <protectedRange sqref="H158" name="Rango2_5_3_1"/>
    <protectedRange sqref="H141" name="Rango2_12_1_1"/>
    <protectedRange sqref="H150" name="Rango2_34_1_1"/>
    <protectedRange sqref="H123" name="Rango2_29_1"/>
    <protectedRange sqref="H171 H164:H169 H185:H190 H160:H161 H173:H175 H179:H183" name="Rango2_3_2_1"/>
    <protectedRange sqref="H162" name="Rango2_27_1_1"/>
    <protectedRange sqref="H163" name="Rango2_13_1_1_1"/>
    <protectedRange sqref="H170" name="Rango2_28_1_1"/>
    <protectedRange sqref="H191:H192" name="Rango2_8_1"/>
    <protectedRange sqref="H172" name="Rango2_13_2"/>
    <protectedRange sqref="H159" name="Rango2_6_4_1_1"/>
    <protectedRange sqref="H111" name="Rango2_2_1"/>
    <protectedRange sqref="G58 G60:G62" name="Rango1_2_1"/>
  </protectedRanges>
  <conditionalFormatting sqref="BS293:BS294 DF293:DF294 ES293:ES294 GF293:GF294 HS293:HS294 JF293:JF294 KS293:KS294 MF293:MF294 NS293:NS294 PF293:PF294 QS293:QS294 SF293:SF294 TS293:TS294 VF293:VF294 WS293:WS294 YF293:YF294 ZS293:ZS294 ABF293:ABF294 ACS293:ACS294 AEF293:AEF294 AFS293:AFS294 AHF293:AHF294 AIS293:AIS294 AKF293:AKF294 ALS293:ALS294 ANF293:ANF294 AOS293:AOS294 AQF293:AQF294 ARS293:ARS294 ATF293:ATF294 AUS293:AUS294 AWF293:AWF294 AXS293:AXS294 AZF293:AZF294 BAS293:BAS294 BCF293:BCF294 BDS293:BDS294 BFF293:BFF294 BGS293:BGS294 BIF293:BIF294 BJS293:BJS294 BLF293:BLF294 BMS293:BMS294 BOF293:BOF294 BPS293:BPS294 BRF293:BRF294 BSS293:BSS294 BUF293:BUF294 BVS293:BVS294 BXF293:BXF294 BYS293:BYS294 CAF293:CAF294 CBS293:CBS294 CDF293:CDF294 CES293:CES294 CGF293:CGF294 CHS293:CHS294 CJF293:CJF294 CKS293:CKS294 CMF293:CMF294 CNS293:CNS294 CPF293:CPF294 CQS293:CQS294 CSF293:CSF294 CTS293:CTS294 CVF293:CVF294 CWS293:CWS294 CYF293:CYF294 CZS293:CZS294 DBF293:DBF294 DCS293:DCS294 DEF293:DEF294 DFS293:DFS294 DHF293:DHF294 DIS293:DIS294 DKF293:DKF294 DLS293:DLS294 DNF293:DNF294 DOS293:DOS294 DQF293:DQF294 DRS293:DRS294 DTF293:DTF294 DUS293:DUS294 DWF293:DWF294 DXS293:DXS294 DZF293:DZF294 EAS293:EAS294 ECF293:ECF294 EDS293:EDS294 EFF293:EFF294 EGS293:EGS294 EIF293:EIF294 EJS293:EJS294 ELF293:ELF294 EMS293:EMS294 EOF293:EOF294 EPS293:EPS294 ERF293:ERF294 ESS293:ESS294 EUF293:EUF294 EVS293:EVS294 EXF293:EXF294 EYS293:EYS294 FAF293:FAF294 FBS293:FBS294 FDF293:FDF294 FES293:FES294 FGF293:FGF294 FHS293:FHS294 FJF293:FJF294 FKS293:FKS294 FMF293:FMF294 FNS293:FNS294 FPF293:FPF294 FQS293:FQS294 FSF293:FSF294 FTS293:FTS294 FVF293:FVF294 FWS293:FWS294 FYF293:FYF294 FZS293:FZS294 GBF293:GBF294 GCS293:GCS294 GEF293:GEF294 GFS293:GFS294 GHF293:GHF294 GIS293:GIS294 GKF293:GKF294 GLS293:GLS294 GNF293:GNF294 GOS293:GOS294 GQF293:GQF294 GRS293:GRS294 GTF293:GTF294 GUS293:GUS294 GWF293:GWF294 GXS293:GXS294 GZF293:GZF294 HAS293:HAS294 HCF293:HCF294 HDS293:HDS294 HFF293:HFF294 HGS293:HGS294 HIF293:HIF294 HJS293:HJS294 HLF293:HLF294 HMS293:HMS294 HOF293:HOF294 HPS293:HPS294 HRF293:HRF294 HSS293:HSS294 HUF293:HUF294 HVS293:HVS294 HXF293:HXF294 HYS293:HYS294 IAF293:IAF294 IBS293:IBS294 IDF293:IDF294 IES293:IES294 IGF293:IGF294 IHS293:IHS294 IJF293:IJF294 IKS293:IKS294 IMF293:IMF294 INS293:INS294 IPF293:IPF294 IQS293:IQS294 ISF293:ISF294 ITS293:ITS294 IVF293:IVF294 IWS293:IWS294 IYF293:IYF294 IZS293:IZS294 JBF293:JBF294 JCS293:JCS294 JEF293:JEF294 JFS293:JFS294 JHF293:JHF294 JIS293:JIS294 JKF293:JKF294 JLS293:JLS294 JNF293:JNF294 JOS293:JOS294 JQF293:JQF294 JRS293:JRS294 JTF293:JTF294 JUS293:JUS294 JWF293:JWF294 JXS293:JXS294 JZF293:JZF294 KAS293:KAS294 KCF293:KCF294 KDS293:KDS294 KFF293:KFF294 KGS293:KGS294 KIF293:KIF294 KJS293:KJS294 KLF293:KLF294 KMS293:KMS294 KOF293:KOF294 KPS293:KPS294 KRF293:KRF294 KSS293:KSS294 KUF293:KUF294 KVS293:KVS294 KXF293:KXF294 KYS293:KYS294 LAF293:LAF294 LBS293:LBS294 LDF293:LDF294 LES293:LES294 LGF293:LGF294 LHS293:LHS294 LJF293:LJF294 LKS293:LKS294 LMF293:LMF294 LNS293:LNS294 LPF293:LPF294 LQS293:LQS294 LSF293:LSF294 LTS293:LTS294 LVF293:LVF294 LWS293:LWS294 LYF293:LYF294 LZS293:LZS294 MBF293:MBF294 MCS293:MCS294 MEF293:MEF294 MFS293:MFS294 MHF293:MHF294 MIS293:MIS294 MKF293:MKF294 MLS293:MLS294 MNF293:MNF294 MOS293:MOS294 MQF293:MQF294 MRS293:MRS294 MTF293:MTF294 MUS293:MUS294 MWF293:MWF294 MXS293:MXS294 MZF293:MZF294 NAS293:NAS294 NCF293:NCF294 NDS293:NDS294 NFF293:NFF294 NGS293:NGS294 NIF293:NIF294 NJS293:NJS294 NLF293:NLF294 NMS293:NMS294 NOF293:NOF294 NPS293:NPS294 NRF293:NRF294 NSS293:NSS294 NUF293:NUF294 NVS293:NVS294 NXF293:NXF294 NYS293:NYS294 OAF293:OAF294 OBS293:OBS294 ODF293:ODF294 OES293:OES294 OGF293:OGF294 OHS293:OHS294 OJF293:OJF294 OKS293:OKS294 OMF293:OMF294 ONS293:ONS294 OPF293:OPF294 OQS293:OQS294 OSF293:OSF294 OTS293:OTS294 OVF293:OVF294 OWS293:OWS294 OYF293:OYF294 OZS293:OZS294 PBF293:PBF294 PCS293:PCS294 PEF293:PEF294 PFS293:PFS294 PHF293:PHF294 PIS293:PIS294 PKF293:PKF294 PLS293:PLS294 PNF293:PNF294 POS293:POS294 PQF293:PQF294 PRS293:PRS294 PTF293:PTF294 PUS293:PUS294 PWF293:PWF294 PXS293:PXS294 PZF293:PZF294 QAS293:QAS294 QCF293:QCF294 QDS293:QDS294 QFF293:QFF294 QGS293:QGS294 QIF293:QIF294 QJS293:QJS294 QLF293:QLF294 QMS293:QMS294 QOF293:QOF294 QPS293:QPS294 QRF293:QRF294 QSS293:QSS294 QUF293:QUF294 QVS293:QVS294 QXF293:QXF294 QYS293:QYS294 RAF293:RAF294 RBS293:RBS294 RDF293:RDF294 RES293:RES294 RGF293:RGF294 RHS293:RHS294 RJF293:RJF294 RKS293:RKS294 RMF293:RMF294 RNS293:RNS294 RPF293:RPF294 RQS293:RQS294 RSF293:RSF294 RTS293:RTS294 RVF293:RVF294 RWS293:RWS294 RYF293:RYF294 RZS293:RZS294 SBF293:SBF294 SCS293:SCS294 SEF293:SEF294 SFS293:SFS294 SHF293:SHF294 SIS293:SIS294 SKF293:SKF294 SLS293:SLS294 SNF293:SNF294 SOS293:SOS294 SQF293:SQF294 SRS293:SRS294 STF293:STF294 SUS293:SUS294 SWF293:SWF294 SXS293:SXS294 SZF293:SZF294 TAS293:TAS294 TCF293:TCF294 TDS293:TDS294 TFF293:TFF294 TGS293:TGS294 TIF293:TIF294 TJS293:TJS294 TLF293:TLF294 TMS293:TMS294 TOF293:TOF294 TPS293:TPS294 TRF293:TRF294 TSS293:TSS294 TUF293:TUF294 TVS293:TVS294 TXF293:TXF294 TYS293:TYS294 UAF293:UAF294 UBS293:UBS294 UDF293:UDF294 UES293:UES294 UGF293:UGF294 UHS293:UHS294 UJF293:UJF294 UKS293:UKS294 UMF293:UMF294 UNS293:UNS294 UPF293:UPF294 UQS293:UQS294 USF293:USF294 UTS293:UTS294 UVF293:UVF294 UWS293:UWS294 UYF293:UYF294 UZS293:UZS294 VBF293:VBF294 VCS293:VCS294 VEF293:VEF294 VFS293:VFS294 VHF293:VHF294 VIS293:VIS294 VKF293:VKF294 VLS293:VLS294 VNF293:VNF294 VOS293:VOS294 VQF293:VQF294 VRS293:VRS294 VTF293:VTF294 VUS293:VUS294 VWF293:VWF294 VXS293:VXS294 VZF293:VZF294 WAS293:WAS294 WCF293:WCF294 WDS293:WDS294 WFF293:WFF294 WGS293:WGS294 WIF293:WIF294 WJS293:WJS294 WLF293:WLF294 WMS293:WMS294 WOF293:WOF294 WPS293:WPS294 WRF293:WRF294 WSS293:WSS294 WUF293:WUF294 WVS293:WVS294 WXF293:WXF294 WYS293:WYS294 XAF293:XAF294 XBS293:XBS294 XDF293:XDF294 XES293:XES294 AH2:AH1135">
    <cfRule type="colorScale" priority="2">
      <colorScale>
        <cfvo type="num" val="1"/>
        <cfvo type="num" val="2"/>
        <cfvo type="num" val="3"/>
        <color rgb="FFF8696B"/>
        <color rgb="FFFFEB84"/>
        <color rgb="FF63BE7B"/>
      </colorScale>
    </cfRule>
  </conditionalFormatting>
  <conditionalFormatting sqref="DH574:DH575 BT574:BT575 EV574:EV575 GJ574:GJ575 HX574:HX575 JL574:JL575 KZ574:KZ575 MN574:MN575 OB574:OB575 PP574:PP575 RD574:RD575 SR574:SR575 UF574:UF575 VT574:VT575 XH574:XH575 YV574:YV575 AAJ574:AAJ575 ABX574:ABX575 ADL574:ADL575 AEZ574:AEZ575 AGN574:AGN575 AIB574:AIB575 AJP574:AJP575 ALD574:ALD575 AMR574:AMR575 AOF574:AOF575 APT574:APT575 ARH574:ARH575 ASV574:ASV575 AUJ574:AUJ575 AVX574:AVX575 AXL574:AXL575 AYZ574:AYZ575 BAN574:BAN575 BCB574:BCB575 BDP574:BDP575 BFD574:BFD575 BGR574:BGR575 BIF574:BIF575 BJT574:BJT575 BLH574:BLH575 BMV574:BMV575 BOJ574:BOJ575 BPX574:BPX575 BRL574:BRL575 BSZ574:BSZ575 BUN574:BUN575 BWB574:BWB575 BXP574:BXP575 BZD574:BZD575 CAR574:CAR575 CCF574:CCF575 CDT574:CDT575 CFH574:CFH575 CGV574:CGV575 CIJ574:CIJ575 CJX574:CJX575 CLL574:CLL575 CMZ574:CMZ575 CON574:CON575 CQB574:CQB575 CRP574:CRP575 CTD574:CTD575 CUR574:CUR575 CWF574:CWF575 CXT574:CXT575 CZH574:CZH575 DAV574:DAV575 DCJ574:DCJ575 DDX574:DDX575 DFL574:DFL575 DGZ574:DGZ575 DIN574:DIN575 DKB574:DKB575 DLP574:DLP575 DND574:DND575 DOR574:DOR575 DQF574:DQF575 DRT574:DRT575 DTH574:DTH575 DUV574:DUV575 DWJ574:DWJ575 DXX574:DXX575 DZL574:DZL575 EAZ574:EAZ575 ECN574:ECN575 EEB574:EEB575 EFP574:EFP575 EHD574:EHD575 EIR574:EIR575 EKF574:EKF575 ELT574:ELT575 ENH574:ENH575 EOV574:EOV575 EQJ574:EQJ575 ERX574:ERX575 ETL574:ETL575 EUZ574:EUZ575 EWN574:EWN575 EYB574:EYB575 EZP574:EZP575 FBD574:FBD575 FCR574:FCR575 FEF574:FEF575 FFT574:FFT575 FHH574:FHH575 FIV574:FIV575 FKJ574:FKJ575 FLX574:FLX575 FNL574:FNL575 FOZ574:FOZ575 FQN574:FQN575 FSB574:FSB575 FTP574:FTP575 FVD574:FVD575 FWR574:FWR575 FYF574:FYF575 FZT574:FZT575 GBH574:GBH575 GCV574:GCV575 GEJ574:GEJ575 GFX574:GFX575 GHL574:GHL575 GIZ574:GIZ575 GKN574:GKN575 GMB574:GMB575 GNP574:GNP575 GPD574:GPD575 GQR574:GQR575 GSF574:GSF575 GTT574:GTT575 GVH574:GVH575 GWV574:GWV575 GYJ574:GYJ575 GZX574:GZX575 HBL574:HBL575 HCZ574:HCZ575 HEN574:HEN575 HGB574:HGB575 HHP574:HHP575 HJD574:HJD575 HKR574:HKR575 HMF574:HMF575 HNT574:HNT575 HPH574:HPH575 HQV574:HQV575 HSJ574:HSJ575 HTX574:HTX575 HVL574:HVL575 HWZ574:HWZ575 HYN574:HYN575 IAB574:IAB575 IBP574:IBP575 IDD574:IDD575 IER574:IER575 IGF574:IGF575 IHT574:IHT575 IJH574:IJH575 IKV574:IKV575 IMJ574:IMJ575 INX574:INX575 IPL574:IPL575 IQZ574:IQZ575 ISN574:ISN575 IUB574:IUB575 IVP574:IVP575 IXD574:IXD575 IYR574:IYR575 JAF574:JAF575 JBT574:JBT575 JDH574:JDH575 JEV574:JEV575 JGJ574:JGJ575 JHX574:JHX575 JJL574:JJL575 JKZ574:JKZ575 JMN574:JMN575 JOB574:JOB575 JPP574:JPP575 JRD574:JRD575 JSR574:JSR575 JUF574:JUF575 JVT574:JVT575 JXH574:JXH575 JYV574:JYV575 KAJ574:KAJ575 KBX574:KBX575 KDL574:KDL575 KEZ574:KEZ575 KGN574:KGN575 KIB574:KIB575 KJP574:KJP575 KLD574:KLD575 KMR574:KMR575 KOF574:KOF575 KPT574:KPT575 KRH574:KRH575 KSV574:KSV575 KUJ574:KUJ575 KVX574:KVX575 KXL574:KXL575 KYZ574:KYZ575 LAN574:LAN575 LCB574:LCB575 LDP574:LDP575 LFD574:LFD575 LGR574:LGR575 LIF574:LIF575 LJT574:LJT575 LLH574:LLH575 LMV574:LMV575 LOJ574:LOJ575 LPX574:LPX575 LRL574:LRL575 LSZ574:LSZ575 LUN574:LUN575 LWB574:LWB575 LXP574:LXP575 LZD574:LZD575 MAR574:MAR575 MCF574:MCF575 MDT574:MDT575 MFH574:MFH575 MGV574:MGV575 MIJ574:MIJ575 MJX574:MJX575 MLL574:MLL575 MMZ574:MMZ575 MON574:MON575 MQB574:MQB575 MRP574:MRP575 MTD574:MTD575 MUR574:MUR575 MWF574:MWF575 MXT574:MXT575 MZH574:MZH575 NAV574:NAV575 NCJ574:NCJ575 NDX574:NDX575 NFL574:NFL575 NGZ574:NGZ575 NIN574:NIN575 NKB574:NKB575 NLP574:NLP575 NND574:NND575 NOR574:NOR575 NQF574:NQF575 NRT574:NRT575 NTH574:NTH575 NUV574:NUV575 NWJ574:NWJ575 NXX574:NXX575 NZL574:NZL575 OAZ574:OAZ575 OCN574:OCN575 OEB574:OEB575 OFP574:OFP575 OHD574:OHD575 OIR574:OIR575 OKF574:OKF575 OLT574:OLT575 ONH574:ONH575 OOV574:OOV575 OQJ574:OQJ575 ORX574:ORX575 OTL574:OTL575 OUZ574:OUZ575 OWN574:OWN575 OYB574:OYB575 OZP574:OZP575 PBD574:PBD575 PCR574:PCR575 PEF574:PEF575 PFT574:PFT575 PHH574:PHH575 PIV574:PIV575 PKJ574:PKJ575 PLX574:PLX575 PNL574:PNL575 POZ574:POZ575 PQN574:PQN575 PSB574:PSB575 PTP574:PTP575 PVD574:PVD575 PWR574:PWR575 PYF574:PYF575 PZT574:PZT575 QBH574:QBH575 QCV574:QCV575 QEJ574:QEJ575 QFX574:QFX575 QHL574:QHL575 QIZ574:QIZ575 QKN574:QKN575 QMB574:QMB575 QNP574:QNP575 QPD574:QPD575 QQR574:QQR575 QSF574:QSF575 QTT574:QTT575 QVH574:QVH575 QWV574:QWV575 QYJ574:QYJ575 QZX574:QZX575 RBL574:RBL575 RCZ574:RCZ575 REN574:REN575 RGB574:RGB575 RHP574:RHP575 RJD574:RJD575 RKR574:RKR575 RMF574:RMF575 RNT574:RNT575 RPH574:RPH575 RQV574:RQV575 RSJ574:RSJ575 RTX574:RTX575 RVL574:RVL575 RWZ574:RWZ575 RYN574:RYN575 SAB574:SAB575 SBP574:SBP575 SDD574:SDD575 SER574:SER575 SGF574:SGF575 SHT574:SHT575 SJH574:SJH575 SKV574:SKV575 SMJ574:SMJ575 SNX574:SNX575 SPL574:SPL575 SQZ574:SQZ575 SSN574:SSN575 SUB574:SUB575 SVP574:SVP575 SXD574:SXD575 SYR574:SYR575 TAF574:TAF575 TBT574:TBT575 TDH574:TDH575 TEV574:TEV575 TGJ574:TGJ575 THX574:THX575 TJL574:TJL575 TKZ574:TKZ575 TMN574:TMN575 TOB574:TOB575 TPP574:TPP575 TRD574:TRD575 TSR574:TSR575 TUF574:TUF575 TVT574:TVT575 TXH574:TXH575 TYV574:TYV575 UAJ574:UAJ575 UBX574:UBX575 UDL574:UDL575 UEZ574:UEZ575 UGN574:UGN575 UIB574:UIB575 UJP574:UJP575 ULD574:ULD575 UMR574:UMR575 UOF574:UOF575 UPT574:UPT575 URH574:URH575 USV574:USV575 UUJ574:UUJ575 UVX574:UVX575 UXL574:UXL575 UYZ574:UYZ575 VAN574:VAN575 VCB574:VCB575 VDP574:VDP575 VFD574:VFD575 VGR574:VGR575 VIF574:VIF575 VJT574:VJT575 VLH574:VLH575 VMV574:VMV575 VOJ574:VOJ575 VPX574:VPX575 VRL574:VRL575 VSZ574:VSZ575 VUN574:VUN575 VWB574:VWB575 VXP574:VXP575 VZD574:VZD575 WAR574:WAR575 WCF574:WCF575 WDT574:WDT575 WFH574:WFH575 WGV574:WGV575 WIJ574:WIJ575 WJX574:WJX575 WLL574:WLL575 WMZ574:WMZ575 WON574:WON575 WQB574:WQB575 WRP574:WRP575 WTD574:WTD575 WUR574:WUR575 WWF574:WWF575 WXT574:WXT575 WZH574:WZH575 XAV574:XAV575 XCJ574:XCJ575 XDX574:XDX575 BT585 DH585 EV585 GJ585 HX585 JL585 KZ585 MN585 OB585 PP585 RD585 SR585 UF585 VT585 XH585 YV585 AAJ585 ABX585 ADL585 AEZ585 AGN585 AIB585 AJP585 ALD585 AMR585 AOF585 APT585 ARH585 ASV585 AUJ585 AVX585 AXL585 AYZ585 BAN585 BCB585 BDP585 BFD585 BGR585 BIF585 BJT585 BLH585 BMV585 BOJ585 BPX585 BRL585 BSZ585 BUN585 BWB585 BXP585 BZD585 CAR585 CCF585 CDT585 CFH585 CGV585 CIJ585 CJX585 CLL585 CMZ585 CON585 CQB585 CRP585 CTD585 CUR585 CWF585 CXT585 CZH585 DAV585 DCJ585 DDX585 DFL585 DGZ585 DIN585 DKB585 DLP585 DND585 DOR585 DQF585 DRT585 DTH585 DUV585 DWJ585 DXX585 DZL585 EAZ585 ECN585 EEB585 EFP585 EHD585 EIR585 EKF585 ELT585 ENH585 EOV585 EQJ585 ERX585 ETL585 EUZ585 EWN585 EYB585 EZP585 FBD585 FCR585 FEF585 FFT585 FHH585 FIV585 FKJ585 FLX585 FNL585 FOZ585 FQN585 FSB585 FTP585 FVD585 FWR585 FYF585 FZT585 GBH585 GCV585 GEJ585 GFX585 GHL585 GIZ585 GKN585 GMB585 GNP585 GPD585 GQR585 GSF585 GTT585 GVH585 GWV585 GYJ585 GZX585 HBL585 HCZ585 HEN585 HGB585 HHP585 HJD585 HKR585 HMF585 HNT585 HPH585 HQV585 HSJ585 HTX585 HVL585 HWZ585 HYN585 IAB585 IBP585 IDD585 IER585 IGF585 IHT585 IJH585 IKV585 IMJ585 INX585 IPL585 IQZ585 ISN585 IUB585 IVP585 IXD585 IYR585 JAF585 JBT585 JDH585 JEV585 JGJ585 JHX585 JJL585 JKZ585 JMN585 JOB585 JPP585 JRD585 JSR585 JUF585 JVT585 JXH585 JYV585 KAJ585 KBX585 KDL585 KEZ585 KGN585 KIB585 KJP585 KLD585 KMR585 KOF585 KPT585 KRH585 KSV585 KUJ585 KVX585 KXL585 KYZ585 LAN585 LCB585 LDP585 LFD585 LGR585 LIF585 LJT585 LLH585 LMV585 LOJ585 LPX585 LRL585 LSZ585 LUN585 LWB585 LXP585 LZD585 MAR585 MCF585 MDT585 MFH585 MGV585 MIJ585 MJX585 MLL585 MMZ585 MON585 MQB585 MRP585 MTD585 MUR585 MWF585 MXT585 MZH585 NAV585 NCJ585 NDX585 NFL585 NGZ585 NIN585 NKB585 NLP585 NND585 NOR585 NQF585 NRT585 NTH585 NUV585 NWJ585 NXX585 NZL585 OAZ585 OCN585 OEB585 OFP585 OHD585 OIR585 OKF585 OLT585 ONH585 OOV585 OQJ585 ORX585 OTL585 OUZ585 OWN585 OYB585 OZP585 PBD585 PCR585 PEF585 PFT585 PHH585 PIV585 PKJ585 PLX585 PNL585 POZ585 PQN585 PSB585 PTP585 PVD585 PWR585 PYF585 PZT585 QBH585 QCV585 QEJ585 QFX585 QHL585 QIZ585 QKN585 QMB585 QNP585 QPD585 QQR585 QSF585 QTT585 QVH585 QWV585 QYJ585 QZX585 RBL585 RCZ585 REN585 RGB585 RHP585 RJD585 RKR585 RMF585 RNT585 RPH585 RQV585 RSJ585 RTX585 RVL585 RWZ585 RYN585 SAB585 SBP585 SDD585 SER585 SGF585 SHT585 SJH585 SKV585 SMJ585 SNX585 SPL585 SQZ585 SSN585 SUB585 SVP585 SXD585 SYR585 TAF585 TBT585 TDH585 TEV585 TGJ585 THX585 TJL585 TKZ585 TMN585 TOB585 TPP585 TRD585 TSR585 TUF585 TVT585 TXH585 TYV585 UAJ585 UBX585 UDL585 UEZ585 UGN585 UIB585 UJP585 ULD585 UMR585 UOF585 UPT585 URH585 USV585 UUJ585 UVX585 UXL585 UYZ585 VAN585 VCB585 VDP585 VFD585 VGR585 VIF585 VJT585 VLH585 VMV585 VOJ585 VPX585 VRL585 VSZ585 VUN585 VWB585 VXP585 VZD585 WAR585 WCF585 WDT585 WFH585 WGV585 WIJ585 WJX585 WLL585 WMZ585 WON585 WQB585 WRP585 WTD585 WUR585 WWF585 WXT585 WZH585 XAV585 XCJ585 XDX585">
    <cfRule type="colorScale" priority="1">
      <colorScale>
        <cfvo type="num" val="1"/>
        <cfvo type="num" val="2"/>
        <cfvo type="num" val="3"/>
        <color rgb="FFF8696B"/>
        <color rgb="FFFFEB84"/>
        <color rgb="FF63BE7B"/>
      </colorScale>
    </cfRule>
  </conditionalFormatting>
  <dataValidations count="2">
    <dataValidation allowBlank="1" showInputMessage="1" showErrorMessage="1" error="Debe seleccionar un nombre de la lista o ingresarlo igual a como lo ha escrito anteriormente" sqref="Q258 Q234 Q201:Q202 Q218:Q221 Q429 Q244:Q247 Q149:Q151 Q166 Q168 Q213 Q422 Q431:Q432 Q236:Q237 Q206:Q207 Q191:Q194 Q273 Q291:Q292 Q209 Q240 Q260 Q180:Q181 Q267 Q275:Q276 Q262:Q265 Q288 Q434:Q436 Q252 Q297:Q298 Q278:Q280 Q256 Q170 Q225 Q229:Q232 Q130 Q132 Q163:Q164 Q178 Q183:Q184 Q317:Q318 Q187 Q114 Q134:Q135 Q161 Q176 Q137 Q126:Q128 Q172:Q173 Q116 Q118 Q120:Q121 Q123 Q158:Q159 Q139:Q140 Q142 Q144 Q146:Q147 Q309 Q305:Q306 Q312 Q282:Q285" xr:uid="{1A7EBC4E-C600-441C-AA86-BF386C439469}"/>
    <dataValidation type="whole" operator="greaterThan" allowBlank="1" showInputMessage="1" showErrorMessage="1" error="Por favor, escriba un número sin comas ni códigos de verificación" sqref="H180:H182 H229:H230 H167:H172 H289:H298 H123:H129 H275:H276 H301:H311 H282:H285 H261 H233:H237 H250:H254 H265:H268 H221:H227 H195 G179 G186 H150 H138:H139 H131 H133:H136 H174:H176 H187 H165 H191:H192 H184:H185 H278:H280" xr:uid="{816FDA4E-9DBD-4770-A68F-D3FB16FCA433}">
      <formula1>1</formula1>
    </dataValidation>
  </dataValidations>
  <hyperlinks>
    <hyperlink ref="AA159" r:id="rId1" xr:uid="{D0ACF9E5-3016-4D83-A21B-8A49C0A14150}"/>
    <hyperlink ref="AA22" r:id="rId2" xr:uid="{4D4400B3-E92F-417A-B117-9AA905702FD6}"/>
    <hyperlink ref="AA23" r:id="rId3" xr:uid="{5868FC86-2689-4C88-9ACA-9985FC0B067D}"/>
    <hyperlink ref="AA25" r:id="rId4" xr:uid="{8398E8C3-A930-4A9F-BADA-1FF6D5BD0DF0}"/>
    <hyperlink ref="AA24" r:id="rId5" xr:uid="{8866792F-3924-444E-8965-C0EF58029238}"/>
    <hyperlink ref="AA26" r:id="rId6" xr:uid="{07473FFB-182C-4F33-BCA8-F652EC6660D5}"/>
    <hyperlink ref="AA27" r:id="rId7" xr:uid="{A0EE4892-EB01-4CBF-8260-9DC591966DA5}"/>
    <hyperlink ref="AA28" r:id="rId8" xr:uid="{93862510-EA21-4E7A-BE1F-8253396FE43B}"/>
    <hyperlink ref="AA29" r:id="rId9" xr:uid="{6C1151A4-3948-43D1-A0E1-1BCE28FD8520}"/>
    <hyperlink ref="AA30" r:id="rId10" xr:uid="{0A1F9BB4-A5D3-4CED-9C12-F71ED7B60FDD}"/>
    <hyperlink ref="AA31" r:id="rId11" xr:uid="{A9C3FC33-61B6-4429-9E16-2270DA2F4AB1}"/>
    <hyperlink ref="AA34" r:id="rId12" xr:uid="{DDBD64BB-E5D3-480B-BC50-D44C720E5E19}"/>
    <hyperlink ref="AA35" r:id="rId13" xr:uid="{5A135537-928E-4772-881C-E1F192544352}"/>
    <hyperlink ref="AA36" r:id="rId14" xr:uid="{CEEE54BC-5869-4A43-9254-11DB745A9899}"/>
    <hyperlink ref="AA37" r:id="rId15" xr:uid="{7EA405A7-732D-4762-A7F1-7805DBF55A56}"/>
    <hyperlink ref="AA39" r:id="rId16" xr:uid="{29006B2A-6AEE-42FD-99EB-74FF68F9F3CF}"/>
    <hyperlink ref="AA40" r:id="rId17" xr:uid="{03E3A2E6-FD24-4BC3-A636-B2C5D68E60D4}"/>
    <hyperlink ref="AA41" r:id="rId18" xr:uid="{03806F5B-F8F2-4DAF-94C9-32496337CD17}"/>
    <hyperlink ref="AA43" r:id="rId19" xr:uid="{87032F9D-C151-4DFC-928D-14F74AFB7C56}"/>
    <hyperlink ref="AA44" r:id="rId20" xr:uid="{E3AAB1F2-24D6-4CA4-B35D-39BBD1D15077}"/>
    <hyperlink ref="AA32" r:id="rId21" xr:uid="{0E452D35-79E3-4C74-9D36-6F1FA321D674}"/>
    <hyperlink ref="AA33" r:id="rId22" xr:uid="{D6BFE1E8-D252-4B40-88BD-7137A3B19430}"/>
    <hyperlink ref="AA38" r:id="rId23" xr:uid="{09C19C07-9876-4742-85ED-09707F908525}"/>
    <hyperlink ref="AA42" r:id="rId24" xr:uid="{7B0F6F3C-D7C9-4662-B298-2AABA52C8014}"/>
    <hyperlink ref="AA45" r:id="rId25" xr:uid="{B54B1882-B8A9-4323-B31B-9925DAFC4491}"/>
    <hyperlink ref="AA47" r:id="rId26" xr:uid="{3C2278ED-648E-4BD2-9FC4-92DC4712E892}"/>
    <hyperlink ref="AA49" r:id="rId27" xr:uid="{363E4B0C-4CA0-4431-802F-1B88CF0ACD46}"/>
    <hyperlink ref="AA55" r:id="rId28" xr:uid="{622E7AAB-5C77-4090-A743-EA11B8D67B64}"/>
    <hyperlink ref="AA61" r:id="rId29" xr:uid="{B96EC219-C449-4D1D-92B2-2AB92CF77312}"/>
    <hyperlink ref="AA58" r:id="rId30" xr:uid="{9B0BF2E3-822E-4981-B5ED-F879ECDB0704}"/>
    <hyperlink ref="AA59" r:id="rId31" xr:uid="{1818BA1A-739F-4C98-8F25-8B5E233F29E3}"/>
    <hyperlink ref="AA195" r:id="rId32" xr:uid="{F2988BFD-6E6D-45B9-8F9B-92B51DD7E11E}"/>
    <hyperlink ref="AA191" r:id="rId33" xr:uid="{75657B57-82E0-4C50-8B82-572024740210}"/>
    <hyperlink ref="AA126" r:id="rId34" xr:uid="{A941ECC3-24D5-4D1B-93EB-E3380B76A70A}"/>
    <hyperlink ref="AA115" r:id="rId35" xr:uid="{B289CC44-6629-47FA-8CA2-82589FBACC69}"/>
    <hyperlink ref="AA122" r:id="rId36" xr:uid="{73930075-6021-4152-AD33-3E3FC3D8C5D1}"/>
    <hyperlink ref="AA161" r:id="rId37" xr:uid="{F5FA3765-2BCC-4130-B4F7-EBCB1CFC4266}"/>
    <hyperlink ref="AA121" r:id="rId38" xr:uid="{DDF1F3A0-A4FA-4F0E-9DCF-C1DDBC857367}"/>
    <hyperlink ref="AA133" r:id="rId39" xr:uid="{50B914BE-AC2E-4904-ABEA-4E44C8F32041}"/>
    <hyperlink ref="AA170" r:id="rId40" xr:uid="{041E5A2C-5BD7-42EE-909F-F297FAA9706F}"/>
    <hyperlink ref="AA109" r:id="rId41" xr:uid="{5BC600C6-6604-41AF-81F2-FB9E44080863}"/>
    <hyperlink ref="AA120" r:id="rId42" xr:uid="{FCB47F44-C745-4271-9C02-8838B1EE1734}"/>
    <hyperlink ref="AA90" r:id="rId43" xr:uid="{F040A07A-92BA-4921-99E0-B2C83A9468D7}"/>
    <hyperlink ref="AA143" r:id="rId44" xr:uid="{907F86E8-AEE2-4C17-A83F-BD66915AF513}"/>
    <hyperlink ref="AA156" r:id="rId45" xr:uid="{188120F5-9643-4A7A-A460-5E6E70D8B50D}"/>
    <hyperlink ref="AA134" r:id="rId46" xr:uid="{7394BE11-6F28-430C-95FF-3E1A47DD8326}"/>
    <hyperlink ref="AA77" r:id="rId47" xr:uid="{C091AFCC-C0FD-4B6E-A106-2B646C536370}"/>
    <hyperlink ref="AA76" r:id="rId48" xr:uid="{877D1B0E-AA1A-4AB0-92B6-3DAE7D4CBAAE}"/>
    <hyperlink ref="AA108" r:id="rId49" xr:uid="{343CE999-7418-4954-A185-B1ED96E4331B}"/>
    <hyperlink ref="AA101" r:id="rId50" xr:uid="{9F7ECD98-82DB-4C82-8557-72AA911E7AE1}"/>
    <hyperlink ref="AA125" r:id="rId51" xr:uid="{71105367-66C4-4EB6-98C5-97FADEEF59B2}"/>
    <hyperlink ref="AA63" r:id="rId52" xr:uid="{E9A18601-D2C5-424E-975A-9D4A388EDD8A}"/>
    <hyperlink ref="AA65" r:id="rId53" xr:uid="{853CD4BA-D6D2-4410-946F-87EF8CAFC604}"/>
    <hyperlink ref="AA67" r:id="rId54" xr:uid="{EDDA3C54-A5F2-43D6-9235-207BD3017F1C}"/>
    <hyperlink ref="AA100" r:id="rId55" xr:uid="{BD0DD5FA-3067-426F-999E-65387FEB4671}"/>
    <hyperlink ref="AA69" r:id="rId56" xr:uid="{A60E9235-53C2-416B-9EA6-5608DD31388B}"/>
    <hyperlink ref="AA97" r:id="rId57" xr:uid="{1F6FC5B0-F773-4F50-9B61-7BF51E89D3A9}"/>
    <hyperlink ref="AA96" r:id="rId58" xr:uid="{38EF1632-38F3-4D33-985F-28E12698B8B8}"/>
    <hyperlink ref="AA158" r:id="rId59" xr:uid="{BA1F41F4-BBE6-4F37-890C-FFE541C24488}"/>
    <hyperlink ref="AA146" r:id="rId60" xr:uid="{E527A13E-286F-482A-B975-F4B03D2DB0A4}"/>
    <hyperlink ref="AA83" r:id="rId61" xr:uid="{77604DD6-8A18-410D-A8E2-D5A6AE8AA921}"/>
    <hyperlink ref="AA82" r:id="rId62" xr:uid="{715128F0-FC66-4544-8FA8-7C457E202553}"/>
    <hyperlink ref="AA142" r:id="rId63" xr:uid="{EB8DEB9A-70EE-43EE-B6F3-F88137F37C92}"/>
    <hyperlink ref="AA141" r:id="rId64" xr:uid="{356D5A96-CB00-43A8-9F4D-F83AA3D95BFD}"/>
    <hyperlink ref="AA81" r:id="rId65" xr:uid="{2B5D74C0-A400-435C-972E-0369C793C2D8}"/>
    <hyperlink ref="AA74" r:id="rId66" xr:uid="{3E8873B5-F340-4B2E-940A-A98E45CF98F5}"/>
    <hyperlink ref="AA139" r:id="rId67" xr:uid="{45B08D9E-E858-4105-B791-C7A3E4D5D768}"/>
    <hyperlink ref="AA73" r:id="rId68" xr:uid="{E1BB1DD3-ED00-486F-9A6C-AB7F07F83BAA}"/>
    <hyperlink ref="AA140" r:id="rId69" xr:uid="{1974DABE-3158-4655-9C26-9013FF72043E}"/>
    <hyperlink ref="AA190" r:id="rId70" xr:uid="{08B11AF2-0941-4904-B29E-3EE8881AED8E}"/>
    <hyperlink ref="AA184" r:id="rId71" xr:uid="{3C1556C5-1255-4FC4-A891-4504AEBC9AD8}"/>
    <hyperlink ref="AA182" r:id="rId72" xr:uid="{DD45E946-30AC-4A39-AF49-F6455A4D7835}"/>
    <hyperlink ref="AA180" r:id="rId73" xr:uid="{C311A706-A1FA-4DD4-A669-3A159419D9BD}"/>
    <hyperlink ref="AA172" r:id="rId74" xr:uid="{206A0912-8CE2-4121-8892-9892A6E8C584}"/>
    <hyperlink ref="AA171" r:id="rId75" xr:uid="{0ECAE53E-F57D-4C14-B324-5BF8680E1331}"/>
    <hyperlink ref="AA157" r:id="rId76" xr:uid="{0B515059-E48A-43D5-904B-DCEB61DE5CDF}"/>
    <hyperlink ref="AA152" r:id="rId77" xr:uid="{F1AFE928-54CF-4653-B2B7-F220E185C016}"/>
    <hyperlink ref="AA151" r:id="rId78" xr:uid="{3B06E89D-EE8F-49CE-9F16-DC678387E74F}"/>
    <hyperlink ref="AA118" r:id="rId79" xr:uid="{CA7BF8F9-6DD2-4D99-926E-9F0BE37F6052}"/>
    <hyperlink ref="AA117" r:id="rId80" xr:uid="{C4ED2D1B-805B-4A31-9546-0DE6F409F2B1}"/>
    <hyperlink ref="AA116" r:id="rId81" xr:uid="{2550EBF6-1D02-4E82-AB78-B0A280A1B5BE}"/>
    <hyperlink ref="AA114" r:id="rId82" xr:uid="{72F49A83-670E-4C2E-B20D-217E44C16EE4}"/>
    <hyperlink ref="AA113" r:id="rId83" xr:uid="{FD4326A4-DF31-458F-B02B-175046606CEA}"/>
    <hyperlink ref="AA112" r:id="rId84" xr:uid="{E3C0E412-97EC-42F8-AA9B-95502A8C5E3C}"/>
    <hyperlink ref="AA111" r:id="rId85" xr:uid="{3A40E8D3-0BC5-4184-90F1-B43076F98A41}"/>
    <hyperlink ref="AA110" r:id="rId86" xr:uid="{4CA8A3A9-2904-4152-90F8-FB255614ED80}"/>
    <hyperlink ref="AA89" r:id="rId87" xr:uid="{5D5BD8BE-5708-49A5-936A-921025E5F7F0}"/>
    <hyperlink ref="AA88" r:id="rId88" xr:uid="{FD84A8A3-7125-4A34-8358-3A5C81C9C7FD}"/>
    <hyperlink ref="AA87" r:id="rId89" xr:uid="{79DA9060-E563-4822-896B-4E4AD908F9D7}"/>
    <hyperlink ref="AA86" r:id="rId90" xr:uid="{BBC23C76-91A5-4FD0-992E-A5604C00EEA1}"/>
    <hyperlink ref="AA85" r:id="rId91" xr:uid="{F19117FF-1CCF-4D8B-8D5E-65391FF6CEBE}"/>
    <hyperlink ref="AA185" r:id="rId92" xr:uid="{52C4998B-AD6B-4A72-9D06-4988016559CB}"/>
    <hyperlink ref="AA137" r:id="rId93" xr:uid="{085FDFFB-E421-4BE4-934A-EB480D17C309}"/>
    <hyperlink ref="AA150" r:id="rId94" xr:uid="{0E38DD0F-60C9-4C44-AC07-C68CF46D9F08}"/>
    <hyperlink ref="AA132" r:id="rId95" xr:uid="{EBCA559A-BC9B-42B9-BE62-3C3962512448}"/>
    <hyperlink ref="AA131" r:id="rId96" xr:uid="{8B94D3D8-7C1B-4461-9AB4-A132341DF337}"/>
    <hyperlink ref="AA154" r:id="rId97" xr:uid="{E7CED716-346F-47EC-9DD0-17C13BC7BF61}"/>
    <hyperlink ref="AA177" r:id="rId98" xr:uid="{2792EEF5-990A-4F04-BBF0-5841355FEE2A}"/>
    <hyperlink ref="AA189" r:id="rId99" xr:uid="{E55E8741-F469-42DA-AE8A-8CCF271F7DB7}"/>
    <hyperlink ref="AA149" r:id="rId100" xr:uid="{4ED2DC41-7CCD-43AD-AC77-2384D015ED72}"/>
    <hyperlink ref="AA176" r:id="rId101" xr:uid="{C1889295-0F74-4B46-BEE3-601F82A800F8}"/>
    <hyperlink ref="AA148" r:id="rId102" xr:uid="{28C031F3-1EB5-4B41-B73C-5A4663C52D85}"/>
    <hyperlink ref="AA188" r:id="rId103" xr:uid="{51B3B3B7-B903-4773-A75B-E0D16E944D95}"/>
    <hyperlink ref="AA92" r:id="rId104" xr:uid="{D5F5347D-601D-4B82-9B19-FFC72802EFEE}"/>
    <hyperlink ref="AA147" r:id="rId105" xr:uid="{749509FA-88E7-4241-B7C8-5257E20CF8A8}"/>
    <hyperlink ref="AA175" r:id="rId106" xr:uid="{A551E445-A5AB-4AFB-AF7F-B39BB287D674}"/>
    <hyperlink ref="AA187" r:id="rId107" xr:uid="{343C1C5E-0FC4-40A6-A841-51DC5E4A5E25}"/>
    <hyperlink ref="AA174" r:id="rId108" xr:uid="{1680F80F-9F29-4E44-8592-C7861765EC30}"/>
    <hyperlink ref="AA91" r:id="rId109" xr:uid="{5A0C0BC5-F37B-41CF-857A-BC8C3B3D5994}"/>
    <hyperlink ref="AA145" r:id="rId110" xr:uid="{3051C639-B3E4-4EFF-8C77-5A36E9392AAE}"/>
    <hyperlink ref="AA162" r:id="rId111" xr:uid="{009F9499-C473-4A3A-A765-9F71024B9C83}"/>
    <hyperlink ref="AA153" r:id="rId112" xr:uid="{62676958-5B9E-4C69-AC42-7B9F29CD54FA}"/>
    <hyperlink ref="AA127" r:id="rId113" xr:uid="{7C32342E-67A6-4ECD-B3CA-90A90B8DE1D4}"/>
    <hyperlink ref="AA164" r:id="rId114" xr:uid="{E4697053-80CA-408D-BC47-87938A3BD476}"/>
    <hyperlink ref="AA128" r:id="rId115" xr:uid="{7B30A839-1304-41B5-A4A1-2D7BC8FB7CE6}"/>
    <hyperlink ref="AA165" r:id="rId116" xr:uid="{524A48DF-2389-4AE6-A3B3-563D8E0BD9C8}"/>
    <hyperlink ref="AA129" r:id="rId117" xr:uid="{D169BEA8-720B-43D9-B62A-97F9EAB5DEF3}"/>
    <hyperlink ref="AA179" r:id="rId118" xr:uid="{C50F778F-ADB6-40D2-BECB-93DD9BC1287F}"/>
    <hyperlink ref="AA186" r:id="rId119" xr:uid="{9678EEF4-EFB6-475E-A974-AE558DF39F32}"/>
    <hyperlink ref="AA173" r:id="rId120" xr:uid="{E51FCC87-964C-457F-86D6-16227704235C}"/>
    <hyperlink ref="AA163" r:id="rId121" xr:uid="{739F2AE8-0A2D-4E4D-8CEA-125CE4AF841F}"/>
    <hyperlink ref="AA123" r:id="rId122" xr:uid="{8C77091E-D476-4509-B682-99DDE141CE95}"/>
    <hyperlink ref="AA160" r:id="rId123" xr:uid="{B3BF7306-26B2-43EA-AA24-0DC009D16B3C}"/>
    <hyperlink ref="AA155" r:id="rId124" xr:uid="{2693CB52-A897-4F8C-9236-7D2BEC6EBFEC}"/>
    <hyperlink ref="AA169" r:id="rId125" xr:uid="{C28A8036-6A40-4E17-B1ED-C671A595752D}"/>
    <hyperlink ref="AA168" r:id="rId126" xr:uid="{BE133C0F-8B77-40EE-9D2C-ACF1B9F99173}"/>
    <hyperlink ref="AA167" r:id="rId127" xr:uid="{52D64720-CE45-4E22-950B-02646B714066}"/>
    <hyperlink ref="AA166" r:id="rId128" xr:uid="{FCE10F1D-5F4B-4DCD-84F0-F0E7FEC56A61}"/>
    <hyperlink ref="AA107" r:id="rId129" xr:uid="{A12AF8E7-FE65-45F0-B918-D065E998F153}"/>
    <hyperlink ref="AA106" r:id="rId130" xr:uid="{C8D5289B-39C7-428A-933A-D04E0D481EB0}"/>
    <hyperlink ref="AA105" r:id="rId131" xr:uid="{083A5770-3E3B-435A-B3F4-D1A3276199FF}"/>
    <hyperlink ref="AA104" r:id="rId132" xr:uid="{DF239D2C-AEF7-4C25-8CA4-E83190FE5D87}"/>
    <hyperlink ref="AA103" r:id="rId133" xr:uid="{7A8DFA3A-E849-4A92-BEC7-26A515542BBB}"/>
    <hyperlink ref="AA102" r:id="rId134" xr:uid="{D299F398-BBB1-474F-B636-6986E746798F}"/>
    <hyperlink ref="AA99" r:id="rId135" xr:uid="{82659B3B-33FF-45EB-A9E3-06CDB2A38B43}"/>
    <hyperlink ref="AA98" r:id="rId136" xr:uid="{9B2F68C6-1BFF-453D-9C06-6B22B4C68734}"/>
    <hyperlink ref="AA94" r:id="rId137" xr:uid="{9D57F77F-6F2A-4F76-97C5-9EBF8CBD4A69}"/>
    <hyperlink ref="AA93" r:id="rId138" xr:uid="{6C32AAE4-55F4-491C-8F31-7115215AA101}"/>
    <hyperlink ref="AA84" r:id="rId139" xr:uid="{EE7666C8-9185-4B46-A372-54155D6E2AB5}"/>
    <hyperlink ref="AA144" r:id="rId140" xr:uid="{2D2541B5-B6B0-4F3B-9D0B-2F5AA8189823}"/>
    <hyperlink ref="AA72" r:id="rId141" xr:uid="{F5E92DBA-9ACA-4A77-AD81-B2F8C62B21D5}"/>
    <hyperlink ref="AA71" r:id="rId142" xr:uid="{8B4B6536-E2F9-4FAF-8686-9D9629674DE3}"/>
    <hyperlink ref="AA70" r:id="rId143" xr:uid="{40E2A3E2-699F-4A02-A819-D3E709D9B900}"/>
    <hyperlink ref="AA68" r:id="rId144" xr:uid="{7833EFFB-7AF5-4A0F-B5CA-7252493E9C5E}"/>
    <hyperlink ref="AA66" r:id="rId145" xr:uid="{C2778EA0-A913-4E16-AACA-03CE305041CF}"/>
    <hyperlink ref="AA138" r:id="rId146" xr:uid="{A97DF265-32AC-40ED-B3C0-C5C51E915BCE}"/>
    <hyperlink ref="AA136" r:id="rId147" xr:uid="{0CA6BE14-FB98-4F6B-8A1B-18D806325C8D}"/>
    <hyperlink ref="AA80" r:id="rId148" xr:uid="{6DE40B75-F0AB-45F4-BB4B-933ED9F3BDC9}"/>
    <hyperlink ref="AA135" r:id="rId149" xr:uid="{E0FA87DE-4794-481A-B0A6-B4F2CA1E9E91}"/>
    <hyperlink ref="AA78" r:id="rId150" xr:uid="{2E47F442-FCAB-4E5A-84DB-BF3121EA7E59}"/>
    <hyperlink ref="AA75" r:id="rId151" xr:uid="{AA73956A-159B-451A-B76C-66D48CF6952E}"/>
    <hyperlink ref="AA64" r:id="rId152" xr:uid="{5C66666A-DF15-4BA7-B7AB-F1B00A8D3125}"/>
    <hyperlink ref="AA62" r:id="rId153" xr:uid="{F7C6E622-FAD8-4565-9EE9-A8592E4F54FE}"/>
    <hyperlink ref="AA60" r:id="rId154" xr:uid="{B1E37FB4-391A-4434-9D77-37CA45E52C3A}"/>
    <hyperlink ref="AA196" r:id="rId155" xr:uid="{3F4624CE-182F-401C-942E-C923F39C4093}"/>
    <hyperlink ref="AA193" r:id="rId156" xr:uid="{DFFBD5EB-23DE-48CD-86D4-3B0767D26DA0}"/>
    <hyperlink ref="AA201" r:id="rId157" xr:uid="{6A230118-E0A0-4147-888D-D8D13C3D38E3}"/>
    <hyperlink ref="AA202" r:id="rId158" xr:uid="{5E170E41-641A-4A6A-910D-625B84F04CB3}"/>
    <hyperlink ref="AA203" r:id="rId159" xr:uid="{B856FC18-7F67-48D5-B350-FE2266A8274F}"/>
    <hyperlink ref="AA204" r:id="rId160" xr:uid="{29268225-A80D-4BCA-B571-56BBE873BC58}"/>
    <hyperlink ref="AA205" r:id="rId161" xr:uid="{1D706AB9-577F-4407-A945-F554EB72F614}"/>
    <hyperlink ref="AA208" r:id="rId162" xr:uid="{C85FAD10-4B76-42B5-B1E6-8AAAE238B81C}"/>
    <hyperlink ref="AA209" r:id="rId163" xr:uid="{EED3D768-BE90-4A8E-A4DD-E6A2682496F9}"/>
    <hyperlink ref="AA212" r:id="rId164" xr:uid="{AA13F240-88C3-426B-A531-B0FDAF2C9738}"/>
    <hyperlink ref="AA213" r:id="rId165" xr:uid="{0145B161-B7A0-40CE-A44F-35F99A8857EB}"/>
    <hyperlink ref="AA216" r:id="rId166" xr:uid="{3DAC5415-69B0-4E15-848E-51318E6BBE77}"/>
    <hyperlink ref="AA218" r:id="rId167" xr:uid="{743AEBBE-0782-4F24-8083-2C4AC3A3DF7F}"/>
    <hyperlink ref="AA233" r:id="rId168" xr:uid="{4DD8C107-B7B4-405E-A5C3-492B2150CAAB}"/>
    <hyperlink ref="AA252" r:id="rId169" xr:uid="{7E631210-F13B-4E60-B42B-E5BBAFBFF696}"/>
    <hyperlink ref="AA245" r:id="rId170" xr:uid="{8A80357F-B018-4025-A77B-4237B5A1348F}"/>
    <hyperlink ref="AA247" r:id="rId171" xr:uid="{A4067777-DEE9-48B1-BF0F-E290227F172E}"/>
    <hyperlink ref="AA253" r:id="rId172" xr:uid="{624A64D5-4F06-4ED6-B1D5-85823B9C074B}"/>
    <hyperlink ref="AA255" r:id="rId173" xr:uid="{6DF63878-4D9C-4AB2-848C-0D7A466B91C1}"/>
    <hyperlink ref="AA256" r:id="rId174" xr:uid="{42FAC625-3380-4A03-99E5-F8D9A6F21EC8}"/>
    <hyperlink ref="AA257" r:id="rId175" xr:uid="{E14F11EF-ECC4-40F9-8FB3-71B932EEF241}"/>
    <hyperlink ref="AA258" r:id="rId176" xr:uid="{05000008-1A09-42AF-BE4B-D5F11CCB8E2B}"/>
    <hyperlink ref="AA259" r:id="rId177" xr:uid="{825D01E1-4C0C-48BE-BCA2-C7F1B989767D}"/>
    <hyperlink ref="AA260" r:id="rId178" xr:uid="{457AD5BD-149E-4116-80EE-67F65C8D2649}"/>
    <hyperlink ref="AA261" r:id="rId179" xr:uid="{9A45761B-79D6-40AF-917C-0156F3C60CB8}"/>
    <hyperlink ref="AA262" r:id="rId180" xr:uid="{5E8E7F51-CD16-47FA-A99F-D766EF08A738}"/>
    <hyperlink ref="AA263" r:id="rId181" xr:uid="{963F6E9F-4BDE-4710-B4B9-EA0531D9E4AE}"/>
    <hyperlink ref="AA264" r:id="rId182" xr:uid="{45725009-4A4F-4721-8DBE-2D53FBA65D89}"/>
    <hyperlink ref="AA265" r:id="rId183" xr:uid="{7521019F-63E5-4F0C-A7CC-A2CFCDD22906}"/>
    <hyperlink ref="AA268" r:id="rId184" xr:uid="{BAE2E86D-6EB7-4D43-8583-911C7CDC9186}"/>
    <hyperlink ref="AA267" r:id="rId185" xr:uid="{7FE90894-EF26-4ED8-A6F7-F1455FDFBDCE}"/>
    <hyperlink ref="AA266" r:id="rId186" xr:uid="{80849C04-4787-4D79-8255-DA81F735F18F}"/>
    <hyperlink ref="AA271" r:id="rId187" xr:uid="{E72D1DE2-8A5F-4934-B099-17DCCE9DDD28}"/>
    <hyperlink ref="AA273" r:id="rId188" xr:uid="{45A2420E-3A63-4352-AE4C-2518F93B8D8F}"/>
    <hyperlink ref="AA278" r:id="rId189" xr:uid="{AF026C90-B289-4C09-A3E7-032A274EB667}"/>
    <hyperlink ref="AA181" r:id="rId190" xr:uid="{2E111A0C-433C-40B3-9DEF-6E6281B419AB}"/>
    <hyperlink ref="AA269" r:id="rId191" xr:uid="{F5BAC07F-6048-41D8-ABCF-70F9E44E4DD2}"/>
    <hyperlink ref="AA275" r:id="rId192" xr:uid="{3C0DA2CA-5000-4F99-A043-40499CC00653}"/>
    <hyperlink ref="AA282" r:id="rId193" xr:uid="{970A355E-D4FE-4703-807A-7C69A2F5BB4B}"/>
    <hyperlink ref="AA284" r:id="rId194" xr:uid="{E3B9A2D1-DBB8-4AD0-8DDB-443A3B95BE6F}"/>
    <hyperlink ref="AA286" r:id="rId195" xr:uid="{B41975E6-FDBA-4BFE-AC99-895084E98321}"/>
    <hyperlink ref="AA288" r:id="rId196" xr:uid="{D6E25220-E429-447A-BFBF-16D5C3F42DF8}"/>
    <hyperlink ref="AA289" r:id="rId197" xr:uid="{E7C2BD6A-D836-4213-891C-A9780CB75F26}"/>
    <hyperlink ref="AA291" r:id="rId198" xr:uid="{B6D7A806-8993-4B46-81BC-3904D0742E4E}"/>
    <hyperlink ref="AA293" r:id="rId199" xr:uid="{168EFBD7-2E17-4A9C-A54B-5CB3D594FC37}"/>
    <hyperlink ref="AA301" r:id="rId200" xr:uid="{C90A158B-4D80-49F9-9A6E-7B52B6F5F788}"/>
    <hyperlink ref="AA302" r:id="rId201" xr:uid="{56751F34-5316-4BED-AC0C-B8373E64D3C1}"/>
    <hyperlink ref="AA351" r:id="rId202" xr:uid="{945ABFDD-86AF-4DBE-A792-AAEF6BE38DCE}"/>
    <hyperlink ref="AA360" r:id="rId203" xr:uid="{0926BE32-661D-4C1D-9BCB-810075BE9349}"/>
    <hyperlink ref="AA277" r:id="rId204" xr:uid="{0937EF50-C132-4354-951F-550F7C562BA7}"/>
    <hyperlink ref="AA295" r:id="rId205" xr:uid="{E07F87B4-5F61-4C1E-BE28-A0D526CE02B2}"/>
    <hyperlink ref="AA297" r:id="rId206" xr:uid="{008E9435-496A-474F-9E45-B48E24D6A746}"/>
    <hyperlink ref="AA319" r:id="rId207" xr:uid="{EF1E4767-F4E2-4ADD-8C25-EF3A6EE38628}"/>
    <hyperlink ref="AA321" r:id="rId208" xr:uid="{D5F46374-05EA-4F43-8DF0-7AC88E7FC3CC}"/>
    <hyperlink ref="AA323" r:id="rId209" xr:uid="{A54D7D8C-A8C8-40E3-AF9C-6C5D5D570804}"/>
    <hyperlink ref="AA325" r:id="rId210" xr:uid="{C57B9C8A-9C09-4432-821B-D492C60CBADC}"/>
    <hyperlink ref="AA327" r:id="rId211" xr:uid="{D06356C5-40B7-4ECD-A6CE-D7C1D3F41262}"/>
    <hyperlink ref="AA329" r:id="rId212" xr:uid="{15183B89-68F2-4A12-BF38-018A27729F05}"/>
    <hyperlink ref="AA331" r:id="rId213" xr:uid="{E3062A6D-863B-4CE9-A652-21B6CCF05E32}"/>
    <hyperlink ref="AA337" r:id="rId214" xr:uid="{21243B45-3BCE-419D-981E-45EDBDF77C61}"/>
    <hyperlink ref="AA339" r:id="rId215" xr:uid="{C17C1E37-0099-49E3-A1A5-BE4C60CC32BB}"/>
    <hyperlink ref="AA356" r:id="rId216" xr:uid="{123E3FA9-7FA4-4FE2-AD3F-C58866C20EBC}"/>
    <hyperlink ref="AA358" r:id="rId217" xr:uid="{A955E691-AAB3-426B-8D47-670184A5D9F2}"/>
    <hyperlink ref="AA373" r:id="rId218" xr:uid="{7162A0BF-E6BB-404A-915E-A66E39A37000}"/>
    <hyperlink ref="AA377" r:id="rId219" xr:uid="{B2AB4622-24A8-4824-B070-468873CA64C7}"/>
    <hyperlink ref="AA299" r:id="rId220" xr:uid="{30508A7E-90A1-4D6E-A150-01B4F0A6B91F}"/>
    <hyperlink ref="AA303" r:id="rId221" xr:uid="{DD5670D8-3936-4AC5-9343-2F30DFFE8102}"/>
    <hyperlink ref="AA305" r:id="rId222" xr:uid="{EB346877-AF5B-4A7D-850F-ED78930D5EF9}"/>
    <hyperlink ref="AA307" r:id="rId223" xr:uid="{7556E6C1-AE87-4326-AC90-9E2DF077C24C}"/>
    <hyperlink ref="AA309" r:id="rId224" xr:uid="{02AC3C67-7C0D-4B2F-8B27-E4C3C2C287AB}"/>
    <hyperlink ref="AA310" r:id="rId225" xr:uid="{32A6BDE8-FD64-43BC-811F-C9AB25D9AEB5}"/>
    <hyperlink ref="AA312" r:id="rId226" xr:uid="{6263F2D2-C8D8-44F2-89E0-03179B5B636A}"/>
    <hyperlink ref="AA313" r:id="rId227" xr:uid="{1319EE34-A6F2-486C-B4EC-6AD0D2AE7C25}"/>
    <hyperlink ref="AA315" r:id="rId228" xr:uid="{35F771E0-6931-4AC3-9E5E-AD8F627AABB2}"/>
    <hyperlink ref="AA317" r:id="rId229" xr:uid="{8BE4A197-46C4-408F-B357-26F806B6A8CC}"/>
    <hyperlink ref="AA333" r:id="rId230" xr:uid="{BE2E427C-C6BC-4D3A-9670-10F36F3EFC87}"/>
    <hyperlink ref="AA335" r:id="rId231" xr:uid="{16A65626-5743-462B-AE03-2087DF357217}"/>
    <hyperlink ref="AA341" r:id="rId232" xr:uid="{464F318C-B5B3-4AFE-9B10-4C874D576964}"/>
    <hyperlink ref="AA343" r:id="rId233" xr:uid="{CD636598-A706-4ADB-AE0A-E54A499C5885}"/>
    <hyperlink ref="AA345" r:id="rId234" xr:uid="{EDEE0EC4-A780-4F54-8564-67FB067093A3}"/>
    <hyperlink ref="AA347" r:id="rId235" xr:uid="{DD0CC58A-69BC-4ADB-99C8-760F8375DDB3}"/>
    <hyperlink ref="AA349" r:id="rId236" xr:uid="{21ADD253-7003-43E6-AA10-AA3B125CE7DA}"/>
    <hyperlink ref="AA353" r:id="rId237" xr:uid="{06E5DAF5-9739-45F4-ABDF-0F519FE1EC5F}"/>
    <hyperlink ref="AA354" r:id="rId238" xr:uid="{ADFB687F-6003-4631-9AE9-73CB429A17CE}"/>
    <hyperlink ref="AA362" r:id="rId239" xr:uid="{4B61831D-E330-49E3-9F04-5D9BBDB9EF99}"/>
    <hyperlink ref="AA363" r:id="rId240" xr:uid="{A84E848D-F4E9-4EE5-A713-E0AE928C85B0}"/>
    <hyperlink ref="AA364" r:id="rId241" xr:uid="{E546405F-97A3-4954-924F-5F0647FEE67A}"/>
    <hyperlink ref="AA366" r:id="rId242" xr:uid="{B7EB884A-F2B1-46E8-9A82-0CA69B5EE4DA}"/>
    <hyperlink ref="AA368" r:id="rId243" xr:uid="{41E0B361-827B-44F8-A4AA-38CF5C5437C4}"/>
    <hyperlink ref="AA369" r:id="rId244" xr:uid="{5CDD9EC6-4EC2-40E2-ABA0-DDDE05566F18}"/>
    <hyperlink ref="AA370" r:id="rId245" xr:uid="{8653A0BA-5D3F-4EAD-B0A8-694EF79D9174}"/>
    <hyperlink ref="AA379" r:id="rId246" xr:uid="{652ED42A-A82B-435E-99A3-7418A362902E}"/>
    <hyperlink ref="AA380" r:id="rId247" xr:uid="{AA7E954F-324B-4AB3-A431-7FB70B063DE2}"/>
    <hyperlink ref="AA371" r:id="rId248" xr:uid="{4DCBF804-0623-4ACF-81BB-78C067CC17E6}"/>
    <hyperlink ref="AA372" r:id="rId249" xr:uid="{3076F1A3-1E64-46F1-A492-1705B336929E}"/>
    <hyperlink ref="AA375" r:id="rId250" xr:uid="{A30DA0F1-C1B3-467F-9C70-DB5CF40B5272}"/>
    <hyperlink ref="AA387" r:id="rId251" xr:uid="{F441B2CE-3632-4840-925D-A7EAB7525736}"/>
    <hyperlink ref="AA385" r:id="rId252" xr:uid="{A847D3F3-C332-4D01-AAC1-7E96AFB85788}"/>
    <hyperlink ref="AA383" r:id="rId253" xr:uid="{9C3CC13A-F072-475C-82CB-97A71DB26069}"/>
    <hyperlink ref="AA382" r:id="rId254" xr:uid="{20FFC29A-7396-4588-98F5-3C3FF2168CF9}"/>
    <hyperlink ref="AA381" r:id="rId255" xr:uid="{5C56248E-4691-4BF4-A85A-4F520D88F0C3}"/>
    <hyperlink ref="AA427" r:id="rId256" xr:uid="{ABBABA64-05C6-4C57-A00B-311EAAED47D0}"/>
    <hyperlink ref="AA388" r:id="rId257" xr:uid="{B8234635-15D1-4FFA-B32A-E6D0FDD2154D}"/>
    <hyperlink ref="AA392" r:id="rId258" xr:uid="{26688B1B-51EF-406B-B605-411002CDBAE3}"/>
    <hyperlink ref="AA391" r:id="rId259" xr:uid="{FB919A17-9573-4C2F-9313-7AFF9AE0C5C9}"/>
    <hyperlink ref="AA394" r:id="rId260" xr:uid="{A341C27C-6622-432C-A6FA-E78344580A71}"/>
    <hyperlink ref="AA396" r:id="rId261" xr:uid="{5F647C84-B08E-405E-90F7-A565CE27B0F6}"/>
    <hyperlink ref="AA399" r:id="rId262" xr:uid="{F23EA212-9635-471C-BF74-99B5AC74D27C}"/>
    <hyperlink ref="AA410" r:id="rId263" xr:uid="{8FC272F7-B033-4D4D-82FD-D5AEF73498D3}"/>
    <hyperlink ref="AA412" r:id="rId264" xr:uid="{4B5491A7-E289-41E9-B4DB-CFF7B4C00ACE}"/>
    <hyperlink ref="AA405" r:id="rId265" xr:uid="{0CE38CA7-E7A4-4FDC-87B1-F4B7338C5FB9}"/>
    <hyperlink ref="AA404" r:id="rId266" xr:uid="{008F65FE-D03A-4713-9C9D-5786DEC25C6A}"/>
    <hyperlink ref="AA403" r:id="rId267" xr:uid="{62B642F8-7F23-4600-B686-029EB265E748}"/>
    <hyperlink ref="AA402" r:id="rId268" xr:uid="{772E40DB-8632-471D-9DBF-C03267750B07}"/>
    <hyperlink ref="AA401" r:id="rId269" xr:uid="{05E03D55-1998-47FE-AAF9-D18CCA6A2420}"/>
    <hyperlink ref="AA415" r:id="rId270" xr:uid="{AA44CC69-5239-4C3D-8DD5-5AC2558ADDB6}"/>
    <hyperlink ref="AA416" r:id="rId271" xr:uid="{581D0754-A3FB-4051-AE95-15A02B81B95F}"/>
    <hyperlink ref="AA417" r:id="rId272" xr:uid="{6329AB53-2E87-4E0B-9183-0A287294A8C9}"/>
    <hyperlink ref="AA418" r:id="rId273" xr:uid="{D5830A03-D51D-435E-9257-3CB48C029037}"/>
    <hyperlink ref="AA419" r:id="rId274" xr:uid="{723481EC-3714-4803-81BD-FB0E1BFB4840}"/>
    <hyperlink ref="AA420" r:id="rId275" xr:uid="{9859ED13-4363-480A-A0A4-EE492C756BD6}"/>
    <hyperlink ref="AA398" r:id="rId276" xr:uid="{3D41AAA3-A19D-46BE-9E17-3BAD55A477BD}"/>
    <hyperlink ref="AA400" r:id="rId277" xr:uid="{90339386-F316-4CC9-92FB-5BDDBEB9DE93}"/>
    <hyperlink ref="AA406" r:id="rId278" xr:uid="{0B827A04-298C-4C10-BE6D-7D98A55AAB79}"/>
    <hyperlink ref="AA407" r:id="rId279" xr:uid="{3E615DF9-50DC-42E5-A9D4-B7FF6285D26D}"/>
    <hyperlink ref="AA408" r:id="rId280" xr:uid="{6CD70C8C-8FE7-4821-8AA8-24C1F2AAFD05}"/>
    <hyperlink ref="AA409" r:id="rId281" xr:uid="{4D584D6E-D748-4BF5-8DE3-275E3DFD3D2E}"/>
    <hyperlink ref="AA411" r:id="rId282" xr:uid="{67E0D5DA-9AAC-4CF8-BB21-7BEA9C6C062B}"/>
    <hyperlink ref="AA413" r:id="rId283" xr:uid="{A3B6F74F-7C0E-4994-92F6-6FE27E04B67A}"/>
    <hyperlink ref="AA421" r:id="rId284" xr:uid="{347CB621-463F-4D00-A5D2-ED18ABBC8E26}"/>
    <hyperlink ref="AA422" r:id="rId285" xr:uid="{03B44876-24D9-4D18-99BA-3FADCDA4DDB6}"/>
    <hyperlink ref="AA425" r:id="rId286" xr:uid="{FA538816-99F0-471D-AD6A-5F1D296C8444}"/>
    <hyperlink ref="AA426" r:id="rId287" xr:uid="{B070762C-E17B-4E51-928F-D09107785DE5}"/>
    <hyperlink ref="AA428" r:id="rId288" xr:uid="{65086063-6F17-47F8-BCC0-86767705FA0E}"/>
    <hyperlink ref="AA429" r:id="rId289" xr:uid="{BD3AF0FD-D1A9-46AE-9183-6687D4307D6B}"/>
    <hyperlink ref="AA430" r:id="rId290" xr:uid="{5B694886-F20C-4B7D-8E2B-379E84242F89}"/>
    <hyperlink ref="AA431" r:id="rId291" xr:uid="{8461A318-3DDE-4D6F-B04E-4947E5D3F045}"/>
    <hyperlink ref="AA432" r:id="rId292" xr:uid="{2BF6FC94-571C-4336-9725-9684CD20CBD2}"/>
    <hyperlink ref="AA433" r:id="rId293" xr:uid="{A76A41CB-19C2-4BFA-9938-4151ADC183D3}"/>
    <hyperlink ref="AA434" r:id="rId294" xr:uid="{3BFD3212-1978-468E-846B-50472E1B46C5}"/>
    <hyperlink ref="AA435" r:id="rId295" xr:uid="{B6B13B02-EE85-4B26-812B-1134DBAF5F62}"/>
    <hyperlink ref="AA437" r:id="rId296" xr:uid="{37D1CADA-0D4E-4559-B60F-F1AFFC0FEC01}"/>
    <hyperlink ref="AA438" r:id="rId297" xr:uid="{E979E50F-36FF-450B-9464-5E2E1CF59FF0}"/>
    <hyperlink ref="AA439" r:id="rId298" xr:uid="{551ECCA8-4945-4D4A-92F9-CDBC699C0B09}"/>
    <hyperlink ref="AA440" r:id="rId299" xr:uid="{9D9ED9BA-31D9-4E67-A75D-35F34D9F439F}"/>
    <hyperlink ref="AA441" r:id="rId300" xr:uid="{8614512B-9471-4415-AC4E-70FD93783154}"/>
    <hyperlink ref="AA443" r:id="rId301" xr:uid="{CC380FDE-0629-46C3-B2BB-DFAADBCDC20C}"/>
    <hyperlink ref="AA446" r:id="rId302" xr:uid="{A2557000-9F8E-45DF-AB7F-B1D1FA0FD224}"/>
    <hyperlink ref="AA448" r:id="rId303" xr:uid="{020FB726-7442-4FFF-8CB5-FC974BDA34C7}"/>
    <hyperlink ref="AA450" r:id="rId304" xr:uid="{5E27156C-3761-436C-BF2B-A37007887101}"/>
    <hyperlink ref="AA444" r:id="rId305" xr:uid="{B3028372-19B0-49C1-BF56-675B6A2C3326}"/>
    <hyperlink ref="AA449" r:id="rId306" xr:uid="{B304A88C-2519-4C1C-9958-16F9EFAED8FA}"/>
    <hyperlink ref="AA457" r:id="rId307" xr:uid="{363F55F4-6B79-46F5-8801-78D811D63857}"/>
    <hyperlink ref="AA459" r:id="rId308" xr:uid="{7BFA1092-09DA-4C99-AC6F-CF1556E6B295}"/>
    <hyperlink ref="AA456" r:id="rId309" xr:uid="{A01DFA03-34E3-4540-B3E1-3A9F39B2D545}"/>
    <hyperlink ref="AA458" r:id="rId310" xr:uid="{7838DA7B-02DC-4899-A8F5-E6C22BFE1B01}"/>
    <hyperlink ref="AA460" r:id="rId311" xr:uid="{A75D2363-FFD9-4C3F-A84F-42B026CDFAE1}"/>
    <hyperlink ref="AA463" r:id="rId312" xr:uid="{F1A10BA0-80F6-4ECB-8E33-1E02DA8BE854}"/>
    <hyperlink ref="AA452" r:id="rId313" xr:uid="{D68895EC-E363-4F36-952C-9398789EBA8D}"/>
    <hyperlink ref="AA468" r:id="rId314" xr:uid="{FCAB0C53-DB3A-4099-ABC9-9B29DA0106D0}"/>
    <hyperlink ref="AA423" r:id="rId315" xr:uid="{6B759AFD-1C92-430A-9B48-A69CA8633E8F}"/>
    <hyperlink ref="AA454" r:id="rId316" xr:uid="{D7CF4B24-BDFB-4491-B520-4C830984C745}"/>
    <hyperlink ref="AA455" r:id="rId317" xr:uid="{88BBBA8E-E854-412B-A52D-B7A9A1301A45}"/>
    <hyperlink ref="AA465" r:id="rId318" xr:uid="{8C8F0192-4F6F-41D9-BAD8-B362272A476E}"/>
    <hyperlink ref="AA466" r:id="rId319" xr:uid="{51BD2874-265A-48EF-B2BB-4F4FABA673C7}"/>
    <hyperlink ref="AA470" r:id="rId320" xr:uid="{86E0F9B4-4D0A-4EFF-A36A-5DF4FE57AF1A}"/>
    <hyperlink ref="AA472" r:id="rId321" xr:uid="{10531D4F-AF74-436A-9917-B502D73E3101}"/>
    <hyperlink ref="AA473" r:id="rId322" xr:uid="{66788623-8B45-498B-96E3-69726C9CEBF4}"/>
    <hyperlink ref="AA475" r:id="rId323" xr:uid="{FFDF03E2-CD07-4A61-B0C8-3614CB3C4C96}"/>
    <hyperlink ref="AA476" r:id="rId324" xr:uid="{368354A8-35A9-4189-9A07-1D3EBDC5FD21}"/>
    <hyperlink ref="AA477" r:id="rId325" xr:uid="{F4DA35B0-2D12-43EA-A7BE-91D8714AF761}"/>
    <hyperlink ref="AA478" r:id="rId326" xr:uid="{76EE4D8B-4D60-42C4-BA03-8FFA17EC7EB9}"/>
    <hyperlink ref="AA479" r:id="rId327" xr:uid="{AA579891-7B09-4330-886B-5EC07F29651A}"/>
    <hyperlink ref="AA480" r:id="rId328" xr:uid="{11081C7A-8395-4164-958E-9520FF84C46B}"/>
    <hyperlink ref="AA481" r:id="rId329" xr:uid="{E89EC86D-62C7-4E25-88A3-D26B063B6814}"/>
    <hyperlink ref="AA483" r:id="rId330" xr:uid="{AAB093A3-7493-4B38-A9AE-FE85737D0258}"/>
    <hyperlink ref="AA485" r:id="rId331" xr:uid="{4501D226-4A6F-4A55-9315-847033CCF67A}"/>
    <hyperlink ref="AA486" r:id="rId332" xr:uid="{4ECF32D5-3A7A-43EC-AF7A-6FBD553B80E9}"/>
    <hyperlink ref="AA488" r:id="rId333" xr:uid="{501E6A74-2363-47ED-8219-5BA0990ED7E6}"/>
    <hyperlink ref="AA490" r:id="rId334" xr:uid="{A75A3FBC-8B4F-4D24-A2F7-E04414281B59}"/>
    <hyperlink ref="AA493" r:id="rId335" xr:uid="{80246393-9A71-4BFB-9113-B0AC3E3D59AE}"/>
    <hyperlink ref="AA494" r:id="rId336" xr:uid="{B14A2C18-C50C-4A25-A83F-10E4930751E9}"/>
    <hyperlink ref="AA495" r:id="rId337" xr:uid="{4926C9B4-199D-4DF3-950C-A6D94AE1BB4D}"/>
    <hyperlink ref="AA496" r:id="rId338" xr:uid="{B2B791DF-0D4B-447B-90DC-2B7849B764F6}"/>
    <hyperlink ref="AA497" r:id="rId339" xr:uid="{AAC44CC5-417C-4E9C-91B0-3620FA63C526}"/>
    <hyperlink ref="AA498" r:id="rId340" xr:uid="{322D48FD-4233-4262-B175-69D5B988103F}"/>
    <hyperlink ref="AA499" r:id="rId341" xr:uid="{C991681E-AF5B-4A49-AA21-C808BD232D19}"/>
    <hyperlink ref="AA500" r:id="rId342" xr:uid="{C42CD842-C465-4701-B0A1-C56903ED9B49}"/>
    <hyperlink ref="AA502" r:id="rId343" xr:uid="{E464BB94-DC79-43F0-B7CE-E180D0F36B06}"/>
    <hyperlink ref="AA511" r:id="rId344" xr:uid="{383C5F36-6FC3-4A50-AA5F-281AC4D15755}"/>
    <hyperlink ref="AA503" r:id="rId345" xr:uid="{DFB99503-EAF6-4390-B79F-DF8FD4908A6C}"/>
    <hyperlink ref="AA504" r:id="rId346" xr:uid="{A861C077-9427-4B15-8217-3238B9A6230D}"/>
    <hyperlink ref="AA501" r:id="rId347" xr:uid="{2FF8C8D0-FBEC-41A3-B8F9-DC0319B5D71B}"/>
    <hyperlink ref="AA509" r:id="rId348" xr:uid="{7449A795-8F6B-4F97-B068-1313B880D7D6}"/>
    <hyperlink ref="AA506" r:id="rId349" xr:uid="{B2BF33BD-8C30-4DB4-8D6A-E8B4C924BC12}"/>
    <hyperlink ref="AA507" r:id="rId350" xr:uid="{07BBE6D9-6F4B-4D94-8BD8-CAD22FFA5A38}"/>
    <hyperlink ref="AA512" r:id="rId351" xr:uid="{DEF5C8C9-9595-45DE-BCAD-8FA4A752AB33}"/>
    <hyperlink ref="AA513" r:id="rId352" xr:uid="{403EFC8C-BC6E-473C-850D-97699DCA0A9D}"/>
    <hyperlink ref="AA517" r:id="rId353" xr:uid="{F3E97E05-CE2D-46A7-986B-EFC71F5753FE}"/>
    <hyperlink ref="AA520" r:id="rId354" xr:uid="{EFA66EBF-D61A-4CE3-A33C-9A1BF1FE6308}"/>
    <hyperlink ref="AA524" r:id="rId355" xr:uid="{92517D97-E2CA-478A-89C1-E57E98E4312C}"/>
    <hyperlink ref="AA525" r:id="rId356" xr:uid="{3AAA1DE7-81CF-4336-A3AD-06D592D6F215}"/>
    <hyperlink ref="AA482" r:id="rId357" xr:uid="{4E1D4E1B-ADA7-439B-AD97-94CDCA809314}"/>
    <hyperlink ref="AA492" r:id="rId358" xr:uid="{CECA07DE-9642-49FA-A6C7-93AE8BB76EFF}"/>
    <hyperlink ref="AA514" r:id="rId359" xr:uid="{A818D141-74ED-4585-8ED0-D9B15F7FB945}"/>
    <hyperlink ref="AA515" r:id="rId360" xr:uid="{BFD59491-500B-4EFB-AEDE-19EB353322AA}"/>
    <hyperlink ref="AA516" r:id="rId361" xr:uid="{E5CF10D4-E366-48B6-ACAC-AE6DA34B8D4A}"/>
    <hyperlink ref="AA528" r:id="rId362" xr:uid="{ADB63931-CE7D-4716-9907-1309BF51BF59}"/>
    <hyperlink ref="AA529" r:id="rId363" xr:uid="{2BC9EA92-40E1-4462-8E58-73BB379F61F3}"/>
    <hyperlink ref="AA530" r:id="rId364" xr:uid="{C4FC5452-4195-4DC2-B268-779C622ADD6B}"/>
    <hyperlink ref="AA531" r:id="rId365" xr:uid="{3EC017BF-372A-4485-AE51-4D8886DDF22A}"/>
    <hyperlink ref="AA532" r:id="rId366" xr:uid="{81F71658-374A-4F54-8B81-62EB2DD4B61F}"/>
    <hyperlink ref="AA533" r:id="rId367" xr:uid="{A057A264-7D28-4536-ABDD-114198C9C206}"/>
    <hyperlink ref="AA534" r:id="rId368" xr:uid="{814D3519-9D74-4897-B2C3-07F0D950F8CE}"/>
    <hyperlink ref="AA535" r:id="rId369" xr:uid="{418DDCA2-58A2-4DB2-999D-4B8D81B1C5E1}"/>
    <hyperlink ref="AA536" r:id="rId370" xr:uid="{F918DCF5-75B8-4B85-97B1-CD5EAF3AB04B}"/>
    <hyperlink ref="AA537" r:id="rId371" xr:uid="{4760BE04-D9B1-4728-8D8A-9E75966BA52F}"/>
    <hyperlink ref="AA538" r:id="rId372" xr:uid="{A3C4853B-F1CD-4027-AA6B-65C662998622}"/>
    <hyperlink ref="AA540" r:id="rId373" xr:uid="{E61BE71A-004F-4E55-B6C4-C1D7AAEE3D8F}"/>
    <hyperlink ref="AA541" r:id="rId374" xr:uid="{F715A6D6-A3AC-4D4E-AAB5-2871AB0C5D95}"/>
    <hyperlink ref="AA543" r:id="rId375" xr:uid="{5806081C-D760-4A2E-B176-2DD83C05A530}"/>
    <hyperlink ref="AA545" r:id="rId376" xr:uid="{69B69CA3-BA14-4DB3-BA8C-5195ADBFA4C4}"/>
    <hyperlink ref="AA547" r:id="rId377" xr:uid="{EBA6BCBC-9B04-466D-944B-00F5B30A4AB5}"/>
    <hyperlink ref="AA548" r:id="rId378" xr:uid="{5C562498-5CD5-42A1-800A-5E13A2EB0650}"/>
    <hyperlink ref="AA550" r:id="rId379" xr:uid="{50BC9225-220F-4F4C-8C6E-31E5D22339C4}"/>
    <hyperlink ref="AA551" r:id="rId380" xr:uid="{9D427C5B-841B-46DE-8284-A94754E0452F}"/>
    <hyperlink ref="AA555" r:id="rId381" xr:uid="{123C463B-D905-49B3-9A88-FF69DF253DFE}"/>
    <hyperlink ref="AA519" r:id="rId382" xr:uid="{41F73CA7-2B07-4784-A23C-E78ACCBCBD9A}"/>
    <hyperlink ref="AA521" r:id="rId383" xr:uid="{9383C53D-3DE4-4AE2-A06F-DDA9634239F3}"/>
    <hyperlink ref="AA522" r:id="rId384" xr:uid="{C29F9D5C-B82A-4F4D-BE6B-676B6B52B174}"/>
    <hyperlink ref="AA523" r:id="rId385" xr:uid="{DE431552-A430-4DE0-99BB-F3AA76F8C5A0}"/>
    <hyperlink ref="AA539" r:id="rId386" xr:uid="{0949907E-EAAA-43FE-B4FC-A2920E1A0328}"/>
    <hyperlink ref="AA542" r:id="rId387" xr:uid="{D564EE64-A5C1-44F7-AB97-ABE6E1635B70}"/>
    <hyperlink ref="AA544" r:id="rId388" xr:uid="{ED12111A-01F5-470A-9B83-8EC9BB9743FD}"/>
    <hyperlink ref="AA549" r:id="rId389" xr:uid="{B52C6858-7987-4477-B9A2-C03FCC586754}"/>
    <hyperlink ref="AA554" r:id="rId390" xr:uid="{06B1FD7E-3A71-44BD-B91D-DF2A62662DDC}"/>
    <hyperlink ref="AA556" r:id="rId391" xr:uid="{BEA786A6-214B-4F5B-86D1-5D141D97122C}"/>
    <hyperlink ref="AA567" r:id="rId392" xr:uid="{D5B8493B-20F4-4F0E-A4AC-45D9B0287B59}"/>
    <hyperlink ref="AA560" r:id="rId393" xr:uid="{4CF5BB92-6A48-47FC-ABD2-0DD26F143EFC}"/>
    <hyperlink ref="AA568" r:id="rId394" xr:uid="{AE5DB346-6B5A-4441-82E7-7BBB5FD5F82A}"/>
    <hyperlink ref="AA570" r:id="rId395" xr:uid="{00BDEDDE-3A20-43B1-AF46-83233CFF52D0}"/>
    <hyperlink ref="AA527" r:id="rId396" xr:uid="{3C321A48-36AF-4E87-B0F0-51AFA21BD893}"/>
    <hyperlink ref="AA572" r:id="rId397" xr:uid="{E7FF3509-260D-4279-B52B-94B044CBF412}"/>
    <hyperlink ref="AA558" r:id="rId398" xr:uid="{B351D317-BFE0-4B22-BFF7-B0B07CFFADC3}"/>
    <hyperlink ref="AA574" r:id="rId399" xr:uid="{266710E0-F528-4377-824C-9389E955C338}"/>
    <hyperlink ref="AA576" r:id="rId400" xr:uid="{82395F9F-607A-43FC-95E8-5AD76A903B3A}"/>
    <hyperlink ref="AA552" r:id="rId401" xr:uid="{CA3F5069-D842-43E1-8B32-8AE15B8EA702}"/>
    <hyperlink ref="AA553" r:id="rId402" xr:uid="{CECF8785-BF37-4298-A54E-4D4A1DE47C5D}"/>
    <hyperlink ref="AA563" r:id="rId403" xr:uid="{72D541F7-05C2-43E8-AF03-E1388EEA3E49}"/>
    <hyperlink ref="AA564" r:id="rId404" xr:uid="{6946058E-9141-4195-8F55-C12B94A4EBFD}"/>
    <hyperlink ref="AA565" r:id="rId405" xr:uid="{C2669B28-D049-4B6F-B7B9-93C5F75A4257}"/>
    <hyperlink ref="AA569" r:id="rId406" xr:uid="{C2DFF28D-C2D2-4021-AD4C-576F8CA63BAE}"/>
    <hyperlink ref="AA577" r:id="rId407" xr:uid="{985EBE61-290D-4798-B314-D60C7DC3DB3E}"/>
    <hyperlink ref="AA579" r:id="rId408" xr:uid="{DAD8C789-2F71-444E-976C-56F9C3FAC786}"/>
    <hyperlink ref="AA580" r:id="rId409" xr:uid="{FCDF427E-BEC1-4598-9257-2D7A09F2C4B7}"/>
    <hyperlink ref="AA582" r:id="rId410" xr:uid="{F6BBBD75-06AC-4968-8E9D-DC45EEA64D3A}"/>
    <hyperlink ref="AA585" r:id="rId411" xr:uid="{51AF39AC-1C76-4218-A6B3-0DC84869F9B5}"/>
    <hyperlink ref="AA586" r:id="rId412" xr:uid="{75D25647-5DB9-4DCD-8FEF-015AF0948323}"/>
    <hyperlink ref="AA587" r:id="rId413" xr:uid="{A743D5B5-CF6F-4338-A196-C38E44820AB7}"/>
    <hyperlink ref="AA588" r:id="rId414" xr:uid="{1A50898E-2F12-4CEC-AB9F-A5CB5D573133}"/>
    <hyperlink ref="AA589" r:id="rId415" xr:uid="{00C9323C-FBCD-4D68-8FD3-3240C085C910}"/>
    <hyperlink ref="AA590" r:id="rId416" xr:uid="{8F07C684-1A0D-4F06-8B51-2E29627FB98C}"/>
    <hyperlink ref="AA591" r:id="rId417" xr:uid="{12C62982-DEDF-4A16-949E-8972E43CCA5D}"/>
    <hyperlink ref="AA592" r:id="rId418" xr:uid="{2B8D84DA-C23B-4FE5-84B4-FC2FDD20BAC8}"/>
    <hyperlink ref="AA593" r:id="rId419" xr:uid="{D2316C3F-8E32-4AE4-826F-81D081EFA9C1}"/>
    <hyperlink ref="AA594" r:id="rId420" xr:uid="{9352979B-4488-4B2E-8A15-FCDECD947731}"/>
    <hyperlink ref="AA595" r:id="rId421" xr:uid="{82F1D778-89B1-48EC-B99F-CB0D16EAE3BB}"/>
    <hyperlink ref="AA596" r:id="rId422" xr:uid="{C84A7FFC-5F2D-45AF-9C07-F7784DE30142}"/>
    <hyperlink ref="AA597" r:id="rId423" xr:uid="{A2643DD6-A59C-45FB-B1F8-1A59792CEB69}"/>
    <hyperlink ref="AA598" r:id="rId424" xr:uid="{A337ED8D-7EA7-4318-899A-5443463F4E8C}"/>
    <hyperlink ref="AA599" r:id="rId425" xr:uid="{14890853-3B35-4E0A-A3DF-65154477277C}"/>
    <hyperlink ref="AA600" r:id="rId426" xr:uid="{D974152F-DAD5-40B8-8716-155DE8B9D783}"/>
    <hyperlink ref="AA601" r:id="rId427" xr:uid="{D862FF2F-AA6A-4667-BC80-35CDEAB4DAA6}"/>
    <hyperlink ref="AA602" r:id="rId428" xr:uid="{2A3C1B60-EA83-4287-834A-2951DC7F7C67}"/>
    <hyperlink ref="AA603" r:id="rId429" xr:uid="{AC434375-2EC0-43E5-9C0F-119F9FF33CB3}"/>
    <hyperlink ref="AA604" r:id="rId430" xr:uid="{B9A20449-C71D-4ACE-A88A-AD1279905C66}"/>
    <hyperlink ref="AA605" r:id="rId431" xr:uid="{11976B7A-38DF-47A5-B34C-36B1BED8A841}"/>
    <hyperlink ref="AA606" r:id="rId432" xr:uid="{82350ABF-C58B-440E-8BBB-BE4851BCB1F9}"/>
    <hyperlink ref="AA607" r:id="rId433" xr:uid="{1CA0692E-CC6B-482C-A403-9B35EC3A57EC}"/>
    <hyperlink ref="AA608" r:id="rId434" xr:uid="{AC44A393-1FFA-4712-B740-10DFA5859846}"/>
    <hyperlink ref="AA609" r:id="rId435" xr:uid="{F2E6E3E8-A988-45C3-A2A1-65CFB7AFCCEE}"/>
    <hyperlink ref="AA612" r:id="rId436" xr:uid="{1C72FAF3-399B-4621-B487-2D15B7874553}"/>
    <hyperlink ref="AA610" r:id="rId437" xr:uid="{2A6A7B25-EAD2-415C-BEFF-9733FEA79F29}"/>
    <hyperlink ref="AA613" r:id="rId438" xr:uid="{8B937EA5-E854-4411-BDA5-676DEA538812}"/>
    <hyperlink ref="AA754" r:id="rId439" xr:uid="{F63DCEC4-28D9-4958-8D3E-D02E45A0B44B}"/>
    <hyperlink ref="AA614" r:id="rId440" xr:uid="{F7731AA8-F9B3-445A-9E79-3508B44CD468}"/>
    <hyperlink ref="AA615" r:id="rId441" xr:uid="{31FD26FD-6B08-4A16-B1AA-A50C9C39BC31}"/>
    <hyperlink ref="AA616" r:id="rId442" xr:uid="{41CD550C-2F07-4AB9-B863-D502ED3DCB81}"/>
    <hyperlink ref="AA617" r:id="rId443" xr:uid="{2757BE8C-FE6B-4238-98E5-FADC54F4706B}"/>
    <hyperlink ref="AA618" r:id="rId444" xr:uid="{2EAE8FFD-58D3-4930-963E-2DE11250D1FE}"/>
    <hyperlink ref="AA619" r:id="rId445" xr:uid="{C555034D-E3C0-41EA-BA20-0D9485923456}"/>
    <hyperlink ref="AA620" r:id="rId446" xr:uid="{1D1238BC-5C83-4DD3-BF4E-2E92A0376BB9}"/>
    <hyperlink ref="AA621" r:id="rId447" xr:uid="{C7FB7D3B-1DC7-407E-9805-2CF3C48DAF82}"/>
    <hyperlink ref="AA622" r:id="rId448" xr:uid="{FCAEC210-9D3A-4BA2-BF28-AA4C136E9115}"/>
    <hyperlink ref="AA623" r:id="rId449" xr:uid="{1A8B6E1F-25E4-4B8B-AC8B-0FDDFB4D392F}"/>
    <hyperlink ref="AA624" r:id="rId450" xr:uid="{4EACE4DE-A7EC-454C-A816-88EE97C92A02}"/>
    <hyperlink ref="AA625" r:id="rId451" xr:uid="{BEA058E2-820F-404A-8EEE-BAD270797A84}"/>
    <hyperlink ref="AA626" r:id="rId452" xr:uid="{CE8749A9-5D37-4A48-8D83-4D7CDD624F8B}"/>
    <hyperlink ref="AA627" r:id="rId453" xr:uid="{73DAC048-5657-4D48-90F7-048D65433A0D}"/>
    <hyperlink ref="AA628" r:id="rId454" xr:uid="{8DDAD4A5-8B9C-4DC3-A8FF-80E8D820A301}"/>
    <hyperlink ref="AA629" r:id="rId455" xr:uid="{68058130-C9C7-4E9B-B241-203FDE6B3B64}"/>
    <hyperlink ref="AA630" r:id="rId456" xr:uid="{483202A3-3238-485A-9A52-783BAE9B7E3B}"/>
    <hyperlink ref="AA631" r:id="rId457" xr:uid="{E9E9FD68-92D0-414F-95E5-AF1F44899A5A}"/>
    <hyperlink ref="AA632" r:id="rId458" xr:uid="{8E3659A7-ADDD-4ADC-9058-8B0A2B7F776F}"/>
    <hyperlink ref="AA633" r:id="rId459" xr:uid="{9C3F58C3-D5D3-454A-848A-86555D455A85}"/>
    <hyperlink ref="AA634" r:id="rId460" xr:uid="{A1841D67-D92A-466F-8B01-70E90FC52411}"/>
    <hyperlink ref="AA635" r:id="rId461" xr:uid="{68B80C66-659B-44F6-9179-740094EB73A3}"/>
    <hyperlink ref="AA636" r:id="rId462" xr:uid="{39D5C379-712A-47F9-B637-54FDA6DB8B3B}"/>
    <hyperlink ref="AA637" r:id="rId463" xr:uid="{BD6CF3DD-90B7-4FB3-844B-1C31D2F99DDE}"/>
    <hyperlink ref="AA638" r:id="rId464" xr:uid="{17B67855-8A72-4FAD-8E9D-5B2160375168}"/>
    <hyperlink ref="AA639" r:id="rId465" xr:uid="{44A573F1-BAB5-4627-A4CC-6220BABCC768}"/>
    <hyperlink ref="AA640" r:id="rId466" xr:uid="{30E827C6-E28D-4D26-B414-5859ADAF0772}"/>
    <hyperlink ref="AA641" r:id="rId467" xr:uid="{49F19AF4-9F8A-451E-BA08-093A07F5A565}"/>
    <hyperlink ref="AA642" r:id="rId468" xr:uid="{3F72ADA1-2561-470C-A530-EE117D0F3043}"/>
    <hyperlink ref="AA643" r:id="rId469" xr:uid="{E3BBBA61-9772-4EF7-8824-20CBBE70CAF8}"/>
    <hyperlink ref="AA644" r:id="rId470" xr:uid="{716F9E95-3C53-49CD-92CD-D346B29CF564}"/>
    <hyperlink ref="AA645" r:id="rId471" xr:uid="{45AFF0D6-859E-4202-A52F-E6E17B05391A}"/>
    <hyperlink ref="AA646" r:id="rId472" xr:uid="{7395BD07-223F-41E7-9B3E-1BC5688C3CED}"/>
    <hyperlink ref="AA647" r:id="rId473" xr:uid="{B38AFE79-3765-4609-9E51-6D2CFFA802DE}"/>
    <hyperlink ref="AA648" r:id="rId474" xr:uid="{2BEC7672-1DDD-41E1-AD03-A31A40C14A58}"/>
    <hyperlink ref="AA649" r:id="rId475" xr:uid="{EE092D74-5F04-47CB-A804-6FFC485B710F}"/>
    <hyperlink ref="AA650" r:id="rId476" xr:uid="{9E832E33-F0AE-4BFB-991E-D351A0D9029F}"/>
    <hyperlink ref="AA651" r:id="rId477" xr:uid="{6E4926E3-0B66-4A8D-9A3B-DE09F0C4C359}"/>
    <hyperlink ref="AA652" r:id="rId478" xr:uid="{FB4E3460-2FB2-489B-985B-FAC2A5C1704E}"/>
    <hyperlink ref="AA653" r:id="rId479" xr:uid="{6202D488-D004-468E-8CD0-8F89462BA409}"/>
    <hyperlink ref="AA654" r:id="rId480" xr:uid="{DDDB925C-8DF9-4DEF-A4D9-CEBED104974D}"/>
    <hyperlink ref="AA655" r:id="rId481" xr:uid="{085849FE-456F-4743-B9FF-F5ECD07FBD52}"/>
    <hyperlink ref="AA656" r:id="rId482" xr:uid="{1FBDA299-4283-46E0-9C3F-04193D407980}"/>
    <hyperlink ref="AA657" r:id="rId483" xr:uid="{83BAAA3F-DD2F-45A1-9B08-380E6BF54D8E}"/>
    <hyperlink ref="AA658" r:id="rId484" xr:uid="{4C849CD3-44D6-448D-A9BF-68066B0EFCC9}"/>
    <hyperlink ref="AA659" r:id="rId485" xr:uid="{359080C1-EC06-4D38-9724-C34BAFD802E3}"/>
    <hyperlink ref="AA660" r:id="rId486" xr:uid="{05127238-DA38-4D2C-A812-29E28D5EC3C8}"/>
    <hyperlink ref="AA661" r:id="rId487" xr:uid="{F3EA9D85-2686-4272-BC92-DAC7E132EA54}"/>
    <hyperlink ref="AA662" r:id="rId488" xr:uid="{DA67FD3F-365F-4B5C-9A9D-5CAC5504A5CD}"/>
    <hyperlink ref="AA663" r:id="rId489" xr:uid="{3334C927-BB83-448B-8C40-D3F35DE4F9FE}"/>
    <hyperlink ref="AA664" r:id="rId490" xr:uid="{E2013E48-C0DB-469B-BB56-01BBC9411113}"/>
    <hyperlink ref="AA665" r:id="rId491" xr:uid="{15B14190-F044-429C-ACF6-A78FBD914563}"/>
    <hyperlink ref="AA666" r:id="rId492" xr:uid="{F2F543BB-A0A3-492F-9875-FB75F6A371E5}"/>
    <hyperlink ref="AA667" r:id="rId493" xr:uid="{BA4EEB48-14E6-48D5-A2C5-1E30E0FBBD99}"/>
    <hyperlink ref="AA668" r:id="rId494" xr:uid="{772DFF7E-D42E-44F5-9FCD-1790A04C1501}"/>
    <hyperlink ref="AA669" r:id="rId495" xr:uid="{16369E2E-9818-453D-AA7F-029ABDAFDCAC}"/>
    <hyperlink ref="AA670" r:id="rId496" xr:uid="{D465C74A-FF8B-4694-B2F6-B3D65CA83780}"/>
    <hyperlink ref="AA671" r:id="rId497" xr:uid="{C0A4F107-3400-4C9C-8135-87D0365ADF25}"/>
    <hyperlink ref="AA672" r:id="rId498" xr:uid="{BB865EA9-07CC-4FDB-B2A8-1560DEEDCBF5}"/>
    <hyperlink ref="AA673" r:id="rId499" xr:uid="{80493D4D-C548-4194-B807-E2BB2FF90896}"/>
    <hyperlink ref="AA674" r:id="rId500" xr:uid="{510BECEC-2076-4EB8-BB3A-1AC2BC5DA12F}"/>
    <hyperlink ref="AA675" r:id="rId501" xr:uid="{FF33F311-555F-4D14-91A0-1F791C4C2AAA}"/>
    <hyperlink ref="AA676" r:id="rId502" xr:uid="{B97E53D6-2455-4B48-BC12-DBF12FF9F2B5}"/>
    <hyperlink ref="AA677" r:id="rId503" xr:uid="{3F5F6BAA-1FC7-466B-8C63-225FBAAB6B63}"/>
    <hyperlink ref="AA678" r:id="rId504" xr:uid="{904696DE-F623-4028-90D7-3FE6007235D8}"/>
    <hyperlink ref="AA679" r:id="rId505" xr:uid="{6FBFE62F-AD20-4121-A0C5-235F31A3F424}"/>
    <hyperlink ref="AA680" r:id="rId506" xr:uid="{FD9DF0E5-1D11-4001-B4C1-DBC7A1DC8AD5}"/>
    <hyperlink ref="AA681" r:id="rId507" xr:uid="{8C3AB18F-78F9-4BB6-A20F-73AB0E291E60}"/>
    <hyperlink ref="AA682" r:id="rId508" xr:uid="{0BD8745A-60FB-4C71-8E77-0328BAE3482E}"/>
    <hyperlink ref="AA683" r:id="rId509" xr:uid="{89080E6E-6B10-418C-B424-9B8821E8C09F}"/>
    <hyperlink ref="AA684" r:id="rId510" xr:uid="{01415C5A-1D2D-494E-94F9-13C3F7AB4028}"/>
    <hyperlink ref="AA685" r:id="rId511" xr:uid="{4E749C2E-92B6-4774-B1DD-2AE168363566}"/>
    <hyperlink ref="AA686" r:id="rId512" xr:uid="{962C1FF9-1A14-433B-8599-6D1A4EF5CB1A}"/>
    <hyperlink ref="AA687" r:id="rId513" xr:uid="{4C115FDF-E82B-419E-AA4B-89A66C2847A6}"/>
    <hyperlink ref="AA688" r:id="rId514" xr:uid="{A0A699D6-BBB3-4456-94EA-EA83C14A8A06}"/>
    <hyperlink ref="AA689" r:id="rId515" xr:uid="{F9907AAB-2C95-4418-97DD-81835B08F676}"/>
    <hyperlink ref="AA690" r:id="rId516" xr:uid="{F7FF32F5-BD0E-44FF-9B46-FF3E142C8B2F}"/>
    <hyperlink ref="AA691" r:id="rId517" xr:uid="{DDB04DA7-B98D-4286-9E8A-F9B2598626D6}"/>
    <hyperlink ref="AA692" r:id="rId518" xr:uid="{BDB439DA-D66B-43DA-A417-97071C57F9A3}"/>
    <hyperlink ref="AA693" r:id="rId519" xr:uid="{EDA67796-EEDE-471C-A765-F9D371043805}"/>
    <hyperlink ref="AA694" r:id="rId520" xr:uid="{2681281C-91FA-421D-90AB-479BDBE3FB21}"/>
    <hyperlink ref="AA695" r:id="rId521" xr:uid="{8D193D00-BFAF-4BBC-8A28-D98C21ACF37C}"/>
    <hyperlink ref="AA696" r:id="rId522" xr:uid="{16EC1F4A-54D2-4B0C-884F-3BB8C395F6C9}"/>
    <hyperlink ref="AA697" r:id="rId523" xr:uid="{F8552633-2BD3-4798-B04A-4586DBAE39CF}"/>
    <hyperlink ref="AA698" r:id="rId524" xr:uid="{71E1C502-165D-44DE-B1EC-DC96201C1565}"/>
    <hyperlink ref="AA699" r:id="rId525" xr:uid="{0F004471-703F-4872-86CC-F939E97456C7}"/>
    <hyperlink ref="AA700" r:id="rId526" xr:uid="{8C4DC3EF-ABBB-4961-BEAB-659B770273FB}"/>
    <hyperlink ref="AA701" r:id="rId527" xr:uid="{1BEA70AF-52DF-4717-87F0-0B28FB72769B}"/>
    <hyperlink ref="AA702" r:id="rId528" xr:uid="{86E11BEF-A850-43EE-84D2-45CC55DA673A}"/>
    <hyperlink ref="AA703" r:id="rId529" xr:uid="{B9117292-6BD4-4646-832C-F1B7FA345408}"/>
    <hyperlink ref="AA704" r:id="rId530" xr:uid="{F107698C-DA29-4597-BA7B-FBDD91DB63B4}"/>
    <hyperlink ref="AA705" r:id="rId531" xr:uid="{F28CB793-9C06-44E5-B515-8EA37CD2AE39}"/>
    <hyperlink ref="AA706" r:id="rId532" xr:uid="{7A860FD4-90D3-47B1-8B65-199CCDA8250B}"/>
    <hyperlink ref="AA707" r:id="rId533" xr:uid="{ADDB2169-8408-432A-9525-A3A196458CBC}"/>
    <hyperlink ref="AA708" r:id="rId534" xr:uid="{D964BE0B-4C7F-4637-AF18-AA39BF532587}"/>
    <hyperlink ref="AA709" r:id="rId535" xr:uid="{CBFA1C8C-D537-421D-A4B0-7628AC5A65B8}"/>
    <hyperlink ref="AA710" r:id="rId536" xr:uid="{C1F365F4-786D-42ED-84D7-28A27BD0AA7C}"/>
    <hyperlink ref="AA711" r:id="rId537" xr:uid="{71E608C8-1FD5-47A9-A55C-81FBA1C54386}"/>
    <hyperlink ref="AA712" r:id="rId538" xr:uid="{7A0A8DC9-747F-4D26-8E5B-7FB67AE4E45B}"/>
    <hyperlink ref="AA713" r:id="rId539" xr:uid="{64E8EAF6-80F3-4D46-80B8-84FFD111AE58}"/>
    <hyperlink ref="AA714" r:id="rId540" xr:uid="{E7B23E82-FB40-4E0E-BA7A-8C21AE5EE02B}"/>
    <hyperlink ref="AA716" r:id="rId541" xr:uid="{FE066547-44C5-4F6F-A372-168C5E08E8EF}"/>
    <hyperlink ref="AA717" r:id="rId542" xr:uid="{5BD5D1FD-A41E-4523-AF50-2A4E815A7CB0}"/>
    <hyperlink ref="AA719" r:id="rId543" xr:uid="{AB63BC68-1EC4-48EC-B1DE-B7F9ACF2A8D1}"/>
    <hyperlink ref="AA720" r:id="rId544" xr:uid="{9B95FE57-19D7-4464-914E-959F4E06D03C}"/>
    <hyperlink ref="AA721" r:id="rId545" xr:uid="{D24C62DB-D57B-4CE5-8D62-E5B66966262D}"/>
    <hyperlink ref="AA722" r:id="rId546" xr:uid="{ABD9C03C-C1DF-462B-8978-57E59CDCF991}"/>
    <hyperlink ref="AA723" r:id="rId547" xr:uid="{CE6304BF-304B-4192-8CE1-5F55FE2CF559}"/>
    <hyperlink ref="AA724" r:id="rId548" xr:uid="{10362789-3D9F-4024-B14C-44DA086445BD}"/>
    <hyperlink ref="AA731" r:id="rId549" xr:uid="{58BFB85E-BCE1-4D7B-8467-27F8E25D824B}"/>
    <hyperlink ref="AA732" r:id="rId550" xr:uid="{73EAC89D-61B9-4740-9561-8B54620825ED}"/>
    <hyperlink ref="AA733" r:id="rId551" xr:uid="{97B99EED-5931-4D93-A9BE-F4C28A624BFC}"/>
    <hyperlink ref="AA735" r:id="rId552" xr:uid="{FD952816-B5E6-4612-9F38-50ACB6317FEA}"/>
    <hyperlink ref="AA736" r:id="rId553" xr:uid="{C4A3FCC3-0EA0-4820-A2B0-3EFF95106F9C}"/>
    <hyperlink ref="AA737" r:id="rId554" xr:uid="{CB8C72A9-1DAB-4942-B5D6-EFBD3907CE6D}"/>
    <hyperlink ref="AA738" r:id="rId555" xr:uid="{BC966669-0967-4ED6-9D78-83B861765DB5}"/>
    <hyperlink ref="AA739" r:id="rId556" xr:uid="{EC6DD1F3-F6D4-43A3-AF2D-A141F3CA50DE}"/>
    <hyperlink ref="AA742" r:id="rId557" xr:uid="{30C8FDE7-2829-4C8B-86E6-C3A8B9C03729}"/>
    <hyperlink ref="AA744" r:id="rId558" xr:uid="{CC734A12-CA52-4C30-B01C-392F0215EA15}"/>
    <hyperlink ref="AA727" r:id="rId559" xr:uid="{D70E1FFA-6B4E-4455-80A1-5CCF3AEBDB3B}"/>
    <hyperlink ref="AA740" r:id="rId560" xr:uid="{E4A51C6C-8512-4F0E-A424-7DBABC369D3F}"/>
    <hyperlink ref="AA743" r:id="rId561" xr:uid="{CDA05302-E24E-4828-9778-BE1ACD4C72E3}"/>
    <hyperlink ref="AA745" r:id="rId562" xr:uid="{1BD016BA-6B15-4CCB-A130-CBD6E10E4DA4}"/>
    <hyperlink ref="AA747" r:id="rId563" xr:uid="{4AD161DA-6D4C-4A6E-9E1B-A0A7CC9584B9}"/>
    <hyperlink ref="AA749" r:id="rId564" xr:uid="{3CAFC2FD-E771-40F3-9359-0164ACF1B390}"/>
    <hyperlink ref="AA750" r:id="rId565" xr:uid="{C09AD7A3-A641-4CFB-B6CB-604342F75D4E}"/>
    <hyperlink ref="AA751" r:id="rId566" xr:uid="{95DA9891-4463-41F7-ACE1-8ECD0D3CFA75}"/>
    <hyperlink ref="AA752" r:id="rId567" xr:uid="{96E7CA6C-F38A-4679-AF1B-EC4808598595}"/>
    <hyperlink ref="AA753" r:id="rId568" xr:uid="{87C7C824-E38D-4EBC-A6A4-C9AFFD7FC723}"/>
    <hyperlink ref="AA759" r:id="rId569" xr:uid="{CE33D66C-2A5B-43CC-8BD4-8C48D6B75C54}"/>
    <hyperlink ref="AA760" r:id="rId570" xr:uid="{0E7A8DAC-954E-4738-BF8F-F55BDD3E8B45}"/>
    <hyperlink ref="AA763" r:id="rId571" xr:uid="{8CAAA5E8-5267-48D8-8236-AB6C6042A175}"/>
    <hyperlink ref="AA764" r:id="rId572" xr:uid="{4A2BC95C-C355-4390-B865-2A7EF666AF88}"/>
    <hyperlink ref="AA765" r:id="rId573" xr:uid="{5325C31D-D7D9-42E6-B474-48CEB236C5F7}"/>
    <hyperlink ref="AA767" r:id="rId574" xr:uid="{6FF17056-0A21-49AF-B84D-2036F7A894EE}"/>
    <hyperlink ref="AA769" r:id="rId575" xr:uid="{2E814BCE-8FD8-4E75-96EE-D4639D2640EB}"/>
    <hyperlink ref="AA741" r:id="rId576" xr:uid="{9F44EB3F-1454-4883-8149-EBC26392CC8D}"/>
    <hyperlink ref="AA761" r:id="rId577" xr:uid="{8EC9A135-4FE7-43E2-B2ED-B7C8E03201C5}"/>
    <hyperlink ref="AA768" r:id="rId578" xr:uid="{61A20A25-8D9F-4C58-8A1B-A3F91380D4A2}"/>
    <hyperlink ref="AA770" r:id="rId579" xr:uid="{943B6C07-6A49-4D1D-8157-6FD3C94C2933}"/>
    <hyperlink ref="AA771" r:id="rId580" xr:uid="{235E0351-4D04-4E5B-AA10-A66E3915D231}"/>
    <hyperlink ref="AA773" r:id="rId581" xr:uid="{F3F06DC8-322F-4B72-AEBD-2B075408D2B1}"/>
    <hyperlink ref="AA774" r:id="rId582" xr:uid="{CCC6D4C2-B51E-4019-A1A5-DF06D975048A}"/>
    <hyperlink ref="AA779" r:id="rId583" xr:uid="{EFAB68D8-246E-46EA-A2DB-E388E69F05A0}"/>
    <hyperlink ref="AA780" r:id="rId584" xr:uid="{8DFB06BB-C0F0-41AD-95BC-DE7B01884404}"/>
    <hyperlink ref="AA797" r:id="rId585" xr:uid="{DBA5A98C-C42C-43EC-B3F7-6716E5B7C872}"/>
    <hyperlink ref="AA778" r:id="rId586" xr:uid="{7D56DE06-D604-4914-BAD0-D359EDDC279D}"/>
    <hyperlink ref="AA777" r:id="rId587" xr:uid="{F2F4917D-0600-4268-85F7-1D98D35785C4}"/>
    <hyperlink ref="AA776" r:id="rId588" xr:uid="{23964267-4385-4522-BB58-9665F426F9F8}"/>
    <hyperlink ref="AA775" r:id="rId589" xr:uid="{0B487C63-B000-4C1F-9D37-A401F1122977}"/>
    <hyperlink ref="AA781" r:id="rId590" xr:uid="{7C06E8AB-7CDD-43F8-A496-185724B65858}"/>
    <hyperlink ref="AA782" r:id="rId591" xr:uid="{721C088D-1785-47BA-A2BA-697696E1B39F}"/>
    <hyperlink ref="AA783" r:id="rId592" xr:uid="{806AF6BE-16AD-4772-A119-A4ADAB84024D}"/>
    <hyperlink ref="AA784" r:id="rId593" xr:uid="{D6148685-4859-403E-8091-FE64B47104E2}"/>
    <hyperlink ref="AA785" r:id="rId594" xr:uid="{83020364-9206-4D5B-9CAD-2C81C320A01D}"/>
    <hyperlink ref="AA786" r:id="rId595" xr:uid="{48FEB4C7-433C-42C7-8B14-EC9792AB78AF}"/>
    <hyperlink ref="AA787" r:id="rId596" xr:uid="{2E8F966E-8382-4067-B005-82292425BA6F}"/>
    <hyperlink ref="AA788" r:id="rId597" xr:uid="{61AADB34-F3DA-44F4-B727-43FF49C8B2DC}"/>
    <hyperlink ref="AA789" r:id="rId598" xr:uid="{8A5BAAF9-7CDC-4185-B7A8-30DD3B8D15F8}"/>
    <hyperlink ref="AA790" r:id="rId599" xr:uid="{4B49F954-AC4E-40C2-9137-1A0532E2C0AE}"/>
    <hyperlink ref="AA791" r:id="rId600" xr:uid="{D6EACC5F-8B18-4340-8A25-1FF88DF604A9}"/>
    <hyperlink ref="AA792" r:id="rId601" xr:uid="{4CFE607F-5438-4E89-ACA6-C83BF5CC6943}"/>
    <hyperlink ref="AA793" r:id="rId602" xr:uid="{F559FD75-8687-45FB-B548-F5CD478BDF07}"/>
    <hyperlink ref="AA794" r:id="rId603" xr:uid="{1C9B1E8A-51A2-402A-9976-44C2A27FACC4}"/>
    <hyperlink ref="AA798" r:id="rId604" xr:uid="{FFD84774-AB31-4F4D-95A8-1FF2AEA360BE}"/>
    <hyperlink ref="AA799" r:id="rId605" xr:uid="{06421E5F-A183-4A00-B744-5A94957E1D23}"/>
    <hyperlink ref="AA46" r:id="rId606" xr:uid="{3B051FA1-2291-4626-A9CC-73EB84C576F6}"/>
    <hyperlink ref="AA48" r:id="rId607" xr:uid="{EF151B98-4475-4E81-B907-12B33EB820F3}"/>
    <hyperlink ref="AA53" r:id="rId608" xr:uid="{9FE09701-1EF5-4311-9D05-C732F51D126E}"/>
    <hyperlink ref="AA50" r:id="rId609" xr:uid="{11825C3F-41EC-4373-A79E-6333A56388B1}"/>
    <hyperlink ref="AA803" r:id="rId610" xr:uid="{0ACD2FB4-678C-4AE2-93A4-5F1AFCBA03A7}"/>
    <hyperlink ref="AA802" r:id="rId611" xr:uid="{B6D4A7EB-17D1-4611-BEEA-73816D64B6FD}"/>
    <hyperlink ref="AA801" r:id="rId612" xr:uid="{D6092676-693A-49AE-A648-33E112AA5F83}"/>
    <hyperlink ref="AA800" r:id="rId613" xr:uid="{CD4E3014-70FA-49C8-8530-9732B5A6F643}"/>
    <hyperlink ref="AA795" r:id="rId614" xr:uid="{0C71ADCC-C958-45B4-8E2C-FE5664C56A26}"/>
    <hyperlink ref="AA796" r:id="rId615" xr:uid="{34284A5B-FA56-4B3A-84D4-6387A7993EB0}"/>
    <hyperlink ref="AA772" r:id="rId616" xr:uid="{ED0061BD-35B3-4787-AAE8-417DEA44EADF}"/>
    <hyperlink ref="AA766" r:id="rId617" xr:uid="{B63E85C9-17CF-4BFE-8B88-35A9D07A8D03}"/>
    <hyperlink ref="AA762" r:id="rId618" xr:uid="{0AF9048E-1688-437A-8E44-8E19E9C69718}"/>
    <hyperlink ref="AP249" r:id="rId619" display="yhenao@indeportesantioquia.gov.co" xr:uid="{F6603823-C388-47E9-A6C9-58F0D3E7F153}"/>
    <hyperlink ref="AA809" r:id="rId620" xr:uid="{5A7F4917-A64F-40C6-A6B0-7853E1705AA0}"/>
    <hyperlink ref="AA562" r:id="rId621" xr:uid="{0DF46451-2343-47CC-9893-4F770808D723}"/>
    <hyperlink ref="AA804" r:id="rId622" xr:uid="{426279C1-3602-4BF5-B293-C9A8A3F35475}"/>
    <hyperlink ref="AA806" r:id="rId623" xr:uid="{E1F01B0B-1049-45BD-94A1-B26F098242DB}"/>
    <hyperlink ref="AA807" r:id="rId624" xr:uid="{7AB572CD-26ED-47B1-8415-ADBAB8AF74BB}"/>
    <hyperlink ref="AA808" r:id="rId625" xr:uid="{B3D1B0C2-25D0-4A6C-9CD7-CF9DCA783A70}"/>
    <hyperlink ref="AA810" r:id="rId626" xr:uid="{D3D2EE01-D04F-465E-BF27-EF9A3B6D60B4}"/>
    <hyperlink ref="AA811" r:id="rId627" xr:uid="{94341ADD-BECF-4B60-A0BA-CB91DFB012CC}"/>
    <hyperlink ref="AA812" r:id="rId628" xr:uid="{D8A7FD2D-8C0E-4660-91CD-DE43704F59CB}"/>
    <hyperlink ref="AA813" r:id="rId629" xr:uid="{35D3F4A5-62EE-43D3-98F8-8BDBCF025C5A}"/>
    <hyperlink ref="AA816:AA817" r:id="rId630" display="https://community.secop.gov.co/Public/Tendering/ContractNoticePhases/View?PPI=CO1.PPI.34814335&amp;isFromPublicArea=True&amp;isModal=False" xr:uid="{39E231F6-151F-4966-B7A5-183BB9A48CD3}"/>
    <hyperlink ref="AA818" r:id="rId631" xr:uid="{F9AB7C70-2873-4618-9531-4F0A85BBA22B}"/>
    <hyperlink ref="AA820" r:id="rId632" xr:uid="{A155F9F2-7622-4076-8DD3-CFDFE192D908}"/>
    <hyperlink ref="AA821" r:id="rId633" xr:uid="{8088A494-387D-4373-A4CD-CFEB8435A5FB}"/>
    <hyperlink ref="AA822" r:id="rId634" xr:uid="{E3E5F332-6018-40A8-B1D9-FB9639E1A788}"/>
    <hyperlink ref="AA823" r:id="rId635" xr:uid="{B3037269-9A19-4F98-9CEF-893A7C6464CC}"/>
    <hyperlink ref="AA824" r:id="rId636" xr:uid="{75833CD5-A860-4FBB-98E8-728031BF3608}"/>
    <hyperlink ref="AA826" r:id="rId637" xr:uid="{9484BAC8-76F6-401D-82F8-799AA11CA456}"/>
    <hyperlink ref="AA827" r:id="rId638" xr:uid="{9E346F99-4A43-4DB4-8755-9EDD3B549FC1}"/>
    <hyperlink ref="AA828" r:id="rId639" xr:uid="{962E1156-8B70-45C0-995C-E0D0205FABB8}"/>
    <hyperlink ref="AA829" r:id="rId640" xr:uid="{542258DD-E575-4D06-A1E5-4DC64C63B58E}"/>
    <hyperlink ref="AA830" r:id="rId641" xr:uid="{F49AC1F1-1419-4D5D-8C72-836D0C1494EF}"/>
    <hyperlink ref="AA831" r:id="rId642" xr:uid="{293C016A-F806-47CB-9FD4-A71F17CF69AE}"/>
    <hyperlink ref="AA832" r:id="rId643" xr:uid="{7EDA83AC-E630-409A-8ED7-9F99B0474324}"/>
    <hyperlink ref="AA833" r:id="rId644" xr:uid="{7FCC13ED-87EB-46E1-B67A-401CD9B3FB9F}"/>
    <hyperlink ref="AA834" r:id="rId645" xr:uid="{B81A8485-F204-493F-A16F-D0C260C22B05}"/>
    <hyperlink ref="AA835" r:id="rId646" xr:uid="{2CAAFFCF-2095-4577-AF51-1158492035DE}"/>
    <hyperlink ref="AA836" r:id="rId647" xr:uid="{48121462-79B2-4D0A-9758-437254652B35}"/>
    <hyperlink ref="AA837" r:id="rId648" xr:uid="{9A2B1236-7971-4364-B194-5BC064398FA5}"/>
    <hyperlink ref="AA838" r:id="rId649" xr:uid="{B51BC2A3-8968-484F-B6FE-E40A15209758}"/>
    <hyperlink ref="AA840" r:id="rId650" xr:uid="{B1B9087E-D677-4CEE-9AE8-991839D5265B}"/>
    <hyperlink ref="AA841" r:id="rId651" xr:uid="{5DF33AD5-2573-4F01-819A-884921085343}"/>
    <hyperlink ref="AA842" r:id="rId652" xr:uid="{C0AA7150-816D-46B1-BB15-054D0957EFDE}"/>
    <hyperlink ref="AA843" r:id="rId653" xr:uid="{96183DB4-85A6-4094-850D-FC87C8EC3F71}"/>
    <hyperlink ref="AA846" r:id="rId654" xr:uid="{7D407432-6BB0-43D9-A116-4BC494D7F6BC}"/>
    <hyperlink ref="AA847" r:id="rId655" xr:uid="{8A755EC9-C468-42B1-BA93-2AA8E7C043BE}"/>
    <hyperlink ref="AA848" r:id="rId656" xr:uid="{586B0081-1824-4713-B174-2C6C18CA8607}"/>
    <hyperlink ref="AA849" r:id="rId657" xr:uid="{DE435786-1761-4314-B45E-E72E598354BB}"/>
    <hyperlink ref="AA850" r:id="rId658" xr:uid="{C1F1B55A-2F9B-4D3D-8E69-2469ADE99208}"/>
    <hyperlink ref="AA851" r:id="rId659" xr:uid="{B0BEE363-5A75-4A41-9BAF-A482999233E4}"/>
    <hyperlink ref="AA853" r:id="rId660" xr:uid="{17BB02E2-200F-4882-B719-2433131CDC6D}"/>
    <hyperlink ref="AA854" r:id="rId661" xr:uid="{B15230DC-4D3D-4FE2-AACD-E16D5B5FB038}"/>
    <hyperlink ref="AA287" r:id="rId662" xr:uid="{1D2C5ECE-924A-46C0-AA17-19A8817E2B37}"/>
    <hyperlink ref="AA858" r:id="rId663" xr:uid="{E350231F-D86B-4250-9E45-3078401D2AE4}"/>
    <hyperlink ref="AA414" r:id="rId664" xr:uid="{76B33B35-639E-4B8D-9000-F18214AFBF35}"/>
    <hyperlink ref="AA815" r:id="rId665" xr:uid="{57193A14-94BC-4C8A-9AC2-1C60F188AC82}"/>
    <hyperlink ref="AA814" r:id="rId666" xr:uid="{D725521D-91CE-4061-92E9-831A015C00E3}"/>
    <hyperlink ref="AA839" r:id="rId667" xr:uid="{2AEEC941-A867-464B-B728-F2D8947FCC5B}"/>
    <hyperlink ref="AA844" r:id="rId668" xr:uid="{0BD12E28-7F91-45DC-9C3D-85BB13EAFA74}"/>
    <hyperlink ref="AA845" r:id="rId669" xr:uid="{289F0160-F088-45FF-9D96-144175A30ACD}"/>
    <hyperlink ref="AA852" r:id="rId670" xr:uid="{B1F3757D-7AB7-452B-912D-BF2AFF2E9097}"/>
    <hyperlink ref="AA855" r:id="rId671" xr:uid="{8CED313D-10FB-4233-B0DB-A0762798B6D5}"/>
    <hyperlink ref="AA856:AA857" r:id="rId672" display="https://community.secop.gov.co/Public/Tendering/ContractNoticePhases/View?PPI=CO1.PPI.35268948&amp;isFromPublicArea=True&amp;isModal=False" xr:uid="{CAFD829B-D04B-4154-95C9-8A023410A3D5}"/>
    <hyperlink ref="AA857" r:id="rId673" xr:uid="{A90E2577-9BEF-4F84-AB71-FA982745C1D7}"/>
    <hyperlink ref="AA859" r:id="rId674" xr:uid="{A8EE6A97-1212-40B7-BB5C-9DFED7EE78C0}"/>
    <hyperlink ref="AA860" r:id="rId675" xr:uid="{AA8C4D1D-70C1-412F-8E43-0526C9C18C1D}"/>
    <hyperlink ref="AA861" r:id="rId676" xr:uid="{3B60BDA2-AB10-48F4-A065-73208C353D68}"/>
    <hyperlink ref="AA862" r:id="rId677" xr:uid="{B7C62D07-BD8A-4953-9DA9-015B5C36CFB2}"/>
    <hyperlink ref="AA863" r:id="rId678" xr:uid="{F925962C-34A4-4BBF-B46D-4EA2BF0A952E}"/>
    <hyperlink ref="AA864" r:id="rId679" xr:uid="{0E628D8A-8080-4528-BB19-F0C1232BC626}"/>
    <hyperlink ref="AA865" r:id="rId680" xr:uid="{C0EB6855-8E1F-4B59-BEB7-25795A70D2A6}"/>
    <hyperlink ref="AA866" r:id="rId681" xr:uid="{2F79CFAA-1B23-43F1-8D80-0C75D0430BE6}"/>
    <hyperlink ref="AA869" r:id="rId682" xr:uid="{CB6B22C9-7628-49F9-B05A-1536C8266F1F}"/>
    <hyperlink ref="AA805" r:id="rId683" xr:uid="{5BADBEEC-A189-469B-8C5F-7B42E90B9642}"/>
    <hyperlink ref="AA874" r:id="rId684" xr:uid="{C2C686CD-D3D9-4996-95F2-F50A32BA8110}"/>
    <hyperlink ref="AA875" r:id="rId685" xr:uid="{70EE2088-E79C-48E0-BFAF-9836DC423882}"/>
    <hyperlink ref="AA876" r:id="rId686" xr:uid="{49E5BA25-0EA0-42E1-8BDC-992183AB37F4}"/>
    <hyperlink ref="AA871" r:id="rId687" xr:uid="{6264B395-653D-4790-A1D2-E127BA09F385}"/>
    <hyperlink ref="AA867" r:id="rId688" xr:uid="{E68CBF95-051A-49F8-A6AD-A37719D24686}"/>
    <hyperlink ref="AA870" r:id="rId689" xr:uid="{F0096E1F-5779-4B2D-95F6-A38BC384EFE0}"/>
    <hyperlink ref="AA872" r:id="rId690" xr:uid="{E238C983-2D99-442E-8F9C-9F4FE00AC440}"/>
    <hyperlink ref="AA873" r:id="rId691" xr:uid="{32198CB4-7699-42AF-A853-85004F3F41F9}"/>
    <hyperlink ref="AA878" r:id="rId692" xr:uid="{B3A6BCC9-4C71-4A1C-8578-B6B65CF936BE}"/>
    <hyperlink ref="AA882" r:id="rId693" xr:uid="{1381896E-407D-40F1-8F93-FBB00F293ED7}"/>
    <hyperlink ref="AA885" r:id="rId694" xr:uid="{197EA748-2994-4CC5-B382-EFECB20B797E}"/>
    <hyperlink ref="AA909" r:id="rId695" xr:uid="{7BB0BD53-7B97-431B-989B-B4CFBB00CEAA}"/>
    <hyperlink ref="AA2" r:id="rId696" display="https://www.contratos.gov.co/consultas/detalleProceso.do?numConstancia=20-12-11435214&amp;g-recaptcha-response=03AGdBq27B0MzxDA0hxhkgMV8TN-aOukUOR2AMH5GaFn5Lz_ftbf6riVWQc7QAIAYuP_XmCoQDKNRGiDUsZoM-HPave0RK9qqkE8iuJ-MOfoMmsfOwKW4UJu73pc-svgBN4g3hZjjh0itxxQ8MKlxjnWDhuUw6hFSQXWj175ZF5ukUYnSeexfGT29BFYzgKfQxd1xa9BIUf9x9wx-9JL6VMrWCpSOKquU71JqTBCja0ZwYHIZPRGzcITI5ff3Mpvk2CHm7LsZW2T8pvLcdNX5Z73kEbWc4tbal9UnIIGGcvOV9ZR-cb3mF7IHaLPyRXKS_e4W11a_1Z83b8-dnITERe_G6GwGHcV3R2fo9Y8XZ84V51047NLIPTkdv6XNja8_WqjIinhPfJvGtIt0kEsvSE8wGu1-TB-2z5h6PYIiDgPL9RJPp-A-tRNFsQTJ_LcUs3wIgnMjtwwRnVwCHInwj0ItNY-lBYYPGQg" xr:uid="{B48FB5E4-5BC3-4708-97D4-AD675BA42CCB}"/>
    <hyperlink ref="AA920" r:id="rId697" xr:uid="{B6032D80-70C9-420F-978C-A1077F5C4DEB}"/>
    <hyperlink ref="AA917" r:id="rId698" xr:uid="{CAA3A878-9465-4D78-9177-271F3957AF8A}"/>
    <hyperlink ref="AA718" r:id="rId699" xr:uid="{ECFCD0C2-FBC8-47D1-8546-C6E7D0A430B4}"/>
    <hyperlink ref="AA919" r:id="rId700" xr:uid="{5CAC740A-1995-4376-AD56-31693277AA01}"/>
    <hyperlink ref="AA8" r:id="rId701" display="https://www.secop.gov.co/CO1ContractsManagement/Tendering/ProcurementContractEdit/View?docUniqueIdentifier=CO1.PCCNTR.4780218&amp;prevCtxUrl=https%3a%2f%2fwww.secop.gov.co%3a443%2fCO1ContractsManagement%2fTendering%2fProcurementContractManagement%2fIndex&amp;prevCtxLbl=Contratos+" xr:uid="{147EF44E-15CE-4EE8-9A8D-FD072EC0B491}"/>
    <hyperlink ref="AA9" r:id="rId702" display="https://www.secop.gov.co/CO1ContractsManagement/Tendering/ProcurementContractEdit/View?docUniqueIdentifier=CO1.PCCNTR.4780218&amp;prevCtxUrl=https%3a%2f%2fwww.secop.gov.co%3a443%2fCO1ContractsManagement%2fTendering%2fProcurementContractManagement%2fIndex&amp;prevCtxLbl=Contratos+" xr:uid="{14258DD4-D626-4E59-B827-DFDAAD177C70}"/>
    <hyperlink ref="AA879" r:id="rId703" xr:uid="{F4DC2C92-8E46-48C0-B030-DC9F88B12F37}"/>
    <hyperlink ref="AA880" r:id="rId704" xr:uid="{1C3612BA-CC67-4CD8-9A70-E7A5E8D81AA3}"/>
    <hyperlink ref="AA881" r:id="rId705" xr:uid="{E0D58AFF-2BA0-42BD-9812-CFA8C1957522}"/>
    <hyperlink ref="AA884" r:id="rId706" xr:uid="{65105E0A-2CA2-484C-94A4-B1E8639D93CF}"/>
    <hyperlink ref="AA886" r:id="rId707" xr:uid="{056A7E43-5788-421C-BC62-E2AF6511677E}"/>
    <hyperlink ref="AA887" r:id="rId708" xr:uid="{785A0BC4-2B64-4173-A1C2-AA3576EDA836}"/>
    <hyperlink ref="AA888" r:id="rId709" xr:uid="{05264529-A994-42B5-90C3-81734721F196}"/>
    <hyperlink ref="AA890" r:id="rId710" xr:uid="{E19926A1-C539-4CA7-AE60-FD6FAE6B2F46}"/>
    <hyperlink ref="AA892" r:id="rId711" xr:uid="{CFB12916-6CF6-41DB-B32B-E24F8D80AE36}"/>
    <hyperlink ref="AA893" r:id="rId712" xr:uid="{559A8952-5EA7-404A-A8A2-245489C70C62}"/>
    <hyperlink ref="AA894" r:id="rId713" xr:uid="{02329FD2-7181-489F-9A42-9E0CAB513C4F}"/>
    <hyperlink ref="AA895" r:id="rId714" xr:uid="{0CAFE61A-4A91-40BE-9159-9D236A800CAE}"/>
    <hyperlink ref="AA896" r:id="rId715" xr:uid="{C8AA4BE5-1607-4C92-B8B7-87796DE8D82A}"/>
    <hyperlink ref="AA897" r:id="rId716" xr:uid="{3FB2CA3B-1ACC-43D0-A318-2AE817677277}"/>
    <hyperlink ref="AA898" r:id="rId717" xr:uid="{E316D261-BAE7-4B80-BAB5-87227521F8CA}"/>
    <hyperlink ref="AA899" r:id="rId718" xr:uid="{6587049F-A766-4E08-ADCC-26677599929B}"/>
    <hyperlink ref="AA900" r:id="rId719" xr:uid="{55F93054-D812-4ADB-8288-6BAC9D3C53AF}"/>
    <hyperlink ref="AA901" r:id="rId720" xr:uid="{20E5F1B1-0AB2-447F-9DBA-B826A0C9CCCF}"/>
    <hyperlink ref="AA902" r:id="rId721" xr:uid="{6A499259-C049-4E4A-8B94-66460A7FCDF4}"/>
    <hyperlink ref="AA904" r:id="rId722" xr:uid="{7ACC7CA2-B3F3-4670-BE3C-31999913017A}"/>
    <hyperlink ref="AA905" r:id="rId723" xr:uid="{428AF0A9-C2FA-476D-821A-553C30398FAE}"/>
    <hyperlink ref="AA906" r:id="rId724" xr:uid="{6FE1574D-3FCA-4F04-89D0-85A55B41E7E3}"/>
    <hyperlink ref="AA907" r:id="rId725" xr:uid="{1384661D-711A-4D42-B659-EE9BE9D2725A}"/>
    <hyperlink ref="AA908" r:id="rId726" xr:uid="{485BA595-2128-4678-B236-FD64260DB345}"/>
    <hyperlink ref="AA910" r:id="rId727" xr:uid="{28E13427-BF94-4D52-8980-9D13221B8E5B}"/>
    <hyperlink ref="AA911" r:id="rId728" xr:uid="{072AC049-E14A-48E4-94B6-347338A54944}"/>
    <hyperlink ref="AA912" r:id="rId729" xr:uid="{C1A431FF-6B80-4AF3-ABC5-49F4DA966D34}"/>
    <hyperlink ref="AA913" r:id="rId730" xr:uid="{63B2D7A6-2CBD-4FC9-832C-0CBF99233984}"/>
    <hyperlink ref="AA914" r:id="rId731" xr:uid="{84D381F9-758E-40FD-9394-893408B68949}"/>
    <hyperlink ref="AA915" r:id="rId732" xr:uid="{69BD7DD9-A509-4C98-9B90-2B06A2B0F428}"/>
    <hyperlink ref="AA916" r:id="rId733" xr:uid="{1A518A0E-1A63-46AD-BACA-CF261ABEE24C}"/>
    <hyperlink ref="AA877" r:id="rId734" xr:uid="{0283D4C0-B4FE-4B47-8CF2-468F94EF6DA9}"/>
    <hyperlink ref="AA6" r:id="rId735" display="https://www.secop.gov.co/CO1ContractsManagement/Tendering/ProcurementContractEdit/ViewdocUniqueIdentifier=CO1.PCCNTR.2917532&amp;prevCtxUrl=https%3a%2f%2fwww.secop.gov.co%3a443%2fCO1ContractsManagement%2fTendering%2fProcurementContractManagement%2fIndprevCtxLbl=Procurement+Contracts+Management" xr:uid="{EB063A80-B331-4F4F-8E25-547AC69B36E5}"/>
    <hyperlink ref="AA7" r:id="rId736" display="https://www.secop.gov.co/CO1ContractsManagement/Tendering/ProcurementContractEdit/ViewdocUniqueIdentifier=CO1.PCCNTR.4884809&amp;prevCtxUrl=https%3a%2f%2fwww.secop.gov.co%3a443%2fCO1ContractsManagement%2fTendering%2fProcurementContractManagement%2fInde&amp;prevCtxLbl=Procurement+Contracts+Management" xr:uid="{B0D1EAEB-D058-469C-A23C-1E38322F006A}"/>
    <hyperlink ref="AA11" r:id="rId737" display="https://www.secop.gov.co/CO1ContractsManagement/Tendering/ProcurementContractEdit/View?docUniqueIdentifier=CO1.PCCNTR.4025999&amp;prevCtxUrl=https%3a%2f%2fwww.secop.gov.co%3a443%2fCO1ContractsManagement%2fTendering%2fProcurementContractManagement%2fIndex&amp;prevCtxLbl=Contratos+" xr:uid="{9345FAC0-E22E-4542-887A-B421378FB412}"/>
    <hyperlink ref="AA10" r:id="rId738" display="https://www.secop.gov.co/CO1ContractsManagement/Tendering/ProcurementContractEdit/View?docUniqueIdentifier=CO1.PCCNTR.4025999&amp;prevCtxUrl=https%3a%2f%2fwww.secop.gov.co%3a443%2fCO1ContractsManagement%2fTendering%2fProcurementContractManagement%2fIndex&amp;prevCtxLbl=Contratos+" xr:uid="{29F92DC1-DDFD-4183-845C-EFFABD7301FA}"/>
    <hyperlink ref="AA13" r:id="rId739" display="https://www.secop.gov.co/CO1ContractsManagement/Tendering/ProcurementContractEdit/View?docUniqueIdentifier=CO1.PCCNTR.3942093&amp;prevCtxUrl=https%3a%2f%2fwww.secop.gov.co%3a443%2fCO1ContractsManagement%2fTendering%2fProcurementContractManagement%2fIndex&amp;prevCtxLbl=Contratos+" xr:uid="{DAC08311-D217-4FF0-BCB6-73F2651491D1}"/>
    <hyperlink ref="AA12" r:id="rId740" display="https://www.secop.gov.co/CO1ContractsManagement/Tendering/ProcurementContractEdit/View?docUniqueIdentifier=CO1.PCCNTR.3942093&amp;prevCtxUrl=https%3a%2f%2fwww.secop.gov.co%3a443%2fCO1ContractsManagement%2fTendering%2fProcurementContractManagement%2fIndex&amp;prevCtxLbl=Contratos+" xr:uid="{F31D57DE-D04D-4032-BEBB-165B8B115E35}"/>
    <hyperlink ref="AA14" r:id="rId741" display="https://www.secop.gov.co/CO1ContractsManagement/Tendering/ProcurementContractEdit/View?docUniqueIdentifier=CO1.PCCNTR.5685302&amp;prevCtxUrl=https%3a%2f%2fwww.secop.gov.co%3a443%2fCO1ContractsManagement%2fTendering%2fProcurementContractManagement%2fIndex&amp;prevCtxLbl=Contratos+" xr:uid="{41C00DC8-644A-49EC-A81F-5F12A29AC989}"/>
    <hyperlink ref="AA15" r:id="rId742" display="https://www.secop.gov.co/CO1ContractsManagement/Tendering/ProcurementContractEdit/View?docUniqueIdentifier=CO1.PCCNTR.5685302&amp;prevCtxUrl=https%3a%2f%2fwww.secop.gov.co%3a443%2fCO1ContractsManagement%2fTendering%2fProcurementContractManagement%2fIndex&amp;prevCtxLbl=Contratos+" xr:uid="{1009743B-FCA2-4136-A541-9929309A7325}"/>
    <hyperlink ref="AA16" r:id="rId743" display="https://www.secop.gov.co/CO1ContractsManagement/Tendering/ProcurementContractEdit/View?docUniqueIdentifier=CO1.PCCNTR.5685302&amp;prevCtxUrl=https%3a%2f%2fwww.secop.gov.co%3a443%2fCO1ContractsManagement%2fTendering%2fProcurementContractManagement%2fIndex&amp;prevCtxLbl=Contratos+" xr:uid="{999CDBB5-6A52-4B76-94DE-9CD97FB9D1C2}"/>
  </hyperlinks>
  <pageMargins left="0.7" right="0.7" top="0.75" bottom="0.75" header="0.3" footer="0.3"/>
  <pageSetup orientation="portrait" r:id="rId744"/>
  <legacyDrawing r:id="rId745"/>
  <tableParts count="1">
    <tablePart r:id="rId74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vt:lpstr>
      <vt:lpstr>'Contrato'!Área_de_impresión</vt:lpstr>
      <vt:lpstr>'Contrato'!OLE_LINK1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Vásquez Ramírez</dc:creator>
  <cp:lastModifiedBy>Catalina Vásquez Ramírez</cp:lastModifiedBy>
  <dcterms:created xsi:type="dcterms:W3CDTF">2025-02-25T13:17:38Z</dcterms:created>
  <dcterms:modified xsi:type="dcterms:W3CDTF">2025-02-25T13:18:57Z</dcterms:modified>
</cp:coreProperties>
</file>